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90" yWindow="75" windowWidth="28740" windowHeight="5040" tabRatio="360" firstSheet="1" activeTab="1"/>
  </bookViews>
  <sheets>
    <sheet name="Вспомогательный" sheetId="5" state="hidden" r:id="rId1"/>
    <sheet name="РРО (Форма от 09 10 18)" sheetId="13" r:id="rId2"/>
    <sheet name="Лист1" sheetId="14" r:id="rId3"/>
    <sheet name="отклонение" sheetId="15" r:id="rId4"/>
  </sheets>
  <externalReferences>
    <externalReference r:id="rId5"/>
    <externalReference r:id="rId6"/>
    <externalReference r:id="rId7"/>
    <externalReference r:id="rId8"/>
  </externalReferences>
  <definedNames>
    <definedName name="_xlnm._FilterDatabase" localSheetId="2" hidden="1">Лист1!$A$26:$XFB$1158</definedName>
    <definedName name="_xlnm._FilterDatabase" localSheetId="1" hidden="1">'РРО (Форма от 09 10 18)'!$A$26:$IV$1160</definedName>
    <definedName name="д">[1]Вспомогательный!$B$4</definedName>
    <definedName name="Диапазон_ВидовНПА">Вспомогательный!$E$4</definedName>
    <definedName name="Диапазон_Полномочий">Вспомогательный!$B$4</definedName>
    <definedName name="Коды_видовНПА">#REF!</definedName>
    <definedName name="Коды_Полномочий">#REF!</definedName>
    <definedName name="Коды_РО">[2]РО!$S$4:$S$19</definedName>
    <definedName name="Номер_ДокументаРег">[3]ВидыДокРег!$A$2:$A$165</definedName>
    <definedName name="Номер_НПА">[4]НПА!$C$2:$C$12</definedName>
    <definedName name="_xlnm.Print_Area" localSheetId="2">Лист1!$A$1:$HXB$1191</definedName>
    <definedName name="_xlnm.Print_Area" localSheetId="1">'РРО (Форма от 09 10 18)'!$A$17:$AZ$1176</definedName>
    <definedName name="Примечание">#REF!</definedName>
  </definedNames>
  <calcPr calcId="124519"/>
</workbook>
</file>

<file path=xl/calcChain.xml><?xml version="1.0" encoding="utf-8"?>
<calcChain xmlns="http://schemas.openxmlformats.org/spreadsheetml/2006/main">
  <c r="AY1164" i="14"/>
  <c r="AY1165"/>
  <c r="AX1165"/>
  <c r="AW1165"/>
  <c r="AT1162"/>
  <c r="AY603" i="13" l="1"/>
  <c r="AX603"/>
  <c r="AW603"/>
  <c r="AY607"/>
  <c r="AX607"/>
  <c r="AW607"/>
  <c r="P5" i="15" l="1"/>
  <c r="P7"/>
  <c r="P8"/>
  <c r="P12"/>
  <c r="P13"/>
  <c r="P15"/>
  <c r="P17"/>
  <c r="P19"/>
  <c r="P18"/>
  <c r="P14"/>
  <c r="P11"/>
  <c r="P10"/>
  <c r="P9"/>
  <c r="P6"/>
  <c r="J4"/>
  <c r="J5"/>
  <c r="J6"/>
  <c r="J7"/>
  <c r="J8"/>
  <c r="J9"/>
  <c r="J10"/>
  <c r="J11"/>
  <c r="J12"/>
  <c r="J13"/>
  <c r="J14"/>
  <c r="J15"/>
  <c r="J16"/>
  <c r="J17"/>
  <c r="J18"/>
  <c r="J19"/>
  <c r="D9"/>
  <c r="D11"/>
  <c r="D13"/>
  <c r="D6"/>
  <c r="P4" l="1"/>
  <c r="D4"/>
  <c r="D8"/>
  <c r="P16"/>
  <c r="P3"/>
  <c r="J3"/>
  <c r="J20" s="1"/>
  <c r="D12"/>
  <c r="D7"/>
  <c r="D14"/>
  <c r="D16"/>
  <c r="D18"/>
  <c r="D3"/>
  <c r="D5"/>
  <c r="D10"/>
  <c r="D15"/>
  <c r="D17"/>
  <c r="P20" l="1"/>
  <c r="D19"/>
  <c r="AU1162" i="14" l="1"/>
  <c r="AV1162"/>
  <c r="AU1159"/>
  <c r="AV1159"/>
  <c r="AW1159"/>
  <c r="AX1159"/>
  <c r="AY1159"/>
  <c r="AT1159"/>
  <c r="AY152" i="13" l="1"/>
  <c r="AX152"/>
  <c r="AW152"/>
  <c r="AV152"/>
  <c r="AU149"/>
  <c r="AT149"/>
  <c r="AU142"/>
  <c r="AU140"/>
  <c r="AT140"/>
  <c r="AU137"/>
  <c r="AT137"/>
  <c r="AU132"/>
  <c r="AT132"/>
  <c r="AU129"/>
  <c r="AT129"/>
  <c r="AU118"/>
  <c r="AT118"/>
  <c r="AU111"/>
  <c r="AT111"/>
  <c r="AU91"/>
  <c r="AT91"/>
  <c r="AU82"/>
  <c r="AT82"/>
  <c r="AU79"/>
  <c r="AT79"/>
  <c r="AU77"/>
  <c r="AT77"/>
  <c r="AU75"/>
  <c r="AT75"/>
  <c r="AU73"/>
  <c r="AT73"/>
  <c r="AU70"/>
  <c r="AT70"/>
  <c r="AU54"/>
  <c r="AT54"/>
  <c r="AU53"/>
  <c r="AU52"/>
  <c r="AY1158"/>
  <c r="AX1158"/>
  <c r="AW1158"/>
  <c r="AV1158"/>
  <c r="AU1158"/>
  <c r="AT1158"/>
  <c r="AW1146"/>
  <c r="AV1146"/>
  <c r="AT1146"/>
  <c r="AX1145"/>
  <c r="AY1145" s="1"/>
  <c r="AU1145"/>
  <c r="AX1144"/>
  <c r="AY1144" s="1"/>
  <c r="AU1144"/>
  <c r="AY1141"/>
  <c r="AU1141"/>
  <c r="AY1140"/>
  <c r="AX1140"/>
  <c r="AU1140"/>
  <c r="AU1137"/>
  <c r="AU1135"/>
  <c r="AU1127"/>
  <c r="BA1110"/>
  <c r="BA1109"/>
  <c r="BA1108"/>
  <c r="AY1107"/>
  <c r="AY1106"/>
  <c r="AX1106"/>
  <c r="AW1106"/>
  <c r="BA1105"/>
  <c r="BA1104"/>
  <c r="BA1103"/>
  <c r="BA1102"/>
  <c r="BA1101"/>
  <c r="BA1100"/>
  <c r="BA1099"/>
  <c r="BA1098"/>
  <c r="BA1097"/>
  <c r="AV1097"/>
  <c r="BA1096"/>
  <c r="AV1096"/>
  <c r="BA1095"/>
  <c r="AV1095"/>
  <c r="BA1094"/>
  <c r="BA1093"/>
  <c r="BA1092"/>
  <c r="BA1091"/>
  <c r="AW1091"/>
  <c r="BA1090"/>
  <c r="BA1089"/>
  <c r="AV1089"/>
  <c r="BA1088"/>
  <c r="AV1087"/>
  <c r="AU1087"/>
  <c r="AT1087"/>
  <c r="BD1086"/>
  <c r="BA1086"/>
  <c r="BA1085"/>
  <c r="AV1084"/>
  <c r="AU1084"/>
  <c r="AT1084"/>
  <c r="BA1083"/>
  <c r="AU1082"/>
  <c r="AT1082"/>
  <c r="BA1082" s="1"/>
  <c r="BA1081"/>
  <c r="AV1080"/>
  <c r="AU1080"/>
  <c r="AT1080"/>
  <c r="BA1080" s="1"/>
  <c r="BA1079"/>
  <c r="BA1078"/>
  <c r="AV1078"/>
  <c r="BA1077"/>
  <c r="BA1076"/>
  <c r="BA1075"/>
  <c r="BA1074"/>
  <c r="BA1073"/>
  <c r="BA1071"/>
  <c r="BA1070"/>
  <c r="BA1069"/>
  <c r="BA1068"/>
  <c r="BA1067"/>
  <c r="BA1066"/>
  <c r="BC1065"/>
  <c r="BA1065"/>
  <c r="BA1064"/>
  <c r="BA1063"/>
  <c r="BA1062"/>
  <c r="BC1061"/>
  <c r="BA1061"/>
  <c r="BA1060"/>
  <c r="BA1059"/>
  <c r="BA1058"/>
  <c r="BA1057"/>
  <c r="BA1056"/>
  <c r="BA1055"/>
  <c r="BA1054"/>
  <c r="AY1054"/>
  <c r="AX1054"/>
  <c r="AX1111" s="1"/>
  <c r="AW1054"/>
  <c r="BA1053"/>
  <c r="BA1052"/>
  <c r="BA1051"/>
  <c r="BA1050"/>
  <c r="BA1049"/>
  <c r="BA1048"/>
  <c r="BA1047"/>
  <c r="BA1046"/>
  <c r="BA1045"/>
  <c r="BA1044"/>
  <c r="BA1043"/>
  <c r="BA1042"/>
  <c r="BA1041"/>
  <c r="BC1040"/>
  <c r="BA1040"/>
  <c r="BC1039"/>
  <c r="BA1039"/>
  <c r="BC1038"/>
  <c r="BA1038"/>
  <c r="BC1037"/>
  <c r="BA1037"/>
  <c r="BC1036"/>
  <c r="BA1036"/>
  <c r="AU1035"/>
  <c r="AT1035"/>
  <c r="BA1034"/>
  <c r="BA1033"/>
  <c r="BC1035" l="1"/>
  <c r="AY1111"/>
  <c r="BA1084"/>
  <c r="AX1146"/>
  <c r="BA1087"/>
  <c r="AT152"/>
  <c r="AU152"/>
  <c r="AU1111"/>
  <c r="AW1111"/>
  <c r="AV1111"/>
  <c r="AU1146"/>
  <c r="AY1146"/>
  <c r="BA1035"/>
  <c r="AT1111"/>
  <c r="BA1111" l="1"/>
  <c r="AV1031"/>
  <c r="AU1031"/>
  <c r="AT1031"/>
  <c r="BD1017"/>
  <c r="BC1017"/>
  <c r="BB1017"/>
  <c r="AW996"/>
  <c r="AW995"/>
  <c r="BB985"/>
  <c r="AW903"/>
  <c r="AY901"/>
  <c r="AY1031" s="1"/>
  <c r="AX901"/>
  <c r="AX1031" s="1"/>
  <c r="AW901"/>
  <c r="AW1031" s="1"/>
  <c r="AY894" l="1"/>
  <c r="AX894"/>
  <c r="AW894"/>
  <c r="AV894"/>
  <c r="AU894"/>
  <c r="AT894"/>
  <c r="BC893"/>
  <c r="BB893"/>
  <c r="BA893"/>
  <c r="BA888"/>
  <c r="BC884"/>
  <c r="BB884"/>
  <c r="BA884"/>
  <c r="BC870"/>
  <c r="BB870"/>
  <c r="BA870"/>
  <c r="BD848"/>
  <c r="BC848"/>
  <c r="BB848"/>
  <c r="BA848"/>
  <c r="BE848" s="1"/>
  <c r="BC831"/>
  <c r="BB831"/>
  <c r="BA831"/>
  <c r="AV815"/>
  <c r="AU812"/>
  <c r="AT812"/>
  <c r="AU803"/>
  <c r="AT803"/>
  <c r="AT815" s="1"/>
  <c r="AX800"/>
  <c r="AW800"/>
  <c r="AY789"/>
  <c r="AX789"/>
  <c r="AW789"/>
  <c r="AY772"/>
  <c r="AX772"/>
  <c r="AW772"/>
  <c r="AY770"/>
  <c r="AX770"/>
  <c r="AW770"/>
  <c r="AY761"/>
  <c r="AX761"/>
  <c r="AW761"/>
  <c r="AY760"/>
  <c r="AX760"/>
  <c r="AW760"/>
  <c r="AY759"/>
  <c r="AX759"/>
  <c r="AW759"/>
  <c r="AV759"/>
  <c r="AU759"/>
  <c r="AT759"/>
  <c r="AW815" l="1"/>
  <c r="AY815"/>
  <c r="AU815"/>
  <c r="AX815"/>
  <c r="AU660"/>
  <c r="AX657"/>
  <c r="AW657"/>
  <c r="AY656"/>
  <c r="AX656"/>
  <c r="AW656"/>
  <c r="AY650"/>
  <c r="AX650"/>
  <c r="AW650"/>
  <c r="AY635"/>
  <c r="AX635"/>
  <c r="AW635"/>
  <c r="AY633"/>
  <c r="AX633"/>
  <c r="AW633"/>
  <c r="AY631"/>
  <c r="AX631"/>
  <c r="AW631"/>
  <c r="AY629"/>
  <c r="AX629"/>
  <c r="AW629"/>
  <c r="AY627"/>
  <c r="AX627"/>
  <c r="AW627"/>
  <c r="AY625"/>
  <c r="AX625"/>
  <c r="AW625"/>
  <c r="AY624"/>
  <c r="AX624"/>
  <c r="AW624"/>
  <c r="AY612"/>
  <c r="AX612"/>
  <c r="AW612"/>
  <c r="AW578"/>
  <c r="AV577"/>
  <c r="AY571"/>
  <c r="AX571"/>
  <c r="AW571"/>
  <c r="AY570"/>
  <c r="AX570"/>
  <c r="AW570"/>
  <c r="AT567"/>
  <c r="AT660" s="1"/>
  <c r="AW557"/>
  <c r="AY556"/>
  <c r="AX556"/>
  <c r="AW556"/>
  <c r="AV552"/>
  <c r="AV660" s="1"/>
  <c r="AY550"/>
  <c r="AX550"/>
  <c r="AW550"/>
  <c r="AY549"/>
  <c r="AX549"/>
  <c r="AW549"/>
  <c r="AY538"/>
  <c r="AX538"/>
  <c r="AW538"/>
  <c r="AY535"/>
  <c r="AX535"/>
  <c r="AW535"/>
  <c r="AX660" l="1"/>
  <c r="AW660"/>
  <c r="AY660"/>
  <c r="AU233"/>
  <c r="AT233"/>
  <c r="AV230"/>
  <c r="AV223"/>
  <c r="AY218"/>
  <c r="AX218"/>
  <c r="AW218"/>
  <c r="AY217"/>
  <c r="AX217"/>
  <c r="AW217"/>
  <c r="AW158"/>
  <c r="AV158"/>
  <c r="AV50"/>
  <c r="AY49"/>
  <c r="AX49"/>
  <c r="AY48"/>
  <c r="AX48"/>
  <c r="AY47"/>
  <c r="AX47"/>
  <c r="AY46"/>
  <c r="AX46"/>
  <c r="AW45"/>
  <c r="AX45" s="1"/>
  <c r="AU45"/>
  <c r="AT45"/>
  <c r="AW44"/>
  <c r="AY44" s="1"/>
  <c r="AU44"/>
  <c r="AT44"/>
  <c r="AY43"/>
  <c r="AX43"/>
  <c r="AU43"/>
  <c r="AT43"/>
  <c r="AW42"/>
  <c r="AX42" s="1"/>
  <c r="AU42"/>
  <c r="AT42"/>
  <c r="AW41"/>
  <c r="AX41" s="1"/>
  <c r="AW40"/>
  <c r="AX40" s="1"/>
  <c r="AW39"/>
  <c r="AY39" s="1"/>
  <c r="AU39"/>
  <c r="AT39"/>
  <c r="AW38"/>
  <c r="AX38" s="1"/>
  <c r="AW37"/>
  <c r="AY37" s="1"/>
  <c r="AY36"/>
  <c r="AX36"/>
  <c r="AU36"/>
  <c r="AT36"/>
  <c r="AW35"/>
  <c r="AX35" s="1"/>
  <c r="AW34"/>
  <c r="AX34" s="1"/>
  <c r="AY33"/>
  <c r="AX33"/>
  <c r="AY30"/>
  <c r="AX30"/>
  <c r="AW29"/>
  <c r="AX29" s="1"/>
  <c r="AU29"/>
  <c r="AY28"/>
  <c r="AX28"/>
  <c r="AY694"/>
  <c r="AX694"/>
  <c r="AW694"/>
  <c r="AV694"/>
  <c r="AU692"/>
  <c r="AT692"/>
  <c r="AU690"/>
  <c r="AT690"/>
  <c r="AU676"/>
  <c r="AT676"/>
  <c r="AU674"/>
  <c r="AT674"/>
  <c r="AU670"/>
  <c r="AT670"/>
  <c r="AU666"/>
  <c r="AT666"/>
  <c r="AU661"/>
  <c r="AT661"/>
  <c r="AX233" l="1"/>
  <c r="AY233"/>
  <c r="AV233"/>
  <c r="AW233"/>
  <c r="AW50"/>
  <c r="AT50"/>
  <c r="AY41"/>
  <c r="AU50"/>
  <c r="AY29"/>
  <c r="AX37"/>
  <c r="AY38"/>
  <c r="AX39"/>
  <c r="AY40"/>
  <c r="AY42"/>
  <c r="AX44"/>
  <c r="AY34"/>
  <c r="AY35"/>
  <c r="AY45"/>
  <c r="AT694"/>
  <c r="AU694"/>
  <c r="AY525"/>
  <c r="AX525"/>
  <c r="AW525"/>
  <c r="AY521"/>
  <c r="AX521"/>
  <c r="AW521"/>
  <c r="AV521"/>
  <c r="AU519"/>
  <c r="AU534" s="1"/>
  <c r="AT519"/>
  <c r="AT534" s="1"/>
  <c r="AY507"/>
  <c r="AX507"/>
  <c r="AV481"/>
  <c r="AV534" s="1"/>
  <c r="AY479"/>
  <c r="AX479"/>
  <c r="AW479"/>
  <c r="AY477"/>
  <c r="AY534" s="1"/>
  <c r="AX477"/>
  <c r="AW477"/>
  <c r="AW435"/>
  <c r="AW430"/>
  <c r="AW534" s="1"/>
  <c r="AT274"/>
  <c r="AT418"/>
  <c r="AY418"/>
  <c r="AX418"/>
  <c r="AW418"/>
  <c r="AV418"/>
  <c r="AU418"/>
  <c r="AV274"/>
  <c r="AU274"/>
  <c r="AY258"/>
  <c r="AY274" s="1"/>
  <c r="AX258"/>
  <c r="AX274" s="1"/>
  <c r="AW258"/>
  <c r="AW274" s="1"/>
  <c r="AT248"/>
  <c r="AU248"/>
  <c r="AY248"/>
  <c r="AY250" s="1"/>
  <c r="AW248"/>
  <c r="AX248"/>
  <c r="AX250" s="1"/>
  <c r="AV248"/>
  <c r="AV250" s="1"/>
  <c r="AW237"/>
  <c r="AW245"/>
  <c r="AU247"/>
  <c r="AT247"/>
  <c r="AU245"/>
  <c r="AT245" s="1"/>
  <c r="AU241"/>
  <c r="AU237"/>
  <c r="Q26"/>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G3" i="5"/>
  <c r="D2"/>
  <c r="A2"/>
  <c r="AX534" i="13" l="1"/>
  <c r="AV1160"/>
  <c r="AY50"/>
  <c r="AX50"/>
  <c r="AW250"/>
  <c r="AW1160" s="1"/>
  <c r="AW1160" i="14" s="1"/>
  <c r="AT250" i="13"/>
  <c r="AT1160" s="1"/>
  <c r="AU250"/>
  <c r="AU1160" s="1"/>
  <c r="H3" i="5"/>
  <c r="B2"/>
  <c r="E2"/>
  <c r="B4"/>
  <c r="E4"/>
  <c r="H5"/>
  <c r="AW1163" i="14" l="1"/>
  <c r="AW1162"/>
  <c r="AY1160" i="13"/>
  <c r="AY1160" i="14" s="1"/>
  <c r="AX1160" i="13"/>
  <c r="AX1160" i="14" s="1"/>
  <c r="AY1180" i="13" l="1"/>
  <c r="AW1167" i="14"/>
  <c r="AW1168"/>
  <c r="AX1180" i="13"/>
  <c r="AX1163" i="14"/>
  <c r="AX1162"/>
  <c r="AY1163"/>
  <c r="AY1162"/>
  <c r="AY1167" l="1"/>
  <c r="AY1168"/>
  <c r="AX1168"/>
  <c r="AX1167"/>
</calcChain>
</file>

<file path=xl/comments1.xml><?xml version="1.0" encoding="utf-8"?>
<comments xmlns="http://schemas.openxmlformats.org/spreadsheetml/2006/main">
  <authors>
    <author>Вишневская</author>
    <author>D.Tkachuk</author>
  </authors>
  <commentList>
    <comment ref="D249" authorId="0">
      <text>
        <r>
          <rPr>
            <b/>
            <sz val="9"/>
            <color indexed="81"/>
            <rFont val="Tahoma"/>
            <family val="2"/>
            <charset val="204"/>
          </rPr>
          <t>Вишневская:</t>
        </r>
        <r>
          <rPr>
            <sz val="9"/>
            <color indexed="81"/>
            <rFont val="Tahoma"/>
            <family val="2"/>
            <charset val="204"/>
          </rPr>
          <t xml:space="preserve">
Только МИНФИН</t>
        </r>
      </text>
    </comment>
    <comment ref="AV70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010112 010306 разделить
</t>
        </r>
      </text>
    </comment>
    <comment ref="AV70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010112 010306 разделить
</t>
        </r>
      </text>
    </comment>
    <comment ref="AV708"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010101 010113 разделить
</t>
        </r>
      </text>
    </comment>
    <comment ref="AV709"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010101 010113 разделить
</t>
        </r>
      </text>
    </comment>
    <comment ref="AV710"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тип средст 010113</t>
        </r>
      </text>
    </comment>
    <comment ref="AU711"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U71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U71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010112 010306 разделить</t>
        </r>
      </text>
    </comment>
    <comment ref="AU714"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010112 010306 разделить</t>
        </r>
      </text>
    </comment>
    <comment ref="AT72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010201 010202 разделить
</t>
        </r>
      </text>
    </comment>
    <comment ref="AV72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W72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T72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010201 010202 разделить
</t>
        </r>
      </text>
    </comment>
    <comment ref="AV72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W72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T724"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010112 010306 разделить
</t>
        </r>
      </text>
    </comment>
    <comment ref="AT725"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010112 010306 разделить
</t>
        </r>
      </text>
    </comment>
    <comment ref="AV726"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010112 010306 разделить</t>
        </r>
      </text>
    </comment>
    <comment ref="AV727"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010112 010306 разделить</t>
        </r>
      </text>
    </comment>
    <comment ref="AU817"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010101 010113 разделить</t>
        </r>
      </text>
    </comment>
    <comment ref="AT82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010101 010113 разделить</t>
        </r>
      </text>
    </comment>
    <comment ref="AT828"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010202 010201 разделить</t>
        </r>
      </text>
    </comment>
    <comment ref="AU828"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010202 010201 разделить</t>
        </r>
      </text>
    </comment>
    <comment ref="AU839"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010101 010113 разделить</t>
        </r>
      </text>
    </comment>
    <comment ref="AV860"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010202 010201 разделить</t>
        </r>
      </text>
    </comment>
    <comment ref="AW860"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010202 010201 разделить</t>
        </r>
      </text>
    </comment>
    <comment ref="AV86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4882074,65</t>
        </r>
      </text>
    </comment>
    <comment ref="AV86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5965875,34</t>
        </r>
      </text>
    </comment>
  </commentList>
</comments>
</file>

<file path=xl/comments2.xml><?xml version="1.0" encoding="utf-8"?>
<comments xmlns="http://schemas.openxmlformats.org/spreadsheetml/2006/main">
  <authors>
    <author>Вишневская</author>
    <author>D.Tkachuk</author>
  </authors>
  <commentList>
    <comment ref="D249" authorId="0">
      <text>
        <r>
          <rPr>
            <b/>
            <sz val="9"/>
            <color indexed="81"/>
            <rFont val="Tahoma"/>
            <family val="2"/>
            <charset val="204"/>
          </rPr>
          <t>Вишневская:</t>
        </r>
        <r>
          <rPr>
            <sz val="9"/>
            <color indexed="81"/>
            <rFont val="Tahoma"/>
            <family val="2"/>
            <charset val="204"/>
          </rPr>
          <t xml:space="preserve">
Только МИНФИН</t>
        </r>
      </text>
    </comment>
    <comment ref="AV70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010112 010306 разделить
</t>
        </r>
      </text>
    </comment>
    <comment ref="AV70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010112 010306 разделить
</t>
        </r>
      </text>
    </comment>
    <comment ref="AV708"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010101 010113 разделить
</t>
        </r>
      </text>
    </comment>
    <comment ref="AV709"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010101 010113 разделить
</t>
        </r>
      </text>
    </comment>
    <comment ref="AV710"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тип средст 010113</t>
        </r>
      </text>
    </comment>
    <comment ref="AU711"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U71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U71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010112 010306 разделить</t>
        </r>
      </text>
    </comment>
    <comment ref="AU714"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010112 010306 разделить</t>
        </r>
      </text>
    </comment>
    <comment ref="AT72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010201 010202 разделить
</t>
        </r>
      </text>
    </comment>
    <comment ref="AV72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W72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T72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010201 010202 разделить
</t>
        </r>
      </text>
    </comment>
    <comment ref="AV72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W72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010201 010202 разделить</t>
        </r>
      </text>
    </comment>
    <comment ref="AT724"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010112 010306 разделить
</t>
        </r>
      </text>
    </comment>
    <comment ref="AT725"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 xml:space="preserve">010112 010306 разделить
</t>
        </r>
      </text>
    </comment>
    <comment ref="AV726"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010112 010306 разделить</t>
        </r>
      </text>
    </comment>
    <comment ref="AV727"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010112 010306 разделить</t>
        </r>
      </text>
    </comment>
    <comment ref="AU817"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010101 010113 разделить</t>
        </r>
      </text>
    </comment>
    <comment ref="AT82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010101 010113 разделить</t>
        </r>
      </text>
    </comment>
    <comment ref="AT828"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010202 010201 разделить</t>
        </r>
      </text>
    </comment>
    <comment ref="AU828"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010202 010201 разделить</t>
        </r>
      </text>
    </comment>
    <comment ref="AU839"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010101 010113 разделить</t>
        </r>
      </text>
    </comment>
    <comment ref="AV860"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010202 010201 разделить</t>
        </r>
      </text>
    </comment>
    <comment ref="AW860"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010202 010201 разделить</t>
        </r>
      </text>
    </comment>
    <comment ref="AV862"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4882074,65</t>
        </r>
      </text>
    </comment>
    <comment ref="AV863" authorId="1">
      <text>
        <r>
          <rPr>
            <b/>
            <sz val="9"/>
            <color indexed="81"/>
            <rFont val="Tahoma"/>
            <family val="2"/>
            <charset val="204"/>
          </rPr>
          <t>D.Tkachuk:</t>
        </r>
        <r>
          <rPr>
            <sz val="9"/>
            <color indexed="81"/>
            <rFont val="Tahoma"/>
            <family val="2"/>
            <charset val="204"/>
          </rPr>
          <t xml:space="preserve">
</t>
        </r>
        <r>
          <rPr>
            <sz val="14"/>
            <color indexed="81"/>
            <rFont val="Tahoma"/>
            <family val="2"/>
            <charset val="204"/>
          </rPr>
          <t>5965875,34</t>
        </r>
      </text>
    </comment>
  </commentList>
</comments>
</file>

<file path=xl/sharedStrings.xml><?xml version="1.0" encoding="utf-8"?>
<sst xmlns="http://schemas.openxmlformats.org/spreadsheetml/2006/main" count="42170" uniqueCount="3206">
  <si>
    <t>Диапазон</t>
  </si>
  <si>
    <t>Количество НПА</t>
  </si>
  <si>
    <t>Количество обязательств</t>
  </si>
  <si>
    <t>Последняя заполненная строка НПА</t>
  </si>
  <si>
    <t>Количество строк на в полномочиях</t>
  </si>
  <si>
    <t>Последняя заполненная строка ПОЛНОМОЧИЯ</t>
  </si>
  <si>
    <t>Последняя заполненная строка ОБЯЗАТЕЛЬСТВА</t>
  </si>
  <si>
    <t>(наименование главного распорядителя средств бюджета города Ставрополя)</t>
  </si>
  <si>
    <t>Наименование полномочия, расходного обязательства</t>
  </si>
  <si>
    <t>Код расходов по бюджетной классификации 
Российской Федерации</t>
  </si>
  <si>
    <t>наименование
(полное)</t>
  </si>
  <si>
    <t>код</t>
  </si>
  <si>
    <t xml:space="preserve">наименование </t>
  </si>
  <si>
    <t>наименование</t>
  </si>
  <si>
    <t>раздел</t>
  </si>
  <si>
    <t>подраздел</t>
  </si>
  <si>
    <t>целевая статья</t>
  </si>
  <si>
    <t>Главный распорядитель средств бюджета города Ставрополя</t>
  </si>
  <si>
    <t xml:space="preserve">код главы  </t>
  </si>
  <si>
    <t>Нормативное правовое регулирование, определяющее финансовое обеспечение и порядок расходования бюджетных средств</t>
  </si>
  <si>
    <t>нормативные правовые акты, договоры, соглашения Российской Федерации</t>
  </si>
  <si>
    <t>нормативные правовые акты, договоры, соглашения Ставропольского края</t>
  </si>
  <si>
    <t>нормативные правовые акты, договоры, соглашения города Ставрополя</t>
  </si>
  <si>
    <t>дата вступления в силу, срок действия</t>
  </si>
  <si>
    <t>наименование и реквизиты</t>
  </si>
  <si>
    <t>вид расходов</t>
  </si>
  <si>
    <t>по плану</t>
  </si>
  <si>
    <t xml:space="preserve">по факту исполнения
</t>
  </si>
  <si>
    <t>плановый период</t>
  </si>
  <si>
    <t>(подпись)</t>
  </si>
  <si>
    <t>(расшифровка подписи)</t>
  </si>
  <si>
    <t>Согласовано:</t>
  </si>
  <si>
    <t xml:space="preserve">Руководитель отдела сводного бюджетного планирования, </t>
  </si>
  <si>
    <t>анализа исполнения бюджета и методологии бюджетного процесса</t>
  </si>
  <si>
    <t>Руководитель отдела правового и штатного обеспечения</t>
  </si>
  <si>
    <t>комитета финансов и бюджета администрации города Ставрополя</t>
  </si>
  <si>
    <t>представления реестров расходных</t>
  </si>
  <si>
    <t>обязательств главных распорядителей</t>
  </si>
  <si>
    <t>обязательств города Ставрополя</t>
  </si>
  <si>
    <t>средств бюджета города Ставрополя и</t>
  </si>
  <si>
    <t>внесения изменений в реестр расходных</t>
  </si>
  <si>
    <t>Объем бюджетных ассигнований на исполнение расходного обязательства (руб.)</t>
  </si>
  <si>
    <t>руководителя комитета финансов и бюджета</t>
  </si>
  <si>
    <t>администрации города Ставрополя</t>
  </si>
  <si>
    <t>Источник средств</t>
  </si>
  <si>
    <t>глава</t>
  </si>
  <si>
    <t>параграф</t>
  </si>
  <si>
    <t>статья</t>
  </si>
  <si>
    <t>часть</t>
  </si>
  <si>
    <t>пункт</t>
  </si>
  <si>
    <t>подпункт</t>
  </si>
  <si>
    <t>абзац</t>
  </si>
  <si>
    <t>приложение</t>
  </si>
  <si>
    <t>структурная единица</t>
  </si>
  <si>
    <t>от "__" ______ 2018 года № ___</t>
  </si>
  <si>
    <t>Приложение 2 к приказу исполняющего</t>
  </si>
  <si>
    <t xml:space="preserve">обязанности заместителя главы </t>
  </si>
  <si>
    <t xml:space="preserve"> администрации города Ставрополя,</t>
  </si>
  <si>
    <t>«Приложение к Порядку</t>
  </si>
  <si>
    <t>комитета финансов и бюджета</t>
  </si>
  <si>
    <t xml:space="preserve"> администрации города Ставрополя</t>
  </si>
  <si>
    <t xml:space="preserve"> первого заместителя руководителя </t>
  </si>
  <si>
    <t>комитет финансов и бюджета администрации города Ставрополя</t>
  </si>
  <si>
    <t>составление и рассмотрение проекта бюджета муниципильного округа, городского округа, утверждение и исполнение бюджета муниципильного округа, городского округа, осуществление контроля за его исполнением, составление и утверждение отчета об исполнении бюджета муниципильного округа, городского округа</t>
  </si>
  <si>
    <t xml:space="preserve">Федеральный закон от 02.03.2007 N 25-ФЗ "О муниципальной службе в Российской Федерации"
</t>
  </si>
  <si>
    <t>7</t>
  </si>
  <si>
    <t>26</t>
  </si>
  <si>
    <t xml:space="preserve">Закон Ставропольского края от 24.12.2007 N 78-кз "Об отдельных вопросах муниципальной службы в Ставропольском крае" </t>
  </si>
  <si>
    <t>13</t>
  </si>
  <si>
    <t>2 в целом</t>
  </si>
  <si>
    <t>Федеральный закон  от 06.10.2003 № 131-ФЗ "Об общих принципах организации местного самоуправления в Российской Федерации"</t>
  </si>
  <si>
    <t>3</t>
  </si>
  <si>
    <t>16</t>
  </si>
  <si>
    <t>1</t>
  </si>
  <si>
    <t>Закон Ставропольского края от 02.03.2005 № 12-кз "О местном самоуправлении в Ставропольском крае"</t>
  </si>
  <si>
    <t>9</t>
  </si>
  <si>
    <t>участие в предупреждении и ликвидации последствий чрезвычайных ситуаций в границах муниципильного округа, городского округа</t>
  </si>
  <si>
    <t>8</t>
  </si>
  <si>
    <t>Закон Ставропольского края от 02.03.2005 № 12-кз  "О местном самоуправлении в Ставропольском крае"</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</si>
  <si>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</si>
  <si>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Федеральный закон от 02.03.2007 N 25-ФЗ "О муниципальной службе в Российской Федерации"</t>
  </si>
  <si>
    <t>1)Федеральный закон  от 06.10.2003 № 131-ФЗ "Об общих принципах организации местного самоуправления в Российской Федерации" 2)Федеральный закон от 02.03.2007 N 25-ФЗ "О муниципальной службе в Российской Федерации"</t>
  </si>
  <si>
    <t>1) 3 2) 6</t>
  </si>
  <si>
    <t>1) 17 2) 22</t>
  </si>
  <si>
    <t xml:space="preserve">1)1 2) 1 </t>
  </si>
  <si>
    <t>1) 3</t>
  </si>
  <si>
    <t>1) 01.01.2009, не установлена,                      2) 01.06.2007, не установлена</t>
  </si>
  <si>
    <t xml:space="preserve">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 </t>
  </si>
  <si>
    <t>1) 1</t>
  </si>
  <si>
    <t xml:space="preserve">1) 05.03.2005, не установлена,                    2) 26.12.2007, не установлена </t>
  </si>
  <si>
    <t>10 в целом</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</si>
  <si>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</si>
  <si>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 xml:space="preserve">1)1  2) 1 </t>
  </si>
  <si>
    <t>1) 01.01.2009, не установлена,                 2) 01.06.2007, не установлена</t>
  </si>
  <si>
    <t>1)3</t>
  </si>
  <si>
    <t>1)1</t>
  </si>
  <si>
    <t xml:space="preserve">1) 05.03.2005, не установлена,             2) 26.12.2007, не установлена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</si>
  <si>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</si>
  <si>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Итого</t>
  </si>
  <si>
    <t>01</t>
  </si>
  <si>
    <t>9810010050</t>
  </si>
  <si>
    <t>Поощрение муниципального служащего в связи с выходом на страховую пенсию по старости (инвалидности)</t>
  </si>
  <si>
    <t>870</t>
  </si>
  <si>
    <t>9810020050</t>
  </si>
  <si>
    <t>Расходы на выплаты на основании исполнительных листов судебных органов</t>
  </si>
  <si>
    <t>831</t>
  </si>
  <si>
    <t>11</t>
  </si>
  <si>
    <t>9810020020</t>
  </si>
  <si>
    <t>Резервный фонд администрации города Ставрополя</t>
  </si>
  <si>
    <t>06</t>
  </si>
  <si>
    <t>7310010010</t>
  </si>
  <si>
    <t>Расходы на обеспечение функций органов местного самоуправления города Ставрополя</t>
  </si>
  <si>
    <t>122</t>
  </si>
  <si>
    <t>129</t>
  </si>
  <si>
    <t>7310010050</t>
  </si>
  <si>
    <t>121</t>
  </si>
  <si>
    <t>244</t>
  </si>
  <si>
    <t>851</t>
  </si>
  <si>
    <t>852</t>
  </si>
  <si>
    <t>853</t>
  </si>
  <si>
    <t>7310010020</t>
  </si>
  <si>
    <t>Расходы на выплаты по оплате труда работников органов местного самоуправления города Ставрополя</t>
  </si>
  <si>
    <t>321</t>
  </si>
  <si>
    <t>10Б0120010</t>
  </si>
  <si>
    <t>Обслуживание муниципального долга города Ставрополя</t>
  </si>
  <si>
    <t>730</t>
  </si>
  <si>
    <t>отчетный 2019 г.</t>
  </si>
  <si>
    <t>текущий 2020 г.</t>
  </si>
  <si>
    <t>очередной 2021 г.</t>
  </si>
  <si>
    <t xml:space="preserve"> 2022 г.</t>
  </si>
  <si>
    <t xml:space="preserve"> 2023 г.</t>
  </si>
  <si>
    <t>п.2</t>
  </si>
  <si>
    <t xml:space="preserve">Решение Ставропольской городской Думы от 30.09.2014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t>
  </si>
  <si>
    <t>1) 06.06.2011, не установлена, 
2) 28.10.2005, не установлена</t>
  </si>
  <si>
    <t>01.01.01</t>
  </si>
  <si>
    <t>29.10.2003, 
не установлена</t>
  </si>
  <si>
    <t>08.10.2014, 
не установлена</t>
  </si>
  <si>
    <t>1) 9 
2)10 в целом</t>
  </si>
  <si>
    <t>01.01.2009, 
не установлена</t>
  </si>
  <si>
    <t>01.06.2007, 
не установлена</t>
  </si>
  <si>
    <t>26.12.2007, 
не установлена</t>
  </si>
  <si>
    <t>05.03.2005, 
не установлена</t>
  </si>
  <si>
    <t xml:space="preserve">26.12.2007, 
не установлена </t>
  </si>
  <si>
    <t>Заместитель главы администрации города Ставрополя, руководиетль</t>
  </si>
  <si>
    <t>Ответственный исполнитель</t>
  </si>
  <si>
    <t>Главный специалист</t>
  </si>
  <si>
    <t>Бондаренко Н.А.</t>
  </si>
  <si>
    <t>Чухлебова О.Н.</t>
  </si>
  <si>
    <t>Вишневская Е.И.</t>
  </si>
  <si>
    <t>Руководитель отдела учета исполнения бюджета</t>
  </si>
  <si>
    <t xml:space="preserve">бухгалтерского учета и отчетности - </t>
  </si>
  <si>
    <t>главный бухгалтер</t>
  </si>
  <si>
    <t>01.03.06</t>
  </si>
  <si>
    <t>Руководитель отдела бюджетных инвестиций и управления муниципальным долгом</t>
  </si>
  <si>
    <t>1)р.3 п. 13 пп. 1 абз. 37
2)гл. 2 ст.8 п.36</t>
  </si>
  <si>
    <t>1) Решение Ставропольской городской Думы от 29.01.2020 №415 "Об утверждении Положения о комитете финансов и бюджета администрации города Ставрополя" 
2) Решение Ставропольской городской Думы от 28.09.2005 №117 "Об утверждении Положения о бюджетном процессе в городе Ставрополе"</t>
  </si>
  <si>
    <t>1) Постановление администрации города Ставрополя от 06.06.2011 № 1576 "Об утверждении Порядка использования бюджетных ассигнований резервного фонда администрации города Ставрополя"
2) Решение Ставропольской городской Думы от 28.09.2005 №117 "Об утверждении Положения о бюджетном процессе в городе Ставрополе"</t>
  </si>
  <si>
    <t>1)п.3 в целом 
2)гл. 3 ст.14 п.1,2 в целом</t>
  </si>
  <si>
    <t>1)Решение Ставропольской городской Думы от 29.01.2020 №415 "Об утверждении Положения о комитете финансов и бюджета администрации города Ставрополя"
2)Решение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</si>
  <si>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1)Решение Ставропольской городской Думы от 29.01.2020 №415 "Об утверждении Положения о комитете финансов и бюджета администрации города Ставрополя" 
2)Решение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</si>
  <si>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r>
      <rPr>
        <sz val="10"/>
        <rFont val="Times New Roman"/>
        <family val="1"/>
        <charset val="204"/>
      </rPr>
      <t xml:space="preserve">1) Решение Ставропольской городской Думы от 30.09.2014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t>
    </r>
    <r>
      <rPr>
        <sz val="10"/>
        <color indexed="10"/>
        <rFont val="Times New Roman"/>
        <family val="1"/>
        <charset val="204"/>
      </rPr>
      <t xml:space="preserve">
</t>
    </r>
    <r>
      <rPr>
        <sz val="10"/>
        <rFont val="Times New Roman"/>
        <family val="1"/>
        <charset val="204"/>
      </rPr>
      <t xml:space="preserve">2) 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t>
    </r>
    <r>
      <rPr>
        <sz val="10"/>
        <color indexed="10"/>
        <rFont val="Times New Roman"/>
        <family val="1"/>
        <charset val="204"/>
      </rPr>
      <t xml:space="preserve">
</t>
    </r>
    <r>
      <rPr>
        <sz val="10"/>
        <rFont val="Times New Roman"/>
        <family val="1"/>
        <charset val="204"/>
      </rPr>
      <t>3)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</si>
  <si>
    <r>
      <rPr>
        <sz val="10"/>
        <rFont val="Times New Roman"/>
        <family val="1"/>
        <charset val="204"/>
      </rPr>
      <t xml:space="preserve">1)1 </t>
    </r>
    <r>
      <rPr>
        <sz val="10"/>
        <color indexed="10"/>
        <rFont val="Times New Roman"/>
        <family val="1"/>
        <charset val="204"/>
      </rPr>
      <t xml:space="preserve">
</t>
    </r>
    <r>
      <rPr>
        <sz val="10"/>
        <rFont val="Times New Roman"/>
        <family val="1"/>
        <charset val="204"/>
      </rPr>
      <t xml:space="preserve">2)1, 2 </t>
    </r>
    <r>
      <rPr>
        <sz val="10"/>
        <color indexed="10"/>
        <rFont val="Times New Roman"/>
        <family val="1"/>
        <charset val="204"/>
      </rPr>
      <t xml:space="preserve">
</t>
    </r>
    <r>
      <rPr>
        <sz val="10"/>
        <rFont val="Times New Roman"/>
        <family val="1"/>
        <charset val="204"/>
      </rPr>
      <t>3)1</t>
    </r>
  </si>
  <si>
    <r>
      <rPr>
        <sz val="10"/>
        <rFont val="Times New Roman"/>
        <family val="1"/>
        <charset val="204"/>
      </rPr>
      <t xml:space="preserve">1) 08.10.2014, не установлена, </t>
    </r>
    <r>
      <rPr>
        <sz val="10"/>
        <color indexed="10"/>
        <rFont val="Times New Roman"/>
        <family val="1"/>
        <charset val="204"/>
      </rPr>
      <t xml:space="preserve">
</t>
    </r>
    <r>
      <rPr>
        <sz val="10"/>
        <rFont val="Times New Roman"/>
        <family val="1"/>
        <charset val="204"/>
      </rPr>
      <t xml:space="preserve">2) 02.07.2011, не установлена, </t>
    </r>
    <r>
      <rPr>
        <sz val="10"/>
        <color indexed="10"/>
        <rFont val="Times New Roman"/>
        <family val="1"/>
        <charset val="204"/>
      </rPr>
      <t xml:space="preserve">
</t>
    </r>
    <r>
      <rPr>
        <sz val="10"/>
        <rFont val="Times New Roman"/>
        <family val="1"/>
        <charset val="204"/>
      </rPr>
      <t>3) 29.11.2011, не установлена</t>
    </r>
  </si>
  <si>
    <r>
      <rPr>
        <sz val="10"/>
        <rFont val="Times New Roman"/>
        <family val="1"/>
        <charset val="204"/>
      </rPr>
      <t>1) Решение Ставропольской городской Думы от 30.09.2014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t>
    </r>
    <r>
      <rPr>
        <sz val="10"/>
        <color indexed="10"/>
        <rFont val="Times New Roman"/>
        <family val="1"/>
        <charset val="204"/>
      </rPr>
      <t xml:space="preserve">
</t>
    </r>
    <r>
      <rPr>
        <sz val="10"/>
        <rFont val="Times New Roman"/>
        <family val="1"/>
        <charset val="204"/>
      </rPr>
      <t>2) 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</si>
  <si>
    <r>
      <rPr>
        <sz val="10"/>
        <rFont val="Times New Roman"/>
        <family val="1"/>
        <charset val="204"/>
      </rPr>
      <t xml:space="preserve">1)1 </t>
    </r>
    <r>
      <rPr>
        <sz val="10"/>
        <color indexed="10"/>
        <rFont val="Times New Roman"/>
        <family val="1"/>
        <charset val="204"/>
      </rPr>
      <t xml:space="preserve">
</t>
    </r>
    <r>
      <rPr>
        <sz val="10"/>
        <rFont val="Times New Roman"/>
        <family val="1"/>
        <charset val="204"/>
      </rPr>
      <t>2)1, 2 
3)1</t>
    </r>
  </si>
  <si>
    <r>
      <rPr>
        <sz val="10"/>
        <rFont val="Times New Roman"/>
        <family val="1"/>
        <charset val="204"/>
      </rPr>
      <t xml:space="preserve">1)08.10.2014, не установлена, </t>
    </r>
    <r>
      <rPr>
        <sz val="10"/>
        <color indexed="10"/>
        <rFont val="Times New Roman"/>
        <family val="1"/>
        <charset val="204"/>
      </rPr>
      <t xml:space="preserve">
</t>
    </r>
    <r>
      <rPr>
        <sz val="10"/>
        <rFont val="Times New Roman"/>
        <family val="1"/>
        <charset val="204"/>
      </rPr>
      <t>2) 02.07.2011, не установлена,  
3) 29.11.2011, не установлена</t>
    </r>
  </si>
  <si>
    <t>Никитина А.М.</t>
  </si>
  <si>
    <t>Караева С.И.</t>
  </si>
  <si>
    <t>Коновалова Л.В.</t>
  </si>
  <si>
    <t>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</si>
  <si>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Решение Ставропольской городской Думы от 28.09.2005 №117 "Об утверждении Положения о бюджетном процессе в городе Ставрополе"</t>
  </si>
  <si>
    <t>28.10.2005, 
не установлена</t>
  </si>
  <si>
    <t xml:space="preserve">1) Постановление главы города Ставрополя от 04.04.2008 № 958 "Об утверждении Положения о поощрении муниципальных служащих в органах местного самоуправления города Ставрополя"                                                       2)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</si>
  <si>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1) п.2.1 абзацы 9-12                    2) п.5 абзац 8</t>
  </si>
  <si>
    <t>1) 04.04.2008,  
не установлена       2) 20.07.2020   не установлена</t>
  </si>
  <si>
    <t xml:space="preserve">1) Постановление главы города Ставрополя от 04.04.2008 № 958 "Об утверждении Положения о поощрении муниципальных служащих в органах местного самоуправления города Ставрополя"                                                       2)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</si>
  <si>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1) Постановление главы города Ставрополя от 04.04.2008 № 958 "Об утверждении Положения о поощрении муниципальных служащих в органах местного самоуправления города Ставрополя"                                                       2)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</si>
  <si>
    <t>1)р.1 п.7
2)п.2 подп.2.1 подп.2,4,5,6,7,10,11</t>
  </si>
  <si>
    <t>1)р.1 п.7 
2)п.2 подп.2.1 подп.11</t>
  </si>
  <si>
    <t>1)р.1 п.7
2)п.2 подп.2.1 подп.11</t>
  </si>
  <si>
    <t>гл. 2 ст. 7 п. 1 подп. 40, 41</t>
  </si>
  <si>
    <t>1) 02.02.2020, не установлена, 
2) 28.10.2005, не установлена</t>
  </si>
  <si>
    <t>1) 02.02.2020, не установлена, 
2) 16.04.2015, не установлена</t>
  </si>
  <si>
    <t>комитет муниципального заказа и торговли администрации города Ставрополя</t>
  </si>
  <si>
    <t>владение, пользование и распоряжение имуществом, находящимся в муниципальной собственности муниципильного округа, городского округа</t>
  </si>
  <si>
    <t>Федеральный закон от 06.10.2003 № 131-ФЗ "Об общих принципах организации местного самоуправления в Российской Федерации"</t>
  </si>
  <si>
    <t>01.01.2009, не установлена</t>
  </si>
  <si>
    <t>05.03.2005, не установлена</t>
  </si>
  <si>
    <t>Решение Ставропольской городской Думы от 08.11.2019 № 390 "О согласовании принятия решения о ликвидации муниципального унитарного предприятия города Ставрополя "РЫНОК № 1""</t>
  </si>
  <si>
    <t>08.11.2019, не установлено</t>
  </si>
  <si>
    <t>9810060170</t>
  </si>
  <si>
    <t>Предоставление финансовой помощи муниципальному унитарному предприятию города Ставрополя «РЫНОК № 1» в рамках мер по предупреждению банкротства при его ликвидации на финансовое обеспечение затрат, направленных на погашение денежных обязательств, требований о выплате выходных пособий и (или) об оплате труда лиц, работающих или работавших по трудовому договору, и обязательных платежей</t>
  </si>
  <si>
    <t>811</t>
  </si>
  <si>
    <t>010101</t>
  </si>
  <si>
    <t>Постановление администрации города Ставрополя Ставропольского края от 20.11.2019 № 3277 "О ликвидации муниципального унитарного предприятия города Ставрополя "РЫНОК № 1""</t>
  </si>
  <si>
    <t>20.11.2019, не установлено</t>
  </si>
  <si>
    <t>создание условий для обеспечения жителей городского округа услугами связи, общественного питания, торговли и бытового обслуживания</t>
  </si>
  <si>
    <t>Решение Ставропольской городской Думы от 28.06.2006 № 56 "О предоставлении льгот на бытовые услуги по помывке в общем отделении бань отдельным категориям граждан"</t>
  </si>
  <si>
    <t>19.07.2006, не установлена</t>
  </si>
  <si>
    <t>10</t>
  </si>
  <si>
    <t>03</t>
  </si>
  <si>
    <t>0320280240</t>
  </si>
  <si>
    <t>Предоставление льгот на бытовые услуги по помывке в общем отделении бань отдельным категориям граждан</t>
  </si>
  <si>
    <t>создание условий для организации досуга и обеспечения жителей городского округа услугами организации культуры</t>
  </si>
  <si>
    <t>01.01.2009,  не установлена</t>
  </si>
  <si>
    <t>Постановление администрации города Ставрополя от 10.06.2011 № 1608 "О комитете муниципального заказа и торговли администрации города Ставрополя"</t>
  </si>
  <si>
    <t>раздел 3, п. 21</t>
  </si>
  <si>
    <t>01.07.2011, не установлена</t>
  </si>
  <si>
    <t>08</t>
  </si>
  <si>
    <t>0710120060</t>
  </si>
  <si>
    <t>Расходы на предоставление культурно-массовых мероприятий в городе Ставрополе</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</si>
  <si>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</si>
  <si>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 xml:space="preserve">Решение Ставропольской городской Думы от 25.10.2017 № 162 "О Порядке демонтажа (перемещения) самовольно (незаконно) установленных некапитальных нестационарных сооружений не территории города Ставрополя"                     Постановление администрации г. Ставрополя от 02.11.2018 N 2238
(ред. от 21.08.2019)
"Об утверждении Порядка организации работ по демонтажу, перемещению самовольно (незаконно) установленных (размещенных) некапитальных нестационарных сооружений на территории города Ставрополя"
</t>
  </si>
  <si>
    <t>раздел 1, п. 5, абз. 2                                                                               п.10</t>
  </si>
  <si>
    <t xml:space="preserve">01.01.2018, не установлена    15.11.2018 не установлена </t>
  </si>
  <si>
    <t>7420021620</t>
  </si>
  <si>
    <t>Расходы на демонтаж, перемещение, транспортирование и хранение самовольно (незаконно) установленных (размещенных) некапитальных нестационарных сооружений</t>
  </si>
  <si>
    <t>Федеральный закон от 02.03.2007 № 25-ФЗ "О муниципальной службе в российской Федерации"</t>
  </si>
  <si>
    <t>01.06.2007, не установлена</t>
  </si>
  <si>
    <t>Закон Ставропольского края от 24.12.2007 № 78-кз "Об отдельных вопросах муниципальной службы в Ставропольском крае"</t>
  </si>
  <si>
    <t>26.12.2007, не установлена</t>
  </si>
  <si>
    <t xml:space="preserve">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t>
  </si>
  <si>
    <t>п. 2</t>
  </si>
  <si>
    <t>29.10.2003, не установлена</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</si>
  <si>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</si>
  <si>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ст. 2, п.2.1, пп 2,3,4,5</t>
  </si>
  <si>
    <t>16.04.2015, не установлена</t>
  </si>
  <si>
    <t>247</t>
  </si>
  <si>
    <t>01.01.13</t>
  </si>
  <si>
    <t>ст. 2, п 2.1, пп 5,7</t>
  </si>
  <si>
    <t>Решение Ставропольской городской Думы от 30.09.2014 № 533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t>
  </si>
  <si>
    <t>08.10.2014, не установлена</t>
  </si>
  <si>
    <t>Расходы на выплату персоналу государственных (муниципальных) органов</t>
  </si>
  <si>
    <t>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t>
  </si>
  <si>
    <t>02.07.2011, не установлена</t>
  </si>
  <si>
    <t>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</si>
  <si>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29.11.2011, не установлена</t>
  </si>
  <si>
    <t>Соглашение от 01.11.2019 № 545-21-С между министерством финансов Ставропольского края и администрацией города Ставрополя о предоставлении в 2019 году из бюджета Ставропольского края бюджету  города Ставрополя иного межбюджетного трансферта на повышение заработной платы муниципальных служащих муниципальной службы в Ставропольском крае и лиц, не замещающих должности муниципальной службы Ставропольского края и исполняющих обязанности по техническому обеспечению органов местного самоуправления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</si>
  <si>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1.1</t>
  </si>
  <si>
    <t>01.11.2019- 31.12.2019</t>
  </si>
  <si>
    <t>7410010020</t>
  </si>
  <si>
    <t>010306</t>
  </si>
  <si>
    <t>7410010050</t>
  </si>
  <si>
    <t>Поощрение муниципального служащего в связи с выходом на трудовую пенсию</t>
  </si>
  <si>
    <t>Федеральный закон от 06.10.2003 N 131-ФЗ  "Об общих принципах организации местного самоуправления в Российской Федерации"</t>
  </si>
  <si>
    <t>Закон Ставропольского края от 02.03.2005 N 12-кз  "О местном самоуправлении в Ставропольском крае"</t>
  </si>
  <si>
    <t xml:space="preserve">  Решение Ставропольской городской Думы от 11.05.2016 N 847 "Об Уставе муниципального образования города Ставрополя Ставропольского края" </t>
  </si>
  <si>
    <t>ст. 51</t>
  </si>
  <si>
    <t>21.052016, не установлена</t>
  </si>
  <si>
    <t>7410020050</t>
  </si>
  <si>
    <t>10.1</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</si>
  <si>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</si>
  <si>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раздел 3, п. 3.2</t>
  </si>
  <si>
    <t>Расходы на реализацию мероприятий, направленных на профилактику правонарушений в городе Ставрополе</t>
  </si>
  <si>
    <t>комитет образования администрации города Ставрополя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</si>
  <si>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</si>
  <si>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Федеральный закон от 29.12.2012 № 273-ФЗ "Об образовании в Российской Федерации"</t>
  </si>
  <si>
    <t>1, 5</t>
  </si>
  <si>
    <t>01.09.2013, не установлена</t>
  </si>
  <si>
    <t>Закон Ставропольского края от 30.07.2013 № 72 -кз "Об образовании"</t>
  </si>
  <si>
    <t xml:space="preserve">Постановление администрации города Ставрополя № 1392 от 03.08.2017 "Об утверждении Положения о комитете образования администрации города Ставрополя" </t>
  </si>
  <si>
    <t>п. 23 пп.27</t>
  </si>
  <si>
    <t>03.08.2017, не установлена</t>
  </si>
  <si>
    <t>07</t>
  </si>
  <si>
    <t>0110111010</t>
  </si>
  <si>
    <t>Расходы на обеспечение деятельности (оказание услуг) муниципальных учреждений</t>
  </si>
  <si>
    <t>п. 23 пп.7</t>
  </si>
  <si>
    <t>612</t>
  </si>
  <si>
    <t>1) Постановление администрации города Ставрополя № 1392 от 03.08.2017 "Об утверждении Положения о комитете образования администрации города Ставрополя"; 2)  постановление администрации города Ставрополя от 19.05.2020 № 692 "О выделении средств из резервного фонда администрации города Ставрополя на проведение работ по дезинфекционной обработке территорий муниципальных образовательных организаций города Ставрополя"</t>
  </si>
  <si>
    <t>2) 1</t>
  </si>
  <si>
    <t>1) п. 23 пп.7</t>
  </si>
  <si>
    <t>1) 03.08.2017, не установлена; 2) 19.05.2020, не установлена</t>
  </si>
  <si>
    <t>01.01.10</t>
  </si>
  <si>
    <t>622</t>
  </si>
  <si>
    <t>5, 7</t>
  </si>
  <si>
    <t>0110611010</t>
  </si>
  <si>
    <t>1) Закон Ставропольского края от 30.07.2013 № 72 -кз "Об образовании"; 2) Соглашение от 16.01.2020 № 07701000-1-2020-003 о предоставлении субсидии из бюджета Ставропольского края бюджету города Ставрополя на реализацию мероприятий по созданию в дошкольных образовательных организациях Ставропольского края условий для получения детьми-инвалидами качественного образования</t>
  </si>
  <si>
    <t xml:space="preserve">1) 11 </t>
  </si>
  <si>
    <t>2) 1.1, 2.1</t>
  </si>
  <si>
    <t>1) 01.09.2013, не установлена; 2) 16.01.2020 - 31.12.2020</t>
  </si>
  <si>
    <t>01106L0270</t>
  </si>
  <si>
    <t>Реализация мероприятий государственной программы Российской Федерации "Доступная среда"</t>
  </si>
  <si>
    <t>01.01.11</t>
  </si>
  <si>
    <t>2) 1.1, 2.1, 2.2</t>
  </si>
  <si>
    <t>1, 7</t>
  </si>
  <si>
    <t>1510420350</t>
  </si>
  <si>
    <t>Расходы на реализацию мероприятий, направленных на повышение уровня безопасности жизнедеятельности города Ставрополя</t>
  </si>
  <si>
    <t>9821520350</t>
  </si>
  <si>
    <t>1) Федеральный закон от 29.12.2012 № 273-ФЗ "Об образовании в Российской Федерации"; 2) Федеральный закон от 21.12.1994 № 69-ФЗ "О пожарной безопасности"</t>
  </si>
  <si>
    <t>1) 1;  2) 3</t>
  </si>
  <si>
    <t>1) 9; 2) 19</t>
  </si>
  <si>
    <t xml:space="preserve">1) 1, 5                                     </t>
  </si>
  <si>
    <t>2) 1 - 9</t>
  </si>
  <si>
    <t xml:space="preserve">1) 01.09.2013, не установлена; 2) 26.12.1994, не установлена        </t>
  </si>
  <si>
    <t>1) Закон Ставропольского края от 30.07.2013 № 72 -кз "Об образовании";  2) Закон Ставропольского края от 07.06.2004 № 41-кз "О пожарной безопасности"</t>
  </si>
  <si>
    <t>1) 11;   2) 9 в целом</t>
  </si>
  <si>
    <t>1) 01.09.2013, не установлена;  2) 27.06.2004, не установлена</t>
  </si>
  <si>
    <t>1) Постановление администрации города Ставрополя от 06.04.2016 № 702 "Об обеспечении первичных мер пожарной безопасности в границах муниципального образования города Ставрополя Ставропольского края"; 2) Постановление администрации города Ставрополя № 1392 от 03.08.2017 "Об утверждении Положения о комитете образования администрации города Ставрополя"</t>
  </si>
  <si>
    <t>1) 1, 2</t>
  </si>
  <si>
    <t>2) п. 23 пп.7</t>
  </si>
  <si>
    <t>1) 10.04.2016, не установлена; 2)  03.08.2017, не установлена</t>
  </si>
  <si>
    <t>1620220550</t>
  </si>
  <si>
    <t>Обеспечение пожарной безопасности в муниципальных учреждениях образования, культуры, физической культуры и спорта города Ставрополя</t>
  </si>
  <si>
    <t>1) 1;    2) 3</t>
  </si>
  <si>
    <t>1) 9;          2) 19</t>
  </si>
  <si>
    <t xml:space="preserve"> 2) 1 - 9</t>
  </si>
  <si>
    <t xml:space="preserve">1) 01.09.2013, не установлена;   2) 26.12.1994, не установлена        </t>
  </si>
  <si>
    <t>1) Закон Ставропольского края от 30.07.2013 № 72 -кз "Об образовании"; 2) Закон Ставропольского края от 07.06.2004 № 41-кз "О пожарной безопасности"</t>
  </si>
  <si>
    <t>1) 11; 2) 9 в целом</t>
  </si>
  <si>
    <t>1) Закон Ставропольского края от 30.07.2013 № 72 -кз "Об образовании"; 2) Соглашение от 30.01.2019 № 150 между министерством образования Ставропольского края и администрацией города Ставрополя о предоставлении субсидии из бюджета Ставропольского края бюджету города Ставрополя на проведение работ по замене оконных блоков в муниципальных дошкольных образовательных организациях Ставропольского края, муниципальных общеобразовательных организациях Ставропольского края и муниципальных организациях дополнительного образования Ставропольского края в рамках реализации подпрограммы "Энергосбережение и повышение энергетической эффективности" государственной программы Ставропольского края "Развитие энергетики, промышленности и связи"</t>
  </si>
  <si>
    <t>1) 11</t>
  </si>
  <si>
    <t>2) 1.1, 2.1,  2.4</t>
  </si>
  <si>
    <t>1) 01.09.2013, не установлена; 2) 30.01.2019 - 31.12.2019</t>
  </si>
  <si>
    <t>01106S6690</t>
  </si>
  <si>
    <t xml:space="preserve">Проведение работ по замене оконных блоков в муниципальных образовательных организациях </t>
  </si>
  <si>
    <t>01.01.12</t>
  </si>
  <si>
    <t>1) Федеральный закон от 29.12.2012 № 273-ФЗ "Об образовании в Российской Федерации";                          2) Федеральный закон от 23.11.2009 г.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</si>
  <si>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1) 1;     2) 2</t>
  </si>
  <si>
    <t>1) 9;  2) 8 в целом</t>
  </si>
  <si>
    <t xml:space="preserve">1) 01.09.2013, не установлена; 2) 27.11.2009, не установлена        </t>
  </si>
  <si>
    <t>1) Закон Ставропольского края от 30.07.2013 № 72 -кз "Об образовании";  2)  Закон Ставропольского края от 02.03.2005 № 12-кз "О местном самоуправлении в Ставропольском крае"</t>
  </si>
  <si>
    <t>2) 3</t>
  </si>
  <si>
    <t>1) 11;   2) 12</t>
  </si>
  <si>
    <t>1) 1;  2) 1</t>
  </si>
  <si>
    <t>2) 14</t>
  </si>
  <si>
    <t>1) 01.09.2013, не установлена; 2) 05.03.2005, не установлена</t>
  </si>
  <si>
    <t>17Б0120490</t>
  </si>
  <si>
    <t>Расходы на проведение мероприятий по энергосбережению и повышению энергоэффективности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</si>
  <si>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</si>
  <si>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02</t>
  </si>
  <si>
    <t>0110211010</t>
  </si>
  <si>
    <t>611</t>
  </si>
  <si>
    <t>1) Постановление администрации города Ставрополя № 1392 от 03.08.2017 "Об утверждении Положения о комитете образования администрации города Ставрополя"; 2)  постановление администрации города Ставрополя от 19.05.2020 № 692 "О выделении средств из резервного фонда администрации города Ставрополя на проведение работ по дезинфекционной обработке территорий муниципальных образовательных организаций города Ставрополя"; 3) постановление администрации города Ставрополя от 08.06.2020 № 815 "О выделении средств из резервного фонда администрации города Ставрополя на мероприятия по предотвращению распространения COVID-19 при проведении государственной итоговой аттестации по образовательным программам среднего общего образования в муниципальных образовательных организациях города Ставрополя; 4) постановление администрации города Ставрополя от 11.08.2020 № 1323 "О выделении средств из резервного фонда администрации города  Ставрополя на мероприятия по предотвращению распространения COVID-19 в рамках подготовки образовательных организаций к началу нового 2020/2021 учебного года"</t>
  </si>
  <si>
    <t>2) 1; 3) 1; 4) 1</t>
  </si>
  <si>
    <t>1) п. 23 пп.7, 9</t>
  </si>
  <si>
    <t>1) 03.08.2017, не установлена; 2) 19.05.2020, не установлена; 3) 08.06.2020, не установлена; 4) 11.08.2020, не установлена</t>
  </si>
  <si>
    <t>9820111010</t>
  </si>
  <si>
    <t>621</t>
  </si>
  <si>
    <t>1) Постановление администрации города Ставрополя от 20.11.2015 № 2624 "Об утверждении Порядка обеспечения форменной одеждой и иным вещевым имуществом (обмундированием) обучающихся кадетских классов муниципальных общеобразовательных учреждений города Ставрополя за счет средств бюджета города Ставрополя"; 2) постановление администрации города Ставрополя № 1392 от 03.08.2017 "Об утверждении Положения о комитете образования администрации города Ставрополя"; 3)  постановление администрации города Ставрополя от 19.05.2020 № 692 "О выделении средств из резервного фонда администрации города Ставрополя на проведение работ по дезинфекционной обработке территорий муниципальных образовательных организаций города Ставрополя"; 4) постановление администрации города Ставрополя от 08.06.2020 № 815 "О выделении средств из резервного фонда администрации города Ставрополя на мероприятия по предотвращению распространения COVID-19 при проведении государственной итоговой аттестации по образовательным программам среднего общего образования в муниципальных образовательных организациях города Ставрополя; 5) постановление администрации города Ставрополя от 11.08.2020 № 1323 "О выделении средств из резервного фонда администрации города  Ставрополя на мероприятия по предотвращению распространения COVID-19 в рамках подготовки образовательных организаций к началу нового 2020/2021 учебного года"</t>
  </si>
  <si>
    <t>3) 1; 4) 1; 5) 1</t>
  </si>
  <si>
    <t>1) п. 15;              2) п. 23 пп.7, 9</t>
  </si>
  <si>
    <t>1) 05.12.2015, не установлена;2) 03.08.2017, не установлена; 3) 19.05.2020, не установлена; 4) 08.06.2020, не установлена; 5) 11.08.2020, не установлена</t>
  </si>
  <si>
    <t>Закон Ставропольского края от 02.03.2005 № 12-кз "О местном самоуправлении в Ставрпольском крае"</t>
  </si>
  <si>
    <t>15</t>
  </si>
  <si>
    <t>Постановление администрации города Ставрополя от 31.01.2019 № 196 "Об утверждении Порядка предоставления субсидий частным дошкольным образовательным организациям, частным общеобразовательным организациям, осуществляющим образовательную деятельность по предоставлению дошкольного, начального общего, основного общего, среднего общего образования по имеющим государственную аккредитацию основным общеобразовательным программам, на частичную компенсацию расходов на содержание зданий, оплату коммунальных услуг и оплату труда, за исключением расходов на оплату труда работников, финансируемых за счет средств субвенции из бюджета Ставропольского края"</t>
  </si>
  <si>
    <t>п. 1, 2, 19</t>
  </si>
  <si>
    <t>08.02.2019, не установлена</t>
  </si>
  <si>
    <t>633</t>
  </si>
  <si>
    <t>1) Закон Ставропольского края от 30.07.2013 № 72 -кз "Об образовании"; 2) соглашение от 25.09.2020 № № 07701000-1-2020-010 о предоставлении иного межбюджетного трансферта, имеющего целевое
назначение, из бюджета Ставропольского края местному бюджету</t>
  </si>
  <si>
    <t>1) 01.09.2013, не установлена; 2) 25.09.2020 - 31.12.2020</t>
  </si>
  <si>
    <t>п. 23 пп.49</t>
  </si>
  <si>
    <t>0110253030</t>
  </si>
  <si>
    <t>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</si>
  <si>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1;                          4</t>
  </si>
  <si>
    <t xml:space="preserve">9;                      34;        37                </t>
  </si>
  <si>
    <t>1;            2;                                        2.1</t>
  </si>
  <si>
    <t>1, 7;                                     2</t>
  </si>
  <si>
    <t>1) Закон Ставропольского края от 30.07.2013 № 72 -кз "Об образовании"; 2) постановление Правительства Ставропольского края от 28.08.2020 № 460-п "Об утверждении Порядка обеспечения бесплатным горячим питанием обучающихся по образовательным программам начального общего образования в государственных образовательных организациях Ставропольского края и муниципальных образовательных организациях Ставропольского края или предоставления их родителям (законным представителям) денежной компенсации его стоимости"; 3) соглашение от 25.08.2020 № № 07701000-1-2020-009 между министерством образования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мероприятий по организации бесплатного горячего питания обучающихся, получающих начальное общее образование в муниципальных образовательных организациях города Ставрополя,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</si>
  <si>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 xml:space="preserve">1) 11;                             15           </t>
  </si>
  <si>
    <t>1) 1;                         6</t>
  </si>
  <si>
    <t xml:space="preserve">3) 1.1, 2.1 </t>
  </si>
  <si>
    <t>2) п. 2; 5</t>
  </si>
  <si>
    <t>1) 01.09.2013, не установлена; 2) 01.09.2020, не установлена; 3) 25.08.2020 - 31.12.2020</t>
  </si>
  <si>
    <t>п. 23 пп.50</t>
  </si>
  <si>
    <t>01102L3040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</si>
  <si>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</si>
  <si>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1) Закон Ставропольского края от 30.07.2013 № 72 -кз "Об образовании"; 2) постановление Правительства Ставропольского края от 28.08.2020 № 460-п "Об утверждении Порядка обеспечения бесплатным горячим питанием обучающихся по образовательным программам начального общего образования в государственных образовательных организациях Ставропольского края и муниципальных образовательных организациях Ставропольского края или предоставления их родителям (законным представителям) денежной компенсации его стоимости"; 3) Cоглашение от 25.08.2020 № № 07701000-1-2020-009 между министерством образования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мероприятий по организации бесплатного горячего питания обучающихся, получающих начальное общее образование в муниципальных образовательных организациях города Ставрополя,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</si>
  <si>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 xml:space="preserve">3) 1.1, 2.1, 2.2 </t>
  </si>
  <si>
    <t>1) Постановление администрации города Ставрополя № 1392 от 03.08.2017 "Об утверждении Положения о комитете образования администрации города Ставрополя"; 2)  постановление администрации города Ставрополя от 19.02.2019 № 382 "О выделении средств из резервного фонда администрации города Ставрополя на проведение аварийно-восстановительных работ кровли здания муниципального бюджетного общеобразовательного учреждения средней общеобразовательной 
школы № 11 имени И.А. Бурмистрова города Ставрополя"</t>
  </si>
  <si>
    <t>1) 03.08.2017, не установлена; 2) 19.02.2019, не установлена</t>
  </si>
  <si>
    <t>1) Закон Ставропольского края от 30.07.2013 № 72 -кз "Об образовании"; 2) Соглашение от 22.04.2019 № 220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Субсидии на проведение капитального ремонта зданий и сооружений муниципальных образовательных организаций</t>
  </si>
  <si>
    <t>2) 1.1, 2.1, 2.4</t>
  </si>
  <si>
    <t>1) 01.09.2013, не установлена; 2) 22.04.2019 - 31.12.2019</t>
  </si>
  <si>
    <t>01106S7210</t>
  </si>
  <si>
    <t>Проведение капитального ремонта зданий и сооружений муниципальных образовательных организаций за счет средств местного бюджета</t>
  </si>
  <si>
    <t>0110677210</t>
  </si>
  <si>
    <t>Проведение капитального ремонта зданий и сооружений муниципальных образовательных организаций за счет средств краевого бюджета</t>
  </si>
  <si>
    <t>1) Федеральный закон от 29.12.2012 № 273-ФЗ "Об образовании в Российской Федерации"; 2) Федеральный закон от 10.12.1995 № 196-ФЗ "О безопасности дорожного движения"</t>
  </si>
  <si>
    <t>1) 1; 2) 2</t>
  </si>
  <si>
    <t>1) 9; 2) 6</t>
  </si>
  <si>
    <t>1) 1; 2) 4</t>
  </si>
  <si>
    <t>1) 1, 7</t>
  </si>
  <si>
    <t>2) 7, 10, 11</t>
  </si>
  <si>
    <t xml:space="preserve">1) 01.09.2013, не установлена; 2) 11.12.1995, не установлена
</t>
  </si>
  <si>
    <t>042R321730</t>
  </si>
  <si>
    <t>Создание в городе Ставрополе специализированных центров по профилактике детского дорожно-транспортного травматизма на базе муниципальных образовательных учреждений в рамках реализации регионального проекта «Безопасность дорожного движения Ставропольского края»</t>
  </si>
  <si>
    <t>1520220370</t>
  </si>
  <si>
    <t xml:space="preserve">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
</t>
  </si>
  <si>
    <t>п. 23 пп.8</t>
  </si>
  <si>
    <t>1520120660</t>
  </si>
  <si>
    <t>1530120660</t>
  </si>
  <si>
    <t>1530220370</t>
  </si>
  <si>
    <t>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t>
  </si>
  <si>
    <t>1) Федеральный закон от 29.12.2012 № 273-ФЗ "Об образовании в Российской Федерации";                                                                  2) Федеральный закон от 21.12.1994 № 69-ФЗ "О пожарной безопасности"</t>
  </si>
  <si>
    <t>1) 1;  2)  3</t>
  </si>
  <si>
    <t>1) 9;  2) 19</t>
  </si>
  <si>
    <t>1) 1 в целом</t>
  </si>
  <si>
    <t xml:space="preserve">1) 01.09.2013, не установлена;  2) 26.12.1994, не установлена        </t>
  </si>
  <si>
    <t>1) Закон Ставропольского края от 30.07.2013 № 72 -кз "Об образовании";   2) Закон Ставропольского края от 07.06.2004 № 41-кз "О пожарной безопасности"</t>
  </si>
  <si>
    <t>1) 01.09.2013, не установлена; 2) 27.06.2004, не установлена</t>
  </si>
  <si>
    <t>1) Постановление администрации города Ставрополя от 06.04.2016 № 702 "Об обеспечении первичных мер пожарной безопасности в границах муниципального образования города Ставрополя Ставропольского края"; 2) постановление администрации города Ставрополя № 1392 от 03.08.2017 "Об утверждении Положения о комитете образования администрации города Ставрополя"</t>
  </si>
  <si>
    <t>1) Федеральный закон от 29.12.2012 № 273-ФЗ "Об образовании в Российской Федерации";                                                                                             2) Федеральный закон от 21.12.1994 № 69-ФЗ "О пожарной безопасности"</t>
  </si>
  <si>
    <t>1) Закон Ставропольского края от 30.07.2013 № 72 -кз "Об образовании"; 2) Соглашение от 30.01.2019 № 119 между министерством образования Ставропольского края и администрацией города Ставрополя о предоставлении субсидии из бюджета Ставропольского края бюджету города Ставрополя на проведение работ по капитальному ремонту кровель в муниципальных общеобразовательных организациях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 3)  Соглашение от 22.01.2020 № 85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Субсидии на проведение работ по капитальному ремонту кровель в муниципальных общеобразовательных организациях</t>
  </si>
  <si>
    <t>2) 1.1, 2.1, 2.4;          3) 1.1, 2.1, 2.4</t>
  </si>
  <si>
    <t>1) 01.09.2013, не установлена; 2) 30.01.2019 - 31.12.2019;           3) 22.01.2020 - 31.12.2020</t>
  </si>
  <si>
    <t>01106S7300</t>
  </si>
  <si>
    <t xml:space="preserve">Проведение работ по капитальному ремонту кровель в муниципальных общеобразовательных организациях </t>
  </si>
  <si>
    <t>2) 1.1, 2.1, 2.2;          3) 1.1, 2.1, 2.2</t>
  </si>
  <si>
    <t>1) Закон Ставропольского края от 30.07.2013 № 72-кз "Об образовании"; 2) Соглашение от  18.03.2019 № 154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Субсидии на благоустройство территорий муниципальных общеобразовательных организаций; 3) Соглашение от 22.01.2020 № 131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Субсидии на благоустройство территорий муниципальных общеобразовательных организаций</t>
  </si>
  <si>
    <t>2) 1.1, 2.1,  2.4;               3) 1.1, 2.1, 2.4</t>
  </si>
  <si>
    <t>1) 01.09.2013, не установлена; 2) 18.03.2019 - 31.12.2019;   3) 22.01.2020 - 31.12.2020</t>
  </si>
  <si>
    <t>01106S7680</t>
  </si>
  <si>
    <t xml:space="preserve">Благоустройство территорий муниципальных общеобразовательных организаций </t>
  </si>
  <si>
    <t>2) 1.1, 2.1, 2.2;               3) 1.1, 2.1, 2.2</t>
  </si>
  <si>
    <t>01106L2550</t>
  </si>
  <si>
    <t xml:space="preserve">Благоустройство зданий муниципальных общеобразовательных организаций в целях соблюдения требований  к воздушно-тепловому режиму, водоснабжению и канализации
</t>
  </si>
  <si>
    <t xml:space="preserve">1) 1, 2, 5                                     </t>
  </si>
  <si>
    <t>1) Закон Ставропольского края от 30.07.2013 № 72 -кз "Об образовании";  2) Закон Ставропольского края от 02.03.2005 № 12-кз "О местном самоуправлении в Ставропольском крае"</t>
  </si>
  <si>
    <t>18.1</t>
  </si>
  <si>
    <t>18Б0220360</t>
  </si>
  <si>
    <t>Расходы на реализацию мероприятий, направленных на создание условий для развития казачества на территории города Ставрополя</t>
  </si>
  <si>
    <t>1) Постановление Правительства Ставропольского края от 19.09.2019 № 413-п "Об утверждении Порядка распределения и предоставления из бюджета Ставропольского края иных межбюджетных трансфертов бюджетам муниципальных образований Ставропольского края на приобретение новогодних подарков детям, обучающимся по образовательным программам начального общего образования в муниципальных и частных образовательных организациях Ставропольского края"; 2) Соглашение от 26.11.2019 № 265 между министерством образования Ставропольского края и администрацией города Ставрополя Ставропольского края о предоставлении из бюджета Ставропольского края иного межбюджетного трансферта бюджетам муниципальных образований Ставропольского края в 2019 году на приобретение новогодних подарков детям, обучающимся по образовательным программам начального общего образования в муниципальных и частных образовательных организациях Ставропольского края</t>
  </si>
  <si>
    <t>1) 5, 7</t>
  </si>
  <si>
    <t>1) 19.09.2019, не установлена: 2) от 26.11.2019 - 31.12.2019</t>
  </si>
  <si>
    <t>0110577760</t>
  </si>
  <si>
    <t>Приобретение новогодних подарков детям, обучающимся по образовательным программам начального общего образования в муниципальных и частных образовательных организациях Ставропольского края</t>
  </si>
  <si>
    <t xml:space="preserve">1) Постановление администрации города Ставрополя от 17.12.2015 № 2857 "Об утверждении финансовых норм питания обучающихся и порядке обеспечения питанием обучающихся муниципальных общеобразовательных учреждений города Ставрополя"; 2)  постановление администрации города Ставрополя от 08.05.2019 № 1264 "Об осуществлении в 2019 году муниципальными бюджетными и автономными общеобразовательными учреждениями города Ставрополя, находящимися в ведении комитета образования администрации города Ставрополя, полномочий по выплате ежемесячной денежной компенсации взамен предоставления бесплатного двухразового питания обучающимся с ограниченными возможностями здоровья и получающим образование на дому"; 3)  постановление администрации города Ставрополя от 06.03.2020 № 339 "Об осуществлении в 2020 году муниципальными бюджетными и автономными общеобразовательными учреждениями города Ставрополя, находящимися в ведении комитета образования администрации города Ставрополя, полномочий по выплате ежемесячной денежной компенсации взамен предоставления бесплатного двухразового питания обучающимся с ограниченными возможностями здоровья и получающим образование на дому" </t>
  </si>
  <si>
    <t>2) 1; 3) 1</t>
  </si>
  <si>
    <t>1) п. 2, 3, 6, 10, 20</t>
  </si>
  <si>
    <t>1) 22.12.2015, не установлена; 2) 08.05.2019 - 31.12.2019; 3) 06.03.2020 - 31.12.2020</t>
  </si>
  <si>
    <t>04</t>
  </si>
  <si>
    <t>0110280260</t>
  </si>
  <si>
    <t>Компенсация в денежном эквиваленте за питание обучающихся с ограниченными возможностями здоровья, получающим образование на дому</t>
  </si>
  <si>
    <t>1) Закон Ставропольского края от 30.07.2013 № 72 -кз "Об образовании"; 2) постановление Правительства Ставропольского края от 28.08.2020 № 460-п "Об утверждении Порядка обеспечения бесплатным горячим питанием обучающихся по образовательным программам начального общего образования в государственных образовательных организациях Ставропольского края и муниципальных образовательных организациях Ставропольского края или предоставления их родителям (законным представителям) денежной компенсации его стоимости"</t>
  </si>
  <si>
    <t>1) 15</t>
  </si>
  <si>
    <t>1) 7</t>
  </si>
  <si>
    <t>2) п. 6, абз. 2</t>
  </si>
  <si>
    <t>1) 01.09.2013, не установлена; 2) 01.09.2020, не установлена</t>
  </si>
  <si>
    <t>0110290260</t>
  </si>
  <si>
    <t>Предоставление денежной компенсации за питание родителям (законным представителям) обучающихся, имеющих заболевания, в муниципальных образовательных учреждениях</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</si>
  <si>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</si>
  <si>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2, 7</t>
  </si>
  <si>
    <t>0110311010</t>
  </si>
  <si>
    <t>2, 5</t>
  </si>
  <si>
    <t>1) Федеральный закон от 29.12.2012 № 273-ФЗ "Об образовании в Российской Федерации";                                               2) Федеральный закон от 21.12.1994 № 69-ФЗ "О пожарной безопасности"</t>
  </si>
  <si>
    <t xml:space="preserve">1) 1 </t>
  </si>
  <si>
    <t>1) 2, 5</t>
  </si>
  <si>
    <t xml:space="preserve">1) Постановление администрации города Ставрополя от 06.04.2016 № 702 "Об обеспечении первичных мер пожарной безопасности в границах муниципального образования города Ставрополя Ставропольского края"; 2) постановление администрации города Ставрополя № 1392 от 03.08.2017 "Об утверждении Положения о комитете образования администрации города Ставрополя" </t>
  </si>
  <si>
    <t>1) Федеральный закон от 29.12.2012 № 273-ФЗ "Об образовании в Российской Федерации";                                    2) Федеральный закон от 21.12.1994 № 69-ФЗ "О пожарной безопасности"</t>
  </si>
  <si>
    <t>1) Закон Ставропольского края от 30.07.2013 № 72 -кз "Об образовании"; 2) Соглашение от 30.01.2019 № 150 между министерством образования Ставропольского края и администрацией города Ставрополя о предоставлении субсидии из бюджета Ставропольского края бюджету города Ставрополя на проведение работ по замене оконных блоков в муниципальных дошкольных образовательных организациях Ставропольского края, муниципальных общеобразовательных организациях Ставропольского края и муниципальных организациях дополнительного образования Ставропольского края в рамках реализации подпрограммы "Энергосбережение и повышение энергетической эффективности" государственной программы Ставропольского края "Развитие энергетики, промышленности и связи"; 3) Соглашение от 22.01.2020 № 135 между Министерством образования Ставропольского края и администрацией города Ставрополя о предоставлении из бюджета Ставропольского края бюджету бюджет города Ставрополя Субсидии на проведение работ по замене оконных блоков в муниципальных образовательных организациях</t>
  </si>
  <si>
    <t>2) 1.1, 2.1,  2.4; 3) 1.1, 2.1, 2.4</t>
  </si>
  <si>
    <t>2) 1.1, 2.1, 2.2; 3) 1.1, 2.1, 2.2</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</si>
  <si>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</si>
  <si>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1, 2, 5</t>
  </si>
  <si>
    <t>0110411010</t>
  </si>
  <si>
    <t xml:space="preserve">п. 23 пп.1 </t>
  </si>
  <si>
    <t>0110420330</t>
  </si>
  <si>
    <t>Расходы на проведение мероприятий по оздоровлению детей</t>
  </si>
  <si>
    <t xml:space="preserve">п. 23 пп.7 </t>
  </si>
  <si>
    <t>1) Закон Ставропольского края от 30.07.2013 № 72 -кз "Об образовании"; 2) Соглашение от 22.01.2020 № 135 между Министерством образования Ставропольского края и администрацией города Ставрополя о предоставлении из бюджета Ставропольского края бюджету бюджет города Ставрополя Субсидии на проведение работ по замене оконных блоков в муниципальных образовательных организациях</t>
  </si>
  <si>
    <t>1) 01.09.2013, не установлена; 2) 22.01.2020 - 31.12.2020</t>
  </si>
  <si>
    <t>1) Федеральный закон от 29.12.2012 № 273-ФЗ "Об образовании в Российской Федерации";                                     2) Федеральный закон от 21.12.1994 № 69-ФЗ "О пожарной безопасности"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</si>
  <si>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</si>
  <si>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 xml:space="preserve">п. 23 пп.27 </t>
  </si>
  <si>
    <t>09</t>
  </si>
  <si>
    <t>0110811010</t>
  </si>
  <si>
    <t>1) Федеральный закон от 29.12.2012 № 273-ФЗ "Об образовании в Российской Федерации";                        2) Федеральный закон от 21.12.1994 № 69-ФЗ "О пожарной безопасности"</t>
  </si>
  <si>
    <t>1) 01.09.2013, не установлена; 2) 27.06.2004</t>
  </si>
  <si>
    <t>7510011010</t>
  </si>
  <si>
    <t>111</t>
  </si>
  <si>
    <t>112</t>
  </si>
  <si>
    <t>119</t>
  </si>
  <si>
    <t>организация и осуществление мероприятий по работе с детьми и молодежью в муниципальном округе, городском округе</t>
  </si>
  <si>
    <t>1 в целом</t>
  </si>
  <si>
    <t>0110520240</t>
  </si>
  <si>
    <t>Расходы на проведение мероприятий для детей и молодежи</t>
  </si>
  <si>
    <t>Федеральный закон от 02.03.2007 № 25-ФЗ "О муниципальной службе в Российской Федерации"</t>
  </si>
  <si>
    <t>Решение Ставропольской городской Думы от 30.09.2014 №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t>
  </si>
  <si>
    <t>п. 10.1</t>
  </si>
  <si>
    <t>7510010050</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</si>
  <si>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</si>
  <si>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 xml:space="preserve">п. 2 </t>
  </si>
  <si>
    <t>7510010010</t>
  </si>
  <si>
    <t>Решение Ставропольской городской Думы от 25.03.2015 № 624 "Об утверждения Положения о порядке материально-технического и организациооного обеспечения деятельности органов местного самоурпавления города Ставрополя"</t>
  </si>
  <si>
    <t>ст. 2 п. 2.1 пп. 2, 4, 5, 6, 10, 11</t>
  </si>
  <si>
    <t>ст. 2 п. 2.1 пп. 2</t>
  </si>
  <si>
    <t xml:space="preserve">ст. 2 п. 2.1 пп. 2 </t>
  </si>
  <si>
    <t xml:space="preserve">1) Федеральный закон от 02.03.2007 № 25-ФЗ  "О муниципальной службе в Российской Федерации"; 2) Федеральный закон от 06.10.2003 № 131-ФЗ "Об общих принципах организации местного самоуправления в Российской Федерации" </t>
  </si>
  <si>
    <t>1) 6; 2) 3</t>
  </si>
  <si>
    <t>1) 22; 2) 17</t>
  </si>
  <si>
    <t>1) 1; 2) 1</t>
  </si>
  <si>
    <t>1) 01.06.2007, не установлена; 2) 01.01.2009, не установлена</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</si>
  <si>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Ставрпольском крае"</t>
  </si>
  <si>
    <t>1) 10 в целом; 2) 9</t>
  </si>
  <si>
    <t>1) 26.12.2007, не установлена; 2) 05.03.2005, не установлена</t>
  </si>
  <si>
    <t>1) Решение Ставропольской городской Думы от 30.09.2014 №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</si>
  <si>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 2;                   3) 1</t>
  </si>
  <si>
    <t>1) 08.10.2014, не установлена; 2) 02.07.2011, не установлена; 3) 29.11.2011, не установлена</t>
  </si>
  <si>
    <t>7510010020</t>
  </si>
  <si>
    <t>Расходы на выплаты по оплате труда работников  органов местного самоуправления города Ставрополя</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</si>
  <si>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</si>
  <si>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Федеральный закон от 02.03.2007 № 25-ФЗ  "О муниципальной службе в Российской Федерации"</t>
  </si>
  <si>
    <t>23</t>
  </si>
  <si>
    <t>1) Закон Ставропольского края от 24.12.2007 № 78-кз "Об отдельных вопросах муниципальной службы в Ставропольском крае"; 2) Закон Ставропольского края от 28.02.2008 № 10-кз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</si>
  <si>
    <t>1) 11;  2) 1 в целом</t>
  </si>
  <si>
    <t>1) 2 в целом</t>
  </si>
  <si>
    <t>1) 26.12.2007, не установлена; 2) 04.03.2008, не установлена</t>
  </si>
  <si>
    <t>7510076200</t>
  </si>
  <si>
    <t>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t>
  </si>
  <si>
    <t>Решение Ставропольской городской Думы от 30.09.2014 №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t>
  </si>
  <si>
    <t>17</t>
  </si>
  <si>
    <t>1) Закон Ставропольского края от 02.03.2005 № 12-кз "О местном самоуправлении в Ставрпольском крае"; 2) Закон Ставропольского края от 28.02.2008 № 10-кз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</si>
  <si>
    <t>1) 9;           2) 1 в целом</t>
  </si>
  <si>
    <t>1) 05.03.2005, не установлена; 2) 04.03.2008, не установлена</t>
  </si>
  <si>
    <t>Решение Ставропольской городской думы от 25.03.2015 № 624 "Об утверждения положения о порядке материально-технического и организациооного обеспечения деятельности органов местного самоурпавления города Ставрополя"</t>
  </si>
  <si>
    <t xml:space="preserve">ст. 2 п. 2.1 пп. 2, 4, 5, 6, 10, 11 </t>
  </si>
  <si>
    <t>1) 1;  2) 1, 2; 3) 1</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</si>
  <si>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</si>
  <si>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 10 в целом; 2) 1 в целом</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</si>
  <si>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</si>
  <si>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5 в целом</t>
  </si>
  <si>
    <t>Закон Ставропольского края от 07.11.2014 № 102 -кз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финансовому обеспечению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t>
  </si>
  <si>
    <t>1;                                   4;                            6</t>
  </si>
  <si>
    <t xml:space="preserve">                        1;                        1</t>
  </si>
  <si>
    <t xml:space="preserve">                            1</t>
  </si>
  <si>
    <t>01.01.2015, не установлена</t>
  </si>
  <si>
    <t>Постановление администрации города Ставрополя от 31.01.2019 № 195 "Об утверждении Порядка предоставления субсидий частным дошкольным образовательным организациям, частным общеобразовательным организациям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расположенных на территории города Ставрополя, за счет средств субвенции из бюджета Ставропольского края"</t>
  </si>
  <si>
    <t>п. 1, 2, 15</t>
  </si>
  <si>
    <t>07.02.2019, не установлена</t>
  </si>
  <si>
    <t>0110277160</t>
  </si>
  <si>
    <t>Расходы на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 основного общего, среднего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</si>
  <si>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</si>
  <si>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п. 1, 2, 14</t>
  </si>
  <si>
    <t>0110177170</t>
  </si>
  <si>
    <t>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t>
  </si>
  <si>
    <t>813</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</si>
  <si>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</si>
  <si>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Закон Ставропольского края от 10.07.2007 № 35 -кз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Ставропольсого края по выплате компенсации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 в образовательных организациях"</t>
  </si>
  <si>
    <t>11.07.2007, не установлена</t>
  </si>
  <si>
    <t>1) Постановление администрации города Ставрополя от 08.03.2017 № 1392 "Об утверждении Положения о комитете образования администрации города Ставрополя";  2) постановление администрации города Ставрополя от 08.02.2019 № 292 "Об осуществлении в 2019 году муниципальными бюджетными и автономными дошкольными образовательными учреждениями города Ставрополя, находящимися в ведении комитета образования администрации города Ставрополя, полномочий по выплате компенсации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 3) постановление администрации города Ставрополя от 06.03.2020 № 337 "Об осуществлении в 2020 году муниципальными бюджетными и автономными дошкольными образовательными учреждениями города Ставрополя, находящимися в ведении комитета образования администрации города Ставрополя, полномочий по выплате компенсации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t>
  </si>
  <si>
    <t>2) 1;  3) 1</t>
  </si>
  <si>
    <t xml:space="preserve">1) п. 22  </t>
  </si>
  <si>
    <t>1) 03.08.2017, не установлена; 2) 08.02.2019 - 31.12.2019; 3) 06.03.2020 - 31.12.2020</t>
  </si>
  <si>
    <t>0110176140</t>
  </si>
  <si>
    <t>Расходы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</si>
  <si>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</si>
  <si>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Федеральный закон от 21.12.1996 № 159-ФЗ "О дополнительных гарантиях по социальной поддержке детей-сирот и детей, оставшихся без попечения родителей"</t>
  </si>
  <si>
    <t>5, 6, 9</t>
  </si>
  <si>
    <t>23.12.1996, не установлена</t>
  </si>
  <si>
    <t>Закон Ставропольского края от 31.12.2004 № 120 -кз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социальной поддержке детей-сирот и детей, оставшихся без попечения родителей"</t>
  </si>
  <si>
    <t>1;                     4;                                  6</t>
  </si>
  <si>
    <t xml:space="preserve">                                     1;                        1</t>
  </si>
  <si>
    <t>4;                                        1</t>
  </si>
  <si>
    <t>01.01.2005, не установлена</t>
  </si>
  <si>
    <t>Постановление администрации города Ставрополя от 08.03.2017 № 1392 "Об утверждении Положения о комитете образования администрации города Ставрополя"</t>
  </si>
  <si>
    <t>п. 22, 23 пп. 14 пп. "б"</t>
  </si>
  <si>
    <t>0110778120</t>
  </si>
  <si>
    <t>Расходы на обеспечение бесплатного проезда детей-сирот и детей, оставшихся без попечения родителей, находящихся под опекой (попечительством), обучающихся в муниципальных образовательных учреждениях</t>
  </si>
  <si>
    <t>2;                                        1</t>
  </si>
  <si>
    <t>п. 22, 23 пп. 14 пп. "в"</t>
  </si>
  <si>
    <t>0110778130</t>
  </si>
  <si>
    <t>Расходы на выплату на содержание детей-сирот и детей, оставшихся без попечения родителей, в приемных семьях, а также на вознаграждение, причитающееся приемным родителям</t>
  </si>
  <si>
    <t>323</t>
  </si>
  <si>
    <t>Федеральный закон от 19.05.1995  № 81-ФЗ "О государственных пособиях гражданам, имеющим детей"</t>
  </si>
  <si>
    <t>4.1</t>
  </si>
  <si>
    <t>22.05.1995, не установлена</t>
  </si>
  <si>
    <t>1) Закон Ставропольского края от 13.06.2013 № 51-кз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назначению и выплате единовременного пособия усыновителям";                                                 2) Закон Ставропольского края от 15.11.2009 № 77-кз "О размере и порядке назначения единовременного пособия усыновителям"</t>
  </si>
  <si>
    <t>1)                     1;             4;                             6;                                        2)                 5</t>
  </si>
  <si>
    <r>
      <t xml:space="preserve">1) </t>
    </r>
    <r>
      <rPr>
        <sz val="10"/>
        <color indexed="9"/>
        <rFont val="Times New Roman"/>
        <family val="1"/>
        <charset val="204"/>
      </rPr>
      <t xml:space="preserve">___       </t>
    </r>
    <r>
      <rPr>
        <sz val="10"/>
        <rFont val="Times New Roman"/>
        <family val="1"/>
        <charset val="204"/>
      </rPr>
      <t xml:space="preserve">                         1;                              1</t>
    </r>
  </si>
  <si>
    <t>1) 01.01.2014, не установлена;  2) 01.01.2010, не установлена</t>
  </si>
  <si>
    <t>п. 22, п. 23 пп. 4, 14 пп. "г"</t>
  </si>
  <si>
    <t>0110778140</t>
  </si>
  <si>
    <t>Расходы на выплату единовременного пособия усыновителям</t>
  </si>
  <si>
    <t>на организацию и осуществление деятельности по опеке и попечительству</t>
  </si>
  <si>
    <t>Федеральный закон от 24.04.2008 № 48-ФЗ  "Об опеке и попечительстве"</t>
  </si>
  <si>
    <t>6</t>
  </si>
  <si>
    <t>01.09.2008, не установлена</t>
  </si>
  <si>
    <t>Закон Ставропольского края от 31.12.2004 № 120-кз "О наделении органов местного самуправления муниципальных районов и городских округов в Ставропольском крае отдельными государственными полномочиями Ставропольского края по социальной поддержке детей-сирот и детей, оставшихся без попечения родителей"</t>
  </si>
  <si>
    <t>1;                  4;                  6</t>
  </si>
  <si>
    <t xml:space="preserve">                       1;                                   1</t>
  </si>
  <si>
    <t>п. 22, 23 пп. 14 пп. "а"</t>
  </si>
  <si>
    <t>0110778110</t>
  </si>
  <si>
    <t>Расходы на выплату денежных средств на содержание ребенка опекуну (попечителю)</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</si>
  <si>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</si>
  <si>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Закон Ставропольского края от 03.07.2013 № 72-кз "Об образовании"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</si>
  <si>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</si>
  <si>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 Закон Ставропольского края от 03.07.2013 № 72-кз "Об образовании", 2) Постановление Правительства Ставропольского края от 18.03.2009 № 84-п "О порядке воспитания и обучения детей-инвалидов на дому и расчета размера компенсации затрат родителей (законных представителей) на эти цели"</t>
  </si>
  <si>
    <t>1) 5</t>
  </si>
  <si>
    <t>1) 5  2) 14, 16</t>
  </si>
  <si>
    <t>1) 01.09.2013, не установлена;   2) 18.03.2009, не установлена</t>
  </si>
  <si>
    <t xml:space="preserve">комитет культуры и молодежной политики администрации города Ставрополя </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</si>
  <si>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</si>
  <si>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Закон Российской Федерации от 06.10.2003 № 131-ФЗ "Об общих принципах организации местного самоуправления в Российской Федерации"</t>
  </si>
  <si>
    <t>01.01.2009,              не установлена</t>
  </si>
  <si>
    <t>Постановление администрации города Ставрополя от 02.02.2016 № 207 " О комитете культуры и молодежной политики администрации города Ставрополя"</t>
  </si>
  <si>
    <t>п.15 пп. 13</t>
  </si>
  <si>
    <t>02.02.2016,   не установлена</t>
  </si>
  <si>
    <t>0330320530</t>
  </si>
  <si>
    <t>Расходы на создание условий для беспрепятственного доступа маломобильных групп населения к объектам городской инфраструктуры</t>
  </si>
  <si>
    <t>607</t>
  </si>
  <si>
    <t>Комитет культуры и молодежной политики администрации города Ставрополя</t>
  </si>
  <si>
    <t>создание условий для массового отдыха жителей городского округа и организация обустройства мест массового отдыха населения</t>
  </si>
  <si>
    <t>01.01.2009,             не установлена</t>
  </si>
  <si>
    <t>05.03.2005,  не установлена</t>
  </si>
  <si>
    <t>п.15   пп. 8</t>
  </si>
  <si>
    <t>02.02.2016,  не установлена</t>
  </si>
  <si>
    <t>0430420300</t>
  </si>
  <si>
    <t>Расходы на прочие мероприятия по благоустройству территории города Ставрополя</t>
  </si>
  <si>
    <t>Постановление администрации города Ставрополя от 02.02.2016 № 207 " О комитете культуры и молодежной политики администрации города Ставрополя" 
Соглашение от 24.01.2020 № 31010-С между министрерством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Субсидии на реализацию проектов развития территорий муниципальных образований, основанных на местных иницивативах</t>
  </si>
  <si>
    <t xml:space="preserve">
  2</t>
  </si>
  <si>
    <t xml:space="preserve">
2.1, 2.2,
</t>
  </si>
  <si>
    <t xml:space="preserve">02.02.2016,  не установлена,
24.01.2020
31.12.2020 
</t>
  </si>
  <si>
    <t>04304S6420</t>
  </si>
  <si>
    <t>Реализация проектов развития территорий муниципальных образований, основанных на местных инициативах</t>
  </si>
  <si>
    <t>01.01.2009,     не установлена</t>
  </si>
  <si>
    <t>05.03.2005,   не установлена</t>
  </si>
  <si>
    <t>01.01.2009,    не установлена</t>
  </si>
  <si>
    <t xml:space="preserve">
2.4
</t>
  </si>
  <si>
    <t>04304G6420</t>
  </si>
  <si>
    <t>Реализация проектов развития территорий муниципальных образований, основанных на местных инициативах, за счет внебюджетных источников</t>
  </si>
  <si>
    <t>п.15 пп. 3, 8</t>
  </si>
  <si>
    <t>Расходы на проведение культурно-массовых мероприятий в городе Ставрополе</t>
  </si>
  <si>
    <t>02.02.2016  не установлена</t>
  </si>
  <si>
    <t>0720111010</t>
  </si>
  <si>
    <t>02.02.2016   не установлена</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</si>
  <si>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</si>
  <si>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п.15 пп. 15</t>
  </si>
  <si>
    <t>0720620400</t>
  </si>
  <si>
    <t>Расходы на реализацию мероприятий, направленных на сохранение историко-культурного наследия города Ставрополя</t>
  </si>
  <si>
    <t>п.15 пп. 13, 14</t>
  </si>
  <si>
    <t>0720821230</t>
  </si>
  <si>
    <t>Расходы на участие учащихся муниципальных учреждений дополнительного образования детей в отрасли «Культура» города Ставрополя и профессиональных творческих коллективов, концертных исполнителей муниципальных учреждений культуры в фестивалях и конкурсах исполнительского мастерства, проведение фестивалей и конкурсов исполнительского мастерства</t>
  </si>
  <si>
    <t>0720521230</t>
  </si>
  <si>
    <t>Расходы на участие учащихся муниципальных учреждений дополнительного образования детей в области искусств города Ставрополя и профессиональных творческих коллективов, концертных исполнителей муниципальных учреждений культуры города Ставрополя в фестивалях и конкурсах исполнительского мастерства, проведение фестивалей и конкурсов исполнительского мастерства</t>
  </si>
  <si>
    <t>05.03.2005,    не установлена</t>
  </si>
  <si>
    <t>п.15 пп. 6, 13</t>
  </si>
  <si>
    <t>0720921280</t>
  </si>
  <si>
    <t>Расходы на модернизацию материально-технической базы муниципальных учреждений отрасли «Культура» города Ставрополя</t>
  </si>
  <si>
    <t>0720621280</t>
  </si>
  <si>
    <t>Расходы на модернизацию материально-технической базы муниципальных учреждений в сфере культуры города Ставрополя</t>
  </si>
  <si>
    <t>01.01.2009,      не установлена</t>
  </si>
  <si>
    <t>Постановление администрации города Ставрополя от 02.02.2016 № 207 " О комитете культуры и молодежной политики администрации города Ставрополя"                   
Соглашение от 17.01.2020 № 07701000-1-2019-012 между министерством культуры  Ставропольского края и администрацией города Ставрополя  о предоставлении субсидии в 2020 году из бюджета Ставропольского края  бюджету города Ставрополя на государственную поддержку отрасли культуры (приобретение музыкальных инструментов, оборудования и материалов для муниципальных образовательных организаций дополнительного образования (детских школ искусств))</t>
  </si>
  <si>
    <t xml:space="preserve">
2.1
</t>
  </si>
  <si>
    <t xml:space="preserve">02.02.2016,   не установлена
17.01.2020
31.12.2020 
</t>
  </si>
  <si>
    <t>072А155195</t>
  </si>
  <si>
    <t>Государственная поддержка отрасли культуры (приобретение музыкальных инструментов, оборудования и материалов для муниципальных образовательных организаций дополнительного образования (детских школ искусств) по видам искусств и профессиональных образовательных организаций)</t>
  </si>
  <si>
    <t>Государственная поддержка отрасли культуры (приобретение музыкальных инструментов, оборудования и материалов для муниципальных образовательных организаций дополнительного образования (детских школ искусств) по видам искусств и профессиональных образовательных организаций))</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</si>
  <si>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</si>
  <si>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п.15 пп. 11</t>
  </si>
  <si>
    <t>создание условий для организации досуга и обеспечения жителей городского округа услугами организаций культуры</t>
  </si>
  <si>
    <t>Постановление администрации города Ставрополя от 02.02.2016 № 207 " О комитете культуры и молодежной политики администрации города Ставрополя"                   
Соглашение от 20.12.2019 № 4-2 между министерством культуры  Ставропольского края и администрацией города Ставрополя  о предоставлении субсидии в 2019 году субсидий из бюджета Ставропольского края  бюджету города Ставрополя, выделяемых на строительство (реконструкцию) объектов муниципальных учрежденийв сфере культуры</t>
  </si>
  <si>
    <t xml:space="preserve">
2.1, 2.2
</t>
  </si>
  <si>
    <t xml:space="preserve">02.02.2016,   не установлена
20.12.2019
31.12.2019 
</t>
  </si>
  <si>
    <t>0721577492</t>
  </si>
  <si>
    <t>Строительство (реконструкция) объектов муниципальных учреждений в сфере культуры (реконструкция здания муниципального бюджетного учреждения дополнительного образования «Детская хореографическая школа» города Ставрополя с пристройкой актового зала в городе Ставрополе по ул. Пирогова, 36, г. Ставрополь) за счет краевого бюджета</t>
  </si>
  <si>
    <t>464</t>
  </si>
  <si>
    <t xml:space="preserve">01.01.2009,      не установлена </t>
  </si>
  <si>
    <t xml:space="preserve">
2.1, 2.2
</t>
  </si>
  <si>
    <t>07215S7492</t>
  </si>
  <si>
    <t>Строительство (реконструкция) объектов муниципальных учреждений в сфере культуры (реконструкция здания муниципального бюджетного учреждения дополнительного образования «Детская хореографическая школа» города Ставрополя с пристройкой актового зала в городе Ставрополе по ул. Пирогова, 36, г. Ставрополь) за счет местного бюджета</t>
  </si>
  <si>
    <t>Постановление администрации города Ставрополя от 02.02.2016 № 207 " О комитете культуры и молодежной политики администрации города Ставрополя"                   
Соглашение от 20.02.2020 № 3-2 между министерством культуры  Ставропольского края и администрацией города Ставрополя  о предоставлении субсидии в 2020 году субсидий из бюджета Ставропольского края  бюджету города Ставрополя, выделяемых на строительство (реконструкцию) объектов муниципальных учрежденийв сфере культуры</t>
  </si>
  <si>
    <t xml:space="preserve">
2.1, 2.2
</t>
  </si>
  <si>
    <t xml:space="preserve">02.02.2016,   не установлена
20.02.2020
31.12.2020 
</t>
  </si>
  <si>
    <t>07207S7492</t>
  </si>
  <si>
    <t>Субсидии на строительство (реконструкцию) объектов муниципальных учреждений в сфере культуры (реконструкция здания муниципального бюджетного учреждения дополнительного образования «Детская хореографическая школа» города Ставрополя с пристройкой актового зала в городе Ставрополе по ул. Пирогова,36)</t>
  </si>
  <si>
    <t xml:space="preserve">02.02.2016,   не установлена
19.12.2019
31.12.2019 
</t>
  </si>
  <si>
    <t xml:space="preserve"> 02.02.2016,  не установлена</t>
  </si>
  <si>
    <t>0720721680</t>
  </si>
  <si>
    <t>Расходы на реконструкцию здания муниципального бюджетного учреждения дополнительного образования «Детская хореографическая школа» города Ставрополя с пристройкой актового зала в городе Ставрополе по ул. Пирогова, 36 за счет средств местного бюджета</t>
  </si>
  <si>
    <t>0720621740</t>
  </si>
  <si>
    <t>Проведение капитального ремонта зданий и сооружений муниципальных учреждений в сфере культуры, не являющихся объектами культурного наследия (в том числе на изготовление  проектно-сметной документации, проведение государственной экспертизы, технический контроль и авторский надзор)</t>
  </si>
  <si>
    <t>Закон Российской Федерации от 21.12.1994 № 69-ФЗ "О пожарной безопасности"</t>
  </si>
  <si>
    <t>2</t>
  </si>
  <si>
    <t>3,19,6</t>
  </si>
  <si>
    <t>26.12.1994,    не установлена</t>
  </si>
  <si>
    <t>Закон Ставропольского края от 07.06.2004 № 41-кз "О пожарной безопасности"</t>
  </si>
  <si>
    <t>2,
11</t>
  </si>
  <si>
    <t>1,
1</t>
  </si>
  <si>
    <t>27.06.2004,   не установлена</t>
  </si>
  <si>
    <t>Постановление администрации города от 06.04.2016 № 702 "Об обеспечении первичных мер пожарной безопасности в границах муниципального образования города Ставрополя Ставропольского края"
Постановление администрации города Ставрополя  от 29.12.2011  № 3722 "Об утверждении порядка определения обьема и условий предоставления субсидий из бюджета города Ставрополя муниципальным бюджетным и автономным учреждениям города Ставрополя на цели, не связанные с оказанием ими в соответствии с муниципальным заданием муниципальных услуг (выполанением работ)</t>
  </si>
  <si>
    <t>1
1</t>
  </si>
  <si>
    <t>10.04.2016,    не установлена
 13.01.2012,   не установлена</t>
  </si>
  <si>
    <t>27.06.2004,    не установлена</t>
  </si>
  <si>
    <t xml:space="preserve">10.04.2016,   не установлена
 13.01.2012,  не установлена </t>
  </si>
  <si>
    <t>9820720400</t>
  </si>
  <si>
    <t>1) Закон Российской Федерации от 06.10.2003 № 131-ФЗ "Об общих принципах организации местного самоуправления в Российской Федерации"
2) Закон Российской Федерации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</si>
  <si>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 xml:space="preserve"> 3
 7
</t>
  </si>
  <si>
    <t xml:space="preserve">
</t>
  </si>
  <si>
    <t xml:space="preserve">16
24, 
25,
26
</t>
  </si>
  <si>
    <t xml:space="preserve">1
1; 2
1 в целом
1 
</t>
  </si>
  <si>
    <t xml:space="preserve"> 13
</t>
  </si>
  <si>
    <t xml:space="preserve">01.01.2009,    не установлена
27.11.2009,    не установлена
</t>
  </si>
  <si>
    <t>п.15 пп.  13</t>
  </si>
  <si>
    <t>0720411010</t>
  </si>
  <si>
    <t>01.01.2009,   не установлена</t>
  </si>
  <si>
    <t>26.12.1994,     не установлена</t>
  </si>
  <si>
    <t>27.06.2004,       не установлена</t>
  </si>
  <si>
    <t xml:space="preserve">10.04.2016,  не установлена
 13.01.2012,   не установлена
</t>
  </si>
  <si>
    <t>01.01.2009,       не установлена</t>
  </si>
  <si>
    <t>05.03.2005,     не установлена</t>
  </si>
  <si>
    <t>0720311010</t>
  </si>
  <si>
    <t>05.03.2005,      не установлена</t>
  </si>
  <si>
    <t>Постановление администрации города Ставрополя от 02.02.2016 № 207 " О комитете культуры и молодежной политики администрации города Ставрополя"                                                                                                                                          Соглашение от 15.03.2019 № 07701000-1-2019-001 между министрством культуры Ставропольского края и администрацией города Ставрополя Ставропольского края о предоставлении субсидии в 2019 году из бюджета Ставропольского края бюджету города Ставрополя Ставропольского края на государственную поддержку отрасли культуры (комплектование книжных фондов библиотек муниципальных образований)</t>
  </si>
  <si>
    <t xml:space="preserve">
1
2</t>
  </si>
  <si>
    <t xml:space="preserve">
1.1, 1.2,  
2.1, 2.2, 2.3</t>
  </si>
  <si>
    <t>02.02.2016,  не установлена
15.09.2019
31.12.2019</t>
  </si>
  <si>
    <t>07204L5194</t>
  </si>
  <si>
    <t>Государственная поддержка отрасли культуры (комплектование книжных фондов библиотек муниципальных образований)</t>
  </si>
  <si>
    <t xml:space="preserve">01.01.2009,   не установлена
</t>
  </si>
  <si>
    <t xml:space="preserve">05.03.2005,     не установлена
</t>
  </si>
  <si>
    <t>Постановление администрации города Ставрополя от 02.02.2016 № 207 " О комитете культуры и молодежной политики администрации города Ставрополя"
                                                                                                                                                    Соглашение от 15.03.2019 № 07701000-1-2019-001 между министрством культуры Ставропольского края и администрацией города Ставрополя Ставропольского края о предоставлении субсидии в 2019 году из бюджета Ставропольского края бюджету города Ставрополя Ставропольского края на государственную поддержку отрасли культуры (комплектование книжных фондов библиотек муниципальных образований края)</t>
  </si>
  <si>
    <t xml:space="preserve">
1
2</t>
  </si>
  <si>
    <t xml:space="preserve">
1.1, 1.2,   
 2.1, 2.2, 2.3</t>
  </si>
  <si>
    <t>02.02.2016,  не установлена
15.03.2019
31.12.2019</t>
  </si>
  <si>
    <t xml:space="preserve">01.01.2009,      не установлена
</t>
  </si>
  <si>
    <t xml:space="preserve">05.03.2005,    не установлена
</t>
  </si>
  <si>
    <t>07203S8540</t>
  </si>
  <si>
    <t>Комплектование книжных фондов библиотек муниципальных образований</t>
  </si>
  <si>
    <t>Постановление администрации города Ставрополя от 02.02.2016 № 207 " О комитете культуры и молодежной политики администрации города Ставрополя"
                                                                                                                                                    Соглашение от 30.01.2020 № 2-16 между министрством культуры Ставропольского края и администрацией города Ставрополя Ставропольского края о предоставлении из бюджета Ставропольского края бюджету города Ставрополя Субсидии комплектование книжных фондов библиотек муниципальных образований</t>
  </si>
  <si>
    <t xml:space="preserve">
2</t>
  </si>
  <si>
    <t xml:space="preserve">
 2.1, 2.2</t>
  </si>
  <si>
    <t>02.02.2016,  не установлена
30.01.2020
31.12.2020</t>
  </si>
  <si>
    <t xml:space="preserve">01.01.2009,   не установлена
</t>
  </si>
  <si>
    <t xml:space="preserve">01.01.2009,    не установлена
</t>
  </si>
  <si>
    <t xml:space="preserve">        Постановление администрации города Ставрополя от 02.02.2016 № 207 " О комитете культуры и молодежной политики администрации города Ставрополя"
      </t>
  </si>
  <si>
    <t xml:space="preserve">02.02.2016,  не установлена
</t>
  </si>
  <si>
    <t>072A154540</t>
  </si>
  <si>
    <t>Создание модельных муниципальных библиотек</t>
  </si>
  <si>
    <t>Закон Российской Федерации от 02.03.2007                    № 25-ФЗ "О муниципальной службе в Российской Федерации"</t>
  </si>
  <si>
    <t xml:space="preserve">01.06.2007,   не установлена
</t>
  </si>
  <si>
    <t>Закон Ставропольского края от 24.12.2007 № 78-кз "Об отдельных вопросах муниципальной службы Ставропольском крае"</t>
  </si>
  <si>
    <t>26.12.2007,  не установлена</t>
  </si>
  <si>
    <t xml:space="preserve">Постановление главы города Ставрополя от 04.04.2008 № 958 "Об утверждении Положения о поощрении муниципальных служащих в органах местного самоуправления города Ставрополя"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</si>
  <si>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 xml:space="preserve">
</t>
  </si>
  <si>
    <t>п. 2.1 абза             цы              9-12                              
п. 5 абзац 8</t>
  </si>
  <si>
    <t xml:space="preserve">04.04.2008,  
не установлена
20.07.2020   не установлена
</t>
  </si>
  <si>
    <t>7610010050</t>
  </si>
  <si>
    <t>Закон Российской Федерации от 02.03.2007                       № 25-ФЗ "О муниципальной службе в Российской Федерации"</t>
  </si>
  <si>
    <t>26.12.2007,        не установлена</t>
  </si>
  <si>
    <t>Постановление администрации города Ставрополя от 02.02.2016 № 207 " О комитете культуры и молодежной политики администрации города Ставрополя"
Постановление администрации города от 04.04.2014 № 1125 "О проведении городского Фестиваля здоровья"</t>
  </si>
  <si>
    <t xml:space="preserve">
3</t>
  </si>
  <si>
    <t>п.15 пп. 59</t>
  </si>
  <si>
    <t xml:space="preserve">02.02.2016,  не установлена
04.04.2014,   не установлена
</t>
  </si>
  <si>
    <t>9810020110</t>
  </si>
  <si>
    <t>Расходы на реализацию проекта «Здоровые города» в городе Ставрополе</t>
  </si>
  <si>
    <t>350</t>
  </si>
  <si>
    <t xml:space="preserve">05.03.2005,   не установлена
</t>
  </si>
  <si>
    <t>Постановление администрации города Ставрополя от 02.02.2016 № 207 " О комитете культуры и молодежной политики администрации города Ставрополя"
Постановление администрации города Ставрополя от 22.04.2019  № 1122 "Об оплате ежегодного членского взноса в Ассоциацию по улучшению состояния здоровья и качества жизни населения "Здоровые города, районы и поселки за 2019 год"
Постановление администрации города Ставрополя от 28.05.2020  № 751 "Об оплате ежегодного членского взноса в Ассоциацию по улучшению состояния здоровья и качества жизни населения "Здоровые города, районы и поселки за 2020 год"</t>
  </si>
  <si>
    <t xml:space="preserve">
1
1</t>
  </si>
  <si>
    <t>02.02.2016,  не установлена
22.04.2019,  31.12.2019
28.05.2020,  31.12.2020</t>
  </si>
  <si>
    <t>п.15 пп. 3, 18</t>
  </si>
  <si>
    <t>п.15 пп. 2, 8</t>
  </si>
  <si>
    <t>0720211010</t>
  </si>
  <si>
    <t xml:space="preserve">01.01.2009,     не установлена
</t>
  </si>
  <si>
    <t xml:space="preserve">05.03.2005,   не установлена
 </t>
  </si>
  <si>
    <t>02.02.2016, не установлена</t>
  </si>
  <si>
    <t>п.15 пп. 2, 12</t>
  </si>
  <si>
    <t xml:space="preserve"> 02.02.2016, не установлена</t>
  </si>
  <si>
    <t>0720811010</t>
  </si>
  <si>
    <t>п.15 пп. 2, 9</t>
  </si>
  <si>
    <t>0720511010</t>
  </si>
  <si>
    <t xml:space="preserve">        Постановление администрации города Ставрополя от 02.02.2016 № 207 " О комитете культуры и молодежной политики администрации города Ставрополя"
         </t>
  </si>
  <si>
    <t xml:space="preserve">02.02.2016,  не установлена
</t>
  </si>
  <si>
    <t>п.15 пп.  8</t>
  </si>
  <si>
    <t>Расходы на участие учащихся муниципальных учреждений дополнительного образования детей в сфере культуры и профессиональных творческих коллективов, концертных исполнителей муниципальных учреждений культуры в фестивалях и конкурсах исполнительского мастерства, проведение фестивалей и конкурсов исполнительского мастерства</t>
  </si>
  <si>
    <t>Постановление администрации города Ставрополя от 02.02.2016 № 207 " О комитете культуры и молодежной политики администрации города Ставрополя"                                                                          Соглашение от 30.04.2019 № 3-1 между министрерством культуры Ставропольского края и администрацией города Ставрополя Ставропольского края о предоставлении субсидии в 2019 году на укреплении материально-технической базы муниципальных учреждений культуры муниципальных образований Ставропольского края в рамках реализации подпрограммы"Государственная поддержка отрасли культура" государственной программы Ставропольского края "Сохранение и развитие культуры"</t>
  </si>
  <si>
    <t xml:space="preserve">
1            
2</t>
  </si>
  <si>
    <t xml:space="preserve">
1.1, 1.2, 2.1, 2.2</t>
  </si>
  <si>
    <t>п.15 пп. 6</t>
  </si>
  <si>
    <t>02.02.2016,  не установлена
30.04.2019
31.12.2019</t>
  </si>
  <si>
    <t>0720977400</t>
  </si>
  <si>
    <t>Укрепление материально-технической базы муниципальных учреждений культуры за счет средств краевого бюджета</t>
  </si>
  <si>
    <t>Постановление администрации города Ставрополя от 02.02.2016 № 207 " О комитете культуры и молодежной политики администрации города Ставрополя"                      Соглашение от 30.04.2019 № 3-1 между министрерством культуры Ставропольского края и администрацией города Ставрополя Ставропольского края о предоставлении субсидии в 2019 году на укреплении материально-технической базы муниципальных учреждений культуры муниципальных образований Ставропольского края в рамках реализации подпрограммы"Государственная поддержка отрасли культура" государственной программы Ставропольского края "Сохранение и развитие культуры"</t>
  </si>
  <si>
    <t xml:space="preserve">
1.1, 1.2, 2.1</t>
  </si>
  <si>
    <t>07209S7400</t>
  </si>
  <si>
    <t>Укрепление материально-технической базы муниципальных учреждений культуры за счет средств местного бюджета</t>
  </si>
  <si>
    <t>0720921650</t>
  </si>
  <si>
    <t>Расходы на изготовление, поставку и монтаж металлических конструкций для установки Led-экранов</t>
  </si>
  <si>
    <t xml:space="preserve">        Постановление администрации города Ставрополя от 02.02.2016 № 207 " О комитете культуры и молодежной политики администрации города Ставрополя"
          </t>
  </si>
  <si>
    <t xml:space="preserve">02.02.2016,  не установлена
</t>
  </si>
  <si>
    <t>0720920400</t>
  </si>
  <si>
    <t xml:space="preserve"> 02.02.2016,   не установлена</t>
  </si>
  <si>
    <t>0721221430</t>
  </si>
  <si>
    <t>Расходы на проведение капитального ремонта зданий и сооружений муниципальных бюджетных (автономных) учреждений в сфере кульуры</t>
  </si>
  <si>
    <t>02.02.2016 , не установлена</t>
  </si>
  <si>
    <t>1510320350</t>
  </si>
  <si>
    <t>10.04.2016,  не установлена 
 13.01.2012,   не установлена</t>
  </si>
  <si>
    <t>п.15 пп. 12</t>
  </si>
  <si>
    <t>9810053990</t>
  </si>
  <si>
    <t>Расходы за счет иных межбюджетных трансфертов на премирование победителей Всероссийского конкурса «Лучшая муниципальная практика»</t>
  </si>
  <si>
    <t>п.15 пп. 17, 59</t>
  </si>
  <si>
    <t>9820711010</t>
  </si>
  <si>
    <t>Закон Российской Федерации от 06.10.2003 № 131-ФЗ "Об общих принципах организации местного самоуправления в Российской Федерации"
2) Закон Российской Федерации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</si>
  <si>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 xml:space="preserve">
 3
 7
</t>
  </si>
  <si>
    <t xml:space="preserve">
16
24, 
25,
26
</t>
  </si>
  <si>
    <t xml:space="preserve">
1
1; 2
1 в целом
1 
</t>
  </si>
  <si>
    <t xml:space="preserve">
 17
</t>
  </si>
  <si>
    <t xml:space="preserve">01.01.2009,    не установлена    
27.11.2009,   не установлена
</t>
  </si>
  <si>
    <t xml:space="preserve">
 4
</t>
  </si>
  <si>
    <t xml:space="preserve">
01.01.2009,    
27.11.2009,   не установлена
</t>
  </si>
  <si>
    <t>п.15 пп. 8, 59</t>
  </si>
  <si>
    <t xml:space="preserve"> 02.02.2016   не установлена</t>
  </si>
  <si>
    <t>п.15 пп. 3</t>
  </si>
  <si>
    <t>7620020250</t>
  </si>
  <si>
    <t>Расходы на выполнение мероприятий в сфере культуры и кинематографии комитета культуры и молодежной политики администрации города Ставрополя</t>
  </si>
  <si>
    <t>организация и осуществление мероприятий по работе с детьми и молодежью в городском округе</t>
  </si>
  <si>
    <t>1) Закон Ставропольского края от 28.07.2005 № 40-кз "О молодежной политике в Ставропольском крае";  
2)Закон Ставропольского края от 02.03.2005 № 12-кз "О местном самоуправлении в Ставропольском крае"</t>
  </si>
  <si>
    <t>3
3</t>
  </si>
  <si>
    <t xml:space="preserve">  18               
9 </t>
  </si>
  <si>
    <t xml:space="preserve"> 2
1</t>
  </si>
  <si>
    <t xml:space="preserve"> 08.08.2005,  не установлена
 05.03.2005,    не установлена
</t>
  </si>
  <si>
    <t xml:space="preserve"> 08.08.2005,   не установлена
 05.03.2005,   не установлена
</t>
  </si>
  <si>
    <t>п.15 пп. 24,25,
26,29,
30,31,
32,34,
35</t>
  </si>
  <si>
    <t>09Б0120460</t>
  </si>
  <si>
    <t>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t>
  </si>
  <si>
    <t>09Б0220460</t>
  </si>
  <si>
    <t>340</t>
  </si>
  <si>
    <t>09Б0320460</t>
  </si>
  <si>
    <t>09Б0420460</t>
  </si>
  <si>
    <t>09Б0520460</t>
  </si>
  <si>
    <t>09Б0611010</t>
  </si>
  <si>
    <t>09Б0411010</t>
  </si>
  <si>
    <t xml:space="preserve">Постановление администрации города Ставрополя от 02.02.2016 № 207 " О комитете культуры и молодежной политики администрации города Ставрополя"            
Постановление администрации города Ставрополя  от 05.11.2019  № 3113 "Об утверждении Порядка предоставления на конкурсной основе в 2019 году гранта в форме субсидии за счет средств бюджета города Ставрополя некоммерческой организации на издание социально значимой литературы для детей"   
</t>
  </si>
  <si>
    <t xml:space="preserve">п.15 пп. 21   
п. 17
</t>
  </si>
  <si>
    <t xml:space="preserve"> 02.02.2016  не установлена
13.11.2019,   не установлена
</t>
  </si>
  <si>
    <t>7620060160</t>
  </si>
  <si>
    <t>Предоставление на конкурсной основе гранта в форме субсидии некоммерческой организации на издание социально значимой литературы для детей</t>
  </si>
  <si>
    <t>Закон Российской Федерации от 02.03.2007 № 25-ФЗ "О муниципальной службе в Российской Федерации"</t>
  </si>
  <si>
    <t xml:space="preserve">01.06.2007,     не установлена
</t>
  </si>
  <si>
    <t xml:space="preserve">26.12.2007,   не установлена
</t>
  </si>
  <si>
    <t>29.10.2003,  не установлена</t>
  </si>
  <si>
    <t>7610010010</t>
  </si>
  <si>
    <t xml:space="preserve">01.06.2007,      не установлена
</t>
  </si>
  <si>
    <t xml:space="preserve">
2 в целом</t>
  </si>
  <si>
    <t xml:space="preserve">Решение Ставропольской городской Думы от 25.03.2015 № 624 "Об утверждении Положения о порядке материально-технического организационного обеспечения деятельности органов местного самоуправления города Ставрополя"
</t>
  </si>
  <si>
    <t xml:space="preserve">ст 2 п. 2.1, пп. 1-8, 
10-11  </t>
  </si>
  <si>
    <t>25.03.2015,  не установлена</t>
  </si>
  <si>
    <t>1) Закон Российской Федерации от 02.03.2007 № 25-ФЗ "О муниципальной службе в Российской Федерации"; 
2 )Закон Российской Федерации от 06.10.2003 № 131-ФЗ "Об общих принципах организации местного самоуправления в Российской Федерации"</t>
  </si>
  <si>
    <t xml:space="preserve">
6
3</t>
  </si>
  <si>
    <t xml:space="preserve">
 22
                     17 </t>
  </si>
  <si>
    <t xml:space="preserve">
 1
                           1 </t>
  </si>
  <si>
    <t xml:space="preserve">
 3</t>
  </si>
  <si>
    <t xml:space="preserve">
01.06.2007,    не установлена
01.01.2009,     не установлена
</t>
  </si>
  <si>
    <t xml:space="preserve">
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</si>
  <si>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 xml:space="preserve">
3</t>
  </si>
  <si>
    <t xml:space="preserve">
10 в целом;
9                 </t>
  </si>
  <si>
    <t xml:space="preserve">      
1</t>
  </si>
  <si>
    <t xml:space="preserve">
26.12.2007,    не установлена
 05.03.2005,  не установлена
  </t>
  </si>
  <si>
    <t>Решение Ставропольской городской Думы от 30.09.2014 № 553 "Об утверждении Положения об оплате труда главы грода Ставрополя, депутатов Ставропольской городской Думы, осуществляющих сови полномочия на постоянной основе, муниципальных служащих города Ставрополя";                     
Постановление администрации города Ставрополя от 27.06.2011 № 1719 "Об оплте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</si>
  <si>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t>
  </si>
  <si>
    <t xml:space="preserve">08.10.2014  не установлена
02.07.2011,   не установлена
29.11.2011,   не установлена
</t>
  </si>
  <si>
    <t>7610010020</t>
  </si>
  <si>
    <t xml:space="preserve">
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</si>
  <si>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 xml:space="preserve">
26.12.2007,   не установлена
 05.03.2005,   не установлена
</t>
  </si>
  <si>
    <t>1
1, 2
1</t>
  </si>
  <si>
    <t xml:space="preserve">08.10.2014,   не установлена
02.07.2011,   не установлена
29.11.2011,   не установлена
</t>
  </si>
  <si>
    <t xml:space="preserve">
01.06.2007,     не установлена
01.01.2009,   не установлена
</t>
  </si>
  <si>
    <t xml:space="preserve">
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</si>
  <si>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 xml:space="preserve">
26.12.2007,   не установлена
 05.03.2005,   не установлена
</t>
  </si>
  <si>
    <t xml:space="preserve">08.10.2014,  не установлена
02.07.2011,   не установлена
29.11.2011,   не установлена
</t>
  </si>
  <si>
    <t xml:space="preserve">08.10.2014,  не установлена
02.07.2011,   не установлена
29.11.2011,    не установлена
</t>
  </si>
  <si>
    <t>комитет физической культуры и спорта администрации города Ставрополя</t>
  </si>
  <si>
    <t>Закон Ставропольского края от 30.07.2013 № 72-кз "Об образовании"</t>
  </si>
  <si>
    <t>1, 2</t>
  </si>
  <si>
    <t>Постановление администрации города Ставрополя от 16.09.2010 № 2841 "Об утверждении Положения о порядке обеспечения условий для развития физической культуры и массового спорта, организации проведения официальных физкультурно-оздоровительных и спортивных мероприятий на территории города Ставрополя"</t>
  </si>
  <si>
    <t>раздел 3 в целом</t>
  </si>
  <si>
    <t>16.09.2010, не установлена</t>
  </si>
  <si>
    <t>0810111010</t>
  </si>
  <si>
    <t>обеспечение условий для развития на территории муниципильного округа, городского округа физической культуры, школьного спорта и массового спорта</t>
  </si>
  <si>
    <t xml:space="preserve">Федеральный закон от 04.12.2007 № 329-ФЗ "О физической культуре  и спорте в Российской Федерации" </t>
  </si>
  <si>
    <t>1, 1.1, 4</t>
  </si>
  <si>
    <t>30.03.2008, не установлена</t>
  </si>
  <si>
    <t>III</t>
  </si>
  <si>
    <t>0810511010</t>
  </si>
  <si>
    <t>9820811010</t>
  </si>
  <si>
    <t>01.11.13</t>
  </si>
  <si>
    <t>9810021720</t>
  </si>
  <si>
    <t>Субсидия МБУ СШ № 3 г. Ставрополя на погашение задолженности по исполнительному листу от 15.08.2018 по делу  № А63-15349/2017</t>
  </si>
  <si>
    <t>Постановление администрации города Ставрополя от 06.04.2016 № 702
"Об обеспечении первичных мер пожарной безопасности в границах муниципального образования города Ставрополя Ставропольского края"</t>
  </si>
  <si>
    <t>Прил.1, п.5,11</t>
  </si>
  <si>
    <t>Постановление администрации города Ставрополя от 13.04.2009 № 1096 "О создании муниципального учреждения физической культуры "Академия здорового образа жизни Василия Скакуна" города Ставрополя"</t>
  </si>
  <si>
    <t>13.04.2009, не установлена</t>
  </si>
  <si>
    <t>0810211010</t>
  </si>
  <si>
    <t>1, 1.1, 3, 4, 6.2</t>
  </si>
  <si>
    <t>Закон Ставропольского края от 23.06.2016 № 59-кз
"О физической культуре и спорте в Ставропольском крае"</t>
  </si>
  <si>
    <t>09.07.2016, не установлена</t>
  </si>
  <si>
    <t>раздел 3, абз.3,4</t>
  </si>
  <si>
    <t>0810311010</t>
  </si>
  <si>
    <t>Закон Ставропольского края от 02.03.2005 №12-кз "О местном самоуправлении в Ставропольском крае"</t>
  </si>
  <si>
    <t>Постановление администрации города Ставрополя от 01.09.2017 № 1616 "О создании муниципального казенного учреждения "Централизованная бухгалтерия отрасли "Физическая культура и спорт" города Ставрополя"</t>
  </si>
  <si>
    <t>01.09.2017, не установлена</t>
  </si>
  <si>
    <t>05</t>
  </si>
  <si>
    <t>7810011010</t>
  </si>
  <si>
    <t>организация проведения официальных физкультурно-оздоровительных и спортивных мероприятий муниципильного округа, городского округа</t>
  </si>
  <si>
    <t>раздел3, абз.2,4</t>
  </si>
  <si>
    <t>0820120420</t>
  </si>
  <si>
    <t>Расходы на реализацию мероприятий, направленных на развитие физической культуры и массового спорта</t>
  </si>
  <si>
    <t>113</t>
  </si>
  <si>
    <t>1, 1.1, 2, 3, 5, 6.2</t>
  </si>
  <si>
    <t>1) Закон Ставропольского края от 02.03.2005 № 12-кз "О местном самоуправле нии в Ставропольс ком крае"                                                                                                                     2)Закон Ставропольского края от 23.06.2016 № 59-кз
"О физической культуре и спорте в Ставропольском крае"</t>
  </si>
  <si>
    <t>1)III</t>
  </si>
  <si>
    <t>1) 9; 2) 3</t>
  </si>
  <si>
    <t>2) 2, 3, 4, 8, 9</t>
  </si>
  <si>
    <t xml:space="preserve"> 1) 05.03.2005, не установлена;                  2) 09.07.2016, не установлена                            </t>
  </si>
  <si>
    <t>0820220440</t>
  </si>
  <si>
    <t>Расходы на пропаганду здорового образа жизни</t>
  </si>
  <si>
    <t>0820321060</t>
  </si>
  <si>
    <t>Расходы на повышение квалификации работников отрасли «Физическая культура и спорт»</t>
  </si>
  <si>
    <t>1, 10</t>
  </si>
  <si>
    <t>1)Постановление администрации города Ставрополя от 16.09.2010 № 2841 "Об утверждении Положения о порядке обеспечения условий для развития физической культуры и массового спорта, организации проведения официальных физкультурно-оздоровительных и спортивных мероприятий на территории города Ставрополя" 2)Постановление администрации города Ставрополя от 05.04.2019 № 936 "Об утверждении Порядка предоставления субсидии за счет средств бюджета города Ставрополя в виде имущественного взноса муниципального образования города Ставрополя Ставропольского края автономной некоммерческой организации "Ставропольский городской авиационный спортивный клуб" в 2019 году"     3)Постановление администрации города Ставрополя от 31.03.2020 № 460 "Об утверждении Порядка предоставления субсидии за счет средств местного бюджета города Ставрополя в виде имущественного взноса муниципального образования города Ставрополя Ставропольского края автономной некоммерческой организации "Ставропольский городской авиационный спортивный клуб" в 2020 году"</t>
  </si>
  <si>
    <t>1)раздел 3, абз.4  2)Прил. в целом 3) Прилож. в целом</t>
  </si>
  <si>
    <t>1) 16.09.2010 не установлена;  2)  05.04.2019;  31.12.2019;  3) 31.03.2020; 31.12.2020</t>
  </si>
  <si>
    <t>0820460120</t>
  </si>
  <si>
    <t>Расходы на предоставление автономной некоммерческой организации «Ставропольский городской авиационный спортивный клуб» субсидии в виде имущественного взноса муниципального образования города Ставрополя  Ставропольского края</t>
  </si>
  <si>
    <t xml:space="preserve">Постановление администрации города Ставрополя от 28.12.2018 № 2700  "Об утверждении Порядка предоставления субсидий за счет средств бюджета города Ставрополя социально ориентированным некоммерческим организациям, осуществляющим в соответствии с учредительными документами деятельность в области физической культуры и спорта, на частичную компенсацию расходов, связанных с организацией, проведением и участием в спортивных соревнования и учебно-тренировочных мероприятиях спортивных команд и спортсменов по баскетболу, классическому и пляжному гандболу, стрелковым видам спорта, боксу" </t>
  </si>
  <si>
    <t>Прил.  в целом</t>
  </si>
  <si>
    <t>13.01.2019, не установлена</t>
  </si>
  <si>
    <t>0820460150</t>
  </si>
  <si>
    <t>Расходы на предоставление субсидий социально ориентированным некоммерческим организациям, осуществляющим деятельность в области физической культуры и спорта на территории города Ставрополя</t>
  </si>
  <si>
    <t>Федеральный закон от 02.03.2007 № 25-ФЗ
"О муниципальной службе в Российской Федерации"</t>
  </si>
  <si>
    <t>Закон Ставропольского края от 24.12.2007 № 78-кз
"Об отдельных вопросах муниципальной службы в Ставропольском крае"</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</si>
  <si>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выборные муниципальные должности и работающим на постоянной основе, и лицам, замещающим муниципальные должности муниципальной службы города Ставрополя"</t>
  </si>
  <si>
    <t>пункт 2</t>
  </si>
  <si>
    <t>7810010010</t>
  </si>
  <si>
    <t>Федеральный закон от 06.10.2003 № 131-ФЗ "Об общих принципах организации местного самоуправ ления в Российской Федерации"</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</si>
  <si>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</si>
  <si>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пункт 2.1 подп. 4,5,6,11</t>
  </si>
  <si>
    <t>пункт 2.1 подп.1</t>
  </si>
  <si>
    <t>пункт 2.1, подп. 1</t>
  </si>
  <si>
    <t xml:space="preserve">1)Федеральный закон от 06.10.2003 № 131-ФЗ "Об общих принципах организации местного самоуправ ления в Российской Федерации"                                              2)Федеральный закон от 02.03.2007 № 25-ФЗ
"О муниципальной службе в Российской Федерации"
</t>
  </si>
  <si>
    <t>1) 3; 2) 6</t>
  </si>
  <si>
    <t>1)17; 2)22</t>
  </si>
  <si>
    <t>1)1; 2) 1</t>
  </si>
  <si>
    <t>1) 01.01.2009, не установлена;                                        2) 01.06.2007, не установлена</t>
  </si>
  <si>
    <t>1) Закон Ставропольского края от 02.03.2005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t>
  </si>
  <si>
    <t>1) 12; 2) 10 в целом</t>
  </si>
  <si>
    <t>1) 05.03.2005, не установлена;                                  2) 26.12.2007, не установлена</t>
  </si>
  <si>
    <t>1)  Решение Ставропольской городской Думы от 30.09.2014 №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</si>
  <si>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п.1                                        2) п.1, 2                                                                  3) п.1</t>
  </si>
  <si>
    <t>1) 08.10.2014, не установлена;                                      2) 02.07.2011, не установлена; 3) 29.11.2011, не установлена</t>
  </si>
  <si>
    <t>7810010020</t>
  </si>
  <si>
    <t>1) 3; 2)1.1, 1.2, 1.3</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</si>
  <si>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работающим на постоянной основе, и муниципальным служащим города Ставрополя"</t>
  </si>
  <si>
    <t>Ставропольская гордская Дума</t>
  </si>
  <si>
    <t>Федеральный закон "Об общих принципах организации местного самоуправления в Российской Федерации" № 131-ФЗ от 06.10.2003</t>
  </si>
  <si>
    <t>35</t>
  </si>
  <si>
    <t>01.01.2009,                    не установлена</t>
  </si>
  <si>
    <t xml:space="preserve">Закон Ставропольского края от 02.03.2005  № 12-кз "О местном самоуправлении в Ставропольском крае" </t>
  </si>
  <si>
    <t>12</t>
  </si>
  <si>
    <t>05.03.2005,                                   не установлена</t>
  </si>
  <si>
    <t>Решение Ставропольской городской  Думы №624 от 25.03.2015 "Об утверждении Положения о порядке материально-технического и организаионного обеспечения деятельности органов местного самойправления города Ставрополя"</t>
  </si>
  <si>
    <t>ст.2 п.2.1 пп.8,10,11</t>
  </si>
  <si>
    <t>9810021350</t>
  </si>
  <si>
    <t>Иные вопросы, связанные с общегосударственным управлением</t>
  </si>
  <si>
    <t>1) Федеральный закон "О муниципальной службе в Российской федерации" №25-ФЗ от 02.03.2007                                                     2) Федеральный закон "Об общих принципах организации местного самоуправления в Российской Федерации" №131-ФЗ от 06.10.2003</t>
  </si>
  <si>
    <t>1) 6   2) 6</t>
  </si>
  <si>
    <t>1)23 2)35</t>
  </si>
  <si>
    <t>1)3 2)15</t>
  </si>
  <si>
    <t xml:space="preserve">                         2)1</t>
  </si>
  <si>
    <t>1) 01.06.2007,                 не установлена                 2) 01.01.2009,                 не установлена</t>
  </si>
  <si>
    <t xml:space="preserve">1) Закон Ставропольского края от 24.12.2007 №78-кз "Об отдельных вопросах муниципальной службы в Ставропольском крае"                                                                                                                                                                                                                                                    2)Закон Ставропольского края от 02.03.2005  № 12-кз "О местном самоуправлении в Ставропольском крае" </t>
  </si>
  <si>
    <t>2)3</t>
  </si>
  <si>
    <t>1)11 2)12</t>
  </si>
  <si>
    <t>1)1 2)1</t>
  </si>
  <si>
    <t>1)2 в целом 2)3</t>
  </si>
  <si>
    <t xml:space="preserve">1)26.12.2007,                 не установлена   2)05.03.2005,                  не установлена </t>
  </si>
  <si>
    <t>1) Решение Ставропольской городской  Думы №216 от 29.10.2003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2) Решение Ставропольской городской  Думы №624 от 25.03.2015 "Об утверждении Положения о порядке материально-технического и организаионного обеспечения деятельности органов местного самоуправления города Ставрополя"</t>
  </si>
  <si>
    <t>1) п.2                     2) ст.2 п.2.1 пп7.11</t>
  </si>
  <si>
    <t>1) 29.10.2003, не установлена            2) 16.04.2015, не установлена</t>
  </si>
  <si>
    <t>7010010010</t>
  </si>
  <si>
    <t>05.03.2005,                    не установлена</t>
  </si>
  <si>
    <t>Решение Ставропольской городской  Думы №624 от 25.03.2015 "Об утверждении Положения о порядке материально-технического и организаионного обеспечения деятельности органов местного самоуправления города Ставрополя"</t>
  </si>
  <si>
    <t>ст.2 п.2.1 пп.11</t>
  </si>
  <si>
    <t>123</t>
  </si>
  <si>
    <t>ст.2 п.2.1 пп.2, 3, 4, 5, 6, 8, 10</t>
  </si>
  <si>
    <t>1) Решение Ставропольской городской  Думы №553 от 30.09.2014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Постановление председателя Ставропольской городской Думы №38-п от 30.12.2016 "Об оплате труда работников Ставропольской городской Думы, не замещающих должности муниципальной службы и исполняющих свои обязанности по техническому обеспечению деятельности  Ставропольской городской Думы"                                              3) Постановление председателя  Ставропольской городской Думы №1-п от 11.01.2017 "Об утверждении Положения об оплате труда работников  Ставропольской городской Думы, осуществляющих профессиональную деятельность по профессиям рабочих"</t>
  </si>
  <si>
    <t>1)1 2)1 3)1</t>
  </si>
  <si>
    <t>1) 08.10.2014 не установлена,           2) 30.12.2016, не установлена,           3) 11.01.2017, не установлена</t>
  </si>
  <si>
    <t>7010010020</t>
  </si>
  <si>
    <t>05.03.2005,                   не установлена</t>
  </si>
  <si>
    <t xml:space="preserve">Решение Ставропольской городской  Думы №216 от 29.10.2003 "Об утверждении Положения о порядке выплаты денежной компенсации стоимости санаторной путевки лицам, замещающим выборные муниципальные должности и работающим на постоянной основе, и лицам замещающим муниципальные должности муниципальной службы города Ставрополя"    </t>
  </si>
  <si>
    <t>7020010010</t>
  </si>
  <si>
    <t xml:space="preserve"> Решение Ставропольской городской  Думы №216 от 29.10.2003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</si>
  <si>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 xml:space="preserve"> Решение Ставропольской городской  Думы №553 от 30.09.2014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t>
  </si>
  <si>
    <t>7020010020</t>
  </si>
  <si>
    <t>05.03.2005,                  не установлена</t>
  </si>
  <si>
    <t xml:space="preserve"> Решение Ставропольской городской  Думы №216 от 29.10.2003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t>
  </si>
  <si>
    <t>7030010010</t>
  </si>
  <si>
    <t>7030010020</t>
  </si>
  <si>
    <t>05.03.2005,                          не установлена</t>
  </si>
  <si>
    <t>05.03.2005,                         не установлена</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</si>
  <si>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</si>
  <si>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2.1</t>
  </si>
  <si>
    <t>7040098710</t>
  </si>
  <si>
    <t>Расходы на оказание информационных услуг средствами массовой информации</t>
  </si>
  <si>
    <t>Федеральный закон "О муниципальной службе в Российской Федерации" № 25-ФЗ от 02.03.2007</t>
  </si>
  <si>
    <t>01.06.2007 не установлена</t>
  </si>
  <si>
    <t>Закон Ставропольского края от 24.12.2007  № 78-кз  "Об отдельных вопросах муниципальной службы в Ставропольском крае"</t>
  </si>
  <si>
    <t>26.12.2007 не установлена</t>
  </si>
  <si>
    <t xml:space="preserve">Решение Ставропольской городской  Думы №553 от 30.09.2014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t>
  </si>
  <si>
    <t>7010010050</t>
  </si>
  <si>
    <t>Комитет по управлению муниципальным имуществом города Ставрополя</t>
  </si>
  <si>
    <t>Федеральный закон от 06.10.2003 № 131-ФЗ  "Об общих принципах организации местного самоуправления в Российской Федерации"</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</si>
  <si>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</si>
  <si>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1) р.2, п.2.3       
2) ст.4, ч.3 </t>
  </si>
  <si>
    <t>1)01.03.2015, не установлена
2)04.06.2014, не установлена</t>
  </si>
  <si>
    <t>7220020970</t>
  </si>
  <si>
    <t>Расходы на уплату налога на добавленную стоимость в связи с реализацией муниципального имущества физическим лицам</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</si>
  <si>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</si>
  <si>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1) р.2, п.2. 3     
2)ст.4, ч.3 </t>
  </si>
  <si>
    <t>1)01.03.2015, не установлена
2)04.06.2014, не установлена</t>
  </si>
  <si>
    <t>11Б0120030</t>
  </si>
  <si>
    <t>Расходы на получение рыночной оценки стоимости недвижимого имущества, находящегося в муниципальной собственности города Ставрополя, и подготовку технической документации на объекты недвижимого имущества</t>
  </si>
  <si>
    <t>11Б0220030</t>
  </si>
  <si>
    <t>9821120030</t>
  </si>
  <si>
    <t>010113</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</si>
  <si>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</si>
  <si>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1) р.2, п.2. 3     
2) ст.4, ч.3 </t>
  </si>
  <si>
    <t>11Б0120070</t>
  </si>
  <si>
    <t>Расходы на содержание объектов муниципальной казны города Ставрополя в части нежилых помещений</t>
  </si>
  <si>
    <t>11Б0220070</t>
  </si>
  <si>
    <t>243</t>
  </si>
  <si>
    <t>9821120070</t>
  </si>
  <si>
    <t xml:space="preserve">1) р.2, п.2. 3     
2) ст.4, ч.3 </t>
  </si>
  <si>
    <t>11Б0320340</t>
  </si>
  <si>
    <t>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t>
  </si>
  <si>
    <t>11Б0321550</t>
  </si>
  <si>
    <t>Проведение мероприятий по внесению сведений о границах муниципального образования города Ставрополя Ставропольского края в Единый государственный реестр недвижимости (в том числе проведение кадастровых работ, подготовка карты-плана территории)</t>
  </si>
  <si>
    <t>11Б0120340</t>
  </si>
  <si>
    <t>9821120340</t>
  </si>
  <si>
    <t>Закон Ставропольского края от 02.03.2005 № 12-кз "О местном самоуправлении в Ставропольском крае",                                                                        
2)Соглашение от 29.01.2019 №2-22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приобретение коммунальной техники для муниципальных нужд муниципальных образований Ставропольского края за счет бюджета Ставропольского края</t>
  </si>
  <si>
    <t xml:space="preserve">
2)1
</t>
  </si>
  <si>
    <t>1)9</t>
  </si>
  <si>
    <t xml:space="preserve">
2)1.3</t>
  </si>
  <si>
    <t>05.03.2005, не установлена,
2)29.01.2019-31.12.2019</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</si>
  <si>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</si>
  <si>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1) р.2, п.2. 3     
2)  ст.4, ч.3 </t>
  </si>
  <si>
    <t>04304S7480</t>
  </si>
  <si>
    <t>Приобретение коммунальной техники для муниципальных нужд за счет средств местного бюджета</t>
  </si>
  <si>
    <t>010112</t>
  </si>
  <si>
    <t>1) Закон Ставропольского края от 02.03.2005 № 12-кз "О местном самоуправлении в Ставропольском крае",                                                                                                                                                                                                                                                2) Соглашение от 29.01.2019 №2-22 с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приобретение коммунальной техники для муниципальных нужд муниципальных образований Ставропольского края за счет бюджета Ставропольского края</t>
  </si>
  <si>
    <t xml:space="preserve">
2)1</t>
  </si>
  <si>
    <t xml:space="preserve">                                                                                                                                                                                                                                                                                                    
2)1.2</t>
  </si>
  <si>
    <t>1)05.03.2005, не установлена
2)29.01.2019-31.12.2019</t>
  </si>
  <si>
    <t>0430477480</t>
  </si>
  <si>
    <t>обеспечение проживающих в муниципильном округе,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</si>
  <si>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11Б0121120</t>
  </si>
  <si>
    <t>Расходы на уплату взносов на капитальный ремонт общего имущества в многоквартирных домах</t>
  </si>
  <si>
    <t>11Б0221120</t>
  </si>
  <si>
    <t>9821121120</t>
  </si>
  <si>
    <t>Решение Ставропольской городской Думы от 25.02.2015 № 612 "Об утверждении Положения о комитете по управлению муниципальным имуществом города Ставрополя"</t>
  </si>
  <si>
    <t xml:space="preserve">р.3, п.3.7 .5 </t>
  </si>
  <si>
    <t>01.03.2015,не установлена</t>
  </si>
  <si>
    <t>9810020950</t>
  </si>
  <si>
    <t>Снос многоквартирных домов в городе Ставрополе, признанных аварийными и подлежащими сносу (в том числе проектно-сметная документация)</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</si>
  <si>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</si>
  <si>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1) р.2, п.2. 3     
2) ст.4, ч.3 </t>
  </si>
  <si>
    <t>1)01.03.2015, не установлена
2)04.06.2014, не установлена</t>
  </si>
  <si>
    <t>9810020960</t>
  </si>
  <si>
    <t>Выплата собственникам помещений, находящихся в аварийных многоквартирных домах жилищного фонда города Ставрополя, возмещения за помещения, изымаемые для муниципальных нужд города Ставрополя</t>
  </si>
  <si>
    <t>412</t>
  </si>
  <si>
    <t xml:space="preserve"> 1   </t>
  </si>
  <si>
    <t xml:space="preserve">3 </t>
  </si>
  <si>
    <t xml:space="preserve">р.2, п.2.3 </t>
  </si>
  <si>
    <t>9810021580</t>
  </si>
  <si>
    <t>Создание экспозиции военной техники на территории площади имени Святого князя Владимира города Ставрополя</t>
  </si>
  <si>
    <t xml:space="preserve">1)Закон Ставропольского края от 02.03.2005 № 12-кз "О местном самоуправлении в Ставропольском крае"
2)Соглашение от 10.09.2019 №2-2019/ПС между министерством строительства и архитектуры Ставропольского края и администрацией города Ставрополя Ставропольского края о предоставлении субсидии из бюджета Ставропольского края бюджету муниципального образования города Ставрополя Ставропольского края на обеспечение мероприятий по переселению граждан из аварийного жилищного фонда в Ставропольском крае в рамках реализации первого этапа краевой адресной программы "Переселение граждан из аварийного жилищного фонда в Ставропольском крае в 2019-2025 годах" 
</t>
  </si>
  <si>
    <t xml:space="preserve">
2)2</t>
  </si>
  <si>
    <t xml:space="preserve">1)1
</t>
  </si>
  <si>
    <t xml:space="preserve">
2)2.2 в целом</t>
  </si>
  <si>
    <t>1)05.03.2005, не установлена 2)10.09.2019-31.12.2019</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</si>
  <si>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</si>
  <si>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062F367483</t>
  </si>
  <si>
    <t>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государственной корпорации - Фонда содействия реформированию жилищно-коммунального хозяйства</t>
  </si>
  <si>
    <t>010307</t>
  </si>
  <si>
    <t xml:space="preserve">Закон Ставропольского края от 02.03.2005 № 12-кз "О местном самоуправлении в Ставропольском крае"
2)Соглашение от 10.09.2019 №2-2019/ПС между министерством строительства и архитектуры Ставропольского края и администрацией города Ставрополя Ставропольского края о предоставлении субсидии из бюджета Ставропольского края бюджету муниципального образования города Ставрополя Ставропольского края на обеспечение мероприятий по переселению граждан из аварийного жилищного фонда в Ставропольском крае в рамках реализации первого этапа краевой адресной программы "Переселение граждан из аварийного жилищного фонда в Ставропольском крае в 2019-2025 годах" </t>
  </si>
  <si>
    <t xml:space="preserve">
2)2
</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</si>
  <si>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</si>
  <si>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062F3S6580</t>
  </si>
  <si>
    <t>Обеспечение мероприятий по предоставлению дополнительной площади жилья при переселении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краевого бюджета</t>
  </si>
  <si>
    <t>010312</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</si>
  <si>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</si>
  <si>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062F376580</t>
  </si>
  <si>
    <t xml:space="preserve">
2)2.2 в целом</t>
  </si>
  <si>
    <t>1)05.03.2005, не установлена
2)10.09.2019-31.12.2019</t>
  </si>
  <si>
    <t>062F367484</t>
  </si>
  <si>
    <t>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краевого бюджета</t>
  </si>
  <si>
    <t>1)01.03.2015, не установлена
2)04.06.2014, не установлена</t>
  </si>
  <si>
    <t xml:space="preserve">
2)2.3</t>
  </si>
  <si>
    <t>05.03.2005, не установлена
2)10.09.2019-31.12.2019</t>
  </si>
  <si>
    <t>Обеспечение мероприятий по предоставлению дополнительной площади жилья при переселении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местного бюджета</t>
  </si>
  <si>
    <t xml:space="preserve">
2)2.3</t>
  </si>
  <si>
    <t>05.03.2005, не установлена 2)10.09.2019-31.12.2019</t>
  </si>
  <si>
    <t>062F36748S</t>
  </si>
  <si>
    <t>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местного бюджета</t>
  </si>
  <si>
    <t xml:space="preserve">р.3, п.3.7.4, 3.7.5 </t>
  </si>
  <si>
    <t xml:space="preserve">Закон Ставропольского края от 02.03.2005 № 12-кз "О местном самоуправлении в Ставропольском крае"
2)Соглашение от 25.12.2019 №1-2019/В между министерством строительства и архитектуры Ставропольского края и администрацией города Ставрополя о предоставлении в 2019 году субсидии из бюджета Ставропольского края бюджету города Ставрополя на выплату собственникам жилых помещений возмещения за изъятое жилое помещение в связи с признанием многоквартирного дома аварийным и подлежащим сносу или реконструкции </t>
  </si>
  <si>
    <t xml:space="preserve">
2)2</t>
  </si>
  <si>
    <t xml:space="preserve">
2)2.2</t>
  </si>
  <si>
    <t>05.03.2005, не установлена 2)25.12.2019-31.12.2019</t>
  </si>
  <si>
    <t>0620277060</t>
  </si>
  <si>
    <t>Выплата собственникам жилых помещений возмещения за изъятое жилое помещение в связи с признанием многоквартирного дома аварийным и подлежащим сносу или реконструкции за счет средств краевого бюджета</t>
  </si>
  <si>
    <t>06202S7060</t>
  </si>
  <si>
    <t>Выплата собственникам жилых помещений возмещения за изъятое жилое помещение в связи с признанием многоквартирного дома аварийным и подлежащим сносу или реконструкции за счет средств местного бюджета</t>
  </si>
  <si>
    <t xml:space="preserve">Закон Ставропольского края от 02.03.2005 № 12-кз "О местном самоуправлении в Ставропольском крае"
2)Соглашение от 21.08.2020 №2-2020/П между министерством строительства и архитектуры Ставропольского края и администрацией города Ставрополя о предоставлении в 2020 году субсидии из бюджета Ставропольского края бюджету города Ставрополя на обеспечение мероприятий по переселению граждан из жилых помещений, признаных непригодными для проживания, многоквартирных домов, признанных аварийными и подлежащими сносу или реконструкции </t>
  </si>
  <si>
    <t>05.03.2005, не установлена 2)21.08.2020-31.12.2020</t>
  </si>
  <si>
    <t>06202S8630</t>
  </si>
  <si>
    <t xml:space="preserve">
2)2.1</t>
  </si>
  <si>
    <t>р.3, п.3.7.4, 3.7.5</t>
  </si>
  <si>
    <t>0620121680</t>
  </si>
  <si>
    <t>Обеспечение мероприятий по переселению граждан из аварийного жилищного фонда</t>
  </si>
  <si>
    <t xml:space="preserve">1) Закон Ставропольского края от 02.03.2005 № 12-кз "О местном самоуправлении в Ставропольском крае" 
2)Соглашение  от 22.01.2020  № 07701000-1-2020-004 между министерством строительства и архитектуры Ставропольского края и органом местного самоуправления муниципального образования Ставропольского края о предоставлении субсидии из бюджета Ставропольского края бюджету муниципального образования Ставропольского края на предоставление молодым семьям социальных выплат на приобретение (строительство) жилья в рамках реализации подпрограммы "Создание условий для обеспечения доступным и комфортным жильем граждан с Ставропольском крае" государственной программы Ставропольского края " Развитие градостроительства, строительства и архитектуры"                                                                                                 </t>
  </si>
  <si>
    <t xml:space="preserve">                                                        
2)2</t>
  </si>
  <si>
    <t xml:space="preserve">1)  9
</t>
  </si>
  <si>
    <t xml:space="preserve">                                                                                                                 
2)2.1</t>
  </si>
  <si>
    <r>
      <t>1)05.03.2005, не установлена</t>
    </r>
    <r>
      <rPr>
        <u/>
        <sz val="9"/>
        <rFont val="Times New Roman"/>
        <family val="1"/>
        <charset val="204"/>
      </rPr>
      <t>;</t>
    </r>
    <r>
      <rPr>
        <sz val="9"/>
        <rFont val="Times New Roman"/>
        <family val="1"/>
        <charset val="204"/>
      </rPr>
      <t xml:space="preserve"> 
2)22.01.2020-31.12.2020                                                    </t>
    </r>
  </si>
  <si>
    <t>06101L4970</t>
  </si>
  <si>
    <t>Предоставление молодым семьям социальных выплат на приобретение (строительство) жилья</t>
  </si>
  <si>
    <t>322</t>
  </si>
  <si>
    <t>010111</t>
  </si>
  <si>
    <r>
      <t>1)Закон Ставропольского края от 02.03.2005 № 12-кз "О местном самоуправлении в Ставропольском крае";
2) Соглашение от 11.04.2019 №МС/2019-053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Субсидии на предоставление молодым семьям социальных выплат на приобретение (строительство) жилья за счет средств краевого бюджета;</t>
    </r>
    <r>
      <rPr>
        <u/>
        <sz val="9"/>
        <rFont val="Times New Roman"/>
        <family val="1"/>
        <charset val="204"/>
      </rPr>
      <t xml:space="preserve">
</t>
    </r>
    <r>
      <rPr>
        <sz val="9"/>
        <rFont val="Times New Roman"/>
        <family val="1"/>
        <charset val="204"/>
      </rPr>
      <t xml:space="preserve">3) Соглашение от 24.01.2020 №МС/2020-082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на 2020 год Субсидии на предоставление молодым семьям социальных выплат на приобретение (строительство) жилья </t>
    </r>
  </si>
  <si>
    <t xml:space="preserve">              
2)1
3)2</t>
  </si>
  <si>
    <t xml:space="preserve">  
2)1.1
3)2.2</t>
  </si>
  <si>
    <t>1)05.03.2005, не установлена;    
2)11.04.2019-31.12.2019;
3)24.01.2020-31.12.2020</t>
  </si>
  <si>
    <t>06101S4970</t>
  </si>
  <si>
    <t>Предоставление молодым семьям социальных выплат на приобретение (строительство) жилья, нуждающимся в улучшении жилищных условий, имеющим одного или двух детей, а также, не имеющим детей, социальных выплат на приобретение (строительство) жилья в 2018 году за счет средств местного бюджета</t>
  </si>
  <si>
    <t>010114</t>
  </si>
  <si>
    <t xml:space="preserve">Предоставление молодым семьям социальных выплат на приобретение (строительство) жилья, нуждающимся в улучшении жилищных условий, имеющим одного или двух детей, а также, не имеющим детей, социальных выплат на приобретение (строительство) жилья </t>
  </si>
  <si>
    <t xml:space="preserve">1)Закон Ставропольского края от 02.03.2005 № 12-кз "О местном самоуправлении в Ставропольском крае";                                                                                                                              2)Соглашение от 11.04.2019 №МС/2019-053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Субсидии на предоставление молодым семьям социальных выплат на приобретение (строительство) жилья за счет средств краевого бюджета;
3)Соглашение от 24.01.2020 №МС/2020-082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на 2020 год Субсидии на предоставление молодым семьям социальных выплат на приобретение (строительство) жилья    </t>
  </si>
  <si>
    <t xml:space="preserve">  
2)1.1
3)2.1</t>
  </si>
  <si>
    <t xml:space="preserve">Закон Ставропольского края от 02.03.2005 № 12-кз "О местном самоуправлении в Ставропольском крае"
2)Соглашение  от 22.01.2020  № 07701000-1-2020-004 между министерством строительства и архитектуры Ставропольского края и органом местного самоуправления муниципального образования Ставропольского края о предоставлении субсидии из бюджета Ставропольского края бюджету муниципального образования Ставропольского края на предоставление молодым семьям социальных выплат на приобретение (строительство) жилья в рамках реализации подпрограммы "Создание условий для обеспечения доступным и комфортным жильем граждан с Ставропольском крае" государственной программы Ставропольского края " Развитие градостроительства, строительства и архитектуры"                      </t>
  </si>
  <si>
    <t xml:space="preserve"> 
2)2.3</t>
  </si>
  <si>
    <t xml:space="preserve">1)05.03.2005, не установлена;
2)22.01.2020-31.12.2020 </t>
  </si>
  <si>
    <t xml:space="preserve">1)Закон Ставропольского края от 02.03.2005 № 12-кз "О местном самоуправлении в Ставропольском крае";
2)Соглашение от 24.01.2020 №МС/2020-050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на 2020 год Субсидии на предоставление молодым семьям,имеющим трех и более детей, социальных выплат на приобретение (строительство) жилья                                                                                                                                                                                                                                                                               </t>
  </si>
  <si>
    <t xml:space="preserve">1)05.03.2005, не установлена;
2)24.01.2020-31.12.2020 </t>
  </si>
  <si>
    <t>06101S7980</t>
  </si>
  <si>
    <t>Предоставление молодым семьям,имеющим трех и более детей, социальных выплат на приобретение (строительство) жилья за счет средств краевого бюджета</t>
  </si>
  <si>
    <t xml:space="preserve">1)Закон Ставропольского края от 02.03.2005 № 12-кз "О местном самоуправлении в Ставропольском крае"; 
2)Соглашение от 24.01.2020 №МС/2020-050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на 2020 год Субсидии на предоставление молодым семьям,имеющим трех и более детей, социальных выплат на приобретение (строительство) жилья                                                                                                                                        </t>
  </si>
  <si>
    <t>Предоставление молодым семьям , имеющим трех и более детей, социальных выплат на приобретение (строительство) жилья</t>
  </si>
  <si>
    <t xml:space="preserve">1)Закон Ставропольского края от 02.03.2005 № 12-кз "О местном самоуправлении в Ставропольском крае"                                                                                                                                                                                                                 
2)Соглашение от 11.04.2019 №МС/2019-053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Субсидии на предоставление молодым семьям социальных выплат на приобретение (строительство) жилья за счет средств краевого бюджета    </t>
  </si>
  <si>
    <t xml:space="preserve">               
2)2</t>
  </si>
  <si>
    <t>1)05.03.2005, не установлена; 
2)11.04.2019-31.12.2019</t>
  </si>
  <si>
    <t>0610174970</t>
  </si>
  <si>
    <t>Предоставление молодым семьям социальных выплат на приобретение (строительство) жилья, нуждающимся в улучшении жилищных условий, имеющим одного или двух детей, а также, не имеющим детей, социальных выплат на приобретение (строительство) жилья за счет средств краевого бюджета</t>
  </si>
  <si>
    <t xml:space="preserve">1)Закон Ставропольского края от 02.03.2005 № 12-кз "О местном самоуправлении в Ставропольском крае"                                                                                                                                                                                                                           2) Соглашение от 11.04.2019 №МС/2019-017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Субсидии на предоставление молодым семьям,являющихся участниками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нуждающимся в улучшении жилищных условий, имеющим трех и более детей, в том числе молодым семьям, в которых один из супругов или оба супруга, или родитель в неполной семье достигает в 2018 году возраста 36 лет,социальных выплат на приобретение (строительство) жилья      </t>
  </si>
  <si>
    <t xml:space="preserve">               
2)2</t>
  </si>
  <si>
    <t xml:space="preserve">
2)2.2</t>
  </si>
  <si>
    <t xml:space="preserve">  
</t>
  </si>
  <si>
    <t>1)05.03.2005 , не установлена 
2)11.04.2019-31.12.2019</t>
  </si>
  <si>
    <t>0610177520</t>
  </si>
  <si>
    <t>Предоставление молодым семьям, являющимся участниками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нуждающимся в улучшении жилищных условий, имеющим трех и более детей, в том числе молодым семьям, в которых один из супругов или оба супруга, или родитель в неполной семье достигает в 2018 году возраста 36 лет, социальных выплат на приобретение (строительство) жилья в 2018 году, за счет средств краевого бюджета</t>
  </si>
  <si>
    <t xml:space="preserve">1)Закон Ставропольского края от 02.03.2005 № 12-кз "О местном самоуправлении в Ставропольском крае"                                                                                                                                                                                                                           
2) Соглашение от 11.04.2019 №МС/2019-017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Субсидии на предоставление молодым семьям,являющихся участниками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нуждающимся в улучшении жилищных условий, имеющим трех и более детей, в том числе молодым семьям, в которых один из супругов или оба супруга, или родитель в неполной семье достигает в 2018 году возраста 36 лет,социальных выплат на приобретение (строительство) жилья      </t>
  </si>
  <si>
    <t>1)05.03.2005 , не установлена 
2)11.04.2019-31.12.2019</t>
  </si>
  <si>
    <t>98206S7520</t>
  </si>
  <si>
    <t>Предоставление молодым семьям, являющимся участниками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нуждающимся в улучшении жилищных условий, имеющим трех и более детей, в том числе молодым семьям, в которых один из супругов или оба супруга, или родитель в неполной семье достигает в 2018 году возраста 36 лет, социальных выплат на приобретение (строительство) жилья в 2018 году за счет средств краевого бюджета</t>
  </si>
  <si>
    <t xml:space="preserve">               
2)2</t>
  </si>
  <si>
    <t xml:space="preserve">
2)2.2</t>
  </si>
  <si>
    <t>1)05.03.2005 , не установлена; 
2)11.04.2019-31.12.2019</t>
  </si>
  <si>
    <t>Предоставление молодым семьям, являющимся участниками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нуждающимся в улучшении жилищных условий, имеющим трех и более детей, в том числе молодым семьям, в которых один из супругов или оба супруга, или родитель в неполной семье достигает в 2018 году возраста 36 лет, социальных выплат на приобретение (строительство) жилья в 2018 году за счет средств местного бюджета</t>
  </si>
  <si>
    <t>1)Закон Ставропольского края от 02.03.2005 № 12-кз "О местном самоуправлении в Ставропольском крае"                                                                                                                                                                                                             
2) Соглашение от 11.04.2019 №МС/2019-017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Субсидии на предоставление молодым семьям, являющихся участниками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нуждающимся в улучшении жилищных условий, имеющим трех и более детей, в том числе молодым семьям, в которых один из супругов или оба супруга, или родитель в неполной семье достигает в 2018 году возраста 36 лет,социальных выплат на приобретение (строительство) жилья</t>
  </si>
  <si>
    <t xml:space="preserve">
2)2.1</t>
  </si>
  <si>
    <t xml:space="preserve">  </t>
  </si>
  <si>
    <t>1)05.03.2005 , не установлена  
2)11.04.2019-31.12.2019</t>
  </si>
  <si>
    <t>06101S7520</t>
  </si>
  <si>
    <t>Предоставление молодым семьям, являющимся участниками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нуждающимся в улучшении жилищных условий, имеющим трех и более детей, в том числе молодым семьям, в которых один из супругов или оба супруга, или родитель в неполной семье достигает в 2018 году возраста 36 лет, социальных выплат на приобретение (строительство) жилья в 2018 году, за счет средств местного бюджета</t>
  </si>
  <si>
    <t xml:space="preserve">1)Закон Ставропольского края от 02.03.2005 № 12-кз "О местном самоуправлении в Ставропольском крае" 
2) Соглашение  от 11.04.2019 г. № ИМС/2019-010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Субсидии на предоставление социальных выплат на приобретение (строительство) жилья семьям, исключенным из числа участников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в связи с превышением одним из супругов либо родителем в неполной семье возраста 35 лет и в которых возраст каждого из супругов либо родителя в неполной семье в 2018 году не превысил 39 лет                                                                                                                                       </t>
  </si>
  <si>
    <t xml:space="preserve">
2)</t>
  </si>
  <si>
    <t xml:space="preserve">
2)2.1</t>
  </si>
  <si>
    <t xml:space="preserve">1)05.03.2005, не установлена  
2)11.04.2019-31.12.2019  </t>
  </si>
  <si>
    <t xml:space="preserve">ст.4, ч.3 </t>
  </si>
  <si>
    <t>04.06.2014,не установлена</t>
  </si>
  <si>
    <t>06101S7660</t>
  </si>
  <si>
    <t>Предоставление социальных выплат на приобретение (строительство) жилья семьям, исключенным из числа участников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в связи с превышением одним из супругов либо родителя в неполной семье возраста 35 лет и в которых возраст каждого из супругов либо родителя в неполной семье в 2018 году не превысил 39 лет</t>
  </si>
  <si>
    <t xml:space="preserve">Закон Ставропольского края от 02.03.2005 № 12-кз "О местном самоуправлении в Ставропольском крае"                                                                                                                                                                                                             2) Соглашение  от 11.04.2019 г. № ИМС/2019-010 между Министерством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Субсидии на предоставление социальных выплат на приобретение (строительство) жилья семьям, исключенным из числа участников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в связи с превышением одним из супругов либо родителем в неполной семье возраста 35 лет и в которых возраст каждого из супругов либо родителя в неполной семье в 2018 году не превысил 39 лет  </t>
  </si>
  <si>
    <t>1)05.03.2005, не установлена  
2)11.04.2019-31.12.2019</t>
  </si>
  <si>
    <t>0610177660</t>
  </si>
  <si>
    <t>Предоставление социальных выплат на приобретение (строительство) жилья семьям, исключенным из числа участников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в связи с превышением одним из супругов либо родителем в неполной семье возраста 35 лет и в которых возраст каждого из супругов либо родителя в неполной семье в 2018 году не превысил 39 лет за счет средств краевого бюджета</t>
  </si>
  <si>
    <t>98206S7660</t>
  </si>
  <si>
    <t>Решение Ставропольской городской Думы от 25.02.2015 № 612 "Об утверждении Положения о комитете по управлению муниципальным имуществом города Ставрополя""</t>
  </si>
  <si>
    <t>Предоставление социальных выплат на приобретение (строительство) жилья семьям, исключенным из числа участников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в связи с превышением одним из супругов либо родителя в неполной семье возраста 35 лет и в которых возраст каждого из супругов либо родителя в неполной семье в 2018 году не превысил 39 лет, за счет средств местного бюджета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</si>
  <si>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муниципильного округа, городского округа</t>
  </si>
  <si>
    <t>7.1</t>
  </si>
  <si>
    <t>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</si>
  <si>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1)Закон Ставропольского края от 02.03.2005 № 12-кз "О местном самоуправлении в Ставропольском крае"
2)Соглашение от 31.01.2019 №33 между комитетом Ставрпольского  края по делам национальностей и казачества и администрацией города Ставрополя о предоставлении субсидии из бюджета Ставропольского края бюджету муниципального образования города Ставрополя Ставропольского края на создание условий для обеспечения безопасности граждан в местах массового пребывания людей на территории муниципальных образований Ставропольского края</t>
  </si>
  <si>
    <t>1) 05.03.2005, не установлена
2)31.01.2019-31.12.2019</t>
  </si>
  <si>
    <t xml:space="preserve">р.2, п.2.3; ст. 3, п. 3.3, п.п. 3.3.17 </t>
  </si>
  <si>
    <t>1510477310</t>
  </si>
  <si>
    <t>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t>
  </si>
  <si>
    <t>Закон Ставропольского края от 02.03.2005 № 12-кз "О местном самоуправлении в Ставропольском крае"
2)Соглашение от 31.01.2019 №33 между комитетом Ставрпольского  края по делам национальностей и казачества и администрацией города Ставрополя о предоставлении субсидии из бюджета Ставропольского края бюджету муниципального образования города Ставрополя Ставропольского края на создание условий для обеспечения безопасности граждан в местах массового пребывания людей на территории муниципальных образований Ставропольского края</t>
  </si>
  <si>
    <t xml:space="preserve">
2)2</t>
  </si>
  <si>
    <t>05.03.2005, не установлена
2)31.01.2019-31.12.2019</t>
  </si>
  <si>
    <t>15104S7310</t>
  </si>
  <si>
    <t>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t>
  </si>
  <si>
    <t xml:space="preserve">Закон Ставропольского края от 02.03.2005 № 12-кз "О местном самоуправлении в Ставропольском крае"
2)Соглашение от 11.04.2019 №160 между комитетом Ставропольского края по делам национальностей и казачества и администрацией города Ставрополя о предоставлении из бюджета Ставропольского края бюджету города Ставрополя Субсидии на ремонт помещений , предоставляемых в 2019 году для работы сотрудников, замещающих должности участкового уполномоченного полиции, на обслуживаемом административном участке </t>
  </si>
  <si>
    <t>1)05.03.2005, не установлена
2)11.04.2019-31.12.2019</t>
  </si>
  <si>
    <t>1510477700</t>
  </si>
  <si>
    <t>Ремонт помещений, предоставляемых в 2019 году для работы сотрудников, замещающих должности участкового уполномоченного полиции, на обслуживаемом административном участке, за счет средств краевого бюджета</t>
  </si>
  <si>
    <t>15104S7700</t>
  </si>
  <si>
    <t>Ремонт помещений, предоставляемых в 2019 году для работы сотрудников, замещающих должности участкового уполномоченного полиции, на обслуживаемом административном участке, за счет средств местного бюджета</t>
  </si>
  <si>
    <t>организация в соответствии с Федеральным законом от 24 июля 2007  № 221-ФЗ «О кадастровой деятельности» выполнения комплексных кадастровых работ и утверждение карты-плана территории</t>
  </si>
  <si>
    <t xml:space="preserve">1)Федеральный закон от 06.10.2003 № 131-ФЗ  "Об общих принципах организации местного самоуправления в Российской Федерации"
2)Федеральный закон от 24.07.2007 № 221-ФЗ «О кадастровой деятельности»   </t>
  </si>
  <si>
    <t>1)3                            
2)4.1</t>
  </si>
  <si>
    <t>1)16
2)42.2</t>
  </si>
  <si>
    <t>1)43
2)1в цело 2 в целом</t>
  </si>
  <si>
    <t>1)01.01.2009, не установлена
2)01.03.2008,не установлена</t>
  </si>
  <si>
    <t>29.10.2003,не установлена</t>
  </si>
  <si>
    <t>02Б0120160</t>
  </si>
  <si>
    <t>Расходы на выполнение комплексных кадастровых работ применительно к кадастровым кварталам, в границах которых расположены территории садоводства и огородничества на территории города Стврополя</t>
  </si>
  <si>
    <t>организация в соответствии с Федеральным законом от 24 июля 2007 г. № 221-ФЗ «О кадастровой деятельности» выполнения комплексных кадастровых работ и утверждение карты-плана территории</t>
  </si>
  <si>
    <t xml:space="preserve">
3</t>
  </si>
  <si>
    <t xml:space="preserve"> 
16</t>
  </si>
  <si>
    <t xml:space="preserve"> 
 1</t>
  </si>
  <si>
    <t xml:space="preserve">
 43</t>
  </si>
  <si>
    <t>11Б0220180</t>
  </si>
  <si>
    <t>Расходы на проведение кадастровых работ, необходимых для постановки на государственный кадастровый учет земельных участков, расположенных на территории города Ставрополя</t>
  </si>
  <si>
    <t xml:space="preserve">р.2, п.2,3,4,5,6,10 </t>
  </si>
  <si>
    <t>16.04.2015,не установлена</t>
  </si>
  <si>
    <t>11Б0320180</t>
  </si>
  <si>
    <t>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t>
  </si>
  <si>
    <t>1)3            
2)6</t>
  </si>
  <si>
    <t>1)17       
2)23</t>
  </si>
  <si>
    <t>1)1         
2)3</t>
  </si>
  <si>
    <t xml:space="preserve">1) 3 </t>
  </si>
  <si>
    <t>1)01.01.2009, не установлена        
2)01.06.2007, не установлена</t>
  </si>
  <si>
    <t>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t>
  </si>
  <si>
    <t>1)9 
2)11</t>
  </si>
  <si>
    <t>1)1
2)1</t>
  </si>
  <si>
    <t>2) 2 в целом</t>
  </si>
  <si>
    <t>1)05.03.2005, не установлена 2)26.12.2007, не установлена</t>
  </si>
  <si>
    <t>7210010010</t>
  </si>
  <si>
    <t>1)4            
2)6</t>
  </si>
  <si>
    <t>1)17         
2)23</t>
  </si>
  <si>
    <t>1)1          
2)3</t>
  </si>
  <si>
    <t>1)01.01.2009, не установлена 
2)01.06.2007, не установлена</t>
  </si>
  <si>
    <t>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t>
  </si>
  <si>
    <t>1)1  
2)1</t>
  </si>
  <si>
    <t>Решение Ставропольской городской Думы от 25.03.2015 N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</si>
  <si>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р.2, п.11</t>
  </si>
  <si>
    <t>1) Решение Ставропольской городской Думы от 30.09.2014 №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Постановление администрации города Ставрополя № 1719 от 27.06.2011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3)Постановление от 15.11.2011 г. N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</si>
  <si>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1,2         
3) 1</t>
  </si>
  <si>
    <t>1) 08.10.2014, не установлена        
2) 02.07.2011, не установлена 
3)29.11.2011, не установлена</t>
  </si>
  <si>
    <t xml:space="preserve">Решение Ставропольской городской Думы от 30.09.2014 № 553  "Об утверждении Положения об оплате труда главы города Ставрополя,депутатов Ставропольской городской Думы,осуществляющих свои полномочия на постоянной основе, муниципальных служащих города Ставрополя " </t>
  </si>
  <si>
    <t>08.10.2014,не установлена</t>
  </si>
  <si>
    <t>Решение Ставропольской городской Думы от 25.02.2015 № 612  "Об утверждении Положения о комитете по управлению муниципальным имуществом города Ставрополя"</t>
  </si>
  <si>
    <t>р.1,п.1.4,1.6</t>
  </si>
  <si>
    <t>1) Федеральный закон от 06.10.2003 № 131-ФЗ  "Об общих принципах организации местного самоуправления в Российской Федерации"            2) Федеральный закон от 02.03.2007 N 25-ФЗ "О муниципальной службе в Российской Федерации"</t>
  </si>
  <si>
    <t>1)3         
2)6</t>
  </si>
  <si>
    <t xml:space="preserve">1)17        
2)22 </t>
  </si>
  <si>
    <t xml:space="preserve">1)1         
2)1  </t>
  </si>
  <si>
    <t xml:space="preserve">1)3 </t>
  </si>
  <si>
    <t>1)01.01.2009, не установлена          
2)01.06.2007, не установлена</t>
  </si>
  <si>
    <t>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t>
  </si>
  <si>
    <t>1)9      2)10 в целом</t>
  </si>
  <si>
    <t xml:space="preserve">ст.2, п.2.1, п.п.2 </t>
  </si>
  <si>
    <t>7210010020</t>
  </si>
  <si>
    <t>Федеральный закон от 02.03.2007 № 25-ФЗ "О муниципальной службе в Российской федерации"</t>
  </si>
  <si>
    <t>Закон Ставропольского края от 24.12.200  № 78-кз "Об отдельных вопросах муниципальной службы в Ставропольском крае"</t>
  </si>
  <si>
    <t xml:space="preserve">1) Постановление главы города Ставрополя от 04.04.2008 № 958 "Об утверждении Положения о поощрении муниципальных служащих в органах местного самоуправления города Ставрополя"
2)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</si>
  <si>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7210010050</t>
  </si>
  <si>
    <t>16       76</t>
  </si>
  <si>
    <t>Закон Ставропольского края  от 02.03.2005 № 12-кз"О местном самоуправлении в Ставропольском крае"</t>
  </si>
  <si>
    <t xml:space="preserve">9 </t>
  </si>
  <si>
    <t>р.1,п.1.6</t>
  </si>
  <si>
    <t>7210020050</t>
  </si>
  <si>
    <t>1) Решение Ставропольской городской Думы от 30.09.2014 №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Постановление администрации города Ставрополя № 1719 от 27.06.2011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3)Постановление от 15.11.2011 г. N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</si>
  <si>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1)08.10.2014,не установлена        
2)02.07.2011,не установлена 
3)29.11.2011,не установлена</t>
  </si>
  <si>
    <t>1) Постановление главы города Ставрополя от 04.04.2008 № 958 "Об утверждении Положения о поощрении муниципальных служащих в органах местного самоуправления города Ставрополя"                                                       
2)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</si>
  <si>
    <t>1)3         
2)6</t>
  </si>
  <si>
    <t xml:space="preserve">1)17          
2)22 </t>
  </si>
  <si>
    <t>1)1  
2)1</t>
  </si>
  <si>
    <t>1)01.01.2009, не установлена          
2)01.06.2007, не установлена</t>
  </si>
  <si>
    <t>1)9       
2)10 в целом</t>
  </si>
  <si>
    <t>1)05.03.2005, не установлена,      2)26.12.2007, не установлена</t>
  </si>
  <si>
    <t>0720921720</t>
  </si>
  <si>
    <t>Расходы на установление зоны охраны объектов культурного наследия на территории города Ставрополя</t>
  </si>
  <si>
    <t xml:space="preserve">Разработка научно-проектной документации ремонтно-реставрационных работ объекта культурного наследия регионального значения "Азово-Донской банк", первая половина XIX века, расположенного по адресу:г. Ставрополь,просп. К.Маркса,68   </t>
  </si>
  <si>
    <t>602</t>
  </si>
  <si>
    <t>609</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</si>
  <si>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</si>
  <si>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Федеральный закон от  06.10.2003 № 131-ФЗ "Об общих принципах организации местного самоуправления в Российской Федерации"</t>
  </si>
  <si>
    <t xml:space="preserve">Закон Ставропольского края от 28.06.2013 № 57-кз  "Об организации проведения капитального ремонта общего имущества в многоквартирных домах, расположенных на территории Ставропольского края"
</t>
  </si>
  <si>
    <t>4,               5</t>
  </si>
  <si>
    <t>.                                1</t>
  </si>
  <si>
    <t>29.06.2013, не установлена</t>
  </si>
  <si>
    <t xml:space="preserve">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
</t>
  </si>
  <si>
    <t>ст.5, ч.1, абз.2</t>
  </si>
  <si>
    <t>03.06.2014, не установлена</t>
  </si>
  <si>
    <t xml:space="preserve">Расходы на уплату взносов на капитальный ремонт общего имущества в многоквартирных домах </t>
  </si>
  <si>
    <t>Создание условий для организации досуга и обеспечения жителей городского округа услугами организаций культуры</t>
  </si>
  <si>
    <t>Решение Ставропольской городской Думы от 28.12.2009 № 152  "Об учреждении комитета труда и социальной защиты населения администрации города Ставрополя"</t>
  </si>
  <si>
    <t>ст.3, ч.5, п.23</t>
  </si>
  <si>
    <t>08.01.2010, не установлена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</si>
  <si>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</si>
  <si>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0320520500</t>
  </si>
  <si>
    <t>Расходы на реализацию мероприятий, направленных на социальную поддержку семьи и детей</t>
  </si>
  <si>
    <t>0320620520</t>
  </si>
  <si>
    <t>Расходы на реализацию мероприятий, направленных на сохранение устойчивого роста уровня и качества жизни людей с ограниченными возможностями здоровья и пожилых людей</t>
  </si>
  <si>
    <t>0320820510</t>
  </si>
  <si>
    <t>Расходы на повышение социальной активности жителей города Ставрополя</t>
  </si>
  <si>
    <t>Организация ритуальных услуг и содержание мест захоронения</t>
  </si>
  <si>
    <t xml:space="preserve">Федеральный закон от 12.01.1996 № 8-ФЗ "О погребении и похоронном деле"
</t>
  </si>
  <si>
    <t>4</t>
  </si>
  <si>
    <t>15.01.1996, не установлена</t>
  </si>
  <si>
    <t xml:space="preserve">Закон Ставропольского края от 08.06.2015 № 62-кз "О некоторых вопросах погребения и похоронного дела в Ставропольском крае"
</t>
  </si>
  <si>
    <t>3 в целом</t>
  </si>
  <si>
    <t>21.06.2015, не установлена</t>
  </si>
  <si>
    <t>ст.3, ч.4, п.5</t>
  </si>
  <si>
    <t>0310176250</t>
  </si>
  <si>
    <t>Выплата социального пособия на погребение</t>
  </si>
  <si>
    <t>2.1.53 оказание поддержки социально ориентированным некоммерческим организациям, благотворительной деятельности и добровольчеству</t>
  </si>
  <si>
    <t>33</t>
  </si>
  <si>
    <t>1) Решение Ставропольской городской Думы от 28.12.2009 № 152  "Об учреждении комитета труда и социальной защиты населения администрации города Ставрополя"                                         2) Постановление администрации города Ставрополя от 24.04.2018 № 705 "Об утверждении Порядка предоставления за счет средств бюджета города Ставрополя субсидий социально ориентированным некоммерческим организациям, осуществляющим в соответствии с учредительными документами деятельность по защите гражданских, социально-экономических, трудовых и личных прав и законных интересов инвалидов и (или) ветеранов, на социальную поддержку инвалидов и (или) ветеранов, организацию и проведение мероприятий с участием ветеранов, укрепление материально-технической базы"</t>
  </si>
  <si>
    <t>1) ст.3, ч.5, п.23;               2) п.3 в целом</t>
  </si>
  <si>
    <t>1) 08.01.2010, не установлена 2) 29.04.2018, не установлена</t>
  </si>
  <si>
    <t>0320760040</t>
  </si>
  <si>
    <t>Субсидия на поддержку социально ориентированных некоммерческих организаций</t>
  </si>
  <si>
    <t xml:space="preserve">Федеральный закон от 02.03.2007 № 25-ФЗ "О муниципальной службе в Российской Федерации"
</t>
  </si>
  <si>
    <t xml:space="preserve">Закон Ставропольского края от 24.12.2007 № 78 -кз "Об отдельных вопросах муниципальной службы в Ставропольском крае"
</t>
  </si>
  <si>
    <t>2  в целом</t>
  </si>
  <si>
    <t xml:space="preserve">1) Постановление главы города Ставрополя от 04.04.2008 № 958 "Об утверждении Положения о поощрении муниципальных служащих в органах местного самоуправления города Ставрополя"                                                       2)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</si>
  <si>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7710010050</t>
  </si>
  <si>
    <t>Федеральный закон от  02.03.2007 № 25-ФЗ "О муниципальной службе в Российской Федерации"</t>
  </si>
  <si>
    <t xml:space="preserve">Закон Ставропольского края от 24 декабря 2007 г. N 78-кз "Об отдельных вопросах муниципальной службы в Ставропольском крае" </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</si>
  <si>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выборные должности и работающим на постоянной основе, и лицам, замещающим муниципальные должности муниципальной службы города Ставрополя"</t>
  </si>
  <si>
    <t>ст.1 , ч.1, 5, абз.2</t>
  </si>
  <si>
    <t>7710010010</t>
  </si>
  <si>
    <t>08.10.2010, не установлена</t>
  </si>
  <si>
    <t xml:space="preserve">Решение Ставропольской городской Думы от 28.12.2009 N 152
"Об учреждении комитета труда и социальной защиты населения администрации города Ставрополя"
</t>
  </si>
  <si>
    <t>ст.1, п.5</t>
  </si>
  <si>
    <t>7710020050</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</si>
  <si>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t>
  </si>
  <si>
    <t>ст.2, п.2.1, п.п.2,4,5,6,10</t>
  </si>
  <si>
    <t>ст.2, п.2.1, п.п.11</t>
  </si>
  <si>
    <t>22</t>
  </si>
  <si>
    <t>Решение Ставропольской городской Думы от 30.09.2014 № 553  "Об учреждении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t>
  </si>
  <si>
    <t>07.10.2014, не установлена</t>
  </si>
  <si>
    <t>7710010020</t>
  </si>
  <si>
    <t>19</t>
  </si>
  <si>
    <t>2;                       5 в целом</t>
  </si>
  <si>
    <t>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</si>
  <si>
    <t>1 в целом;               2;                           8</t>
  </si>
  <si>
    <t xml:space="preserve">                                                         .                     .                                                                                                               .                  1</t>
  </si>
  <si>
    <t>01.01.2010, не установлена</t>
  </si>
  <si>
    <t xml:space="preserve">ст.1 , ч.1, 5, абз.2 </t>
  </si>
  <si>
    <t>7710076210</t>
  </si>
  <si>
    <t>Расходы на осуществление переданных государственных полномочий Ставропольского края в области труда и социальной защиты отдельных категорий граждан</t>
  </si>
  <si>
    <t xml:space="preserve">                                                         .                        .                                                                .                     1</t>
  </si>
  <si>
    <t xml:space="preserve">                                                         .                                                                 .                                                          .                         1</t>
  </si>
  <si>
    <t xml:space="preserve">                                                         .                                                                                                                    .                                                            .                         1</t>
  </si>
  <si>
    <t xml:space="preserve">Федеральный закон от 25.01.2002 N 8-ФЗ "О Всероссийской переписи населения"
</t>
  </si>
  <si>
    <t>05.05.2020, не установлена</t>
  </si>
  <si>
    <t xml:space="preserve">Закон Ставропольского края от 05.07.2010 N 53-кз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исполнительной власти субъектов Российской Федерации, по подготовке и проведению Всероссийской переписи населения"
</t>
  </si>
  <si>
    <t>10.10.2020, не установлена</t>
  </si>
  <si>
    <t>Постановление администрации г. Ставрополя от 23.08.2010 N 2530
"Об уполномоченном органе по реализации отдельных государственных полномочий Российской Федерации по подготовке и проведению Всероссийской переписи населения"</t>
  </si>
  <si>
    <t>1, 2 в целом</t>
  </si>
  <si>
    <t>23.08.2010, не установлен</t>
  </si>
  <si>
    <t>9810054690</t>
  </si>
  <si>
    <t>Проведение Всероссийской переписи населения 2020 года</t>
  </si>
  <si>
    <t>01.03.01</t>
  </si>
  <si>
    <t xml:space="preserve">Федеральный закон от 24.04.2008 N 48-ФЗ
"Об опеке и попечительстве"
</t>
  </si>
  <si>
    <t>Закон Ставропольского края от 28.02.2008 № 10 -кз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</si>
  <si>
    <t>1 в целом;                     2;                          6</t>
  </si>
  <si>
    <t xml:space="preserve">                           .                                                                                                                          .                                          .                            1</t>
  </si>
  <si>
    <t>04.03.2008, не установлена</t>
  </si>
  <si>
    <t xml:space="preserve">ст 1,ч.1,5, абз.2,ст.2,п.2 </t>
  </si>
  <si>
    <t>7710076100</t>
  </si>
  <si>
    <t>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t>
  </si>
  <si>
    <t>ст 1,ч.1,5, абз.2,ст.2,п.2</t>
  </si>
  <si>
    <t>Решение Ставропольской городской Думы от 30.09.2014 № 553  "Об учреждении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t>
  </si>
  <si>
    <t xml:space="preserve">                                                         .                    .                                                               .                                                 1</t>
  </si>
  <si>
    <t>ст.1, ч. 1.5, абз.2</t>
  </si>
  <si>
    <t>обеспечение беспрепятственного доступа инвалидов к объектам социальной, инженерной и транспортной инфраструктур (жилым, общественным и производственным зданиям, строениям и сооружениям, включая те, в которых расположены физкультурно-спортивные организации, организации культуры и другие организации), к местам отдыха и к предоставляемым в них услугам.</t>
  </si>
  <si>
    <t xml:space="preserve">ст.3, ч.5, п.22 </t>
  </si>
  <si>
    <t>0330120530</t>
  </si>
  <si>
    <t>1) Федеральный закон от  06.10.2003 № 131-ФЗ "Об общих принципах организации местного самоуправления в Российской Федерации"             2) Постановление Правительства РФ от 09.07.2016 N 649
"О мерах по приспособлению жилых помещений и общего имущества в многоквартирном доме с учетом потребностей инвалидов"</t>
  </si>
  <si>
    <t>1) 17</t>
  </si>
  <si>
    <t>1) 1   2) 1</t>
  </si>
  <si>
    <t>1) 9</t>
  </si>
  <si>
    <t>1) 01.01.2009, не установлена; 2) 27.07.2016, не установлена</t>
  </si>
  <si>
    <t>1) Закон Ставропольского края от 02.03.2005 № 12-кз "О местном самоуправлении в Ставропольском крае";                                                                                               2)Приказ министерства труда и социальной защиты населения Ставропольского края от 29.03.2017 N 158
"О некоторых мерах по организации деятельности комиссий по обследованию жилых помещений инвалидов и общего имущества в многоквартирных домах, в которых проживают инвалиды, в целях их приспособления с учетом потребностей инвалидов и обеспечения условий доступности их для инвалидов на территории Ставропольского края"</t>
  </si>
  <si>
    <t>-          2) раздел 3, п.44</t>
  </si>
  <si>
    <t>1)05.03.2005, не установлена; 2) 29.03.2017, не установлена</t>
  </si>
  <si>
    <t>Постановление администрации города Ставрополя от 31.10.2018 № 2219 "Об утверждении Плана мероприятий по приспособлению жилых помещений инвалидов и общего имущества в многоквартирных домах, в которых проживают инвалиды, входящих в состав муниципального жилищного фонда муниципального образования города Ставрополя Ставропольского края, а также частного жилищного фонда, с учетом потребностей инвалидов и обеспечения условий их доступности для инвалидов"</t>
  </si>
  <si>
    <t>п.10</t>
  </si>
  <si>
    <t>31.10.2018, не установлена</t>
  </si>
  <si>
    <t>9820320530</t>
  </si>
  <si>
    <t>0330121630</t>
  </si>
  <si>
    <t xml:space="preserve">Проведение мероприятий по приспособлению жилых помещений инвалидов и общего имущества в многоквартирном доме, в которых проживают инвалиды, с учетом потребностей инвалидов и обеспечения условий их доступности для инвалидов в соответствии с разделами III и IV Правил обеспечения условий доступности для инвалидов жилых помещений и общего имущества в многоквартирном доме, утвержденных постановлением Правительства Российской Федерации от 09 июля 2016 г. № 649 </t>
  </si>
  <si>
    <t>9820321630</t>
  </si>
  <si>
    <t>Проведение мероприятий по приспособлению жилых помещений инвалидов и общего имущества в многоквартирном доме, в которых проживают инвалиды, с учетом потребностей инвалидов и обеспечения условий их доступности для инвалидов в соответствии с разделами III и IV Правил обеспечения условий доступности для инвалидов жилых помещений и общего имущества в многоквартирном доме, утвержденных постановлением Правительства Российской Федерации от 09 июля 2016 г. № 649</t>
  </si>
  <si>
    <t>0330221630</t>
  </si>
  <si>
    <t>меры социальной поддержки и социальной помощи отдельным категориям граждан (выплаты на основании решения представительного органа местного самоуправления)</t>
  </si>
  <si>
    <t xml:space="preserve">Решение Ставропольской городской Думы от 27.05.2009 N 55
"О дополнительных мерах социальной поддержки больных, направленных в федеральные учреждения здравоохранения"
</t>
  </si>
  <si>
    <t>04.07.2009, не установлена</t>
  </si>
  <si>
    <t>0320180010</t>
  </si>
  <si>
    <t>Компенсация затрат по оплате проезда больным, направленным в федеральные учреждения здравоохранения</t>
  </si>
  <si>
    <t>Решение Ставропольской городской Думы от 25.11.2009 № 134 "О предоставлении дополнительных мер социальной поддержки малообеспеченной многодетной семье, имеющей детей в возрасте до 3 лет, и малообеспеченной одинокой матери, имеющей детей в возрасте от 1,5 до 3 лет"</t>
  </si>
  <si>
    <t>0320180030</t>
  </si>
  <si>
    <t>Выплата ежемесячного пособия малообеспеченной многодетной семье, имеющей детей в возрасте до 3 лет, и малообеспеченной одинокой матери, имеющей детей в возрасте от 1,5 до 3 лет</t>
  </si>
  <si>
    <t>313</t>
  </si>
  <si>
    <t>Решение Ставропольской городской Думы от 26.08.2009 N 90
"О дополнительных мерах социальной поддержки студенческих семей, имеющих детей"</t>
  </si>
  <si>
    <t>25.09.2009, не установлена</t>
  </si>
  <si>
    <t>0320180040</t>
  </si>
  <si>
    <t>Выплата ежемесячного пособия студенческим семьям, имеющим детей</t>
  </si>
  <si>
    <t>Решение Ставропольской городской Думы от 26.08.2009 N 91
"О дополнительных мерах социальной поддержки семей при рождении третьего по счету и последующих детей"</t>
  </si>
  <si>
    <t>0320180050</t>
  </si>
  <si>
    <t>Выплата единовременного пособия семьям при рождении третьего по счету и последующих детей</t>
  </si>
  <si>
    <t>Решение Ставропольской городской Думы от 22.12.2016 N 48 "О дополнительных мерах социальной поддержки ветеранов боевых действий из числа лиц, принимавших участие в боевых действиях на территориях других государств"</t>
  </si>
  <si>
    <t>01.01.2017, не установлена</t>
  </si>
  <si>
    <t>0320180070</t>
  </si>
  <si>
    <t>Осуществление ежемесячной денежной выплаты ветеранам боевых действий из числа лиц, принимавших участие в боевых действиях на территориях других государств</t>
  </si>
  <si>
    <t xml:space="preserve">Решение Ставропольской городской Думы от 28.03.2007 № 42
"О Положении о Почетном гражданине города Ставрополя"
</t>
  </si>
  <si>
    <t xml:space="preserve">ст.4, ч.2 в целом; ст.5 </t>
  </si>
  <si>
    <t>24.04.2007, не установлена</t>
  </si>
  <si>
    <t>0320180080</t>
  </si>
  <si>
    <t>Предоставление мер социальной поддержки Почетным гражданам города Ставрополя</t>
  </si>
  <si>
    <t>Решение Ставропольской городской Думы от 28.12.2009 N 149
"О дополнительных мерах социальной поддержки лиц, осуществляющих уход за инвалидами I группы"</t>
  </si>
  <si>
    <t>0320180090</t>
  </si>
  <si>
    <t>Выплата ежемесячного пособия лицам, осуществляющим уход за инвалидами I группы</t>
  </si>
  <si>
    <t xml:space="preserve">Решение Ставропольской городской Думы от 25.06.2008 № 109
"О предоставлении дополнительных мер социальной поддержки семьям, воспитывающим детей-инвалидов"
</t>
  </si>
  <si>
    <t>01.07.2008, не установлена</t>
  </si>
  <si>
    <t>0320180100</t>
  </si>
  <si>
    <t>Осуществление ежемесячной дополнительной выплаты семьям, воспитывающим детей-инвалидов</t>
  </si>
  <si>
    <t xml:space="preserve">Решение Ставропольской городской Думы от 25.06.2008 № 110 "О предоставлении дополнительных мер социальной поддержки детям-инвалидам"
</t>
  </si>
  <si>
    <t>0320180110</t>
  </si>
  <si>
    <t>Выплата ежемесячного социального пособия на проезд в пассажирском транспорте общего пользования детям-инвалидам</t>
  </si>
  <si>
    <t xml:space="preserve">Решение Ставропольской городской Думы от 29.11.2007 № 179
"О мерах социальной поддержки членам семей погибших военнослужащих, лиц рядового и начальствующего состава органов внутренних дел и сотрудников учреждений и органов уголовно-исполнительной системы, а также членам руководящих органов отдельных городских общественных организаций ветеранов, инвалидов и лиц, пострадавших от политических репрессий, чья деятельность связана с разъездами"
</t>
  </si>
  <si>
    <t>01.01.2008, не установлена</t>
  </si>
  <si>
    <t>0320180120</t>
  </si>
  <si>
    <t>Выплата ежемесячного социального пособия на проезд в муниципальном транспорте общего пользования членам семей погибших военнослужащих, лиц рядового и начальствующего состава органов внутренних дел и сотрудников учреждений и органов уголовно-исполнительной системы, а также членам руководящих органов отдельных городских общественных организаций ветеранов, инвалидов и лиц, пострадавших от политических репрессий, чья деятельность связана с разъездами</t>
  </si>
  <si>
    <t>Решение Ставропольской городской Думы от 27.10.2010 N 109
"О предоставлении дополнительных мер социальной поддержки малообеспеченным многодетным семьям"</t>
  </si>
  <si>
    <t>01.01.2011, не установлена</t>
  </si>
  <si>
    <t>0320180130</t>
  </si>
  <si>
    <t>Ежегодная денежная выплата малообеспеченным многодетным семьям на каждого ребенка, учащегося в 1 - 4 классе образовательного учреждения</t>
  </si>
  <si>
    <t xml:space="preserve">Решение Ставропольской городской Думы от 22.12.2016 N 47  "О дополнительных мерах социальной поддержки семей, воспитывающих детей в возрасте до 18 лет, больных целиакией и (или) сахарным диабетом, не имеющих инвалидности"   </t>
  </si>
  <si>
    <t>1; 2</t>
  </si>
  <si>
    <t>0320180140</t>
  </si>
  <si>
    <t>Выплата ежемесячного пособия семьям, воспитывающим детей в возрасте до 18 лет, больных целиакией или сахарным диабетом</t>
  </si>
  <si>
    <t xml:space="preserve">Решение Ставропольской городской Думы от 25.06.2008 № 124
"О мерах социальной поддержки одиноких и одиноко проживающих участников и инвалидов Великой Отечественной войны, тружеников тыла, вдов погибших (умерших) участников Великой Отечественной войны"
</t>
  </si>
  <si>
    <t>12.07.2008, не установлена</t>
  </si>
  <si>
    <t>0320180150</t>
  </si>
  <si>
    <t>Выплата единовременного пособия на ремонт жилых помещений одиноким и одиноко проживающим участникам и инвалидам Великой Отечественной войны, труженикам тыла, вдовам погибших (умерших) участников Великой Отечественной войны</t>
  </si>
  <si>
    <t xml:space="preserve">Решение Ставропольской городской Думы от 13.04.2011 № 32
"О дополнительных мерах социальной поддержки граждан, оказавшихся в трудной жизненной ситуации"
</t>
  </si>
  <si>
    <t>30.04.2011, не установлена</t>
  </si>
  <si>
    <t>0320180160</t>
  </si>
  <si>
    <t>Выплата единовременного пособия гражданам, оказавшимся в трудной жизненной ситуации</t>
  </si>
  <si>
    <t xml:space="preserve">Решение Ставропольской городской Думы от 27.03.2019 N 329
"О дополнительных мерах социальной поддержки граждан, оказавшихся в трудной жизненной ситуации"
</t>
  </si>
  <si>
    <t>05.04.2019, не установлена</t>
  </si>
  <si>
    <t xml:space="preserve">Решение Ставропольской городской Думы от 13.04.2011 № 33
"О дополнительных мерах социальной поддержки лиц, сопровождающих инвалидов или больных детей, направленных в федеральные учреждения здравоохранения"
</t>
  </si>
  <si>
    <t>26.04.2011, не установлена</t>
  </si>
  <si>
    <t>0320180170</t>
  </si>
  <si>
    <t>Выплата единовременного пособия лицам, сопровождающим инвалидов или больных детей, направленных в федеральные учреждения здравоохранения, на питание и проживание</t>
  </si>
  <si>
    <t xml:space="preserve">Решение Ставропольской городской Думы от 13.04.2011 № 34 "О дополнительных мерах социальной поддержки семей, воспитывающих детей-инвалидов в возрасте до 18 лет"
</t>
  </si>
  <si>
    <t>0320180180</t>
  </si>
  <si>
    <t>Выплата семьям, воспитывающим детей-инвалидов в возрасте до 18 лет</t>
  </si>
  <si>
    <t>Решение Ставропольской городской Думы от 27.05.2011 N 67
"О дополнительных мерах социальной поддержки малоимущих семей и малоимущих одиноко проживающих граждан"</t>
  </si>
  <si>
    <t>11.06.2011, не установлена</t>
  </si>
  <si>
    <t>0320180200</t>
  </si>
  <si>
    <t>Выплата единовременного пособия малоимущим семьям и малоимущим одиноко проживающим гражданам</t>
  </si>
  <si>
    <t xml:space="preserve">Решение Ставропольской городской Думы от 27.05.2011 № 68
"О дополнительных мерах социальной поддержки отдельных категорий ветеранов боевых действий, направленных на реабилитацию в Центр восстановительной терапии для воинов-интернационалистов им. М.А. Лиходея"
</t>
  </si>
  <si>
    <t>15.06.2011, не установлена</t>
  </si>
  <si>
    <t>0320180210</t>
  </si>
  <si>
    <t>Выплата единовременного пособия ветеранам боевых действий, направленным на реабилитацию в Центр восстановительной терапии для воинов-интернационалистов им. М.А. Лиходея</t>
  </si>
  <si>
    <t xml:space="preserve">Решение Ставропольской городской Думы от 30.04.2019 N 340
"О дополнительных мерах социальной поддержки отдельных категорий граждан в связи с переходом на эфирное цифровое телевизионное вещание"
</t>
  </si>
  <si>
    <t>09.05.2019, не установлена</t>
  </si>
  <si>
    <t>0320180280</t>
  </si>
  <si>
    <t>Осуществление единовременной денежной компенсации отдельным категориям граждан на возмещение расходов, связанных с приобретением пользовательского оборудования для приема цифрового эфирного телевизионного сигнала</t>
  </si>
  <si>
    <t>0320180290</t>
  </si>
  <si>
    <t>Выплата ежемесячного пособия гражданам, оказавшимся в трудной жизненной ситуации</t>
  </si>
  <si>
    <t xml:space="preserve">Решение Ставропольской городской Думы от 29.05.2019 N 347
"О дополнительных мерах социальной поддержки отдельных категорий граждан в связи с переносом и (или) приобретением газового водонагревателя (приобретением и установкой электрического водонагревателя)"
</t>
  </si>
  <si>
    <t>02.06.2019, не установлена</t>
  </si>
  <si>
    <t>0320180300</t>
  </si>
  <si>
    <t>Осуществление единовременной денежной компенсации отдельных категорий граждан на возмещение расходов, связанных с переносом и (или) приобретением газового водонагревателя (приобретением и установкой электрического водонагревателя)</t>
  </si>
  <si>
    <t>на оплату жилищно-коммунальных услуг отдельным категориям граждан</t>
  </si>
  <si>
    <t>1) Федеральный закон от 24.11.1995 № 181-ФЗ "О социальной защите инвалидов в Российской Федерации"</t>
  </si>
  <si>
    <t>27.11.1995, не установлена</t>
  </si>
  <si>
    <t xml:space="preserve">1) 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 Постановление Правительства Ставропольского края от 17.09.2008 № 145 "О предоставлении мер социальной поддержки по оплате жилого помещения и коммунальных услуг отдельным категориям граждан в Ставропольском крае в денежной форме"
</t>
  </si>
  <si>
    <t>1) 1;                   2)1, 2</t>
  </si>
  <si>
    <t>1) 01.01.2010, не установлена; 2) 25.09.2008, не установлена</t>
  </si>
  <si>
    <t xml:space="preserve">ст.3, ч.1, п.1 </t>
  </si>
  <si>
    <t>0310152500</t>
  </si>
  <si>
    <t xml:space="preserve">Выплата компенсации расходов на оплату жилых помещенй и коммунальных услуг отдельным категориям граждан
</t>
  </si>
  <si>
    <t>ст.3, ч.1, п.1</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</si>
  <si>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</si>
  <si>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 xml:space="preserve">Федеральный закон от 20.07.2012 № 125-ФЗ  "О донорстве крови и ее компонентов" 
</t>
  </si>
  <si>
    <t>24.01.2013, не установлена</t>
  </si>
  <si>
    <t xml:space="preserve">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</si>
  <si>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ст.3, ч.1, п.2</t>
  </si>
  <si>
    <t>0310152200</t>
  </si>
  <si>
    <t>Ежегодная денежная выплата лицам, награжденным нагрудным знаком «Почетный донор России»</t>
  </si>
  <si>
    <t xml:space="preserve">Федеральный закон от 20.07.2012 № 125-ФЗ  "О донорстве крови и ее компонентов"
</t>
  </si>
  <si>
    <t xml:space="preserve"> 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</si>
  <si>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 xml:space="preserve">Федеральный закон от 19.05.1995 № 81-ФЗ "О государственных пособиях гражданам, имеющим детей"
</t>
  </si>
  <si>
    <t>2, 3, 4, 5</t>
  </si>
  <si>
    <t xml:space="preserve">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</si>
  <si>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3.1</t>
  </si>
  <si>
    <t>ст.3, ч.1, п.3, п.п. а,б,в,г</t>
  </si>
  <si>
    <t>0310253800</t>
  </si>
  <si>
    <t>Выплата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</si>
  <si>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</si>
  <si>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031025380F</t>
  </si>
  <si>
    <t>Выплаты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 за счет средств резервного фонда Правительства Российской Федерации</t>
  </si>
  <si>
    <t xml:space="preserve">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</si>
  <si>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 xml:space="preserve">Федеральный закон от 25.04.2002 № 40-ФЗ "Об обязательном страховании гражданской ответственности владельцев транспортных средств"                                                                                               
</t>
  </si>
  <si>
    <t>01.07.2003, не установлена</t>
  </si>
  <si>
    <t xml:space="preserve">ст.3, ч.1, п.7 </t>
  </si>
  <si>
    <t>0310152800</t>
  </si>
  <si>
    <t>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N 40-ФЗ "Об обязательном страховании гражданской ответственности владельцев транспортных средств" инвалидам (в том числе детям-инвалидам), имеющим транспортные средства в соответствии с медицинскими показаниями, или их законным представителям за счет средств федерального бюджета</t>
  </si>
  <si>
    <t xml:space="preserve">Федеральный закон от 25.04.2002 № 40-ФЗ "Об обязательном страховании гражданской ответственности владельцев транспортных средств"                                                                                              
</t>
  </si>
  <si>
    <t xml:space="preserve">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</si>
  <si>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 xml:space="preserve">Федеральный закон от 17.07.1999 № 178-ФЗ "О государственной социальной помощи"
</t>
  </si>
  <si>
    <t>19.07.1999, не установлена</t>
  </si>
  <si>
    <t xml:space="preserve">1) Закон Ставропольского края от 19.11.2007 № 56-кз "О государственной социальной помощи населению в Ставропольском крае",                                                          2)Закон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 Постановление Правительства Ставропольского края от 21.05.2008 № 79-П "Об утверждении Положения о размере, условиях и порядке назначения и выплаты государственной социальной помощи населению в Ставропольском крае"
</t>
  </si>
  <si>
    <t>1)10;                      2)1</t>
  </si>
  <si>
    <t xml:space="preserve">                                          2)13;                                  3)1</t>
  </si>
  <si>
    <t>1) 01.01.2008, не установлена; 2) 01.01.2010, не установлена; 3) 21.05.2008, не установлена</t>
  </si>
  <si>
    <t>ст.3,ч.1, п.19</t>
  </si>
  <si>
    <t>0310176240</t>
  </si>
  <si>
    <t>Оказание государственной социальной помощи малоимущим семьям и малоимущим одиноко проживающим гражданам</t>
  </si>
  <si>
    <t>10;                      1</t>
  </si>
  <si>
    <t xml:space="preserve">                                          13;                                  1</t>
  </si>
  <si>
    <t>031P176240</t>
  </si>
  <si>
    <t>Оказание государственной социальной помощи на основании социального контракта малоимущим семьям, малоимущим одиноко проживающим гражданам</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</si>
  <si>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</si>
  <si>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 xml:space="preserve">Федеральный закон от 29.12.2004 № 188-ФЗ "Жилищный кодекс Российской Федерации"
</t>
  </si>
  <si>
    <t>169</t>
  </si>
  <si>
    <t>03.01.2005, не установлена</t>
  </si>
  <si>
    <t xml:space="preserve">1) Закон Ставропольского края от 28.06.2013 № 57-кз "Об организации проведения капитального ремонта общего имущества в многоквартирных домах, расположенных на территории Ставропольского края",                                                        2)Закон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</si>
  <si>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 xml:space="preserve">1)2.1 в целом                 2)1            </t>
  </si>
  <si>
    <t xml:space="preserve">                                                                    2) 5.2</t>
  </si>
  <si>
    <t>1) 29.06.2013, не установлена;  2) 01.01.2010, не установлена</t>
  </si>
  <si>
    <t xml:space="preserve">ст.3, ч.1, п.21 </t>
  </si>
  <si>
    <t>0310177220</t>
  </si>
  <si>
    <t xml:space="preserve">Компенсация отдельным категориям граждан оплаты взноса на капитальный ремонт ремонт общего имущества в многоквартирном доме  за счет средств краевого бюджета
</t>
  </si>
  <si>
    <t>1    2     3</t>
  </si>
  <si>
    <t>ст.3, ч.1, п.41</t>
  </si>
  <si>
    <t>0310177820</t>
  </si>
  <si>
    <t>Ежегодная денежная выплата гражданам Российской Федерации, родившимся на территории Союза Советских Социалистических Республик, а также на иных территориях, которые на дату начала Великой Отечественной войны входили в его состав, не достигшим совершеннолетия на 3 сентября 1945 года и постоянно проживающим на территории Ставропольского края</t>
  </si>
  <si>
    <t xml:space="preserve">Федеральный закон от 12.01.1995 № 5-ФЗ "О ветеранах"
</t>
  </si>
  <si>
    <t>16.01.1995, не установлена</t>
  </si>
  <si>
    <t xml:space="preserve">1) Закон Ставропольского края от 07.12.2004 № 103-кз "О мерах социальной поддержки ветеранов",                                                2) 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 Постановление Правительства Ставропольского края от 21.01.2009 № 4-п "О мерах по реализации законов Ставропольского края "О мерах социальной поддержки жертв политических репрессий", "О мерах социальной поддержки ветеранов" и "О ветеранах труда Ставропольского края"
</t>
  </si>
  <si>
    <t>1)4;                             2)1;</t>
  </si>
  <si>
    <t>1)1;                          2)6;                                             3)1</t>
  </si>
  <si>
    <t>1)1;                                                                         .                       3)1.1</t>
  </si>
  <si>
    <t>1) 01.01.2005, не установлена; 2) 01.01.2010, не установлена; 3) 30.01.2009  не установлена</t>
  </si>
  <si>
    <t>ст.3, ч.1, п.10</t>
  </si>
  <si>
    <t>0310178210</t>
  </si>
  <si>
    <t>Ежемесячные денежные выплаты ветеранам труда и лицам, проработавшим в тылу в период с 22 июня 1941 года по 9 мая 1945 года не менее шести месяцев, исключая период работы на временно оккупированных территориях СССР, либо награжденным орденами или медалями СССР за самоотверженный труд в период Великой Отечественной войны</t>
  </si>
  <si>
    <t>1) 4;                            2) 1;</t>
  </si>
  <si>
    <t>1) 1;                        2) 6;                                          3) 1</t>
  </si>
  <si>
    <t>1)1;                                                                                           .                     2) .                                                              .                3) 1.1</t>
  </si>
  <si>
    <t>1)1;                                                                                                 .                     2) .                                        .                    3) 1.1</t>
  </si>
  <si>
    <t>0310178220</t>
  </si>
  <si>
    <t xml:space="preserve">Предоставление мер социальной поддержки ветеранам труда Ставропольского края и лицам, награжденным медалью "Герой труда Ставрополья"
</t>
  </si>
  <si>
    <t>1)1;                                                                                                                .                  2) .                       3) 1.1</t>
  </si>
  <si>
    <t xml:space="preserve">Федеральный закон от 18.10.1991 № 1761-1-ФЗ "О реабилитации жертв политических репрессий"
</t>
  </si>
  <si>
    <t>16 в целом</t>
  </si>
  <si>
    <t>31.10.1991, не установлена</t>
  </si>
  <si>
    <t xml:space="preserve">1) Закон Ставропольского края от 07.12.2004 № 100-кз "О мерах социальной поддержки жертв политических репрессий",                                                         2) 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 Постановление Правительства Ставропольского края от 21.01.2009 № 4-п "О мерах по реализации законов Ставропольского края "О мерах социальной поддержки жертв политических репрессий", "О мерах социальной поддержки ветеранов" и "О ветеранах труда Ставропольского края"
</t>
  </si>
  <si>
    <t>1)3;                                                                                                                                                           .  2)1</t>
  </si>
  <si>
    <t>1)1;                          .      2)7;                            3)1</t>
  </si>
  <si>
    <t xml:space="preserve">1) а;                                                                                                                                          .                                                                                     3) 1.2                          </t>
  </si>
  <si>
    <t>ст.3, ч.1, п.11</t>
  </si>
  <si>
    <t>0310178230</t>
  </si>
  <si>
    <t>Предоставление мер социальной поддержки реабилитированным лицам и лицам, признанным пострадавшими от политических репрессий</t>
  </si>
  <si>
    <t xml:space="preserve">1) Закон Ставропольского края от 07.12.2004 № 100-кз "О мерах социальной поддержки жертв политических репрессий",                                                                     2) 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 Постановление Правительства Ставропольского края от 21.01.2009 № 4-п "О мерах по реализации законов Ставропольского края "О мерах социальной поддержки жертв политических репрессий", "О мерах социальной поддержки ветеранов" и "О ветеранах труда Ставропольского края"
</t>
  </si>
  <si>
    <t>а1) 01.01.2005, не установлена; 2) 01.01.2010, не установлена; 3) 30.01.2009  не установлено</t>
  </si>
  <si>
    <t xml:space="preserve">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</si>
  <si>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1) 4;                2)1</t>
  </si>
  <si>
    <t>1) 2                                                              .                  2) 11;              3) 1</t>
  </si>
  <si>
    <t>1)  2                                                                                                                                                                                                                                                                                                                                     .                                                 .                                          .                          3) 1.1</t>
  </si>
  <si>
    <t>1)13.04.2006, не установлена;       2) 01.01.2010, не установлена;             3) 20.07.2006 не установлена</t>
  </si>
  <si>
    <t>ст.3, ч.1, п.16</t>
  </si>
  <si>
    <t>0310178240</t>
  </si>
  <si>
    <t xml:space="preserve">Ежемесячная доплата к пенсии гражданам, ставшим инвалидами при исполнении служебных обязанностей в районах боевых действий </t>
  </si>
  <si>
    <t>1) 2                         2) 11;              3) 1</t>
  </si>
  <si>
    <t>1)  2                                                                                                                                                                                                                                                                                                                                     .                                                 .              3) 1.1</t>
  </si>
  <si>
    <t>1)13.04.2006, не установлена;     2) 01.01.2010, не установлена;       3) 20.07.2006 не установлена</t>
  </si>
  <si>
    <t>21</t>
  </si>
  <si>
    <t xml:space="preserve">9       </t>
  </si>
  <si>
    <t xml:space="preserve">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</si>
  <si>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1) 4;                                    2) 1</t>
  </si>
  <si>
    <t>1) 2</t>
  </si>
  <si>
    <t>1) 3                                                                       .                     2) 12;                            3) 1</t>
  </si>
  <si>
    <t>.                                                                   .                                                                       -                                       .                   3) 1.1</t>
  </si>
  <si>
    <t>1)13.04.2006, не установлена; 2) 01.01.2010, не установлена,                            3) 20.07.2006 не установлена</t>
  </si>
  <si>
    <t>ст.3, ч.1, п.17</t>
  </si>
  <si>
    <t>0310178250</t>
  </si>
  <si>
    <t>Ежемесячные денежные выплаты семьям погибших ветеранов боевых действий</t>
  </si>
  <si>
    <t>1) 3                                                              -.          2) 12;                            3) 1</t>
  </si>
  <si>
    <t>.                                                                   .                                                                      -                                                  .               3) 1.1</t>
  </si>
  <si>
    <t>1)13.04.2006, не установлена; 2) 01.01.2010, не установлена, 3) 20.07.2006 не установлена</t>
  </si>
  <si>
    <t>Ежемесячная денежная выплата семьям погибших ветеранов боевых действий</t>
  </si>
  <si>
    <t xml:space="preserve">1) Федеральный закон от 29.12.2004 № 188-ФЗ "Жилищный кодекс Российской Федерации",                                                                        2) Постановление Правительства Российской Федерации от 14.12.2005 № 761 "О предоставлении субсидий на оплату жилого помещения и коммунальных услуг"
</t>
  </si>
  <si>
    <t>1) 159 в целом</t>
  </si>
  <si>
    <t xml:space="preserve">                 </t>
  </si>
  <si>
    <t xml:space="preserve">                .                            2) 1</t>
  </si>
  <si>
    <t>1) 03.01.2005, не установлена; 2)19.12.2005, не установлена</t>
  </si>
  <si>
    <t>ст.3, ч.1, п.8</t>
  </si>
  <si>
    <t>0310178260</t>
  </si>
  <si>
    <t>Предоставление субсидий на оплату жилого помещения и коммунальных услуг гражданам</t>
  </si>
  <si>
    <t>1)           159 в целом</t>
  </si>
  <si>
    <t xml:space="preserve">                .                  2) 1</t>
  </si>
  <si>
    <t xml:space="preserve">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</si>
  <si>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1) 1;                                2) 10;                            3) 1</t>
  </si>
  <si>
    <t>.                                                                   .                                            3) 1.1</t>
  </si>
  <si>
    <t>1)13.04.2006,не установлена; 2) 01.01.2010, не установлена; 3) 20.07.2006, не установлена</t>
  </si>
  <si>
    <t>ст.3, ч.1, п.15</t>
  </si>
  <si>
    <t>0310276260</t>
  </si>
  <si>
    <t>Выплата ежегодного социального пособия на проезд студентам</t>
  </si>
  <si>
    <t>Указ Президента РФ от 20.03.2020 N 199
"О дополнительных мерах государственной поддержки семей, имеющих детей"</t>
  </si>
  <si>
    <t>20.03.2020, не установлена</t>
  </si>
  <si>
    <t>Закон Ставропольского края от 09.04.2020 N 49-кз
"О ежемесячной денежной выплате на ребенка в возрасте от трех до семи лет включительно"</t>
  </si>
  <si>
    <t>11.04.2020, не установлена</t>
  </si>
  <si>
    <t>ст.3, ч.1, п14</t>
  </si>
  <si>
    <t>0310273020</t>
  </si>
  <si>
    <t>Осуществление ежемесячных выплат на детей в возрасте от трех до семи лет включительно</t>
  </si>
  <si>
    <t xml:space="preserve">1) Закон Ставропольского края от 27.12.2012 № 123-кз "О мерах социальной поддержки многодетных семей",                                                                                       2)Закон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</si>
  <si>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1) 3;                                    2) 1</t>
  </si>
  <si>
    <t>1) 7;                                2) 9;                            3) 1</t>
  </si>
  <si>
    <t>1)30.12.2012, не установлена; 2) 01.01.2010, не установлена; 3) 20.07.2006, не установлена</t>
  </si>
  <si>
    <t>ст.3, ч.1, п20</t>
  </si>
  <si>
    <t>0310277190</t>
  </si>
  <si>
    <t>Выплата ежегодной денежной компенсации многодетным семьям на каждого из детей не старше 18 лет, обучающихся в общеобразовательных организациях, на приобретение комплекта школьной одежды, спортивной одежды и обуви и школьных письменных принадлежностей</t>
  </si>
  <si>
    <t xml:space="preserve">1) Закон Ставропольского края от 27.12.2012 № 123-кз "О мерах социальной поддержки многодетных семей",                                                                                          2)Закон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</si>
  <si>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 xml:space="preserve"> Закон Ставропольского края от 11.12.2009 N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</si>
  <si>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r>
      <t>21.</t>
    </r>
    <r>
      <rPr>
        <vertAlign val="superscript"/>
        <sz val="10"/>
        <rFont val="Times New Roman"/>
        <family val="1"/>
        <charset val="204"/>
      </rPr>
      <t>1</t>
    </r>
  </si>
  <si>
    <t>ст.3, ч.4, п.40</t>
  </si>
  <si>
    <t>0310277650</t>
  </si>
  <si>
    <t>Выплата денежной компенсации семьям, в которых в период с 1 января 2011 года по 31 декабря 2015 года родился третий или последующий ребенок</t>
  </si>
  <si>
    <t>Закон Ставропольского края от 11.12.2009 N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</si>
  <si>
    <t>03102R3020</t>
  </si>
  <si>
    <t>03102R302F</t>
  </si>
  <si>
    <t>Осуществление ежемесячных выплат на детей в возрасте от трех до семи лет включительно за счет средств резервного фонда Правительства Российской Федерации</t>
  </si>
  <si>
    <t xml:space="preserve">1) Закон Ставропольского края от 27.12.2012 № 123-кз "О мерах социальной поддержки многодетных семей",                                                                                        2)Закон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</si>
  <si>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1) 4;                                2) 9;                            3) 1</t>
  </si>
  <si>
    <t>ст.3, ч.1, п13</t>
  </si>
  <si>
    <t>0310276280</t>
  </si>
  <si>
    <t>Выплата ежемесячной денежной компенсации на каждого ребенка в возрасте до 18 лет многодетным семьям</t>
  </si>
  <si>
    <t xml:space="preserve">1) 2.1 в целом                 2) 1            </t>
  </si>
  <si>
    <t>1) 29.06.2013, не установлена; 2) 01.01.2010, не установлена</t>
  </si>
  <si>
    <t>ст.3, ч.1, п21</t>
  </si>
  <si>
    <t>0310178570</t>
  </si>
  <si>
    <t>Предоставление дополнительной меры социальной поддержки в виде дополнительной компенсации расходов на оплату жилых помещений и коммунальных услуг участникам, инвалидам Великой Отечественной войны и бывшим несовершеннолетним узникам фашизма</t>
  </si>
  <si>
    <t>03101R4620</t>
  </si>
  <si>
    <t xml:space="preserve">Компенсаця отдельным категориям граждан оплаты взноса на капитальный ремонт общего имущества в многоквартирном доме
</t>
  </si>
  <si>
    <t>ст.3, ч.1, п12</t>
  </si>
  <si>
    <t>0310276270</t>
  </si>
  <si>
    <t>Выплата ежемесячного пособия на ребенка</t>
  </si>
  <si>
    <t>Указ Президента Российской Федерации от 07.05.2012 № 606 "О мерах по реализации демографической политики Российской Федерации"</t>
  </si>
  <si>
    <t>07.05.2012, не установлена</t>
  </si>
  <si>
    <t>031PI50840</t>
  </si>
  <si>
    <t>Ежемесячная денежная выплата, назначаемая в случае рождения третьего ребенка или последующих детей до достижения ребенком возраста трех лет</t>
  </si>
  <si>
    <t xml:space="preserve">1)Федеральный закон от 28.12.2017 N 418-ФЗ "О ежемесячных выплатах семьям, имеющим детей"                                      
</t>
  </si>
  <si>
    <t>3,                  6</t>
  </si>
  <si>
    <t>1) 27.12.2018, не установлена</t>
  </si>
  <si>
    <t>ст.3, ч.1, п39</t>
  </si>
  <si>
    <t>031PI55730</t>
  </si>
  <si>
    <t>Ежемесячная выплата в связи с рождением (усыновлением) первого ребенка</t>
  </si>
  <si>
    <t xml:space="preserve">1)Федеральный закон от 28.12.2017 N 418-ФЗ "О ежемесячных выплатах семьям, имеющим детей"                                      
</t>
  </si>
  <si>
    <t>3,    6</t>
  </si>
  <si>
    <t xml:space="preserve">1) 27.12.2018, не установлена </t>
  </si>
  <si>
    <t xml:space="preserve">1)Закон Ставропольского края от 11.12.2009 № 92-кз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</si>
  <si>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Комитет труда и социальной защиты населения администрации города Ставрополя</t>
  </si>
  <si>
    <t>администрация Ленинского района города Ставрополя</t>
  </si>
  <si>
    <t xml:space="preserve">Федеральный закон от 06.10.2003 № 131- ФЗ  "Об общих принципах организации местного самоуправления в Российской Федерации" </t>
  </si>
  <si>
    <t xml:space="preserve">Закон Ставропольского края 02.03.2005 N 12-кз "О местном самоуправлении в Ставропольском крае" </t>
  </si>
  <si>
    <t xml:space="preserve">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 </t>
  </si>
  <si>
    <t>ст.6</t>
  </si>
  <si>
    <t>04.06.2014, не установлена</t>
  </si>
  <si>
    <t>11Б0120840</t>
  </si>
  <si>
    <t>Расходы на содержание объектов муниципальной казны города Ставрополя в части жилых помещений</t>
  </si>
  <si>
    <t>11Б0220840</t>
  </si>
  <si>
    <t>администрация  Ленинского района города Ставрополя</t>
  </si>
  <si>
    <t xml:space="preserve"> владение, пользование и распоряжение имуществом, находящимся в муниципальной собственности городского округа</t>
  </si>
  <si>
    <t>Федеральный закон от 06.10.2003 № 131- ФЗ  "Об общих принципах организации местного самоуправления в Российской Федерации"</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</si>
  <si>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</si>
  <si>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1) р.2, п.2. 3     2)  ст.4, ч.3 </t>
  </si>
  <si>
    <t>1)01.03.2015, не установлена 2)04.06.2014, не установлена</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</si>
  <si>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</si>
  <si>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Федеральный закон от 12.06.2002 № 67- ФЗ  "Об основных гарантиях избирательных прав и права на участие в референдуме граждан Российской Федерации"</t>
  </si>
  <si>
    <t>26.06.2002, не установлена</t>
  </si>
  <si>
    <t>Постановление администрации города Ставрополя от 20.06.2019 N 1691 "Об оказании содействия избирательным комиссиям в городе Ставрополе в реализации их полномочий при подготовке и проведении выборов Губернатора Ставропольского края в 2019 году"</t>
  </si>
  <si>
    <t>20.06.2019 - 31.12.2019</t>
  </si>
  <si>
    <t>Расходы на проведение ремонтных работ в помещениях для размещения участковых избирательных комиссий и помещениях для голосования</t>
  </si>
  <si>
    <t>дорожная деятельность в отношении автомобильных дорог местного значения в границах муниципильного округа,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муниципильного округа,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</si>
  <si>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t>
  </si>
  <si>
    <t>Закон Ставропольского края 01.08.1997 N 22-кз "О статусе административного центра  Ставропольского края" 
Закон Ставропольского края 02.03.2005 N 12-кз "О местном самоуправлении в Ставропольском крае" 
Соглашение № 2-25 от 31.01.2019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</si>
  <si>
    <t xml:space="preserve">
1
2</t>
  </si>
  <si>
    <t xml:space="preserve">
3</t>
  </si>
  <si>
    <t>10
9</t>
  </si>
  <si>
    <t>1
1</t>
  </si>
  <si>
    <t xml:space="preserve">
1.1,
2.2
</t>
  </si>
  <si>
    <t>01.08.1997, не установлена  
05.03.2005, не установлена
31.01.2019-
31.12.2021</t>
  </si>
  <si>
    <t xml:space="preserve">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</si>
  <si>
    <t>п.2 абз.2,3</t>
  </si>
  <si>
    <t>18.08.2016, не установлена</t>
  </si>
  <si>
    <t>0420276417</t>
  </si>
  <si>
    <t>Расходы на осуществление функций административного центра Ставропольского края за счет средств краевого бюджета на содержание автомобильных дорог общего пользования местного значения</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</si>
  <si>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</si>
  <si>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 xml:space="preserve">Закон Ставропольского края 02.03.2005 N 12-кз "О местном самоуправлении в Ставропольском крае"                                          
Закон Ставропольского края 01.08.1997 N 22-кз "О статусе административного центра  Ставропольского края"
</t>
  </si>
  <si>
    <t xml:space="preserve">
</t>
  </si>
  <si>
    <t>9
10</t>
  </si>
  <si>
    <t>1
1</t>
  </si>
  <si>
    <t xml:space="preserve">05.03.2005, не установлена    
13.08.1997, не установлена  
</t>
  </si>
  <si>
    <t>Постановление администрации города Ставрополя от 15.05.2015 № 890 "Об утверждении положений об администрациях районов города Ставрополя"</t>
  </si>
  <si>
    <t>п.3.3,
пп 3.3.1
Приложения 2</t>
  </si>
  <si>
    <t>15.05.2015, не установлена</t>
  </si>
  <si>
    <t>04202S6418</t>
  </si>
  <si>
    <t xml:space="preserve"> дорожная деятельность в отношении автомобильных дорог местного значения в границах муниципильного округа,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муниципильного округа,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</si>
  <si>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25</t>
  </si>
  <si>
    <t>1) Закон Ставропольского края от 01.08.1997 N 22-кз "О статусе административного центра Ставропольского края"; 2) Соглашение от 31.01.2019 № 2-25 между министерством жилищно-коммунального хозяйства Ставропольского края и администрацией города Ставрополя о предоставлении субсидий из бюджета Ставропольского края бюджету города Ставрополя на осуществление функций административного центра Ставропольского края</t>
  </si>
  <si>
    <t>2)1.1</t>
  </si>
  <si>
    <t>1) 10</t>
  </si>
  <si>
    <t>2)  2.2</t>
  </si>
  <si>
    <t>1) 13.08.1997, не установлена: 2) 31.01.2019 - 31.12.2019</t>
  </si>
  <si>
    <t xml:space="preserve">1)п.2, абз. 4  2)п.2, абз 2,3  </t>
  </si>
  <si>
    <t>1)01.01.2012, не установлена 2)18.08.2017, не установлена</t>
  </si>
  <si>
    <t>0420276416</t>
  </si>
  <si>
    <t>Расходы на осуществление функций административного центра Ставропольского края за счет средств краевого бюджета на содержание центральной части города Ставрополя</t>
  </si>
  <si>
    <t>Закон Ставропольского края 02.03.2005 N 12-кз "О местном самоуправлении в Ставропольском крае"                                          
Закон Ставропольского края 01.08.1997 N 22-кз "О статусе административного центра  Ставропольского края"
Соглашение № 2-25 от 31.01.2019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</si>
  <si>
    <t xml:space="preserve">
1
2</t>
  </si>
  <si>
    <t>9
10</t>
  </si>
  <si>
    <t>1
1</t>
  </si>
  <si>
    <t xml:space="preserve">
1.1
2.1</t>
  </si>
  <si>
    <t>05.03.2005, не установлена    
13.08.1997, не установлена  
31.01.2019-
31.12.2021</t>
  </si>
  <si>
    <t>04202S6417</t>
  </si>
  <si>
    <t>Расходы на осуществление функций административного центра Ставропольского края за счет средств местного бюджета на содержание автомобильных дорог общего пользования местного значения</t>
  </si>
  <si>
    <t xml:space="preserve">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</si>
  <si>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 xml:space="preserve">Закон Ставропольского края от 02.03.2005 N 12-кз "О местном самоуправлении в Ставропольском крае" </t>
  </si>
  <si>
    <t>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</si>
  <si>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п.2  абз. 2,3 </t>
  </si>
  <si>
    <t xml:space="preserve">18.08.2016, не установлена </t>
  </si>
  <si>
    <t>0420220820</t>
  </si>
  <si>
    <t>Ремонт и содержание внутриквартальных автомобильных дорог общего пользования местного значения в границах города Ставрополя, в том числе тротуаров, ливневых канализаций</t>
  </si>
  <si>
    <t>Расходы на выполнение работ по содержанию тротуаров, въездов во внутриквартальные территории</t>
  </si>
  <si>
    <t>0420221090</t>
  </si>
  <si>
    <t>Расходы на содержание автомобильных дорог общего пользования местного значения</t>
  </si>
  <si>
    <t>Содержание автомобильных дорог общего пользования местного значения</t>
  </si>
  <si>
    <t>9820421090</t>
  </si>
  <si>
    <t>1) Закон Ставропольского края от 02.03.2005 N 12-кз "О местном самоуправлении в Ставропольском крае"; 2) Соглашение от 30.01.2019 № 219-21-С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 3) Соглашение от 30.01.2019 № 221-21-С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t>
  </si>
  <si>
    <t>2) 2; 3) 2</t>
  </si>
  <si>
    <t>2) 2.4; 3) 2.4</t>
  </si>
  <si>
    <t>1) 05.03.2005, не установлена; 2) 30.01.2019 - 31.12.2019;   3) 30.01.2019 - 31.12.2019</t>
  </si>
  <si>
    <t>1) Постановление администрации города Ставрополя от 15.05.2015 № 890 "Об утверждении положений об администрациях районов города Ставрополя"</t>
  </si>
  <si>
    <t>п 3.3 пп. 3.3.1, 3.3.5 Приложения 1</t>
  </si>
  <si>
    <t>04202G6420</t>
  </si>
  <si>
    <t>010201</t>
  </si>
  <si>
    <t>010202</t>
  </si>
  <si>
    <t>2) 2.1; 3) 2.1</t>
  </si>
  <si>
    <t>Постановление администрации города Ставрополя от 15.05.2015 № 890 "Об утверждении положений об администрациях районов города Ставрополя""</t>
  </si>
  <si>
    <t>п 3.3 пп.3.3.1, 3.3.5 Приложения 1</t>
  </si>
  <si>
    <t>04202S6420</t>
  </si>
  <si>
    <t xml:space="preserve">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</si>
  <si>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0410120190</t>
  </si>
  <si>
    <t>Расходы на проведение капитального ремонта муниципального жилищного фонда</t>
  </si>
  <si>
    <t>участие в предупреждении и ликвидации последствий чрезвычайных ситуаций в границах городского округа</t>
  </si>
  <si>
    <t>участие в предупреждении и ликвидации последствий чрезвычайных ситуаций в границах муниципального округа, городского округа</t>
  </si>
  <si>
    <t>Постановление администрации города Ставрополя Ставропольского края от 18.02.2019 № 381 "О выделении средств из резервного фонда администрации города Ставрополя на проведение работ по спилу, распилу, погрузке и вывозу деревьев, поврежденных в результате чрезвычайной ситуации на территории муниципального образования города Ставрополя Ставропольского края"</t>
  </si>
  <si>
    <t xml:space="preserve">1
</t>
  </si>
  <si>
    <t>18.02.2019-31.12.2019</t>
  </si>
  <si>
    <t>8020021070</t>
  </si>
  <si>
    <t>Расходы на проведение работ по уходу за зелеными насаждениями</t>
  </si>
  <si>
    <t>010110</t>
  </si>
  <si>
    <t xml:space="preserve">1)Постановление администрации города Ставрополя Ставропольского края от 30.03.2020 № 449  "О выделении средств из резервного фонда администрации города Ставрополя в целях проведения работ по дезинфекционной обработке мест общего пользования на территории муниципального образования города Ставрополя Ставропольского края"                                                                           2)Постановление администрации города Ставрополя Ставропольского края от  13.04.2020 № 551 "О выделении средств из резервного фонда администрации города Ставрополя в целях проведения работ по дезинфекционной обработке мест общего пользования на территории муниципального образования города Ставрополя Ставропольского края"                                                                           3)Постановление администрации города Ставрополя Ставропольского края от 14.05.2020 № 640  "О выделении средств из резервного фонда администрации города Ставрополя в целях проведения работ по дезинфекционной обработке мест общего пользования на территории муниципального образования города Ставрополя Ставропольского края  </t>
  </si>
  <si>
    <t>1)1
1)1
1)1</t>
  </si>
  <si>
    <t>1
1
1</t>
  </si>
  <si>
    <t xml:space="preserve">30.03.2020, не установлена;                                                                                                                                                                                                                                                         13.04.2020,                                                             не установлена;  14.05.2020, не установлена                         </t>
  </si>
  <si>
    <t>9830022381</t>
  </si>
  <si>
    <t>Профилактика и устранение последствий распостранения короновирусной инфекции на территории города Ставрополя</t>
  </si>
  <si>
    <t>создание условий для организации досуга и обеспечения жителей муниципильного округа, городского округа услугами организаций культуры</t>
  </si>
  <si>
    <t>п.3.1,пп 3.1.5 Приложения 2</t>
  </si>
  <si>
    <t>0710121130</t>
  </si>
  <si>
    <t>Расходы на праздничное оформление города Ставрополя посредством лайтбоксов, установленных на остановочных пунктах</t>
  </si>
  <si>
    <t>20,25</t>
  </si>
  <si>
    <t>1) Закон Ставропольского края от 02.03.2005 N 12-кз "О местном самоуправлении в Ставропольском крае"                                                                               2) Соглашение от 30.01.2019 № 218-21-С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                                            3) Соглашение от 24.01.2020 № 31030-С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                                                     4) Соглашение от 24.01.2020 № 31040-С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t>
  </si>
  <si>
    <t xml:space="preserve"> 2) 1</t>
  </si>
  <si>
    <t>1) 4</t>
  </si>
  <si>
    <t>2) 1.1, 1.2; 3) 2.2</t>
  </si>
  <si>
    <t>1) 05.03.2005, не установлена;   2) 30.01.2019 - 31.12.2019:     3) 24.01.2020 - 31.12.2020;               4) 24.01.2020 - 31.12.2020</t>
  </si>
  <si>
    <t xml:space="preserve">1) Постановление администрации города Ставрополя от 15.05.2015 № 890 "Об утверждении положений об администрациях районов города Ставрополя";                         </t>
  </si>
  <si>
    <t>п 3.3 пп.3.3.1 Приложения 1</t>
  </si>
  <si>
    <t>15.05.2015, не установлено</t>
  </si>
  <si>
    <t>создание условий для массового отдыха жителей муниципильного округа, городского округа и организация обустройства мест массового отдыха населения</t>
  </si>
  <si>
    <t>1) Закон Ставропольского края от 02.03.2005 N 12-кз "О местном самоуправлении в Ставропольском крае"                                                                                  2) Соглашение от 30.01.2019 № 218-21-С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                                            3) Соглашение от 24.01.2020 № 31030-С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                                                     4) Соглашение от 24.01.2020 № 31040-С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t>
  </si>
  <si>
    <t xml:space="preserve">1)Закон Ставропольского края 02.03.2005 N 12-кз "О местном самоуправлении в Ставропольском крае" 
</t>
  </si>
  <si>
    <t xml:space="preserve">
</t>
  </si>
  <si>
    <t xml:space="preserve">05.03.2005,
не установлена
</t>
  </si>
  <si>
    <t>04304S8560</t>
  </si>
  <si>
    <t>Благоустройство детской площадки в районе многоквартирных домов № 33, 35/1, 35, 37, 37А, 41, 43 45, 47,49 по ул. Чехова города Ставрополя</t>
  </si>
  <si>
    <t>организация благоустройства территории муниципального округа,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</si>
  <si>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 07.09.2017, не установлено; 2)20.06.2012  06.09.2017</t>
  </si>
  <si>
    <t xml:space="preserve"> 1) Решение Ставропольской городской Думы от 23.08.2017 N 127 "Об утверждении Правил благоустройства территории муниципального образования города Ставрополя Ставропольского края";                                                                                               </t>
  </si>
  <si>
    <t xml:space="preserve">1)ст.51 ч.3 абз.2; </t>
  </si>
  <si>
    <t xml:space="preserve">1) 07.09.2017, не установлено; </t>
  </si>
  <si>
    <t xml:space="preserve">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t>
  </si>
  <si>
    <t>ст.46 ч.1 п.1 подп.1,3</t>
  </si>
  <si>
    <t>07.09.2017, не установлена</t>
  </si>
  <si>
    <t>0430421070</t>
  </si>
  <si>
    <t>Закон Ставропольского края 01.08.1997 N 22-кз "О статусе административного центра  Ставропольского края" 
Закон Ставропольского края 02.03.2005 N 12-кз "О местном самоуправлении в Ставропольском крае"
Соглашение № 2-25 от 31.01.2019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</si>
  <si>
    <t xml:space="preserve">
1
2
     </t>
  </si>
  <si>
    <t xml:space="preserve">
3</t>
  </si>
  <si>
    <t>10
9</t>
  </si>
  <si>
    <t xml:space="preserve">
1.1
2.2
</t>
  </si>
  <si>
    <t>13.08.1997, не установлена  
05.03.2005, не установлена
31.01.2019-31.12.2021</t>
  </si>
  <si>
    <t>п.3.3,пп 3.3.1 Приложения 2</t>
  </si>
  <si>
    <t>0430476416</t>
  </si>
  <si>
    <t>Расходы за счет средств субсидии, выделяемой бюджету города Ставрополя из бюджета Ставропольского края на осуществление функций административного центра Ставропольского края, на прочие мероприятия по благоустройству территории города Ставрополя</t>
  </si>
  <si>
    <t>Закон Ставропольского края 01.08.1997 N 22-кз "О статусе административного центра  Ставропольского края" 
Закон Ставропольского края 02.03.2005 N 12-кз "О местном самоуправлении в Ставропольском крае"
Соглашение № 2-25 от 30.01.2020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</si>
  <si>
    <t xml:space="preserve">
1 
2
     </t>
  </si>
  <si>
    <t>10
9</t>
  </si>
  <si>
    <t xml:space="preserve">
1.1
2.2
</t>
  </si>
  <si>
    <t>13.08.1997, не установлена  
05.03.2005, не установлена
30.01.2020-31.12.2022</t>
  </si>
  <si>
    <t>04304S6416</t>
  </si>
  <si>
    <t xml:space="preserve">1)Решение Ставропольской городской Думы от 23.08.2017 N 127
"Об утверждении Правил благоустройства территории муниципального образования города Ставрополя Ставропольского края      
2)Постановление администрации города Ставрополя от 15.05.2015 № 890 "Об утверждении положений об администрациях районов города Ставрополя""  </t>
  </si>
  <si>
    <t xml:space="preserve">
</t>
  </si>
  <si>
    <t>ст.21, ч.11
п.3.3,пп 3.3.1 Приложения 2</t>
  </si>
  <si>
    <t>07.09.2017, не установлена
15.05.2015, не установлена</t>
  </si>
  <si>
    <t>9810021450</t>
  </si>
  <si>
    <t>Расходы на благоустройство территорий в районах города Ставрополя</t>
  </si>
  <si>
    <t xml:space="preserve">Федеральный закон от 02.03.2007 № 25- ФЗ  "О муниципальной службе в Российской Федерации" </t>
  </si>
  <si>
    <t>29.12.2017, не установлена</t>
  </si>
  <si>
    <t xml:space="preserve">Закон Ставропольского края 24.12.2007 N 78-кз "Об отдельных вопросах муниципальной службы в Ставропольском крае" </t>
  </si>
  <si>
    <t>26.12.2017, не установлена</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</si>
  <si>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работающим на постоянной основе,  муниципальным служащим города Ставрополя"</t>
  </si>
  <si>
    <t>8010010010</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</si>
  <si>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</si>
  <si>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ст.2, п.2.1, пп 5,6,7,11</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</si>
  <si>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</si>
  <si>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16.04.2015, не установлено</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</si>
  <si>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</si>
  <si>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 xml:space="preserve">Закон Ставропольского края 02.03.2005 N 12-кз "О местном самоуправлении в Ставропольском крае"                                                                                                               Закон Ставропольского края от 20 июня 2014 г. N 57-кз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административных комиссий"   </t>
  </si>
  <si>
    <t>9
                              1</t>
  </si>
  <si>
    <t>05.03.2005, не установлена 01.08.2014 не установлена</t>
  </si>
  <si>
    <t xml:space="preserve">Постановление администрации города Ставрополя от 15.05.2015 № 890 "Об утверждении положений об администрациях районов города Ставрополя"                  Постановление главы города Ставрополя от 15.10.2020 N 44-п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административных комиссий"  
</t>
  </si>
  <si>
    <t>п.3.7.14 приложения 2           п.3,4,5 приложения</t>
  </si>
  <si>
    <t>15.05.2015, не установлена   18.10.2020 не установлена</t>
  </si>
  <si>
    <t xml:space="preserve">Федеральный закон от 02.03.2007 № 25 - ФЗ "О муниципальной службе в Российской Федерации" 
Федеральный закон от 06.10.2003 № 131- ФЗ  "Об общих принципах организации местного самоуправления в Российской Федерации" </t>
  </si>
  <si>
    <t>6
3</t>
  </si>
  <si>
    <t>22
17</t>
  </si>
  <si>
    <t>1
1</t>
  </si>
  <si>
    <t xml:space="preserve">
3</t>
  </si>
  <si>
    <t>01.06.2007, не установлена
01.01.2009, не установлена</t>
  </si>
  <si>
    <t xml:space="preserve">Закон Ставропольского края 24.12.2007 N 78-кз "Об отдельных вопросах муниципальной службы в Ставропольском крае" 
Закон Ставропольского края 02.03.2005 N 12-кз "О местном самоуправлении в Ставропольском крае" </t>
  </si>
  <si>
    <t>10 в целом
                               9</t>
  </si>
  <si>
    <t xml:space="preserve">
1</t>
  </si>
  <si>
    <t>26.12.2007, не установлена
05.03.2005, не установлена</t>
  </si>
  <si>
    <t xml:space="preserve">1) Решение Ставропольской городской Думы  от 30.09.2014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</si>
  <si>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
1,2
1</t>
  </si>
  <si>
    <t xml:space="preserve">08.10.2014, не установлена
02.07.2011, не установлена
29.11.2011, не установлена
</t>
  </si>
  <si>
    <t>8010010020</t>
  </si>
  <si>
    <t>п.1.4 приложения 2</t>
  </si>
  <si>
    <t>8010020050</t>
  </si>
  <si>
    <t>10 в целом
9</t>
  </si>
  <si>
    <t xml:space="preserve">1) Решение Ставропольской городской Думы  от 30.09.2014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</si>
  <si>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
1,2
1</t>
  </si>
  <si>
    <t xml:space="preserve">08.10.2014, не установлена
02.07.2011, не установлена
29.11.2011, не установлена
</t>
  </si>
  <si>
    <t xml:space="preserve">1)Федеральный закон от 06.10.2003 № 131- ФЗ  "Об общих принципах организации местного самоуправления в Российской Федерации" 
                                  2)Федеральный Закон  от 24.04.2008 №48 - ФЗ "Об опеке и попечительстве" 
3)  Федеральный закон от 02.03.2007 № 25 - ФЗ "О муниципальной службе в Российской Федерации"            </t>
  </si>
  <si>
    <t>3        
2
6</t>
  </si>
  <si>
    <t xml:space="preserve">16.1                        
6
23
   </t>
  </si>
  <si>
    <t xml:space="preserve">1                                 
1.1
3
</t>
  </si>
  <si>
    <t xml:space="preserve">4                                
</t>
  </si>
  <si>
    <t>01.01.2009, не установлена                                                                            
01.09.2008, не установлена
01.06.2007, не установлена</t>
  </si>
  <si>
    <t xml:space="preserve">Закон Ставропольского края 28.02.2008 N 10-кз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
2)Закон Ставропольского края 24.12.2007 N 78-кз "Об отдельных вопросах муниципальной службы в Ставропольском крае" </t>
  </si>
  <si>
    <t>1 в целом; 2;
 6
11</t>
  </si>
  <si>
    <t xml:space="preserve">1
1
</t>
  </si>
  <si>
    <t xml:space="preserve">
2</t>
  </si>
  <si>
    <t>04.03.2008, не установлена
26.12.2007, не установлена</t>
  </si>
  <si>
    <t>8010076200</t>
  </si>
  <si>
    <t xml:space="preserve">16.1                        
6
22, 23
   </t>
  </si>
  <si>
    <t xml:space="preserve">1                                 
1.1
1,3
</t>
  </si>
  <si>
    <t xml:space="preserve">1)Закон Ставропольского края 28.02.2008 N 10-кз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
2)Закон Ставропольского края 24.12.2007 N 78-кз "Об отдельных вопросах муниципальной службы в Ставропольском крае" 
</t>
  </si>
  <si>
    <t>1 в целом; 2;
 6
10 в целм, 11</t>
  </si>
  <si>
    <t xml:space="preserve">1
                                                                                            1
</t>
  </si>
  <si>
    <t xml:space="preserve">
                   2</t>
  </si>
  <si>
    <t>1) Решение Ставропольской городской Думы  от 30.09.2014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работающим на постоянной основе,  муниципальным служащим города Ставрополя"</t>
  </si>
  <si>
    <t>08.10.2014, не установлена                                               29.10.2003, не установлена</t>
  </si>
  <si>
    <t xml:space="preserve">1)Федеральный закон от 06.10.2003 № 131- ФЗ  "Об общих принципах организации местного самоуправления в Российской Федерации"                  2)Федеральный Закон  от 24.04.2008 №48 - ФЗ "Об опеке и попечительстве"               </t>
  </si>
  <si>
    <t xml:space="preserve">3  
                                             2
        </t>
  </si>
  <si>
    <t xml:space="preserve">16.1                        
6
   </t>
  </si>
  <si>
    <t>1                                 
1.1</t>
  </si>
  <si>
    <t xml:space="preserve">01.01.2009, не установлена                                                                            
01.09.2008, не установлена
</t>
  </si>
  <si>
    <t>Закон Ставропольского края 28.02.2008 N 10-кз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</si>
  <si>
    <t>1 в целом; 2;
 6</t>
  </si>
  <si>
    <t xml:space="preserve">
1
</t>
  </si>
  <si>
    <t>п.2 подп.2.1 подп.2,4,5,6,7,10,11</t>
  </si>
  <si>
    <t xml:space="preserve">1)Федеральный закон от 06.10.2003 № 131- ФЗ  "Об общих принципах организации местного самоуправления в Российской Федерации"               2)Федеральный Закон  от 24.04.2008 №48 - ФЗ "Об опеке и попечительстве"  
3) Федеральный закон от 02.03.2007 № 25 - ФЗ "О муниципальной службе в Российской Федерации"       </t>
  </si>
  <si>
    <t xml:space="preserve">3  
                                            2     
6
        </t>
  </si>
  <si>
    <t xml:space="preserve">16.1     
6
22    </t>
  </si>
  <si>
    <t xml:space="preserve">1                                 
1.1
1
</t>
  </si>
  <si>
    <t xml:space="preserve">4                                
</t>
  </si>
  <si>
    <t xml:space="preserve">01.01.2009, не установлена                                                                                      
01.09.2008, не установлена
01.06.2007, не установлена
</t>
  </si>
  <si>
    <t>1 в целом; 2; 
6
10 в целм</t>
  </si>
  <si>
    <t xml:space="preserve">
1</t>
  </si>
  <si>
    <t>Решение Ставропольской городской Думы  от 30.09.2014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t>
  </si>
  <si>
    <t>06.03.2007, не установлена</t>
  </si>
  <si>
    <t xml:space="preserve">Закон Ставропольского края от 05.03.2007 № 8-кз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и организации комиссий по делам несовершеннолетних и защите их прав " </t>
  </si>
  <si>
    <t>1 в целом; 2; 
6</t>
  </si>
  <si>
    <t xml:space="preserve">Постановление администрации города Ставрополя от 17.05.2017 №  820 "О создании комиссий по делам несовершеннолетних и защите их прав в муниципальном образовании городе Ставрополе Ставропольского края"
</t>
  </si>
  <si>
    <t>1
2</t>
  </si>
  <si>
    <t xml:space="preserve">2
 </t>
  </si>
  <si>
    <t>21.05.2017, не установлена</t>
  </si>
  <si>
    <t>8010076360</t>
  </si>
  <si>
    <t>Расходы на осуществление переданных государственных пономочий Ставропольского края по организации деятельности комиссий по делам несовершеннолетних и защите их прав</t>
  </si>
  <si>
    <t>сохранение, использование и популяризация объектов культурного наследия (памятников истории и культуры), находящихся в собственности муниципильного округа, городского округа, охрана объектов культурного наследия (памятников истории и культуры) местного (муниципального) значения, расположенных на территории муниципильного округа, городского округа</t>
  </si>
  <si>
    <t>1) Закон Ставропольского края 02.03.2005 N 12-кз "О местном самоуправлении в Ставропольском крае" 
2)  Соглашения от 09.01. 2020 года    № 24 между Управлением Ставропольского края по сохранению  и государственной охране объектов  культурного наследия      и муниципальным образованием города Ставрополя Ставропольского края     о предоставлении из бюджета Ставропольского края бюджету муниципального образования  города Ставрополя  Субсидии  на проведение ремонта, восстановление и реставрацию наиболее значимых и находящихся в неудовлетворительном состоянии воинских захоронений, памятников      и мемориальных комплексов, увековечивающих память погибших в годы Великой Отечественной войны"</t>
  </si>
  <si>
    <t xml:space="preserve">
1.1
</t>
  </si>
  <si>
    <t xml:space="preserve">3
</t>
  </si>
  <si>
    <t xml:space="preserve">
</t>
  </si>
  <si>
    <t xml:space="preserve">
2.2</t>
  </si>
  <si>
    <t xml:space="preserve">05.03.2005, не установлена
09.01.2020-31.12.2020
</t>
  </si>
  <si>
    <t>п.3.3,пп 3.3.6 Приложения 2</t>
  </si>
  <si>
    <t>07209S6650</t>
  </si>
  <si>
    <t>Субсидии на проведение ремонта, восстановление и реставрацию наиболее значимых и находящихся в неудовлетворительном состоянии воинских захоронений, памятников и мемориальных комплексов, увековечивающих память погибших в годы Великой Отечественной войны</t>
  </si>
  <si>
    <t>0720921690</t>
  </si>
  <si>
    <t>Расходы на строительный контроль и авторский надзор мероприятий, направленных на сохранение объектов культурного наследия (памятников истории и культуры), находящихся в муниципальной собственности города Ставрополя</t>
  </si>
  <si>
    <t xml:space="preserve">Федеральный закон от 02.03.2007 № 25 - ФЗ "О муниципальной службе в Российской Федерации" </t>
  </si>
  <si>
    <t>8010010050</t>
  </si>
  <si>
    <t>1) Постановление главы города Ставрополя от 04.04.2008 № 958 "Об утверждении Положения о поощрении муниципальных служащих в органах местного самоуправления города Ставрополя"                                                              2)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</si>
  <si>
    <t>617</t>
  </si>
  <si>
    <t>618</t>
  </si>
  <si>
    <t>Администрация Октябрьского района города Ставрополя</t>
  </si>
  <si>
    <t>Расходы на ремонт и содержание внутриквартальных автомобильных дорог общего пользования местного значения</t>
  </si>
  <si>
    <t xml:space="preserve">1)Закон Ставропольского края 02.03.2005 N 12-кз "О местном самоуправлении в Ставропольском крае"                                                                                                            2)Соглашение №220-21С от 30.01.2019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 </t>
  </si>
  <si>
    <t xml:space="preserve">
1
2</t>
  </si>
  <si>
    <t xml:space="preserve">
1.1,
2.2</t>
  </si>
  <si>
    <t>05.03.2005, не установлена
31.01.2019-
31.12.2019</t>
  </si>
  <si>
    <t xml:space="preserve">1)Закон Ставропольского края 02.03.2005 N 12-кз "О местном самоуправлении в Ставропольском крае"
2)Соглашение №220-21С от 30.01.2019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 </t>
  </si>
  <si>
    <t xml:space="preserve">
1
2</t>
  </si>
  <si>
    <t xml:space="preserve">
1.1,
2.1</t>
  </si>
  <si>
    <t>05.03.2005, не установлена
31.01.2019-
31.12.2019</t>
  </si>
  <si>
    <t xml:space="preserve">1)Закон Ставропольского края 02.03.2005 N 12-кз "О местном самоуправлении в Ставропольском крае"
2)Соглашение №220-21С от 30.01.2019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Ставропольского края на реализацию проекта развития территории муниципального образования Ставропольского края, основанного на местных инициативах </t>
  </si>
  <si>
    <t xml:space="preserve">
1.1,
2.4</t>
  </si>
  <si>
    <t xml:space="preserve">1)Постановление администрации города Ставрополя Ставропольского края от 30.03.2020 № 449  "О выделении средств из резервного фонда администрации города Ставрополя в целях проведения работ по дезинфекционной обработке мест общего пользования на территории муниципального образования города Ставрополя Ставропольского края                 2)Постановление администрации города Ставрополя Ставропольского края от  13.04.2020 № 551 "О выделении средств из резервного фонда администрации города Ставрополя в целях проведения работ по дезинфекционной обработке мест общего пользования на территории муниципального образования города Ставрополя Ставропольского края                             3)Постановление администрации города Ставрополя Ставропольского края от 14.05.2020 № 640  "О выделении средств из резервного фонда администрации города Ставрополя в целях проведения работ по дезинфекционной обработке мест общего пользования на территории муниципального образования города Ставрополя Ставропольского края  </t>
  </si>
  <si>
    <t>1)1  
1)1
1)1</t>
  </si>
  <si>
    <t>2
2
2</t>
  </si>
  <si>
    <t>30.03.2020, не установлена
13.04.2020, не установлена
14.05.2020, не установлена</t>
  </si>
  <si>
    <t>Профилактика и устранение последствий распространения коронавирусной инфекции на территории города Ставрополя</t>
  </si>
  <si>
    <t>8120021070</t>
  </si>
  <si>
    <t>1) Закон Ставропольского края 02.03.2005 N 12-кз "О местном самоуправлении в Ставропольском крае" 
2) Соглашение от 22.05.2020 № 07701000-1-2020-008 о предоставлении субсидии из бюджета субъекта РФ местному бюджету на проведение работ по восстановлению (ремонту, реставрации) воинских захоронений, расположенных на территории Ставропольского края, являющихся объектами культурного наследия (памятниками истории и культуры) народов Российской Федерации, включенными в единый государственный реестр объектов культурного наследия(памятников истории и культуры) народов Российской Федерации, либо выявленными объектами культурного наследия (памятниками истории и культуры) народов Российской Федерации, в рамках реализации подпрограммы "Сохранение и развитие культурного потенциала" государственной программы Ставропольского края "Сохранение и развитие культуры" в 2020 году.</t>
  </si>
  <si>
    <t xml:space="preserve">
1
2</t>
  </si>
  <si>
    <t xml:space="preserve">
1.1
2.1</t>
  </si>
  <si>
    <t xml:space="preserve">05.03.2005, не установлена
22.05.2020-31.12.2020
</t>
  </si>
  <si>
    <t>07209L2990</t>
  </si>
  <si>
    <t>Реализация мероприятий федеральной целевой программы "Увековечение памяти погибших при защите Отечества на 2019-2024 годы"</t>
  </si>
  <si>
    <t>1)Закон Ставропольского края 02.03.2005 N 12-кз "О местном самоуправлении в Ставропольском крае" 
2)Соглашение от 22.05.2020 № 07701000-1-2020-008 о предоставлении субсидии из бюджета субъекта РФ местному бюджету на проведение работ по восстановлению (ремонту, реставрации) воинских захоронений, расположенных на территории Ставропольского края, являющихся объектами культурного наследия (памятниками истории и культуры) народов Российской Федерации, включенными в единый государственный реестр объектов культурного наследия(памятников истории и культуры) народов Российской Федерации, либо выявленными объектами культурного наследия (памятниками истории и культуры) народов Российской Федерации, в рамках реализации подпрограммы "Сохранение и развитие культурного потенциала" государственной программы Ставропольского края "Сохранение и развитие культуры" в 2020 году.</t>
  </si>
  <si>
    <t xml:space="preserve">
1.1
2.2</t>
  </si>
  <si>
    <t>05.03.2005, не установлена
22.05.2020-31.12.2020</t>
  </si>
  <si>
    <t xml:space="preserve">1)Закон Ставропольского края 02.03.2005 N 12-кз "О местном самоуправлении в Ставропольском крае" 
2)Соглашение №31020-C от 24.01.2020 между министерством финансов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проектов развития территорий муниципальных образований, основанных на местных инициативах </t>
  </si>
  <si>
    <t xml:space="preserve">
1
2
</t>
  </si>
  <si>
    <t xml:space="preserve">
1.1,
2.4</t>
  </si>
  <si>
    <t>05.03.2005, не установлена
24.01.2020-
31.12.2020</t>
  </si>
  <si>
    <t xml:space="preserve">1)Закон Ставропольского края 02.03.2005 N 12-кз "О местном самоуправлении в Ставропольском крае" 
2) Соглашение №31020-C от 24.01.2020 между министерством финансов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проектов развития территорий муниципальных образований, основанных на местных инициативах </t>
  </si>
  <si>
    <t xml:space="preserve">
1.1,
2.1</t>
  </si>
  <si>
    <t>05.03.2005,
не установлена
24.01.2020-
31.12.2020</t>
  </si>
  <si>
    <t>24</t>
  </si>
  <si>
    <t>Благоустройство территории в районах города Ставрополя</t>
  </si>
  <si>
    <t>8110010010</t>
  </si>
  <si>
    <t>1
1,2
1</t>
  </si>
  <si>
    <t xml:space="preserve">08.10.2014, не установлена
02.07.2011, не установлена
29.11.2011, не установлена
</t>
  </si>
  <si>
    <t>8110010020</t>
  </si>
  <si>
    <t>8110010050</t>
  </si>
  <si>
    <t>8110021040</t>
  </si>
  <si>
    <t>Расходы на уплату административного штрафа</t>
  </si>
  <si>
    <r>
      <t xml:space="preserve">Закон Ставропольского края 02.03.2005 N 12-кз "О местном самоуправлении в Ставропольском крае"                                                                          Закон Ставропольского края от 20 июня 2014 г. N 57-кз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административных комиссий"    </t>
    </r>
    <r>
      <rPr>
        <sz val="10"/>
        <rFont val="Times New Roman"/>
        <family val="1"/>
        <charset val="204"/>
      </rPr>
      <t xml:space="preserve">
   </t>
    </r>
  </si>
  <si>
    <t>9
1</t>
  </si>
  <si>
    <t xml:space="preserve">1
</t>
  </si>
  <si>
    <t>05.03.2005, не установлена 
01.08.2014 не установлена</t>
  </si>
  <si>
    <t>п.3.7.14 приложения 2 
          п.3,4,5 приложения</t>
  </si>
  <si>
    <t>15.05.2015, не установлена 
  18.10.2020 не установлена</t>
  </si>
  <si>
    <t>Расходы на организацию и осуществление деятельности по опеке и попечительству в области образования</t>
  </si>
  <si>
    <t>08.10.2014, не установлена 
                                              29.10.2003, не установлена</t>
  </si>
  <si>
    <t>8110076200</t>
  </si>
  <si>
    <t xml:space="preserve">Постановление администрации города Ставрополя от 17.05.2017 №820 "О создании комиссий по делам несовершеннолетних и защите их прав в муниципальном образовании городе Ставрополе Ставропольского края"
</t>
  </si>
  <si>
    <t>Создание и организация деятельности комиссий по делам несовершеннолетних и защите их прав</t>
  </si>
  <si>
    <t>Администрация Промышленного района города Ставрополя</t>
  </si>
  <si>
    <t>владение, пользование и распоряжение имуществом, находящимся в муниципальной собственности городского округа</t>
  </si>
  <si>
    <t>05.03.2005   не установлена</t>
  </si>
  <si>
    <t xml:space="preserve"> п 3,3, пп.3.3.4 Приложения 3 </t>
  </si>
  <si>
    <t>0420221470</t>
  </si>
  <si>
    <t>Расходы на приобретение коммунальной техники</t>
  </si>
  <si>
    <t>01.01.2009   не установлена</t>
  </si>
  <si>
    <t xml:space="preserve">1)Постановление администрации города Ставрополя от 15.05.2015 № 890 "Об утверждении положений об администрациях районов города Ставрополя"                                      2)Постановление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</si>
  <si>
    <t xml:space="preserve">1) п 3,3 пп.3.3.12 Приложения 3 2)п.2,абз 2,3  </t>
  </si>
  <si>
    <t>1)15.05.2015, не установлена 2)18.08.2016, не установлена</t>
  </si>
  <si>
    <t>9820420820</t>
  </si>
  <si>
    <t>1)Закон Ставропольского края от 02.03.2005 N 12-кз "О местном самоуправлении в Ставропольском крае"                                                                                              2)Закон Ставропольского края от 01.08.1997 №22-кз "О статусе административного центра Ставропольского края"</t>
  </si>
  <si>
    <t>1)9
2)10</t>
  </si>
  <si>
    <t>1)1
2)1</t>
  </si>
  <si>
    <t>1)05.03.2005, не установлена 2)13.08.1997, не установлена</t>
  </si>
  <si>
    <t xml:space="preserve">1) Решение Ставропольской городской Думы от 07.12.2011 № 127 "О муниципальном дорожном фонде города Ставрополя"                      2)Постановление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</si>
  <si>
    <t xml:space="preserve">1)п.2 2)п.2,абз 2,3  </t>
  </si>
  <si>
    <t>1)01.01.2012, не установлена 2)18.08.2016, не установлена</t>
  </si>
  <si>
    <t>Расходы за счет средств субсидии, выделяемой бюджету города Ставрополя из бюджета Ставропольского края на осуществление функций административного центра Ставропольского края, на содержание автомобильных дорог общего пользования местного значения</t>
  </si>
  <si>
    <t xml:space="preserve">1)Закон Ставропольского края от 02.03.2005 N 12-кз "О местном самоуправлении в Ставропольском крае"  </t>
  </si>
  <si>
    <t xml:space="preserve">                                                                                                  </t>
  </si>
  <si>
    <t xml:space="preserve">05.03.2005, не установлена
</t>
  </si>
  <si>
    <t xml:space="preserve">1)Решение Ставропольской городской Думы от 07.12.2011 № 127 "О муниципальном дорожном фонде города Ставрополя"                      2)Постановление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</si>
  <si>
    <t xml:space="preserve">1)п.2  2)п.2,абз 2,3  </t>
  </si>
  <si>
    <t>Расходы содержание автомобильных дорог общего пользования местного значения</t>
  </si>
  <si>
    <t>1)Закон Ставропольского края от 02.03.2005 N 12-кз "О местном самоуправлении в Ставропольском крае"                                                                                               2)Закон Ставропольского края от 01.08.1997 №22-кз "О статусе административного центра Ставропольского края"</t>
  </si>
  <si>
    <t>1)Закон Ставропольского края от 02.03.2005 N 12-кз "О местном самоуправлении в Ставропольском крае"                                                                                      2)Соглашение от 30.01.2019 №222-21-С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t>
  </si>
  <si>
    <t xml:space="preserve">
2)1</t>
  </si>
  <si>
    <t xml:space="preserve">
2)1.1,2.1</t>
  </si>
  <si>
    <t>05.03.2005, не установлена
2)30.01.2019-31.12.2019</t>
  </si>
  <si>
    <t xml:space="preserve"> п 3,3, пп.3.3.5 Приложения 3 </t>
  </si>
  <si>
    <t>0</t>
  </si>
  <si>
    <t>1)Закон Ставропольского края от 02.03.2005 N 12-кз "О местном самоуправлении в Ставропольском крае"                                                                                  2)Соглашение от 30.01.2019 №222-21-С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проекта развития территории муниципального образования Ставропольского края, основанного на местных инициативах</t>
  </si>
  <si>
    <t xml:space="preserve">
2)1,2</t>
  </si>
  <si>
    <t xml:space="preserve">
2)1.1,2.1,
2.2</t>
  </si>
  <si>
    <t xml:space="preserve">
2)1,1.                                            2.1,
2.4</t>
  </si>
  <si>
    <t xml:space="preserve">п. 3.3, пп 3.3.5 Приложения 3 </t>
  </si>
  <si>
    <t>9820421092</t>
  </si>
  <si>
    <t xml:space="preserve">1)Решение Ставропольской городской Думы от 23.08.2017 N 127
"Об утверждении Правил благоустройства территории муниципального образования города Ставрополя Ставропольского края                   2)Постановление администрации города Ставрополя от 15.05.2015 № 890 "Об утверждении положений об администрациях районов города Ставрополя""  </t>
  </si>
  <si>
    <t xml:space="preserve">1)ст.10, ч2 2) п 3,3, пп.3.3.1 Приложения 3 </t>
  </si>
  <si>
    <t>1)07.09.2017  2)15.05.2015</t>
  </si>
  <si>
    <t>Благоустройство территорий в районах города Ставрополя</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</si>
  <si>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</si>
  <si>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ст.6 </t>
  </si>
  <si>
    <t>9821120840</t>
  </si>
  <si>
    <t>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</si>
  <si>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9820420190</t>
  </si>
  <si>
    <t>Постановление администрации города Ставрополя от 18.02.2019 №381 "О выделении средств из резервного фонда администрации города Ставрополя на проведение работ по спилу, распилу, погрузке и вывозу деревьев, поврежденных в результате чрезвычайной ситуации на территории муниципального образования города Ставрополя Ставропольского края"</t>
  </si>
  <si>
    <t>18.02.2019, не установлена</t>
  </si>
  <si>
    <t>8220021070</t>
  </si>
  <si>
    <t xml:space="preserve">1)Постановление администрации города Ставрополя от 30.03.2020 №449 "О выделении средств из резервного фонда администрации города Ставрополя на проведение работ по дезинфекционной обработке мест общего пользования на территории муниципального образования города Ставрополя Ставропольского края"                                                                                                                                2)Постановление администрации города Ставрополя от 13.04.2020 №551 "О выделении средств из резервного фонда администрации города Ставрополя на проведение работ по дезинфекционной обработке мест общего пользования на территории муниципального образования города Ставрополя Ставропольского края"                                                                                                                               3)  Постановление администрации города Ставрополя от 14.05.2020 №640 "О выделении средств из резервного фонда администрации города Ставрополя на проведение работ по дезинфекционной обработке мест общего пользования на территории муниципального образования города Ставрополя Ставропольского края"                                    </t>
  </si>
  <si>
    <t>1)1,                                     2)1,                                                                                                                                                                                                                                                                                                                                                                                                3)1</t>
  </si>
  <si>
    <t>1)3,                                                                                                                                                                                                                                                                                                                                                                                                                                             2)3, 3)3</t>
  </si>
  <si>
    <t>1)30.03.2020, не установлена, 2)13.04.2020, не установлена, 3)14.05.2020, не установлена</t>
  </si>
  <si>
    <t>п.3.1, пп 3.1.5 Приложения 3</t>
  </si>
  <si>
    <t>9820720060</t>
  </si>
  <si>
    <t>п.3.3, пп 3.3.6 Приложения 3</t>
  </si>
  <si>
    <t>1)Закон Ставропольского края от 02.03.2005 N 12-кз "О местном самоуправлении в Ставропольском крае"                                                              2)Соглашение от 29.04.2020  №32 между Управлением Ставропольского края по сохранению и государственной охране объектов культурного наследия и администрацией города Ставрополя о предоставлении из бюджета Ставропольского края бюджету города Ставрополя Субсидии на проведение ремонта, восстановление и реставрацию наиболее значимых и находящихся в неудовлетворительном состоянии воинских захоронений, памятников и мемориальных комплексов, увековечивающих память погибших в годы Великой Отечественной войны.</t>
  </si>
  <si>
    <t xml:space="preserve">                                                                                                                                                                                                                                                                                                                                                                                                                                                                          2)1,2</t>
  </si>
  <si>
    <t xml:space="preserve">                                                                                  2)1.1, 2.1, 2.2</t>
  </si>
  <si>
    <t xml:space="preserve">1)05.03.2005, не установлена                                                          2)29.04.2020-31.12.2020   </t>
  </si>
  <si>
    <t>Проведение ремонта, восстановление и реставрация наиболее значимых и находящихся в неудовлетворительном состоянии воинских захоронений, памятников и мемориальных комплексов, увековечивающих память погибших в годы Великой Отечественной войны, за счет средств местного бюджета</t>
  </si>
  <si>
    <t>1)Закон Ставропольского края от 02.03.2005 N 12-кз "О местном самоуправлении в Ставропольском крае"                                                              2)Соглашение  от 22.05.2020 №07701000-1-2020-008  между Управлением Ставропольского края по сохранению и государственной охране объектов культурного наследия и администрацией города Ставрополя о предоставлении субсидии из бюджета субъекта Российской Федерации местному бюджету на проведение работ по восстановлению (ремонту, реставрации) воинских захоронений, расположенных на территории Ставропольского края, являющихся объектами культурного наследия (памятниками истории и культуры) народов Российской Федерации, включенными в единый государственный реестр объектов культурного наследия (памятников истории и культуры) народов Российской Федерации, либо выявленными объектами культурного наследия (памятниками истории и культуры) народов Российской Федерации, в рамках реализации подпрограммы "Сохранение и развитие культурного потенциала" государственной программы Ставропольского края "Сохранение и развитие культуры" в 2020 году.</t>
  </si>
  <si>
    <t xml:space="preserve">                                                             2)1,2</t>
  </si>
  <si>
    <t>1)05.03.2005, не установлена 2)22.05.2020-31.12.2020</t>
  </si>
  <si>
    <t>Реализация мероприятий федеральной целевой программы «Увековечение памяти погибших при защите Отечества на 2019-2024 годы»</t>
  </si>
  <si>
    <t>20, 25</t>
  </si>
  <si>
    <t xml:space="preserve">п. 3.3, пп 3.3.1 Приложения 3 </t>
  </si>
  <si>
    <t>1)Закон Ставропольского края от 02.03.2005 N 12-кз "О местном самоуправлении в Ставропольском крае"                                                             2)Соглашение от 29.07.2020 №2-113 между министерством жилищно-коммунального хозяйства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мероприятий по благоустройству территорий в городских округах Ставропольского края, городских и сельских поселениях Ставропольского края.</t>
  </si>
  <si>
    <t xml:space="preserve">                                                                                  2)1.1, 2.1</t>
  </si>
  <si>
    <t>1)05.03.2005, не установлена  2)29.07.2020-31.12.2020</t>
  </si>
  <si>
    <t>Реализация мероприятий по благоустройству территорий в городских округах Ставропольского края, городских и сельских поселений Ставропольского края</t>
  </si>
  <si>
    <t>Закон Ставропольского края от 02.03.2005 N 12-кз "О местном самоуправлении в Ставропольском крае"                                           2)Соглашение от 29.07.2020 №2-113 между министерством жилищно-коммунального хозяйства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мероприятий по благоустройству территорий в городских округах Ставропольского края, городских и сельских поселениях Ставропольского края.</t>
  </si>
  <si>
    <t xml:space="preserve">1)Закон Ставропольского края от 02.03.2005 N 12-кз "О местном самоуправлении в Ставропольском крае"                                                 2)Соглашение от 24.01.2020 №31050-С между министерством финансов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проекта развития территорий муниципальных образований, основанных на местных инициативах  </t>
  </si>
  <si>
    <t xml:space="preserve">       2)1,2</t>
  </si>
  <si>
    <t xml:space="preserve">
2)1,1.                                            2.4</t>
  </si>
  <si>
    <t>1)05.03.2005, не установлена 2)24.01.2020-31.12.2020</t>
  </si>
  <si>
    <t xml:space="preserve">    2)1.1,                                            2.1</t>
  </si>
  <si>
    <t xml:space="preserve">    2)1.1,                                            2.1, 2.2</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</si>
  <si>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</si>
  <si>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 xml:space="preserve">1)Решение Ставропольской городской Думы от 30.05.2012 № 220 "Правила благоустройства территории муниципального образования города Ставрополя"                                                                                           2)Решение Ставропольской городской Думы от 23.08.2017 N 127
"Об утверждении Правил благоустройства территории муниципального образования города Ставрополя Ставропольского края
                                                                                         </t>
  </si>
  <si>
    <t xml:space="preserve">                  2)51</t>
  </si>
  <si>
    <t xml:space="preserve">                              2)3</t>
  </si>
  <si>
    <t xml:space="preserve">                         2)2</t>
  </si>
  <si>
    <t xml:space="preserve">1)ст.38 ч.4 </t>
  </si>
  <si>
    <t>1)20.06.2012- 06.09.2017; 2)07.09.2017, не установлена</t>
  </si>
  <si>
    <t>9820420300</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</si>
  <si>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</si>
  <si>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п 3.3 пп 3.3.1 Приложения 3</t>
  </si>
  <si>
    <t xml:space="preserve">1)Решение Ставропольской городской Думы от 23.08.2017 N 127
"Об утверждении Правил благоустройства территории муниципального образования города Ставрополя Ставропольского края              2)Постановление администрации города Ставрополя от 15.05.2015 № 890 "Об утверждении положений об администрациях районов города Ставрополя""  </t>
  </si>
  <si>
    <t>1)10   2)</t>
  </si>
  <si>
    <t>1)2</t>
  </si>
  <si>
    <t xml:space="preserve"> 2) п 3,3, пп.3.3.1 Приложения 3 </t>
  </si>
  <si>
    <t>1)07.09.2017, не установлена  2)15.05.2015, не установлена</t>
  </si>
  <si>
    <t>9810020300</t>
  </si>
  <si>
    <t>организация в соответствии с Федеральным законом от 24 июля 2007 года № 221-ФЗ «О государственном кадастре недвижимости» выполнения комплексных кадастровых работ и утверждение карты-плана территории</t>
  </si>
  <si>
    <t xml:space="preserve">п. 3.2, пп 3.2.4  Приложения 3 </t>
  </si>
  <si>
    <t xml:space="preserve">Закон Ставропольского края 24.12.2007 N 78-кз"Об отдельных вопросах муниципальной службы в Ставропольском крае" </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</si>
  <si>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выборные муниципальные должности и работающим на постоянной основе, и лицам, замещающим муниципальные должности муниципальной службы города Ставрополя»</t>
  </si>
  <si>
    <t xml:space="preserve">п.2 </t>
  </si>
  <si>
    <t>8210010010</t>
  </si>
  <si>
    <t xml:space="preserve">ст.2 п.2.1 п.п. 5, 6, 7, 11 </t>
  </si>
  <si>
    <t xml:space="preserve">1)Федеральный закон от 02.03.2007 № 25 - ФЗ "О муниципальной службе в Российской Федерации"  2)Федеральный закон от 06.10.2003 № 131- ФЗ  "Об общих принципах организации местного самоуправления в Российской Федерации" </t>
  </si>
  <si>
    <t>1)6  2)3</t>
  </si>
  <si>
    <t>1)22 2)17</t>
  </si>
  <si>
    <t xml:space="preserve">   2) 3</t>
  </si>
  <si>
    <t>1)01.06.2007, не установлена 2)01.01.2009, не установлена</t>
  </si>
  <si>
    <t xml:space="preserve">1)Закон Ставропольского края 24.12.2007 N 78-кз"Об отдельных вопросах муниципальной службы в Ставропольском крае"                                                                  2)Закон Ставропольского края от 02.03.2005 N 12-кз "О местном самоуправлении в Ставропольском крае" </t>
  </si>
  <si>
    <t>1)10 в целом                       2) 9</t>
  </si>
  <si>
    <t>2)1</t>
  </si>
  <si>
    <t xml:space="preserve">1)26.12.2007, не установлена 2)05.03.2005, не установлена </t>
  </si>
  <si>
    <t xml:space="preserve">1)Решение Ставропольской городской Думы от 30.09.2014 №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</si>
  <si>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 1             2) 1,2           3) 1</t>
  </si>
  <si>
    <t>1)08.10.2014, не установлена2)02.07.2011, не установлена 3)29.11.2011, не установлена</t>
  </si>
  <si>
    <t>8210010020</t>
  </si>
  <si>
    <t xml:space="preserve">1)Закон Ставропольского края 24.12.2007 N 78-кз"Об отдельных вопросах муниципальной службы в Ставропольском крае" </t>
  </si>
  <si>
    <t>8210010050</t>
  </si>
  <si>
    <t>п 1.4 Приложения 3</t>
  </si>
  <si>
    <t>8210020050</t>
  </si>
  <si>
    <t xml:space="preserve">1)Федеральный закон от 02.03.2007 № 25 - ФЗ "О муниципальной службе в Российской Федерации" 2)Федеральный закон от 06.10.2003 № 131- ФЗ  "Об общих принципах организации местного самоуправления в Российской Федерации" </t>
  </si>
  <si>
    <t xml:space="preserve">
2)3</t>
  </si>
  <si>
    <t>1)Закон Ставропольского края 24.12.2007 N 78-кз"Об отдельных вопросах муниципальной службы в Ставропольском крае"                                                   2)Закон Ставропольского края от 02.03.2005 N 12-кз "О местном самоуправлении в Ставропольском крае"                                                3)Соглашение от 14.03.2018 № 65-21-С между министерством финансов Ставропольского края и администрацией города Ставрополя о предоставлении субсидии из бюджета Ставропольского края бюджету муниципального образования города Ставрополя Ставропольского края на компенсацию расходов по повышению заработной платы муниципальных служащих муниципальной службы в Ставропольском краеи лиц, не замещающих должности муниципальной службы Ставропольского края и исполняющих обязанности по техническому обеспечению деятельности органов местного самоуправления муниципальных образований Ставропольского края, а также работников муниципальных учреждений Ставропольского края, за исключением отдельных категорий работников муниципальных учреждений Ставропольского края, которым повышение заработной платы осуществляется в соответствии с указами Президента Российской Федерации от 7 мая 2012 города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</si>
  <si>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 xml:space="preserve">
2)9</t>
  </si>
  <si>
    <t xml:space="preserve">1)10 в целом </t>
  </si>
  <si>
    <t xml:space="preserve">
3)1.1,1.2</t>
  </si>
  <si>
    <t>1)26.12.2007, не установлена 2)05.03.2005, не установлена 3)14.03.2018 - 31.12.2018</t>
  </si>
  <si>
    <t>1)08.10.2014, не установлена 2)02.07.2011, не установлена 3)29.11.2011, не установлена</t>
  </si>
  <si>
    <t>2)9</t>
  </si>
  <si>
    <t xml:space="preserve">
3)1.1
1.2</t>
  </si>
  <si>
    <t xml:space="preserve">1)Решение Ставропольской городской Думы от 30.09.2014 №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</si>
  <si>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8210077460</t>
  </si>
  <si>
    <t>Субсидии на компенсацию расходов по повышению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</si>
  <si>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 xml:space="preserve">Решение Ставропольской городской Думы от 13.06.2018 N 238
"О дополнительных мерах социальной поддержки граждан, пострадавших в результате внезапного частичного обрушения многоквартирного дома по адресу: город Ставрополь, улица Бруснева, дом 4"
</t>
  </si>
  <si>
    <t>17.06.2018, не установлена</t>
  </si>
  <si>
    <t>0320180270</t>
  </si>
  <si>
    <t>Предоставление дополнительных мер социальной поддержки гражданам, пострадавшим в результате внезапного частичного обрушения многоквартирного дома по адресу: город Ставрополь, улица Бруснева, дом 4</t>
  </si>
  <si>
    <t>Федеральный закон от 24 апреля 2008 № 48-ФЗ "Об опеке и попечительстве"</t>
  </si>
  <si>
    <t>Закон Ставропольского края от 28 февраля 2008 г. № 10 -кз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</si>
  <si>
    <t xml:space="preserve">1 в целом,         2                6  </t>
  </si>
  <si>
    <t>ч.3п.3.1, пп 3.4.2 в целом Приложения 3</t>
  </si>
  <si>
    <t>8210076200</t>
  </si>
  <si>
    <t>1)3        
2)2
          3)6</t>
  </si>
  <si>
    <t xml:space="preserve">1)16.1                        
2)6
     3)22, 23
   </t>
  </si>
  <si>
    <t xml:space="preserve">1)1                                 
2)1.1
3)1,3
</t>
  </si>
  <si>
    <t>1)01.01.2009, не установлена                                                                            
2)01.09.2008, не установлена
3)01.06.2007, не установлена</t>
  </si>
  <si>
    <t>1)1 в целом; 2;
 6
2)10 в целм, 11</t>
  </si>
  <si>
    <t xml:space="preserve">1)1
2)1
</t>
  </si>
  <si>
    <t xml:space="preserve">
2)2</t>
  </si>
  <si>
    <t>1)04.03.2008, не установлена
2)26.12.2007, не установлена</t>
  </si>
  <si>
    <t>1)1
2)1,2
1</t>
  </si>
  <si>
    <t>1)08.10.2014, не установлена                                                                                                                                                                                                                                                                                                                                                                       2)29.10.2003, не установлена</t>
  </si>
  <si>
    <t>1)3        
2)2
3)6</t>
  </si>
  <si>
    <t xml:space="preserve">1)16.1                        
2)6
3)23
   </t>
  </si>
  <si>
    <t xml:space="preserve">1)1                                 
2)1.1
3)3
</t>
  </si>
  <si>
    <t>1)01.01.2009, не установлена                                                                            
2)01.09.2008, не установлена
3)01.06.2007, не установлена</t>
  </si>
  <si>
    <t xml:space="preserve">1)Закон Ставропольского края 28.02.2008 N 10-кз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
2)Закон Ставропольского края 24.12.2007 N 78-кз "Об отдельных вопросах муниципальной службы в Ставропольском крае" </t>
  </si>
  <si>
    <t>1)1 в целом; 2;
 6
2)11</t>
  </si>
  <si>
    <t xml:space="preserve">1)1
2)1
</t>
  </si>
  <si>
    <t xml:space="preserve">1)Закон Ставропольского края от 02.03.2005 N 12-кз "О местном самоуправлении в Ставропольском крае"                                                       2)Закон Ставропольского края от 20 июня 2014 г. N 57-кз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административных комиссий" </t>
  </si>
  <si>
    <t xml:space="preserve">1)3   </t>
  </si>
  <si>
    <t xml:space="preserve">             </t>
  </si>
  <si>
    <t xml:space="preserve">1)9 2)1 </t>
  </si>
  <si>
    <t xml:space="preserve">       2)2</t>
  </si>
  <si>
    <t>1)05.03.2005, не установлена 2)01.08.2014, не установлена</t>
  </si>
  <si>
    <t>1)Постановление администрации города Ставрополя от 15.05.2015 № 890 "Об утверждении положений об администрациях районов города Ставрополя"                  2)Постановление главы города Ставрополя от 15.10.2020 N 44-п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административных комиссий"</t>
  </si>
  <si>
    <t>1)п.3.7.14 приложения 2           2)п.3,4,5 приложения</t>
  </si>
  <si>
    <t>1)15.05.2015, не установлена   2)18.10.2020 не установлена</t>
  </si>
  <si>
    <t>Федеральный закон   от 6 октября 2003 № 131-ФЗ  "Об общих принципах организации местного самоуправления в Российской Федерации "</t>
  </si>
  <si>
    <t>Закон Ставропольского края от 5 марта 2007г. № 8-кз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комиссий по делам несовершеннолетних и защите их прав"</t>
  </si>
  <si>
    <t>Постановление администрации города Ставрополя от 17.05.2017 № 820 "О создании комиссий по делам несовершеннолетних и защите их прав в муниципальном образовании городе Ставрополе Ставропольского края"</t>
  </si>
  <si>
    <t>8210076360</t>
  </si>
  <si>
    <t>Расходы на осуществление переданных государственных полномочий Ставропольского края по организации деятельности комиссий по делам несовершеннолетних и защите их прав</t>
  </si>
  <si>
    <t>619</t>
  </si>
  <si>
    <t>620</t>
  </si>
  <si>
    <t>Комитет городского хозяйства администрации города Ставрополя</t>
  </si>
  <si>
    <t>4.01.00.0.004</t>
  </si>
  <si>
    <t>Организация в границах муниципильного округа,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</si>
  <si>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Федеральный закон  от 06.10.2003 № 131-ФЗ "Об общих принципах организации местного самоуправления в Российской Федерации "</t>
  </si>
  <si>
    <t xml:space="preserve">Закон Ставропольского края от 02.03.2005 № 12-кз "О местном самоуправлении в Ставропольском крае" </t>
  </si>
  <si>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</si>
  <si>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пп.4  п.10</t>
  </si>
  <si>
    <t xml:space="preserve"> 11.05.2017, не установлена</t>
  </si>
  <si>
    <t>0410220220</t>
  </si>
  <si>
    <t>Расходы на мероприятия в области коммунального хозяйства</t>
  </si>
  <si>
    <t>9820420220</t>
  </si>
  <si>
    <t>04103S724А</t>
  </si>
  <si>
    <t>414</t>
  </si>
  <si>
    <t xml:space="preserve"> Комитет городского хозяйства города Ставрополя</t>
  </si>
  <si>
    <t xml:space="preserve">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</si>
  <si>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11.05.2017,  не установлена</t>
  </si>
  <si>
    <t>0410320220</t>
  </si>
  <si>
    <t>4.01.00.0.006</t>
  </si>
  <si>
    <t>Дорожная деятельность в отношении автомобильных дорог местного значения в границах муниципильного округа,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муниципильного округа,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</si>
  <si>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 Закон Ставропольского края от 02.03.2005 № 12-кз "О местном самоуправлении в Ставропольском крае" 2)  Соглашение № 2-25 от 31.01.2019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</si>
  <si>
    <t>2) 1.1
2.2</t>
  </si>
  <si>
    <t>1) 05.03.2005, не установлена 2) 31.01.2019-31.12.2021</t>
  </si>
  <si>
    <t xml:space="preserve"> Постановление администрации города Ставрополя от 11.05.17 г. № 795 "Об утверждении Положения о комитете городского хозяйства администрации  города Ставрополя" </t>
  </si>
  <si>
    <t>пп.32, п. 12</t>
  </si>
  <si>
    <t>11.05.2017    не установлена</t>
  </si>
  <si>
    <t>0420276424</t>
  </si>
  <si>
    <t>Создание и благоустройство пешеходных коммуникаций по ул.Космонавтов в г.Ставрополе (в том числе проведение ремонтно-восстановительных работ тротуара и создание велосипедной дорожки по нечетной стороне ул.Космонавтов)</t>
  </si>
  <si>
    <t>1) Постановление администрации города Ставрополя от 11.05.17 г.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</si>
  <si>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1)пп. 31-36, п. 12  2)  п.2 абз.1 </t>
  </si>
  <si>
    <t>1) 11.05.2017   не установлен  2) 18.08.2016, не установлен</t>
  </si>
  <si>
    <t>0420220130</t>
  </si>
  <si>
    <t>Проектирование, строительство, реконструкция, ремонт и содержание автомобильных дорог общего пользования местного значения</t>
  </si>
  <si>
    <t>9820420130</t>
  </si>
  <si>
    <t xml:space="preserve">пп.38, п.12 </t>
  </si>
  <si>
    <t>11.05.2017 не установлена</t>
  </si>
  <si>
    <t>0420220830</t>
  </si>
  <si>
    <t>Расходы на прочие мероприятия в области дорожного хозяйства</t>
  </si>
  <si>
    <t>инвент ливн</t>
  </si>
  <si>
    <t>9820420830</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</si>
  <si>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</si>
  <si>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 пп. 31-36, п. 12          2)  п.2 абз.1 </t>
  </si>
  <si>
    <t>1) 11.07.2017 2) 18.08.2016</t>
  </si>
  <si>
    <t>0420221180</t>
  </si>
  <si>
    <t>Проектирование, строительство и реконструкция автомобильных дорог общего пользования местного значения</t>
  </si>
  <si>
    <t>9820421180</t>
  </si>
  <si>
    <t xml:space="preserve">1) Закон Ставропольского края от 02.03.2005 № 12-кз "О местном самоуправлении в Ставропольском крае" </t>
  </si>
  <si>
    <t xml:space="preserve">Постановление администрации города Ставрополя от 30.04.2015  № 808 "Об утверждении Порядка предоставления за счет средств бюджета города Ставрополя субсидии на возмещение затрат организаций по созданию, эксплуатации и обеспечению функционирования на платной основе парковок (парковочных мест), расположенных на автомобильных дорогах общего пользования местного значения города Ставрополя" </t>
  </si>
  <si>
    <t>16.05.2015, не установлен</t>
  </si>
  <si>
    <t>0420260090</t>
  </si>
  <si>
    <t>Предоставление субсидий на возмещение затрат по созданию, эксплуатации и обеспечению функционирования на платной основе парковок (парковочных мест), расположенных на автомобильных дорогах общего пользования местного значения города Ставрополя</t>
  </si>
  <si>
    <t xml:space="preserve">1) Закон Ставропольского края от 02.03.2005 № 12-кз "О местном самоуправлении в Ставропольском крае"                                </t>
  </si>
  <si>
    <t>9820460090</t>
  </si>
  <si>
    <t>1) Закон Ставропольского края от  01.08.1997 № 22-кз "О статусе административного центра Ставропольского края"                                                                   2)  Соглашение № 2-25 от 31.01.2019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</si>
  <si>
    <t xml:space="preserve">
2) 1</t>
  </si>
  <si>
    <t xml:space="preserve">1) 5 в целом </t>
  </si>
  <si>
    <t>1) 13.08.1997, не установлена  2) 31.01.2019-31.12.2021</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</si>
  <si>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</si>
  <si>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1)пп. 32, п. 12              2) п. 2 абз. 1 </t>
  </si>
  <si>
    <t>1) 11.05.2017, не установлен 2) 18.08.2016, не установлен</t>
  </si>
  <si>
    <t>0420276411</t>
  </si>
  <si>
    <t>Расходы на осуществление функций административного центра Ставропольского края за счет средств краевого бюджета на ремонт автомобильных дорог общего пользования местного значения</t>
  </si>
  <si>
    <t xml:space="preserve">1) Закон Ставропольского края от 02.03.2005 № 12-кз "О местном самоуправлении в Ставропольском крае" 2) Соглашение от 11.06.2019 №рнс/19-80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капитальный ремонт и ремонт автомобильных дорог общего пользования местного значения </t>
  </si>
  <si>
    <t xml:space="preserve">  2) 2</t>
  </si>
  <si>
    <t>2) 1.1,          2.2</t>
  </si>
  <si>
    <t xml:space="preserve">1) 05.03.2005, не установлена 2) 11.06.2019, 31.12.2019            </t>
  </si>
  <si>
    <t xml:space="preserve">1)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</si>
  <si>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1)пп. 31-32, п. 12</t>
  </si>
  <si>
    <t xml:space="preserve">1) 10.05.2017, не установлен </t>
  </si>
  <si>
    <t>0420276460</t>
  </si>
  <si>
    <t>Капитальный ремонт и ремонт автомобильных дорог общего пользования населенных пунктов за счет средств краевого бюджета</t>
  </si>
  <si>
    <t>1) Закон Ставропольского края от 02.03.2005 № 12-кз "О местном самоуправлении в Ставропольском крае" 2) Соглашение от 10.07.2019 г. №ркс/19-01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строительство и реконструкцию автомобильных дорог общего пользования местного значения</t>
  </si>
  <si>
    <t>2) 2</t>
  </si>
  <si>
    <t>2) 2.2</t>
  </si>
  <si>
    <t xml:space="preserve">1) 05.03.2005, не установлена 2)  10.07.2019, 31.12.2019    </t>
  </si>
  <si>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</si>
  <si>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 xml:space="preserve">пп. 31, п 12               </t>
  </si>
  <si>
    <t xml:space="preserve">1) 11.05.2017, не установлена </t>
  </si>
  <si>
    <t>0420276495</t>
  </si>
  <si>
    <t>Cтроительство и реконструкция автомобильных дорог общего пользования местного значения  (реконструкция участка улицы Пирогова от разворотного круга по улице Пирогова до улицы Доваторцев в городе Ставрополе) за счет средств краевого бюджета</t>
  </si>
  <si>
    <t>98204S6495</t>
  </si>
  <si>
    <t>01.03.12</t>
  </si>
  <si>
    <t>01.01.14</t>
  </si>
  <si>
    <t>0420276496</t>
  </si>
  <si>
    <t>Cтроительство и реконструкция автомобильных дорог общего пользования местного значения (строительство участка проспекта Российский от улицы Перспективной до улицы 45 Параллель и участка улицы 45 Параллель от улицы Рогожникова  до проспекта Российский в городе Ставрополе (I этап) за счет средств краевого бюджета</t>
  </si>
  <si>
    <t xml:space="preserve"> 1) Закон Ставропольского края от 02.03.2005 № 12-кз "О местном самоуправлении в Ставропольском крае" 2) Соглашение от 06.06.2019 № бкад/19-01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обеспечение дорожной деятельности в рамках реализации национального проекта "Безопасные и качественные автомобильные дороги" </t>
  </si>
  <si>
    <t>1) 05.03.2005, не установлена 2) 06.06.2019, 31.12.2019</t>
  </si>
  <si>
    <t xml:space="preserve">пп. 31-32, п. 12 </t>
  </si>
  <si>
    <t xml:space="preserve"> 11.05.2017, не установлен</t>
  </si>
  <si>
    <t>042R1776A0</t>
  </si>
  <si>
    <t>Обеспечение дорожной деятельности в рамках реализации национального проекта «Безопасные и качественные автомобильные дороги» за счет средств краевого бюджета</t>
  </si>
  <si>
    <t xml:space="preserve"> 1) Закон Ставропольского края от 02.03.2005 № 12-кз "О местном самоуправлении в Ставропольском крае" 2) Соглашение от 06.06.2019 № бкад/19-01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обеспечение дорожной деятельности в рамках реализации национального проекта "Безопасные и качественные автомобильные дороги"  3)  Соглашение от 30.10.2019 № бкад/20-21-14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обеспечение дорожной деятельности в рамках реализации национального проекта "Безопасные и качественные автомобильные дороги" </t>
  </si>
  <si>
    <t>2) 2.2 3) 2.1</t>
  </si>
  <si>
    <t>1) 05.03.2005, не установлена 2) 06.06.2019, 31.12.2019 3) 30.10.2019, 31.12.2021</t>
  </si>
  <si>
    <t>042R1S76A0</t>
  </si>
  <si>
    <t xml:space="preserve">Обеспечение дорожной деятельности в рамках реализации национального проекта «Безопасные и качественные автомобильные дороги» </t>
  </si>
  <si>
    <t xml:space="preserve"> 1) Закон Ставропольского края от 02.03.2005 № 12-кз "О местном самоуправлении в Ставропольском крае" 2) Cоглашение о предоставлении субсидии за счет средств федерального бюджета, поступивших в бюджет Ставропольского края в виде иных межбюджетных трансфертов на финансовое обеспечение дорожной деятельности в рамках реализации национального проекта «Безопасные и качественные автомобильные дороги» от 06.06.2019 № 07701000-1-2019-007 3) Cоглашение о предоставлении субсидии за счет средств федерального бюджета, поступивших в бюджет Ставропольского края в виде иных межбюджетных трансфертов на финансовое обеспечение дорожной деятельности в рамках реализации национального проекта «Безопасные и качественные автомобильные дороги» от 30.10.2019 № 07701000-1-2019-010</t>
  </si>
  <si>
    <t>2 )2  3) 2</t>
  </si>
  <si>
    <t xml:space="preserve">2) 1.1, 2.2 
3) 1.1, 2.2 </t>
  </si>
  <si>
    <t xml:space="preserve"> пп. 31-32, п. 12 </t>
  </si>
  <si>
    <t xml:space="preserve"> 11.05.2017 не установлен </t>
  </si>
  <si>
    <t>042R153930</t>
  </si>
  <si>
    <t>Обеспечение дорожной деятельности в рамках реализации национального проекта «Безопасные и качественные автомобильные дороги»</t>
  </si>
  <si>
    <t>2) 2  3) 2</t>
  </si>
  <si>
    <t>2) 1.1, 2.2 
3) 1.1, 2.2</t>
  </si>
  <si>
    <t>042R1S3930</t>
  </si>
  <si>
    <t>1) Закон Ставропольского края от 02.03.2005 № 12-кз "О местном самоуправлении в Ставропольском крае"   2) Соглашение от 10.07.2019 г. №ркс/19-01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строительство и реконструкцию автомобильных дорог общего пользования местного значения</t>
  </si>
  <si>
    <t xml:space="preserve">1) 3   </t>
  </si>
  <si>
    <t>2) 1.1, 2.2</t>
  </si>
  <si>
    <t xml:space="preserve">1) 05.03.2005, не установлена  2) 2)  10.07.2019, 31.12.2019    </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</si>
  <si>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</si>
  <si>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1)пп. 31, п. 12               2) п. 2 абз. 1 </t>
  </si>
  <si>
    <t>0420276499</t>
  </si>
  <si>
    <t>Реконструкция автомобильной дороги по улице 45 Параллель на участке от улицы Пирогова до улицы Рогожникова в городе Ставрополе (в том числе проектно-изыскательские работы) за счет средств краевого бюджета</t>
  </si>
  <si>
    <t xml:space="preserve">1) Федеральный закон от 12.01.1996 № 7-ФЗ "О некоммерческих организациях";  2) Федеральный закон  от 06.10.2003 № 131-ФЗ "Об общих принципах организации местного самоуправления в Российской Федерации " </t>
  </si>
  <si>
    <t>1) 2 2) 3</t>
  </si>
  <si>
    <t>1) 9.2 2) 17</t>
  </si>
  <si>
    <t>1) 6 2) 3</t>
  </si>
  <si>
    <t>1) 15.01.1996 не установлена 2) 01.01.2009, не установлена</t>
  </si>
  <si>
    <t>Постановление администрации города Ставрополя Ставропольского края от 03.03.2017 № 370 "О реорганизации Ставропольского муниципального специализированного монтажно-эксплуатационного унитарного предприятия "Транссигнал" путем преобразования в муниципальное бюджетное учреждение "Транссигнал"</t>
  </si>
  <si>
    <t>1, 3, 5 в целом</t>
  </si>
  <si>
    <t>03.03.2017, не установлен</t>
  </si>
  <si>
    <t>0420311010</t>
  </si>
  <si>
    <t>Расходы на обеспечение деятельности (оказание услуг) муниципальных учреждений (МБУ "Транссигнал" города Ставрополя)</t>
  </si>
  <si>
    <t xml:space="preserve">1) Федеральный закон от 12.01.1996 № 7-ФЗ "О некоммерческих организациях"        2) Федеральный закон  от 06.10.2003 № 131-ФЗ "Об общих принципах организации местного самоуправления в Российской Федерации " </t>
  </si>
  <si>
    <t>1) 15.01.1996, не установлена 2) 01.01.2009, не установлена</t>
  </si>
  <si>
    <t>Постановление администрации города Ставрополя  от 03.03.2017 № 370 "О реорганизации Ставропольского муниципального специализированного монтажно-эксплуатационного унитарного предприятия "Транссигнал" путем преобразования в муниципальное бюджетное учреждение "Транссигнал"</t>
  </si>
  <si>
    <t>прилож</t>
  </si>
  <si>
    <t xml:space="preserve"> Закон Ставропольского края от 02.03.2005 № 12-кз "О местном самоуправлении в Ставропольском крае"</t>
  </si>
  <si>
    <t xml:space="preserve"> 13.08.1997, не установлена </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</si>
  <si>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</si>
  <si>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1пп. 35-36, 38        п. 12  2)  п.2 абз.1 </t>
  </si>
  <si>
    <t>1) 11.05.2017,  не установлена  2)18.08.2016, не установлен</t>
  </si>
  <si>
    <t>0420320570</t>
  </si>
  <si>
    <t>Обеспечение элементами обустройства автомобильных дорог общего пользования местного значения и организация обеспечения безпасности дорожного движения</t>
  </si>
  <si>
    <r>
      <rPr>
        <sz val="20"/>
        <rFont val="Times New Roman"/>
        <family val="1"/>
        <charset val="204"/>
      </rPr>
      <t>плюс 6 000 000,00 на 2021 г</t>
    </r>
    <r>
      <rPr>
        <sz val="10"/>
        <rFont val="Times New Roman"/>
        <family val="1"/>
        <charset val="204"/>
      </rPr>
      <t xml:space="preserve"> подходы, переходы, огражд, светофоры,остановки</t>
    </r>
  </si>
  <si>
    <t>9820420570</t>
  </si>
  <si>
    <t>4.01.00.0.014</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</si>
  <si>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муниципильного округа, городского округа</t>
  </si>
  <si>
    <t>1)  пп. 35 в целом,36, 38 п. 12               2) п.2 абз. 1</t>
  </si>
  <si>
    <t>1) 11.05.2017, не установолен    2)18.08.2016, не установоен</t>
  </si>
  <si>
    <t xml:space="preserve"> п.12 пп.32 </t>
  </si>
  <si>
    <t>11.05.2017, не установлен</t>
  </si>
  <si>
    <t>02Б0220560</t>
  </si>
  <si>
    <t>Расходы на ремонт подъездных автомобильных дорог общего пользования местного значения к садоводческим некоммерческим товариществам, огородническим некоммерческим товариществам, а также некоммерческим организациям, созданным гражданами для ведения садоводства, огородничества или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расположенным на территории города Ставрополя</t>
  </si>
  <si>
    <t>1) Закон Ставропольского края от 02.03.2005 № 12-кз "О местном самоуправлении в Ставропольском крае"  2) Закон Ставропольского края от  01.08.1997 № 22-кз "О статусе административного центра Ставропольского края"                                                                        3) Соглашение № 2-25 от 31.01.2019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 4) Соглашение № 2-25 от 30.01.2020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</si>
  <si>
    <t>3) 1,2 4) 1,2</t>
  </si>
  <si>
    <t xml:space="preserve">1) 3            </t>
  </si>
  <si>
    <t>1) 9              2) 5 в целом</t>
  </si>
  <si>
    <t xml:space="preserve">1) 1             </t>
  </si>
  <si>
    <t xml:space="preserve">3)  1.1
2.1
4) 1.1
2.1 </t>
  </si>
  <si>
    <t>1) 05.03.2005, не установлена 2) 13.08.1997, не установлена        3) 31.01.2019-31.12.2021 4) 30.01.2020-31.12.2022</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</si>
  <si>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</si>
  <si>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1)пп. 32 п. 12                2)  п.2 абз.1 </t>
  </si>
  <si>
    <t>1) 10.05.2017, не установлен 2) 18.08.2016, не установлен</t>
  </si>
  <si>
    <t>04202S6411</t>
  </si>
  <si>
    <t>Расходы на осуществление функций административного центра Ставропольского края  на ремонт автомобильных дорог общего пользования местного значения</t>
  </si>
  <si>
    <t xml:space="preserve">1) Закон Ставропольского края от 02.03.2005 № 12-кз "О местном самоуправлении в Ставропольском крае" 2) Соглашение №рнс/19-80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капитальный ремонт и ремонт автомобильных дорог общего пользования местного значения от 11.06.2019 </t>
  </si>
  <si>
    <t xml:space="preserve">
2) 1.1,           2.1</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</si>
  <si>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</si>
  <si>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1)пп.31-32, п. 12          2)  п.2 абз. 1 </t>
  </si>
  <si>
    <t>1) 11.05.2017, не установен 2) 18.08.2016, не установлен</t>
  </si>
  <si>
    <t>04202S6460</t>
  </si>
  <si>
    <t>Капитальный ремонт и ремонт автомобильных дорог общего пользования населенных пунктов за счет средств местного бюджета</t>
  </si>
  <si>
    <t>1) Закон Ставропольского края от 02.03.2005 № 12-кз "О местном самоуправлении в Ставропольском крае" 2) Соглашение №рнс/19-80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капитальный ремонт и ремонт автомобильных дорог общего пользования местного значения от 11.06.2019 3) Соглашение №рдг/20-13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капитальный ремонт и ремонт автомобильных дорог общего пользования местного значения от 03.04.2020</t>
  </si>
  <si>
    <t xml:space="preserve">
2) 1.1,           2.1            3) 1.1,           2.1  </t>
  </si>
  <si>
    <t xml:space="preserve">1) 05.03.2005, не установлена 2) 11.06.2019, 31.12.2019  3) 03.04.2020-31.12.2020          </t>
  </si>
  <si>
    <t>04202S7830</t>
  </si>
  <si>
    <t>1)Закон Ставропольского края от 02.03.2005 № 12-кз "О местном самоуправлении в Ставропольском крае" 2) Соглашение от 10.07.2019 г. №ркс/19-01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строительство и реконструкцию автомобильных дорог общего пользования местного значения</t>
  </si>
  <si>
    <t xml:space="preserve">1) 05.03.2005, не установлена 2) 10.07.2019, 31.12.2019    </t>
  </si>
  <si>
    <t xml:space="preserve">1)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</si>
  <si>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 xml:space="preserve"> пп. 31, п. 12</t>
  </si>
  <si>
    <t xml:space="preserve">1) 11.05.2017, не установлен </t>
  </si>
  <si>
    <t>04202S6490</t>
  </si>
  <si>
    <t>Строительство и реконструкция автомобильных дорог общего пользования местного значения</t>
  </si>
  <si>
    <t>пп. 31, п. 12</t>
  </si>
  <si>
    <t xml:space="preserve"> 11.05.2017, не установлен </t>
  </si>
  <si>
    <t>04202S6495</t>
  </si>
  <si>
    <t>Cтроительство и реконструкция автомобильных дорог общего пользования местного значения  (реконструкция участка улицы Пирогова от разворотного круга по улице Пирогова до улицы Доваторцев в городе Ставрополе) за счет средств местного бюджета</t>
  </si>
  <si>
    <t>04202S6496</t>
  </si>
  <si>
    <t>Cтроительство и реконструкция автомобильных дорог общего пользования местного значения (строительство участка проспекта Российский от улицы Перспективной до улицы 45 Параллель и участка улицы 45 Параллель от улицы Рогожникова  до проспекта Российский в городе Ставрополе (I этап) за счет средств местного бюджета</t>
  </si>
  <si>
    <t>1) 05.03.2005, не установлена 2)  10.07.2019, 31.12.2020</t>
  </si>
  <si>
    <t xml:space="preserve">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</si>
  <si>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04202S6499</t>
  </si>
  <si>
    <t>Реконструкция автомобильной дороги по улице 45 Параллель на участке от улицы Пирогова до улицы Рогожникова в городе Ставрополе</t>
  </si>
  <si>
    <t>4.01.00.0.007</t>
  </si>
  <si>
    <t>Обеспечение проживающих в муниципильном округе,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</si>
  <si>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Решение Ставропольской городской Думы от 28.05.2014 N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
</t>
  </si>
  <si>
    <t>04.06.2014, не установлен</t>
  </si>
  <si>
    <t>1) Жилищный кодекс Российской Федерации № 188-ФЗ от 29.12.2004 2) Федеральный закон  от 06.10.2003 № 131-ФЗ "Об общих принципах организации местного самоуправления в Российской Федерации "</t>
  </si>
  <si>
    <t>1) 8</t>
  </si>
  <si>
    <t>1) 165 2) 16</t>
  </si>
  <si>
    <t>1) 1 2) 1</t>
  </si>
  <si>
    <t>1)01.03.2005, не установлена 2) 01.01.2009, не установлена</t>
  </si>
  <si>
    <t>пп. 73, п. 12</t>
  </si>
  <si>
    <t>0410120200</t>
  </si>
  <si>
    <t>Расходы на мероприятия в области жилищного хозяйства</t>
  </si>
  <si>
    <t xml:space="preserve">1) Жилищный кодекс Российской Федерации № 188-ФЗ от 29.12.2004 2) Федеральный закон  от 06.10.2003 № 131-ФЗ "Об общих принципах организации местного самоуправления в Российской Федерации "  3) Федеральный закон от 21.07.2007 N 185-ФЗ
"О Фонде содействия реформированию жилищно-коммунального хозяйства"
4) Постановление Правительства РФ от 17.01.2017 N 18
"Об утверждении Правил предоставления финансовой поддержки за счет средств государственной корпорации - Фонда содействия ре
</t>
  </si>
  <si>
    <t>2) 3,2</t>
  </si>
  <si>
    <t>1) 14, 165 2) 16 3) 15.1</t>
  </si>
  <si>
    <t>1) 3, 9.3 2) 6 3) 6 4) 2-6</t>
  </si>
  <si>
    <t>1)01.03.2005, не установлена 2) 01.01.2009, не установлена 3) 07.08.2007, не установлена 4) 28.01.2017, не установлена</t>
  </si>
  <si>
    <t xml:space="preserve">1) Закон Ставропольского края от 02.03.2005 № 12-кз "О местном самоуправлении в Ставропольском крае"  2) Постановление  Правительства Ставропольского края от 30.12.2019 N 638-п
"Об утверждении Порядка предоставления иных межбюджетных трансфертов бюджетам муниципальных образований Ставропольского края за счет средств, поступивших в бюджет Ставропольского края от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 расположенных на территории Ставропольского края"
</t>
  </si>
  <si>
    <t>1) 05.03.2005, не установлена 2) 31.12.2019, не установлена</t>
  </si>
  <si>
    <t xml:space="preserve"> Постановление администрации г. Ставрополя от 09.07.2020 N 982 "Об утверждении Порядка предоставления субсидий товариществам собственников жилья, жилищным, жилищно-строительным кооперативам, управляющим организациям, осуществляющим управление многоквартирными домами, расположенными на территории города Ставрополя, в отношении которых государственной корпорацией - Фондом содействия реформированию жилищно-коммунального хозяйства принято решение о предоставлении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многоквартирных домов, на возмещение части расходов, связанных с проведением капитального ремонта общего имущества многоквартирных домов"
</t>
  </si>
  <si>
    <t>п.3</t>
  </si>
  <si>
    <t>15.07.2020, не установлена</t>
  </si>
  <si>
    <t>0410177890</t>
  </si>
  <si>
    <t>Обеспечение мероприятий по капитальному ремонту многоквартирных домов за счет средств, полученных от государственной корпорации - Фонда содействия реформированию жилищно-коммунального хозяйства</t>
  </si>
  <si>
    <t>01.03.07</t>
  </si>
  <si>
    <t>1) 2 2) 2</t>
  </si>
  <si>
    <t>1) 14, 165 2) 16</t>
  </si>
  <si>
    <t>1) 3, 9.3 2) 6</t>
  </si>
  <si>
    <t>Постановление администрации г. Ставрополя от 12.11.2019 N 3158
"Об утверждении Порядка и перечня случаев оказания на безвозвратной основе за счет средств бюджета города Ставрополя дополнительной помощи при возникновении неотложной необходимости в проведении капитального ремонта общего имущества в многоквартирных домах, расположенных на территории города Ставрополя</t>
  </si>
  <si>
    <t>15.11.19, не установлена</t>
  </si>
  <si>
    <t>9810020200</t>
  </si>
  <si>
    <t>4.01.00.0.010</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</si>
  <si>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автомобильного транспорта) </t>
  </si>
  <si>
    <t xml:space="preserve">Закон Ставропольского края от 02.03.2005 № 12-кз  "О местном самоуправлении в Ставропольском крае"  </t>
  </si>
  <si>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</si>
  <si>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 xml:space="preserve">пп.49, п. 12    </t>
  </si>
  <si>
    <t>0420111010</t>
  </si>
  <si>
    <t>пп. 49-51, п. 12</t>
  </si>
  <si>
    <t>11.05.2017, не кстановлен</t>
  </si>
  <si>
    <t>0420121170</t>
  </si>
  <si>
    <t>Оптимизация маршрутной сети города Ставрополя</t>
  </si>
  <si>
    <t>Федеральный закон  от 13.07.2015 № 220-ФЗ "Об организации регулярных перевозок пассажиров
и багажа автомобильным транспортом
и городским наземным электрическим транспортом в Российской Федерации
и о внесении изменений в отдельные
законодательные акты Российской Федерации "</t>
  </si>
  <si>
    <t>14</t>
  </si>
  <si>
    <t>14.07.2015, не установлена</t>
  </si>
  <si>
    <t xml:space="preserve">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</si>
  <si>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 xml:space="preserve">пп. 51, 52 п. 12 </t>
  </si>
  <si>
    <t>Расходы на прочие мероприятия в области транспорта</t>
  </si>
  <si>
    <t>4.01.00.0.012</t>
  </si>
  <si>
    <t>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городского электрического транспорта)</t>
  </si>
  <si>
    <t>Постановление администрации г. Ставрополя от 29.12.2017 N 2516 "Об утверждении Порядка предоставления субсидий на финансовое обеспечение затрат организаций городского наземного электрического транспорта в связи с осуществлением регулярных перевозок пассажиров и багажа по муниципальным маршрутам регулярных перевозок по тарифам ниже установленного предельного максимального уровня тарифа на перевозку пассажиров городским наземным электрическим транспортом (троллейбусами) по маршрутам города Ставрополя"</t>
  </si>
  <si>
    <t xml:space="preserve">  11.01.2018, не установлен</t>
  </si>
  <si>
    <t>0420160020</t>
  </si>
  <si>
    <t>Расходы на проведение отдельных мероприятий по электрическому транспорту</t>
  </si>
  <si>
    <t>1) Постановление администрации города Ставрополя от 10.02.2017 № 245 «Об утверждении Порядка предоставления субсидии за счет средств бюджета города Ставрополя Ставропольскому муниципальному унитарному троллейбусному предприятию в рамках мер по предупреждению банкротства на финансовое обеспечение затрат, направленных на погашение денежных обязательств, требований о выплате выходных пособий и (или) об оплате труда лиц, работающих или работавших по трудовому договору, и обязательных платежей, в целях восстановления платежеспособности должника (санации) 2)  Постановление администрации города Ставрополя от 16.07.2020 № 1051 «Об утверждении Порядка предоставления субсидии за счет средств бюджета города Ставрополя Ставропольскому муниципальному унитарному троллейбусному предприятию в рамках мер по предупреждению банкротства на финансовое обеспечение затрат, направленных на погашение денежных обязательств, требований о выплате выходных пособий и (или) об оплате труда лиц, работающих или работавших по трудовому договору, и обязательных платежей, в целях восстановления платежеспособности должника (санации) "</t>
  </si>
  <si>
    <t>1) пп. 49-51, п. 12 2) приложение</t>
  </si>
  <si>
    <t>11) 10.02.2017, не установлен 2) 16.07.2020, не установлена</t>
  </si>
  <si>
    <t>0420160070</t>
  </si>
  <si>
    <t>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 направленных на погашение денежных обязательств, требований о выплате выходных пособий и (или) об оплате труда лиц, работающих или работавших по трудовому договору, и обязательных платежей, в целях восстановления платежеспособности должника (санации)</t>
  </si>
  <si>
    <t>4.01.00.0.016</t>
  </si>
  <si>
    <t>Участие в предупреждении и ликвидации последствий чрезвычайных ситуаций в границах муниципильного округа, городского округа</t>
  </si>
  <si>
    <t>Постановление администрации города Ставрополя от 18.02.2019 № 381"О выделении средств из резервного фонда администрации города Ставрополя на проведение работ по спилу, распилу, погрузке и вывозу деревьев, поврежденных в результате чрезвычайной ситуации на территории муниципального образования города Ставрополя Ставропольского края"</t>
  </si>
  <si>
    <t>18.02.2019, 31.12.2019</t>
  </si>
  <si>
    <t>8320011010</t>
  </si>
  <si>
    <t>1) 05.03.2005, не установлена</t>
  </si>
  <si>
    <t>18.02.2019, 3.12.2019</t>
  </si>
  <si>
    <t>8320020780</t>
  </si>
  <si>
    <t>Расходы на проведение мероприятий по озеленению территории города Ставрополя</t>
  </si>
  <si>
    <t>4.01.00.0.030</t>
  </si>
  <si>
    <t>Создание условий для организации досуга и обеспечения жителей муниципильного округа, городского округа услугами организаций культуры</t>
  </si>
  <si>
    <t>20</t>
  </si>
  <si>
    <t>п. 71, п 12</t>
  </si>
  <si>
    <t>цветы</t>
  </si>
  <si>
    <t>4.01.00.0.040</t>
  </si>
  <si>
    <t>Организация благоустройства территории муниципильного округа,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</si>
  <si>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 xml:space="preserve"> 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 Ставрополя от 30.05.2019 N 1522
"Об утверждении Порядка предоставления субсидий из бюджета города Ставрополя садоводческим некоммерческим товариществам, огородническим некоммерческим товариществам, а также некоммерческим организациям, созданным гражданами для ведения садоводства, огородничества или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расположенным на территории города Ставрополя, на инженерное обеспечение территории садоводческих некоммерческих товариществ, огороднических некоммерческих товариществ, а также некоммерческих организаций, созданных гражданами для ведения садоводства, огородничества или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расположенных на территории города Ставрополя"
</t>
  </si>
  <si>
    <t>1) пп. 29, п. 12              2) п. 2,3</t>
  </si>
  <si>
    <t>1) 11.05.2017, не установлен   2) 05.06.2019. не установлен</t>
  </si>
  <si>
    <t>02Б0360050</t>
  </si>
  <si>
    <t>Инженерное обеспечение садоводческих некоммерческих товариществ, огороднических некоммерческих товариществ, а также некоммерческих организаций, созданных гражданами для ведения садоводства, огородничества или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расположенных на территории города Ставрополя</t>
  </si>
  <si>
    <t>Федеральный закон  от 21.07.1997 № 117-ФЗ "О безопасности гидротехнических сооружений "</t>
  </si>
  <si>
    <t>9 в целом</t>
  </si>
  <si>
    <t>28.07.1997, не установлена</t>
  </si>
  <si>
    <t xml:space="preserve">пп. 17, абзац 3 пп. 59, п.12   </t>
  </si>
  <si>
    <t>11.05.17, не установлен</t>
  </si>
  <si>
    <t>0430111010</t>
  </si>
  <si>
    <t>0430411010</t>
  </si>
  <si>
    <t xml:space="preserve">1) Закон Ставропольского края от 02.03.2005 № 12-кз "О местном самоуправлении в Ставропольском крае" 2) Соглашение №1 между Министерством природных ресурсов и охраны оружающей среды Ставропольского края и администрацией города Ставрополя субсидии на проведение работ по капитальному ремонту гидротехнических сооружений, находящихся в муниципальной собственногсти муниципальных образований Ставропольского края от 06.12.2019 </t>
  </si>
  <si>
    <t xml:space="preserve">1) 05.03.2005, не установлена 2)  06.12.2019, 31.12.2019 </t>
  </si>
  <si>
    <t>0430477810</t>
  </si>
  <si>
    <t>Проведение работ по капитальному ремонту гидротехнических сооружений, находящихся в муниципальной собственности муниципальных образований Ставропольского края, за счет средств краевого бюджета</t>
  </si>
  <si>
    <t>1) Закон Ставропольского края от 02.03.2005 № 12-кз "О местном самоуправлении в Ставропольском крае" 2)  Соглашение №1 между Министерством природных ресурсов и охраны оружающей среды Ставропольского края и администрацией города Ставрополя Субсидии на проведение работ по капитальному ремонту гидротехнических сооружений, находящихся в муниципальной собственногсти муниципальных образований Ставропольского края от 27.01.2020</t>
  </si>
  <si>
    <t xml:space="preserve">
2) 2</t>
  </si>
  <si>
    <t>2) 2.1, 2.2</t>
  </si>
  <si>
    <t xml:space="preserve">1) 05.03.2005, не установлена 2)   27.01.2020, 31.12.2020 </t>
  </si>
  <si>
    <t xml:space="preserve">пп. 17, абзац 3 пп. 59, п.12  </t>
  </si>
  <si>
    <t>04304S7810</t>
  </si>
  <si>
    <t>Проведение работ по капитальному ремонту гидротехнических сооружений, находящихся в муниципальной собственности муниципальных образований Ставропольского края</t>
  </si>
  <si>
    <t>1) Закон Ставропольского края от 02.03.2005 № 12-кз "О местном самоуправлении в Ставропольском крае" 2) Соглашение №1 между Министерством природных ресурсов и охраны оружающей среды Ставропольского края и администрацией города Ставрополя субсидии на проведение работ по капитальному ремонту гидротехнических сооружений, находящихся в муниципальной собственногсти муниципальных образований Ставропольского края от 06.12.2019 
3) Соглашение №1 между Министерством природных ресурсов и охраны оружающей среды Ставропольского края и администрацией города Ставрополя Субсидии на проведение работ по капитальному ремонту гидротехнических сооружений, находящихся в муниципальной собственногсти муниципальных образований Ставропольского края от 27.01.2020</t>
  </si>
  <si>
    <t>2) 2
3) 2</t>
  </si>
  <si>
    <t>2) 2.2
3) 2.1, 2.2</t>
  </si>
  <si>
    <t xml:space="preserve">1) 05.03.2005, не установлена 2)  06.12.2019, 31.12.2019
3) 27.01.2020, 31.12.2020 </t>
  </si>
  <si>
    <t>1) Закон Ставропольского края от 02.03.2005 № 12-кз "О местном самоуправлении в Ставропольском крае" 2) Соглашение №1 между Министерством природных ресурсов и охраны оружающей среды Ставропольского края и администрацией города Ставрополя субсидии на проведение работ по капитальному ремонту гидротехнических сооружений, находящихся в муниципальной собственногсти муниципальных образований Ставропольского края от 06.12.2019</t>
  </si>
  <si>
    <t xml:space="preserve">1) 05.03.2005, не установлена 2)  06.12.2019, 31.12.2019  </t>
  </si>
  <si>
    <t>9820477810</t>
  </si>
  <si>
    <t>98204S7810</t>
  </si>
  <si>
    <t>Проведение работ по капитальному ремонту гидротехнических сооружений, находящихся в муниципальной собственности муниципальных образований Ставропольского края, за счет средств местного бюджета</t>
  </si>
  <si>
    <t>пп.33, п. 12</t>
  </si>
  <si>
    <t>4.01.00.0.037</t>
  </si>
  <si>
    <t xml:space="preserve">абзацы 4,5 пп. 59, п. 12    </t>
  </si>
  <si>
    <t>0430220290</t>
  </si>
  <si>
    <t>Расходы на проектирование, строительство и содержание мест захоронения на территории города Ставрополя</t>
  </si>
  <si>
    <t>17598019,05</t>
  </si>
  <si>
    <t>17623401,36</t>
  </si>
  <si>
    <t>9820420290</t>
  </si>
  <si>
    <t xml:space="preserve">1) Федеральный закон  от 06.10.2003 № 131-ФЗ "Об общих принципах организации местного самоуправления в Российской Федерации " 2) Федеральный закон от 12.01.1996 N 8-ФЗ
"О погребении и похоронном деле"
</t>
  </si>
  <si>
    <t>1) 16 2) 9</t>
  </si>
  <si>
    <t>1) 23</t>
  </si>
  <si>
    <t>1) 01.01.2009, не установлена 2) 12.01.1996, не установлена</t>
  </si>
  <si>
    <t xml:space="preserve">1) Постановление администрации города Ставрополя от 29.09.2017 № 1815 "Об утверждении Порядка предоставления субсидии за счет средств бюджета города Ставрополя муниципальному унитарному предприятию ритуальных услуг «Обелиск» на возмещение затрат по предоставлению услуг согласно гарантированному перечню услуг по погребению в соответствии с Федеральным законом «О погребении и похоронном деле»»  2)  Постановление администрации города Ставрополя от 11.05.2017 № 795 "Об утверждении Положения о комитете городского хозяйства администрации  города Ставрополя" 3) Постановление администрации г. Ставрополя от 22.06.2020 N 907 "Об утверждении Порядка предоставления субсидии за счет средств бюджета города Ставрополя муниципальному унитарному предприятию ритуальных услуг "Обелиск" на возмещение затрат по предоставлению услуг согласно гарантированному перечню услуг по погребению в соответствии с Федеральным законом "О погребении и похоронном деле"
"Об утверждении Порядка предоставления субсидии за счет средств бюджета города Ставрополя муниципальному унитарному предприятию ритуальных услуг "Обелиск" на возмещение затрат по предоставлению услуг согласно гарантированному перечню услуг по погребению в соответствии с Федеральным законом "О погребении и похоронном деле"
</t>
  </si>
  <si>
    <t>2) пп. 48, п. 12 
3) п.3</t>
  </si>
  <si>
    <t>1) 29.09.2017, не установлена 2) 11.05.2017, не установлено 3) 28.06.2020, не установлена</t>
  </si>
  <si>
    <t>0320380020</t>
  </si>
  <si>
    <t>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t>
  </si>
  <si>
    <t>4.02.00.0.001</t>
  </si>
  <si>
    <t xml:space="preserve"> Федеральный закон от 02.03.2007 № 25-ФЗ
"О муниципальной службе в Российской Федерации"
</t>
  </si>
  <si>
    <t xml:space="preserve"> 01.06.2007, не установлена</t>
  </si>
  <si>
    <t xml:space="preserve">Закон Ставропольского края от 24.12.2007 N 78-кз
"Об отдельных вопросах муниципальной службы в Ставропольском крае"
</t>
  </si>
  <si>
    <t xml:space="preserve"> 26.12.2007, не установлена</t>
  </si>
  <si>
    <t>1) Постановление главы города Ставрополя от 04.04.2008 № 958 "Об утверждении Положения о поощрении муниципальных служащих в органах местного самоуправления города Ставрополя"  
2)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</si>
  <si>
    <t>1) п.2.1 абзацы 9-12 
2) п.5 абзац 8</t>
  </si>
  <si>
    <t>1) 04.04.2008, не установлена
2) 20.07.2020,  не установлена</t>
  </si>
  <si>
    <t>8310010050</t>
  </si>
  <si>
    <t xml:space="preserve">п. 13   </t>
  </si>
  <si>
    <t>8310020050</t>
  </si>
  <si>
    <t xml:space="preserve">1) Федеральный закон от 12.01.1996 № 7-ФЗ "О некоммерческих организациях" 2) Федеральный закон  от 06.10.2003 № 131-ФЗ "Об общих принципах организации местного самоуправления в Российской Федерации " </t>
  </si>
  <si>
    <t>1) 9.2 2) 16</t>
  </si>
  <si>
    <t>1) 6 2) 25, 38</t>
  </si>
  <si>
    <t xml:space="preserve">Постановление администрации города Ставрополя от 12.05.2011 №1335 "О создании муниципального бюджетного учреждения «Ставропольское городское лесничество» путем изменения типа муниципального автономного учреждения «Ставропольское городское лесничество» </t>
  </si>
  <si>
    <t>6.1</t>
  </si>
  <si>
    <t>12.05.2011, не установлен</t>
  </si>
  <si>
    <t>1) 15.01.1996 2) 01.01.2009</t>
  </si>
  <si>
    <t>Расходы на обеспечение деятельности (оказанние услуг) муниципальных учреждений</t>
  </si>
  <si>
    <t>1) 6 2) 36</t>
  </si>
  <si>
    <t xml:space="preserve">Закон Ставропольского края от 02.03.2005 № 12-кз"О местном самоуправлении в Ставропольском крае" </t>
  </si>
  <si>
    <t xml:space="preserve"> 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t>
  </si>
  <si>
    <t xml:space="preserve"> р.2 ст.27 ч.1, ст.29 ч.5 в целом </t>
  </si>
  <si>
    <t>07.09.2017, не установлен</t>
  </si>
  <si>
    <t>0430420280</t>
  </si>
  <si>
    <t>Расходы на уличное освещение территории города Ставрополя</t>
  </si>
  <si>
    <t>98204S7780</t>
  </si>
  <si>
    <t>Реализация мероприятий по благоустройству территорий в городских округах Ставропольского края, за исключением городских округов Ставропольского края, имеющих статус  городов-курортов</t>
  </si>
  <si>
    <t>9820420280</t>
  </si>
  <si>
    <t xml:space="preserve">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t>
  </si>
  <si>
    <t xml:space="preserve"> р. 2 ст.10 ч.2, ст.13 ч.5, 14 ч.3, 18 в целом,19 в целом, 23 в целом, ст.51  ч.3 в целом  </t>
  </si>
  <si>
    <t>подпор, скамейки, биотуал, конт площ</t>
  </si>
  <si>
    <t>Закон Ставропольского края "О местном самоуправлении в Ставропольском крае" от 02.03.2005 № 12-кз</t>
  </si>
  <si>
    <t xml:space="preserve"> р.2 ст. 46 ч.1 п.1, 2, 3, 4, 6   </t>
  </si>
  <si>
    <t>0430420780</t>
  </si>
  <si>
    <t>9820420780</t>
  </si>
  <si>
    <t>1) Закон Ставропольского края от  01.08.1997 № 22-кз "О статусе административного центра Ставропольского края"    2)  Соглашение  от 31.01.2019 № 2-25    между министерством жилищно-коммунального хозяйства Ставропольского края и администрацией города Ставрополя о предоставлении субсидии  на  осуществление функций административного центра Ставропольского края бюджету города Ставрополя из бюджета Ставропольского края в 2019 году и плановом периоде 2020 и 2021 годов</t>
  </si>
  <si>
    <t>1) 13.08.1997, не установлена 2) 31.01.2019 31.12.23019</t>
  </si>
  <si>
    <t>р.2 ст.46 ч. 1 п.1, 2, 3, 4, 6</t>
  </si>
  <si>
    <t>0430476413</t>
  </si>
  <si>
    <t>Расходы на осуществление функций административного центра Ставропольского края за счет средств краевого бюджета на проведение мероприятий по озеленению территории города Ставрополя</t>
  </si>
  <si>
    <t xml:space="preserve"> Закон Ставропольского края от 02.03.2005 № 12-кз"О местном самоуправлении в Ставропольском крае" </t>
  </si>
  <si>
    <t xml:space="preserve">05.03.2005, не установлена  </t>
  </si>
  <si>
    <t xml:space="preserve">р.2 ст.32  ч.2  </t>
  </si>
  <si>
    <t>0430477249</t>
  </si>
  <si>
    <t>Cтроительство (реконструкция) объектов коммунальной инфраструктуры (строительство участка проспекта Российский от улицы Перспективной до улицы 45 Параллель и участка улицы 45 Параллель от улицы Рогожникова до проспекта Российский  в городе Ставрополе (II этап)  за счет средств краевого бюджета</t>
  </si>
  <si>
    <t>0430477247</t>
  </si>
  <si>
    <t>Cтроительство (реконструкция) объектов коммунальной инфраструктуры счет средств краевого бюджета</t>
  </si>
  <si>
    <t>Закон Ставропольского края "О местном самоуправлении в Ставропольском крае" от 02.03.2005 № 12-кз 2) Соглашение от 14.06.2019 № 2-44 между министерством жилищно-коммунаьного хозяйства Ставропольского края и администрацией города Стврополя о предоставлении из бюджета Ставропольского края бюджету города Ставрополя субсидии на реализацию мероприятий по благоустройству территорий в городских округах Ставропольского края, за исключением городских округов Ставропльского края, имеющих статус городав-курортов</t>
  </si>
  <si>
    <t>1) 05.03.2005, не установлена 2) 14.06.2019, 31.12.2019</t>
  </si>
  <si>
    <t>0430477780</t>
  </si>
  <si>
    <t>1) Закон Ставропольского края "О местном самоуправлении в Ставропольском крае" от 02.03.2005 № 12-кз  2) Соглашение от 14.06.2019 № 2-44 между министерством жилищно-коммунаьного хозяйства Ставропольского края и администрацией города Стврополя о предоставлении из бюджета Ставропольского края бюджету города Ставрополя субсидии на реализацию мероприятий по благоустройству территорий в городских округах Ставропольского края, за исключением городских округов Ставропльского края, имеющих статус городав-курортов</t>
  </si>
  <si>
    <t xml:space="preserve">) р.2 ст. 46 ч.1 п.1, 2, 3, 4, 6   </t>
  </si>
  <si>
    <t>04304S7780</t>
  </si>
  <si>
    <t>1) Закон Ставропольского края "О местном самоуправлении в Ставропольском крае" от 02.03.2005 № 12-кз  2) Соглашение от 29.07.2020 № 2-113 между министерством жилищно-коммунаьного хозяйства Ставропольского края и администрацией города Стврополя о предоставлении из бюджета Ставропольского края бюджету города Ставрополя субсидии на реализацию мероприятий по благоустройству территорий в городских округах Ставропольского края, городских и сельских поселениях Ставропльского края</t>
  </si>
  <si>
    <t>1) 05.03.2005, не установлена 2) 29.07.2020, 31.12.2020</t>
  </si>
  <si>
    <t>1) Закон Ставропольского края 01.08.1997 N 22-кз "О статусе административного центра  Ставропольского края" 
2) Закон Ставропольского края 02.03.2005 N 12-кз "О местном самоуправлении в Ставропольском крае"
                                                                                                                   3) Соглашение № 2-25 от 31.01.2019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</si>
  <si>
    <t xml:space="preserve">3) 1,
2
     </t>
  </si>
  <si>
    <t>1) 10
2) 9</t>
  </si>
  <si>
    <t>1) 1
2) 1</t>
  </si>
  <si>
    <t>1) 13.08.1997, не установлена  
2) 05.03.2005, не установлена
3) 31.01.2019-31.12.2021</t>
  </si>
  <si>
    <t>04304S6413</t>
  </si>
  <si>
    <t>Расходы на осуществление функций административного центра Ставропольского края  на проведение мероприятий по озеленению территории города Ставрополя</t>
  </si>
  <si>
    <t xml:space="preserve">р. 2 ст.32  ч.2  </t>
  </si>
  <si>
    <t>04304S7240</t>
  </si>
  <si>
    <t xml:space="preserve">Cтроительство (реконструкция) объектов коммунальной инфраструктуры </t>
  </si>
  <si>
    <t>04304S7247</t>
  </si>
  <si>
    <t>Cтроительство (реконструкция) объектов коммунальной инфраструктуры счет средств местного бюджета</t>
  </si>
  <si>
    <t>04304S7249</t>
  </si>
  <si>
    <t>Cтроительство (реконструкция) объектов коммунальной инфраструктуры (строительство участка проспекта Российский от улицы Перспективной до улицы 45 Параллель и участка улицы 45 Параллель от улицы Рогожникова до проспекта Российский  в городе Ставрополе (II этап)  за счет средств местного бюджета</t>
  </si>
  <si>
    <t xml:space="preserve">1) Федеральный закон  от 06.10.2003 № 131-ФЗ "Об общих принципах организации местного самоуправления в Российской Федерации " 2)  Федерального закона от 23 ноября 2009 г. № 261-ФЗ "Об энергосбережении и о повышении энергетической эффективности и о внесении изменений в отдельные законодательные акты Российской Федерации"
</t>
  </si>
  <si>
    <t>1)  16  2)  8</t>
  </si>
  <si>
    <t>1)1   2) 1</t>
  </si>
  <si>
    <t>1)4</t>
  </si>
  <si>
    <t xml:space="preserve">1) 01.01.2009, не установлена 2) 27.11.2009, не установлена
</t>
  </si>
  <si>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</si>
  <si>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 xml:space="preserve">пп.22, пп.23, п. 12 </t>
  </si>
  <si>
    <t>17Б0220490</t>
  </si>
  <si>
    <t>4.01.00.0.041</t>
  </si>
  <si>
    <t>Организация благоустройства территории муниципильного округа,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</si>
  <si>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 Закон Ставропольского края от 02.03.2005 № 12-кз"О местном самоуправлении в Ставропольском крае"</t>
  </si>
  <si>
    <t xml:space="preserve">1)  Постановление администрации города Ставрополя от 11.05.2017 № 795 "Об утверждении Положения о комитете городского хозяйства администрации  города Ставрополя"   2)Постановление администрации города  Ставрополя от 17.03.2017 № 454 «Об общественной комиссии»  3)  Постановление администрации города Ставрополя от 28.12.2017 № 2464 "Об утверждении Порядка организации и проведения голосования по отбору общественных территорий, подлежащих благоустройству в 2019 году"
</t>
  </si>
  <si>
    <t>1)  п.13          2)  п. 3               3) п. 19 пп.1</t>
  </si>
  <si>
    <t>1) 11.05.2017, не установлен    2) 23.03.2017, не установлен  3) 30.12.2017, не установлен</t>
  </si>
  <si>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</si>
  <si>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 xml:space="preserve">  п.13          </t>
  </si>
  <si>
    <t xml:space="preserve">11.05.2017, не установлен    </t>
  </si>
  <si>
    <t xml:space="preserve">1) 05.03.2005, не установлена  </t>
  </si>
  <si>
    <t>1) 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2) Постановление администрации города Ставрополя от 11.05.2017 № 795 "Об утверждении Положения о комитете городского хозяйства администрации  города Ставрополя"</t>
  </si>
  <si>
    <t>1) р. 2 ст. 20  ч.6   2) пп. 66, п. 12</t>
  </si>
  <si>
    <t>1) 07.09.2017, не установлен    2) 11.05.2017, не установлен</t>
  </si>
  <si>
    <t>20Б0420300</t>
  </si>
  <si>
    <t>ГОЛОСОВАНИЕ ПО ОТБОРУ ОБЩЕСТВЕННЫХ ТЕРРИТОРИЙ В РАМКАХ РЕАЛИЗАЦИИ НАЦПРОЕКТА ГОРОДСКАЯ СРЕДА</t>
  </si>
  <si>
    <t>1) Закон Ставропольского края от 02.03.2005 № 12-кз"О местном самоуправлении в Ставропольском крае" 2) Соглашение № 7701000-1-2019-116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программ формирования современной городской среды от 13.05.2019 3) Соглашение № 7701000-1-2020-001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программ формирования современной городской среды от 22.01.2020</t>
  </si>
  <si>
    <t>2) 1
3) 1</t>
  </si>
  <si>
    <t>1) 05.03.2005, не установленаа
2) 13.0652019, 31.12.2019 
3) 22.01.2020, не установлена</t>
  </si>
  <si>
    <t>20БF255550</t>
  </si>
  <si>
    <t>Реализация программ формирования современной городской среды</t>
  </si>
  <si>
    <t>1) Закон Ставропольского края от 02.03.2005 № 12-кз"О местном самоуправлении в Ставропольском крае" 
2) Соглашение № ФКГС/16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программ формирования современной городской среды от 23.04.2020</t>
  </si>
  <si>
    <t>1) 05.03.2005, не установлена, 
2) 23.04.2020, 31.12.2020</t>
  </si>
  <si>
    <t>20БF2S5550</t>
  </si>
  <si>
    <t>1) Закон Ставропольского края от 02.03.2005 № 12-кз"О местном самоуправлении в Ставропольском крае" 
2) Соглашение № дт/19-4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мероприятий по благоустройству дворовых территорий от 10.06.2019</t>
  </si>
  <si>
    <t>1) 05.03.2005, не установлена
2) 10.06.2019, 31.12.2019</t>
  </si>
  <si>
    <t>20Б0177790</t>
  </si>
  <si>
    <t>Реализация мероприятий по благоустройству дворовых территорий за счет средств краевого бюджета</t>
  </si>
  <si>
    <t>20Б01S7790</t>
  </si>
  <si>
    <t>Реализация мероприятий по благоустройству дворовых территорий за счет средств местного бюджета</t>
  </si>
  <si>
    <t xml:space="preserve"> Закон Ставропольского края от 02.03.2005 № 12-кз"О местном самоуправлении в Ставропольском крае" 
</t>
  </si>
  <si>
    <t>20БF220300</t>
  </si>
  <si>
    <t>Реализация регионального проекта  «Формирование комфортной городской среды»</t>
  </si>
  <si>
    <t>20Б0320300</t>
  </si>
  <si>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</si>
  <si>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 xml:space="preserve"> п.13   </t>
  </si>
  <si>
    <t>8310021040</t>
  </si>
  <si>
    <t xml:space="preserve">Федеральный закон от 02.03.2007 № 25-ФЗ
"О муниципальной службе в Российской Федерации"
</t>
  </si>
  <si>
    <t xml:space="preserve">Решение Ставропольской городской Думы от 29.10.2003 N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t>
  </si>
  <si>
    <t>29.10.2003, не установлен</t>
  </si>
  <si>
    <t>8310010010</t>
  </si>
  <si>
    <t xml:space="preserve">Федеральный закон от 02.03.2007 №  25-ФЗ
"О муниципальной службе в Российской Федерации"
</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</si>
  <si>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</si>
  <si>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 xml:space="preserve">ст. 2 п.2.1. пп. 2-7, 10,11 </t>
  </si>
  <si>
    <t>16.04.2015, не установлен</t>
  </si>
  <si>
    <t>прил общ</t>
  </si>
  <si>
    <t xml:space="preserve">ст. 2 п.2.1. пп. 11 </t>
  </si>
  <si>
    <t xml:space="preserve">1) Федеральный закон  от 06.10.2003 № 131-ФЗ "Об общих принципах организации местного самоуправления в Российской Федерации "                    2) Федеральный закон от 02.03.2007  № 25-ФЗ
"О муниципальной службе в Российской Федерации"    </t>
  </si>
  <si>
    <t>1) 01.01.2009, не установлена  2) 01.06.2007, не установлена</t>
  </si>
  <si>
    <t xml:space="preserve">1) Закон Ставропольского края от 02.03.2005 №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   3) Соглашение от 01.11.2019 № 545-21-С между министерством финансов Ставропольского края и администрацией города Ставрополя о предоставлении в 2019 году из бюджета Ставропольского края бюджету  города Ставрополя иного межбюджетного трансферта на повышение заработной платы муниципальных служащих муниципальной службы в Ставропольском крае и лиц, не замещающих должности муниципальной службы Ставропольского края и исполняющих обязанности по техническому обеспечению органов местного самоуправления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            </t>
  </si>
  <si>
    <t>3) 1</t>
  </si>
  <si>
    <t>1) 9 2) 10 в целом</t>
  </si>
  <si>
    <t>3) 1.1</t>
  </si>
  <si>
    <t xml:space="preserve">1) 05.03.2005, не установлена
 2) 26.12.2007, не установлена 
3) 01.11.2019- 31.12.2019     </t>
  </si>
  <si>
    <r>
      <rPr>
        <sz val="9.5"/>
        <rFont val="Times New Roman"/>
        <family val="1"/>
        <charset val="204"/>
      </rPr>
      <t>1) Решение Ставропольской городской Думы от 30.09.2014 N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Постановление администрации города Ставрополя от 27.06.2011 N 1719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N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r>
    <r>
      <rPr>
        <sz val="10"/>
        <rFont val="Times New Roman"/>
        <family val="1"/>
        <charset val="204"/>
      </rPr>
      <t xml:space="preserve">
</t>
    </r>
  </si>
  <si>
    <t>1) 1 
2) 1,2 3) 1</t>
  </si>
  <si>
    <t>1) 08.10.2014, не установлен   2) 02.07.2011, не установлен 3) 29.11.2011, не установлен</t>
  </si>
  <si>
    <t>8310010020</t>
  </si>
  <si>
    <t xml:space="preserve">1) Закон Ставропольского края от 02.03.2005 №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        </t>
  </si>
  <si>
    <t>1) 05.03.2005, не установлена 2) 26.12.2007, не установлена</t>
  </si>
  <si>
    <t>4.02.00.0.002</t>
  </si>
  <si>
    <t>1) Решение Ставропольской городской Думы от 30.09.2014 N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Постановление администрации города Ставрополя от 27.06.2011 N 1719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N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</si>
  <si>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1,2 3) 1</t>
  </si>
  <si>
    <t xml:space="preserve">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
</t>
  </si>
  <si>
    <t>4.02.00.0.016</t>
  </si>
  <si>
    <t>Разработка и утверждение программ комплексного развития систем коммунальной инфраструктуры муниципальных округов, городских округов, программ комплексного развития транспортной инфраструктуры муниципальных округов, городских округов, программ комплексного развития социальной инфраструктуры муниципальных округов, городских округов, требования к которым устанавливаются Правительством Российской Федерации</t>
  </si>
  <si>
    <t>9810021540</t>
  </si>
  <si>
    <t>Разработка Программы комплексного развития транспортной инфраструктуры города Ставрополя</t>
  </si>
  <si>
    <t>042R254180</t>
  </si>
  <si>
    <t>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</si>
  <si>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4.03.03.0.006</t>
  </si>
  <si>
    <t xml:space="preserve"> 1) Решение Ставропольской городской Думы от 08.02.2017 N 62
"О дополнительных мерах социальной поддержки отдельных категорий граждан при проезде в городском наземном электрическом транспорте (троллейбусах) и автомобильном транспорте, осуществляющем регулярные перевозки пассажиров и багажа по муниципальным маршрутам регулярных перевозок на территории муниципального образования города Ставрополя Ставропольского края"
(вместе с "Порядком предоставления дополнительных мер социальной поддержки отдельным категориям граждан при проезде в городском наземном электрическом транспорте (троллейбусах) и автомобильном транспорте, осуществляющем регулярные перевозки пассажиров и багажа по муниципальным маршрутам регулярных перевозок на территории муниципального образования города Ставрополя Ставропольского края") 2) Решение Ставропольской городской Думы от 28.03.2007 N 42
"О Положении о Почетном гражданине города Ставрополя"
3) Постановление администрации г. Ставрополя от 14.12.2015 N 2831
"Об утверждении Порядка предоставления льготы по бесплатному проезду в городском общественном транспорте (за исключением такси) гражданам, удостоенным звания "Почетный гражданин города Ставрополя"
4) Постановление администрации города Ставрополя от 08.12.2017 N 2327 "Об утверждении Порядка предоставления субсидий за счет средств бюджета города Ставрополя на финансовое обеспечение затрат организаций, осуществляющих регулярные перевозки пассажиров и багажа автомобильным транспортом и (или) городским наземным электрическим транспортом (троллейбусами), в связи с установлением дополнительных мер социальной поддержки отдельным категориям граждан в виде предоставления права на приобретение билета длительного пользования для проезда в автомобильном транспорте, осуществляющем регулярные перевозки пассажиров и багажа по муниципальным маршрутам регулярных перевозок, и (или) в городском наземном электрическом транспорте (троллейбусах) на территории муниципального образования города Ставрополя Ставропольского края"
</t>
  </si>
  <si>
    <t>4) 1</t>
  </si>
  <si>
    <t>1) п. 4 2) приложение 1 п.2 ст.4 п. абз.2 3) п.7</t>
  </si>
  <si>
    <t>1) 01.04.2017, не установлена 2) 28.03.2007-18.05.2010 3) 19.12.2015, не установлена 4) 14.12.2017, не установлен</t>
  </si>
  <si>
    <t>0320480220</t>
  </si>
  <si>
    <t>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t>
  </si>
  <si>
    <t>4.04.02.0.054</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</si>
  <si>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</si>
  <si>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Закон Ставропольского края от 06.10.2015 № 90-кз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проведения на территории Ставропольского края мероприятий по отлову и содержанию безнадзорных животных"</t>
  </si>
  <si>
    <t>1,       2,         6</t>
  </si>
  <si>
    <t xml:space="preserve">
1</t>
  </si>
  <si>
    <t>01.01.2016, не установлена</t>
  </si>
  <si>
    <t xml:space="preserve">Решение Ставропольской городской Думы  от 24.11.2010 № 118 "Об утверждении Правил содержания животных в городе Ставрополе"
</t>
  </si>
  <si>
    <t xml:space="preserve">р.6 пп.6.1, 6.3 </t>
  </si>
  <si>
    <t>18.12.2010, не установлен</t>
  </si>
  <si>
    <t>0430377150</t>
  </si>
  <si>
    <t>Организация проведения на территории города Ставрополя мероприятий по отлову и содержанию безнадзорных животных</t>
  </si>
  <si>
    <t>Комитет градостроительства администрации города Ставрополя</t>
  </si>
  <si>
    <t>01.01.2009,          не установлена</t>
  </si>
  <si>
    <t>Закон Ставропольского края  от 02.03.2005 № 12-кз "О местном самоуправлении в Ставропольском крае"</t>
  </si>
  <si>
    <t xml:space="preserve">05.03.2005,
не установлена  </t>
  </si>
  <si>
    <t>Решение Ставропольской городской Думы от 11.05.2016 № 847 "Об Уставе муниципалльного образования города Ставрополя"</t>
  </si>
  <si>
    <t xml:space="preserve">ст. 10   ч.1            п. 15    </t>
  </si>
  <si>
    <t>21.05.2016, не установлена</t>
  </si>
  <si>
    <t>8420021210</t>
  </si>
  <si>
    <t>Снос самовольных построек, хранение имущества, находившегося в самовольных постройках</t>
  </si>
  <si>
    <t>401000003</t>
  </si>
  <si>
    <t xml:space="preserve">ст. 10   ч.1            п. 15            </t>
  </si>
  <si>
    <t xml:space="preserve">1) Федеральный закон от 06.10.2003          № 131-ФЗ "Об общих принципах организации местного самоуправления в Российской Федерации" 2)Постановление Правительства РФ от 28.01.2006 N 47
"Об утверждении Положения о признании помещения жилым помещением, жилого помещения непригодным для проживания, многоквартирного дома аварийным и подлежащим сносу или реконструкции, садового дома жилым домом и жилого дома садовым домом"
</t>
  </si>
  <si>
    <t xml:space="preserve">2) раздел I пункт 7, раздел IV пункт 44 </t>
  </si>
  <si>
    <t>1) 01.01.2009,
не установлена      2) 13.02.2006 не установлена</t>
  </si>
  <si>
    <t>Постановление администрации города Ставрополя от 16.12.2015 № 2847 "О межведомственной клмиссии по признанию помещения жилым помещением, жилого помещения пригодным (непригодным) для проживания граждан, а также многоквартирного дома аварийным и подлежащим сносу или реконструкции в городе Ставрополе"</t>
  </si>
  <si>
    <t>п. 17</t>
  </si>
  <si>
    <t>29.12.2015, не установлена</t>
  </si>
  <si>
    <t>8420020200</t>
  </si>
  <si>
    <t>Федеральный закон от 06.10.2003        № 131-ФЗ "Об общих принципах организации местного самоуправления в Российской Федерации"</t>
  </si>
  <si>
    <t>01.01.2009,
не установлена</t>
  </si>
  <si>
    <t>1) Закон Ставропольского края  от 02.03.2005 № 12-кз "О местном самоуправлении в Ставропольском крае"
2) Соглашение от 04.09.2018  №  МДОУ/18-8 о предоставлении в 2018-2019 годах иных межбюджетных трансферов из бюджета Ставропольского края бюджету муниципального образования города Ставрополя Ставропольского края на финансовое обеспечение мероприятий по созданию дополнительных мест для детей в возрасте от 2 месяцев до 3 лет в образовательных организациях Ставропольского края, реализующих программы дошкольного образования на территории Ставропольского края</t>
  </si>
  <si>
    <t xml:space="preserve">1) 3
</t>
  </si>
  <si>
    <t>2) 1.1</t>
  </si>
  <si>
    <t>1) 05.03.2005,
не установлена  
2) 04.09.2018 -  31.12.2019</t>
  </si>
  <si>
    <t>ст. 8       п. 16</t>
  </si>
  <si>
    <t>012Р251590</t>
  </si>
  <si>
    <t>Строительство дошкольного образовательного учреждения на 160 мест в 204 квартале                г. Ставрополя,              ул. Серова, 470/7 (в том числе проектно-изыскательские работы)</t>
  </si>
  <si>
    <t>ст. 8            п. 16</t>
  </si>
  <si>
    <t>Федеральный закон от 06.10.2003            № 131-ФЗ "Об общих принципах организации местного самоуправления в Российской Федерации"</t>
  </si>
  <si>
    <t>1) Закон Ставропольского края  от 02.03.2005 № 12-кз "О местном самоуправлении в Ставропольском крае"
2) Соглашение от 04.09.2018             №  МДОУ/18-8 о предоставлении в 2018-2019 годах иных межбюджетных трансферов из бюджета Ставропольского края бюджету муниципального образования города Ставрополя Ставропольского края на финансовое обеспечение мероприятий по созданию дополнительных мест для детей в возрасте от 2 месяцев до 3 лет в образовательных организациях Ставропольского края, реализующих программы дошкольного образования на территории Ставропольского края</t>
  </si>
  <si>
    <t>1) 05.03.2005,
не установлена  
2) 04.09.2018 - 31.12.2019</t>
  </si>
  <si>
    <t>012P277470</t>
  </si>
  <si>
    <t>Строительство дошкольного образовательного учреждения на 160 мест в 204 квартале                г. Ставрополя,              ул. Серова, 470/7 (в том числе проектно-изыскательские работы) за счет средств краевого бюджета</t>
  </si>
  <si>
    <t>Федеральный закон от 06.10.2003              № 131-ФЗ "Об общих принципах организации местного самоуправления в Российской Федерации"</t>
  </si>
  <si>
    <t xml:space="preserve">05.03.2005,
не установлена
</t>
  </si>
  <si>
    <t>0120140010</t>
  </si>
  <si>
    <t>Строительство (реконструкция, техническое перевооружение) объектов капитального строительства муниципальной собственности города Ставрополя</t>
  </si>
  <si>
    <t>1)Закон Ставропольского края  от 02.03.2005 № 12-кз "О местном самоуправлении в Ставропольском крае"
2) Соглашение от 22.11.2018              № МОШ/18-10 между министерством строительства и архитектуры Ставропольского края и муниципальным образованием городом Ставрополем Ставропольского края о предоставлении субсидии из бюджета Ставропольского края бюджету муниципального образования города Ставрополя Ставропольского края на софинансирование расходов на объекты капитального строительства (реконструкции) общеобразовательных организаций, находящихся в собственности муниципальных образований Ставропольского края, в рамках реализации подпрограммы "Развитие дошкольного, общегои дополнительного образования" государственной программы Ставропольского края "Развитие образования"                              3) Соглашение от 04.06.2019                          № МОШ/2019-1 между министерством строительства и архитектуры Ставропольского края и муниципальным образованием городом Ставрополем Ставропольского края о предоставлении субсидии из бюджета Ставропольского края бюджету муниципального образования города Ставрополя Ставропольского края на строительство (реконструкцию) объектов общеобразовательных организаций, находящихся в собственности муниципальных образований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</si>
  <si>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2) 1 3) 1</t>
  </si>
  <si>
    <t>2) 1.1 1.3                3) 1.1 2.1</t>
  </si>
  <si>
    <t>1) 05.03.2005,
не установлена
2) 22.11.2108,
 31.12.2018     3) 04.06.2019, 31.12.2019</t>
  </si>
  <si>
    <t>ст. 8        п. 16</t>
  </si>
  <si>
    <t>01201S7203</t>
  </si>
  <si>
    <t>Строительство муниципального образовательного учреждения средней общеобразовательной школы на 1550 мест по                 ул. Пирогова в городе Ставрополе</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</si>
  <si>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</si>
  <si>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Федеральный закон от 06.10.2003          № 131-ФЗ "Об общих принципах организации местного самоуправления в Российской Федерации"</t>
  </si>
  <si>
    <t xml:space="preserve">1)Закон Ставропольского края  от 02.03.2005 № 12-кз "О местном самоуправлении в Ставропольском крае"
2) Соглашение от 22.11.2018                 № МОШ/18-10 между министерством строительства и архитектуры Ставропольского края и муниципальным образованием городом Ставрополем Ставропольского края о предоставлении субсидии из бюджета Ставропольского края бюджету муниципального образования города Ставрополя Ставропольского края на софинансирование расходов на объекты капитального строительства (реконструкции) общеобразовательных организаций, находящихся в собственности муниципальных образований Ставропольского края, в рамках реализации подпрограммы "Развитие дошкольного, общегои дополнительного образования" государственной программы Ставропольского края "Развитие образования"                                        </t>
  </si>
  <si>
    <t xml:space="preserve">2) 1                        </t>
  </si>
  <si>
    <t xml:space="preserve">2) 1.1, 1.2                </t>
  </si>
  <si>
    <t xml:space="preserve">1) 05.03.2005,
не установлена
2) 22.11.2108,
 31.12.2018
</t>
  </si>
  <si>
    <t>ст. 8               п. 16</t>
  </si>
  <si>
    <t>0120177203</t>
  </si>
  <si>
    <t xml:space="preserve">010306; 010312 </t>
  </si>
  <si>
    <t>Федеральный закон от 06.10.2003               № 131-ФЗ "Об общих принципах организации местного самоуправления в Российской Федерации"</t>
  </si>
  <si>
    <t>Закон Ставропольского края                    от 02.03.2005 № 12-кз "О местном самоуправлении в Ставропольском крае"</t>
  </si>
  <si>
    <t>05.03.2005,
не установлена</t>
  </si>
  <si>
    <t>ст. 8              п. 20</t>
  </si>
  <si>
    <t>Закон Ставропольского края               от 02.03.2005 № 12-кз "О местном самоуправлении в Ставропольском крае"</t>
  </si>
  <si>
    <t>ст. 8             п. 24</t>
  </si>
  <si>
    <t>Федеральный закон от 06.10.2003         № 131-ФЗ "Об общих принципах организации местного самоуправления в Российской Федерации"</t>
  </si>
  <si>
    <t>ст. 8           п. 24</t>
  </si>
  <si>
    <t>утверждение генеральных планов муниципильного округа, городского округа, правил землепользования и застройки, утверждение подготовленной на основе генеральных планов муниципильного округа, городского округа документации по планировке территории, выдача градостроительного плана земельного участка, расположенного в границах  муниципильного округа,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муниципильного округа, городского округа, утверждение местных нормативов градостроительного проектирования муниципильного округа, городского округа, ведение информационной системы обеспечения градостроительной деятельности, осуществляемой на территории муниципильного округа, городского округа, резервирование земель и изъятие земельных участков в границах муниципильного округа, городского округа для муниципальных нужд, осуществление муниципального земельного контроля в границах муниципильного округа,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округов,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</si>
  <si>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17,     76</t>
  </si>
  <si>
    <t>ст. 10        ч. 1           п. 15</t>
  </si>
  <si>
    <t>Расходы на судебные издержки комитета градостроительства администрации города Ставрополя по искам о сносе самовольных построек</t>
  </si>
  <si>
    <t>Постановление администрации                      г. Ставрополя от 08.11.2017 № 2089                "Об утверждении Положения о составе, порядке подготовки документов территориального планирования муниципального образования города Ставрополя Ставропольского края, порядке подготовки изменений и внесения их в такие документы, порядке реализации таких документов"</t>
  </si>
  <si>
    <t>ч. 12</t>
  </si>
  <si>
    <t>12.11.2017, не установлена</t>
  </si>
  <si>
    <t>05Б0120390</t>
  </si>
  <si>
    <t>Расходы на подготовку документов территориального планирования города Ставрополя</t>
  </si>
  <si>
    <t>Решение Ставропольской городской Думы от 27.09.2017 № 136 "О Правилах землепользования и застройки муниципального образования города Ставрополя Ставропольского края"</t>
  </si>
  <si>
    <t>ст. 8,         п. 14</t>
  </si>
  <si>
    <t>08.10.2017, не установлена</t>
  </si>
  <si>
    <t>05Б0221190</t>
  </si>
  <si>
    <t>Расходы на разработку градостроительной документации</t>
  </si>
  <si>
    <t>утверждение схемы размещения рекламных конструкций, выдача разрешений на установку и эксплуатацию рекламных конструкций на территории муниципильного округа, городского округа, аннулирование таких разрешений, выдача предписаний о демонтаже самовольно установленных рекламных конструкций на территории муниципильного округа, городского округа, осуществляемые в соответствии с Федеральным законом от 13 марта 2006 г. № 38-ФЗ «О рекламе»</t>
  </si>
  <si>
    <t xml:space="preserve">Федеральный закон от 06.10.2003           № 131-ФЗ "Об общих принципах организации местного самоуправления в Российской Федерации"    </t>
  </si>
  <si>
    <t>26.1</t>
  </si>
  <si>
    <t>Решение Ставропольской городской Думы от 13.11.2013 № 414 "О некоторых вопосах распространения наружной рекламы на территории города Ставрополя"</t>
  </si>
  <si>
    <t>р.7          п.7.2 Приложение 1</t>
  </si>
  <si>
    <t>20.11.2013, не установлена</t>
  </si>
  <si>
    <t>8420021100</t>
  </si>
  <si>
    <t>Расходы на демонтаж, хранение или уничтожение рекламных конструкций за счет средств местного бюджета</t>
  </si>
  <si>
    <t>Федеральный закон от 02.03.2007          № 25-ФЗ "О Муниципальной службе в Российской Федерации"</t>
  </si>
  <si>
    <t xml:space="preserve"> 01.06.2007,
не установлена</t>
  </si>
  <si>
    <t>Закон Ставропольского края  от 24.12.2007№ 78-кз "Об отдельных вопросах муниципальной службы в Ставропольском крае"</t>
  </si>
  <si>
    <t>2
в цел
ом</t>
  </si>
  <si>
    <t>1)05.03.2005,
не установлена
2)26.12.2007,
не установлена</t>
  </si>
  <si>
    <t>8410010010</t>
  </si>
  <si>
    <t xml:space="preserve"> 26.12.2007,
не установлена</t>
  </si>
  <si>
    <t>Закон Ставропольского края от 24.12.2007№ 78-кз "Об отдельных вопросах муниципальной службы в Ставропольском крае"</t>
  </si>
  <si>
    <t xml:space="preserve">2
в целом </t>
  </si>
  <si>
    <t>26.12.2007,
не установлена</t>
  </si>
  <si>
    <t xml:space="preserve">п.2 подп 2.1 </t>
  </si>
  <si>
    <t>402000007</t>
  </si>
  <si>
    <t>Решение Ставропольской городской Думыот 28.05.2014 N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
"</t>
  </si>
  <si>
    <t>ст.  6</t>
  </si>
  <si>
    <t xml:space="preserve">11Б0121120 </t>
  </si>
  <si>
    <t xml:space="preserve">11Б0221120 </t>
  </si>
  <si>
    <t>Решение Ставропольской городской Думы от 25.03.2015 № 624  "Об утверждении Положения о прядке материально-технического и организационного обеспечения деятельности органов местного самоуправления города Ставрополя"</t>
  </si>
  <si>
    <t>п.2 подп 2.1 подп 1, 11</t>
  </si>
  <si>
    <t xml:space="preserve">1)Закон Ставропольского края  от 02.03.2005 № 12-кз "О местном самоуправлении в Ставропольском крае"
</t>
  </si>
  <si>
    <t>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t>
  </si>
  <si>
    <t>1) 3;   2) 6</t>
  </si>
  <si>
    <t>1) 17   2) 22</t>
  </si>
  <si>
    <t xml:space="preserve"> 1) 01.01.2009,
не установлена   2) 26.12.2007,
не установлена</t>
  </si>
  <si>
    <t>1)Закон Ставропольского края  от 02.03.2005 №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     3) Соглашение от 01.11.2019 № 545-21-С между министерством финансов Ставропольского края и администрацией города Ставрополя о предоставлении в 2019 году из бюджета Ставропольского края бюджету  города Ставрополя иного межбюджетного трансферта на повышение заработной платы муниципальных служащих муниципальной службы в Ставропольском крае и лиц, не замещающих должности муниципальной службы Ставропольского края и исполняющих обязанности по техническому обеспечению органов местного самоуправления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</si>
  <si>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1) 9
2) 10
в цел
ом</t>
  </si>
  <si>
    <t>1)05.03.2005,
не установлена
2)26.12.2007,
не установлена           3) 01.11.2019- 31.12.2019</t>
  </si>
  <si>
    <t>1) Решение Ставропольской городской Думы от 30.09.2014 № 553 "Об утверждении Положения об уплате труда главы города Ставрополя, депутатов Ставропольской городской Думы, осуществляющих свои полномочияна постоянной основе,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 Ставрополя от 15.11.2011       № 3223 "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деятельностьпо профессиям рабочих"</t>
  </si>
  <si>
    <t>1) п. 1        2) п. 1.2        3) п.1</t>
  </si>
  <si>
    <t xml:space="preserve">1) 08.10. 2014, не установлена     2) 02.07.2011, не установлена     3) 29.11.2011, не установлена </t>
  </si>
  <si>
    <t>8410010020</t>
  </si>
  <si>
    <t>1)Закон Ставропольского края  от 02.03.2005 №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t>
  </si>
  <si>
    <t>1) Федеральный закон  от 02.03.2007 № 25-ФЗ "О Муниципальной службе в Российской Федерации"</t>
  </si>
  <si>
    <t xml:space="preserve"> 01.06.2007,
не установлена  </t>
  </si>
  <si>
    <t>2 в 
це
лом</t>
  </si>
  <si>
    <t xml:space="preserve">26.12.2007,
не установлена
</t>
  </si>
  <si>
    <t>8410010050</t>
  </si>
  <si>
    <t>17,    76</t>
  </si>
  <si>
    <t xml:space="preserve">01.01.2009,
не установлена  </t>
  </si>
  <si>
    <t xml:space="preserve">05.03.2005,
не установлена
</t>
  </si>
  <si>
    <t>ст. 10           ч.1            п. 15</t>
  </si>
  <si>
    <t>8410020050</t>
  </si>
  <si>
    <t>Федеральный закон от 02.03.2007    № 25-ФЗ "О Муниципальной службе в Российской Федерации"</t>
  </si>
  <si>
    <t xml:space="preserve">01.06.2007,
не установлена  </t>
  </si>
  <si>
    <t>2 в це
лом</t>
  </si>
  <si>
    <t>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t>
  </si>
  <si>
    <t>1) 17;   2) 22</t>
  </si>
  <si>
    <t>1)1;  2) 1</t>
  </si>
  <si>
    <t>1)Закон Ставропольского края  от 02.03.2005 №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     3) Соглашение от 01.11.2019 № 545-21-С между министерством финансов Ставропольского края и администрацией города Ставрополя о предоставлении в 2019 году из бюджета Ставропольского края бюджету  города Ставрополя иного межбюджетного трансферта на повышение заработной платы муниципальных служащих муниципальной службы в Ставропольском крае и лиц, не замещающих должности муниципальной службы Ставропольского края и исполняющих обязанности по техническому обеспечению органов местного самоуправления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</si>
  <si>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1) 9
2) 10
в 
целом</t>
  </si>
  <si>
    <t>1) 05.03.2005,
не установлена
2) 26.12.2007,
не установлена         3) 01.11.2019- 31.12.2019</t>
  </si>
  <si>
    <t>1)Закон Ставропольского края  от 02.03.2005 №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t>
  </si>
  <si>
    <t>1) 05.03.2005,
не установлена
2) 26.12.2007,
не установлена</t>
  </si>
  <si>
    <t>Федеральный закон от 06.10.2003             № 131-ФЗ "Об общих принципах организации местного самоуправления в Российской Федерации"</t>
  </si>
  <si>
    <t>1) Закон Ставропольского края   от 02.03.2005 № 12-кз "О местном самоуправлении в Ставропольском крае";                                                   2) Закон Ставропольского края от 01.08.1997 № 22-кз "О статусе административного центра Ставропольского края"</t>
  </si>
  <si>
    <t>1) 9  2) 4</t>
  </si>
  <si>
    <t>1) 1  2) 1</t>
  </si>
  <si>
    <t>1) 05.03.2005,
не установлена  2) 17.07.1997, не установлена</t>
  </si>
  <si>
    <t>ст. 8 п. 24</t>
  </si>
  <si>
    <t>0430476415</t>
  </si>
  <si>
    <t>Расходы  на осуществление функций административного центра Ставропольского края за счет средств краевого бюджета на приобретение одного  мобильного зимнего комплекса с инфраструктурой</t>
  </si>
  <si>
    <t xml:space="preserve"> 05.03.2005,
не установлена</t>
  </si>
  <si>
    <t>9810021670</t>
  </si>
  <si>
    <t>Благоустройство новой площадки парка военной техники «Патриот»</t>
  </si>
  <si>
    <t>17, 76</t>
  </si>
  <si>
    <t>401000022</t>
  </si>
  <si>
    <t>ст. 8 п. 16</t>
  </si>
  <si>
    <t>012Е155200</t>
  </si>
  <si>
    <t>Создание новых мест в общеобразовательных организациях</t>
  </si>
  <si>
    <t>01201S7200</t>
  </si>
  <si>
    <t>Капитальные вложения в объекты муниципальной собственности (строительство (реконструкция) общеобразовательных организаций)</t>
  </si>
  <si>
    <t>ч. 2 п. 2.1</t>
  </si>
  <si>
    <t>Расходы на размещение информационных баннеров на лайтбоксах на остановочных пунктах в городе Ставрополе</t>
  </si>
  <si>
    <t>-</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</si>
  <si>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городского округа, охрана объектов культурного наследия (памятников истории и культуры) местного (муниципального) значения, расположеных на территории муниципального округа, городского округа</t>
  </si>
  <si>
    <t>ст. 8 п. 22</t>
  </si>
  <si>
    <t>9820520390</t>
  </si>
  <si>
    <t>01.01.2009,
не установлен</t>
  </si>
  <si>
    <t>1) Закон Ставропольского края  от 02.03.2005 № 12-кз "О местном самоуправлении в Ставропольском крае"             2) Закон Ставропольского края от 01.08.1997 № 22-кз "О статусе административного центра Ставропольского края"</t>
  </si>
  <si>
    <t>04304S6417</t>
  </si>
  <si>
    <t>Расходы на осуществление функций административного центра Ставропольского края на изготовление и установку двух пилонов с барельефами с благоустройством прилегающей территории</t>
  </si>
  <si>
    <t>1) Закон Ставропольского края  от 02.03.2005 № 12-кз "О местном самоуправлении в Ставропольском крае"                                                          2)  Соглашение от 26.04.2019             №  07701000-1-2019-002 между министерством строительства  и архитектуры Ставропольского края и муниципальным образованием городом Ставрополем Ставропольского края о предоставлении субсидии из бюджета Ставропольского края бюджету города Ставрополя Ставропольского края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</si>
  <si>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2) 1,2</t>
  </si>
  <si>
    <t xml:space="preserve"> 1) 05.03.2005,
не установлен 2) 26.04.2019 - 31.12.2021</t>
  </si>
  <si>
    <t xml:space="preserve">012Р252323   </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</si>
  <si>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280 мест в 530 квартале г.Ставрополя, ул.Тюльпановая,2)</t>
  </si>
  <si>
    <t>1)  Закон Ставропольского края  от 02.03.2005 № 12-кз "О местном самоуправлении в Ставропольском крае"                                                           2) Соглашение от 26.04.2019                 №  07701000-1-2019-003 между министерством строительства  и архитектуры Ставропольского края и муниципальным образованием городом Ставрополем Ставропольского края  о предоставлении субсидии из бюджета Ставропольского края бюджету города Ставрополя Ставропольского края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</si>
  <si>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 xml:space="preserve">2) 1.1, 2.1, 2.2 </t>
  </si>
  <si>
    <t xml:space="preserve"> 1) 05.03.2005,
не установлен 2) 26.04.2019 - 31.12.2019</t>
  </si>
  <si>
    <t>012Р252324</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</si>
  <si>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 муниципальную собственность здания для размещения дошкольного образовательного учреждения на 160 мест в Юго-Западном районе г.Ставрополя, г.Ставрополь)</t>
  </si>
  <si>
    <t xml:space="preserve"> 1) Закон Ставропольского края  от 02.03.2005 № 12-кз "О местном самоуправлении в Ставропольском крае"                                                          2) Соглашение от 08.10.2019  №  07701000-1-2019-009 между министерством строительства  и архитектуры Ставропольского края и муниципальным образованием городом Ставрополем Ставропольского края  о предоставлении субсидии из бюджета Ставропольского края бюджету города Ставрополя Ставропольского края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                                  </t>
  </si>
  <si>
    <t xml:space="preserve">2) 1,2 </t>
  </si>
  <si>
    <t>1 )9</t>
  </si>
  <si>
    <t xml:space="preserve"> 1) 05.03.2005,
не установлен 2) 08.10.2019 - 31.12.2021       </t>
  </si>
  <si>
    <t xml:space="preserve">012Р252328      </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</si>
  <si>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300 мест в 528 квартале по ул. Пирогова, 80 в г. Ставрополе)</t>
  </si>
  <si>
    <t xml:space="preserve">1) Закон Ставропольского края  от 02.03.2005 № 12-кз "О местном самоуправлении в Ставропольском крае"                                                          2) Соглашение от 19.12.2019                № 07701000-1-2019-011  между министерством строительства и архитектуры Ставропольского края и муниципальным образованием городом Ставрополем Ставропольского края о предоставлении субсидии из бюджета Ставропольского края бюджету города Ставрополя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                              </t>
  </si>
  <si>
    <t>2) 1.1, 2.1 2.2</t>
  </si>
  <si>
    <t xml:space="preserve"> 1) 05.03.2005,
не установлен 2) 19.12.2019 - 31.12.2021             </t>
  </si>
  <si>
    <t xml:space="preserve"> 1) Закон Ставропольского края  от 02.03.2005 № 12-кз "О местном самоуправлении в Ставропольском крае"                                                             2) Соглашение от 19.12.2019                        № 07701000-1-2019-011  между министерством строительства и архитектуры Ставропольского края и муниципальным образованием городом Ставрополем Ставропольского края о предоставлении субсидии из бюджета Ставропольского края бюджету города Ставрополя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                         </t>
  </si>
  <si>
    <t>012Р2S232Ж</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</si>
  <si>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(обеспечение ввода объектов в эксплуатацию) (дошкольное образовательное учреждение на 300 мест в Октябрьском районе г. Ставрополя по ул. Пригородная, 227а )</t>
  </si>
  <si>
    <t xml:space="preserve"> Закон Ставропольского края  от 02.03.2005 № 12-кз "О местном самоуправлении в Ставропольском крае"           </t>
  </si>
  <si>
    <t xml:space="preserve"> 1) 05.03.2005,
не установлен</t>
  </si>
  <si>
    <t>012Р25232П</t>
  </si>
  <si>
    <t>Cоздание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в Октябрьском районе по ул. Чапаева г. Ставрополя)</t>
  </si>
  <si>
    <t xml:space="preserve"> Закон Ставропольского края  от 02.03.2005 № 12-кз "О местном самоуправлении в Ставропольском крае"                                                             2) Соглашение № 07701000-1-2019-013 между министерством строительства и архитектуры Ставропольского края  и муниципальным образованием городом Ставрополем Ставропольского края о предоставлении субсидии из бюджета Ставропольского края, включая субсидии, поступившие из федерального бюджета, бюджету города Ставрополя Ставропольского края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том числе обеспечение ввода объектов в эксплуатацию,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</si>
  <si>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1) 05.03.2005,
не установлен 2) 27.04.2020 31.12.2020</t>
  </si>
  <si>
    <t>012Р2S232П</t>
  </si>
  <si>
    <t>Cоздание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(обеспечение ввода объектов в эсплуатацию) (строительство дошкольного образовательного учреждения на 160 мест в Октябрьском районе по ул. Чапаева                            г. Ставрополя)</t>
  </si>
  <si>
    <t xml:space="preserve">1) Закон Ставропольского края  от 02.03.2005 № 12-кз "О местном самоуправлении в Ставропольском крае"                                                        2) Соглашение от 29.02.2020                     № 077010001-1-2020-007  между министерством строительства и архитектуры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стимулирование программ развития жилищного строительства  </t>
  </si>
  <si>
    <t xml:space="preserve">1) 05.03.2005,
не установлена, 2) 29.02.2020- 31.12.2020 </t>
  </si>
  <si>
    <t>05БF150211</t>
  </si>
  <si>
    <t>Стимулирование программ развития жилищного строительства (Дошкольное образовательное учреждение на 300 мест по ул. Западный обход в г. Ставрополе)</t>
  </si>
  <si>
    <t xml:space="preserve">Закон Ставропольского края  от 02.03.2005 № 12-кз "О местном самоуправлении в Ставропольском крае"                      </t>
  </si>
  <si>
    <t>1) 05.03.2005,
не установлена,</t>
  </si>
  <si>
    <t>012Р25232У</t>
  </si>
  <si>
    <t>Приобретение в муниципальную собственность здания для размещения дошкольного образовательного учреждения на 300 мест в Промышленном районе г. Ставрополя</t>
  </si>
  <si>
    <t>1) Закон Ставропольского края  от 02.03.2005 № 12-кз "О местном самоуправлении в Ставропольском крае"                                                             2) Соглашение № 07701000-1-2019-002/ ввод между министерством строительства и архитектуры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том числе обеспечение ввода объектов в эксплуатацию, в рамках реализации подпрограммы "Развитие дошкольного, общего и дополнительного образования" государственной подпрограммы Ставропольского края "Развитие образования"</t>
  </si>
  <si>
    <t>2) 1, 2</t>
  </si>
  <si>
    <t xml:space="preserve">1) 05.03.2005,
не установлена, 2) 22.05.2020- 31.12.2020 </t>
  </si>
  <si>
    <t>012Р2S2323</t>
  </si>
  <si>
    <t xml:space="preserve">1) Закон Ставропольского края  от 02.03.2005 № 12-кз "О местном самоуправлении в Ставропольском крае"                                                     2) Соглашение № 07701000-1-2019-009/ ввод между министерством строительства и архитектуры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создание дополнительных мест для детей в возрасте от 1,5 до 3 лет в образовательных организациях, осуществляющих образовательную деятельностьпо образовательным программам дошкольного образования, в том числе обеспечение ввода объектов в эксплуатацию, в рамках реализвции подпрограммы "Развитие дошкольног, общего и дополнительного образования" государственной программы Ставропольского края "Развитие образования"    </t>
  </si>
  <si>
    <t xml:space="preserve">2) 1.1, 2.1, 2.2, </t>
  </si>
  <si>
    <t>1) 05.03.2005,
не установлена     2) 22.05.2020, 31.12.2020</t>
  </si>
  <si>
    <t>012Р2S2328</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</si>
  <si>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300 мест в 528 квартале по               ул. Пирогова, 80 в                г. Ставрополе)</t>
  </si>
  <si>
    <t>402000008</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</si>
  <si>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</si>
  <si>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 xml:space="preserve">1) 01.01.2009, не установлена </t>
  </si>
  <si>
    <t>1) 9           2) 10 в целом</t>
  </si>
  <si>
    <t>1) 05.03.2005, не установлена 26.12.2007, не установлена</t>
  </si>
  <si>
    <t xml:space="preserve">Постановление администрации города Ставрополя от 08.10.2020 № 1665 "О реорганизации муниципального унитарного предприятия «Управление капитального строительства города Ставрополя» путем преобразования 
в муниципальное казенное учреждение «Управление капитального строительства города Ставрополя»
</t>
  </si>
  <si>
    <t>8410011010</t>
  </si>
  <si>
    <t>Расходы на выплаты персоналу казенных учреждений)</t>
  </si>
  <si>
    <t>08.10.2020, не установлена</t>
  </si>
  <si>
    <t xml:space="preserve">Закон Ставропольского края  от 02.03.2005 № 12-кз "О местном самоуправлении в Ставропольском крае"    </t>
  </si>
  <si>
    <t>ст.8 п. 24</t>
  </si>
  <si>
    <t>Расходы на прочие мероприятия по благоустройству территории г.Ставрополя</t>
  </si>
  <si>
    <t>624</t>
  </si>
  <si>
    <t>Комитет по делам гражданской обороны и чрезвычайным ситуациям администрации города Ставрополя</t>
  </si>
  <si>
    <t>1) Постановление администрации города Ставрополя от 06.06.2011 № 1576 "Об утверждении Порядка использования бюджетных ассигнований резервного фонда администрации города Ставрополя";        
2) Постановление администрации города Ставрополя от 18.02.2019 № 381 "О выделении средств из резервного фонда администрации города Ставрополя на проведение работ по спилу, распилу, погрузке и вывозу деревьев, поврежденных в результате чрезвычайной ситуации на территории муниципального образования города Ставрополя Ставропольского края"</t>
  </si>
  <si>
    <t>2) 5</t>
  </si>
  <si>
    <t>1) п. 3 в целом</t>
  </si>
  <si>
    <t>1) 06.06.2011, не установлена; 2) 18.02.2019, не установлена</t>
  </si>
  <si>
    <t>8520011010</t>
  </si>
  <si>
    <t>обеспечение первичных мер пожарной безопасности в границах муниципального округа, городского округа</t>
  </si>
  <si>
    <t>1) Федеральный закон от 21.12.1994 № 69-ФЗ "О пожарной безопасности";    
2) Федеральный закон от 22.07.2008 № 123-ФЗ "Технический регламент о требованиях пожарной безопасности";                
3) Федеральный закон от 06.10.2003 № 131-ФЗ "Об общих принципах организации местного самоуправления в Российской Федерации"</t>
  </si>
  <si>
    <t xml:space="preserve">
2) 1</t>
  </si>
  <si>
    <t>1) 3; 
2) 14;
3) 3</t>
  </si>
  <si>
    <t>1) 19; 
2) 63; 
3) 16</t>
  </si>
  <si>
    <t xml:space="preserve">
3) 1</t>
  </si>
  <si>
    <t xml:space="preserve">
3) 10</t>
  </si>
  <si>
    <t>1) 26.12.1994, не установлена; 
2) 29.04.2009, не установлена; 
3) 01.01.2009, не установлена</t>
  </si>
  <si>
    <t>1; 5</t>
  </si>
  <si>
    <t>27.06.2004, не установлена</t>
  </si>
  <si>
    <t>Постановление администрации города Ставрополя от 06.04.2016 № 702 "Об обеспечении первичных мер пожарной безопасности в границах муниципального образования города Ставрополя Ставропольского края"</t>
  </si>
  <si>
    <t>п. 4 в целом Приложения № 1</t>
  </si>
  <si>
    <t>10.04.2016, не установлена</t>
  </si>
  <si>
    <t>1620120540</t>
  </si>
  <si>
    <t>Обеспечение первичных мер пожарной безопасности в границах города Ставрополя</t>
  </si>
  <si>
    <t>401000046</t>
  </si>
  <si>
    <t>организация и осуществление мероприятий по территориальной обороне и гражданской обороне, защите населения и территории муниципального округа,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</si>
  <si>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 Федеральный закон от 12.02.1998 № 28-ФЗ "О гражданской обороне";
2) Федеральный закон от 06.10.2003 № 131-ФЗ "Об общих принципах организации местного самоуправления в Российской Федерации";
3) Федеральный закон от 21.12.1994 № 68-ФЗ "О защите населения и территорий от чрезвычайных ситуаций природного и техногенного характера"</t>
  </si>
  <si>
    <t>1) 3;
2) 3;
                                                                                                           3) 2</t>
  </si>
  <si>
    <t>1) 8;
2) 16;
3)  11</t>
  </si>
  <si>
    <t>1) 2 в целом;
2) 1;
3) 2 в целом</t>
  </si>
  <si>
    <t xml:space="preserve">
2) 28, 32;
</t>
  </si>
  <si>
    <t>1) 16.02.1998, не установлена;
2) 01.01.2009, не установлена;
   3) 24.12.1994, не установлена</t>
  </si>
  <si>
    <t>1) Постановление Губернатора Ставропольского края от 01.02.2011 № 37 "О Положении об организации и ведении гражданской обороны в Ставропольском крае";
2) Закон Ставропольского края от 02.03.2005 № 12-кз "О местном самоуправлении в Ставропольском крае";
3) Постановление Правительства Ставропольского края от 10.08.2005 № 97-п "О Ставропольской краевой территориальной подсистеме единой государственной системы предупреждения и ликвидации чрезвычайных ситуаций"</t>
  </si>
  <si>
    <t xml:space="preserve">
2) 3</t>
  </si>
  <si>
    <t xml:space="preserve">
2) 12;
</t>
  </si>
  <si>
    <t xml:space="preserve">
2) 1;
</t>
  </si>
  <si>
    <t xml:space="preserve">1) 1
2) 15;           3) 1  
</t>
  </si>
  <si>
    <t xml:space="preserve">
</t>
  </si>
  <si>
    <t>1) 01.02.2011, не установлена;
2) 05.03.2005, не установлена;
3) 10.08.2005, не установлена</t>
  </si>
  <si>
    <t xml:space="preserve">Постановление администрации города Ставропля от 16.01.2017 № 38 "Об утверждении Порядка подготовки к ведению гражданской обороны в муниципальном образовании городе Ставрополе Ставропольского края" </t>
  </si>
  <si>
    <t xml:space="preserve">п.12 в целом  </t>
  </si>
  <si>
    <t>20.01.2017, не установлена</t>
  </si>
  <si>
    <t>1610120120</t>
  </si>
  <si>
    <t>Расходы на реализацию мероприятий в области гражданской обороны, защиты населения и территории города Ставрополя от чрезвычайных ситуаций природного и техногенного характера, обеспечение безопасности людей на водных объектах</t>
  </si>
  <si>
    <t>1) Федеральный закон от 21.12.1994 № 68-ФЗ "О защите населения и территорий от чрезвычайных ситуаций природного и техногенного характера";
2) Постановление Правительства Российской Федерации от 30.12.2003 № 794 "О единой государственной системе предупреждения и ликвидации чрезвычайных ситуаций"</t>
  </si>
  <si>
    <t xml:space="preserve">1) 4 в целом
</t>
  </si>
  <si>
    <t xml:space="preserve">
2) 1</t>
  </si>
  <si>
    <t>1) 24.12.1994, не установлена;
2) 30.12.2003, не установлена</t>
  </si>
  <si>
    <t>1) Закон Ставропольского края от 11.02.2020 № 18-кз "О некоторых вопросах в области защиты населения и территорий в Ставропольском крае от чрезвычайных ситуаций природного и техногенного характера";
2) Постановление Правительства Ставропольского края от 10.08.2005 № 97-п "О Ставропольской краевой территориальной подсистеме единой государственной системы предупреждения и ликвидации чрезвычайных ситуаций"</t>
  </si>
  <si>
    <t>1) 23.02.2020, не установлена;
2) 10.08.2005, не установлена</t>
  </si>
  <si>
    <t xml:space="preserve">1) Постановление администрации города Ставрополя от 23.07.2014 № 2472 "О городском звене Ставропольской краевой территориальной подсистемы единой государственной системы предупреждения и ликвидации чрезвычайных ситуаций";
2) Постановление администрации города Ставрополя от 27.12.2019 № 3669 "О городском звене Ставропольской краевой территориальной подсистемы единой государственной системы предупреждения и ликвидации чрезвычайных ситуаций"
                             </t>
  </si>
  <si>
    <t>1) п. 7, 22;
2) п. 7, 23</t>
  </si>
  <si>
    <t>1) 23.07.2014 - 26.12.2019;
2) 27.12.2019, не установлена</t>
  </si>
  <si>
    <t>1630111010</t>
  </si>
  <si>
    <t xml:space="preserve">1) 4 в целом
</t>
  </si>
  <si>
    <t xml:space="preserve">Постановление администрации города Ставрополя от 27.12.2019 № 3669 "О городском звене Ставропольской краевой территориальной подсистемы единой государственной системы предупреждения и ликвидации чрезвычайных ситуаций"
                             </t>
  </si>
  <si>
    <t>п. 7, 23</t>
  </si>
  <si>
    <t>27.12.2019, не установлена</t>
  </si>
  <si>
    <t>9821611010</t>
  </si>
  <si>
    <t>1) Федеральный закон от 21.12.1994 № 68-ФЗ "О защите населения и территорий от чрезвычайных ситуаций природного и техногенного характера";
2) Федеральный закон от 12.02.1998 № 28-ФЗ "О гражданской обороне";
3) Постановление Правительства Российской Федерации от 30.12.2003 № 794 "О единой государственной системе предупреждения и ликвидации чрезвычайных ситуаций"</t>
  </si>
  <si>
    <t>1) 2;
2)  3</t>
  </si>
  <si>
    <t xml:space="preserve">1) 11;
2) 8
</t>
  </si>
  <si>
    <t xml:space="preserve">1)   2;
2) 2
</t>
  </si>
  <si>
    <t>1) "м";
3) 34</t>
  </si>
  <si>
    <t xml:space="preserve">
2) 8
</t>
  </si>
  <si>
    <t>1) 24.12.1994, не установлена;
2) 16.02.1998, не установлена;
3) 30.12.2003, не установлена</t>
  </si>
  <si>
    <t>Постановление администрации города Ставрополя от 09.06.2015 № 1118 "О системе оповещения и информирования населения об угрозе возникновения или о возникновении чрезвычайных ситуаций природного, техногенного характера и об опасностях, возникающих при ведении военных действий или вследствие этих действий, на территории города Ставрополя"</t>
  </si>
  <si>
    <t>раздел 2, п. 2.3; абз. 1,2 раздела 5 Приложения № 1</t>
  </si>
  <si>
    <t>18.06.2015, не установлена</t>
  </si>
  <si>
    <t>1630220690</t>
  </si>
  <si>
    <t>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t>
  </si>
  <si>
    <t>1630320350</t>
  </si>
  <si>
    <t>9821620350</t>
  </si>
  <si>
    <t>1630420350</t>
  </si>
  <si>
    <t>401000047</t>
  </si>
  <si>
    <t>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 городского округа</t>
  </si>
  <si>
    <t>1) Федеральный закон от 21.12.1994 № 68-ФЗ "О защите населения и территорий отчрезвычайных ситуаций природного и техногенного характера";
2) Федеральный закон от 06.10.2003 № 131-ФЗ "Об общих принципах организации местного самоуправления в Российской Федерации";
3) Федеральный закон от 22.08.1995 № 151-ФЗ "Об аварийно-спасательных службах и статусе спасателей"</t>
  </si>
  <si>
    <t>1) 2;
2) 3;
3) 2</t>
  </si>
  <si>
    <t>1) 11;
2) 16;
3) 7</t>
  </si>
  <si>
    <t>1)  2 в целом;
2) 29
3)  2 в целом</t>
  </si>
  <si>
    <t>1) 24.12.1994, не установлена;
2) 01.01.2009, не установлена; 
3) 28.08.1995, не установлена</t>
  </si>
  <si>
    <t>1) п. 9, 22;
2) п. 9, 23</t>
  </si>
  <si>
    <t>1610211010</t>
  </si>
  <si>
    <t>1) 2;
2) 3;
3) 2</t>
  </si>
  <si>
    <t>1) 11;
2) 16;
3) 7</t>
  </si>
  <si>
    <t>2) 1;</t>
  </si>
  <si>
    <t>1)  2 в целом;
2) 29
3)  2 в целом</t>
  </si>
  <si>
    <t>1) 24.12.1994, не установлена;
2) 01.01.2009, не установлена; 
3) 28.08.1995, не установлена</t>
  </si>
  <si>
    <t>п. 9, 23</t>
  </si>
  <si>
    <t>1)  2 в целом;
2) 29
3)  2 в целом</t>
  </si>
  <si>
    <t>401000050</t>
  </si>
  <si>
    <t>осуществление мероприятий по обеспечению безопасности людей на водных объектах, охране их жизни и здоровья</t>
  </si>
  <si>
    <t>1) 3;
2) 3;
3) 2</t>
  </si>
  <si>
    <t>1) 16.02.1998, не установлена;
2) 01.01.2009, не установлена;
3) 24.12.1994, не установлена</t>
  </si>
  <si>
    <t>1) 1;
2) 15;
3) 1</t>
  </si>
  <si>
    <t>1) 01.02.2011, не установлена;
2) 05.03.2005, не установлена;
3) 10.08.2005, не установлена</t>
  </si>
  <si>
    <t xml:space="preserve"> Постановление администрации грода Ставропля от 12.12.2013 № 4585 "О комитете по делам гражданской обороны и чрезвычайным ситуациям администрации города Ставрополя"</t>
  </si>
  <si>
    <t xml:space="preserve">раздел 3,    п. 12, абз. 6 </t>
  </si>
  <si>
    <t>12.12.2013, не установлена</t>
  </si>
  <si>
    <t>1530221290</t>
  </si>
  <si>
    <t>Расходы на реализацию мероприятий, направленных на обеспечение безопасности на водных объектах города Ставрополя</t>
  </si>
  <si>
    <t>1610320120</t>
  </si>
  <si>
    <t>Расходы на реализацию мероприятий в области гражданской обороны, защиты населения и территории города Ставрополя от чрезвычайных ситуаций природного и техногенного характера, безопасности людей на водных объектах</t>
  </si>
  <si>
    <t>Закон Ставропольского края от 24.12.2007 № 78-кз "Об отдельных вопросах муниципальной службы в Ставропольском крае</t>
  </si>
  <si>
    <t>26.12.2007, не установлна</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</si>
  <si>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</si>
  <si>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 xml:space="preserve">п.  2 </t>
  </si>
  <si>
    <t>8510010010</t>
  </si>
  <si>
    <t xml:space="preserve">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  </t>
  </si>
  <si>
    <t>ст.2, п. 2.1, пп. 5</t>
  </si>
  <si>
    <t>1) Решение Ставропольской городской Думы от 30.09.2014 №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t>
  </si>
  <si>
    <t>1) 1;      2) 1, 2</t>
  </si>
  <si>
    <t>1) 08.10.2014, не установлена;
2) 02.07.2011, не установлена</t>
  </si>
  <si>
    <t>8510010020</t>
  </si>
  <si>
    <t>8510010050</t>
  </si>
  <si>
    <t xml:space="preserve">Закон Ставропольского края от 24.12.2007 № 78-кз "Об отдельных вопросах муниципальной службы в Ставропольском крае" 
</t>
  </si>
  <si>
    <t xml:space="preserve">26.12.2007, не установлена 
</t>
  </si>
  <si>
    <t xml:space="preserve">Решение Ставропольской городской Думы от 30.09.2014 №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t>
  </si>
  <si>
    <t>контрольно-счетная палата города Ставрополя</t>
  </si>
  <si>
    <t>Федеральный закон от 02.03.2007 № 25-ФЗ "О муниципальной службе в Российской Федерации"</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</si>
  <si>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Решение Ставропольской городской Думы от 25.07.2018 № 250 "Об утверждении Положения о порядке и размерах возмещения расходов, связанных со служебными командировками лиц, замещающих муниципальные должности города Ставрополя, муниципальных служащих города Ставрополя"</t>
  </si>
  <si>
    <t xml:space="preserve">
                                                                                                                                                                                                                                                   1
</t>
  </si>
  <si>
    <t>29.10.2003, не установлена     
01.08.2018, не установлена</t>
  </si>
  <si>
    <t>расходы на обеспечение функций органов местного самоуправления города Ставрополя</t>
  </si>
  <si>
    <t>Федеральный закон от 06.10.2003    № 131-ФЗ "Об общих принципах организации местного самоуправления в Российской Федерации"
Федеральный закон от 07.02.2011 № 6-ФЗ "Об общих принципах организации и деятельности контрольно-счетных органов субъектов Российской Федерации и муниципальных образований"
Федеральный закон от 02.03.2007 № 25-ФЗ "О муниципальной службе в Российской Федерации"</t>
  </si>
  <si>
    <t xml:space="preserve">6                                                                          
6
</t>
  </si>
  <si>
    <t>38 в целом
5
20
22</t>
  </si>
  <si>
    <t xml:space="preserve">
2, 5, 6, 8, 9
1
1</t>
  </si>
  <si>
    <t>01.01.2009, не установлена
01.10.2011, не установлена
01.06.2007, не установлена</t>
  </si>
  <si>
    <t>Закон Ставропольского края от 02.03.2005 № 12-кз "О местном самоуправлении в Ставропольском крае"
Закон Ставропольского края от 24.12.2007 № 78-кз "Об отдельных вопросах муниципальной службы в Ставропольском крае"</t>
  </si>
  <si>
    <t>30.1
10
в целом</t>
  </si>
  <si>
    <t>05.03.2005, не установлена
26.12.2007, не установлена</t>
  </si>
  <si>
    <t>Федеральный закон от 06.10.2003    № 131-ФЗ "Об общих принципах организации местного самоуправления в Российской Федерации"
Федеральный закон от 07.02.2011 № 6-ФЗ "Об общих принципах организации и деятельности контрольно-счетных органов субъектов Российской Федерации и муниципальных образований"</t>
  </si>
  <si>
    <t>38 в целом
20</t>
  </si>
  <si>
    <t xml:space="preserve">
1</t>
  </si>
  <si>
    <t xml:space="preserve">01.01.2009, не установлена
01.10.2011, не установлена
</t>
  </si>
  <si>
    <t>30.1</t>
  </si>
  <si>
    <t>ст. 2 п. 2.1 пп. 2, 3, 4, 5, 6, 10, 11</t>
  </si>
  <si>
    <t>38 в целом
20</t>
  </si>
  <si>
    <t xml:space="preserve">
1</t>
  </si>
  <si>
    <t xml:space="preserve">01.01.2009, не установлена
01.10.2011, не установлена
</t>
  </si>
  <si>
    <t xml:space="preserve">6
</t>
  </si>
  <si>
    <t>ст. 2 п. 2.1 пп. 11</t>
  </si>
  <si>
    <t xml:space="preserve">01.01.2009, не установлена
01.10.2011, не установлена
</t>
  </si>
  <si>
    <t>01.01.2009, не установлена
01.10.2011, не установлена</t>
  </si>
  <si>
    <t>3
6
6</t>
  </si>
  <si>
    <t>17
38 в целом
5
20
22</t>
  </si>
  <si>
    <t>1
2, 5, 6, 8, 9
1
1</t>
  </si>
  <si>
    <t>01.01.2009, не установлена
01.10.2011, не установлена
01.06.2007, не установлена</t>
  </si>
  <si>
    <t>3
6</t>
  </si>
  <si>
    <t>12
30.1
10 в целом</t>
  </si>
  <si>
    <t>1
1, 2</t>
  </si>
  <si>
    <t>8610010020</t>
  </si>
  <si>
    <t>расходы на выплаты по оплате труда работников органов местного самоуправления города Ставрополя</t>
  </si>
  <si>
    <t>Федеральный закон от 06.10.2003 №131-ФЗ "Об общих принципах организации местного самоуправления в Российской Федерации"
Федеральный закон от 07.02.2011 № 6-ФЗ "Об общих принципах организации и деятельности контрольно-счетных органов субъектов Российской Федерации и муниципальных образований"
Федеральный закон от 02.03.2007 № 25-ФЗ "О муниципальной службе в Российской Федерации"</t>
  </si>
  <si>
    <t>17
38 в целом
5
20
22</t>
  </si>
  <si>
    <t>1
2, 5, 6, 8, 9
1
1</t>
  </si>
  <si>
    <t>01.01.2009, не установлена
01.10.2011, не установлена
01.06.2007, не установлена</t>
  </si>
  <si>
    <t>Закон Ставропольского края от 02.03.2005 №12-кз "О местном самоуправлении в Ставропольском крае"
Закон Ставропольского края от 24.12.2007 №78-кз "Об отдельных вопросах муниципальной службы в Ставропольском крае"
Соглашение от 01.11.2019 № 545-21-С между министерством финансов Ставропольского края и администрацией города Ставрополя о предоставлении в 2019 году из бюджета Ставропольского края бюджету города Ставрополя иного межбюджетного трансферта на повышение заработной платы муниципальных служащих муниципальной службы в Ставропольском крае и лиц, не замещающих должности муниципальной службы Ставропольского края и исполняющих обязанности по техническому обеспечению деятельности органов местного самоуправления муниципальных образований Ставропольского края,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города № 597 "О мероприятиях по реализации государственной социальной политики", от 1 июня 2012 года № 761 "О Национальной стратегии действий в интересах детей на 2012 - 2017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</si>
  <si>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12
30.1
10 в целом</t>
  </si>
  <si>
    <t xml:space="preserve">3
</t>
  </si>
  <si>
    <t>05.03.2005, не установлена
26.12.2007, не установлена
01.11.2019 - 31.12.2019</t>
  </si>
  <si>
    <t xml:space="preserve">3
</t>
  </si>
  <si>
    <t>04202S8660</t>
  </si>
  <si>
    <t>Капитальный ремонт и ремонт автомобильных дорог общего пользования местного значения в городских округах и городских поселениях</t>
  </si>
  <si>
    <t>Администрация города Ставрополя</t>
  </si>
  <si>
    <t xml:space="preserve"> составление и рассмотрение проекта бюджета муниципильного округа, городского округа, утверждение и исполнение бюджета муниципильного округа, городского округа, осуществление контроля за его исполнением, составление и утверждение отчета об исполнении бюджета муниципильного округа, городского округа</t>
  </si>
  <si>
    <t xml:space="preserve">Закон Ставропольского края от 02.03.2005 N 12-кз  "О местном самоуправлении в Ставропольском крае" </t>
  </si>
  <si>
    <t>Решение Ставропольской городской Думы от 11.05.2016 N 847 "Об Уставе муниципального образования города Ставрополя Ставропольского края"</t>
  </si>
  <si>
    <t>ст.51</t>
  </si>
  <si>
    <t xml:space="preserve"> 21.05.2016, не установлена</t>
  </si>
  <si>
    <t>Обеспечение членства в международных, общероссийских и региональных объединениях муниципальных образований (оплата членских взносов)</t>
  </si>
  <si>
    <t>п.2.1 пп.9</t>
  </si>
  <si>
    <t>Организация приема и обслуживание официальных лиц и делегаций городов стран дальнего и ближнего зарубежья, регионов Российской Федерации, представителей иностранных посольств и консульств и проведение официальных мероприятий (представительские расходы)</t>
  </si>
  <si>
    <t>Расходы на реализацию мероприятий, направленных на оптимизацию и повышение качества предоставления государственных и муниципальных услуг в городе Ставрополе</t>
  </si>
  <si>
    <t>п.2.1 пп.11</t>
  </si>
  <si>
    <t>9821420710</t>
  </si>
  <si>
    <t>пустык ячейки</t>
  </si>
  <si>
    <t>01.06.2007,не установлена</t>
  </si>
  <si>
    <t>Ставропольского края от 24.12.2007 N 78-кз "Об отдельных вопросах муниципальной службы в Ставропольском крае"</t>
  </si>
  <si>
    <t>26.12.2007,не установлена</t>
  </si>
  <si>
    <t>Решение Ставропольской городской Думы от 30.09.2014 N 553"Об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t>
  </si>
  <si>
    <t>7120010020</t>
  </si>
  <si>
    <r>
      <t xml:space="preserve">п.2.1 абзацы 9-12 </t>
    </r>
    <r>
      <rPr>
        <sz val="10"/>
        <color indexed="9"/>
        <rFont val="Times New Roman"/>
        <family val="1"/>
        <charset val="204"/>
      </rPr>
      <t>11111111111111</t>
    </r>
    <r>
      <rPr>
        <sz val="10"/>
        <rFont val="Times New Roman"/>
        <family val="1"/>
        <charset val="204"/>
      </rPr>
      <t xml:space="preserve">                 п.5 абзац 8</t>
    </r>
  </si>
  <si>
    <r>
      <t>04.04.2008,  
не установлена</t>
    </r>
    <r>
      <rPr>
        <sz val="10"/>
        <color indexed="9"/>
        <rFont val="Times New Roman"/>
        <family val="1"/>
        <charset val="204"/>
      </rPr>
      <t>11111111111111111111111111</t>
    </r>
    <r>
      <rPr>
        <sz val="10"/>
        <rFont val="Times New Roman"/>
        <family val="1"/>
        <charset val="204"/>
      </rPr>
      <t xml:space="preserve">       20.07.2020   не установлена</t>
    </r>
  </si>
  <si>
    <t>содействие развитию малого и среднего предпринимательства</t>
  </si>
  <si>
    <t>ст.10 ч.1 п.15</t>
  </si>
  <si>
    <t>Расходы на информирование об инвестиционных возможностях города Ставрополя</t>
  </si>
  <si>
    <t>ст.8 п.8</t>
  </si>
  <si>
    <r>
      <t xml:space="preserve">формирование и содержание муниципального </t>
    </r>
    <r>
      <rPr>
        <sz val="10"/>
        <rFont val="Times New Roman Cyr"/>
        <charset val="204"/>
      </rPr>
      <t>архива</t>
    </r>
  </si>
  <si>
    <t>1) Федеральный закон от 22.10.2004 N 125-ФЗ  "Об архивном деле в Российской Федерации"
2)Федеральный закон от 27.07.2010 N 210-ФЗ  "Об организации предоставления государственных и муниципальных услуг"</t>
  </si>
  <si>
    <r>
      <t xml:space="preserve">3
</t>
    </r>
    <r>
      <rPr>
        <sz val="10"/>
        <color indexed="9"/>
        <rFont val="Times New Roman"/>
        <family val="1"/>
        <charset val="204"/>
      </rPr>
      <t>111111111111</t>
    </r>
    <r>
      <rPr>
        <sz val="10"/>
        <rFont val="Times New Roman"/>
        <family val="1"/>
        <charset val="204"/>
      </rPr>
      <t xml:space="preserve">
1
</t>
    </r>
  </si>
  <si>
    <r>
      <t xml:space="preserve">15
</t>
    </r>
    <r>
      <rPr>
        <sz val="10"/>
        <color indexed="9"/>
        <rFont val="Times New Roman"/>
        <family val="1"/>
        <charset val="204"/>
      </rPr>
      <t>1111111111111</t>
    </r>
    <r>
      <rPr>
        <sz val="10"/>
        <rFont val="Times New Roman"/>
        <family val="1"/>
        <charset val="204"/>
      </rPr>
      <t xml:space="preserve">
6 в целом
</t>
    </r>
  </si>
  <si>
    <t xml:space="preserve">1
</t>
  </si>
  <si>
    <t xml:space="preserve">                     27.10.2004, не установлена
                    27.07.2010, не установлена
</t>
  </si>
  <si>
    <t xml:space="preserve">1) Закон Ставропольского края от 31.12.2004 N 122-кз  "О наделении органов местного самоуправления муниципальных образований в Ставропольском крае отдельными государственными полномочиями Ставропольского края по формированию, содержанию и использованию Архивного фонда Ставропольского края"
2) Закон Ставропольского края от 02.03.2005 N 12-кз  "О местном самоуправлении в Ставропольском крае" </t>
  </si>
  <si>
    <r>
      <t xml:space="preserve">2 в целом
5 в целом 
</t>
    </r>
    <r>
      <rPr>
        <sz val="10"/>
        <color indexed="9"/>
        <rFont val="Times New Roman"/>
        <family val="1"/>
        <charset val="204"/>
      </rPr>
      <t>111111111111111111111111111</t>
    </r>
    <r>
      <rPr>
        <sz val="10"/>
        <rFont val="Times New Roman"/>
        <family val="1"/>
        <charset val="204"/>
      </rPr>
      <t xml:space="preserve">
12</t>
    </r>
  </si>
  <si>
    <r>
      <t xml:space="preserve">01.01.2005, не установлена                                                                                                               
</t>
    </r>
    <r>
      <rPr>
        <sz val="10"/>
        <color indexed="9"/>
        <rFont val="Times New Roman"/>
        <family val="1"/>
        <charset val="204"/>
      </rPr>
      <t>1111111111111111111111111111111111111111111111111111111111111111111111111111111111111111111111111111111111111111111111111111111111111111</t>
    </r>
    <r>
      <rPr>
        <sz val="10"/>
        <rFont val="Times New Roman"/>
        <family val="1"/>
        <charset val="204"/>
      </rPr>
      <t xml:space="preserve">
05.03.2005, не установлена</t>
    </r>
  </si>
  <si>
    <t>ст.49 ч.2 п.9</t>
  </si>
  <si>
    <t>формирование и содержание муниципального архива</t>
  </si>
  <si>
    <r>
      <t xml:space="preserve">15
</t>
    </r>
    <r>
      <rPr>
        <sz val="10"/>
        <color indexed="9"/>
        <rFont val="Times New Roman"/>
        <family val="1"/>
        <charset val="204"/>
      </rPr>
      <t>111111111</t>
    </r>
    <r>
      <rPr>
        <sz val="10"/>
        <rFont val="Times New Roman"/>
        <family val="1"/>
        <charset val="204"/>
      </rPr>
      <t xml:space="preserve">
6 в целом
</t>
    </r>
  </si>
  <si>
    <t xml:space="preserve">1
</t>
  </si>
  <si>
    <t xml:space="preserve">                     27.10.2004, не установлена
                     27.07.2010, не установлена</t>
  </si>
  <si>
    <r>
      <t xml:space="preserve">15
</t>
    </r>
    <r>
      <rPr>
        <sz val="10"/>
        <color indexed="9"/>
        <rFont val="Times New Roman"/>
        <family val="1"/>
        <charset val="204"/>
      </rPr>
      <t>111111111111</t>
    </r>
    <r>
      <rPr>
        <sz val="10"/>
        <rFont val="Times New Roman"/>
        <family val="1"/>
        <charset val="204"/>
      </rPr>
      <t xml:space="preserve">
6 в целом
</t>
    </r>
  </si>
  <si>
    <t xml:space="preserve">                     27.10.2004, не установлена
                     27.07.2010, не установлена
</t>
  </si>
  <si>
    <t>2 в целом
5 в целом 
12</t>
  </si>
  <si>
    <r>
      <t xml:space="preserve">01.01.2005, не установлена                                                                                                               
</t>
    </r>
    <r>
      <rPr>
        <sz val="10"/>
        <color indexed="9"/>
        <rFont val="Times New Roman"/>
        <family val="1"/>
        <charset val="204"/>
      </rPr>
      <t>11111111111111111111111111111111111111111111111111111111111111111111111111111111111111111111</t>
    </r>
    <r>
      <rPr>
        <sz val="10"/>
        <rFont val="Times New Roman"/>
        <family val="1"/>
        <charset val="204"/>
      </rPr>
      <t xml:space="preserve">
05.03.2005, не установлена</t>
    </r>
  </si>
  <si>
    <t>Закон Ставропольского края от 15.10.2008 N 61-кз  "О развитии и поддержке малого и среднего предпринимательства"</t>
  </si>
  <si>
    <t>18.10.2008,не установлена</t>
  </si>
  <si>
    <t xml:space="preserve"> Постановление администрации 
города Ставрополя от 02.06.2017 № 945 "О Порядке предоставления субсидий субъектам малого  и среднего предпринимательства, осуществляющим деятельность на территории города Ставрополя, на частичное возмещение затрат в приоритетных сферах деятельности, за счет средств бюджета города Ставрополя"</t>
  </si>
  <si>
    <t>11.06.2017, не установлена</t>
  </si>
  <si>
    <t>Предоставление субсидий субъектам малого и среднего предпринимательства, осуществляющим деятельность на территории города Ставрополя, на частичное возмещение затрат в приоритетных сферах деятельности</t>
  </si>
  <si>
    <t>Постановление администрации города Ставрополя от 21.07.2017 N 1294 "Об утверждении Порядка предоставления субсидий субъектам малого предпринимательства, осуществляющим деятельность на территории города Ставрополя, на финансовое обеспечение затрат на открытие собственного бизнеса в сфере производства товаров и оказания услуг за счет средств бюджета города Ставрополя"</t>
  </si>
  <si>
    <t>26.07.2017, не установлена</t>
  </si>
  <si>
    <t>Предоставление субсидий субъектам малого и среднего предпринимательства, осуществляющим деятельность на территории города Ставрополя, на финансовое обеспечение затрат на открытие собственного бизнеса в сфере производства товаров и оказания услуг</t>
  </si>
  <si>
    <t>ст.8 п.37</t>
  </si>
  <si>
    <t>Расходы на реализацию мероприятий, направленных на развитие малого и среднего предпринимательства на территории города Ставрополя</t>
  </si>
  <si>
    <t>организация и осуществление мероприятий по работе с детьми и молодежью в муниципальном округе, в городском округе</t>
  </si>
  <si>
    <t xml:space="preserve"> Решение Ставропольской городской Думы от 11.05.2016 N 847 "Об Уставе муниципального образования города Ставрополя Ставропольского края""</t>
  </si>
  <si>
    <t>ст.8 п.38</t>
  </si>
  <si>
    <t>1530120370</t>
  </si>
  <si>
    <t>Расходы на реализацию мероприятий по профилактике незаконного потребления наркотических средств и психотропных веществ, наркомании и снижение их употребления среди подростков и молодежи города Ставрополя</t>
  </si>
  <si>
    <t>1530320370</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</si>
  <si>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</si>
  <si>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ст.8 ч.1. п.40</t>
  </si>
  <si>
    <t>Расходы на организацию материально-технического обеспечения деятельности народной дружины города Ставрополя, в том числе материальное стимулирование ее членов</t>
  </si>
  <si>
    <t>1520320100</t>
  </si>
  <si>
    <t>Постановление администрации 
города Ставрополя от 26.07.2017 N 1321 Об утверждении Порядка предоставления субсидии за счет средств бюджета города Ставрополя казачьим обществам,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                             на финансирование расходов, связанных с организацией деятельности народных дружин из числа членов казачьих обществ</t>
  </si>
  <si>
    <t xml:space="preserve">1
</t>
  </si>
  <si>
    <t xml:space="preserve">27.07.2017, не установлена
</t>
  </si>
  <si>
    <t>18Б0160080</t>
  </si>
  <si>
    <t>Предоставление субсидии казачьим обществам,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 на финансирование расходов, связанных с организацией деятельности народных дружин из числа членов казачьих обществ</t>
  </si>
  <si>
    <t>631</t>
  </si>
  <si>
    <t>осуществление мер по противодействию коррупции в границах муниципального округа, городского округа</t>
  </si>
  <si>
    <t>Федеральный закон от 25.12.2008 N 273-ФЗ  "О противодействии коррупции"</t>
  </si>
  <si>
    <t>25.12.2008,  не установлена</t>
  </si>
  <si>
    <t xml:space="preserve">Закон Ставропольского края от 04.05.2009 N 25-кз "О противодействии коррупции в Ставропольском крае" </t>
  </si>
  <si>
    <t>07.05.2009, не установлена</t>
  </si>
  <si>
    <t xml:space="preserve">Решение Ставропольской городской Думы от 11.05.2016 N 847 "Об Уставе муниципального образования города Ставрополя Ставропольского края"  </t>
  </si>
  <si>
    <t>ст.42 ч.2 п.57</t>
  </si>
  <si>
    <t>Расходы на реализацию мероприятий, направленных на противодействие коррупции в сфере деятельности администрации города Ставрополя и ее органов</t>
  </si>
  <si>
    <t>13Б0220620</t>
  </si>
  <si>
    <t xml:space="preserve">Федеральный закон от 02.03.2007 N 25-ФЗ "О муниципальной службе в Российской Федерации" </t>
  </si>
  <si>
    <t>Закон Ставропольского края от 24.12.2007 N 78-кз "Об отдельных вопросах муниципальной службы в Ставропольском крае"</t>
  </si>
  <si>
    <t>Решение Ставропольской городской Думы от 29.10.2003 N 216 "Об утверждении Положения о порядке выплаты компенсации стоимости санаторной путевки лицам, замещающим выборные муниципальные должности и работающим на постоянной основе, и лицам, замещающим муниципальные должности муниципальной службы города Ставрополя"</t>
  </si>
  <si>
    <t>1)Решение Ставропольской городской Думы от 29.10.2003 N 216 "Об утверждении Положения о порядке выплаты компенсации стоимости санаторной путевки лицам, замещающим выборные муниципальные должности и работающим на постоянной основе, и лицам, замещающим муниципальные должности муниципальной службы города Ставрополя"
2) Решение Ставропольской городской Думы от 25.07.2018 № 250 "Об утверждении Положения о порядке и размерах возмещения расходов, связанных со служебными командировками лиц, замещающих муниципальные должности города Ставрополя, муниципальных служащих города Ставрополя"</t>
  </si>
  <si>
    <t xml:space="preserve">
1</t>
  </si>
  <si>
    <t xml:space="preserve">
29.10.2003, не установлена
01.08.2018, не установлена</t>
  </si>
  <si>
    <t xml:space="preserve">10 в целом </t>
  </si>
  <si>
    <t>Решение Ставропольской городской Думы от 25.03.2015 N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</si>
  <si>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п.2.1 пп.5, 11</t>
  </si>
  <si>
    <t>п.2.1 пп.5- 11</t>
  </si>
  <si>
    <t xml:space="preserve">1) Федеральный закон от 02.03.2007 N 25-ФЗ "О муниципальной службе в Российской Федерации"
</t>
  </si>
  <si>
    <t xml:space="preserve">22
</t>
  </si>
  <si>
    <t xml:space="preserve">                     01.06.2007, не установлена
</t>
  </si>
  <si>
    <t xml:space="preserve">Закон Ставропольского края от 24.12.2007 N 78-кз "Об отдельных вопросах муниципальной службы в Ставропольском крае"
</t>
  </si>
  <si>
    <t xml:space="preserve">Решение Ставропольской городской Думы от 30.09.2014 N 553"Об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t>
  </si>
  <si>
    <t xml:space="preserve">08.10.2014, не установлена
</t>
  </si>
  <si>
    <t xml:space="preserve">08.10.2014, не установлена
</t>
  </si>
  <si>
    <t xml:space="preserve">08.10.2014, не установлена
</t>
  </si>
  <si>
    <t xml:space="preserve">             01.06.2007, не установлена
</t>
  </si>
  <si>
    <t>05.03.2005</t>
  </si>
  <si>
    <t xml:space="preserve">Закон Ставропольского края от 08.07.1994 N 4-кз "О статусе депутата Думы Ставропольского края" </t>
  </si>
  <si>
    <t>15.08.1994,   не установлена</t>
  </si>
  <si>
    <t>ст.10. ч.1 п.15</t>
  </si>
  <si>
    <t>Возмещение расходов, связанных с материальным обеспечением деятельности депутатов Думы Ставропольского края и их помощников в Ставропольском крае</t>
  </si>
  <si>
    <t>26.12.2007,   не установлена</t>
  </si>
  <si>
    <t>7110010050</t>
  </si>
  <si>
    <t>402000001
пустык ячейки</t>
  </si>
  <si>
    <t xml:space="preserve"> Федеральный закон от 02.03.2007 N 25-ФЗ "О муниципальной службе в Российской Федерации"
</t>
  </si>
  <si>
    <t xml:space="preserve">Решение Ставропольской городской Думы от 30.09.2014 N 553"Об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t>
  </si>
  <si>
    <t xml:space="preserve">08.10.2014, не установлена
</t>
  </si>
  <si>
    <t xml:space="preserve">1)Решение Ставропольской городской Думы от 30.09.2014 N 553"Об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</si>
  <si>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ст.42 ч.2 п.8</t>
  </si>
  <si>
    <t>Расходы на развитие и обеспечение функционирования информационного общества в городе Ставрополе</t>
  </si>
  <si>
    <t>9821420630</t>
  </si>
  <si>
    <t>Федеральный закон от 27.07.2010 N 210-ФЗ  "Об организации предоставления государственных и муниципальных услуг"</t>
  </si>
  <si>
    <t>6 в целом</t>
  </si>
  <si>
    <t>27.07.2010, не установлена</t>
  </si>
  <si>
    <t xml:space="preserve">Решение Ставропольской городской Думы от 11.05.2016 N 847 "Об Уставе муниципального образования города Ставрополя Ставропольского края"
</t>
  </si>
  <si>
    <t>ст.10 ч.1 п.3</t>
  </si>
  <si>
    <t>не точность в суммах</t>
  </si>
  <si>
    <t>9821411010</t>
  </si>
  <si>
    <t xml:space="preserve">ст.10 ч.1 п.3
</t>
  </si>
  <si>
    <t>27.07.2010,не установлена</t>
  </si>
  <si>
    <t>1)  Решение Ставропольской городской Думы от 11.05.2016 N 847 "Об Уставе муниципального образования города Ставрополя Ставропольского края"  
2)Постановление администрации города Ставрополя от 26.12.2012 № 4090 "О создании муниципального казенного учреждения «Хозяйственное управление администрации города Ставрополя» путем изменения типа существующего муниципального бюджетного учреждения «Хозяйственное управление администрации города Ставрополя»"</t>
  </si>
  <si>
    <t xml:space="preserve">    </t>
  </si>
  <si>
    <r>
      <t xml:space="preserve">   </t>
    </r>
    <r>
      <rPr>
        <sz val="10"/>
        <color indexed="9"/>
        <rFont val="Times New Roman"/>
        <family val="1"/>
        <charset val="204"/>
      </rPr>
      <t>11111111111111111</t>
    </r>
    <r>
      <rPr>
        <sz val="10"/>
        <rFont val="Times New Roman"/>
        <family val="1"/>
        <charset val="204"/>
      </rPr>
      <t xml:space="preserve">               1,2          </t>
    </r>
  </si>
  <si>
    <t>21.05.2016, не установлена
26.12.2012, не установлена</t>
  </si>
  <si>
    <t>21.05.2016, не установлена
26.12.2012, не установлена</t>
  </si>
  <si>
    <t>7110011010</t>
  </si>
  <si>
    <t>601</t>
  </si>
  <si>
    <t>п.2.1 пп.1-6, 11</t>
  </si>
  <si>
    <t xml:space="preserve">7110011010 </t>
  </si>
  <si>
    <t xml:space="preserve">Расходы на обеспечение деятельности (оказание услуг) муниципальных учреждений             </t>
  </si>
  <si>
    <t xml:space="preserve"> Решение Ставропольской городской Думы от 11.05.2016 N 847 "Об Уставе муниципального образования города Ставрополя Ставропольского края"  </t>
  </si>
  <si>
    <t>ст.10 ч.1 п.11</t>
  </si>
  <si>
    <t>1410398710</t>
  </si>
  <si>
    <t>Расходы на официальное опубликование муниципальных правовых актов города Ставрополя в газете «Вечерний Ставрополь»</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</si>
  <si>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</si>
  <si>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8.1</t>
  </si>
  <si>
    <t>ст.67 п.9 ч.1</t>
  </si>
  <si>
    <t>Расходы на реализацию мероприятий, направленных на повышение профессионального уровня муниципальных служащих</t>
  </si>
  <si>
    <t>13Б0120450</t>
  </si>
  <si>
    <t>создание условий для развития туризма</t>
  </si>
  <si>
    <t>16.1</t>
  </si>
  <si>
    <t>ст.9 п.7 ч.1</t>
  </si>
  <si>
    <t>Расходы на повышение туристической привлекательности города Ставрополя, развитие внутреннего и въездного туризма в городе Ставрополе</t>
  </si>
  <si>
    <t>1220420650</t>
  </si>
  <si>
    <t>Расходы на обеспечение участия представителей администрации города Ставрополя и предприятий города Ставрополя в выставках, семинарах, форумах, конференциях и иных мероприятиях инвестиционной и инновационной направленности</t>
  </si>
  <si>
    <t>9821220640</t>
  </si>
  <si>
    <t>по составлению (изменению) списков кандидатов в присяжные заседатели</t>
  </si>
  <si>
    <t>Федеральный закон от 20.08.2004 N 113-ФЗ  "О присяжных заседателях федеральных судов общей юрисдикции в Российской Федерации"</t>
  </si>
  <si>
    <t>23.08.2004, не установлена</t>
  </si>
  <si>
    <t>ст.10 п.1 ч.15</t>
  </si>
  <si>
    <t>Расходы на осуществление государственных полномочий по составлению (изменению) списков кандидатов в присяжные заседатели федеральных судов общей юрисдикции в Российской Федерации</t>
  </si>
  <si>
    <r>
      <t>п.2.  пп.2.1 пп.5</t>
    </r>
    <r>
      <rPr>
        <sz val="10"/>
        <color indexed="9"/>
        <rFont val="Times New Roman"/>
        <family val="1"/>
        <charset val="204"/>
      </rPr>
      <t>11</t>
    </r>
  </si>
  <si>
    <t>Федеральный закон от 22.10.2004 N 125-ФЗ  "Об архивном деле в Российской Федерации"</t>
  </si>
  <si>
    <t>27.10.2004,  не установлена</t>
  </si>
  <si>
    <t>Закон Ставропольского края от 31.12.2004 N 122-кз  "О наделении органов местного самоуправления муниципальных образований в Ставропольском крае отдельными государственными полномочиями Ставропольского края по формированию, содержанию и использованию Архивного фонда Ставропольского края"</t>
  </si>
  <si>
    <t>2 в целом
5 в целом</t>
  </si>
  <si>
    <t xml:space="preserve">01.01.2005,не установлена
</t>
  </si>
  <si>
    <t>ст.42 ч.2 п.3</t>
  </si>
  <si>
    <t>Расходы на осуществление переданных государственных полномочий Ставропольского края по формированию, содержанию и использованию Архивного фонда Ставропольского края</t>
  </si>
  <si>
    <t>копейки</t>
  </si>
  <si>
    <t>49</t>
  </si>
  <si>
    <t>1510277730</t>
  </si>
  <si>
    <t>Проведение информационно-пропагандистских мероприятий, направленных на профилактику идеологии терроризма, за счет средств краевого бюджета</t>
  </si>
  <si>
    <t>15102S7730</t>
  </si>
  <si>
    <t>Проведение информационно-пропагандистских мероприятий, направленных на профилактику идеологии терроризма, за счет средств местного бюджета</t>
  </si>
  <si>
    <t>Закон Ставропольского края от 05.03.2007 N 8-кз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и организации деятельности комиссий по делам несовершеннолетних и защите их прав"</t>
  </si>
  <si>
    <t xml:space="preserve">1 в целом
2
6
</t>
  </si>
  <si>
    <r>
      <rPr>
        <sz val="10"/>
        <color indexed="9"/>
        <rFont val="Times New Roman"/>
        <family val="1"/>
        <charset val="204"/>
      </rPr>
      <t xml:space="preserve">111111   </t>
    </r>
    <r>
      <rPr>
        <sz val="10"/>
        <rFont val="Times New Roman"/>
        <family val="1"/>
        <charset val="204"/>
      </rPr>
      <t xml:space="preserve">      1</t>
    </r>
  </si>
  <si>
    <t xml:space="preserve">Решение Ставропольской городской Думы от 11.05.2016 N 847 "Об Уставе муниципального образования города Ставрополя Ставропольского края" </t>
  </si>
  <si>
    <t>Расходы на осуществление переданных государственных полномочий Ставропольского края по созданию административных комиссий</t>
  </si>
  <si>
    <t>Проведение выборов в органы местного самоуправления</t>
  </si>
  <si>
    <t>880</t>
  </si>
  <si>
    <r>
      <t xml:space="preserve">                                 Реестр расходных обязательств </t>
    </r>
    <r>
      <rPr>
        <u/>
        <sz val="24"/>
        <rFont val="Times New Roman"/>
        <family val="1"/>
        <charset val="204"/>
      </rPr>
      <t>главных распорядителей бюджетных средств города Ставрополя</t>
    </r>
  </si>
  <si>
    <t xml:space="preserve">        на "01" ноября 2020 г.</t>
  </si>
  <si>
    <t>всего</t>
  </si>
  <si>
    <t>ВСЕГО</t>
  </si>
  <si>
    <t>ПРОЕКТ</t>
  </si>
  <si>
    <t>отклонение</t>
  </si>
  <si>
    <t>РРО</t>
  </si>
  <si>
    <t>ВСЕГО:</t>
  </si>
  <si>
    <t>ГРБС</t>
  </si>
  <si>
    <t>Должно быть</t>
  </si>
  <si>
    <t>Получилось в проекте решения</t>
  </si>
  <si>
    <t>Отклонение</t>
  </si>
  <si>
    <t>усл утв</t>
  </si>
  <si>
    <t>9810021360</t>
  </si>
  <si>
    <t>Дополнительное финансовое обеспечение за счет бюджета города Ставрополя для осуществления  переданных отдельных государственных полномочий Ставропольского края по созданию административных комиссий</t>
  </si>
  <si>
    <t xml:space="preserve">                                 Реестр расходных обязательств муниципального образования города Ставрополя Ставропольского края</t>
  </si>
  <si>
    <t xml:space="preserve">                                                     на 2019 - 2023 годы</t>
  </si>
  <si>
    <t xml:space="preserve">1) Закон Ставропольского края от 24.12.2007 №78-кз "Об отдельных вопросах муниципальной службы в Ставропольском крае"                                                                                                                                                                                                                                                    2)Закон Ставропольского края от 02.03.2005 
 № 12-кз "О местном самоуправлении в Ставропольском крае" </t>
  </si>
  <si>
    <t xml:space="preserve">Закон Ставропольского края от 02.03.2005  
№ 12-кз "О местном самоуправлении в Ставропольском крае" </t>
  </si>
  <si>
    <t>1) Решение Ставропольской городской  Думы №553 от 30.09.2014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Постановление председателя Ставропольской городской Думы №38-п от 30.12.2016 "Об оплате труда работников Ставропольской городской Думы, не замещающих должности муниципальной службы и исполняющих свои обязанности по техническому обеспечению деятельности  Ставропольской городской Думы"                                            
  3) Постановление председателя  Ставропольской городской Думы №1-п от 11.01.2017 "Об утверждении Положения об оплате труда работников  Ставропольской городской Думы, осуществляющих профессиональную деятельность по профессиям рабочих"</t>
  </si>
  <si>
    <t>1) Решение Ставропольской городской  Думы №553 от 30.09.2014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Постановление председателя Ставропольской городской Думы №38-п от 30.12.2016 "Об оплате труда работников Ставропольской городской Думы, не замещающих должности муниципальной службы и исполняющих свои обязанности по техническому обеспечению деятельности  Ставропольской городской Думы"                                             
 3) Постановление председателя  Ставропольской городской Думы №1-п от 11.01.2017 "Об утверждении Положения об оплате труда работников  Ставропольской городской Думы, осуществляющих профессиональную деятельность по профессиям рабочих"</t>
  </si>
  <si>
    <t xml:space="preserve">1) Закон Ставропольского края от 31.12.2004 N 122-кз  "О наделении органов местного самоуправления муниципальных образований в Ставропольском крае отдельными государственными полномочиями Ставропольского края по формированию, содержанию и использованию Архивного фонда Ставропольского края"
2) Закон Ставропольского края от 02.03.2005 N 12-кз  "О местном самоуправлении в Ставропольском крае" </t>
  </si>
  <si>
    <r>
      <t xml:space="preserve">01.01.2005, не установлена                                                                                                            
</t>
    </r>
    <r>
      <rPr>
        <sz val="10"/>
        <color indexed="9"/>
        <rFont val="Times New Roman"/>
        <family val="1"/>
        <charset val="204"/>
      </rPr>
      <t>1111111111111111111111111111111111111111111111111111111111111111111111</t>
    </r>
    <r>
      <rPr>
        <sz val="10"/>
        <rFont val="Times New Roman"/>
        <family val="1"/>
        <charset val="204"/>
      </rPr>
      <t xml:space="preserve">
05.03.2005, не установлена</t>
    </r>
  </si>
  <si>
    <t>1) Решение Ставропольской городской  Думы №553 от 30.09.2014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                                        
2) Постановление председателя Ставропольской городской Думы №38-п от 30.12.2016 "Об оплате труда работников Ставропольской городской Думы, не замещающих должности муниципальной службы и исполняющих свои обязанности по техническому обеспечению деятельности  Ставропольской городской Думы"                                             
 3) Постановление председателя  Ставропольской городской Думы №1-п от 11.01.2017 "Об утверждении Положения об оплате труда работников  Ставропольской городской Думы, осуществляющих профессиональную деятельность по профессиям рабочих"</t>
  </si>
  <si>
    <t>Условно - утвержденные расходы</t>
  </si>
  <si>
    <t xml:space="preserve"> </t>
  </si>
  <si>
    <t>Консультант отдела правового и штатного обеспечения</t>
  </si>
  <si>
    <t>Лапшина А.П.</t>
  </si>
</sst>
</file>

<file path=xl/styles.xml><?xml version="1.0" encoding="utf-8"?>
<styleSheet xmlns="http://schemas.openxmlformats.org/spreadsheetml/2006/main">
  <numFmts count="13">
    <numFmt numFmtId="43" formatCode="_-* #,##0.00\ _₽_-;\-* #,##0.00\ _₽_-;_-* &quot;-&quot;??\ _₽_-;_-@_-"/>
    <numFmt numFmtId="164" formatCode="00\.0000"/>
    <numFmt numFmtId="165" formatCode="00\.00"/>
    <numFmt numFmtId="166" formatCode="000"/>
    <numFmt numFmtId="167" formatCode="0000000"/>
    <numFmt numFmtId="168" formatCode="0000"/>
    <numFmt numFmtId="169" formatCode="#,##0.00_ ;[Red]\-#,##0.00\ "/>
    <numFmt numFmtId="170" formatCode="000000"/>
    <numFmt numFmtId="171" formatCode="00\.0\.0000"/>
    <numFmt numFmtId="172" formatCode="0.00_ ;[Red]\-0.00\ "/>
    <numFmt numFmtId="173" formatCode="#,##0.00;[Red]\-#,##0.00;0.00"/>
    <numFmt numFmtId="174" formatCode="_-* #,##0.00_р_._-;\-* #,##0.00_р_._-;_-* &quot;-&quot;??_р_._-;_-@_-"/>
    <numFmt numFmtId="175" formatCode="#,##0.00_ ;\-#,##0.00\ "/>
  </numFmts>
  <fonts count="47">
    <font>
      <sz val="10"/>
      <name val="Arial"/>
      <charset val="204"/>
    </font>
    <font>
      <sz val="8"/>
      <name val="Arial"/>
      <family val="2"/>
      <charset val="204"/>
    </font>
    <font>
      <sz val="10"/>
      <name val="Arial"/>
      <family val="2"/>
      <charset val="204"/>
    </font>
    <font>
      <sz val="12"/>
      <name val="Times New Roman"/>
      <family val="1"/>
      <charset val="204"/>
    </font>
    <font>
      <sz val="14"/>
      <name val="Times New Roman"/>
      <family val="1"/>
      <charset val="204"/>
    </font>
    <font>
      <sz val="10"/>
      <name val="Times New Roman"/>
      <family val="1"/>
      <charset val="204"/>
    </font>
    <font>
      <sz val="9"/>
      <name val="Times New Roman"/>
      <family val="1"/>
      <charset val="204"/>
    </font>
    <font>
      <sz val="10"/>
      <name val="Arial"/>
      <family val="2"/>
      <charset val="204"/>
    </font>
    <font>
      <sz val="10"/>
      <color indexed="8"/>
      <name val="Times New Roman"/>
      <family val="1"/>
      <charset val="204"/>
    </font>
    <font>
      <sz val="20"/>
      <name val="Times New Roman"/>
      <family val="1"/>
      <charset val="204"/>
    </font>
    <font>
      <sz val="9"/>
      <color indexed="8"/>
      <name val="Times New Roman"/>
      <family val="1"/>
      <charset val="204"/>
    </font>
    <font>
      <sz val="24"/>
      <name val="Times New Roman"/>
      <family val="1"/>
      <charset val="204"/>
    </font>
    <font>
      <sz val="16"/>
      <name val="Times New Roman"/>
      <family val="1"/>
      <charset val="204"/>
    </font>
    <font>
      <sz val="12"/>
      <name val="Arial Cyr"/>
      <charset val="204"/>
    </font>
    <font>
      <u/>
      <sz val="24"/>
      <name val="Times New Roman"/>
      <family val="1"/>
      <charset val="204"/>
    </font>
    <font>
      <sz val="10"/>
      <name val="Times New Roman Cyr"/>
      <family val="1"/>
      <charset val="204"/>
    </font>
    <font>
      <sz val="14"/>
      <name val="Arial Cyr"/>
      <charset val="204"/>
    </font>
    <font>
      <b/>
      <sz val="10"/>
      <name val="Times New Roman"/>
      <family val="1"/>
      <charset val="204"/>
    </font>
    <font>
      <sz val="10"/>
      <color indexed="10"/>
      <name val="Times New Roman"/>
      <family val="1"/>
      <charset val="204"/>
    </font>
    <font>
      <sz val="9"/>
      <color indexed="81"/>
      <name val="Tahoma"/>
      <family val="2"/>
      <charset val="204"/>
    </font>
    <font>
      <b/>
      <sz val="9"/>
      <color indexed="81"/>
      <name val="Tahoma"/>
      <family val="2"/>
      <charset val="204"/>
    </font>
    <font>
      <sz val="10"/>
      <color theme="1"/>
      <name val="Times New Roman Cyr"/>
      <family val="1"/>
      <charset val="204"/>
    </font>
    <font>
      <sz val="10"/>
      <color rgb="FFFF0000"/>
      <name val="Times New Roman"/>
      <family val="1"/>
      <charset val="204"/>
    </font>
    <font>
      <b/>
      <sz val="18"/>
      <color rgb="FF7030A0"/>
      <name val="Times New Roman"/>
      <family val="1"/>
      <charset val="204"/>
    </font>
    <font>
      <b/>
      <sz val="10"/>
      <color rgb="FF7030A0"/>
      <name val="Times New Roman"/>
      <family val="1"/>
      <charset val="204"/>
    </font>
    <font>
      <sz val="18"/>
      <color rgb="FF7030A0"/>
      <name val="Times New Roman"/>
      <family val="1"/>
      <charset val="204"/>
    </font>
    <font>
      <sz val="11"/>
      <color theme="1"/>
      <name val="Times New Roman"/>
      <family val="1"/>
      <charset val="204"/>
    </font>
    <font>
      <sz val="10"/>
      <color theme="1"/>
      <name val="Times New Roman"/>
      <family val="1"/>
      <charset val="204"/>
    </font>
    <font>
      <b/>
      <sz val="12"/>
      <name val="Times New Roman"/>
      <family val="1"/>
      <charset val="204"/>
    </font>
    <font>
      <sz val="10"/>
      <color indexed="9"/>
      <name val="Times New Roman"/>
      <family val="1"/>
      <charset val="204"/>
    </font>
    <font>
      <b/>
      <sz val="11"/>
      <color theme="1"/>
      <name val="Times New Roman Cyr"/>
      <family val="1"/>
      <charset val="204"/>
    </font>
    <font>
      <sz val="9.5"/>
      <name val="Times New Roman"/>
      <family val="1"/>
      <charset val="204"/>
    </font>
    <font>
      <sz val="18"/>
      <color rgb="FFFFFF00"/>
      <name val="Times New Roman"/>
      <family val="1"/>
      <charset val="204"/>
    </font>
    <font>
      <sz val="18"/>
      <name val="Times New Roman"/>
      <family val="1"/>
      <charset val="204"/>
    </font>
    <font>
      <sz val="18"/>
      <color rgb="FFFF0000"/>
      <name val="Times New Roman"/>
      <family val="1"/>
      <charset val="204"/>
    </font>
    <font>
      <sz val="10"/>
      <name val="Arial"/>
      <family val="2"/>
      <charset val="204"/>
    </font>
    <font>
      <u/>
      <sz val="9"/>
      <name val="Times New Roman"/>
      <family val="1"/>
      <charset val="204"/>
    </font>
    <font>
      <vertAlign val="superscript"/>
      <sz val="10"/>
      <name val="Times New Roman"/>
      <family val="1"/>
      <charset val="204"/>
    </font>
    <font>
      <sz val="14"/>
      <color indexed="81"/>
      <name val="Tahoma"/>
      <family val="2"/>
      <charset val="204"/>
    </font>
    <font>
      <sz val="10"/>
      <color rgb="FF000000"/>
      <name val="Times New Roman"/>
      <family val="1"/>
      <charset val="204"/>
    </font>
    <font>
      <sz val="10"/>
      <name val="Arial Cyr"/>
      <charset val="204"/>
    </font>
    <font>
      <sz val="10"/>
      <color rgb="FFC00000"/>
      <name val="Times New Roman"/>
      <family val="1"/>
      <charset val="204"/>
    </font>
    <font>
      <sz val="11"/>
      <name val="Times New Roman"/>
      <family val="1"/>
      <charset val="204"/>
    </font>
    <font>
      <sz val="10"/>
      <name val="Times New Roman Cyr"/>
      <charset val="204"/>
    </font>
    <font>
      <b/>
      <sz val="12"/>
      <color rgb="FFFF0000"/>
      <name val="Times New Roman"/>
      <family val="1"/>
      <charset val="204"/>
    </font>
    <font>
      <b/>
      <sz val="13"/>
      <name val="Times New Roman"/>
      <family val="1"/>
      <charset val="204"/>
    </font>
    <font>
      <sz val="20"/>
      <color theme="1"/>
      <name val="Times New Roman Cyr"/>
      <family val="1"/>
      <charset val="204"/>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indexed="9"/>
        <bgColor indexed="26"/>
      </patternFill>
    </fill>
    <fill>
      <patternFill patternType="solid">
        <fgColor theme="0"/>
        <bgColor indexed="26"/>
      </patternFill>
    </fill>
    <fill>
      <patternFill patternType="solid">
        <fgColor theme="4" tint="0.39997558519241921"/>
        <bgColor indexed="64"/>
      </patternFill>
    </fill>
    <fill>
      <patternFill patternType="solid">
        <fgColor theme="4" tint="0.39997558519241921"/>
        <bgColor indexed="26"/>
      </patternFill>
    </fill>
    <fill>
      <patternFill patternType="solid">
        <fgColor rgb="FFFF0000"/>
        <bgColor indexed="64"/>
      </patternFill>
    </fill>
    <fill>
      <patternFill patternType="solid">
        <fgColor rgb="FFFFFF99"/>
        <bgColor indexed="64"/>
      </patternFill>
    </fill>
    <fill>
      <patternFill patternType="solid">
        <fgColor rgb="FFCCFFCC"/>
        <bgColor indexed="64"/>
      </patternFill>
    </fill>
    <fill>
      <patternFill patternType="solid">
        <fgColor theme="9" tint="0.59999389629810485"/>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bottom/>
      <diagonal/>
    </border>
    <border>
      <left style="thin">
        <color indexed="8"/>
      </left>
      <right style="thin">
        <color indexed="8"/>
      </right>
      <top/>
      <bottom/>
      <diagonal/>
    </border>
    <border>
      <left style="thin">
        <color indexed="64"/>
      </left>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s>
  <cellStyleXfs count="12">
    <xf numFmtId="0" fontId="0"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43" fontId="35" fillId="0" borderId="0" applyFont="0" applyFill="0" applyBorder="0" applyAlignment="0" applyProtection="0"/>
    <xf numFmtId="9" fontId="35" fillId="0" borderId="0" applyFont="0" applyFill="0" applyBorder="0" applyAlignment="0" applyProtection="0"/>
  </cellStyleXfs>
  <cellXfs count="815">
    <xf numFmtId="0" fontId="0" fillId="0" borderId="0" xfId="0"/>
    <xf numFmtId="0" fontId="0" fillId="0" borderId="0" xfId="0" applyAlignment="1">
      <alignment wrapText="1"/>
    </xf>
    <xf numFmtId="0" fontId="5" fillId="0" borderId="0" xfId="0" applyFont="1"/>
    <xf numFmtId="0" fontId="5" fillId="0" borderId="0" xfId="0" applyFont="1" applyProtection="1"/>
    <xf numFmtId="165" fontId="5" fillId="0" borderId="0" xfId="0" applyNumberFormat="1" applyFont="1" applyProtection="1"/>
    <xf numFmtId="49" fontId="5" fillId="0" borderId="0" xfId="0" applyNumberFormat="1" applyFont="1" applyAlignment="1" applyProtection="1">
      <alignment horizontal="center"/>
    </xf>
    <xf numFmtId="14" fontId="5" fillId="0" borderId="0" xfId="0" applyNumberFormat="1" applyFont="1" applyAlignment="1" applyProtection="1">
      <alignment horizontal="center"/>
    </xf>
    <xf numFmtId="0" fontId="5" fillId="0" borderId="0" xfId="0" applyNumberFormat="1" applyFont="1" applyAlignment="1" applyProtection="1">
      <alignment wrapText="1"/>
    </xf>
    <xf numFmtId="14" fontId="5" fillId="0" borderId="0" xfId="0" applyNumberFormat="1" applyFont="1" applyProtection="1"/>
    <xf numFmtId="168" fontId="5" fillId="0" borderId="0" xfId="0" applyNumberFormat="1" applyFont="1" applyProtection="1"/>
    <xf numFmtId="167" fontId="5" fillId="0" borderId="0" xfId="0" applyNumberFormat="1" applyFont="1" applyProtection="1"/>
    <xf numFmtId="166" fontId="5" fillId="0" borderId="0" xfId="0" applyNumberFormat="1" applyFont="1" applyProtection="1"/>
    <xf numFmtId="169" fontId="5" fillId="0" borderId="0" xfId="0" applyNumberFormat="1" applyFont="1" applyProtection="1"/>
    <xf numFmtId="0" fontId="5" fillId="0" borderId="0" xfId="0" applyFont="1" applyFill="1" applyAlignment="1" applyProtection="1">
      <alignment wrapText="1"/>
      <protection locked="0"/>
    </xf>
    <xf numFmtId="0" fontId="3" fillId="0" borderId="0" xfId="0" applyFont="1" applyFill="1" applyAlignment="1">
      <alignment horizontal="right"/>
    </xf>
    <xf numFmtId="0" fontId="3" fillId="0" borderId="0" xfId="9" applyNumberFormat="1" applyFont="1" applyFill="1" applyAlignment="1" applyProtection="1">
      <alignment horizontal="right"/>
      <protection hidden="1"/>
    </xf>
    <xf numFmtId="0" fontId="3" fillId="0" borderId="0" xfId="9" applyFont="1" applyFill="1" applyAlignment="1" applyProtection="1">
      <alignment horizontal="right"/>
      <protection hidden="1"/>
    </xf>
    <xf numFmtId="0" fontId="9" fillId="0" borderId="0" xfId="0" applyFont="1" applyFill="1" applyAlignment="1">
      <alignment horizontal="right"/>
    </xf>
    <xf numFmtId="0" fontId="9" fillId="0" borderId="0" xfId="9" applyNumberFormat="1" applyFont="1" applyFill="1" applyAlignment="1" applyProtection="1">
      <alignment horizontal="right"/>
      <protection hidden="1"/>
    </xf>
    <xf numFmtId="0" fontId="9" fillId="0" borderId="0" xfId="9" applyFont="1" applyFill="1" applyAlignment="1" applyProtection="1">
      <alignment horizontal="right"/>
      <protection hidden="1"/>
    </xf>
    <xf numFmtId="0" fontId="9" fillId="0" borderId="0" xfId="0" applyFont="1" applyProtection="1"/>
    <xf numFmtId="165" fontId="9" fillId="0" borderId="0" xfId="0" applyNumberFormat="1" applyFont="1" applyProtection="1"/>
    <xf numFmtId="49" fontId="9" fillId="0" borderId="0" xfId="0" applyNumberFormat="1" applyFont="1" applyAlignment="1" applyProtection="1">
      <alignment horizontal="center"/>
    </xf>
    <xf numFmtId="14" fontId="9" fillId="0" borderId="0" xfId="0" applyNumberFormat="1" applyFont="1" applyAlignment="1" applyProtection="1">
      <alignment horizontal="center"/>
    </xf>
    <xf numFmtId="0" fontId="9" fillId="0" borderId="0" xfId="0" applyNumberFormat="1" applyFont="1" applyAlignment="1" applyProtection="1">
      <alignment wrapText="1"/>
    </xf>
    <xf numFmtId="14" fontId="9" fillId="0" borderId="0" xfId="0" applyNumberFormat="1" applyFont="1" applyProtection="1"/>
    <xf numFmtId="168" fontId="9" fillId="0" borderId="0" xfId="0" applyNumberFormat="1" applyFont="1" applyProtection="1"/>
    <xf numFmtId="167" fontId="9" fillId="0" borderId="0" xfId="0" applyNumberFormat="1" applyFont="1" applyProtection="1"/>
    <xf numFmtId="166" fontId="9" fillId="0" borderId="0" xfId="0" applyNumberFormat="1" applyFont="1" applyProtection="1"/>
    <xf numFmtId="169" fontId="9" fillId="0" borderId="0" xfId="0" applyNumberFormat="1" applyFont="1" applyProtection="1"/>
    <xf numFmtId="0" fontId="9" fillId="0" borderId="0" xfId="0" applyFont="1"/>
    <xf numFmtId="0" fontId="9" fillId="2" borderId="0" xfId="0" applyFont="1" applyFill="1" applyProtection="1"/>
    <xf numFmtId="0" fontId="9" fillId="0" borderId="0" xfId="0" applyFont="1" applyFill="1" applyAlignment="1" applyProtection="1">
      <alignment wrapText="1"/>
      <protection locked="0"/>
    </xf>
    <xf numFmtId="0" fontId="5" fillId="2" borderId="0" xfId="0" applyFont="1" applyFill="1" applyProtection="1"/>
    <xf numFmtId="0" fontId="6" fillId="0" borderId="0" xfId="0" applyFont="1" applyFill="1" applyBorder="1" applyAlignment="1">
      <alignment vertical="top" wrapText="1"/>
    </xf>
    <xf numFmtId="49" fontId="5" fillId="0" borderId="0" xfId="0" applyNumberFormat="1" applyFont="1" applyFill="1" applyAlignment="1">
      <alignment vertical="top"/>
    </xf>
    <xf numFmtId="0" fontId="10" fillId="0" borderId="0" xfId="0" applyNumberFormat="1" applyFont="1" applyFill="1" applyBorder="1" applyAlignment="1" applyProtection="1">
      <alignment vertical="top" wrapText="1"/>
    </xf>
    <xf numFmtId="4" fontId="5" fillId="0" borderId="0" xfId="0" applyNumberFormat="1" applyFont="1" applyFill="1" applyBorder="1" applyAlignment="1">
      <alignment vertical="top"/>
    </xf>
    <xf numFmtId="0" fontId="10" fillId="0" borderId="0" xfId="0" applyNumberFormat="1" applyFont="1" applyFill="1" applyBorder="1" applyAlignment="1" applyProtection="1">
      <alignment horizontal="center" vertical="top" wrapText="1"/>
    </xf>
    <xf numFmtId="14" fontId="5" fillId="0" borderId="1" xfId="0" applyNumberFormat="1" applyFont="1" applyBorder="1" applyAlignment="1" applyProtection="1">
      <alignment horizontal="center"/>
    </xf>
    <xf numFmtId="0" fontId="13" fillId="0" borderId="0" xfId="0" applyFont="1"/>
    <xf numFmtId="0" fontId="3" fillId="0" borderId="0" xfId="0" applyFont="1"/>
    <xf numFmtId="0" fontId="3" fillId="0" borderId="0" xfId="0" applyFont="1" applyAlignment="1">
      <alignment horizontal="center" vertical="top"/>
    </xf>
    <xf numFmtId="14" fontId="8" fillId="0" borderId="1" xfId="0" applyNumberFormat="1" applyFont="1" applyFill="1" applyBorder="1" applyAlignment="1" applyProtection="1">
      <alignment horizontal="center" vertical="top" wrapText="1"/>
    </xf>
    <xf numFmtId="49" fontId="5" fillId="0" borderId="1" xfId="0" applyNumberFormat="1" applyFont="1" applyFill="1" applyBorder="1" applyAlignment="1" applyProtection="1">
      <alignment horizontal="left" vertical="top"/>
    </xf>
    <xf numFmtId="0" fontId="5" fillId="0" borderId="1" xfId="0" applyFont="1" applyFill="1" applyBorder="1" applyAlignment="1" applyProtection="1">
      <alignment vertical="top" wrapText="1"/>
    </xf>
    <xf numFmtId="0" fontId="5" fillId="2" borderId="1" xfId="0" applyFont="1" applyFill="1" applyBorder="1" applyAlignment="1">
      <alignment horizontal="center" vertical="top" wrapText="1"/>
    </xf>
    <xf numFmtId="0" fontId="15" fillId="2" borderId="1" xfId="0" applyFont="1" applyFill="1" applyBorder="1" applyAlignment="1">
      <alignment horizontal="left" vertical="top" wrapText="1"/>
    </xf>
    <xf numFmtId="170" fontId="5" fillId="2" borderId="1" xfId="0" applyNumberFormat="1" applyFont="1" applyFill="1" applyBorder="1" applyAlignment="1" applyProtection="1">
      <alignment horizontal="left" vertical="top" wrapText="1"/>
    </xf>
    <xf numFmtId="14" fontId="5" fillId="2" borderId="1" xfId="0" applyNumberFormat="1" applyFont="1" applyFill="1" applyBorder="1" applyAlignment="1" applyProtection="1">
      <alignment horizontal="left" vertical="top" wrapText="1"/>
    </xf>
    <xf numFmtId="0" fontId="21" fillId="2" borderId="1" xfId="0" applyFont="1" applyFill="1" applyBorder="1" applyAlignment="1">
      <alignment horizontal="left" vertical="top" wrapText="1"/>
    </xf>
    <xf numFmtId="14" fontId="5" fillId="0" borderId="1" xfId="0" applyNumberFormat="1" applyFont="1" applyFill="1" applyBorder="1" applyAlignment="1" applyProtection="1">
      <alignment horizontal="center"/>
    </xf>
    <xf numFmtId="14" fontId="5" fillId="0" borderId="1" xfId="0" applyNumberFormat="1" applyFont="1" applyFill="1" applyBorder="1" applyAlignment="1" applyProtection="1">
      <alignment horizontal="left" vertical="top" wrapText="1"/>
    </xf>
    <xf numFmtId="49" fontId="5" fillId="2" borderId="1" xfId="8" applyNumberFormat="1" applyFont="1" applyFill="1" applyBorder="1" applyAlignment="1">
      <alignment horizontal="center" vertical="top" wrapText="1"/>
    </xf>
    <xf numFmtId="171" fontId="5" fillId="2" borderId="1" xfId="4" applyNumberFormat="1" applyFont="1" applyFill="1" applyBorder="1" applyAlignment="1" applyProtection="1">
      <alignment horizontal="left" vertical="top" wrapText="1"/>
      <protection hidden="1"/>
    </xf>
    <xf numFmtId="49" fontId="5" fillId="2" borderId="1" xfId="4" applyNumberFormat="1" applyFont="1" applyFill="1" applyBorder="1" applyAlignment="1" applyProtection="1">
      <alignment horizontal="left" vertical="top" wrapText="1"/>
      <protection hidden="1"/>
    </xf>
    <xf numFmtId="4" fontId="17" fillId="0" borderId="1" xfId="0" applyNumberFormat="1" applyFont="1" applyFill="1" applyBorder="1" applyAlignment="1" applyProtection="1">
      <alignment horizontal="left" vertical="top"/>
    </xf>
    <xf numFmtId="4" fontId="5" fillId="0" borderId="1" xfId="0" applyNumberFormat="1" applyFont="1" applyFill="1" applyBorder="1" applyAlignment="1" applyProtection="1">
      <alignment horizontal="left" vertical="top"/>
    </xf>
    <xf numFmtId="4" fontId="5" fillId="0" borderId="0" xfId="0" applyNumberFormat="1" applyFont="1" applyProtection="1"/>
    <xf numFmtId="1" fontId="5" fillId="2" borderId="1" xfId="0" applyNumberFormat="1" applyFont="1" applyFill="1" applyBorder="1" applyAlignment="1" applyProtection="1">
      <alignment horizontal="left" vertical="top" wrapText="1"/>
    </xf>
    <xf numFmtId="49" fontId="5" fillId="0" borderId="1" xfId="0" applyNumberFormat="1" applyFont="1" applyBorder="1" applyAlignment="1" applyProtection="1">
      <alignment vertical="top"/>
    </xf>
    <xf numFmtId="0" fontId="3" fillId="0" borderId="0" xfId="0" applyFont="1" applyBorder="1" applyAlignment="1">
      <alignment horizontal="center"/>
    </xf>
    <xf numFmtId="0" fontId="5" fillId="0" borderId="0" xfId="0" applyFont="1" applyBorder="1" applyProtection="1"/>
    <xf numFmtId="0" fontId="5" fillId="0" borderId="0" xfId="0" applyFont="1" applyBorder="1"/>
    <xf numFmtId="0" fontId="5" fillId="0" borderId="0" xfId="0" applyFont="1" applyFill="1" applyBorder="1" applyAlignment="1" applyProtection="1">
      <alignment wrapText="1"/>
      <protection locked="0"/>
    </xf>
    <xf numFmtId="0" fontId="13" fillId="0" borderId="0" xfId="0" applyFont="1" applyBorder="1"/>
    <xf numFmtId="0" fontId="0" fillId="0" borderId="0" xfId="0" applyBorder="1"/>
    <xf numFmtId="168" fontId="5" fillId="0" borderId="0" xfId="0" applyNumberFormat="1" applyFont="1" applyBorder="1" applyProtection="1"/>
    <xf numFmtId="0" fontId="3" fillId="0" borderId="0" xfId="0" applyFont="1" applyBorder="1" applyAlignment="1"/>
    <xf numFmtId="0" fontId="3" fillId="0" borderId="0" xfId="0" applyFont="1" applyAlignment="1">
      <alignment vertical="top"/>
    </xf>
    <xf numFmtId="0" fontId="3" fillId="0" borderId="0" xfId="0" applyFont="1" applyAlignment="1">
      <alignment horizontal="left" vertical="top"/>
    </xf>
    <xf numFmtId="0" fontId="3" fillId="0" borderId="0" xfId="0" applyFont="1" applyBorder="1"/>
    <xf numFmtId="14" fontId="22" fillId="0" borderId="1" xfId="0" applyNumberFormat="1" applyFont="1" applyFill="1" applyBorder="1" applyAlignment="1" applyProtection="1">
      <alignment horizontal="left" vertical="top" wrapText="1"/>
    </xf>
    <xf numFmtId="49" fontId="5" fillId="0" borderId="1" xfId="0" applyNumberFormat="1" applyFont="1" applyFill="1" applyBorder="1" applyAlignment="1" applyProtection="1">
      <alignment horizontal="left" vertical="top" wrapText="1"/>
    </xf>
    <xf numFmtId="14" fontId="5" fillId="0" borderId="3" xfId="0" applyNumberFormat="1" applyFont="1" applyFill="1" applyBorder="1" applyAlignment="1" applyProtection="1">
      <alignment horizontal="left" vertical="top" wrapText="1"/>
    </xf>
    <xf numFmtId="49" fontId="5" fillId="2" borderId="1" xfId="8" applyNumberFormat="1" applyFont="1" applyFill="1" applyBorder="1" applyAlignment="1">
      <alignment horizontal="left" vertical="top" wrapText="1"/>
    </xf>
    <xf numFmtId="14" fontId="5" fillId="2" borderId="4" xfId="0" applyNumberFormat="1" applyFont="1" applyFill="1" applyBorder="1" applyAlignment="1" applyProtection="1">
      <alignment horizontal="left" vertical="top" wrapText="1"/>
    </xf>
    <xf numFmtId="14" fontId="17" fillId="2" borderId="11" xfId="0" applyNumberFormat="1" applyFont="1" applyFill="1" applyBorder="1" applyAlignment="1" applyProtection="1">
      <alignment horizontal="center" vertical="top" wrapText="1"/>
    </xf>
    <xf numFmtId="14" fontId="17" fillId="2" borderId="3" xfId="0" applyNumberFormat="1" applyFont="1" applyFill="1" applyBorder="1" applyAlignment="1" applyProtection="1">
      <alignment horizontal="center" vertical="top" wrapText="1"/>
    </xf>
    <xf numFmtId="0" fontId="5" fillId="2" borderId="3" xfId="0" applyNumberFormat="1" applyFont="1" applyFill="1" applyBorder="1" applyAlignment="1" applyProtection="1">
      <alignment horizontal="left" vertical="top" wrapText="1"/>
    </xf>
    <xf numFmtId="0" fontId="23" fillId="2" borderId="0" xfId="0" applyNumberFormat="1" applyFont="1" applyFill="1" applyBorder="1" applyAlignment="1" applyProtection="1">
      <alignment horizontal="center" vertical="top" wrapText="1"/>
    </xf>
    <xf numFmtId="49" fontId="17" fillId="2" borderId="0" xfId="0" applyNumberFormat="1" applyFont="1" applyFill="1" applyAlignment="1">
      <alignment horizontal="center" vertical="top"/>
    </xf>
    <xf numFmtId="172" fontId="17" fillId="2" borderId="0" xfId="0" applyNumberFormat="1" applyFont="1" applyFill="1" applyAlignment="1">
      <alignment horizontal="center" vertical="top"/>
    </xf>
    <xf numFmtId="49" fontId="17" fillId="2" borderId="0" xfId="0" applyNumberFormat="1" applyFont="1" applyFill="1" applyAlignment="1">
      <alignment vertical="top"/>
    </xf>
    <xf numFmtId="14" fontId="17" fillId="2" borderId="5" xfId="0" applyNumberFormat="1" applyFont="1" applyFill="1" applyBorder="1" applyAlignment="1" applyProtection="1">
      <alignment horizontal="center" vertical="top" wrapText="1"/>
    </xf>
    <xf numFmtId="0" fontId="5" fillId="2" borderId="5" xfId="0" applyNumberFormat="1" applyFont="1" applyFill="1" applyBorder="1" applyAlignment="1" applyProtection="1">
      <alignment horizontal="left" vertical="top" wrapText="1"/>
    </xf>
    <xf numFmtId="0" fontId="24" fillId="2" borderId="0" xfId="0" applyNumberFormat="1" applyFont="1" applyFill="1" applyBorder="1" applyAlignment="1" applyProtection="1">
      <alignment horizontal="center" vertical="top" wrapText="1"/>
    </xf>
    <xf numFmtId="0" fontId="5" fillId="2" borderId="1" xfId="0" applyFont="1" applyFill="1" applyBorder="1" applyAlignment="1" applyProtection="1">
      <alignment vertical="top" wrapText="1"/>
    </xf>
    <xf numFmtId="14" fontId="5" fillId="2" borderId="1" xfId="0" applyNumberFormat="1" applyFont="1" applyFill="1" applyBorder="1" applyAlignment="1" applyProtection="1">
      <alignment horizontal="center" vertical="top"/>
    </xf>
    <xf numFmtId="1" fontId="5" fillId="2" borderId="1" xfId="0" applyNumberFormat="1" applyFont="1" applyFill="1" applyBorder="1" applyAlignment="1" applyProtection="1">
      <alignment horizontal="center" vertical="top"/>
    </xf>
    <xf numFmtId="49" fontId="5" fillId="2" borderId="1" xfId="0" applyNumberFormat="1" applyFont="1" applyFill="1" applyBorder="1" applyAlignment="1" applyProtection="1">
      <alignment horizontal="left" vertical="top" wrapText="1"/>
    </xf>
    <xf numFmtId="0" fontId="5" fillId="2" borderId="1" xfId="0" applyNumberFormat="1" applyFont="1" applyFill="1" applyBorder="1" applyAlignment="1" applyProtection="1">
      <alignment horizontal="left" vertical="top" wrapText="1"/>
    </xf>
    <xf numFmtId="49" fontId="5" fillId="2" borderId="1" xfId="8" applyNumberFormat="1" applyFont="1" applyFill="1" applyBorder="1" applyAlignment="1">
      <alignment horizontal="center" vertical="top"/>
    </xf>
    <xf numFmtId="4" fontId="5" fillId="2" borderId="1" xfId="0" applyNumberFormat="1" applyFont="1" applyFill="1" applyBorder="1" applyAlignment="1" applyProtection="1">
      <alignment horizontal="right" vertical="top" wrapText="1"/>
    </xf>
    <xf numFmtId="49" fontId="5" fillId="2" borderId="1" xfId="0" applyNumberFormat="1" applyFont="1" applyFill="1" applyBorder="1" applyAlignment="1" applyProtection="1">
      <alignment vertical="top" wrapText="1"/>
    </xf>
    <xf numFmtId="0" fontId="25" fillId="2" borderId="0" xfId="0" applyNumberFormat="1" applyFont="1" applyFill="1" applyBorder="1" applyAlignment="1" applyProtection="1">
      <alignment horizontal="center" vertical="top" wrapText="1"/>
    </xf>
    <xf numFmtId="49" fontId="5" fillId="2" borderId="0" xfId="0" applyNumberFormat="1" applyFont="1" applyFill="1" applyAlignment="1">
      <alignment horizontal="center" vertical="top"/>
    </xf>
    <xf numFmtId="172" fontId="5" fillId="2" borderId="0" xfId="0" applyNumberFormat="1" applyFont="1" applyFill="1" applyAlignment="1">
      <alignment horizontal="center" vertical="top"/>
    </xf>
    <xf numFmtId="49" fontId="5" fillId="2" borderId="0" xfId="0" applyNumberFormat="1" applyFont="1" applyFill="1" applyAlignment="1">
      <alignment vertical="top"/>
    </xf>
    <xf numFmtId="49" fontId="5" fillId="2" borderId="5" xfId="0" applyNumberFormat="1" applyFont="1" applyFill="1" applyBorder="1" applyAlignment="1" applyProtection="1">
      <alignment vertical="top" wrapText="1"/>
    </xf>
    <xf numFmtId="0" fontId="26" fillId="2" borderId="1" xfId="0" applyFont="1" applyFill="1" applyBorder="1" applyAlignment="1">
      <alignment horizontal="center" vertical="top"/>
    </xf>
    <xf numFmtId="0" fontId="27" fillId="2" borderId="1" xfId="0" applyNumberFormat="1" applyFont="1" applyFill="1" applyBorder="1" applyAlignment="1">
      <alignment wrapText="1"/>
    </xf>
    <xf numFmtId="49" fontId="5" fillId="2" borderId="3" xfId="0" applyNumberFormat="1" applyFont="1" applyFill="1" applyBorder="1" applyAlignment="1" applyProtection="1">
      <alignment vertical="top" wrapText="1"/>
    </xf>
    <xf numFmtId="1" fontId="5" fillId="2" borderId="1" xfId="0" applyNumberFormat="1" applyFont="1" applyFill="1" applyBorder="1" applyAlignment="1" applyProtection="1">
      <alignment vertical="top" wrapText="1"/>
    </xf>
    <xf numFmtId="1" fontId="5" fillId="2" borderId="8" xfId="0" applyNumberFormat="1" applyFont="1" applyFill="1" applyBorder="1" applyAlignment="1" applyProtection="1">
      <alignment vertical="top"/>
    </xf>
    <xf numFmtId="11" fontId="5" fillId="2" borderId="1" xfId="0" applyNumberFormat="1" applyFont="1" applyFill="1" applyBorder="1" applyAlignment="1" applyProtection="1">
      <alignment horizontal="left" vertical="top" wrapText="1"/>
    </xf>
    <xf numFmtId="1" fontId="5" fillId="2" borderId="1" xfId="0" applyNumberFormat="1" applyFont="1" applyFill="1" applyBorder="1" applyAlignment="1" applyProtection="1">
      <alignment horizontal="center" vertical="top" wrapText="1"/>
    </xf>
    <xf numFmtId="170" fontId="5" fillId="2" borderId="3" xfId="0" applyNumberFormat="1" applyFont="1" applyFill="1" applyBorder="1" applyAlignment="1" applyProtection="1">
      <alignment vertical="top" wrapText="1"/>
    </xf>
    <xf numFmtId="14" fontId="5" fillId="2" borderId="3" xfId="0" applyNumberFormat="1" applyFont="1" applyFill="1" applyBorder="1" applyAlignment="1" applyProtection="1">
      <alignment vertical="top"/>
    </xf>
    <xf numFmtId="1" fontId="5" fillId="2" borderId="3" xfId="0" applyNumberFormat="1" applyFont="1" applyFill="1" applyBorder="1" applyAlignment="1" applyProtection="1">
      <alignment vertical="top"/>
    </xf>
    <xf numFmtId="14" fontId="5" fillId="2" borderId="3" xfId="0" applyNumberFormat="1" applyFont="1" applyFill="1" applyBorder="1" applyAlignment="1" applyProtection="1">
      <alignment vertical="top" wrapText="1"/>
    </xf>
    <xf numFmtId="1" fontId="5" fillId="2" borderId="3" xfId="0" applyNumberFormat="1" applyFont="1" applyFill="1" applyBorder="1" applyAlignment="1" applyProtection="1">
      <alignment vertical="top" wrapText="1"/>
    </xf>
    <xf numFmtId="0" fontId="5" fillId="2" borderId="3" xfId="0" applyFont="1" applyFill="1" applyBorder="1" applyAlignment="1">
      <alignment vertical="top"/>
    </xf>
    <xf numFmtId="0" fontId="21" fillId="2" borderId="3" xfId="0" applyFont="1" applyFill="1" applyBorder="1" applyAlignment="1">
      <alignment vertical="top" wrapText="1"/>
    </xf>
    <xf numFmtId="170" fontId="5" fillId="2" borderId="1" xfId="0" applyNumberFormat="1" applyFont="1" applyFill="1" applyBorder="1" applyAlignment="1" applyProtection="1">
      <alignment horizontal="center" vertical="top" wrapText="1"/>
    </xf>
    <xf numFmtId="1" fontId="5" fillId="2" borderId="1" xfId="0" applyNumberFormat="1" applyFont="1" applyFill="1" applyBorder="1" applyAlignment="1" applyProtection="1">
      <alignment vertical="top"/>
    </xf>
    <xf numFmtId="11" fontId="5" fillId="2" borderId="3" xfId="0" applyNumberFormat="1" applyFont="1" applyFill="1" applyBorder="1" applyAlignment="1" applyProtection="1">
      <alignment vertical="top" wrapText="1"/>
    </xf>
    <xf numFmtId="0" fontId="5" fillId="2" borderId="3" xfId="0" applyNumberFormat="1" applyFont="1" applyFill="1" applyBorder="1" applyAlignment="1" applyProtection="1">
      <alignment vertical="top" wrapText="1"/>
    </xf>
    <xf numFmtId="49" fontId="5" fillId="2" borderId="3" xfId="8" applyNumberFormat="1" applyFont="1" applyFill="1" applyBorder="1" applyAlignment="1">
      <alignment vertical="top"/>
    </xf>
    <xf numFmtId="4" fontId="5" fillId="2" borderId="3" xfId="0" applyNumberFormat="1" applyFont="1" applyFill="1" applyBorder="1" applyAlignment="1" applyProtection="1">
      <alignment vertical="top" wrapText="1"/>
    </xf>
    <xf numFmtId="49" fontId="5" fillId="2" borderId="1" xfId="0" applyNumberFormat="1" applyFont="1" applyFill="1" applyBorder="1" applyAlignment="1" applyProtection="1">
      <alignment horizontal="center" vertical="top" wrapText="1"/>
    </xf>
    <xf numFmtId="14" fontId="5" fillId="2" borderId="1" xfId="0" applyNumberFormat="1" applyFont="1" applyFill="1" applyBorder="1" applyAlignment="1" applyProtection="1">
      <alignment horizontal="center" vertical="top" wrapText="1"/>
    </xf>
    <xf numFmtId="4" fontId="5" fillId="2" borderId="3" xfId="0" applyNumberFormat="1" applyFont="1" applyFill="1" applyBorder="1" applyAlignment="1" applyProtection="1">
      <alignment horizontal="right" vertical="top" wrapText="1"/>
    </xf>
    <xf numFmtId="0" fontId="15" fillId="2" borderId="3" xfId="0" applyFont="1" applyFill="1" applyBorder="1" applyAlignment="1">
      <alignment vertical="top" wrapText="1"/>
    </xf>
    <xf numFmtId="171" fontId="5" fillId="2" borderId="3" xfId="4" applyNumberFormat="1" applyFont="1" applyFill="1" applyBorder="1" applyAlignment="1" applyProtection="1">
      <alignment vertical="top" wrapText="1"/>
      <protection hidden="1"/>
    </xf>
    <xf numFmtId="0" fontId="5" fillId="2" borderId="1" xfId="0" applyNumberFormat="1" applyFont="1" applyFill="1" applyBorder="1" applyAlignment="1" applyProtection="1">
      <alignment horizontal="center" vertical="top" wrapText="1"/>
    </xf>
    <xf numFmtId="168" fontId="25" fillId="2" borderId="0" xfId="0" applyNumberFormat="1" applyFont="1" applyFill="1" applyBorder="1" applyAlignment="1" applyProtection="1">
      <alignment horizontal="center" vertical="top"/>
    </xf>
    <xf numFmtId="0" fontId="5" fillId="2" borderId="0" xfId="0" applyFont="1" applyFill="1" applyAlignment="1" applyProtection="1">
      <alignment horizontal="center"/>
    </xf>
    <xf numFmtId="172" fontId="5" fillId="2" borderId="0" xfId="0" applyNumberFormat="1" applyFont="1" applyFill="1" applyAlignment="1" applyProtection="1">
      <alignment horizontal="center"/>
    </xf>
    <xf numFmtId="0" fontId="5" fillId="2" borderId="0" xfId="0" applyFont="1" applyFill="1" applyBorder="1" applyAlignment="1">
      <alignment horizontal="center" vertical="top"/>
    </xf>
    <xf numFmtId="0" fontId="21" fillId="2" borderId="0" xfId="0" applyFont="1" applyFill="1" applyBorder="1" applyAlignment="1">
      <alignment horizontal="left" vertical="top" wrapText="1"/>
    </xf>
    <xf numFmtId="170" fontId="5" fillId="2" borderId="0" xfId="0" applyNumberFormat="1" applyFont="1" applyFill="1" applyBorder="1" applyAlignment="1" applyProtection="1">
      <alignment horizontal="left" vertical="top" wrapText="1"/>
    </xf>
    <xf numFmtId="14" fontId="5" fillId="2" borderId="0" xfId="0" applyNumberFormat="1" applyFont="1" applyFill="1" applyBorder="1" applyAlignment="1" applyProtection="1">
      <alignment horizontal="center" vertical="top"/>
    </xf>
    <xf numFmtId="1" fontId="5" fillId="2" borderId="0" xfId="0" applyNumberFormat="1" applyFont="1" applyFill="1" applyBorder="1" applyAlignment="1" applyProtection="1">
      <alignment horizontal="center" vertical="top"/>
    </xf>
    <xf numFmtId="14" fontId="5" fillId="2" borderId="0" xfId="0" applyNumberFormat="1" applyFont="1" applyFill="1" applyBorder="1" applyAlignment="1" applyProtection="1">
      <alignment horizontal="left" vertical="top" wrapText="1"/>
    </xf>
    <xf numFmtId="1" fontId="5" fillId="2" borderId="0" xfId="0" applyNumberFormat="1" applyFont="1" applyFill="1" applyBorder="1" applyAlignment="1" applyProtection="1">
      <alignment horizontal="center" vertical="top" wrapText="1"/>
    </xf>
    <xf numFmtId="49" fontId="5" fillId="2" borderId="0" xfId="0" applyNumberFormat="1" applyFont="1" applyFill="1" applyBorder="1" applyAlignment="1" applyProtection="1">
      <alignment horizontal="center" vertical="top" wrapText="1"/>
    </xf>
    <xf numFmtId="49" fontId="5" fillId="2" borderId="0" xfId="8" applyNumberFormat="1" applyFont="1" applyFill="1" applyBorder="1" applyAlignment="1">
      <alignment horizontal="center" vertical="top"/>
    </xf>
    <xf numFmtId="171" fontId="5" fillId="2" borderId="0" xfId="4" applyNumberFormat="1" applyFont="1" applyFill="1" applyBorder="1" applyAlignment="1" applyProtection="1">
      <alignment horizontal="left" vertical="top" wrapText="1"/>
      <protection hidden="1"/>
    </xf>
    <xf numFmtId="4" fontId="28" fillId="2" borderId="0" xfId="0" applyNumberFormat="1" applyFont="1" applyFill="1" applyBorder="1" applyAlignment="1" applyProtection="1">
      <alignment horizontal="right" vertical="top"/>
    </xf>
    <xf numFmtId="0" fontId="5" fillId="2" borderId="0" xfId="0" applyNumberFormat="1" applyFont="1" applyFill="1" applyBorder="1" applyAlignment="1" applyProtection="1">
      <alignment horizontal="center" vertical="top" wrapText="1"/>
    </xf>
    <xf numFmtId="49" fontId="5" fillId="0" borderId="1" xfId="0" applyNumberFormat="1" applyFont="1" applyFill="1" applyBorder="1" applyAlignment="1" applyProtection="1">
      <alignment horizontal="center" vertical="top" wrapText="1"/>
    </xf>
    <xf numFmtId="0" fontId="5" fillId="0" borderId="1" xfId="0" applyFont="1" applyFill="1" applyBorder="1" applyAlignment="1">
      <alignment horizontal="center" vertical="top" wrapText="1"/>
    </xf>
    <xf numFmtId="0" fontId="21" fillId="0" borderId="1" xfId="0" applyFont="1" applyFill="1" applyBorder="1" applyAlignment="1">
      <alignment horizontal="left" vertical="top" wrapText="1"/>
    </xf>
    <xf numFmtId="170" fontId="5" fillId="0" borderId="1" xfId="0" applyNumberFormat="1" applyFont="1" applyFill="1" applyBorder="1" applyAlignment="1" applyProtection="1">
      <alignment horizontal="left" vertical="top" wrapText="1"/>
    </xf>
    <xf numFmtId="14" fontId="5" fillId="0" borderId="1" xfId="0" applyNumberFormat="1" applyFont="1" applyFill="1" applyBorder="1" applyAlignment="1" applyProtection="1">
      <alignment horizontal="center" vertical="top" wrapText="1"/>
    </xf>
    <xf numFmtId="1" fontId="5" fillId="0" borderId="1" xfId="0" applyNumberFormat="1" applyFont="1" applyFill="1" applyBorder="1" applyAlignment="1" applyProtection="1">
      <alignment horizontal="center" vertical="top" wrapText="1"/>
    </xf>
    <xf numFmtId="49" fontId="5" fillId="0" borderId="1" xfId="8" applyNumberFormat="1" applyFont="1" applyFill="1" applyBorder="1" applyAlignment="1">
      <alignment horizontal="center" vertical="top" wrapText="1"/>
    </xf>
    <xf numFmtId="171" fontId="5" fillId="0" borderId="1" xfId="4" applyNumberFormat="1" applyFont="1" applyFill="1" applyBorder="1" applyAlignment="1" applyProtection="1">
      <alignment horizontal="left" vertical="top" wrapText="1"/>
      <protection hidden="1"/>
    </xf>
    <xf numFmtId="4" fontId="5" fillId="0" borderId="1" xfId="0" applyNumberFormat="1" applyFont="1" applyFill="1" applyBorder="1" applyAlignment="1" applyProtection="1">
      <alignment horizontal="center" vertical="top" wrapText="1"/>
    </xf>
    <xf numFmtId="4" fontId="5" fillId="0" borderId="2" xfId="0" applyNumberFormat="1" applyFont="1" applyFill="1" applyBorder="1" applyAlignment="1" applyProtection="1">
      <alignment horizontal="center" vertical="top" wrapText="1"/>
    </xf>
    <xf numFmtId="49" fontId="5" fillId="0" borderId="1" xfId="2" applyNumberFormat="1" applyFont="1" applyBorder="1" applyAlignment="1" applyProtection="1">
      <alignment horizontal="right" vertical="top"/>
      <protection hidden="1"/>
    </xf>
    <xf numFmtId="49" fontId="5" fillId="0" borderId="0" xfId="0" applyNumberFormat="1" applyFont="1" applyFill="1" applyAlignment="1">
      <alignment vertical="top" wrapText="1"/>
    </xf>
    <xf numFmtId="49" fontId="5" fillId="0" borderId="1" xfId="0" applyNumberFormat="1" applyFont="1" applyFill="1" applyBorder="1" applyAlignment="1" applyProtection="1">
      <alignment horizontal="right" vertical="top" wrapText="1"/>
    </xf>
    <xf numFmtId="0" fontId="15" fillId="0" borderId="1" xfId="0" applyFont="1" applyFill="1" applyBorder="1" applyAlignment="1">
      <alignment horizontal="left" vertical="top" wrapText="1"/>
    </xf>
    <xf numFmtId="1" fontId="5" fillId="0" borderId="1" xfId="0" applyNumberFormat="1" applyFont="1" applyFill="1" applyBorder="1" applyAlignment="1" applyProtection="1">
      <alignment horizontal="left" vertical="top" wrapText="1"/>
    </xf>
    <xf numFmtId="49" fontId="5" fillId="0" borderId="3" xfId="0" applyNumberFormat="1" applyFont="1" applyFill="1" applyBorder="1" applyAlignment="1" applyProtection="1">
      <alignment horizontal="center" vertical="top" wrapText="1"/>
    </xf>
    <xf numFmtId="0" fontId="17" fillId="0" borderId="1" xfId="0" applyFont="1" applyFill="1" applyBorder="1" applyAlignment="1" applyProtection="1">
      <alignment wrapText="1"/>
    </xf>
    <xf numFmtId="165" fontId="17" fillId="0" borderId="1" xfId="0" applyNumberFormat="1" applyFont="1" applyFill="1" applyBorder="1" applyAlignment="1" applyProtection="1">
      <alignment wrapText="1"/>
    </xf>
    <xf numFmtId="0" fontId="30" fillId="0" borderId="2" xfId="0" applyFont="1" applyFill="1" applyBorder="1" applyAlignment="1">
      <alignment horizontal="justify" wrapText="1"/>
    </xf>
    <xf numFmtId="49" fontId="17" fillId="0" borderId="1" xfId="0" applyNumberFormat="1" applyFont="1" applyFill="1" applyBorder="1" applyAlignment="1" applyProtection="1">
      <alignment horizontal="center" wrapText="1"/>
    </xf>
    <xf numFmtId="14" fontId="17" fillId="0" borderId="1" xfId="0" applyNumberFormat="1" applyFont="1" applyFill="1" applyBorder="1" applyAlignment="1" applyProtection="1">
      <alignment horizontal="center" wrapText="1"/>
    </xf>
    <xf numFmtId="0" fontId="17" fillId="0" borderId="1" xfId="0" applyNumberFormat="1" applyFont="1" applyFill="1" applyBorder="1" applyAlignment="1" applyProtection="1">
      <alignment wrapText="1"/>
    </xf>
    <xf numFmtId="14" fontId="17" fillId="0" borderId="1" xfId="0" applyNumberFormat="1" applyFont="1" applyFill="1" applyBorder="1" applyAlignment="1" applyProtection="1">
      <alignment wrapText="1"/>
    </xf>
    <xf numFmtId="49" fontId="17" fillId="0" borderId="1" xfId="0" applyNumberFormat="1" applyFont="1" applyFill="1" applyBorder="1" applyAlignment="1" applyProtection="1">
      <alignment wrapText="1"/>
    </xf>
    <xf numFmtId="167" fontId="17" fillId="0" borderId="0" xfId="0" applyNumberFormat="1" applyFont="1" applyFill="1" applyAlignment="1" applyProtection="1">
      <alignment wrapText="1"/>
    </xf>
    <xf numFmtId="166" fontId="17" fillId="0" borderId="0" xfId="0" applyNumberFormat="1" applyFont="1" applyFill="1" applyAlignment="1" applyProtection="1">
      <alignment wrapText="1"/>
    </xf>
    <xf numFmtId="169" fontId="17" fillId="0" borderId="0" xfId="0" applyNumberFormat="1" applyFont="1" applyFill="1" applyAlignment="1" applyProtection="1">
      <alignment wrapText="1"/>
    </xf>
    <xf numFmtId="0" fontId="17" fillId="0" borderId="0" xfId="0" applyFont="1" applyFill="1" applyAlignment="1">
      <alignment wrapText="1"/>
    </xf>
    <xf numFmtId="0" fontId="17" fillId="0" borderId="0" xfId="0" applyFont="1" applyFill="1" applyAlignment="1" applyProtection="1">
      <alignment wrapText="1"/>
      <protection locked="0"/>
    </xf>
    <xf numFmtId="0" fontId="17" fillId="0" borderId="0" xfId="0" applyFont="1" applyFill="1" applyAlignment="1" applyProtection="1">
      <alignment wrapText="1"/>
    </xf>
    <xf numFmtId="14" fontId="5" fillId="2" borderId="3" xfId="0" applyNumberFormat="1" applyFont="1" applyFill="1" applyBorder="1" applyAlignment="1" applyProtection="1">
      <alignment horizontal="center" vertical="top" wrapText="1"/>
    </xf>
    <xf numFmtId="14" fontId="5" fillId="2" borderId="5" xfId="0" applyNumberFormat="1" applyFont="1" applyFill="1" applyBorder="1" applyAlignment="1" applyProtection="1">
      <alignment horizontal="center" vertical="top" wrapText="1"/>
    </xf>
    <xf numFmtId="49" fontId="5" fillId="2" borderId="3" xfId="8" applyNumberFormat="1" applyFont="1" applyFill="1" applyBorder="1" applyAlignment="1">
      <alignment horizontal="center" vertical="top"/>
    </xf>
    <xf numFmtId="49" fontId="5" fillId="2" borderId="5" xfId="8" applyNumberFormat="1" applyFont="1" applyFill="1" applyBorder="1" applyAlignment="1">
      <alignment horizontal="center" vertical="top"/>
    </xf>
    <xf numFmtId="171" fontId="5" fillId="2" borderId="3" xfId="4" applyNumberFormat="1" applyFont="1" applyFill="1" applyBorder="1" applyAlignment="1" applyProtection="1">
      <alignment horizontal="center" vertical="top" wrapText="1"/>
      <protection hidden="1"/>
    </xf>
    <xf numFmtId="14" fontId="5" fillId="2" borderId="5" xfId="0" applyNumberFormat="1" applyFont="1" applyFill="1" applyBorder="1" applyAlignment="1" applyProtection="1">
      <alignment horizontal="left" vertical="top" wrapText="1"/>
    </xf>
    <xf numFmtId="0" fontId="5" fillId="2" borderId="1" xfId="0" applyFont="1" applyFill="1" applyBorder="1" applyAlignment="1">
      <alignment horizontal="center" vertical="top"/>
    </xf>
    <xf numFmtId="0" fontId="3" fillId="0" borderId="0" xfId="0" applyFont="1" applyBorder="1" applyAlignment="1">
      <alignment horizontal="center" vertical="top"/>
    </xf>
    <xf numFmtId="49" fontId="5" fillId="0" borderId="1" xfId="0" applyNumberFormat="1" applyFont="1" applyFill="1" applyBorder="1" applyAlignment="1">
      <alignment horizontal="center" vertical="top" wrapText="1"/>
    </xf>
    <xf numFmtId="0" fontId="8" fillId="0" borderId="1" xfId="0" applyNumberFormat="1" applyFont="1" applyFill="1" applyBorder="1" applyAlignment="1" applyProtection="1">
      <alignment horizontal="center" vertical="top" wrapText="1"/>
    </xf>
    <xf numFmtId="0" fontId="5" fillId="0" borderId="1" xfId="0" applyNumberFormat="1" applyFont="1" applyFill="1" applyBorder="1" applyAlignment="1" applyProtection="1">
      <alignment horizontal="center" vertical="top" wrapText="1"/>
    </xf>
    <xf numFmtId="14" fontId="5" fillId="2" borderId="1" xfId="0" applyNumberFormat="1" applyFont="1" applyFill="1" applyBorder="1" applyAlignment="1" applyProtection="1">
      <alignment vertical="top" wrapText="1"/>
    </xf>
    <xf numFmtId="3" fontId="5" fillId="2" borderId="1" xfId="0" applyNumberFormat="1" applyFont="1" applyFill="1" applyBorder="1" applyAlignment="1" applyProtection="1">
      <alignment horizontal="left" vertical="top"/>
    </xf>
    <xf numFmtId="3" fontId="8" fillId="2" borderId="1" xfId="0" applyNumberFormat="1" applyFont="1" applyFill="1" applyBorder="1" applyAlignment="1" applyProtection="1">
      <alignment horizontal="center" vertical="top" wrapText="1"/>
    </xf>
    <xf numFmtId="4" fontId="5" fillId="2" borderId="1" xfId="0" applyNumberFormat="1" applyFont="1" applyFill="1" applyBorder="1" applyAlignment="1" applyProtection="1">
      <alignment horizontal="right" vertical="top"/>
    </xf>
    <xf numFmtId="0" fontId="5" fillId="2" borderId="8" xfId="0" applyNumberFormat="1" applyFont="1" applyFill="1" applyBorder="1" applyAlignment="1" applyProtection="1">
      <alignment horizontal="center" vertical="top" wrapText="1"/>
    </xf>
    <xf numFmtId="0" fontId="5" fillId="0" borderId="1" xfId="0" applyFont="1" applyFill="1" applyBorder="1" applyAlignment="1">
      <alignment horizontal="center" vertical="top"/>
    </xf>
    <xf numFmtId="14" fontId="5" fillId="0" borderId="1" xfId="0" applyNumberFormat="1" applyFont="1" applyFill="1" applyBorder="1" applyAlignment="1" applyProtection="1">
      <alignment vertical="top" wrapText="1"/>
    </xf>
    <xf numFmtId="3" fontId="5" fillId="0" borderId="1" xfId="0" applyNumberFormat="1" applyFont="1" applyFill="1" applyBorder="1" applyAlignment="1" applyProtection="1">
      <alignment horizontal="left" vertical="top"/>
    </xf>
    <xf numFmtId="3" fontId="8" fillId="0" borderId="1" xfId="0" applyNumberFormat="1" applyFont="1" applyFill="1" applyBorder="1" applyAlignment="1" applyProtection="1">
      <alignment horizontal="center" vertical="top" wrapText="1"/>
    </xf>
    <xf numFmtId="49" fontId="5" fillId="0" borderId="1" xfId="0" applyNumberFormat="1" applyFont="1" applyFill="1" applyBorder="1" applyAlignment="1" applyProtection="1">
      <alignment horizontal="center" vertical="top"/>
    </xf>
    <xf numFmtId="3" fontId="22" fillId="0" borderId="1" xfId="0" applyNumberFormat="1" applyFont="1" applyFill="1" applyBorder="1" applyAlignment="1" applyProtection="1">
      <alignment horizontal="left" vertical="top"/>
    </xf>
    <xf numFmtId="3" fontId="5" fillId="0" borderId="1" xfId="0" applyNumberFormat="1" applyFont="1" applyFill="1" applyBorder="1" applyAlignment="1" applyProtection="1">
      <alignment horizontal="left" vertical="top" wrapText="1"/>
    </xf>
    <xf numFmtId="3" fontId="5" fillId="0" borderId="1" xfId="0" applyNumberFormat="1" applyFont="1" applyFill="1" applyBorder="1" applyAlignment="1" applyProtection="1">
      <alignment horizontal="center" vertical="top" wrapText="1"/>
    </xf>
    <xf numFmtId="49" fontId="5" fillId="0" borderId="1" xfId="8" applyNumberFormat="1" applyFont="1" applyFill="1" applyBorder="1" applyAlignment="1">
      <alignment horizontal="center" vertical="top"/>
    </xf>
    <xf numFmtId="4" fontId="5" fillId="2" borderId="1" xfId="0" applyNumberFormat="1" applyFont="1" applyFill="1" applyBorder="1" applyAlignment="1" applyProtection="1">
      <alignment vertical="top" wrapText="1"/>
    </xf>
    <xf numFmtId="0" fontId="5" fillId="0" borderId="8" xfId="0" applyNumberFormat="1" applyFont="1" applyFill="1" applyBorder="1" applyAlignment="1" applyProtection="1">
      <alignment horizontal="center" vertical="top" wrapText="1"/>
    </xf>
    <xf numFmtId="4" fontId="5" fillId="2" borderId="1" xfId="2" applyNumberFormat="1" applyFont="1" applyFill="1" applyBorder="1" applyAlignment="1" applyProtection="1">
      <alignment vertical="top"/>
      <protection hidden="1"/>
    </xf>
    <xf numFmtId="173" fontId="5" fillId="2" borderId="1" xfId="2" applyNumberFormat="1" applyFont="1" applyFill="1" applyBorder="1" applyAlignment="1" applyProtection="1">
      <alignment vertical="top"/>
      <protection hidden="1"/>
    </xf>
    <xf numFmtId="4" fontId="5" fillId="0" borderId="1" xfId="0" applyNumberFormat="1" applyFont="1" applyFill="1" applyBorder="1" applyAlignment="1" applyProtection="1">
      <alignment vertical="top" wrapText="1"/>
    </xf>
    <xf numFmtId="169" fontId="2" fillId="2" borderId="1" xfId="2" applyNumberFormat="1" applyFont="1" applyFill="1" applyBorder="1" applyAlignment="1" applyProtection="1">
      <alignment vertical="top"/>
      <protection hidden="1"/>
    </xf>
    <xf numFmtId="173" fontId="1" fillId="0" borderId="1" xfId="2" applyNumberFormat="1" applyFont="1" applyFill="1" applyBorder="1" applyAlignment="1" applyProtection="1">
      <alignment vertical="top"/>
      <protection hidden="1"/>
    </xf>
    <xf numFmtId="3" fontId="5" fillId="2" borderId="1" xfId="0" applyNumberFormat="1" applyFont="1" applyFill="1" applyBorder="1" applyAlignment="1" applyProtection="1">
      <alignment horizontal="center" vertical="top" wrapText="1"/>
    </xf>
    <xf numFmtId="49" fontId="5" fillId="2" borderId="1" xfId="0" applyNumberFormat="1" applyFont="1" applyFill="1" applyBorder="1" applyAlignment="1" applyProtection="1">
      <alignment horizontal="left" vertical="top"/>
    </xf>
    <xf numFmtId="4" fontId="5" fillId="2" borderId="1" xfId="0" applyNumberFormat="1" applyFont="1" applyFill="1" applyBorder="1" applyAlignment="1">
      <alignment vertical="top" wrapText="1"/>
    </xf>
    <xf numFmtId="14" fontId="31" fillId="2" borderId="1" xfId="0" applyNumberFormat="1" applyFont="1" applyFill="1" applyBorder="1" applyAlignment="1" applyProtection="1">
      <alignment vertical="top" wrapText="1"/>
    </xf>
    <xf numFmtId="3" fontId="5" fillId="2" borderId="1" xfId="0" applyNumberFormat="1" applyFont="1" applyFill="1" applyBorder="1" applyAlignment="1" applyProtection="1">
      <alignment horizontal="left" vertical="top" wrapText="1"/>
    </xf>
    <xf numFmtId="14" fontId="6" fillId="0" borderId="1" xfId="0" applyNumberFormat="1" applyFont="1" applyFill="1" applyBorder="1" applyAlignment="1" applyProtection="1">
      <alignment vertical="top" wrapText="1"/>
    </xf>
    <xf numFmtId="3" fontId="22" fillId="2" borderId="1" xfId="0" applyNumberFormat="1" applyFont="1" applyFill="1" applyBorder="1" applyAlignment="1" applyProtection="1">
      <alignment horizontal="left" vertical="top"/>
    </xf>
    <xf numFmtId="49" fontId="27" fillId="0" borderId="1" xfId="8" applyNumberFormat="1" applyFont="1" applyFill="1" applyBorder="1" applyAlignment="1">
      <alignment horizontal="center" vertical="top"/>
    </xf>
    <xf numFmtId="171" fontId="27" fillId="0" borderId="1" xfId="4" applyNumberFormat="1" applyFont="1" applyFill="1" applyBorder="1" applyAlignment="1" applyProtection="1">
      <alignment horizontal="left" vertical="top" wrapText="1"/>
      <protection hidden="1"/>
    </xf>
    <xf numFmtId="49" fontId="27" fillId="2" borderId="1" xfId="8" applyNumberFormat="1" applyFont="1" applyFill="1" applyBorder="1" applyAlignment="1">
      <alignment horizontal="center" vertical="top" wrapText="1"/>
    </xf>
    <xf numFmtId="4" fontId="5" fillId="2" borderId="1" xfId="0" applyNumberFormat="1" applyFont="1" applyFill="1" applyBorder="1" applyAlignment="1" applyProtection="1">
      <alignment vertical="top"/>
    </xf>
    <xf numFmtId="4" fontId="27" fillId="2" borderId="1" xfId="0" applyNumberFormat="1" applyFont="1" applyFill="1" applyBorder="1" applyAlignment="1" applyProtection="1">
      <alignment vertical="top"/>
    </xf>
    <xf numFmtId="3" fontId="22" fillId="0" borderId="1" xfId="0" applyNumberFormat="1" applyFont="1" applyFill="1" applyBorder="1" applyAlignment="1" applyProtection="1">
      <alignment horizontal="left" vertical="top" wrapText="1"/>
    </xf>
    <xf numFmtId="49" fontId="22" fillId="0" borderId="1" xfId="0" applyNumberFormat="1" applyFont="1" applyFill="1" applyBorder="1" applyAlignment="1" applyProtection="1">
      <alignment horizontal="left" vertical="top"/>
    </xf>
    <xf numFmtId="173" fontId="5" fillId="0" borderId="1" xfId="2" applyNumberFormat="1" applyFont="1" applyFill="1" applyBorder="1" applyAlignment="1" applyProtection="1">
      <alignment vertical="top"/>
      <protection hidden="1"/>
    </xf>
    <xf numFmtId="1" fontId="27" fillId="2" borderId="1" xfId="0" applyNumberFormat="1" applyFont="1" applyFill="1" applyBorder="1" applyAlignment="1" applyProtection="1">
      <alignment horizontal="center" vertical="top" wrapText="1"/>
    </xf>
    <xf numFmtId="4" fontId="5" fillId="0" borderId="1" xfId="0" applyNumberFormat="1" applyFont="1" applyFill="1" applyBorder="1" applyAlignment="1">
      <alignment vertical="top" wrapText="1"/>
    </xf>
    <xf numFmtId="170" fontId="5" fillId="0" borderId="1" xfId="0" applyNumberFormat="1" applyFont="1" applyFill="1" applyBorder="1" applyAlignment="1" applyProtection="1">
      <alignment vertical="top" wrapText="1"/>
    </xf>
    <xf numFmtId="4" fontId="5" fillId="2" borderId="0" xfId="0" applyNumberFormat="1" applyFont="1" applyFill="1" applyAlignment="1">
      <alignment horizontal="center" vertical="top"/>
    </xf>
    <xf numFmtId="0" fontId="25" fillId="0" borderId="0" xfId="0" applyNumberFormat="1" applyFont="1" applyFill="1" applyBorder="1" applyAlignment="1" applyProtection="1">
      <alignment horizontal="center" vertical="top" wrapText="1"/>
    </xf>
    <xf numFmtId="49" fontId="5" fillId="0" borderId="0" xfId="0" applyNumberFormat="1" applyFont="1" applyFill="1" applyAlignment="1">
      <alignment horizontal="center" vertical="top"/>
    </xf>
    <xf numFmtId="172" fontId="5" fillId="0" borderId="0" xfId="0" applyNumberFormat="1" applyFont="1" applyFill="1" applyAlignment="1">
      <alignment horizontal="center" vertical="top"/>
    </xf>
    <xf numFmtId="49" fontId="17" fillId="0" borderId="0" xfId="0" applyNumberFormat="1" applyFont="1" applyFill="1" applyAlignment="1">
      <alignment horizontal="center" vertical="top"/>
    </xf>
    <xf numFmtId="172" fontId="17" fillId="0" borderId="0" xfId="0" applyNumberFormat="1" applyFont="1" applyFill="1" applyAlignment="1">
      <alignment horizontal="center" vertical="top"/>
    </xf>
    <xf numFmtId="49" fontId="17" fillId="0" borderId="0" xfId="0" applyNumberFormat="1" applyFont="1" applyFill="1" applyAlignment="1">
      <alignment vertical="top"/>
    </xf>
    <xf numFmtId="0" fontId="32" fillId="2" borderId="0" xfId="0" applyNumberFormat="1" applyFont="1" applyFill="1" applyBorder="1" applyAlignment="1" applyProtection="1">
      <alignment horizontal="center" vertical="top" wrapText="1"/>
    </xf>
    <xf numFmtId="0" fontId="33" fillId="2" borderId="0" xfId="0" applyNumberFormat="1" applyFont="1" applyFill="1" applyBorder="1" applyAlignment="1" applyProtection="1">
      <alignment horizontal="center" vertical="top" wrapText="1"/>
    </xf>
    <xf numFmtId="0" fontId="34" fillId="0" borderId="0" xfId="0" applyNumberFormat="1" applyFont="1" applyFill="1" applyBorder="1" applyAlignment="1" applyProtection="1">
      <alignment horizontal="center" vertical="top" wrapText="1"/>
    </xf>
    <xf numFmtId="49" fontId="22" fillId="0" borderId="0" xfId="0" applyNumberFormat="1" applyFont="1" applyFill="1" applyAlignment="1">
      <alignment horizontal="center" vertical="top"/>
    </xf>
    <xf numFmtId="172" fontId="22" fillId="0" borderId="0" xfId="0" applyNumberFormat="1" applyFont="1" applyFill="1" applyAlignment="1">
      <alignment horizontal="center" vertical="top"/>
    </xf>
    <xf numFmtId="49" fontId="22" fillId="0" borderId="0" xfId="0" applyNumberFormat="1" applyFont="1" applyFill="1" applyAlignment="1">
      <alignment vertical="top"/>
    </xf>
    <xf numFmtId="4" fontId="22" fillId="2" borderId="0" xfId="0" applyNumberFormat="1" applyFont="1" applyFill="1" applyAlignment="1">
      <alignment horizontal="center" vertical="top"/>
    </xf>
    <xf numFmtId="0" fontId="33" fillId="0" borderId="0" xfId="0" applyNumberFormat="1" applyFont="1" applyFill="1" applyBorder="1" applyAlignment="1" applyProtection="1">
      <alignment horizontal="center" vertical="top" wrapText="1"/>
    </xf>
    <xf numFmtId="0" fontId="5" fillId="0" borderId="1" xfId="0" applyNumberFormat="1" applyFont="1" applyBorder="1" applyAlignment="1" applyProtection="1">
      <alignment horizontal="center" vertical="top"/>
    </xf>
    <xf numFmtId="0" fontId="5" fillId="0" borderId="1" xfId="0" applyFont="1" applyBorder="1" applyAlignment="1" applyProtection="1">
      <alignment horizontal="left" vertical="top" wrapText="1"/>
    </xf>
    <xf numFmtId="0" fontId="5" fillId="0" borderId="1" xfId="0" applyNumberFormat="1" applyFont="1" applyBorder="1" applyAlignment="1" applyProtection="1">
      <alignment horizontal="left" vertical="top" wrapText="1"/>
    </xf>
    <xf numFmtId="0" fontId="5" fillId="0" borderId="1" xfId="0" applyNumberFormat="1" applyFont="1" applyBorder="1" applyAlignment="1" applyProtection="1">
      <alignment horizontal="center" vertical="top" wrapText="1"/>
    </xf>
    <xf numFmtId="14" fontId="5" fillId="0" borderId="1" xfId="0" applyNumberFormat="1" applyFont="1" applyBorder="1" applyAlignment="1" applyProtection="1">
      <alignment horizontal="center" vertical="top" wrapText="1"/>
    </xf>
    <xf numFmtId="49" fontId="5" fillId="0" borderId="1" xfId="0" applyNumberFormat="1" applyFont="1" applyBorder="1" applyAlignment="1" applyProtection="1">
      <alignment horizontal="right" vertical="top"/>
    </xf>
    <xf numFmtId="49" fontId="5" fillId="0" borderId="1" xfId="0" applyNumberFormat="1" applyFont="1" applyBorder="1" applyAlignment="1" applyProtection="1">
      <alignment horizontal="left" vertical="top" wrapText="1"/>
    </xf>
    <xf numFmtId="4" fontId="5" fillId="0" borderId="1" xfId="0" applyNumberFormat="1" applyFont="1" applyBorder="1" applyAlignment="1" applyProtection="1">
      <alignment vertical="top"/>
    </xf>
    <xf numFmtId="49" fontId="5" fillId="0" borderId="1" xfId="0" applyNumberFormat="1" applyFont="1" applyBorder="1" applyAlignment="1" applyProtection="1">
      <alignment horizontal="right" vertical="top" wrapText="1"/>
    </xf>
    <xf numFmtId="0" fontId="5" fillId="0" borderId="1" xfId="0" applyFont="1" applyBorder="1" applyAlignment="1" applyProtection="1">
      <alignment vertical="top" wrapText="1"/>
    </xf>
    <xf numFmtId="0" fontId="5" fillId="0" borderId="1" xfId="0" applyFont="1" applyBorder="1" applyAlignment="1">
      <alignment vertical="top" wrapText="1"/>
    </xf>
    <xf numFmtId="49" fontId="5" fillId="0" borderId="1" xfId="0" applyNumberFormat="1" applyFont="1" applyBorder="1" applyAlignment="1" applyProtection="1">
      <alignment horizontal="center" vertical="top" wrapText="1"/>
    </xf>
    <xf numFmtId="0" fontId="5" fillId="3" borderId="0" xfId="0" applyFont="1" applyFill="1" applyProtection="1"/>
    <xf numFmtId="167" fontId="5" fillId="0" borderId="0" xfId="0" applyNumberFormat="1" applyFont="1" applyFill="1" applyProtection="1"/>
    <xf numFmtId="166" fontId="5" fillId="0" borderId="0" xfId="0" applyNumberFormat="1" applyFont="1" applyFill="1" applyProtection="1"/>
    <xf numFmtId="169" fontId="5" fillId="0" borderId="0" xfId="0" applyNumberFormat="1" applyFont="1" applyFill="1" applyProtection="1"/>
    <xf numFmtId="0" fontId="5" fillId="0" borderId="0" xfId="0" applyFont="1" applyFill="1"/>
    <xf numFmtId="0" fontId="5" fillId="0" borderId="0" xfId="0" applyFont="1" applyFill="1" applyProtection="1"/>
    <xf numFmtId="4" fontId="5" fillId="0" borderId="1" xfId="0" applyNumberFormat="1" applyFont="1" applyFill="1" applyBorder="1" applyAlignment="1" applyProtection="1">
      <alignment horizontal="right" vertical="top" wrapText="1"/>
    </xf>
    <xf numFmtId="4" fontId="5" fillId="0" borderId="1" xfId="0" applyNumberFormat="1" applyFont="1" applyFill="1" applyBorder="1" applyAlignment="1" applyProtection="1">
      <alignment horizontal="right" vertical="top"/>
    </xf>
    <xf numFmtId="49" fontId="5" fillId="0" borderId="1" xfId="0" applyNumberFormat="1" applyFont="1" applyFill="1" applyBorder="1" applyAlignment="1" applyProtection="1">
      <alignment horizontal="center" vertical="top"/>
      <protection hidden="1"/>
    </xf>
    <xf numFmtId="0" fontId="5" fillId="0" borderId="1" xfId="0" applyFont="1" applyFill="1" applyBorder="1" applyAlignment="1" applyProtection="1">
      <alignment vertical="top" wrapText="1"/>
      <protection hidden="1"/>
    </xf>
    <xf numFmtId="0" fontId="5" fillId="0" borderId="1" xfId="0" applyFont="1" applyFill="1" applyBorder="1" applyAlignment="1" applyProtection="1">
      <alignment horizontal="center" vertical="top"/>
      <protection hidden="1"/>
    </xf>
    <xf numFmtId="0" fontId="15" fillId="0" borderId="1" xfId="0" applyFont="1" applyFill="1" applyBorder="1" applyAlignment="1" applyProtection="1">
      <alignment horizontal="left" vertical="top" wrapText="1"/>
      <protection hidden="1"/>
    </xf>
    <xf numFmtId="170" fontId="5" fillId="0" borderId="1" xfId="0" applyNumberFormat="1" applyFont="1" applyFill="1" applyBorder="1" applyAlignment="1" applyProtection="1">
      <alignment horizontal="left" vertical="top" wrapText="1"/>
      <protection hidden="1"/>
    </xf>
    <xf numFmtId="14" fontId="5" fillId="0" borderId="1" xfId="0" applyNumberFormat="1" applyFont="1" applyFill="1" applyBorder="1" applyAlignment="1" applyProtection="1">
      <alignment horizontal="center" vertical="top"/>
      <protection hidden="1"/>
    </xf>
    <xf numFmtId="1" fontId="5" fillId="0" borderId="1" xfId="0" applyNumberFormat="1" applyFont="1" applyFill="1" applyBorder="1" applyAlignment="1" applyProtection="1">
      <alignment horizontal="center" vertical="top"/>
      <protection hidden="1"/>
    </xf>
    <xf numFmtId="14" fontId="5" fillId="0" borderId="1" xfId="0" applyNumberFormat="1" applyFont="1" applyFill="1" applyBorder="1" applyAlignment="1" applyProtection="1">
      <alignment horizontal="left" vertical="top" wrapText="1"/>
      <protection hidden="1"/>
    </xf>
    <xf numFmtId="1" fontId="5" fillId="0" borderId="1" xfId="0" applyNumberFormat="1" applyFont="1" applyFill="1" applyBorder="1" applyAlignment="1" applyProtection="1">
      <alignment horizontal="center" vertical="top" wrapText="1"/>
      <protection hidden="1"/>
    </xf>
    <xf numFmtId="0" fontId="5" fillId="0" borderId="1" xfId="0" applyFont="1" applyFill="1" applyBorder="1" applyAlignment="1" applyProtection="1">
      <alignment horizontal="center" vertical="top"/>
    </xf>
    <xf numFmtId="14" fontId="5" fillId="0" borderId="1" xfId="0" applyNumberFormat="1" applyFont="1" applyFill="1" applyBorder="1" applyAlignment="1" applyProtection="1">
      <alignment horizontal="center" vertical="top" wrapText="1"/>
      <protection hidden="1"/>
    </xf>
    <xf numFmtId="1" fontId="5" fillId="0" borderId="1" xfId="0" applyNumberFormat="1" applyFont="1" applyFill="1" applyBorder="1" applyAlignment="1" applyProtection="1">
      <alignment horizontal="left" vertical="top" wrapText="1"/>
      <protection hidden="1"/>
    </xf>
    <xf numFmtId="49" fontId="5" fillId="0" borderId="1" xfId="0" applyNumberFormat="1" applyFont="1" applyFill="1" applyBorder="1" applyAlignment="1" applyProtection="1">
      <alignment horizontal="center" vertical="top" wrapText="1"/>
      <protection hidden="1"/>
    </xf>
    <xf numFmtId="49" fontId="5" fillId="0" borderId="1" xfId="0" applyNumberFormat="1" applyFont="1" applyFill="1" applyBorder="1" applyAlignment="1" applyProtection="1">
      <alignment horizontal="left" vertical="top" wrapText="1"/>
      <protection hidden="1"/>
    </xf>
    <xf numFmtId="0" fontId="5" fillId="0" borderId="1" xfId="0" applyFont="1" applyFill="1" applyBorder="1" applyAlignment="1">
      <alignment horizontal="left" vertical="top" wrapText="1"/>
    </xf>
    <xf numFmtId="170" fontId="6" fillId="0" borderId="1" xfId="0" applyNumberFormat="1" applyFont="1" applyFill="1" applyBorder="1" applyAlignment="1" applyProtection="1">
      <alignment horizontal="left" vertical="top" wrapText="1"/>
    </xf>
    <xf numFmtId="14" fontId="6" fillId="0" borderId="1" xfId="0" applyNumberFormat="1" applyFont="1" applyFill="1" applyBorder="1" applyAlignment="1" applyProtection="1">
      <alignment horizontal="center" vertical="top" wrapText="1"/>
    </xf>
    <xf numFmtId="1" fontId="6" fillId="0" borderId="1" xfId="0" applyNumberFormat="1" applyFont="1" applyFill="1" applyBorder="1" applyAlignment="1" applyProtection="1">
      <alignment horizontal="center" vertical="top" wrapText="1"/>
    </xf>
    <xf numFmtId="14" fontId="6" fillId="0" borderId="1" xfId="0" applyNumberFormat="1" applyFont="1" applyFill="1" applyBorder="1" applyAlignment="1" applyProtection="1">
      <alignment horizontal="left" vertical="top" wrapText="1"/>
    </xf>
    <xf numFmtId="168" fontId="5" fillId="0" borderId="0" xfId="0" applyNumberFormat="1" applyFont="1" applyFill="1" applyProtection="1"/>
    <xf numFmtId="0" fontId="5" fillId="0" borderId="0" xfId="0" applyFont="1" applyFill="1" applyBorder="1" applyProtection="1"/>
    <xf numFmtId="49" fontId="6" fillId="0" borderId="1" xfId="0" applyNumberFormat="1" applyFont="1" applyFill="1" applyBorder="1" applyAlignment="1" applyProtection="1">
      <alignment horizontal="center" vertical="top" wrapText="1"/>
    </xf>
    <xf numFmtId="169" fontId="5" fillId="0" borderId="0" xfId="0" applyNumberFormat="1" applyFont="1" applyFill="1" applyBorder="1" applyProtection="1"/>
    <xf numFmtId="0" fontId="5" fillId="0" borderId="0" xfId="0" applyFont="1" applyFill="1" applyBorder="1"/>
    <xf numFmtId="49" fontId="6" fillId="0" borderId="1" xfId="0" applyNumberFormat="1" applyFont="1" applyFill="1" applyBorder="1" applyAlignment="1" applyProtection="1">
      <alignment horizontal="left" vertical="top" wrapText="1"/>
    </xf>
    <xf numFmtId="0" fontId="3" fillId="0" borderId="0" xfId="0" applyFont="1" applyFill="1" applyBorder="1" applyAlignment="1">
      <alignment horizontal="center" vertical="top"/>
    </xf>
    <xf numFmtId="0" fontId="13" fillId="0" borderId="0" xfId="0" applyFont="1" applyFill="1"/>
    <xf numFmtId="0" fontId="0" fillId="0" borderId="0" xfId="0" applyFill="1" applyBorder="1"/>
    <xf numFmtId="0" fontId="0" fillId="0" borderId="0" xfId="0" applyFill="1"/>
    <xf numFmtId="49" fontId="5" fillId="0" borderId="5" xfId="0" applyNumberFormat="1" applyFont="1" applyFill="1" applyBorder="1" applyAlignment="1" applyProtection="1">
      <alignment horizontal="center" vertical="top" wrapText="1"/>
    </xf>
    <xf numFmtId="0" fontId="5" fillId="0" borderId="5" xfId="0" applyFont="1" applyFill="1" applyBorder="1" applyAlignment="1" applyProtection="1">
      <alignment vertical="top" wrapText="1"/>
    </xf>
    <xf numFmtId="0" fontId="5" fillId="0" borderId="5" xfId="0" applyFont="1" applyFill="1" applyBorder="1" applyAlignment="1">
      <alignment horizontal="left" vertical="top" wrapText="1"/>
    </xf>
    <xf numFmtId="170" fontId="6" fillId="0" borderId="5" xfId="0" applyNumberFormat="1" applyFont="1" applyFill="1" applyBorder="1" applyAlignment="1" applyProtection="1">
      <alignment horizontal="left" vertical="top" wrapText="1"/>
    </xf>
    <xf numFmtId="14" fontId="6" fillId="0" borderId="5" xfId="0" applyNumberFormat="1" applyFont="1" applyFill="1" applyBorder="1" applyAlignment="1" applyProtection="1">
      <alignment horizontal="center" vertical="top" wrapText="1"/>
    </xf>
    <xf numFmtId="1" fontId="6" fillId="0" borderId="5" xfId="0" applyNumberFormat="1" applyFont="1" applyFill="1" applyBorder="1" applyAlignment="1" applyProtection="1">
      <alignment horizontal="center" vertical="top" wrapText="1"/>
    </xf>
    <xf numFmtId="14" fontId="6" fillId="0" borderId="5" xfId="0" applyNumberFormat="1" applyFont="1" applyFill="1" applyBorder="1" applyAlignment="1" applyProtection="1">
      <alignment horizontal="left" vertical="top" wrapText="1"/>
    </xf>
    <xf numFmtId="49" fontId="5" fillId="0" borderId="5" xfId="8" applyNumberFormat="1" applyFont="1" applyFill="1" applyBorder="1" applyAlignment="1">
      <alignment horizontal="center" vertical="top" wrapText="1"/>
    </xf>
    <xf numFmtId="171" fontId="5" fillId="0" borderId="5" xfId="4" applyNumberFormat="1" applyFont="1" applyFill="1" applyBorder="1" applyAlignment="1" applyProtection="1">
      <alignment horizontal="left" vertical="top" wrapText="1"/>
      <protection hidden="1"/>
    </xf>
    <xf numFmtId="4" fontId="5" fillId="0" borderId="1" xfId="0" applyNumberFormat="1" applyFont="1" applyFill="1" applyBorder="1" applyProtection="1"/>
    <xf numFmtId="4" fontId="5" fillId="2" borderId="1" xfId="0" applyNumberFormat="1" applyFont="1" applyFill="1" applyBorder="1" applyAlignment="1" applyProtection="1">
      <alignment horizontal="center" vertical="top" wrapText="1"/>
    </xf>
    <xf numFmtId="4" fontId="5" fillId="4" borderId="1" xfId="0" applyNumberFormat="1" applyFont="1" applyFill="1" applyBorder="1" applyAlignment="1" applyProtection="1">
      <alignment horizontal="center" vertical="top" wrapText="1"/>
    </xf>
    <xf numFmtId="49" fontId="27" fillId="2" borderId="1" xfId="0" applyNumberFormat="1" applyFont="1" applyFill="1" applyBorder="1" applyAlignment="1" applyProtection="1">
      <alignment horizontal="center" vertical="top"/>
      <protection locked="0"/>
    </xf>
    <xf numFmtId="49" fontId="5" fillId="2" borderId="1" xfId="0" applyNumberFormat="1" applyFont="1" applyFill="1" applyBorder="1" applyAlignment="1" applyProtection="1">
      <alignment horizontal="center" vertical="top"/>
      <protection locked="0"/>
    </xf>
    <xf numFmtId="49" fontId="5" fillId="2" borderId="1" xfId="2" applyNumberFormat="1" applyFont="1" applyFill="1" applyBorder="1" applyAlignment="1" applyProtection="1">
      <alignment horizontal="center" vertical="top"/>
      <protection locked="0"/>
    </xf>
    <xf numFmtId="0" fontId="5" fillId="2" borderId="1" xfId="0" applyFont="1" applyFill="1" applyBorder="1" applyAlignment="1">
      <alignment horizontal="left" vertical="top" wrapText="1"/>
    </xf>
    <xf numFmtId="49" fontId="5" fillId="2" borderId="1" xfId="0" applyNumberFormat="1" applyFont="1" applyFill="1" applyBorder="1" applyAlignment="1" applyProtection="1">
      <alignment horizontal="left" vertical="top" wrapText="1"/>
      <protection locked="0"/>
    </xf>
    <xf numFmtId="49" fontId="5" fillId="2" borderId="1" xfId="0" applyNumberFormat="1" applyFont="1" applyFill="1" applyBorder="1" applyAlignment="1" applyProtection="1">
      <alignment horizontal="center" vertical="top" wrapText="1"/>
      <protection locked="0"/>
    </xf>
    <xf numFmtId="0" fontId="5" fillId="2" borderId="7" xfId="0" applyFont="1" applyFill="1" applyBorder="1" applyAlignment="1" applyProtection="1">
      <alignment horizontal="center" vertical="top" wrapText="1"/>
    </xf>
    <xf numFmtId="49" fontId="5" fillId="2" borderId="1" xfId="0" applyNumberFormat="1" applyFont="1" applyFill="1" applyBorder="1" applyAlignment="1">
      <alignment horizontal="center" vertical="top" wrapText="1"/>
    </xf>
    <xf numFmtId="14" fontId="5" fillId="2" borderId="1" xfId="0" applyNumberFormat="1" applyFont="1" applyFill="1" applyBorder="1" applyAlignment="1" applyProtection="1">
      <alignment horizontal="center" vertical="top" wrapText="1"/>
      <protection locked="0"/>
    </xf>
    <xf numFmtId="14" fontId="5" fillId="2" borderId="1" xfId="0" applyNumberFormat="1" applyFont="1" applyFill="1" applyBorder="1" applyAlignment="1" applyProtection="1">
      <alignment horizontal="left" vertical="top" wrapText="1"/>
      <protection locked="0"/>
    </xf>
    <xf numFmtId="49" fontId="5" fillId="2" borderId="1" xfId="0" applyNumberFormat="1" applyFont="1" applyFill="1" applyBorder="1" applyAlignment="1">
      <alignment horizontal="center" vertical="top"/>
    </xf>
    <xf numFmtId="0" fontId="5" fillId="2" borderId="1" xfId="0" applyNumberFormat="1" applyFont="1" applyFill="1" applyBorder="1" applyAlignment="1">
      <alignment horizontal="center" vertical="top" wrapText="1"/>
    </xf>
    <xf numFmtId="0" fontId="5" fillId="2" borderId="1" xfId="0" applyNumberFormat="1" applyFont="1" applyFill="1" applyBorder="1" applyAlignment="1">
      <alignment horizontal="center" vertical="top"/>
    </xf>
    <xf numFmtId="0" fontId="5" fillId="2" borderId="1" xfId="0" applyFont="1" applyFill="1" applyBorder="1"/>
    <xf numFmtId="0" fontId="5" fillId="2" borderId="1" xfId="0" applyNumberFormat="1" applyFont="1" applyFill="1" applyBorder="1" applyAlignment="1">
      <alignment horizontal="left" vertical="top" wrapText="1"/>
    </xf>
    <xf numFmtId="0" fontId="5" fillId="5" borderId="15" xfId="0" applyFont="1" applyFill="1" applyBorder="1" applyAlignment="1">
      <alignment horizontal="center" vertical="top"/>
    </xf>
    <xf numFmtId="0" fontId="15" fillId="5" borderId="15" xfId="0" applyFont="1" applyFill="1" applyBorder="1" applyAlignment="1">
      <alignment horizontal="left" vertical="top" wrapText="1"/>
    </xf>
    <xf numFmtId="170" fontId="5" fillId="5" borderId="15" xfId="0" applyNumberFormat="1" applyFont="1" applyFill="1" applyBorder="1" applyAlignment="1" applyProtection="1">
      <alignment horizontal="left" vertical="top" wrapText="1"/>
    </xf>
    <xf numFmtId="14" fontId="5" fillId="5" borderId="15" xfId="0" applyNumberFormat="1" applyFont="1" applyFill="1" applyBorder="1" applyAlignment="1" applyProtection="1">
      <alignment horizontal="center" vertical="top"/>
    </xf>
    <xf numFmtId="1" fontId="5" fillId="5" borderId="15" xfId="0" applyNumberFormat="1" applyFont="1" applyFill="1" applyBorder="1" applyAlignment="1" applyProtection="1">
      <alignment horizontal="center" vertical="top"/>
    </xf>
    <xf numFmtId="14" fontId="5" fillId="5" borderId="15" xfId="0" applyNumberFormat="1" applyFont="1" applyFill="1" applyBorder="1" applyAlignment="1" applyProtection="1">
      <alignment horizontal="left" vertical="top" wrapText="1"/>
    </xf>
    <xf numFmtId="14" fontId="5" fillId="5" borderId="15" xfId="0" applyNumberFormat="1" applyFont="1" applyFill="1" applyBorder="1" applyAlignment="1" applyProtection="1">
      <alignment horizontal="center" vertical="top" wrapText="1"/>
    </xf>
    <xf numFmtId="14" fontId="5" fillId="0" borderId="15" xfId="0" applyNumberFormat="1" applyFont="1" applyFill="1" applyBorder="1" applyAlignment="1" applyProtection="1">
      <alignment horizontal="left" vertical="top" wrapText="1"/>
    </xf>
    <xf numFmtId="49" fontId="5" fillId="0" borderId="15" xfId="0" applyNumberFormat="1" applyFont="1" applyFill="1" applyBorder="1" applyAlignment="1" applyProtection="1">
      <alignment horizontal="left" vertical="top"/>
    </xf>
    <xf numFmtId="49" fontId="5" fillId="0" borderId="15" xfId="0" applyNumberFormat="1" applyFont="1" applyFill="1" applyBorder="1" applyAlignment="1" applyProtection="1">
      <alignment horizontal="center" vertical="top" wrapText="1"/>
    </xf>
    <xf numFmtId="49" fontId="5" fillId="5" borderId="15" xfId="8" applyNumberFormat="1" applyFont="1" applyFill="1" applyBorder="1" applyAlignment="1">
      <alignment horizontal="center" vertical="top"/>
    </xf>
    <xf numFmtId="171" fontId="5" fillId="5" borderId="15" xfId="4" applyNumberFormat="1" applyFont="1" applyFill="1" applyBorder="1" applyAlignment="1" applyProtection="1">
      <alignment horizontal="left" vertical="top" wrapText="1"/>
      <protection hidden="1"/>
    </xf>
    <xf numFmtId="175" fontId="5" fillId="0" borderId="15" xfId="10" applyNumberFormat="1" applyFont="1" applyFill="1" applyBorder="1" applyAlignment="1" applyProtection="1">
      <alignment horizontal="right" vertical="top" wrapText="1"/>
    </xf>
    <xf numFmtId="175" fontId="5" fillId="0" borderId="1" xfId="10" applyNumberFormat="1" applyFont="1" applyBorder="1" applyAlignment="1" applyProtection="1">
      <alignment vertical="top"/>
    </xf>
    <xf numFmtId="14" fontId="5" fillId="0" borderId="15" xfId="0" applyNumberFormat="1" applyFont="1" applyFill="1" applyBorder="1" applyAlignment="1" applyProtection="1">
      <alignment horizontal="left" vertical="top"/>
    </xf>
    <xf numFmtId="175" fontId="5" fillId="0" borderId="1" xfId="10" applyNumberFormat="1" applyFont="1" applyFill="1" applyBorder="1" applyAlignment="1" applyProtection="1">
      <alignment horizontal="right" vertical="top"/>
    </xf>
    <xf numFmtId="175" fontId="5" fillId="0" borderId="1" xfId="10" applyNumberFormat="1" applyFont="1" applyFill="1" applyBorder="1" applyAlignment="1" applyProtection="1">
      <alignment vertical="top"/>
    </xf>
    <xf numFmtId="1" fontId="5" fillId="5" borderId="15" xfId="0" applyNumberFormat="1" applyFont="1" applyFill="1" applyBorder="1" applyAlignment="1" applyProtection="1">
      <alignment horizontal="center" vertical="top" wrapText="1"/>
    </xf>
    <xf numFmtId="14" fontId="5" fillId="0" borderId="15" xfId="0" applyNumberFormat="1" applyFont="1" applyFill="1" applyBorder="1" applyAlignment="1" applyProtection="1">
      <alignment vertical="top" wrapText="1" readingOrder="1"/>
    </xf>
    <xf numFmtId="49" fontId="5" fillId="0" borderId="15" xfId="8" applyNumberFormat="1" applyFont="1" applyFill="1" applyBorder="1" applyAlignment="1">
      <alignment horizontal="center" vertical="top" wrapText="1"/>
    </xf>
    <xf numFmtId="171" fontId="5" fillId="0" borderId="15" xfId="4" applyNumberFormat="1" applyFont="1" applyFill="1" applyBorder="1" applyAlignment="1" applyProtection="1">
      <alignment horizontal="left" vertical="top" wrapText="1"/>
      <protection hidden="1"/>
    </xf>
    <xf numFmtId="0" fontId="15" fillId="0" borderId="15" xfId="0" applyFont="1" applyFill="1" applyBorder="1" applyAlignment="1">
      <alignment horizontal="left" vertical="top" wrapText="1"/>
    </xf>
    <xf numFmtId="14" fontId="5" fillId="0" borderId="15" xfId="0" applyNumberFormat="1" applyFont="1" applyBorder="1" applyAlignment="1" applyProtection="1">
      <alignment vertical="top" wrapText="1" readingOrder="1"/>
    </xf>
    <xf numFmtId="49" fontId="5" fillId="0" borderId="15" xfId="0" applyNumberFormat="1" applyFont="1" applyFill="1" applyBorder="1" applyAlignment="1" applyProtection="1">
      <alignment horizontal="left" vertical="top" wrapText="1"/>
    </xf>
    <xf numFmtId="170" fontId="5" fillId="0" borderId="15" xfId="0" applyNumberFormat="1" applyFont="1" applyFill="1" applyBorder="1" applyAlignment="1" applyProtection="1">
      <alignment horizontal="left" vertical="top" wrapText="1"/>
    </xf>
    <xf numFmtId="14" fontId="5" fillId="0" borderId="15" xfId="0" applyNumberFormat="1" applyFont="1" applyFill="1" applyBorder="1" applyAlignment="1" applyProtection="1">
      <alignment horizontal="center" vertical="top" wrapText="1"/>
    </xf>
    <xf numFmtId="1" fontId="5" fillId="0" borderId="15" xfId="0" applyNumberFormat="1" applyFont="1" applyFill="1" applyBorder="1" applyAlignment="1" applyProtection="1">
      <alignment horizontal="center" vertical="top" wrapText="1"/>
    </xf>
    <xf numFmtId="1" fontId="5" fillId="0" borderId="16" xfId="0" applyNumberFormat="1" applyFont="1" applyFill="1" applyBorder="1" applyAlignment="1" applyProtection="1">
      <alignment horizontal="center" vertical="top" wrapText="1"/>
    </xf>
    <xf numFmtId="9" fontId="5" fillId="0" borderId="15" xfId="11" applyFont="1" applyFill="1" applyBorder="1" applyAlignment="1" applyProtection="1">
      <alignment horizontal="left" vertical="top" wrapText="1"/>
      <protection hidden="1"/>
    </xf>
    <xf numFmtId="1" fontId="5" fillId="5" borderId="17" xfId="0" applyNumberFormat="1" applyFont="1" applyFill="1" applyBorder="1" applyAlignment="1" applyProtection="1">
      <alignment horizontal="center" vertical="top"/>
    </xf>
    <xf numFmtId="1" fontId="5" fillId="6" borderId="1" xfId="0" applyNumberFormat="1" applyFont="1" applyFill="1" applyBorder="1" applyAlignment="1" applyProtection="1">
      <alignment horizontal="center" vertical="top"/>
    </xf>
    <xf numFmtId="1" fontId="5" fillId="5" borderId="18" xfId="0" applyNumberFormat="1" applyFont="1" applyFill="1" applyBorder="1" applyAlignment="1" applyProtection="1">
      <alignment horizontal="center" vertical="top"/>
    </xf>
    <xf numFmtId="49" fontId="5" fillId="5" borderId="15" xfId="0" applyNumberFormat="1" applyFont="1" applyFill="1" applyBorder="1" applyAlignment="1">
      <alignment horizontal="center" vertical="top"/>
    </xf>
    <xf numFmtId="1" fontId="5" fillId="5" borderId="22" xfId="0" applyNumberFormat="1" applyFont="1" applyFill="1" applyBorder="1" applyAlignment="1" applyProtection="1">
      <alignment horizontal="center" vertical="top"/>
    </xf>
    <xf numFmtId="0" fontId="39" fillId="0" borderId="0" xfId="0" applyFont="1" applyAlignment="1">
      <alignment vertical="top" wrapText="1"/>
    </xf>
    <xf numFmtId="170" fontId="5" fillId="5" borderId="16" xfId="0" applyNumberFormat="1" applyFont="1" applyFill="1" applyBorder="1" applyAlignment="1" applyProtection="1">
      <alignment horizontal="left" vertical="top" wrapText="1"/>
    </xf>
    <xf numFmtId="0" fontId="5" fillId="5" borderId="17" xfId="0" applyFont="1" applyFill="1" applyBorder="1" applyAlignment="1">
      <alignment horizontal="center" vertical="top"/>
    </xf>
    <xf numFmtId="0" fontId="39" fillId="0" borderId="1" xfId="0" applyFont="1" applyBorder="1" applyAlignment="1">
      <alignment vertical="top" wrapText="1"/>
    </xf>
    <xf numFmtId="170" fontId="5" fillId="5" borderId="1" xfId="0" applyNumberFormat="1" applyFont="1" applyFill="1" applyBorder="1" applyAlignment="1" applyProtection="1">
      <alignment horizontal="left" vertical="top" wrapText="1"/>
    </xf>
    <xf numFmtId="14" fontId="5" fillId="5" borderId="18" xfId="0" applyNumberFormat="1" applyFont="1" applyFill="1" applyBorder="1" applyAlignment="1" applyProtection="1">
      <alignment horizontal="center" vertical="top"/>
    </xf>
    <xf numFmtId="0" fontId="5" fillId="0" borderId="17" xfId="0" applyFont="1" applyFill="1" applyBorder="1" applyAlignment="1">
      <alignment horizontal="center" vertical="top" wrapText="1"/>
    </xf>
    <xf numFmtId="14" fontId="5" fillId="0" borderId="18" xfId="0" applyNumberFormat="1" applyFont="1" applyFill="1" applyBorder="1" applyAlignment="1" applyProtection="1">
      <alignment horizontal="center" vertical="top" wrapText="1"/>
    </xf>
    <xf numFmtId="14" fontId="5" fillId="0" borderId="1" xfId="0" applyNumberFormat="1" applyFont="1" applyBorder="1" applyAlignment="1" applyProtection="1">
      <alignment horizontal="left" vertical="top" wrapText="1"/>
    </xf>
    <xf numFmtId="0" fontId="39" fillId="0" borderId="2" xfId="0" applyFont="1" applyBorder="1" applyAlignment="1">
      <alignment vertical="top" wrapText="1"/>
    </xf>
    <xf numFmtId="14" fontId="22" fillId="0" borderId="15" xfId="0" applyNumberFormat="1" applyFont="1" applyFill="1" applyBorder="1" applyAlignment="1" applyProtection="1">
      <alignment horizontal="left" vertical="top"/>
    </xf>
    <xf numFmtId="175" fontId="5" fillId="0" borderId="1" xfId="10" applyNumberFormat="1" applyFont="1" applyBorder="1" applyAlignment="1" applyProtection="1">
      <alignment horizontal="right" vertical="top"/>
    </xf>
    <xf numFmtId="0" fontId="39" fillId="0" borderId="2" xfId="0" applyFont="1" applyBorder="1" applyAlignment="1">
      <alignment horizontal="justify" vertical="top" wrapText="1"/>
    </xf>
    <xf numFmtId="170" fontId="27" fillId="0" borderId="1" xfId="0" applyNumberFormat="1" applyFont="1" applyBorder="1" applyAlignment="1">
      <alignment horizontal="center" vertical="top"/>
    </xf>
    <xf numFmtId="170" fontId="5" fillId="5" borderId="20" xfId="0" applyNumberFormat="1" applyFont="1" applyFill="1" applyBorder="1" applyAlignment="1" applyProtection="1">
      <alignment horizontal="left" vertical="top" wrapText="1"/>
    </xf>
    <xf numFmtId="175" fontId="5" fillId="0" borderId="8" xfId="10" applyNumberFormat="1" applyFont="1" applyBorder="1" applyAlignment="1" applyProtection="1">
      <alignment vertical="top"/>
    </xf>
    <xf numFmtId="175" fontId="40" fillId="0" borderId="1" xfId="10" applyNumberFormat="1" applyFont="1" applyBorder="1" applyAlignment="1">
      <alignment vertical="top"/>
    </xf>
    <xf numFmtId="175" fontId="5" fillId="0" borderId="1" xfId="10" applyNumberFormat="1" applyFont="1" applyBorder="1" applyAlignment="1">
      <alignment horizontal="right" vertical="top"/>
    </xf>
    <xf numFmtId="175" fontId="5" fillId="0" borderId="1" xfId="10" applyNumberFormat="1" applyFont="1" applyBorder="1" applyAlignment="1">
      <alignment vertical="top"/>
    </xf>
    <xf numFmtId="170" fontId="5" fillId="5" borderId="22" xfId="0" applyNumberFormat="1" applyFont="1" applyFill="1" applyBorder="1" applyAlignment="1" applyProtection="1">
      <alignment horizontal="left" vertical="top" wrapText="1"/>
    </xf>
    <xf numFmtId="0" fontId="39" fillId="0" borderId="10" xfId="0" applyFont="1" applyBorder="1" applyAlignment="1">
      <alignment vertical="top" wrapText="1"/>
    </xf>
    <xf numFmtId="1" fontId="5" fillId="5" borderId="16" xfId="0" applyNumberFormat="1" applyFont="1" applyFill="1" applyBorder="1" applyAlignment="1" applyProtection="1">
      <alignment horizontal="center" vertical="top"/>
    </xf>
    <xf numFmtId="0" fontId="39" fillId="0" borderId="1" xfId="0" applyFont="1" applyBorder="1" applyAlignment="1">
      <alignment horizontal="justify" vertical="top" wrapText="1"/>
    </xf>
    <xf numFmtId="171" fontId="5" fillId="6" borderId="15" xfId="4" applyNumberFormat="1" applyFont="1" applyFill="1" applyBorder="1" applyAlignment="1" applyProtection="1">
      <alignment horizontal="left" vertical="top" wrapText="1"/>
      <protection hidden="1"/>
    </xf>
    <xf numFmtId="1" fontId="41" fillId="5" borderId="15" xfId="0" applyNumberFormat="1" applyFont="1" applyFill="1" applyBorder="1" applyAlignment="1" applyProtection="1">
      <alignment horizontal="center" vertical="top"/>
    </xf>
    <xf numFmtId="0" fontId="39" fillId="0" borderId="19" xfId="0" applyFont="1" applyBorder="1" applyAlignment="1">
      <alignment vertical="top" wrapText="1"/>
    </xf>
    <xf numFmtId="14" fontId="5" fillId="2" borderId="15" xfId="0" applyNumberFormat="1" applyFont="1" applyFill="1" applyBorder="1" applyAlignment="1" applyProtection="1">
      <alignment horizontal="left" vertical="top" wrapText="1"/>
    </xf>
    <xf numFmtId="0" fontId="39" fillId="0" borderId="21" xfId="0" applyFont="1" applyBorder="1" applyAlignment="1">
      <alignment vertical="top" wrapText="1"/>
    </xf>
    <xf numFmtId="0" fontId="5" fillId="5" borderId="15" xfId="0" applyNumberFormat="1" applyFont="1" applyFill="1" applyBorder="1" applyAlignment="1" applyProtection="1">
      <alignment vertical="top" wrapText="1" readingOrder="1"/>
    </xf>
    <xf numFmtId="14" fontId="5" fillId="5" borderId="15" xfId="0" applyNumberFormat="1" applyFont="1" applyFill="1" applyBorder="1" applyAlignment="1" applyProtection="1">
      <alignment vertical="top" wrapText="1" readingOrder="1"/>
    </xf>
    <xf numFmtId="0" fontId="15" fillId="5" borderId="23" xfId="0" applyFont="1" applyFill="1" applyBorder="1" applyAlignment="1">
      <alignment horizontal="left" vertical="top" wrapText="1"/>
    </xf>
    <xf numFmtId="0" fontId="5" fillId="0" borderId="15" xfId="0" applyFont="1" applyBorder="1" applyAlignment="1">
      <alignment vertical="top" wrapText="1" readingOrder="1"/>
    </xf>
    <xf numFmtId="0" fontId="15" fillId="5" borderId="17" xfId="0" applyFont="1" applyFill="1" applyBorder="1" applyAlignment="1">
      <alignment horizontal="left" vertical="top" wrapText="1"/>
    </xf>
    <xf numFmtId="49" fontId="5" fillId="2" borderId="1" xfId="0" applyNumberFormat="1" applyFont="1" applyFill="1" applyBorder="1" applyAlignment="1" applyProtection="1">
      <alignment vertical="top"/>
    </xf>
    <xf numFmtId="49" fontId="5" fillId="2" borderId="15" xfId="0" applyNumberFormat="1" applyFont="1" applyFill="1" applyBorder="1" applyAlignment="1" applyProtection="1">
      <alignment horizontal="left" vertical="top"/>
    </xf>
    <xf numFmtId="175" fontId="5" fillId="2" borderId="1" xfId="10" applyNumberFormat="1" applyFont="1" applyFill="1" applyBorder="1" applyAlignment="1" applyProtection="1">
      <alignment vertical="top"/>
    </xf>
    <xf numFmtId="169" fontId="22" fillId="0" borderId="0" xfId="0" applyNumberFormat="1" applyFont="1" applyProtection="1"/>
    <xf numFmtId="0" fontId="22" fillId="0" borderId="0" xfId="0" applyFont="1"/>
    <xf numFmtId="0" fontId="22" fillId="0" borderId="0" xfId="0" applyFont="1" applyFill="1" applyAlignment="1" applyProtection="1">
      <alignment wrapText="1"/>
      <protection locked="0"/>
    </xf>
    <xf numFmtId="0" fontId="22" fillId="0" borderId="0" xfId="0" applyFont="1" applyProtection="1"/>
    <xf numFmtId="0" fontId="22" fillId="2" borderId="0" xfId="0" applyFont="1" applyFill="1" applyProtection="1"/>
    <xf numFmtId="0" fontId="5" fillId="0" borderId="15" xfId="0" applyFont="1" applyFill="1" applyBorder="1" applyAlignment="1" applyProtection="1">
      <alignment vertical="top" wrapText="1"/>
    </xf>
    <xf numFmtId="0" fontId="5" fillId="0" borderId="15" xfId="0" applyFont="1" applyFill="1" applyBorder="1" applyAlignment="1">
      <alignment horizontal="center" vertical="top" wrapText="1"/>
    </xf>
    <xf numFmtId="0" fontId="15" fillId="0" borderId="17" xfId="0" applyFont="1" applyFill="1" applyBorder="1" applyAlignment="1">
      <alignment horizontal="left" vertical="top" wrapText="1"/>
    </xf>
    <xf numFmtId="0" fontId="5" fillId="6" borderId="15" xfId="0" applyFont="1" applyFill="1" applyBorder="1" applyAlignment="1">
      <alignment horizontal="center" vertical="top"/>
    </xf>
    <xf numFmtId="1" fontId="5" fillId="6" borderId="15" xfId="0" applyNumberFormat="1" applyFont="1" applyFill="1" applyBorder="1" applyAlignment="1" applyProtection="1">
      <alignment horizontal="center" vertical="top" wrapText="1"/>
    </xf>
    <xf numFmtId="1" fontId="5" fillId="5" borderId="15" xfId="0" applyNumberFormat="1" applyFont="1" applyFill="1" applyBorder="1" applyAlignment="1" applyProtection="1">
      <alignment horizontal="left" vertical="top" wrapText="1"/>
    </xf>
    <xf numFmtId="49" fontId="5" fillId="0" borderId="1" xfId="0" applyNumberFormat="1" applyFont="1" applyBorder="1" applyAlignment="1">
      <alignment vertical="top"/>
    </xf>
    <xf numFmtId="0" fontId="15" fillId="5" borderId="24" xfId="0" applyFont="1" applyFill="1" applyBorder="1" applyAlignment="1">
      <alignment horizontal="left" vertical="top" wrapText="1"/>
    </xf>
    <xf numFmtId="0" fontId="5" fillId="5" borderId="24" xfId="0" applyFont="1" applyFill="1" applyBorder="1" applyAlignment="1">
      <alignment horizontal="center" vertical="top"/>
    </xf>
    <xf numFmtId="14" fontId="5" fillId="5" borderId="16" xfId="0" applyNumberFormat="1" applyFont="1" applyFill="1" applyBorder="1" applyAlignment="1" applyProtection="1">
      <alignment horizontal="center" vertical="top"/>
    </xf>
    <xf numFmtId="1" fontId="5" fillId="6" borderId="16" xfId="0" applyNumberFormat="1" applyFont="1" applyFill="1" applyBorder="1" applyAlignment="1" applyProtection="1">
      <alignment horizontal="left" vertical="top" wrapText="1"/>
    </xf>
    <xf numFmtId="1" fontId="5" fillId="6" borderId="16" xfId="0" applyNumberFormat="1" applyFont="1" applyFill="1" applyBorder="1" applyAlignment="1" applyProtection="1">
      <alignment horizontal="center" vertical="top"/>
    </xf>
    <xf numFmtId="14" fontId="5" fillId="0" borderId="16" xfId="0" applyNumberFormat="1" applyFont="1" applyFill="1" applyBorder="1" applyAlignment="1" applyProtection="1">
      <alignment horizontal="left" vertical="top" wrapText="1"/>
    </xf>
    <xf numFmtId="14" fontId="5" fillId="5" borderId="16" xfId="0" applyNumberFormat="1" applyFont="1" applyFill="1" applyBorder="1" applyAlignment="1" applyProtection="1">
      <alignment horizontal="left" vertical="top" wrapText="1"/>
    </xf>
    <xf numFmtId="1" fontId="5" fillId="5" borderId="16" xfId="0" applyNumberFormat="1" applyFont="1" applyFill="1" applyBorder="1" applyAlignment="1" applyProtection="1">
      <alignment horizontal="center" vertical="top" wrapText="1"/>
    </xf>
    <xf numFmtId="0" fontId="5" fillId="5" borderId="16" xfId="0" applyNumberFormat="1" applyFont="1" applyFill="1" applyBorder="1" applyAlignment="1" applyProtection="1">
      <alignment horizontal="center" vertical="top" wrapText="1"/>
    </xf>
    <xf numFmtId="14" fontId="5" fillId="0" borderId="16" xfId="0" applyNumberFormat="1" applyFont="1" applyBorder="1" applyAlignment="1" applyProtection="1">
      <alignment vertical="top" wrapText="1" readingOrder="1"/>
    </xf>
    <xf numFmtId="49" fontId="5" fillId="5" borderId="16" xfId="8" applyNumberFormat="1" applyFont="1" applyFill="1" applyBorder="1" applyAlignment="1">
      <alignment horizontal="center" vertical="top"/>
    </xf>
    <xf numFmtId="171" fontId="5" fillId="5" borderId="16" xfId="4" applyNumberFormat="1" applyFont="1" applyFill="1" applyBorder="1" applyAlignment="1" applyProtection="1">
      <alignment horizontal="left" vertical="top" wrapText="1"/>
      <protection hidden="1"/>
    </xf>
    <xf numFmtId="175" fontId="5" fillId="0" borderId="3" xfId="10" applyNumberFormat="1" applyFont="1" applyFill="1" applyBorder="1" applyAlignment="1" applyProtection="1">
      <alignment vertical="top"/>
    </xf>
    <xf numFmtId="175" fontId="5" fillId="0" borderId="3" xfId="10" applyNumberFormat="1" applyFont="1" applyBorder="1" applyAlignment="1" applyProtection="1">
      <alignment vertical="top"/>
    </xf>
    <xf numFmtId="49" fontId="5" fillId="0" borderId="3" xfId="0" applyNumberFormat="1" applyFont="1" applyBorder="1" applyAlignment="1" applyProtection="1">
      <alignment vertical="top"/>
    </xf>
    <xf numFmtId="49" fontId="5" fillId="0" borderId="1" xfId="0" applyNumberFormat="1" applyFont="1" applyBorder="1" applyAlignment="1" applyProtection="1">
      <alignment horizontal="center"/>
    </xf>
    <xf numFmtId="0" fontId="15" fillId="2" borderId="2" xfId="0" applyFont="1" applyFill="1" applyBorder="1" applyAlignment="1">
      <alignment horizontal="left" vertical="top" wrapText="1"/>
    </xf>
    <xf numFmtId="170" fontId="5" fillId="2" borderId="1" xfId="0" applyNumberFormat="1" applyFont="1" applyFill="1" applyBorder="1" applyAlignment="1">
      <alignment vertical="top" wrapText="1"/>
    </xf>
    <xf numFmtId="49" fontId="5" fillId="2" borderId="1" xfId="0" applyNumberFormat="1" applyFont="1" applyFill="1" applyBorder="1" applyAlignment="1">
      <alignment vertical="top"/>
    </xf>
    <xf numFmtId="14" fontId="5" fillId="2" borderId="1" xfId="0" applyNumberFormat="1" applyFont="1" applyFill="1" applyBorder="1" applyAlignment="1" applyProtection="1">
      <alignment horizontal="left" vertical="top"/>
    </xf>
    <xf numFmtId="14" fontId="5" fillId="2" borderId="1" xfId="0" applyNumberFormat="1" applyFont="1" applyFill="1" applyBorder="1" applyAlignment="1" applyProtection="1">
      <alignment horizontal="left" vertical="center" wrapText="1"/>
    </xf>
    <xf numFmtId="14" fontId="5" fillId="2" borderId="1" xfId="0" applyNumberFormat="1" applyFont="1" applyFill="1" applyBorder="1" applyAlignment="1" applyProtection="1">
      <alignment horizontal="left" vertical="center"/>
    </xf>
    <xf numFmtId="1" fontId="42" fillId="2" borderId="1" xfId="0" applyNumberFormat="1" applyFont="1" applyFill="1" applyBorder="1" applyAlignment="1" applyProtection="1">
      <alignment horizontal="center" vertical="top" wrapText="1"/>
    </xf>
    <xf numFmtId="4" fontId="25" fillId="2" borderId="0" xfId="0" applyNumberFormat="1" applyFont="1" applyFill="1" applyBorder="1" applyAlignment="1" applyProtection="1">
      <alignment horizontal="center" vertical="top" wrapText="1"/>
    </xf>
    <xf numFmtId="14" fontId="6" fillId="2" borderId="1" xfId="0" applyNumberFormat="1" applyFont="1" applyFill="1" applyBorder="1" applyAlignment="1" applyProtection="1">
      <alignment horizontal="left" vertical="top" wrapText="1"/>
    </xf>
    <xf numFmtId="0" fontId="5" fillId="0" borderId="1" xfId="0"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xf numFmtId="165" fontId="5" fillId="0" borderId="1" xfId="0"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top" wrapText="1"/>
    </xf>
    <xf numFmtId="0" fontId="5" fillId="0" borderId="1" xfId="0" applyNumberFormat="1" applyFont="1" applyFill="1" applyBorder="1" applyAlignment="1" applyProtection="1">
      <alignment horizontal="center"/>
    </xf>
    <xf numFmtId="0" fontId="5" fillId="0" borderId="1" xfId="0" applyNumberFormat="1" applyFont="1" applyFill="1" applyBorder="1" applyAlignment="1" applyProtection="1">
      <alignment horizontal="center" vertical="top"/>
    </xf>
    <xf numFmtId="14" fontId="5" fillId="0" borderId="1" xfId="2" applyNumberFormat="1" applyFont="1" applyFill="1" applyBorder="1" applyAlignment="1" applyProtection="1">
      <alignment horizontal="left" vertical="top" wrapText="1"/>
    </xf>
    <xf numFmtId="14" fontId="5" fillId="0" borderId="1" xfId="2" applyNumberFormat="1" applyFont="1" applyFill="1" applyBorder="1" applyAlignment="1" applyProtection="1">
      <alignment horizontal="center" wrapText="1"/>
    </xf>
    <xf numFmtId="0" fontId="5" fillId="0" borderId="1" xfId="2" applyNumberFormat="1" applyFont="1" applyFill="1" applyBorder="1" applyAlignment="1" applyProtection="1">
      <alignment horizontal="center" vertical="top" wrapText="1"/>
    </xf>
    <xf numFmtId="14" fontId="5" fillId="0" borderId="1" xfId="2" applyNumberFormat="1" applyFont="1" applyFill="1" applyBorder="1" applyAlignment="1" applyProtection="1">
      <alignment horizontal="center" vertical="top" wrapText="1"/>
    </xf>
    <xf numFmtId="49" fontId="5" fillId="0" borderId="1" xfId="0"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174" fontId="5" fillId="0" borderId="1" xfId="1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wrapText="1"/>
    </xf>
    <xf numFmtId="14" fontId="5" fillId="0" borderId="1" xfId="0" applyNumberFormat="1" applyFont="1" applyFill="1" applyBorder="1" applyAlignment="1" applyProtection="1">
      <alignment horizontal="center" wrapText="1"/>
    </xf>
    <xf numFmtId="14" fontId="5" fillId="0" borderId="1" xfId="0" applyNumberFormat="1" applyFont="1" applyFill="1" applyBorder="1" applyAlignment="1" applyProtection="1">
      <alignment horizontal="left" vertical="top"/>
    </xf>
    <xf numFmtId="14" fontId="5" fillId="0" borderId="1" xfId="0" applyNumberFormat="1" applyFont="1" applyFill="1" applyBorder="1" applyAlignment="1" applyProtection="1">
      <alignment horizontal="center" vertical="top"/>
    </xf>
    <xf numFmtId="175" fontId="5" fillId="7" borderId="3" xfId="10" applyNumberFormat="1" applyFont="1" applyFill="1" applyBorder="1" applyAlignment="1" applyProtection="1">
      <alignment vertical="top"/>
    </xf>
    <xf numFmtId="171" fontId="5" fillId="8" borderId="16" xfId="4" applyNumberFormat="1" applyFont="1" applyFill="1" applyBorder="1" applyAlignment="1" applyProtection="1">
      <alignment horizontal="left" vertical="top" wrapText="1"/>
      <protection hidden="1"/>
    </xf>
    <xf numFmtId="0" fontId="5" fillId="8" borderId="24" xfId="0" applyFont="1" applyFill="1" applyBorder="1" applyAlignment="1">
      <alignment horizontal="center" vertical="top"/>
    </xf>
    <xf numFmtId="0" fontId="39" fillId="7" borderId="10" xfId="0" applyFont="1" applyFill="1" applyBorder="1" applyAlignment="1">
      <alignment vertical="top" wrapText="1"/>
    </xf>
    <xf numFmtId="170" fontId="5" fillId="8" borderId="16" xfId="0" applyNumberFormat="1" applyFont="1" applyFill="1" applyBorder="1" applyAlignment="1" applyProtection="1">
      <alignment horizontal="left" vertical="top" wrapText="1"/>
    </xf>
    <xf numFmtId="14" fontId="5" fillId="8" borderId="16" xfId="0" applyNumberFormat="1" applyFont="1" applyFill="1" applyBorder="1" applyAlignment="1" applyProtection="1">
      <alignment horizontal="center" vertical="top"/>
    </xf>
    <xf numFmtId="1" fontId="5" fillId="8" borderId="16" xfId="0" applyNumberFormat="1" applyFont="1" applyFill="1" applyBorder="1" applyAlignment="1" applyProtection="1">
      <alignment horizontal="center" vertical="top"/>
    </xf>
    <xf numFmtId="1" fontId="5" fillId="8" borderId="16" xfId="0" applyNumberFormat="1" applyFont="1" applyFill="1" applyBorder="1" applyAlignment="1" applyProtection="1">
      <alignment horizontal="left" vertical="top" wrapText="1"/>
    </xf>
    <xf numFmtId="14" fontId="5" fillId="7" borderId="16" xfId="0" applyNumberFormat="1" applyFont="1" applyFill="1" applyBorder="1" applyAlignment="1" applyProtection="1">
      <alignment horizontal="left" vertical="top" wrapText="1"/>
    </xf>
    <xf numFmtId="14" fontId="5" fillId="8" borderId="16" xfId="0" applyNumberFormat="1" applyFont="1" applyFill="1" applyBorder="1" applyAlignment="1" applyProtection="1">
      <alignment horizontal="left" vertical="top" wrapText="1"/>
    </xf>
    <xf numFmtId="1" fontId="5" fillId="8" borderId="16" xfId="0" applyNumberFormat="1" applyFont="1" applyFill="1" applyBorder="1" applyAlignment="1" applyProtection="1">
      <alignment horizontal="center" vertical="top" wrapText="1"/>
    </xf>
    <xf numFmtId="0" fontId="5" fillId="8" borderId="16" xfId="0" applyNumberFormat="1" applyFont="1" applyFill="1" applyBorder="1" applyAlignment="1" applyProtection="1">
      <alignment horizontal="center" vertical="top" wrapText="1"/>
    </xf>
    <xf numFmtId="14" fontId="5" fillId="7" borderId="16" xfId="0" applyNumberFormat="1" applyFont="1" applyFill="1" applyBorder="1" applyAlignment="1" applyProtection="1">
      <alignment vertical="top" wrapText="1" readingOrder="1"/>
    </xf>
    <xf numFmtId="14" fontId="5" fillId="7" borderId="15" xfId="0" applyNumberFormat="1" applyFont="1" applyFill="1" applyBorder="1" applyAlignment="1" applyProtection="1">
      <alignment horizontal="left" vertical="top"/>
    </xf>
    <xf numFmtId="49" fontId="5" fillId="7" borderId="15" xfId="0" applyNumberFormat="1" applyFont="1" applyFill="1" applyBorder="1" applyAlignment="1" applyProtection="1">
      <alignment horizontal="left" vertical="top" wrapText="1"/>
    </xf>
    <xf numFmtId="49" fontId="5" fillId="7" borderId="15" xfId="0" applyNumberFormat="1" applyFont="1" applyFill="1" applyBorder="1" applyAlignment="1" applyProtection="1">
      <alignment horizontal="left" vertical="top"/>
    </xf>
    <xf numFmtId="14" fontId="5" fillId="7" borderId="15" xfId="0" applyNumberFormat="1" applyFont="1" applyFill="1" applyBorder="1" applyAlignment="1" applyProtection="1">
      <alignment vertical="top" wrapText="1" readingOrder="1"/>
    </xf>
    <xf numFmtId="49" fontId="5" fillId="8" borderId="16" xfId="8" applyNumberFormat="1" applyFont="1" applyFill="1" applyBorder="1" applyAlignment="1">
      <alignment horizontal="center" vertical="top"/>
    </xf>
    <xf numFmtId="49" fontId="5" fillId="7" borderId="3" xfId="0" applyNumberFormat="1" applyFont="1" applyFill="1" applyBorder="1" applyAlignment="1" applyProtection="1">
      <alignment vertical="top"/>
    </xf>
    <xf numFmtId="0" fontId="5" fillId="7" borderId="0" xfId="0" applyFont="1" applyFill="1" applyProtection="1"/>
    <xf numFmtId="168" fontId="5" fillId="7" borderId="0" xfId="0" applyNumberFormat="1" applyFont="1" applyFill="1" applyProtection="1"/>
    <xf numFmtId="167" fontId="5" fillId="7" borderId="0" xfId="0" applyNumberFormat="1" applyFont="1" applyFill="1" applyProtection="1"/>
    <xf numFmtId="166" fontId="5" fillId="7" borderId="0" xfId="0" applyNumberFormat="1" applyFont="1" applyFill="1" applyProtection="1"/>
    <xf numFmtId="169" fontId="5" fillId="7" borderId="0" xfId="0" applyNumberFormat="1" applyFont="1" applyFill="1" applyProtection="1"/>
    <xf numFmtId="0" fontId="5" fillId="7" borderId="0" xfId="0" applyFont="1" applyFill="1"/>
    <xf numFmtId="0" fontId="5" fillId="7" borderId="0" xfId="0" applyFont="1" applyFill="1" applyAlignment="1" applyProtection="1">
      <alignment wrapText="1"/>
      <protection locked="0"/>
    </xf>
    <xf numFmtId="0" fontId="15" fillId="0" borderId="1" xfId="0" applyNumberFormat="1" applyFont="1" applyFill="1" applyBorder="1" applyAlignment="1">
      <alignment horizontal="left" vertical="top" wrapText="1"/>
    </xf>
    <xf numFmtId="1" fontId="5" fillId="0" borderId="1" xfId="0" applyNumberFormat="1" applyFont="1" applyFill="1" applyBorder="1" applyAlignment="1" applyProtection="1">
      <alignment horizontal="center" vertical="top"/>
    </xf>
    <xf numFmtId="0" fontId="5" fillId="0" borderId="1" xfId="0" applyNumberFormat="1" applyFont="1" applyFill="1" applyBorder="1" applyAlignment="1" applyProtection="1">
      <alignment horizontal="left" vertical="top" wrapText="1"/>
    </xf>
    <xf numFmtId="0" fontId="5" fillId="0" borderId="1" xfId="0" applyNumberFormat="1" applyFont="1" applyFill="1" applyBorder="1" applyAlignment="1" applyProtection="1">
      <alignment horizontal="left" vertical="top"/>
    </xf>
    <xf numFmtId="4" fontId="5" fillId="0" borderId="1" xfId="0" applyNumberFormat="1" applyFont="1" applyBorder="1" applyProtection="1"/>
    <xf numFmtId="49" fontId="5" fillId="0" borderId="1" xfId="0" applyNumberFormat="1" applyFont="1" applyBorder="1" applyProtection="1"/>
    <xf numFmtId="4" fontId="5" fillId="9" borderId="1" xfId="0" applyNumberFormat="1" applyFont="1" applyFill="1" applyBorder="1" applyAlignment="1" applyProtection="1">
      <alignment vertical="top"/>
    </xf>
    <xf numFmtId="4" fontId="5" fillId="3" borderId="1" xfId="0" applyNumberFormat="1" applyFont="1" applyFill="1" applyBorder="1" applyAlignment="1" applyProtection="1">
      <alignment vertical="top"/>
    </xf>
    <xf numFmtId="49" fontId="5" fillId="0" borderId="1" xfId="0" applyNumberFormat="1" applyFont="1" applyBorder="1" applyAlignment="1" applyProtection="1">
      <alignment horizontal="center" vertical="top"/>
    </xf>
    <xf numFmtId="0" fontId="5" fillId="9" borderId="1" xfId="0" applyFont="1" applyFill="1" applyBorder="1" applyAlignment="1">
      <alignment horizontal="center" vertical="top"/>
    </xf>
    <xf numFmtId="0" fontId="5" fillId="0" borderId="0" xfId="0" applyFont="1" applyAlignment="1" applyProtection="1">
      <alignment wrapText="1"/>
    </xf>
    <xf numFmtId="0" fontId="5" fillId="3" borderId="1" xfId="0" applyFont="1" applyFill="1" applyBorder="1" applyAlignment="1">
      <alignment horizontal="center" vertical="top"/>
    </xf>
    <xf numFmtId="49" fontId="5" fillId="9" borderId="1" xfId="0" applyNumberFormat="1" applyFont="1" applyFill="1" applyBorder="1" applyAlignment="1" applyProtection="1">
      <alignment vertical="top"/>
    </xf>
    <xf numFmtId="49" fontId="5" fillId="0" borderId="1" xfId="0" applyNumberFormat="1" applyFont="1" applyBorder="1" applyAlignment="1" applyProtection="1">
      <alignment vertical="top" wrapText="1"/>
    </xf>
    <xf numFmtId="49" fontId="5" fillId="0" borderId="1" xfId="0" applyNumberFormat="1" applyFont="1" applyFill="1" applyBorder="1" applyAlignment="1" applyProtection="1">
      <alignment horizontal="center" vertical="center" wrapText="1"/>
    </xf>
    <xf numFmtId="49" fontId="5" fillId="9" borderId="1" xfId="8" applyNumberFormat="1" applyFont="1" applyFill="1" applyBorder="1" applyAlignment="1">
      <alignment horizontal="center" vertical="top"/>
    </xf>
    <xf numFmtId="171" fontId="5" fillId="9" borderId="1" xfId="4" applyNumberFormat="1" applyFont="1" applyFill="1" applyBorder="1" applyAlignment="1" applyProtection="1">
      <alignment horizontal="left" vertical="top" wrapText="1"/>
      <protection hidden="1"/>
    </xf>
    <xf numFmtId="0" fontId="5" fillId="9" borderId="0" xfId="0" applyFont="1" applyFill="1" applyProtection="1"/>
    <xf numFmtId="168" fontId="5" fillId="9" borderId="0" xfId="0" applyNumberFormat="1" applyFont="1" applyFill="1" applyProtection="1"/>
    <xf numFmtId="167" fontId="5" fillId="9" borderId="0" xfId="0" applyNumberFormat="1" applyFont="1" applyFill="1" applyProtection="1"/>
    <xf numFmtId="166" fontId="5" fillId="9" borderId="0" xfId="0" applyNumberFormat="1" applyFont="1" applyFill="1" applyProtection="1"/>
    <xf numFmtId="169" fontId="5" fillId="9" borderId="0" xfId="0" applyNumberFormat="1" applyFont="1" applyFill="1" applyProtection="1"/>
    <xf numFmtId="0" fontId="5" fillId="9" borderId="0" xfId="0" applyFont="1" applyFill="1"/>
    <xf numFmtId="0" fontId="5" fillId="9" borderId="0" xfId="0" applyFont="1" applyFill="1" applyAlignment="1" applyProtection="1">
      <alignment wrapText="1"/>
      <protection locked="0"/>
    </xf>
    <xf numFmtId="0" fontId="15" fillId="9" borderId="1" xfId="0" applyNumberFormat="1" applyFont="1" applyFill="1" applyBorder="1" applyAlignment="1">
      <alignment horizontal="left" vertical="top" wrapText="1"/>
    </xf>
    <xf numFmtId="164" fontId="5" fillId="0" borderId="0" xfId="0" applyNumberFormat="1" applyFont="1" applyFill="1" applyAlignment="1" applyProtection="1">
      <alignment horizontal="center"/>
    </xf>
    <xf numFmtId="164" fontId="9" fillId="0" borderId="0" xfId="0" applyNumberFormat="1" applyFont="1" applyFill="1" applyAlignment="1" applyProtection="1">
      <alignment horizontal="center"/>
    </xf>
    <xf numFmtId="0" fontId="9" fillId="0" borderId="0" xfId="0" applyFont="1" applyFill="1" applyProtection="1"/>
    <xf numFmtId="49" fontId="5" fillId="0" borderId="3" xfId="0" applyNumberFormat="1" applyFont="1" applyFill="1" applyBorder="1" applyAlignment="1" applyProtection="1">
      <alignment vertical="top"/>
    </xf>
    <xf numFmtId="0" fontId="5" fillId="0" borderId="3" xfId="0" applyFont="1" applyFill="1" applyBorder="1" applyAlignment="1" applyProtection="1">
      <alignment vertical="top" wrapText="1"/>
    </xf>
    <xf numFmtId="49" fontId="5" fillId="0" borderId="15" xfId="0" applyNumberFormat="1" applyFont="1" applyFill="1" applyBorder="1" applyAlignment="1" applyProtection="1">
      <alignment horizontal="center" vertical="top"/>
    </xf>
    <xf numFmtId="49" fontId="5" fillId="0" borderId="16" xfId="0" applyNumberFormat="1" applyFont="1" applyFill="1" applyBorder="1" applyAlignment="1" applyProtection="1">
      <alignment horizontal="center" vertical="top"/>
    </xf>
    <xf numFmtId="0" fontId="5" fillId="0" borderId="16" xfId="0" applyFont="1" applyFill="1" applyBorder="1" applyAlignment="1" applyProtection="1">
      <alignment vertical="top" wrapText="1"/>
    </xf>
    <xf numFmtId="49" fontId="5" fillId="0" borderId="0" xfId="0" applyNumberFormat="1" applyFont="1" applyFill="1" applyBorder="1" applyAlignment="1" applyProtection="1">
      <alignment horizontal="center" vertical="top"/>
    </xf>
    <xf numFmtId="0" fontId="5" fillId="0" borderId="0" xfId="0" applyFont="1" applyFill="1" applyBorder="1" applyAlignment="1" applyProtection="1">
      <alignment vertical="top" wrapText="1"/>
    </xf>
    <xf numFmtId="0" fontId="3" fillId="0" borderId="0" xfId="0" applyFont="1" applyFill="1"/>
    <xf numFmtId="4" fontId="5" fillId="0" borderId="1" xfId="0" applyNumberFormat="1" applyFont="1" applyFill="1" applyBorder="1" applyAlignment="1" applyProtection="1">
      <alignment vertical="top"/>
    </xf>
    <xf numFmtId="49" fontId="5" fillId="0" borderId="1" xfId="0" applyNumberFormat="1" applyFont="1" applyFill="1" applyBorder="1" applyAlignment="1" applyProtection="1">
      <alignment vertical="top"/>
    </xf>
    <xf numFmtId="4" fontId="28" fillId="2" borderId="2" xfId="0" applyNumberFormat="1" applyFont="1" applyFill="1" applyBorder="1" applyAlignment="1" applyProtection="1">
      <alignment horizontal="right" vertical="top"/>
    </xf>
    <xf numFmtId="4" fontId="28" fillId="2" borderId="7" xfId="0" applyNumberFormat="1" applyFont="1" applyFill="1" applyBorder="1" applyAlignment="1" applyProtection="1">
      <alignment horizontal="right" vertical="top"/>
    </xf>
    <xf numFmtId="4" fontId="28" fillId="2" borderId="8" xfId="0" applyNumberFormat="1" applyFont="1" applyFill="1" applyBorder="1" applyAlignment="1" applyProtection="1">
      <alignment horizontal="right" vertical="top"/>
    </xf>
    <xf numFmtId="4" fontId="44" fillId="2" borderId="7" xfId="0" applyNumberFormat="1" applyFont="1" applyFill="1" applyBorder="1" applyAlignment="1" applyProtection="1">
      <alignment horizontal="right" vertical="top"/>
    </xf>
    <xf numFmtId="0" fontId="28" fillId="10" borderId="1" xfId="0" applyFont="1" applyFill="1" applyBorder="1"/>
    <xf numFmtId="4" fontId="28" fillId="11" borderId="1" xfId="0" applyNumberFormat="1" applyFont="1" applyFill="1" applyBorder="1"/>
    <xf numFmtId="4" fontId="28" fillId="10" borderId="1" xfId="0" applyNumberFormat="1" applyFont="1" applyFill="1" applyBorder="1"/>
    <xf numFmtId="4" fontId="0" fillId="0" borderId="0" xfId="0" applyNumberFormat="1"/>
    <xf numFmtId="0" fontId="45" fillId="3" borderId="1" xfId="0" applyFont="1" applyFill="1" applyBorder="1"/>
    <xf numFmtId="4" fontId="45" fillId="3" borderId="1" xfId="0" applyNumberFormat="1" applyFont="1" applyFill="1" applyBorder="1" applyAlignment="1">
      <alignment horizontal="right"/>
    </xf>
    <xf numFmtId="0" fontId="0" fillId="3" borderId="0" xfId="0" applyFill="1"/>
    <xf numFmtId="0" fontId="28" fillId="10" borderId="1" xfId="0" applyFont="1" applyFill="1" applyBorder="1" applyAlignment="1">
      <alignment horizontal="center" vertical="top" wrapText="1"/>
    </xf>
    <xf numFmtId="4" fontId="28" fillId="11" borderId="3" xfId="0" applyNumberFormat="1" applyFont="1" applyFill="1" applyBorder="1" applyAlignment="1">
      <alignment horizontal="center" vertical="top" wrapText="1"/>
    </xf>
    <xf numFmtId="4" fontId="28" fillId="10" borderId="3" xfId="0" applyNumberFormat="1" applyFont="1" applyFill="1" applyBorder="1" applyAlignment="1">
      <alignment horizontal="center" vertical="top" wrapText="1"/>
    </xf>
    <xf numFmtId="0" fontId="0" fillId="0" borderId="0" xfId="0" applyAlignment="1">
      <alignment horizontal="center" vertical="top"/>
    </xf>
    <xf numFmtId="0" fontId="0" fillId="0" borderId="0" xfId="0" applyAlignment="1">
      <alignment vertical="top"/>
    </xf>
    <xf numFmtId="4" fontId="28" fillId="12" borderId="1" xfId="0" applyNumberFormat="1" applyFont="1" applyFill="1" applyBorder="1"/>
    <xf numFmtId="4" fontId="28" fillId="12" borderId="3" xfId="0" applyNumberFormat="1" applyFont="1" applyFill="1" applyBorder="1" applyAlignment="1">
      <alignment horizontal="center" vertical="top" wrapText="1"/>
    </xf>
    <xf numFmtId="0" fontId="28" fillId="10" borderId="1" xfId="0" applyFont="1" applyFill="1" applyBorder="1" applyAlignment="1">
      <alignment horizontal="right"/>
    </xf>
    <xf numFmtId="0" fontId="5" fillId="0" borderId="1" xfId="0" applyNumberFormat="1" applyFont="1" applyFill="1" applyBorder="1" applyAlignment="1" applyProtection="1">
      <alignment horizontal="center" vertical="top" wrapText="1"/>
    </xf>
    <xf numFmtId="49" fontId="5" fillId="0" borderId="1" xfId="0" applyNumberFormat="1" applyFont="1" applyFill="1" applyBorder="1" applyAlignment="1">
      <alignment horizontal="center" vertical="top" wrapText="1"/>
    </xf>
    <xf numFmtId="0" fontId="8" fillId="0" borderId="1" xfId="0" applyNumberFormat="1" applyFont="1" applyFill="1" applyBorder="1" applyAlignment="1" applyProtection="1">
      <alignment horizontal="center" vertical="top" wrapText="1"/>
    </xf>
    <xf numFmtId="49" fontId="5" fillId="0" borderId="1" xfId="0" applyNumberFormat="1" applyFont="1" applyFill="1" applyBorder="1" applyAlignment="1">
      <alignment horizontal="center" vertical="top" wrapText="1"/>
    </xf>
    <xf numFmtId="0" fontId="5" fillId="0" borderId="1" xfId="0" applyNumberFormat="1" applyFont="1" applyFill="1" applyBorder="1" applyAlignment="1" applyProtection="1">
      <alignment horizontal="center" vertical="top" wrapText="1"/>
    </xf>
    <xf numFmtId="165" fontId="5" fillId="0" borderId="0" xfId="0" applyNumberFormat="1" applyFont="1" applyFill="1" applyProtection="1"/>
    <xf numFmtId="49" fontId="5" fillId="0" borderId="0" xfId="0" applyNumberFormat="1" applyFont="1" applyFill="1" applyAlignment="1" applyProtection="1">
      <alignment horizontal="center"/>
    </xf>
    <xf numFmtId="14" fontId="5" fillId="0" borderId="0" xfId="0" applyNumberFormat="1" applyFont="1" applyFill="1" applyAlignment="1" applyProtection="1">
      <alignment horizontal="center"/>
    </xf>
    <xf numFmtId="0" fontId="5" fillId="0" borderId="0" xfId="0" applyNumberFormat="1" applyFont="1" applyFill="1" applyAlignment="1" applyProtection="1">
      <alignment wrapText="1"/>
    </xf>
    <xf numFmtId="14" fontId="5" fillId="0" borderId="0" xfId="0" applyNumberFormat="1" applyFont="1" applyFill="1" applyProtection="1"/>
    <xf numFmtId="165" fontId="9" fillId="0" borderId="0" xfId="0" applyNumberFormat="1" applyFont="1" applyFill="1" applyProtection="1"/>
    <xf numFmtId="49" fontId="9" fillId="0" borderId="0" xfId="0" applyNumberFormat="1" applyFont="1" applyFill="1" applyAlignment="1" applyProtection="1">
      <alignment horizontal="center"/>
    </xf>
    <xf numFmtId="14" fontId="9" fillId="0" borderId="0" xfId="0" applyNumberFormat="1" applyFont="1" applyFill="1" applyAlignment="1" applyProtection="1">
      <alignment horizontal="center"/>
    </xf>
    <xf numFmtId="0" fontId="9" fillId="0" borderId="0" xfId="0" applyNumberFormat="1" applyFont="1" applyFill="1" applyAlignment="1" applyProtection="1">
      <alignment wrapText="1"/>
    </xf>
    <xf numFmtId="14" fontId="9" fillId="0" borderId="0" xfId="0" applyNumberFormat="1" applyFont="1" applyFill="1" applyProtection="1"/>
    <xf numFmtId="168" fontId="9" fillId="0" borderId="0" xfId="0" applyNumberFormat="1" applyFont="1" applyFill="1" applyProtection="1"/>
    <xf numFmtId="167" fontId="9" fillId="0" borderId="0" xfId="0" applyNumberFormat="1" applyFont="1" applyFill="1" applyProtection="1"/>
    <xf numFmtId="166" fontId="9" fillId="0" borderId="0" xfId="0" applyNumberFormat="1" applyFont="1" applyFill="1" applyProtection="1"/>
    <xf numFmtId="169" fontId="9" fillId="0" borderId="0" xfId="0" applyNumberFormat="1" applyFont="1" applyFill="1" applyProtection="1"/>
    <xf numFmtId="0" fontId="9" fillId="0" borderId="0" xfId="0" applyFont="1" applyFill="1"/>
    <xf numFmtId="49" fontId="5" fillId="0" borderId="1" xfId="0" applyNumberFormat="1" applyFont="1" applyFill="1" applyBorder="1" applyProtection="1"/>
    <xf numFmtId="4" fontId="22" fillId="0" borderId="1" xfId="0" applyNumberFormat="1" applyFont="1" applyFill="1" applyBorder="1" applyAlignment="1" applyProtection="1">
      <alignment vertical="top"/>
    </xf>
    <xf numFmtId="0" fontId="5" fillId="0" borderId="0" xfId="0" applyFont="1" applyFill="1" applyAlignment="1" applyProtection="1">
      <alignment wrapText="1"/>
    </xf>
    <xf numFmtId="49" fontId="5" fillId="0" borderId="1" xfId="0" applyNumberFormat="1" applyFont="1" applyFill="1" applyBorder="1" applyAlignment="1" applyProtection="1">
      <alignment vertical="top" wrapText="1"/>
    </xf>
    <xf numFmtId="49" fontId="5" fillId="0" borderId="1" xfId="0" applyNumberFormat="1" applyFont="1" applyFill="1" applyBorder="1" applyAlignment="1" applyProtection="1">
      <alignment horizontal="center"/>
    </xf>
    <xf numFmtId="49" fontId="5" fillId="0" borderId="1" xfId="4" applyNumberFormat="1" applyFont="1" applyFill="1" applyBorder="1" applyAlignment="1" applyProtection="1">
      <alignment horizontal="left" vertical="top" wrapText="1"/>
      <protection hidden="1"/>
    </xf>
    <xf numFmtId="49" fontId="5" fillId="0" borderId="1" xfId="8" applyNumberFormat="1" applyFont="1" applyFill="1" applyBorder="1" applyAlignment="1">
      <alignment horizontal="left" vertical="top" wrapText="1"/>
    </xf>
    <xf numFmtId="14" fontId="5" fillId="0" borderId="4" xfId="0" applyNumberFormat="1" applyFont="1" applyFill="1" applyBorder="1" applyAlignment="1" applyProtection="1">
      <alignment horizontal="left" vertical="top" wrapText="1"/>
    </xf>
    <xf numFmtId="14" fontId="17" fillId="0" borderId="11" xfId="0" applyNumberFormat="1" applyFont="1" applyFill="1" applyBorder="1" applyAlignment="1" applyProtection="1">
      <alignment horizontal="center" vertical="top" wrapText="1"/>
    </xf>
    <xf numFmtId="14" fontId="17" fillId="0" borderId="3" xfId="0" applyNumberFormat="1" applyFont="1" applyFill="1" applyBorder="1" applyAlignment="1" applyProtection="1">
      <alignment horizontal="center" vertical="top" wrapText="1"/>
    </xf>
    <xf numFmtId="0" fontId="5" fillId="0" borderId="3" xfId="0" applyNumberFormat="1" applyFont="1" applyFill="1" applyBorder="1" applyAlignment="1" applyProtection="1">
      <alignment horizontal="left" vertical="top" wrapText="1"/>
    </xf>
    <xf numFmtId="14" fontId="5" fillId="0" borderId="3" xfId="0" applyNumberFormat="1" applyFont="1" applyFill="1" applyBorder="1" applyAlignment="1" applyProtection="1">
      <alignment horizontal="center" vertical="top" wrapText="1"/>
    </xf>
    <xf numFmtId="49" fontId="5" fillId="0" borderId="3" xfId="8" applyNumberFormat="1" applyFont="1" applyFill="1" applyBorder="1" applyAlignment="1">
      <alignment horizontal="center" vertical="top"/>
    </xf>
    <xf numFmtId="49" fontId="5" fillId="0" borderId="3" xfId="0" applyNumberFormat="1" applyFont="1" applyFill="1" applyBorder="1" applyAlignment="1" applyProtection="1">
      <alignment horizontal="center" vertical="top" wrapText="1"/>
    </xf>
    <xf numFmtId="0" fontId="23" fillId="0" borderId="0" xfId="0" applyNumberFormat="1" applyFont="1" applyFill="1" applyBorder="1" applyAlignment="1" applyProtection="1">
      <alignment horizontal="center" vertical="top" wrapText="1"/>
    </xf>
    <xf numFmtId="14" fontId="5" fillId="0" borderId="5" xfId="0" applyNumberFormat="1" applyFont="1" applyFill="1" applyBorder="1" applyAlignment="1" applyProtection="1">
      <alignment horizontal="left" vertical="top" wrapText="1"/>
    </xf>
    <xf numFmtId="14" fontId="17" fillId="0" borderId="5" xfId="0" applyNumberFormat="1" applyFont="1" applyFill="1" applyBorder="1" applyAlignment="1" applyProtection="1">
      <alignment horizontal="center" vertical="top" wrapText="1"/>
    </xf>
    <xf numFmtId="0" fontId="5" fillId="0" borderId="5" xfId="0" applyNumberFormat="1" applyFont="1" applyFill="1" applyBorder="1" applyAlignment="1" applyProtection="1">
      <alignment horizontal="left" vertical="top" wrapText="1"/>
    </xf>
    <xf numFmtId="14" fontId="5" fillId="0" borderId="5" xfId="0" applyNumberFormat="1" applyFont="1" applyFill="1" applyBorder="1" applyAlignment="1" applyProtection="1">
      <alignment horizontal="center" vertical="top" wrapText="1"/>
    </xf>
    <xf numFmtId="49" fontId="5" fillId="0" borderId="5" xfId="8" applyNumberFormat="1" applyFont="1" applyFill="1" applyBorder="1" applyAlignment="1">
      <alignment horizontal="center" vertical="top"/>
    </xf>
    <xf numFmtId="0" fontId="24" fillId="0" borderId="0" xfId="0" applyNumberFormat="1" applyFont="1" applyFill="1" applyBorder="1" applyAlignment="1" applyProtection="1">
      <alignment horizontal="center" vertical="top" wrapText="1"/>
    </xf>
    <xf numFmtId="49" fontId="5" fillId="0" borderId="5" xfId="0" applyNumberFormat="1" applyFont="1" applyFill="1" applyBorder="1" applyAlignment="1" applyProtection="1">
      <alignment vertical="top" wrapText="1"/>
    </xf>
    <xf numFmtId="0" fontId="26" fillId="0" borderId="1" xfId="0" applyFont="1" applyFill="1" applyBorder="1" applyAlignment="1">
      <alignment horizontal="center" vertical="top"/>
    </xf>
    <xf numFmtId="0" fontId="27" fillId="0" borderId="1" xfId="0" applyNumberFormat="1" applyFont="1" applyFill="1" applyBorder="1" applyAlignment="1">
      <alignment wrapText="1"/>
    </xf>
    <xf numFmtId="49" fontId="5" fillId="0" borderId="3" xfId="0" applyNumberFormat="1" applyFont="1" applyFill="1" applyBorder="1" applyAlignment="1" applyProtection="1">
      <alignment vertical="top" wrapText="1"/>
    </xf>
    <xf numFmtId="1" fontId="5" fillId="0" borderId="1" xfId="0" applyNumberFormat="1" applyFont="1" applyFill="1" applyBorder="1" applyAlignment="1" applyProtection="1">
      <alignment vertical="top" wrapText="1"/>
    </xf>
    <xf numFmtId="1" fontId="5" fillId="0" borderId="8" xfId="0" applyNumberFormat="1" applyFont="1" applyFill="1" applyBorder="1" applyAlignment="1" applyProtection="1">
      <alignment vertical="top"/>
    </xf>
    <xf numFmtId="11" fontId="5" fillId="0" borderId="1" xfId="0" applyNumberFormat="1" applyFont="1" applyFill="1" applyBorder="1" applyAlignment="1" applyProtection="1">
      <alignment horizontal="left" vertical="top" wrapText="1"/>
    </xf>
    <xf numFmtId="170" fontId="5" fillId="0" borderId="3" xfId="0" applyNumberFormat="1" applyFont="1" applyFill="1" applyBorder="1" applyAlignment="1" applyProtection="1">
      <alignment vertical="top" wrapText="1"/>
    </xf>
    <xf numFmtId="14" fontId="5" fillId="0" borderId="3" xfId="0" applyNumberFormat="1" applyFont="1" applyFill="1" applyBorder="1" applyAlignment="1" applyProtection="1">
      <alignment vertical="top"/>
    </xf>
    <xf numFmtId="1" fontId="5" fillId="0" borderId="3" xfId="0" applyNumberFormat="1" applyFont="1" applyFill="1" applyBorder="1" applyAlignment="1" applyProtection="1">
      <alignment vertical="top"/>
    </xf>
    <xf numFmtId="14" fontId="5" fillId="0" borderId="3" xfId="0" applyNumberFormat="1" applyFont="1" applyFill="1" applyBorder="1" applyAlignment="1" applyProtection="1">
      <alignment vertical="top" wrapText="1"/>
    </xf>
    <xf numFmtId="1" fontId="5" fillId="0" borderId="3" xfId="0" applyNumberFormat="1" applyFont="1" applyFill="1" applyBorder="1" applyAlignment="1" applyProtection="1">
      <alignment vertical="top" wrapText="1"/>
    </xf>
    <xf numFmtId="0" fontId="5" fillId="0" borderId="3" xfId="0" applyFont="1" applyFill="1" applyBorder="1" applyAlignment="1">
      <alignment vertical="top"/>
    </xf>
    <xf numFmtId="0" fontId="21" fillId="0" borderId="3" xfId="0" applyFont="1" applyFill="1" applyBorder="1" applyAlignment="1">
      <alignment vertical="top" wrapText="1"/>
    </xf>
    <xf numFmtId="170" fontId="5" fillId="0" borderId="1" xfId="0" applyNumberFormat="1" applyFont="1" applyFill="1" applyBorder="1" applyAlignment="1" applyProtection="1">
      <alignment horizontal="center" vertical="top" wrapText="1"/>
    </xf>
    <xf numFmtId="1" fontId="5" fillId="0" borderId="1" xfId="0" applyNumberFormat="1" applyFont="1" applyFill="1" applyBorder="1" applyAlignment="1" applyProtection="1">
      <alignment vertical="top"/>
    </xf>
    <xf numFmtId="11" fontId="5" fillId="0" borderId="3" xfId="0" applyNumberFormat="1" applyFont="1" applyFill="1" applyBorder="1" applyAlignment="1" applyProtection="1">
      <alignment vertical="top" wrapText="1"/>
    </xf>
    <xf numFmtId="0" fontId="5" fillId="0" borderId="3" xfId="0" applyNumberFormat="1" applyFont="1" applyFill="1" applyBorder="1" applyAlignment="1" applyProtection="1">
      <alignment vertical="top" wrapText="1"/>
    </xf>
    <xf numFmtId="49" fontId="5" fillId="0" borderId="3" xfId="8" applyNumberFormat="1" applyFont="1" applyFill="1" applyBorder="1" applyAlignment="1">
      <alignment vertical="top"/>
    </xf>
    <xf numFmtId="171" fontId="5" fillId="0" borderId="3" xfId="4" applyNumberFormat="1" applyFont="1" applyFill="1" applyBorder="1" applyAlignment="1" applyProtection="1">
      <alignment horizontal="center" vertical="top" wrapText="1"/>
      <protection hidden="1"/>
    </xf>
    <xf numFmtId="4" fontId="5" fillId="0" borderId="3" xfId="0" applyNumberFormat="1" applyFont="1" applyFill="1" applyBorder="1" applyAlignment="1" applyProtection="1">
      <alignment vertical="top" wrapText="1"/>
    </xf>
    <xf numFmtId="4" fontId="5" fillId="0" borderId="3" xfId="0" applyNumberFormat="1" applyFont="1" applyFill="1" applyBorder="1" applyAlignment="1" applyProtection="1">
      <alignment horizontal="right" vertical="top" wrapText="1"/>
    </xf>
    <xf numFmtId="0" fontId="15" fillId="0" borderId="3" xfId="0" applyFont="1" applyFill="1" applyBorder="1" applyAlignment="1">
      <alignment vertical="top" wrapText="1"/>
    </xf>
    <xf numFmtId="171" fontId="5" fillId="0" borderId="3" xfId="4" applyNumberFormat="1" applyFont="1" applyFill="1" applyBorder="1" applyAlignment="1" applyProtection="1">
      <alignment vertical="top" wrapText="1"/>
      <protection hidden="1"/>
    </xf>
    <xf numFmtId="49" fontId="5" fillId="0" borderId="1" xfId="2" applyNumberFormat="1" applyFont="1" applyFill="1" applyBorder="1" applyAlignment="1" applyProtection="1">
      <alignment horizontal="right" vertical="top"/>
      <protection hidden="1"/>
    </xf>
    <xf numFmtId="168" fontId="25" fillId="0" borderId="0" xfId="0" applyNumberFormat="1" applyFont="1" applyFill="1" applyBorder="1" applyAlignment="1" applyProtection="1">
      <alignment horizontal="center" vertical="top"/>
    </xf>
    <xf numFmtId="0" fontId="5" fillId="0" borderId="0" xfId="0" applyFont="1" applyFill="1" applyAlignment="1" applyProtection="1">
      <alignment horizontal="center"/>
    </xf>
    <xf numFmtId="172" fontId="5" fillId="0" borderId="0" xfId="0" applyNumberFormat="1" applyFont="1" applyFill="1" applyAlignment="1" applyProtection="1">
      <alignment horizontal="center"/>
    </xf>
    <xf numFmtId="4" fontId="5" fillId="0" borderId="0" xfId="0" applyNumberFormat="1" applyFont="1" applyFill="1" applyAlignment="1">
      <alignment horizontal="center" vertical="top"/>
    </xf>
    <xf numFmtId="4" fontId="5" fillId="0" borderId="1" xfId="2" applyNumberFormat="1" applyFont="1" applyFill="1" applyBorder="1" applyAlignment="1" applyProtection="1">
      <alignment vertical="top"/>
      <protection hidden="1"/>
    </xf>
    <xf numFmtId="0" fontId="32" fillId="0" borderId="0" xfId="0" applyNumberFormat="1" applyFont="1" applyFill="1" applyBorder="1" applyAlignment="1" applyProtection="1">
      <alignment horizontal="center" vertical="top" wrapText="1"/>
    </xf>
    <xf numFmtId="169" fontId="2" fillId="0" borderId="1" xfId="2" applyNumberFormat="1" applyFont="1" applyFill="1" applyBorder="1" applyAlignment="1" applyProtection="1">
      <alignment vertical="top"/>
      <protection hidden="1"/>
    </xf>
    <xf numFmtId="14" fontId="31" fillId="0" borderId="1" xfId="0" applyNumberFormat="1" applyFont="1" applyFill="1" applyBorder="1" applyAlignment="1" applyProtection="1">
      <alignment vertical="top" wrapText="1"/>
    </xf>
    <xf numFmtId="49" fontId="27" fillId="0" borderId="1" xfId="8" applyNumberFormat="1" applyFont="1" applyFill="1" applyBorder="1" applyAlignment="1">
      <alignment horizontal="center" vertical="top" wrapText="1"/>
    </xf>
    <xf numFmtId="4" fontId="27" fillId="0" borderId="1" xfId="0" applyNumberFormat="1" applyFont="1" applyFill="1" applyBorder="1" applyAlignment="1" applyProtection="1">
      <alignment vertical="top"/>
    </xf>
    <xf numFmtId="4" fontId="22" fillId="0" borderId="0" xfId="0" applyNumberFormat="1" applyFont="1" applyFill="1" applyAlignment="1">
      <alignment horizontal="center" vertical="top"/>
    </xf>
    <xf numFmtId="1" fontId="27" fillId="0" borderId="1" xfId="0" applyNumberFormat="1" applyFont="1" applyFill="1" applyBorder="1" applyAlignment="1" applyProtection="1">
      <alignment horizontal="center" vertical="top" wrapText="1"/>
    </xf>
    <xf numFmtId="49" fontId="27" fillId="0" borderId="1" xfId="0" applyNumberFormat="1" applyFont="1" applyFill="1" applyBorder="1" applyAlignment="1" applyProtection="1">
      <alignment horizontal="center" vertical="top"/>
      <protection locked="0"/>
    </xf>
    <xf numFmtId="49" fontId="5" fillId="0" borderId="1" xfId="0" applyNumberFormat="1" applyFont="1" applyFill="1" applyBorder="1" applyAlignment="1" applyProtection="1">
      <alignment horizontal="center" vertical="top"/>
      <protection locked="0"/>
    </xf>
    <xf numFmtId="49" fontId="5" fillId="0" borderId="1" xfId="2" applyNumberFormat="1" applyFont="1" applyFill="1" applyBorder="1" applyAlignment="1" applyProtection="1">
      <alignment horizontal="center" vertical="top"/>
      <protection locked="0"/>
    </xf>
    <xf numFmtId="49" fontId="5" fillId="0" borderId="1" xfId="0" applyNumberFormat="1" applyFont="1" applyFill="1" applyBorder="1" applyAlignment="1" applyProtection="1">
      <alignment horizontal="left" vertical="top" wrapText="1"/>
      <protection locked="0"/>
    </xf>
    <xf numFmtId="49" fontId="5" fillId="0" borderId="1" xfId="0" applyNumberFormat="1" applyFont="1" applyFill="1" applyBorder="1" applyAlignment="1" applyProtection="1">
      <alignment horizontal="center" vertical="top" wrapText="1"/>
      <protection locked="0"/>
    </xf>
    <xf numFmtId="0" fontId="5" fillId="0" borderId="7" xfId="0" applyFont="1" applyFill="1" applyBorder="1" applyAlignment="1" applyProtection="1">
      <alignment horizontal="center" vertical="top" wrapText="1"/>
    </xf>
    <xf numFmtId="14" fontId="5" fillId="0" borderId="1" xfId="0" applyNumberFormat="1" applyFont="1" applyFill="1" applyBorder="1" applyAlignment="1" applyProtection="1">
      <alignment horizontal="center" vertical="top" wrapText="1"/>
      <protection locked="0"/>
    </xf>
    <xf numFmtId="14" fontId="5" fillId="0" borderId="1" xfId="0" applyNumberFormat="1" applyFont="1" applyFill="1" applyBorder="1" applyAlignment="1" applyProtection="1">
      <alignment horizontal="left" vertical="top" wrapText="1"/>
      <protection locked="0"/>
    </xf>
    <xf numFmtId="49" fontId="5" fillId="0" borderId="1" xfId="0" applyNumberFormat="1" applyFont="1" applyFill="1" applyBorder="1" applyAlignment="1">
      <alignment horizontal="center" vertical="top"/>
    </xf>
    <xf numFmtId="0" fontId="5" fillId="0" borderId="1" xfId="0" applyNumberFormat="1" applyFont="1" applyFill="1" applyBorder="1" applyAlignment="1">
      <alignment horizontal="center" vertical="top" wrapText="1"/>
    </xf>
    <xf numFmtId="0" fontId="5" fillId="0" borderId="1" xfId="0" applyNumberFormat="1" applyFont="1" applyFill="1" applyBorder="1" applyAlignment="1">
      <alignment horizontal="center" vertical="top"/>
    </xf>
    <xf numFmtId="0" fontId="5" fillId="0" borderId="1" xfId="0" applyFont="1" applyFill="1" applyBorder="1"/>
    <xf numFmtId="0" fontId="5" fillId="0" borderId="1" xfId="0" applyNumberFormat="1" applyFont="1" applyFill="1" applyBorder="1" applyAlignment="1">
      <alignment horizontal="left" vertical="top" wrapText="1"/>
    </xf>
    <xf numFmtId="0" fontId="5" fillId="0" borderId="1" xfId="0" applyFont="1" applyFill="1" applyBorder="1" applyAlignment="1" applyProtection="1">
      <alignment horizontal="left" vertical="top" wrapText="1"/>
    </xf>
    <xf numFmtId="49" fontId="5" fillId="0" borderId="1" xfId="0" applyNumberFormat="1" applyFont="1" applyFill="1" applyBorder="1" applyAlignment="1" applyProtection="1">
      <alignment horizontal="right" vertical="top"/>
    </xf>
    <xf numFmtId="0" fontId="5" fillId="0" borderId="1" xfId="0" applyFont="1" applyFill="1" applyBorder="1" applyAlignment="1">
      <alignment vertical="top" wrapText="1"/>
    </xf>
    <xf numFmtId="0" fontId="5" fillId="0" borderId="15" xfId="0" applyFont="1" applyFill="1" applyBorder="1" applyAlignment="1">
      <alignment horizontal="center" vertical="top"/>
    </xf>
    <xf numFmtId="14" fontId="5" fillId="0" borderId="15" xfId="0" applyNumberFormat="1" applyFont="1" applyFill="1" applyBorder="1" applyAlignment="1" applyProtection="1">
      <alignment horizontal="center" vertical="top"/>
    </xf>
    <xf numFmtId="1" fontId="5" fillId="0" borderId="15" xfId="0" applyNumberFormat="1" applyFont="1" applyFill="1" applyBorder="1" applyAlignment="1" applyProtection="1">
      <alignment horizontal="center" vertical="top"/>
    </xf>
    <xf numFmtId="49" fontId="5" fillId="0" borderId="15" xfId="8" applyNumberFormat="1" applyFont="1" applyFill="1" applyBorder="1" applyAlignment="1">
      <alignment horizontal="center" vertical="top"/>
    </xf>
    <xf numFmtId="1" fontId="5" fillId="0" borderId="17" xfId="0" applyNumberFormat="1" applyFont="1" applyFill="1" applyBorder="1" applyAlignment="1" applyProtection="1">
      <alignment horizontal="center" vertical="top"/>
    </xf>
    <xf numFmtId="1" fontId="5" fillId="0" borderId="18" xfId="0" applyNumberFormat="1" applyFont="1" applyFill="1" applyBorder="1" applyAlignment="1" applyProtection="1">
      <alignment horizontal="center" vertical="top"/>
    </xf>
    <xf numFmtId="49" fontId="5" fillId="0" borderId="15" xfId="0" applyNumberFormat="1" applyFont="1" applyFill="1" applyBorder="1" applyAlignment="1">
      <alignment horizontal="center" vertical="top"/>
    </xf>
    <xf numFmtId="1" fontId="5" fillId="0" borderId="22" xfId="0" applyNumberFormat="1" applyFont="1" applyFill="1" applyBorder="1" applyAlignment="1" applyProtection="1">
      <alignment horizontal="center" vertical="top"/>
    </xf>
    <xf numFmtId="0" fontId="39" fillId="0" borderId="0" xfId="0" applyFont="1" applyFill="1" applyAlignment="1">
      <alignment vertical="top" wrapText="1"/>
    </xf>
    <xf numFmtId="170" fontId="5" fillId="0" borderId="16" xfId="0" applyNumberFormat="1" applyFont="1" applyFill="1" applyBorder="1" applyAlignment="1" applyProtection="1">
      <alignment horizontal="left" vertical="top" wrapText="1"/>
    </xf>
    <xf numFmtId="0" fontId="5" fillId="0" borderId="17" xfId="0" applyFont="1" applyFill="1" applyBorder="1" applyAlignment="1">
      <alignment horizontal="center" vertical="top"/>
    </xf>
    <xf numFmtId="0" fontId="39" fillId="0" borderId="1" xfId="0" applyFont="1" applyFill="1" applyBorder="1" applyAlignment="1">
      <alignment vertical="top" wrapText="1"/>
    </xf>
    <xf numFmtId="14" fontId="5" fillId="0" borderId="18" xfId="0" applyNumberFormat="1" applyFont="1" applyFill="1" applyBorder="1" applyAlignment="1" applyProtection="1">
      <alignment horizontal="center" vertical="top"/>
    </xf>
    <xf numFmtId="0" fontId="39" fillId="0" borderId="2" xfId="0" applyFont="1" applyFill="1" applyBorder="1" applyAlignment="1">
      <alignment vertical="top" wrapText="1"/>
    </xf>
    <xf numFmtId="0" fontId="39" fillId="0" borderId="2" xfId="0" applyFont="1" applyFill="1" applyBorder="1" applyAlignment="1">
      <alignment horizontal="justify" vertical="top" wrapText="1"/>
    </xf>
    <xf numFmtId="170" fontId="27" fillId="0" borderId="1" xfId="0" applyNumberFormat="1" applyFont="1" applyFill="1" applyBorder="1" applyAlignment="1">
      <alignment horizontal="center" vertical="top"/>
    </xf>
    <xf numFmtId="170" fontId="5" fillId="0" borderId="20" xfId="0" applyNumberFormat="1" applyFont="1" applyFill="1" applyBorder="1" applyAlignment="1" applyProtection="1">
      <alignment horizontal="left" vertical="top" wrapText="1"/>
    </xf>
    <xf numFmtId="175" fontId="5" fillId="0" borderId="8" xfId="10" applyNumberFormat="1" applyFont="1" applyFill="1" applyBorder="1" applyAlignment="1" applyProtection="1">
      <alignment vertical="top"/>
    </xf>
    <xf numFmtId="175" fontId="40" fillId="0" borderId="1" xfId="10" applyNumberFormat="1" applyFont="1" applyFill="1" applyBorder="1" applyAlignment="1">
      <alignment vertical="top"/>
    </xf>
    <xf numFmtId="175" fontId="5" fillId="0" borderId="1" xfId="10" applyNumberFormat="1" applyFont="1" applyFill="1" applyBorder="1" applyAlignment="1">
      <alignment horizontal="right" vertical="top"/>
    </xf>
    <xf numFmtId="175" fontId="5" fillId="0" borderId="1" xfId="10" applyNumberFormat="1" applyFont="1" applyFill="1" applyBorder="1" applyAlignment="1">
      <alignment vertical="top"/>
    </xf>
    <xf numFmtId="170" fontId="5" fillId="0" borderId="22" xfId="0" applyNumberFormat="1" applyFont="1" applyFill="1" applyBorder="1" applyAlignment="1" applyProtection="1">
      <alignment horizontal="left" vertical="top" wrapText="1"/>
    </xf>
    <xf numFmtId="0" fontId="39" fillId="0" borderId="10" xfId="0" applyFont="1" applyFill="1" applyBorder="1" applyAlignment="1">
      <alignment vertical="top" wrapText="1"/>
    </xf>
    <xf numFmtId="1" fontId="5" fillId="0" borderId="16" xfId="0" applyNumberFormat="1" applyFont="1" applyFill="1" applyBorder="1" applyAlignment="1" applyProtection="1">
      <alignment horizontal="center" vertical="top"/>
    </xf>
    <xf numFmtId="0" fontId="39" fillId="0" borderId="1" xfId="0" applyFont="1" applyFill="1" applyBorder="1" applyAlignment="1">
      <alignment horizontal="justify" vertical="top" wrapText="1"/>
    </xf>
    <xf numFmtId="1" fontId="41" fillId="0" borderId="15" xfId="0" applyNumberFormat="1" applyFont="1" applyFill="1" applyBorder="1" applyAlignment="1" applyProtection="1">
      <alignment horizontal="center" vertical="top"/>
    </xf>
    <xf numFmtId="0" fontId="39" fillId="0" borderId="19" xfId="0" applyFont="1" applyFill="1" applyBorder="1" applyAlignment="1">
      <alignment vertical="top" wrapText="1"/>
    </xf>
    <xf numFmtId="0" fontId="39" fillId="0" borderId="21" xfId="0" applyFont="1" applyFill="1" applyBorder="1" applyAlignment="1">
      <alignment vertical="top" wrapText="1"/>
    </xf>
    <xf numFmtId="0" fontId="5" fillId="0" borderId="15" xfId="0" applyNumberFormat="1" applyFont="1" applyFill="1" applyBorder="1" applyAlignment="1" applyProtection="1">
      <alignment vertical="top" wrapText="1" readingOrder="1"/>
    </xf>
    <xf numFmtId="0" fontId="15" fillId="0" borderId="23" xfId="0" applyFont="1" applyFill="1" applyBorder="1" applyAlignment="1">
      <alignment horizontal="left" vertical="top" wrapText="1"/>
    </xf>
    <xf numFmtId="0" fontId="5" fillId="0" borderId="15" xfId="0" applyFont="1" applyFill="1" applyBorder="1" applyAlignment="1">
      <alignment vertical="top" wrapText="1" readingOrder="1"/>
    </xf>
    <xf numFmtId="169" fontId="22" fillId="0" borderId="0" xfId="0" applyNumberFormat="1" applyFont="1" applyFill="1" applyProtection="1"/>
    <xf numFmtId="0" fontId="22" fillId="0" borderId="0" xfId="0" applyFont="1" applyFill="1"/>
    <xf numFmtId="0" fontId="22" fillId="0" borderId="0" xfId="0" applyFont="1" applyFill="1" applyProtection="1"/>
    <xf numFmtId="1" fontId="5" fillId="0" borderId="15" xfId="0" applyNumberFormat="1" applyFont="1" applyFill="1" applyBorder="1" applyAlignment="1" applyProtection="1">
      <alignment horizontal="left" vertical="top" wrapText="1"/>
    </xf>
    <xf numFmtId="49" fontId="5" fillId="0" borderId="1" xfId="0" applyNumberFormat="1" applyFont="1" applyFill="1" applyBorder="1" applyAlignment="1">
      <alignment vertical="top"/>
    </xf>
    <xf numFmtId="0" fontId="3" fillId="0" borderId="0" xfId="0" applyFont="1" applyFill="1" applyAlignment="1">
      <alignment horizontal="center" vertical="top"/>
    </xf>
    <xf numFmtId="0" fontId="15" fillId="0" borderId="24" xfId="0" applyFont="1" applyFill="1" applyBorder="1" applyAlignment="1">
      <alignment horizontal="left" vertical="top" wrapText="1"/>
    </xf>
    <xf numFmtId="0" fontId="5" fillId="0" borderId="24" xfId="0" applyFont="1" applyFill="1" applyBorder="1" applyAlignment="1">
      <alignment horizontal="center" vertical="top"/>
    </xf>
    <xf numFmtId="14" fontId="5" fillId="0" borderId="16" xfId="0" applyNumberFormat="1" applyFont="1" applyFill="1" applyBorder="1" applyAlignment="1" applyProtection="1">
      <alignment horizontal="center" vertical="top"/>
    </xf>
    <xf numFmtId="1" fontId="5" fillId="0" borderId="16" xfId="0" applyNumberFormat="1" applyFont="1" applyFill="1" applyBorder="1" applyAlignment="1" applyProtection="1">
      <alignment horizontal="left" vertical="top" wrapText="1"/>
    </xf>
    <xf numFmtId="0" fontId="5" fillId="0" borderId="16" xfId="0" applyNumberFormat="1" applyFont="1" applyFill="1" applyBorder="1" applyAlignment="1" applyProtection="1">
      <alignment horizontal="center" vertical="top" wrapText="1"/>
    </xf>
    <xf numFmtId="14" fontId="5" fillId="0" borderId="16" xfId="0" applyNumberFormat="1" applyFont="1" applyFill="1" applyBorder="1" applyAlignment="1" applyProtection="1">
      <alignment vertical="top" wrapText="1" readingOrder="1"/>
    </xf>
    <xf numFmtId="49" fontId="5" fillId="0" borderId="16" xfId="8" applyNumberFormat="1" applyFont="1" applyFill="1" applyBorder="1" applyAlignment="1">
      <alignment horizontal="center" vertical="top"/>
    </xf>
    <xf numFmtId="171" fontId="5" fillId="0" borderId="16" xfId="4" applyNumberFormat="1" applyFont="1" applyFill="1" applyBorder="1" applyAlignment="1" applyProtection="1">
      <alignment horizontal="left" vertical="top" wrapText="1"/>
      <protection hidden="1"/>
    </xf>
    <xf numFmtId="0" fontId="15" fillId="0" borderId="2" xfId="0" applyFont="1" applyFill="1" applyBorder="1" applyAlignment="1">
      <alignment horizontal="left" vertical="top" wrapText="1"/>
    </xf>
    <xf numFmtId="170" fontId="5" fillId="0" borderId="1" xfId="0" applyNumberFormat="1" applyFont="1" applyFill="1" applyBorder="1" applyAlignment="1">
      <alignment vertical="top" wrapText="1"/>
    </xf>
    <xf numFmtId="14" fontId="5" fillId="0" borderId="1" xfId="0" applyNumberFormat="1" applyFont="1" applyFill="1" applyBorder="1" applyAlignment="1" applyProtection="1">
      <alignment horizontal="left" vertical="center" wrapText="1"/>
    </xf>
    <xf numFmtId="14" fontId="5" fillId="0" borderId="1" xfId="0" applyNumberFormat="1" applyFont="1" applyFill="1" applyBorder="1" applyAlignment="1" applyProtection="1">
      <alignment horizontal="left" vertical="center"/>
    </xf>
    <xf numFmtId="1" fontId="42" fillId="0" borderId="1" xfId="0" applyNumberFormat="1" applyFont="1" applyFill="1" applyBorder="1" applyAlignment="1" applyProtection="1">
      <alignment horizontal="center" vertical="top" wrapText="1"/>
    </xf>
    <xf numFmtId="4" fontId="25" fillId="0" borderId="0" xfId="0" applyNumberFormat="1" applyFont="1" applyFill="1" applyBorder="1" applyAlignment="1" applyProtection="1">
      <alignment horizontal="center" vertical="top" wrapText="1"/>
    </xf>
    <xf numFmtId="0" fontId="5" fillId="0" borderId="0" xfId="0" applyFont="1" applyFill="1" applyBorder="1" applyAlignment="1">
      <alignment horizontal="center" vertical="top"/>
    </xf>
    <xf numFmtId="0" fontId="21" fillId="0" borderId="0" xfId="0" applyFont="1" applyFill="1" applyBorder="1" applyAlignment="1">
      <alignment horizontal="left" vertical="top" wrapText="1"/>
    </xf>
    <xf numFmtId="170" fontId="5" fillId="0" borderId="0" xfId="0" applyNumberFormat="1" applyFont="1" applyFill="1" applyBorder="1" applyAlignment="1" applyProtection="1">
      <alignment horizontal="left" vertical="top" wrapText="1"/>
    </xf>
    <xf numFmtId="14" fontId="5" fillId="0" borderId="0" xfId="0" applyNumberFormat="1" applyFont="1" applyFill="1" applyBorder="1" applyAlignment="1" applyProtection="1">
      <alignment horizontal="center" vertical="top"/>
    </xf>
    <xf numFmtId="1" fontId="5" fillId="0" borderId="0" xfId="0" applyNumberFormat="1" applyFont="1" applyFill="1" applyBorder="1" applyAlignment="1" applyProtection="1">
      <alignment horizontal="center" vertical="top"/>
    </xf>
    <xf numFmtId="14" fontId="5" fillId="0" borderId="0" xfId="0" applyNumberFormat="1" applyFont="1" applyFill="1" applyBorder="1" applyAlignment="1" applyProtection="1">
      <alignment horizontal="left" vertical="top" wrapText="1"/>
    </xf>
    <xf numFmtId="1" fontId="5" fillId="0" borderId="0" xfId="0" applyNumberFormat="1" applyFont="1" applyFill="1" applyBorder="1" applyAlignment="1" applyProtection="1">
      <alignment horizontal="center" vertical="top" wrapText="1"/>
    </xf>
    <xf numFmtId="49" fontId="5" fillId="0" borderId="0" xfId="0" applyNumberFormat="1" applyFont="1" applyFill="1" applyBorder="1" applyAlignment="1" applyProtection="1">
      <alignment horizontal="center" vertical="top" wrapText="1"/>
    </xf>
    <xf numFmtId="49" fontId="5" fillId="0" borderId="0" xfId="8" applyNumberFormat="1" applyFont="1" applyFill="1" applyBorder="1" applyAlignment="1">
      <alignment horizontal="center" vertical="top"/>
    </xf>
    <xf numFmtId="171" fontId="5" fillId="0" borderId="0" xfId="4" applyNumberFormat="1" applyFont="1" applyFill="1" applyBorder="1" applyAlignment="1" applyProtection="1">
      <alignment horizontal="left" vertical="top" wrapText="1"/>
      <protection hidden="1"/>
    </xf>
    <xf numFmtId="4" fontId="28" fillId="0" borderId="0" xfId="0" applyNumberFormat="1" applyFont="1" applyFill="1" applyBorder="1" applyAlignment="1" applyProtection="1">
      <alignment horizontal="right" vertical="top"/>
    </xf>
    <xf numFmtId="0" fontId="5" fillId="0" borderId="0" xfId="0" applyNumberFormat="1" applyFont="1" applyFill="1" applyBorder="1" applyAlignment="1" applyProtection="1">
      <alignment horizontal="center" vertical="top" wrapText="1"/>
    </xf>
    <xf numFmtId="4" fontId="5" fillId="0" borderId="0" xfId="0" applyNumberFormat="1" applyFont="1" applyFill="1" applyProtection="1"/>
    <xf numFmtId="0" fontId="13" fillId="0" borderId="0" xfId="0" applyFont="1" applyFill="1" applyBorder="1"/>
    <xf numFmtId="168" fontId="5" fillId="0" borderId="0" xfId="0" applyNumberFormat="1" applyFont="1" applyFill="1" applyBorder="1" applyProtection="1"/>
    <xf numFmtId="14" fontId="31" fillId="0" borderId="1" xfId="0" applyNumberFormat="1" applyFont="1" applyFill="1" applyBorder="1" applyAlignment="1" applyProtection="1">
      <alignment horizontal="left" vertical="top" wrapText="1"/>
    </xf>
    <xf numFmtId="49" fontId="9" fillId="0" borderId="0" xfId="0" applyNumberFormat="1" applyFont="1" applyFill="1" applyBorder="1" applyAlignment="1" applyProtection="1">
      <alignment horizontal="center" vertical="top"/>
    </xf>
    <xf numFmtId="0" fontId="9" fillId="0" borderId="0" xfId="0" applyFont="1" applyFill="1" applyBorder="1" applyAlignment="1" applyProtection="1">
      <alignment vertical="top" wrapText="1"/>
    </xf>
    <xf numFmtId="0" fontId="9" fillId="0" borderId="0" xfId="0" applyFont="1" applyFill="1" applyBorder="1" applyAlignment="1">
      <alignment horizontal="center" vertical="top"/>
    </xf>
    <xf numFmtId="0" fontId="46" fillId="0" borderId="0" xfId="0" applyFont="1" applyFill="1" applyBorder="1" applyAlignment="1">
      <alignment horizontal="left" vertical="top" wrapText="1"/>
    </xf>
    <xf numFmtId="170" fontId="9" fillId="0" borderId="0" xfId="0" applyNumberFormat="1" applyFont="1" applyFill="1" applyBorder="1" applyAlignment="1" applyProtection="1">
      <alignment horizontal="left" vertical="top" wrapText="1"/>
    </xf>
    <xf numFmtId="14" fontId="9" fillId="0" borderId="0" xfId="0" applyNumberFormat="1" applyFont="1" applyFill="1" applyBorder="1" applyAlignment="1" applyProtection="1">
      <alignment horizontal="center" vertical="top"/>
    </xf>
    <xf numFmtId="1" fontId="9" fillId="0" borderId="0" xfId="0" applyNumberFormat="1" applyFont="1" applyFill="1" applyBorder="1" applyAlignment="1" applyProtection="1">
      <alignment horizontal="center" vertical="top"/>
    </xf>
    <xf numFmtId="14" fontId="9" fillId="0" borderId="0" xfId="0" applyNumberFormat="1" applyFont="1" applyFill="1" applyBorder="1" applyAlignment="1" applyProtection="1">
      <alignment horizontal="left" vertical="top" wrapText="1"/>
    </xf>
    <xf numFmtId="0" fontId="9" fillId="0" borderId="0" xfId="0" applyFont="1" applyFill="1" applyBorder="1" applyAlignment="1"/>
    <xf numFmtId="0" fontId="9" fillId="0" borderId="0" xfId="0" applyFont="1" applyFill="1" applyAlignment="1">
      <alignment vertical="top"/>
    </xf>
    <xf numFmtId="0" fontId="9" fillId="0" borderId="0" xfId="0" applyFont="1" applyFill="1" applyAlignment="1">
      <alignment horizontal="left" vertical="top"/>
    </xf>
    <xf numFmtId="0" fontId="3" fillId="0" borderId="6" xfId="0" applyFont="1" applyFill="1" applyBorder="1" applyAlignment="1">
      <alignment horizontal="center" vertical="top"/>
    </xf>
    <xf numFmtId="0" fontId="3" fillId="0" borderId="0" xfId="0" applyFont="1" applyFill="1" applyBorder="1" applyAlignment="1">
      <alignment horizontal="center" vertical="top"/>
    </xf>
    <xf numFmtId="1" fontId="5" fillId="0" borderId="3" xfId="0" applyNumberFormat="1" applyFont="1" applyFill="1" applyBorder="1" applyAlignment="1" applyProtection="1">
      <alignment horizontal="center" vertical="top"/>
    </xf>
    <xf numFmtId="1" fontId="5" fillId="0" borderId="5" xfId="0" applyNumberFormat="1" applyFont="1" applyFill="1" applyBorder="1" applyAlignment="1" applyProtection="1">
      <alignment horizontal="center" vertical="top"/>
    </xf>
    <xf numFmtId="14" fontId="5" fillId="0" borderId="3" xfId="0" applyNumberFormat="1" applyFont="1" applyFill="1" applyBorder="1" applyAlignment="1" applyProtection="1">
      <alignment horizontal="center" vertical="top" wrapText="1"/>
    </xf>
    <xf numFmtId="14" fontId="5" fillId="0" borderId="5" xfId="0" applyNumberFormat="1" applyFont="1" applyFill="1" applyBorder="1" applyAlignment="1" applyProtection="1">
      <alignment horizontal="center" vertical="top" wrapText="1"/>
    </xf>
    <xf numFmtId="4" fontId="5" fillId="0" borderId="3" xfId="0" applyNumberFormat="1" applyFont="1" applyFill="1" applyBorder="1" applyAlignment="1" applyProtection="1">
      <alignment horizontal="center" vertical="top" wrapText="1"/>
    </xf>
    <xf numFmtId="4" fontId="5" fillId="0" borderId="4" xfId="0" applyNumberFormat="1" applyFont="1" applyFill="1" applyBorder="1" applyAlignment="1" applyProtection="1">
      <alignment horizontal="center" vertical="top" wrapText="1"/>
    </xf>
    <xf numFmtId="4" fontId="5" fillId="0" borderId="5" xfId="0" applyNumberFormat="1" applyFont="1" applyFill="1" applyBorder="1" applyAlignment="1" applyProtection="1">
      <alignment horizontal="center" vertical="top" wrapText="1"/>
    </xf>
    <xf numFmtId="49" fontId="5" fillId="0" borderId="3" xfId="0" applyNumberFormat="1" applyFont="1" applyFill="1" applyBorder="1" applyAlignment="1" applyProtection="1">
      <alignment horizontal="center" vertical="top" wrapText="1"/>
    </xf>
    <xf numFmtId="49" fontId="5" fillId="0" borderId="4" xfId="0" applyNumberFormat="1" applyFont="1" applyFill="1" applyBorder="1" applyAlignment="1" applyProtection="1">
      <alignment horizontal="center" vertical="top" wrapText="1"/>
    </xf>
    <xf numFmtId="49" fontId="5" fillId="0" borderId="5" xfId="0" applyNumberFormat="1" applyFont="1" applyFill="1" applyBorder="1" applyAlignment="1" applyProtection="1">
      <alignment horizontal="center" vertical="top" wrapText="1"/>
    </xf>
    <xf numFmtId="49" fontId="5" fillId="0" borderId="3" xfId="8" applyNumberFormat="1" applyFont="1" applyFill="1" applyBorder="1" applyAlignment="1">
      <alignment horizontal="center" vertical="top"/>
    </xf>
    <xf numFmtId="49" fontId="5" fillId="0" borderId="4" xfId="8" applyNumberFormat="1" applyFont="1" applyFill="1" applyBorder="1" applyAlignment="1">
      <alignment horizontal="center" vertical="top"/>
    </xf>
    <xf numFmtId="49" fontId="5" fillId="0" borderId="5" xfId="8" applyNumberFormat="1" applyFont="1" applyFill="1" applyBorder="1" applyAlignment="1">
      <alignment horizontal="center" vertical="top"/>
    </xf>
    <xf numFmtId="171" fontId="5" fillId="0" borderId="3" xfId="4" applyNumberFormat="1" applyFont="1" applyFill="1" applyBorder="1" applyAlignment="1" applyProtection="1">
      <alignment horizontal="center" vertical="top" wrapText="1"/>
      <protection hidden="1"/>
    </xf>
    <xf numFmtId="171" fontId="5" fillId="0" borderId="4" xfId="4" applyNumberFormat="1" applyFont="1" applyFill="1" applyBorder="1" applyAlignment="1" applyProtection="1">
      <alignment horizontal="center" vertical="top" wrapText="1"/>
      <protection hidden="1"/>
    </xf>
    <xf numFmtId="171" fontId="5" fillId="0" borderId="5" xfId="4" applyNumberFormat="1" applyFont="1" applyFill="1" applyBorder="1" applyAlignment="1" applyProtection="1">
      <alignment horizontal="center" vertical="top" wrapText="1"/>
      <protection hidden="1"/>
    </xf>
    <xf numFmtId="49" fontId="5" fillId="0" borderId="3" xfId="0" applyNumberFormat="1" applyFont="1" applyFill="1" applyBorder="1" applyAlignment="1" applyProtection="1">
      <alignment horizontal="center" vertical="top"/>
    </xf>
    <xf numFmtId="49" fontId="5" fillId="0" borderId="4" xfId="0" applyNumberFormat="1" applyFont="1" applyFill="1" applyBorder="1" applyAlignment="1" applyProtection="1">
      <alignment horizontal="center" vertical="top"/>
    </xf>
    <xf numFmtId="49" fontId="5" fillId="0" borderId="5" xfId="0" applyNumberFormat="1" applyFont="1" applyFill="1" applyBorder="1" applyAlignment="1" applyProtection="1">
      <alignment horizontal="center" vertical="top"/>
    </xf>
    <xf numFmtId="0" fontId="5" fillId="0" borderId="3" xfId="0" applyFont="1" applyFill="1" applyBorder="1" applyAlignment="1" applyProtection="1">
      <alignment horizontal="center" vertical="top" wrapText="1"/>
    </xf>
    <xf numFmtId="0" fontId="5" fillId="0" borderId="4" xfId="0" applyFont="1" applyFill="1" applyBorder="1" applyAlignment="1" applyProtection="1">
      <alignment horizontal="center" vertical="top" wrapText="1"/>
    </xf>
    <xf numFmtId="0" fontId="5" fillId="0" borderId="5" xfId="0" applyFont="1" applyFill="1" applyBorder="1" applyAlignment="1" applyProtection="1">
      <alignment horizontal="center" vertical="top" wrapText="1"/>
    </xf>
    <xf numFmtId="0" fontId="5" fillId="0" borderId="3" xfId="0" applyFont="1" applyFill="1" applyBorder="1" applyAlignment="1">
      <alignment horizontal="center" vertical="top"/>
    </xf>
    <xf numFmtId="0" fontId="5" fillId="0" borderId="4" xfId="0" applyFont="1" applyFill="1" applyBorder="1" applyAlignment="1">
      <alignment horizontal="center" vertical="top"/>
    </xf>
    <xf numFmtId="0" fontId="5" fillId="0" borderId="5" xfId="0" applyFont="1" applyFill="1" applyBorder="1" applyAlignment="1">
      <alignment horizontal="center" vertical="top"/>
    </xf>
    <xf numFmtId="0" fontId="15" fillId="0" borderId="3"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5" xfId="0" applyFont="1" applyFill="1" applyBorder="1" applyAlignment="1">
      <alignment horizontal="center" vertical="top" wrapText="1"/>
    </xf>
    <xf numFmtId="170" fontId="5" fillId="0" borderId="3" xfId="0" applyNumberFormat="1" applyFont="1" applyFill="1" applyBorder="1" applyAlignment="1" applyProtection="1">
      <alignment horizontal="center" vertical="top" wrapText="1"/>
    </xf>
    <xf numFmtId="170" fontId="5" fillId="0" borderId="5" xfId="0" applyNumberFormat="1" applyFont="1" applyFill="1" applyBorder="1" applyAlignment="1" applyProtection="1">
      <alignment horizontal="center" vertical="top" wrapText="1"/>
    </xf>
    <xf numFmtId="14" fontId="5" fillId="0" borderId="3" xfId="0" applyNumberFormat="1" applyFont="1" applyFill="1" applyBorder="1" applyAlignment="1" applyProtection="1">
      <alignment horizontal="center" vertical="top"/>
    </xf>
    <xf numFmtId="14" fontId="5" fillId="0" borderId="5" xfId="0" applyNumberFormat="1" applyFont="1" applyFill="1" applyBorder="1" applyAlignment="1" applyProtection="1">
      <alignment horizontal="center" vertical="top"/>
    </xf>
    <xf numFmtId="4" fontId="5" fillId="0" borderId="3" xfId="0" applyNumberFormat="1" applyFont="1" applyFill="1" applyBorder="1" applyAlignment="1" applyProtection="1">
      <alignment horizontal="center" vertical="top"/>
    </xf>
    <xf numFmtId="4" fontId="5" fillId="0" borderId="5" xfId="0" applyNumberFormat="1" applyFont="1" applyFill="1" applyBorder="1" applyAlignment="1" applyProtection="1">
      <alignment horizontal="center" vertical="top"/>
    </xf>
    <xf numFmtId="1" fontId="17" fillId="0" borderId="3" xfId="0" applyNumberFormat="1" applyFont="1" applyFill="1" applyBorder="1" applyAlignment="1" applyProtection="1">
      <alignment horizontal="center" vertical="top"/>
    </xf>
    <xf numFmtId="1" fontId="17" fillId="0" borderId="5" xfId="0" applyNumberFormat="1" applyFont="1" applyFill="1" applyBorder="1" applyAlignment="1" applyProtection="1">
      <alignment horizontal="center" vertical="top"/>
    </xf>
    <xf numFmtId="14" fontId="5" fillId="0" borderId="3" xfId="0" applyNumberFormat="1" applyFont="1" applyFill="1" applyBorder="1" applyAlignment="1" applyProtection="1">
      <alignment horizontal="left" vertical="top" wrapText="1"/>
    </xf>
    <xf numFmtId="14" fontId="5" fillId="0" borderId="5" xfId="0" applyNumberFormat="1" applyFont="1" applyFill="1" applyBorder="1" applyAlignment="1" applyProtection="1">
      <alignment horizontal="left" vertical="top" wrapText="1"/>
    </xf>
    <xf numFmtId="49" fontId="5" fillId="0" borderId="11" xfId="8" applyNumberFormat="1" applyFont="1" applyFill="1" applyBorder="1" applyAlignment="1">
      <alignment horizontal="center" vertical="top"/>
    </xf>
    <xf numFmtId="49" fontId="5" fillId="0" borderId="13" xfId="8" applyNumberFormat="1" applyFont="1" applyFill="1" applyBorder="1" applyAlignment="1">
      <alignment horizontal="center" vertical="top"/>
    </xf>
    <xf numFmtId="49" fontId="5" fillId="0" borderId="14" xfId="8" applyNumberFormat="1" applyFont="1" applyFill="1" applyBorder="1" applyAlignment="1">
      <alignment horizontal="center" vertical="top"/>
    </xf>
    <xf numFmtId="14" fontId="17" fillId="0" borderId="3" xfId="0" applyNumberFormat="1" applyFont="1" applyFill="1" applyBorder="1" applyAlignment="1" applyProtection="1">
      <alignment horizontal="center" vertical="top"/>
    </xf>
    <xf numFmtId="14" fontId="17" fillId="0" borderId="5" xfId="0" applyNumberFormat="1" applyFont="1" applyFill="1" applyBorder="1" applyAlignment="1" applyProtection="1">
      <alignment horizontal="center" vertical="top"/>
    </xf>
    <xf numFmtId="0" fontId="5" fillId="0" borderId="3" xfId="0" applyNumberFormat="1" applyFont="1" applyFill="1" applyBorder="1" applyAlignment="1" applyProtection="1">
      <alignment horizontal="center" vertical="top" wrapText="1"/>
    </xf>
    <xf numFmtId="0" fontId="5" fillId="0" borderId="5" xfId="0" applyNumberFormat="1" applyFont="1" applyFill="1" applyBorder="1" applyAlignment="1" applyProtection="1">
      <alignment horizontal="center" vertical="top" wrapText="1"/>
    </xf>
    <xf numFmtId="0" fontId="5" fillId="0" borderId="1" xfId="0" applyFont="1" applyFill="1" applyBorder="1" applyAlignment="1">
      <alignment horizontal="center" vertical="top"/>
    </xf>
    <xf numFmtId="0" fontId="5" fillId="0" borderId="6"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8" fillId="0" borderId="1" xfId="0" applyNumberFormat="1" applyFont="1" applyFill="1" applyBorder="1" applyAlignment="1" applyProtection="1">
      <alignment horizontal="center" vertical="top" wrapText="1"/>
    </xf>
    <xf numFmtId="0" fontId="5" fillId="0" borderId="1" xfId="0" applyNumberFormat="1" applyFont="1" applyFill="1" applyBorder="1" applyAlignment="1" applyProtection="1">
      <alignment horizontal="center" vertical="top" wrapText="1"/>
    </xf>
    <xf numFmtId="14" fontId="8" fillId="0" borderId="2" xfId="0" applyNumberFormat="1" applyFont="1" applyFill="1" applyBorder="1" applyAlignment="1" applyProtection="1">
      <alignment horizontal="center" vertical="top" wrapText="1"/>
    </xf>
    <xf numFmtId="0" fontId="0" fillId="0" borderId="7" xfId="0" applyFill="1" applyBorder="1"/>
    <xf numFmtId="0" fontId="0" fillId="0" borderId="8" xfId="0" applyFill="1" applyBorder="1"/>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5" xfId="0" applyFont="1" applyFill="1" applyBorder="1" applyAlignment="1">
      <alignment horizontal="center" vertical="top" wrapText="1"/>
    </xf>
    <xf numFmtId="49" fontId="5" fillId="0" borderId="1" xfId="0" applyNumberFormat="1" applyFont="1" applyFill="1" applyBorder="1" applyAlignment="1">
      <alignment horizontal="center" vertical="top" wrapText="1"/>
    </xf>
    <xf numFmtId="14" fontId="5" fillId="0" borderId="10" xfId="0" applyNumberFormat="1" applyFont="1" applyFill="1" applyBorder="1" applyAlignment="1" applyProtection="1">
      <alignment horizontal="center" vertical="top" wrapText="1"/>
    </xf>
    <xf numFmtId="171" fontId="5" fillId="0" borderId="3" xfId="4" applyNumberFormat="1" applyFont="1" applyFill="1" applyBorder="1" applyAlignment="1" applyProtection="1">
      <alignment horizontal="center" vertical="top" wrapText="1" readingOrder="1"/>
      <protection hidden="1"/>
    </xf>
    <xf numFmtId="171" fontId="5" fillId="0" borderId="5" xfId="4" applyNumberFormat="1" applyFont="1" applyFill="1" applyBorder="1" applyAlignment="1" applyProtection="1">
      <alignment horizontal="center" vertical="top" wrapText="1" readingOrder="1"/>
      <protection hidden="1"/>
    </xf>
    <xf numFmtId="0" fontId="11" fillId="0" borderId="0" xfId="0" applyFont="1" applyFill="1" applyAlignment="1" applyProtection="1">
      <alignment horizontal="center"/>
    </xf>
    <xf numFmtId="0" fontId="4" fillId="0" borderId="0" xfId="0" applyFont="1" applyFill="1" applyAlignment="1" applyProtection="1">
      <alignment horizontal="center"/>
    </xf>
    <xf numFmtId="164" fontId="12" fillId="0" borderId="0" xfId="0" applyNumberFormat="1" applyFont="1" applyFill="1" applyAlignment="1" applyProtection="1">
      <alignment horizontal="center"/>
    </xf>
    <xf numFmtId="0" fontId="9" fillId="0" borderId="6" xfId="0" applyFont="1" applyFill="1" applyBorder="1" applyAlignment="1">
      <alignment horizontal="center" vertical="top"/>
    </xf>
    <xf numFmtId="0" fontId="9" fillId="0" borderId="9" xfId="0" applyFont="1" applyFill="1" applyBorder="1" applyAlignment="1">
      <alignment horizontal="center"/>
    </xf>
    <xf numFmtId="0" fontId="21" fillId="0" borderId="3" xfId="0" applyFont="1" applyFill="1" applyBorder="1" applyAlignment="1">
      <alignment horizontal="center" vertical="top" wrapText="1"/>
    </xf>
    <xf numFmtId="0" fontId="21" fillId="0" borderId="4" xfId="0" applyFont="1" applyFill="1" applyBorder="1" applyAlignment="1">
      <alignment horizontal="center" vertical="top" wrapText="1"/>
    </xf>
    <xf numFmtId="0" fontId="21" fillId="0" borderId="5" xfId="0" applyFont="1" applyFill="1" applyBorder="1" applyAlignment="1">
      <alignment horizontal="center" vertical="top" wrapText="1"/>
    </xf>
    <xf numFmtId="0" fontId="3" fillId="0" borderId="6" xfId="0" applyFont="1" applyBorder="1" applyAlignment="1">
      <alignment horizontal="center" vertical="top"/>
    </xf>
    <xf numFmtId="0" fontId="3" fillId="0" borderId="0" xfId="0" applyFont="1" applyBorder="1" applyAlignment="1">
      <alignment horizontal="center" vertical="top"/>
    </xf>
    <xf numFmtId="0" fontId="3" fillId="0" borderId="9" xfId="0" applyFont="1" applyBorder="1" applyAlignment="1">
      <alignment horizontal="center"/>
    </xf>
    <xf numFmtId="1" fontId="5" fillId="2" borderId="3" xfId="0" applyNumberFormat="1" applyFont="1" applyFill="1" applyBorder="1" applyAlignment="1" applyProtection="1">
      <alignment horizontal="center" vertical="top"/>
    </xf>
    <xf numFmtId="1" fontId="5" fillId="2" borderId="5" xfId="0" applyNumberFormat="1" applyFont="1" applyFill="1" applyBorder="1" applyAlignment="1" applyProtection="1">
      <alignment horizontal="center" vertical="top"/>
    </xf>
    <xf numFmtId="14" fontId="5" fillId="2" borderId="3" xfId="0" applyNumberFormat="1" applyFont="1" applyFill="1" applyBorder="1" applyAlignment="1" applyProtection="1">
      <alignment horizontal="center" vertical="top" wrapText="1"/>
    </xf>
    <xf numFmtId="14" fontId="5" fillId="2" borderId="5" xfId="0" applyNumberFormat="1" applyFont="1" applyFill="1" applyBorder="1" applyAlignment="1" applyProtection="1">
      <alignment horizontal="center" vertical="top" wrapText="1"/>
    </xf>
    <xf numFmtId="14" fontId="5" fillId="2" borderId="3" xfId="0" applyNumberFormat="1" applyFont="1" applyFill="1" applyBorder="1" applyAlignment="1" applyProtection="1">
      <alignment horizontal="center" vertical="top"/>
    </xf>
    <xf numFmtId="14" fontId="5" fillId="2" borderId="5" xfId="0" applyNumberFormat="1" applyFont="1" applyFill="1" applyBorder="1" applyAlignment="1" applyProtection="1">
      <alignment horizontal="center" vertical="top"/>
    </xf>
    <xf numFmtId="4" fontId="5" fillId="2" borderId="3" xfId="0" applyNumberFormat="1" applyFont="1" applyFill="1" applyBorder="1" applyAlignment="1" applyProtection="1">
      <alignment horizontal="center" vertical="top" wrapText="1"/>
    </xf>
    <xf numFmtId="4" fontId="5" fillId="2" borderId="4" xfId="0" applyNumberFormat="1" applyFont="1" applyFill="1" applyBorder="1" applyAlignment="1" applyProtection="1">
      <alignment horizontal="center" vertical="top" wrapText="1"/>
    </xf>
    <xf numFmtId="4" fontId="5" fillId="2" borderId="5" xfId="0" applyNumberFormat="1" applyFont="1" applyFill="1" applyBorder="1" applyAlignment="1" applyProtection="1">
      <alignment horizontal="center" vertical="top" wrapText="1"/>
    </xf>
    <xf numFmtId="49" fontId="5" fillId="2" borderId="3" xfId="0" applyNumberFormat="1" applyFont="1" applyFill="1" applyBorder="1" applyAlignment="1" applyProtection="1">
      <alignment horizontal="center" vertical="top" wrapText="1"/>
    </xf>
    <xf numFmtId="49" fontId="5" fillId="2" borderId="4" xfId="0" applyNumberFormat="1" applyFont="1" applyFill="1" applyBorder="1" applyAlignment="1" applyProtection="1">
      <alignment horizontal="center" vertical="top" wrapText="1"/>
    </xf>
    <xf numFmtId="49" fontId="5" fillId="2" borderId="5" xfId="0" applyNumberFormat="1" applyFont="1" applyFill="1" applyBorder="1" applyAlignment="1" applyProtection="1">
      <alignment horizontal="center" vertical="top" wrapText="1"/>
    </xf>
    <xf numFmtId="49" fontId="5" fillId="2" borderId="3" xfId="8" applyNumberFormat="1" applyFont="1" applyFill="1" applyBorder="1" applyAlignment="1">
      <alignment horizontal="center" vertical="top"/>
    </xf>
    <xf numFmtId="49" fontId="5" fillId="2" borderId="4" xfId="8" applyNumberFormat="1" applyFont="1" applyFill="1" applyBorder="1" applyAlignment="1">
      <alignment horizontal="center" vertical="top"/>
    </xf>
    <xf numFmtId="49" fontId="5" fillId="2" borderId="5" xfId="8" applyNumberFormat="1" applyFont="1" applyFill="1" applyBorder="1" applyAlignment="1">
      <alignment horizontal="center" vertical="top"/>
    </xf>
    <xf numFmtId="171" fontId="5" fillId="2" borderId="3" xfId="4" applyNumberFormat="1" applyFont="1" applyFill="1" applyBorder="1" applyAlignment="1" applyProtection="1">
      <alignment horizontal="center" vertical="top" wrapText="1"/>
      <protection hidden="1"/>
    </xf>
    <xf numFmtId="171" fontId="5" fillId="2" borderId="4" xfId="4" applyNumberFormat="1" applyFont="1" applyFill="1" applyBorder="1" applyAlignment="1" applyProtection="1">
      <alignment horizontal="center" vertical="top" wrapText="1"/>
      <protection hidden="1"/>
    </xf>
    <xf numFmtId="171" fontId="5" fillId="2" borderId="5" xfId="4" applyNumberFormat="1" applyFont="1" applyFill="1" applyBorder="1" applyAlignment="1" applyProtection="1">
      <alignment horizontal="center" vertical="top" wrapText="1"/>
      <protection hidden="1"/>
    </xf>
    <xf numFmtId="0" fontId="5" fillId="2" borderId="3" xfId="0" applyFont="1" applyFill="1" applyBorder="1" applyAlignment="1">
      <alignment horizontal="center" vertical="top"/>
    </xf>
    <xf numFmtId="0" fontId="5" fillId="2" borderId="4" xfId="0" applyFont="1" applyFill="1" applyBorder="1" applyAlignment="1">
      <alignment horizontal="center" vertical="top"/>
    </xf>
    <xf numFmtId="0" fontId="5" fillId="2" borderId="5" xfId="0" applyFont="1" applyFill="1" applyBorder="1" applyAlignment="1">
      <alignment horizontal="center" vertical="top"/>
    </xf>
    <xf numFmtId="0" fontId="15" fillId="2" borderId="3" xfId="0" applyFont="1" applyFill="1" applyBorder="1" applyAlignment="1">
      <alignment horizontal="center" vertical="top" wrapText="1"/>
    </xf>
    <xf numFmtId="0" fontId="15" fillId="2" borderId="4" xfId="0" applyFont="1" applyFill="1" applyBorder="1" applyAlignment="1">
      <alignment horizontal="center" vertical="top" wrapText="1"/>
    </xf>
    <xf numFmtId="0" fontId="15" fillId="2" borderId="5" xfId="0" applyFont="1" applyFill="1" applyBorder="1" applyAlignment="1">
      <alignment horizontal="center" vertical="top" wrapText="1"/>
    </xf>
    <xf numFmtId="170" fontId="5" fillId="2" borderId="3" xfId="0" applyNumberFormat="1" applyFont="1" applyFill="1" applyBorder="1" applyAlignment="1" applyProtection="1">
      <alignment horizontal="center" vertical="top" wrapText="1"/>
    </xf>
    <xf numFmtId="170" fontId="5" fillId="2" borderId="5" xfId="0" applyNumberFormat="1" applyFont="1" applyFill="1" applyBorder="1" applyAlignment="1" applyProtection="1">
      <alignment horizontal="center" vertical="top" wrapText="1"/>
    </xf>
    <xf numFmtId="14" fontId="5" fillId="2" borderId="3" xfId="0" applyNumberFormat="1" applyFont="1" applyFill="1" applyBorder="1" applyAlignment="1" applyProtection="1">
      <alignment horizontal="left" vertical="top" wrapText="1"/>
    </xf>
    <xf numFmtId="14" fontId="5" fillId="2" borderId="5" xfId="0" applyNumberFormat="1" applyFont="1" applyFill="1" applyBorder="1" applyAlignment="1" applyProtection="1">
      <alignment horizontal="left" vertical="top" wrapText="1"/>
    </xf>
    <xf numFmtId="0" fontId="21" fillId="2" borderId="3" xfId="0" applyFont="1" applyFill="1" applyBorder="1" applyAlignment="1">
      <alignment horizontal="center" vertical="top" wrapText="1"/>
    </xf>
    <xf numFmtId="0" fontId="21" fillId="2" borderId="4" xfId="0" applyFont="1" applyFill="1" applyBorder="1" applyAlignment="1">
      <alignment horizontal="center" vertical="top" wrapText="1"/>
    </xf>
    <xf numFmtId="0" fontId="21" fillId="2" borderId="5" xfId="0" applyFont="1" applyFill="1" applyBorder="1" applyAlignment="1">
      <alignment horizontal="center" vertical="top" wrapText="1"/>
    </xf>
    <xf numFmtId="49" fontId="5" fillId="2" borderId="11" xfId="8" applyNumberFormat="1" applyFont="1" applyFill="1" applyBorder="1" applyAlignment="1">
      <alignment horizontal="center" vertical="top"/>
    </xf>
    <xf numFmtId="49" fontId="5" fillId="2" borderId="13" xfId="8" applyNumberFormat="1" applyFont="1" applyFill="1" applyBorder="1" applyAlignment="1">
      <alignment horizontal="center" vertical="top"/>
    </xf>
    <xf numFmtId="49" fontId="5" fillId="2" borderId="14" xfId="8" applyNumberFormat="1" applyFont="1" applyFill="1" applyBorder="1" applyAlignment="1">
      <alignment horizontal="center" vertical="top"/>
    </xf>
    <xf numFmtId="4" fontId="5" fillId="2" borderId="3" xfId="0" applyNumberFormat="1" applyFont="1" applyFill="1" applyBorder="1" applyAlignment="1" applyProtection="1">
      <alignment horizontal="center" vertical="top"/>
    </xf>
    <xf numFmtId="4" fontId="5" fillId="2" borderId="5" xfId="0" applyNumberFormat="1" applyFont="1" applyFill="1" applyBorder="1" applyAlignment="1" applyProtection="1">
      <alignment horizontal="center" vertical="top"/>
    </xf>
    <xf numFmtId="1" fontId="17" fillId="2" borderId="3" xfId="0" applyNumberFormat="1" applyFont="1" applyFill="1" applyBorder="1" applyAlignment="1" applyProtection="1">
      <alignment horizontal="center" vertical="top"/>
    </xf>
    <xf numFmtId="1" fontId="17" fillId="2" borderId="5" xfId="0" applyNumberFormat="1" applyFont="1" applyFill="1" applyBorder="1" applyAlignment="1" applyProtection="1">
      <alignment horizontal="center" vertical="top"/>
    </xf>
    <xf numFmtId="14" fontId="5" fillId="2" borderId="10" xfId="0" applyNumberFormat="1" applyFont="1" applyFill="1" applyBorder="1" applyAlignment="1" applyProtection="1">
      <alignment horizontal="center" vertical="top" wrapText="1"/>
    </xf>
    <xf numFmtId="171" fontId="5" fillId="2" borderId="3" xfId="4" applyNumberFormat="1" applyFont="1" applyFill="1" applyBorder="1" applyAlignment="1" applyProtection="1">
      <alignment horizontal="center" vertical="top" wrapText="1" readingOrder="1"/>
      <protection hidden="1"/>
    </xf>
    <xf numFmtId="171" fontId="5" fillId="2" borderId="5" xfId="4" applyNumberFormat="1" applyFont="1" applyFill="1" applyBorder="1" applyAlignment="1" applyProtection="1">
      <alignment horizontal="center" vertical="top" wrapText="1" readingOrder="1"/>
      <protection hidden="1"/>
    </xf>
    <xf numFmtId="0" fontId="5" fillId="2" borderId="3" xfId="0" applyNumberFormat="1" applyFont="1" applyFill="1" applyBorder="1" applyAlignment="1" applyProtection="1">
      <alignment horizontal="center" vertical="top" wrapText="1"/>
    </xf>
    <xf numFmtId="0" fontId="5" fillId="2" borderId="5" xfId="0" applyNumberFormat="1" applyFont="1" applyFill="1" applyBorder="1" applyAlignment="1" applyProtection="1">
      <alignment horizontal="center" vertical="top" wrapText="1"/>
    </xf>
    <xf numFmtId="14" fontId="17" fillId="2" borderId="3" xfId="0" applyNumberFormat="1" applyFont="1" applyFill="1" applyBorder="1" applyAlignment="1" applyProtection="1">
      <alignment horizontal="center" vertical="top"/>
    </xf>
    <xf numFmtId="14" fontId="17" fillId="2" borderId="5" xfId="0" applyNumberFormat="1" applyFont="1" applyFill="1" applyBorder="1" applyAlignment="1" applyProtection="1">
      <alignment horizontal="center" vertical="top"/>
    </xf>
    <xf numFmtId="0" fontId="5" fillId="2" borderId="1" xfId="0" applyFont="1" applyFill="1" applyBorder="1" applyAlignment="1">
      <alignment horizontal="center" vertical="top"/>
    </xf>
    <xf numFmtId="0" fontId="5" fillId="2" borderId="6"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11" fillId="0" borderId="0" xfId="0" applyFont="1" applyAlignment="1" applyProtection="1">
      <alignment horizontal="center"/>
    </xf>
    <xf numFmtId="0" fontId="4" fillId="0" borderId="0" xfId="0" applyFont="1" applyAlignment="1" applyProtection="1">
      <alignment horizontal="center"/>
    </xf>
    <xf numFmtId="164" fontId="12" fillId="0" borderId="0" xfId="0" applyNumberFormat="1" applyFont="1" applyAlignment="1" applyProtection="1">
      <alignment horizontal="center"/>
    </xf>
  </cellXfs>
  <cellStyles count="12">
    <cellStyle name="Обычный" xfId="0" builtinId="0"/>
    <cellStyle name="Обычный 2" xfId="1"/>
    <cellStyle name="Обычный 2 10" xfId="2"/>
    <cellStyle name="Обычный 2 2" xfId="3"/>
    <cellStyle name="Обычный 2 3" xfId="4"/>
    <cellStyle name="Обычный 2 5" xfId="5"/>
    <cellStyle name="Обычный 2 7" xfId="6"/>
    <cellStyle name="Обычный 2 8" xfId="7"/>
    <cellStyle name="Обычный 3" xfId="8"/>
    <cellStyle name="Обычный_tmp" xfId="9"/>
    <cellStyle name="Процентный" xfId="11" builtinId="5"/>
    <cellStyle name="Финансовый" xfId="10"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1%20&#1075;&#1086;&#1076;/Documents%20and%20Settings/obrazShevVI/&#1056;&#1072;&#1073;&#1086;&#1095;&#1080;&#1081;%20&#1089;&#1090;&#1086;&#1083;/&#1042;&#1077;&#1088;&#1086;&#1085;&#1080;&#1082;&#1072;/&#1056;&#1077;&#1077;&#1089;&#1090;&#1088;%20&#1088;&#1072;&#1089;&#1093;&#1086;&#1076;&#1085;&#1099;&#1093;%20&#1086;&#1073;&#1103;&#1079;&#1072;&#1090;&#1077;&#1083;&#1100;&#1089;&#1090;&#1074;/2008%20&#1075;&#1086;&#1076;/&#1080;&#1102;&#1085;&#1100;/&#1056;&#1056;&#1054;_&#1073;&#1083;&#1072;&#1085;&#10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Gomzina/AppData/Local/Microsoft/Windows/Temporary%20Internet%20Files/Content.Outlook/AJNCGI89/&#1055;%206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Gomzina/AppData/Local/Microsoft/Windows/Temporary%20Internet%20Files/Content.Outlook/AJNCGI89/2011%20&#1075;&#1086;&#1076;/Documents%20and%20Settings/obrazShevVI/&#1056;&#1072;&#1073;&#1086;&#1095;&#1080;&#1081;%20&#1089;&#1090;&#1086;&#1083;/&#1042;&#1077;&#1088;&#1086;&#1085;&#1080;&#1082;&#1072;/&#1056;&#1077;&#1077;&#1089;&#1090;&#1088;%20&#1088;&#1072;&#1089;&#1093;&#1086;&#1076;&#1085;&#1099;&#1093;%20&#1086;&#1073;&#1103;&#1079;&#1072;&#1090;&#1077;&#1083;&#1100;&#1089;&#1090;&#1074;/2008%20&#1075;&#1086;&#1076;/&#1080;&#1102;&#1085;&#1100;/&#1056;&#1056;&#1054;_&#1073;&#1083;&#1072;&#1085;&#108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Y.Gomzina/AppData/Local/Microsoft/Windows/Temporary%20Internet%20Files/Content.Outlook/AJNCGI89/&#1055;%206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Полномочия"/>
      <sheetName val="ВидыНПА"/>
      <sheetName val="ВидыДокФед"/>
      <sheetName val="ВидыДокРег"/>
      <sheetName val="РРО"/>
      <sheetName val="Обновления"/>
      <sheetName val="Вспомогательный"/>
    </sheetNames>
    <sheetDataSet>
      <sheetData sheetId="0" refreshError="1"/>
      <sheetData sheetId="1" refreshError="1"/>
      <sheetData sheetId="2" refreshError="1"/>
      <sheetData sheetId="3" refreshError="1"/>
      <sheetData sheetId="4" refreshError="1"/>
      <sheetData sheetId="5" refreshError="1"/>
      <sheetData sheetId="6" refreshError="1">
        <row r="4">
          <cell r="B4" t="str">
            <v>Полномочия!$A$2:$A$235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Полномочия старые"/>
      <sheetName val="ВидыНПА"/>
      <sheetName val="НПА"/>
      <sheetName val="РО"/>
      <sheetName val="для печати от 01.02.16"/>
    </sheetNames>
    <sheetDataSet>
      <sheetData sheetId="0" refreshError="1"/>
      <sheetData sheetId="1" refreshError="1"/>
      <sheetData sheetId="2" refreshError="1"/>
      <sheetData sheetId="3"/>
      <sheetData sheetId="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Полномочия"/>
      <sheetName val="ВидыНПА"/>
      <sheetName val="ВидыДокФед"/>
      <sheetName val="ВидыДокРег"/>
      <sheetName val="РРО"/>
      <sheetName val="Обновления"/>
      <sheetName val="Вспомогательный"/>
    </sheetNames>
    <sheetDataSet>
      <sheetData sheetId="0" refreshError="1"/>
      <sheetData sheetId="1" refreshError="1"/>
      <sheetData sheetId="2" refreshError="1"/>
      <sheetData sheetId="3" refreshError="1">
        <row r="2">
          <cell r="A2">
            <v>41</v>
          </cell>
        </row>
        <row r="3">
          <cell r="A3">
            <v>66</v>
          </cell>
        </row>
        <row r="4">
          <cell r="A4">
            <v>71</v>
          </cell>
        </row>
        <row r="5">
          <cell r="A5">
            <v>124</v>
          </cell>
        </row>
        <row r="6">
          <cell r="A6">
            <v>125</v>
          </cell>
        </row>
        <row r="7">
          <cell r="A7">
            <v>128</v>
          </cell>
        </row>
        <row r="8">
          <cell r="A8">
            <v>309</v>
          </cell>
        </row>
        <row r="9">
          <cell r="A9">
            <v>334</v>
          </cell>
        </row>
        <row r="10">
          <cell r="A10">
            <v>417</v>
          </cell>
        </row>
        <row r="11">
          <cell r="A11">
            <v>579</v>
          </cell>
        </row>
        <row r="12">
          <cell r="A12">
            <v>680</v>
          </cell>
        </row>
        <row r="13">
          <cell r="A13">
            <v>1025</v>
          </cell>
        </row>
        <row r="14">
          <cell r="A14" t="str">
            <v>101-кз</v>
          </cell>
        </row>
        <row r="15">
          <cell r="A15" t="str">
            <v>102 (1)</v>
          </cell>
        </row>
        <row r="16">
          <cell r="A16" t="str">
            <v>102 (2)</v>
          </cell>
        </row>
        <row r="17">
          <cell r="A17" t="str">
            <v>102-п</v>
          </cell>
        </row>
        <row r="18">
          <cell r="A18" t="str">
            <v>1032-1-кз</v>
          </cell>
        </row>
        <row r="19">
          <cell r="A19" t="str">
            <v>106П-п</v>
          </cell>
        </row>
        <row r="20">
          <cell r="A20" t="str">
            <v>113-п</v>
          </cell>
        </row>
        <row r="21">
          <cell r="A21" t="str">
            <v>115-п</v>
          </cell>
        </row>
        <row r="22">
          <cell r="A22" t="str">
            <v>118-кз</v>
          </cell>
        </row>
        <row r="23">
          <cell r="A23" t="str">
            <v>118-п</v>
          </cell>
        </row>
        <row r="24">
          <cell r="A24" t="str">
            <v>119-кз</v>
          </cell>
        </row>
        <row r="25">
          <cell r="A25" t="str">
            <v>11-п</v>
          </cell>
        </row>
        <row r="26">
          <cell r="A26" t="str">
            <v>120-кз</v>
          </cell>
        </row>
        <row r="27">
          <cell r="A27" t="str">
            <v>121-кз</v>
          </cell>
        </row>
        <row r="28">
          <cell r="A28" t="str">
            <v>122-кз</v>
          </cell>
        </row>
        <row r="29">
          <cell r="A29" t="str">
            <v>123-кз</v>
          </cell>
        </row>
        <row r="30">
          <cell r="A30" t="str">
            <v>12-кз</v>
          </cell>
        </row>
        <row r="31">
          <cell r="A31" t="str">
            <v>132-п</v>
          </cell>
        </row>
        <row r="32">
          <cell r="A32" t="str">
            <v>13-кз</v>
          </cell>
        </row>
        <row r="33">
          <cell r="A33" t="str">
            <v>141-п</v>
          </cell>
        </row>
        <row r="34">
          <cell r="A34" t="str">
            <v>143-рп</v>
          </cell>
        </row>
        <row r="35">
          <cell r="A35" t="str">
            <v>14-кз</v>
          </cell>
        </row>
        <row r="36">
          <cell r="A36" t="str">
            <v>15-кз</v>
          </cell>
        </row>
        <row r="37">
          <cell r="A37" t="str">
            <v>17-рп</v>
          </cell>
        </row>
        <row r="38">
          <cell r="A38" t="str">
            <v>18-п (1)</v>
          </cell>
        </row>
        <row r="39">
          <cell r="A39" t="str">
            <v>18-п (2)</v>
          </cell>
        </row>
        <row r="40">
          <cell r="A40" t="str">
            <v>19-кз (1)</v>
          </cell>
        </row>
        <row r="41">
          <cell r="A41" t="str">
            <v>19-кз (2)</v>
          </cell>
        </row>
        <row r="42">
          <cell r="A42" t="str">
            <v>19-п</v>
          </cell>
        </row>
        <row r="43">
          <cell r="A43" t="str">
            <v>209-п</v>
          </cell>
        </row>
        <row r="44">
          <cell r="A44" t="str">
            <v>209-рп</v>
          </cell>
        </row>
        <row r="45">
          <cell r="A45" t="str">
            <v>21-кз</v>
          </cell>
        </row>
        <row r="46">
          <cell r="A46" t="str">
            <v>22-кз</v>
          </cell>
        </row>
        <row r="47">
          <cell r="A47" t="str">
            <v>245-р</v>
          </cell>
        </row>
        <row r="48">
          <cell r="A48" t="str">
            <v>26-п</v>
          </cell>
        </row>
        <row r="49">
          <cell r="A49" t="str">
            <v>28-кз (1)</v>
          </cell>
        </row>
        <row r="50">
          <cell r="A50" t="str">
            <v>28-кз (2)</v>
          </cell>
        </row>
        <row r="51">
          <cell r="A51" t="str">
            <v>295-рп</v>
          </cell>
        </row>
        <row r="52">
          <cell r="A52" t="str">
            <v>298-II ГДСК</v>
          </cell>
        </row>
        <row r="53">
          <cell r="A53" t="str">
            <v>29-кз</v>
          </cell>
        </row>
        <row r="54">
          <cell r="A54" t="str">
            <v>309-рп</v>
          </cell>
        </row>
        <row r="55">
          <cell r="A55" t="str">
            <v>30-кз</v>
          </cell>
        </row>
        <row r="56">
          <cell r="A56" t="str">
            <v>325-рп</v>
          </cell>
        </row>
        <row r="57">
          <cell r="A57" t="str">
            <v>327-п</v>
          </cell>
        </row>
        <row r="58">
          <cell r="A58" t="str">
            <v>35-кз</v>
          </cell>
        </row>
        <row r="59">
          <cell r="A59" t="str">
            <v>36-кз (1)</v>
          </cell>
        </row>
        <row r="60">
          <cell r="A60" t="str">
            <v>36-кз (2)</v>
          </cell>
        </row>
        <row r="61">
          <cell r="A61" t="str">
            <v>39-кз</v>
          </cell>
        </row>
        <row r="62">
          <cell r="A62" t="str">
            <v>3-кз</v>
          </cell>
        </row>
        <row r="63">
          <cell r="A63" t="str">
            <v>40-кз</v>
          </cell>
        </row>
        <row r="64">
          <cell r="A64" t="str">
            <v>418-рп</v>
          </cell>
        </row>
        <row r="65">
          <cell r="A65" t="str">
            <v>41-кз</v>
          </cell>
        </row>
        <row r="66">
          <cell r="A66" t="str">
            <v>42-кз (1)</v>
          </cell>
        </row>
        <row r="67">
          <cell r="A67" t="str">
            <v>42-кз (2)</v>
          </cell>
        </row>
        <row r="68">
          <cell r="A68" t="str">
            <v>51-кз</v>
          </cell>
        </row>
        <row r="69">
          <cell r="A69" t="str">
            <v>546-рп</v>
          </cell>
        </row>
        <row r="70">
          <cell r="A70" t="str">
            <v>54-кз</v>
          </cell>
        </row>
        <row r="71">
          <cell r="A71" t="str">
            <v>56-кз</v>
          </cell>
        </row>
        <row r="72">
          <cell r="A72" t="str">
            <v>57-кз</v>
          </cell>
        </row>
        <row r="73">
          <cell r="A73" t="str">
            <v>58-кз</v>
          </cell>
        </row>
        <row r="74">
          <cell r="A74" t="str">
            <v>5-кз</v>
          </cell>
        </row>
        <row r="75">
          <cell r="A75" t="str">
            <v>60-кз</v>
          </cell>
        </row>
        <row r="76">
          <cell r="A76" t="str">
            <v>62-КЗ</v>
          </cell>
        </row>
        <row r="77">
          <cell r="A77" t="str">
            <v>63-рп</v>
          </cell>
        </row>
        <row r="78">
          <cell r="A78" t="str">
            <v>646-рп</v>
          </cell>
        </row>
        <row r="79">
          <cell r="A79" t="str">
            <v>666-рп</v>
          </cell>
        </row>
        <row r="80">
          <cell r="A80" t="str">
            <v>668-рп</v>
          </cell>
        </row>
        <row r="81">
          <cell r="A81" t="str">
            <v>675-п</v>
          </cell>
        </row>
        <row r="82">
          <cell r="A82" t="str">
            <v>69-кз</v>
          </cell>
        </row>
        <row r="83">
          <cell r="A83" t="str">
            <v>6-кз</v>
          </cell>
        </row>
        <row r="84">
          <cell r="A84" t="str">
            <v>722-рп</v>
          </cell>
        </row>
        <row r="85">
          <cell r="A85" t="str">
            <v>72-кз</v>
          </cell>
        </row>
        <row r="86">
          <cell r="A86" t="str">
            <v>77-кз</v>
          </cell>
        </row>
        <row r="87">
          <cell r="A87" t="str">
            <v>78-кз</v>
          </cell>
        </row>
        <row r="88">
          <cell r="A88" t="str">
            <v>7-кз</v>
          </cell>
        </row>
        <row r="89">
          <cell r="A89" t="str">
            <v>7-п</v>
          </cell>
        </row>
        <row r="90">
          <cell r="A90" t="str">
            <v>81-КЗ</v>
          </cell>
        </row>
        <row r="91">
          <cell r="A91" t="str">
            <v>82-кз</v>
          </cell>
        </row>
        <row r="92">
          <cell r="A92" t="str">
            <v>86-п</v>
          </cell>
        </row>
        <row r="93">
          <cell r="A93" t="str">
            <v>87-рп</v>
          </cell>
        </row>
        <row r="94">
          <cell r="A94" t="str">
            <v>88-кз</v>
          </cell>
        </row>
        <row r="95">
          <cell r="A95" t="str">
            <v>89-кз</v>
          </cell>
        </row>
        <row r="96">
          <cell r="A96" t="str">
            <v>8-кз</v>
          </cell>
        </row>
        <row r="97">
          <cell r="A97" t="str">
            <v>97-п</v>
          </cell>
        </row>
        <row r="98">
          <cell r="A98" t="str">
            <v>проекты</v>
          </cell>
        </row>
      </sheetData>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Полномочия"/>
      <sheetName val="ВидыНПА"/>
      <sheetName val="НПА"/>
      <sheetName val="РО"/>
    </sheetNames>
    <sheetDataSet>
      <sheetData sheetId="0"/>
      <sheetData sheetId="1"/>
      <sheetData sheetId="2">
        <row r="3">
          <cell r="C3" t="str">
            <v>02/од</v>
          </cell>
        </row>
        <row r="4">
          <cell r="C4" t="str">
            <v>02/од</v>
          </cell>
        </row>
        <row r="5">
          <cell r="C5" t="str">
            <v>02/од</v>
          </cell>
        </row>
        <row r="6">
          <cell r="C6" t="str">
            <v>02/од</v>
          </cell>
        </row>
        <row r="7">
          <cell r="C7" t="str">
            <v>02/од</v>
          </cell>
        </row>
        <row r="8">
          <cell r="C8" t="str">
            <v>02/од</v>
          </cell>
        </row>
        <row r="9">
          <cell r="C9" t="str">
            <v>02/од</v>
          </cell>
        </row>
        <row r="10">
          <cell r="C10" t="str">
            <v>02/од</v>
          </cell>
        </row>
        <row r="11">
          <cell r="C11" t="str">
            <v>02/од</v>
          </cell>
        </row>
        <row r="12">
          <cell r="C12" t="str">
            <v>02/од</v>
          </cell>
        </row>
      </sheetData>
      <sheetData sheetId="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H5"/>
  <sheetViews>
    <sheetView workbookViewId="0">
      <selection activeCell="E4" sqref="E4"/>
    </sheetView>
  </sheetViews>
  <sheetFormatPr defaultRowHeight="12.75"/>
  <cols>
    <col min="1" max="1" width="18.7109375" customWidth="1"/>
    <col min="2" max="2" width="36.7109375" customWidth="1"/>
    <col min="4" max="4" width="15.7109375" customWidth="1"/>
    <col min="5" max="5" width="32.28515625" customWidth="1"/>
    <col min="7" max="7" width="12.5703125" customWidth="1"/>
    <col min="8" max="8" width="26.85546875" customWidth="1"/>
  </cols>
  <sheetData>
    <row r="1" spans="1:8" ht="32.25" customHeight="1">
      <c r="A1" s="1" t="s">
        <v>4</v>
      </c>
      <c r="B1" s="1" t="s">
        <v>5</v>
      </c>
      <c r="D1" t="s">
        <v>1</v>
      </c>
      <c r="E1" s="1" t="s">
        <v>3</v>
      </c>
      <c r="G1" s="1" t="s">
        <v>2</v>
      </c>
    </row>
    <row r="2" spans="1:8" ht="26.25" customHeight="1">
      <c r="A2">
        <f ca="1">COUNTA(INDIRECT("Полномочия!A2:A500",TRUE))</f>
        <v>1</v>
      </c>
      <c r="B2">
        <f ca="1">IF(A2=0,0,A2+1)</f>
        <v>2</v>
      </c>
      <c r="D2">
        <f ca="1">COUNTA(INDIRECT("ВидыНПА!A2:A500",TRUE))</f>
        <v>1</v>
      </c>
      <c r="E2">
        <f ca="1">IF(D2=0,0,D2+1)</f>
        <v>2</v>
      </c>
      <c r="H2" s="1" t="s">
        <v>6</v>
      </c>
    </row>
    <row r="3" spans="1:8">
      <c r="B3" t="s">
        <v>0</v>
      </c>
      <c r="E3" t="s">
        <v>0</v>
      </c>
      <c r="G3">
        <f ca="1">COUNTA(INDIRECT("НПА!K3:K500"))</f>
        <v>1</v>
      </c>
      <c r="H3">
        <f ca="1">IF(G3=0,0,G3+2)</f>
        <v>3</v>
      </c>
    </row>
    <row r="4" spans="1:8">
      <c r="B4" t="str">
        <f ca="1">ADDRESS(2,1,,,"Полномочия")&amp;":"&amp;ADDRESS(B2,1)</f>
        <v>Полномочия!$A$2:$A$2</v>
      </c>
      <c r="E4" t="str">
        <f ca="1">ADDRESS(2,1,,,"ВидыНПА")&amp;":"&amp;ADDRESS(E2,1)</f>
        <v>ВидыНПА!$A$2:$A$2</v>
      </c>
      <c r="H4" t="s">
        <v>0</v>
      </c>
    </row>
    <row r="5" spans="1:8">
      <c r="H5" t="str">
        <f ca="1">ADDRESS(3,11,,,"НПА")&amp;":"&amp;ADDRESS(H3,11)</f>
        <v>НПА!$K$3:$K$3</v>
      </c>
    </row>
  </sheetData>
  <sheetProtection sheet="1" objects="1" scenarios="1"/>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tabColor rgb="FFFF0000"/>
    <pageSetUpPr fitToPage="1"/>
  </sheetPr>
  <dimension ref="A1:XFB1184"/>
  <sheetViews>
    <sheetView tabSelected="1" view="pageBreakPreview" topLeftCell="A16" zoomScale="60" workbookViewId="0">
      <pane xSplit="2" ySplit="11" topLeftCell="C1146" activePane="bottomRight" state="frozen"/>
      <selection activeCell="A16" sqref="A16"/>
      <selection pane="topRight" activeCell="C16" sqref="C16"/>
      <selection pane="bottomLeft" activeCell="A27" sqref="A27"/>
      <selection pane="bottomRight" activeCell="AB1176" sqref="AB1176:AC1176"/>
    </sheetView>
  </sheetViews>
  <sheetFormatPr defaultRowHeight="12.75"/>
  <cols>
    <col min="1" max="1" width="6.85546875" style="487" customWidth="1"/>
    <col min="2" max="2" width="16.140625" style="253" customWidth="1"/>
    <col min="3" max="3" width="12.42578125" style="524" customWidth="1"/>
    <col min="4" max="4" width="29.28515625" style="253" customWidth="1"/>
    <col min="5" max="5" width="23.85546875" style="525" customWidth="1"/>
    <col min="6" max="7" width="3.7109375" style="525" customWidth="1"/>
    <col min="8" max="8" width="6" style="525" customWidth="1"/>
    <col min="9" max="9" width="3.7109375" style="525" customWidth="1"/>
    <col min="10" max="10" width="5" style="525" customWidth="1"/>
    <col min="11" max="11" width="4.85546875" style="525" customWidth="1"/>
    <col min="12" max="12" width="5.85546875" style="525" customWidth="1"/>
    <col min="13" max="14" width="3.7109375" style="525" customWidth="1"/>
    <col min="15" max="15" width="3.7109375" style="526" customWidth="1"/>
    <col min="16" max="16" width="13.5703125" style="527" customWidth="1"/>
    <col min="17" max="17" width="40.5703125" style="526" customWidth="1"/>
    <col min="18" max="21" width="3.7109375" style="526" customWidth="1"/>
    <col min="22" max="22" width="9.42578125" style="526" customWidth="1"/>
    <col min="23" max="23" width="8.5703125" style="526" customWidth="1"/>
    <col min="24" max="24" width="9.140625" style="526" customWidth="1"/>
    <col min="25" max="27" width="3.7109375" style="526" customWidth="1"/>
    <col min="28" max="28" width="12.5703125" style="526" customWidth="1"/>
    <col min="29" max="29" width="48" style="526" customWidth="1"/>
    <col min="30" max="35" width="3.7109375" style="526" customWidth="1"/>
    <col min="36" max="36" width="6.5703125" style="526" customWidth="1"/>
    <col min="37" max="38" width="3.7109375" style="526" customWidth="1"/>
    <col min="39" max="39" width="12.28515625" style="526" customWidth="1"/>
    <col min="40" max="40" width="13" style="526" customWidth="1"/>
    <col min="41" max="41" width="8.5703125" style="526" customWidth="1"/>
    <col min="42" max="42" width="7.140625" style="526" customWidth="1"/>
    <col min="43" max="43" width="12.5703125" style="528" customWidth="1"/>
    <col min="44" max="44" width="22.140625" style="253" customWidth="1"/>
    <col min="45" max="45" width="5.7109375" style="253" customWidth="1"/>
    <col min="46" max="46" width="15.7109375" style="253" customWidth="1"/>
    <col min="47" max="47" width="16.28515625" style="253" customWidth="1"/>
    <col min="48" max="49" width="15.42578125" style="253" customWidth="1"/>
    <col min="50" max="50" width="17.140625" style="253" customWidth="1"/>
    <col min="51" max="51" width="15.85546875" style="253" customWidth="1"/>
    <col min="52" max="52" width="9.7109375" style="253" customWidth="1"/>
    <col min="53" max="53" width="6.42578125" style="253" customWidth="1"/>
    <col min="54" max="54" width="5" style="253" customWidth="1"/>
    <col min="55" max="55" width="5.42578125" style="253" customWidth="1"/>
    <col min="56" max="56" width="12" style="275" customWidth="1"/>
    <col min="57" max="57" width="17.42578125" style="249" customWidth="1"/>
    <col min="58" max="58" width="9.42578125" style="250" bestFit="1" customWidth="1"/>
    <col min="59" max="59" width="9.85546875" style="250" bestFit="1" customWidth="1"/>
    <col min="60" max="60" width="15.7109375" style="251" customWidth="1"/>
    <col min="61" max="67" width="19.7109375" style="251" customWidth="1"/>
    <col min="68" max="68" width="14.85546875" style="252" customWidth="1"/>
    <col min="69" max="69" width="39.85546875" style="13" customWidth="1"/>
    <col min="70" max="70" width="0.28515625" style="253" customWidth="1"/>
    <col min="71" max="72" width="9.140625" style="253" hidden="1" customWidth="1"/>
    <col min="73" max="16384" width="9.140625" style="253"/>
  </cols>
  <sheetData>
    <row r="1" spans="1:69" ht="15.75">
      <c r="AY1" s="14"/>
      <c r="AZ1" s="14" t="s">
        <v>55</v>
      </c>
    </row>
    <row r="2" spans="1:69" ht="15.75">
      <c r="AY2" s="14"/>
      <c r="AZ2" s="15" t="s">
        <v>56</v>
      </c>
    </row>
    <row r="3" spans="1:69" ht="15.75">
      <c r="AY3" s="14"/>
      <c r="AZ3" s="15" t="s">
        <v>57</v>
      </c>
    </row>
    <row r="4" spans="1:69" ht="15.75">
      <c r="AY4" s="14"/>
      <c r="AZ4" s="16" t="s">
        <v>42</v>
      </c>
    </row>
    <row r="5" spans="1:69" ht="15.75">
      <c r="AY5" s="14"/>
      <c r="AZ5" s="16" t="s">
        <v>60</v>
      </c>
    </row>
    <row r="6" spans="1:69" ht="15.75">
      <c r="AY6" s="15"/>
      <c r="AZ6" s="16" t="s">
        <v>61</v>
      </c>
    </row>
    <row r="7" spans="1:69" ht="15.75">
      <c r="AY7" s="16"/>
      <c r="AZ7" s="16" t="s">
        <v>59</v>
      </c>
    </row>
    <row r="8" spans="1:69" ht="15.75">
      <c r="AY8" s="16"/>
      <c r="AZ8" s="16" t="s">
        <v>43</v>
      </c>
    </row>
    <row r="9" spans="1:69" ht="15.75">
      <c r="AY9" s="16"/>
      <c r="AZ9" s="16" t="s">
        <v>54</v>
      </c>
    </row>
    <row r="11" spans="1:69" s="489" customFormat="1" ht="17.25" customHeight="1">
      <c r="A11" s="488"/>
      <c r="C11" s="529"/>
      <c r="E11" s="530"/>
      <c r="F11" s="530"/>
      <c r="G11" s="530"/>
      <c r="H11" s="530"/>
      <c r="I11" s="530"/>
      <c r="J11" s="530"/>
      <c r="K11" s="530"/>
      <c r="L11" s="530"/>
      <c r="M11" s="530"/>
      <c r="N11" s="530"/>
      <c r="O11" s="531"/>
      <c r="P11" s="532"/>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3"/>
      <c r="AY11" s="14"/>
      <c r="AZ11" s="14" t="s">
        <v>58</v>
      </c>
      <c r="BD11" s="534"/>
      <c r="BE11" s="535"/>
      <c r="BF11" s="536"/>
      <c r="BG11" s="536"/>
      <c r="BH11" s="537"/>
      <c r="BI11" s="537"/>
      <c r="BJ11" s="537"/>
      <c r="BK11" s="537"/>
      <c r="BL11" s="537"/>
      <c r="BM11" s="537"/>
      <c r="BN11" s="537"/>
      <c r="BO11" s="537"/>
      <c r="BP11" s="538"/>
      <c r="BQ11" s="17"/>
    </row>
    <row r="12" spans="1:69" s="489" customFormat="1" ht="17.25" customHeight="1">
      <c r="A12" s="488"/>
      <c r="C12" s="529"/>
      <c r="E12" s="530"/>
      <c r="F12" s="530"/>
      <c r="G12" s="530"/>
      <c r="H12" s="530"/>
      <c r="I12" s="530"/>
      <c r="J12" s="530"/>
      <c r="K12" s="530"/>
      <c r="L12" s="530"/>
      <c r="M12" s="530"/>
      <c r="N12" s="530"/>
      <c r="O12" s="531"/>
      <c r="P12" s="532"/>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3"/>
      <c r="AY12" s="15"/>
      <c r="AZ12" s="15" t="s">
        <v>36</v>
      </c>
      <c r="BD12" s="534"/>
      <c r="BE12" s="535"/>
      <c r="BF12" s="536"/>
      <c r="BG12" s="536"/>
      <c r="BH12" s="537"/>
      <c r="BI12" s="537"/>
      <c r="BJ12" s="537"/>
      <c r="BK12" s="537"/>
      <c r="BL12" s="537"/>
      <c r="BM12" s="537"/>
      <c r="BN12" s="537"/>
      <c r="BO12" s="537"/>
      <c r="BP12" s="538"/>
      <c r="BQ12" s="18"/>
    </row>
    <row r="13" spans="1:69" s="489" customFormat="1" ht="17.25" customHeight="1">
      <c r="A13" s="488"/>
      <c r="C13" s="529"/>
      <c r="E13" s="530"/>
      <c r="F13" s="530"/>
      <c r="G13" s="530"/>
      <c r="H13" s="530"/>
      <c r="I13" s="530"/>
      <c r="J13" s="530"/>
      <c r="K13" s="530"/>
      <c r="L13" s="530"/>
      <c r="M13" s="530"/>
      <c r="N13" s="530"/>
      <c r="O13" s="531"/>
      <c r="P13" s="532"/>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3"/>
      <c r="AY13" s="16"/>
      <c r="AZ13" s="16" t="s">
        <v>37</v>
      </c>
      <c r="BD13" s="534"/>
      <c r="BE13" s="535"/>
      <c r="BF13" s="536"/>
      <c r="BG13" s="536"/>
      <c r="BH13" s="537"/>
      <c r="BI13" s="537"/>
      <c r="BJ13" s="537"/>
      <c r="BK13" s="537"/>
      <c r="BL13" s="537"/>
      <c r="BM13" s="537"/>
      <c r="BN13" s="537"/>
      <c r="BO13" s="537"/>
      <c r="BP13" s="538"/>
      <c r="BQ13" s="19"/>
    </row>
    <row r="14" spans="1:69" s="489" customFormat="1" ht="17.25" customHeight="1">
      <c r="A14" s="488"/>
      <c r="C14" s="529"/>
      <c r="E14" s="530"/>
      <c r="F14" s="530"/>
      <c r="G14" s="530"/>
      <c r="H14" s="530"/>
      <c r="I14" s="530"/>
      <c r="J14" s="530"/>
      <c r="K14" s="530"/>
      <c r="L14" s="530"/>
      <c r="M14" s="530"/>
      <c r="N14" s="530"/>
      <c r="O14" s="531"/>
      <c r="P14" s="532"/>
      <c r="Q14" s="531"/>
      <c r="R14" s="531"/>
      <c r="S14" s="531"/>
      <c r="T14" s="531"/>
      <c r="U14" s="531"/>
      <c r="V14" s="531"/>
      <c r="W14" s="531"/>
      <c r="X14" s="531"/>
      <c r="Y14" s="531"/>
      <c r="Z14" s="531"/>
      <c r="AA14" s="531"/>
      <c r="AB14" s="531"/>
      <c r="AC14" s="531"/>
      <c r="AD14" s="531"/>
      <c r="AE14" s="531"/>
      <c r="AF14" s="531"/>
      <c r="AG14" s="531"/>
      <c r="AH14" s="531"/>
      <c r="AI14" s="531"/>
      <c r="AJ14" s="531"/>
      <c r="AK14" s="531"/>
      <c r="AL14" s="531"/>
      <c r="AM14" s="531"/>
      <c r="AN14" s="531"/>
      <c r="AO14" s="531"/>
      <c r="AP14" s="531"/>
      <c r="AQ14" s="533"/>
      <c r="AY14" s="16"/>
      <c r="AZ14" s="16" t="s">
        <v>39</v>
      </c>
      <c r="BD14" s="534"/>
      <c r="BE14" s="535"/>
      <c r="BF14" s="536"/>
      <c r="BG14" s="536"/>
      <c r="BH14" s="537"/>
      <c r="BI14" s="537"/>
      <c r="BJ14" s="537"/>
      <c r="BK14" s="537"/>
      <c r="BL14" s="537"/>
      <c r="BM14" s="537"/>
      <c r="BN14" s="537"/>
      <c r="BO14" s="537"/>
      <c r="BP14" s="538"/>
      <c r="BQ14" s="19"/>
    </row>
    <row r="15" spans="1:69" s="489" customFormat="1" ht="17.25" customHeight="1">
      <c r="A15" s="488"/>
      <c r="C15" s="529"/>
      <c r="E15" s="530"/>
      <c r="F15" s="530"/>
      <c r="G15" s="530"/>
      <c r="H15" s="530"/>
      <c r="I15" s="530"/>
      <c r="J15" s="530"/>
      <c r="K15" s="530"/>
      <c r="L15" s="530"/>
      <c r="M15" s="530"/>
      <c r="N15" s="530"/>
      <c r="O15" s="531"/>
      <c r="P15" s="532"/>
      <c r="Q15" s="531"/>
      <c r="R15" s="531"/>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3"/>
      <c r="AY15" s="16"/>
      <c r="AZ15" s="16" t="s">
        <v>40</v>
      </c>
      <c r="BD15" s="534"/>
      <c r="BE15" s="535"/>
      <c r="BF15" s="536"/>
      <c r="BG15" s="536"/>
      <c r="BH15" s="537"/>
      <c r="BI15" s="537"/>
      <c r="BJ15" s="537"/>
      <c r="BK15" s="537"/>
      <c r="BL15" s="537"/>
      <c r="BM15" s="537"/>
      <c r="BN15" s="537"/>
      <c r="BO15" s="537"/>
      <c r="BP15" s="538"/>
      <c r="BQ15" s="19"/>
    </row>
    <row r="16" spans="1:69" s="489" customFormat="1" ht="17.25" customHeight="1">
      <c r="A16" s="488"/>
      <c r="C16" s="529"/>
      <c r="E16" s="530"/>
      <c r="F16" s="530"/>
      <c r="G16" s="530"/>
      <c r="H16" s="530"/>
      <c r="I16" s="530"/>
      <c r="J16" s="530"/>
      <c r="K16" s="530"/>
      <c r="L16" s="530"/>
      <c r="M16" s="530"/>
      <c r="N16" s="530"/>
      <c r="O16" s="531"/>
      <c r="P16" s="532"/>
      <c r="Q16" s="531"/>
      <c r="R16" s="531"/>
      <c r="S16" s="531"/>
      <c r="T16" s="531"/>
      <c r="U16" s="531"/>
      <c r="V16" s="531"/>
      <c r="W16" s="531"/>
      <c r="X16" s="531"/>
      <c r="Y16" s="531"/>
      <c r="Z16" s="531"/>
      <c r="AA16" s="531"/>
      <c r="AB16" s="531"/>
      <c r="AC16" s="531"/>
      <c r="AD16" s="531"/>
      <c r="AE16" s="531"/>
      <c r="AF16" s="531"/>
      <c r="AG16" s="531"/>
      <c r="AH16" s="531"/>
      <c r="AI16" s="531"/>
      <c r="AJ16" s="531"/>
      <c r="AK16" s="531"/>
      <c r="AL16" s="531"/>
      <c r="AM16" s="531"/>
      <c r="AN16" s="531"/>
      <c r="AO16" s="531"/>
      <c r="AP16" s="531"/>
      <c r="AQ16" s="533"/>
      <c r="AY16" s="16"/>
      <c r="AZ16" s="16" t="s">
        <v>38</v>
      </c>
      <c r="BD16" s="534"/>
      <c r="BE16" s="535"/>
      <c r="BF16" s="536"/>
      <c r="BG16" s="536"/>
      <c r="BH16" s="537"/>
      <c r="BI16" s="537"/>
      <c r="BJ16" s="537"/>
      <c r="BK16" s="537"/>
      <c r="BL16" s="537"/>
      <c r="BM16" s="537"/>
      <c r="BN16" s="537"/>
      <c r="BO16" s="537"/>
      <c r="BP16" s="538"/>
      <c r="BQ16" s="19"/>
    </row>
    <row r="17" spans="1:69" s="489" customFormat="1" ht="30.75">
      <c r="A17" s="753" t="s">
        <v>3193</v>
      </c>
      <c r="B17" s="753"/>
      <c r="C17" s="753"/>
      <c r="D17" s="753"/>
      <c r="E17" s="753"/>
      <c r="F17" s="753"/>
      <c r="G17" s="753"/>
      <c r="H17" s="753"/>
      <c r="I17" s="753"/>
      <c r="J17" s="753"/>
      <c r="K17" s="753"/>
      <c r="L17" s="753"/>
      <c r="M17" s="753"/>
      <c r="N17" s="753"/>
      <c r="O17" s="753"/>
      <c r="P17" s="753"/>
      <c r="Q17" s="753"/>
      <c r="R17" s="753"/>
      <c r="S17" s="753"/>
      <c r="T17" s="753"/>
      <c r="U17" s="753"/>
      <c r="V17" s="753"/>
      <c r="W17" s="753"/>
      <c r="X17" s="753"/>
      <c r="Y17" s="753"/>
      <c r="Z17" s="753"/>
      <c r="AA17" s="753"/>
      <c r="AB17" s="753"/>
      <c r="AC17" s="753"/>
      <c r="AD17" s="753"/>
      <c r="AE17" s="753"/>
      <c r="AF17" s="753"/>
      <c r="AG17" s="753"/>
      <c r="AH17" s="753"/>
      <c r="AI17" s="753"/>
      <c r="AJ17" s="753"/>
      <c r="AK17" s="753"/>
      <c r="AL17" s="753"/>
      <c r="AM17" s="753"/>
      <c r="AN17" s="753"/>
      <c r="AO17" s="753"/>
      <c r="AP17" s="753"/>
      <c r="AQ17" s="753"/>
      <c r="AR17" s="753"/>
      <c r="AS17" s="753"/>
      <c r="AT17" s="753"/>
      <c r="AU17" s="753"/>
      <c r="AV17" s="753"/>
      <c r="AW17" s="753"/>
      <c r="AX17" s="753"/>
      <c r="AY17" s="753"/>
      <c r="BD17" s="534"/>
      <c r="BE17" s="535"/>
      <c r="BF17" s="536"/>
      <c r="BG17" s="536"/>
      <c r="BH17" s="537"/>
      <c r="BI17" s="537"/>
      <c r="BJ17" s="537"/>
      <c r="BK17" s="537"/>
      <c r="BL17" s="537"/>
      <c r="BM17" s="537"/>
      <c r="BN17" s="537"/>
      <c r="BO17" s="537"/>
      <c r="BP17" s="538"/>
      <c r="BQ17" s="32"/>
    </row>
    <row r="18" spans="1:69" ht="18.75">
      <c r="Q18" s="754" t="s">
        <v>7</v>
      </c>
      <c r="R18" s="754"/>
      <c r="S18" s="754"/>
      <c r="T18" s="754"/>
      <c r="U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4"/>
      <c r="AR18" s="754"/>
      <c r="AS18" s="754"/>
      <c r="AT18" s="754"/>
      <c r="AU18" s="754"/>
      <c r="AV18" s="754"/>
      <c r="AW18" s="754"/>
    </row>
    <row r="20" spans="1:69" ht="20.25">
      <c r="A20" s="755" t="s">
        <v>3194</v>
      </c>
      <c r="B20" s="755"/>
      <c r="C20" s="755"/>
      <c r="D20" s="755"/>
      <c r="E20" s="755"/>
      <c r="F20" s="755"/>
      <c r="G20" s="755"/>
      <c r="H20" s="755"/>
      <c r="I20" s="755"/>
      <c r="J20" s="755"/>
      <c r="K20" s="755"/>
      <c r="L20" s="755"/>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755"/>
      <c r="AK20" s="755"/>
      <c r="AL20" s="755"/>
      <c r="AM20" s="755"/>
      <c r="AN20" s="755"/>
      <c r="AO20" s="755"/>
      <c r="AP20" s="755"/>
      <c r="AQ20" s="755"/>
      <c r="AR20" s="755"/>
      <c r="AS20" s="755"/>
      <c r="AT20" s="755"/>
      <c r="AU20" s="755"/>
      <c r="AV20" s="755"/>
      <c r="AW20" s="755"/>
      <c r="AX20" s="755"/>
      <c r="AY20" s="755"/>
    </row>
    <row r="22" spans="1:69" s="35" customFormat="1">
      <c r="A22" s="742" t="s">
        <v>17</v>
      </c>
      <c r="B22" s="742"/>
      <c r="C22" s="742" t="s">
        <v>8</v>
      </c>
      <c r="D22" s="742"/>
      <c r="E22" s="742" t="s">
        <v>19</v>
      </c>
      <c r="F22" s="742"/>
      <c r="G22" s="742"/>
      <c r="H22" s="742"/>
      <c r="I22" s="742"/>
      <c r="J22" s="742"/>
      <c r="K22" s="742"/>
      <c r="L22" s="742"/>
      <c r="M22" s="742"/>
      <c r="N22" s="742"/>
      <c r="O22" s="74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749" t="s">
        <v>9</v>
      </c>
      <c r="AP22" s="749"/>
      <c r="AQ22" s="749"/>
      <c r="AR22" s="749"/>
      <c r="AS22" s="749"/>
      <c r="AT22" s="742" t="s">
        <v>41</v>
      </c>
      <c r="AU22" s="742"/>
      <c r="AV22" s="742"/>
      <c r="AW22" s="742"/>
      <c r="AX22" s="742"/>
      <c r="AY22" s="742"/>
      <c r="AZ22" s="746" t="s">
        <v>44</v>
      </c>
      <c r="BA22" s="34"/>
      <c r="BB22" s="34"/>
    </row>
    <row r="23" spans="1:69" s="35" customFormat="1">
      <c r="A23" s="742"/>
      <c r="B23" s="742"/>
      <c r="C23" s="742"/>
      <c r="D23" s="742"/>
      <c r="E23" s="742" t="s">
        <v>20</v>
      </c>
      <c r="F23" s="742"/>
      <c r="G23" s="742"/>
      <c r="H23" s="742"/>
      <c r="I23" s="742"/>
      <c r="J23" s="742"/>
      <c r="K23" s="742"/>
      <c r="L23" s="742"/>
      <c r="M23" s="742"/>
      <c r="N23" s="742"/>
      <c r="O23" s="742"/>
      <c r="P23" s="742"/>
      <c r="Q23" s="742" t="s">
        <v>21</v>
      </c>
      <c r="R23" s="742"/>
      <c r="S23" s="742"/>
      <c r="T23" s="742"/>
      <c r="U23" s="742"/>
      <c r="V23" s="742"/>
      <c r="W23" s="742"/>
      <c r="X23" s="742"/>
      <c r="Y23" s="742"/>
      <c r="Z23" s="742"/>
      <c r="AA23" s="742"/>
      <c r="AB23" s="742"/>
      <c r="AC23" s="742" t="s">
        <v>22</v>
      </c>
      <c r="AD23" s="742"/>
      <c r="AE23" s="742"/>
      <c r="AF23" s="742"/>
      <c r="AG23" s="742"/>
      <c r="AH23" s="742"/>
      <c r="AI23" s="742"/>
      <c r="AJ23" s="742"/>
      <c r="AK23" s="742"/>
      <c r="AL23" s="742"/>
      <c r="AM23" s="742"/>
      <c r="AN23" s="742"/>
      <c r="AO23" s="749"/>
      <c r="AP23" s="749"/>
      <c r="AQ23" s="749"/>
      <c r="AR23" s="749"/>
      <c r="AS23" s="749"/>
      <c r="AT23" s="742"/>
      <c r="AU23" s="742"/>
      <c r="AV23" s="742"/>
      <c r="AW23" s="742"/>
      <c r="AX23" s="742"/>
      <c r="AY23" s="742"/>
      <c r="AZ23" s="747"/>
      <c r="BA23" s="36"/>
      <c r="BB23" s="36"/>
    </row>
    <row r="24" spans="1:69" s="35" customFormat="1">
      <c r="A24" s="742" t="s">
        <v>18</v>
      </c>
      <c r="B24" s="742" t="s">
        <v>10</v>
      </c>
      <c r="C24" s="741" t="s">
        <v>11</v>
      </c>
      <c r="D24" s="741" t="s">
        <v>12</v>
      </c>
      <c r="E24" s="741" t="s">
        <v>24</v>
      </c>
      <c r="F24" s="743" t="s">
        <v>53</v>
      </c>
      <c r="G24" s="744"/>
      <c r="H24" s="744"/>
      <c r="I24" s="744"/>
      <c r="J24" s="744"/>
      <c r="K24" s="744"/>
      <c r="L24" s="744"/>
      <c r="M24" s="744"/>
      <c r="N24" s="744"/>
      <c r="O24" s="745"/>
      <c r="P24" s="741" t="s">
        <v>23</v>
      </c>
      <c r="Q24" s="741" t="s">
        <v>24</v>
      </c>
      <c r="R24" s="743" t="s">
        <v>53</v>
      </c>
      <c r="S24" s="744"/>
      <c r="T24" s="744"/>
      <c r="U24" s="744"/>
      <c r="V24" s="744"/>
      <c r="W24" s="744"/>
      <c r="X24" s="744"/>
      <c r="Y24" s="744"/>
      <c r="Z24" s="744"/>
      <c r="AA24" s="745"/>
      <c r="AB24" s="741" t="s">
        <v>23</v>
      </c>
      <c r="AC24" s="741" t="s">
        <v>24</v>
      </c>
      <c r="AD24" s="743" t="s">
        <v>53</v>
      </c>
      <c r="AE24" s="744"/>
      <c r="AF24" s="744"/>
      <c r="AG24" s="744"/>
      <c r="AH24" s="744"/>
      <c r="AI24" s="744"/>
      <c r="AJ24" s="744"/>
      <c r="AK24" s="744"/>
      <c r="AL24" s="744"/>
      <c r="AM24" s="745"/>
      <c r="AN24" s="741" t="s">
        <v>23</v>
      </c>
      <c r="AO24" s="741" t="s">
        <v>14</v>
      </c>
      <c r="AP24" s="741" t="s">
        <v>15</v>
      </c>
      <c r="AQ24" s="749" t="s">
        <v>16</v>
      </c>
      <c r="AR24" s="749"/>
      <c r="AS24" s="749" t="s">
        <v>25</v>
      </c>
      <c r="AT24" s="741" t="s">
        <v>126</v>
      </c>
      <c r="AU24" s="741"/>
      <c r="AV24" s="741" t="s">
        <v>127</v>
      </c>
      <c r="AW24" s="741" t="s">
        <v>128</v>
      </c>
      <c r="AX24" s="741" t="s">
        <v>28</v>
      </c>
      <c r="AY24" s="741"/>
      <c r="AZ24" s="747"/>
      <c r="BA24" s="37"/>
      <c r="BB24" s="37"/>
    </row>
    <row r="25" spans="1:69" s="35" customFormat="1" ht="63.75">
      <c r="A25" s="742"/>
      <c r="B25" s="742"/>
      <c r="C25" s="741"/>
      <c r="D25" s="741"/>
      <c r="E25" s="741"/>
      <c r="F25" s="43" t="s">
        <v>14</v>
      </c>
      <c r="G25" s="43" t="s">
        <v>15</v>
      </c>
      <c r="H25" s="43" t="s">
        <v>45</v>
      </c>
      <c r="I25" s="43" t="s">
        <v>46</v>
      </c>
      <c r="J25" s="43" t="s">
        <v>47</v>
      </c>
      <c r="K25" s="43" t="s">
        <v>48</v>
      </c>
      <c r="L25" s="43" t="s">
        <v>49</v>
      </c>
      <c r="M25" s="43" t="s">
        <v>50</v>
      </c>
      <c r="N25" s="43" t="s">
        <v>51</v>
      </c>
      <c r="O25" s="43" t="s">
        <v>52</v>
      </c>
      <c r="P25" s="741"/>
      <c r="Q25" s="741"/>
      <c r="R25" s="43" t="s">
        <v>14</v>
      </c>
      <c r="S25" s="43" t="s">
        <v>15</v>
      </c>
      <c r="T25" s="43" t="s">
        <v>45</v>
      </c>
      <c r="U25" s="43" t="s">
        <v>46</v>
      </c>
      <c r="V25" s="43" t="s">
        <v>47</v>
      </c>
      <c r="W25" s="43" t="s">
        <v>48</v>
      </c>
      <c r="X25" s="43" t="s">
        <v>49</v>
      </c>
      <c r="Y25" s="43" t="s">
        <v>50</v>
      </c>
      <c r="Z25" s="43" t="s">
        <v>51</v>
      </c>
      <c r="AA25" s="43" t="s">
        <v>52</v>
      </c>
      <c r="AB25" s="741"/>
      <c r="AC25" s="741"/>
      <c r="AD25" s="43" t="s">
        <v>14</v>
      </c>
      <c r="AE25" s="43" t="s">
        <v>15</v>
      </c>
      <c r="AF25" s="43" t="s">
        <v>45</v>
      </c>
      <c r="AG25" s="43" t="s">
        <v>46</v>
      </c>
      <c r="AH25" s="43" t="s">
        <v>47</v>
      </c>
      <c r="AI25" s="43" t="s">
        <v>48</v>
      </c>
      <c r="AJ25" s="43" t="s">
        <v>49</v>
      </c>
      <c r="AK25" s="43" t="s">
        <v>50</v>
      </c>
      <c r="AL25" s="43" t="s">
        <v>51</v>
      </c>
      <c r="AM25" s="43" t="s">
        <v>52</v>
      </c>
      <c r="AN25" s="741"/>
      <c r="AO25" s="741"/>
      <c r="AP25" s="741"/>
      <c r="AQ25" s="522" t="s">
        <v>11</v>
      </c>
      <c r="AR25" s="521" t="s">
        <v>13</v>
      </c>
      <c r="AS25" s="749"/>
      <c r="AT25" s="521" t="s">
        <v>26</v>
      </c>
      <c r="AU25" s="521" t="s">
        <v>27</v>
      </c>
      <c r="AV25" s="741"/>
      <c r="AW25" s="741"/>
      <c r="AX25" s="521" t="s">
        <v>129</v>
      </c>
      <c r="AY25" s="521" t="s">
        <v>130</v>
      </c>
      <c r="AZ25" s="748"/>
      <c r="BA25" s="38"/>
      <c r="BB25" s="38"/>
    </row>
    <row r="26" spans="1:69" s="35" customFormat="1">
      <c r="A26" s="519">
        <v>1</v>
      </c>
      <c r="B26" s="519">
        <v>2</v>
      </c>
      <c r="C26" s="519">
        <v>3</v>
      </c>
      <c r="D26" s="519">
        <v>4</v>
      </c>
      <c r="E26" s="519">
        <v>5</v>
      </c>
      <c r="F26" s="519">
        <v>6</v>
      </c>
      <c r="G26" s="519">
        <v>7</v>
      </c>
      <c r="H26" s="519">
        <v>8</v>
      </c>
      <c r="I26" s="519">
        <v>9</v>
      </c>
      <c r="J26" s="519">
        <v>10</v>
      </c>
      <c r="K26" s="519">
        <v>11</v>
      </c>
      <c r="L26" s="519">
        <v>12</v>
      </c>
      <c r="M26" s="519">
        <v>13</v>
      </c>
      <c r="N26" s="519">
        <v>14</v>
      </c>
      <c r="O26" s="519">
        <v>15</v>
      </c>
      <c r="P26" s="519">
        <v>16</v>
      </c>
      <c r="Q26" s="519">
        <f>P26+1</f>
        <v>17</v>
      </c>
      <c r="R26" s="519">
        <f t="shared" ref="R26:AZ26" si="0">Q26+1</f>
        <v>18</v>
      </c>
      <c r="S26" s="519">
        <f t="shared" si="0"/>
        <v>19</v>
      </c>
      <c r="T26" s="519">
        <f t="shared" si="0"/>
        <v>20</v>
      </c>
      <c r="U26" s="519">
        <f t="shared" si="0"/>
        <v>21</v>
      </c>
      <c r="V26" s="519">
        <f t="shared" si="0"/>
        <v>22</v>
      </c>
      <c r="W26" s="519">
        <f t="shared" si="0"/>
        <v>23</v>
      </c>
      <c r="X26" s="519">
        <f t="shared" si="0"/>
        <v>24</v>
      </c>
      <c r="Y26" s="519">
        <f t="shared" si="0"/>
        <v>25</v>
      </c>
      <c r="Z26" s="519">
        <f t="shared" si="0"/>
        <v>26</v>
      </c>
      <c r="AA26" s="519">
        <f t="shared" si="0"/>
        <v>27</v>
      </c>
      <c r="AB26" s="519">
        <f t="shared" si="0"/>
        <v>28</v>
      </c>
      <c r="AC26" s="519">
        <f t="shared" si="0"/>
        <v>29</v>
      </c>
      <c r="AD26" s="519">
        <f t="shared" si="0"/>
        <v>30</v>
      </c>
      <c r="AE26" s="519">
        <f t="shared" si="0"/>
        <v>31</v>
      </c>
      <c r="AF26" s="519">
        <f t="shared" si="0"/>
        <v>32</v>
      </c>
      <c r="AG26" s="519">
        <f t="shared" si="0"/>
        <v>33</v>
      </c>
      <c r="AH26" s="519">
        <f t="shared" si="0"/>
        <v>34</v>
      </c>
      <c r="AI26" s="519">
        <f t="shared" si="0"/>
        <v>35</v>
      </c>
      <c r="AJ26" s="519">
        <f t="shared" si="0"/>
        <v>36</v>
      </c>
      <c r="AK26" s="519">
        <f t="shared" si="0"/>
        <v>37</v>
      </c>
      <c r="AL26" s="519">
        <f t="shared" si="0"/>
        <v>38</v>
      </c>
      <c r="AM26" s="519">
        <f t="shared" si="0"/>
        <v>39</v>
      </c>
      <c r="AN26" s="523">
        <f t="shared" si="0"/>
        <v>40</v>
      </c>
      <c r="AO26" s="523">
        <f t="shared" si="0"/>
        <v>41</v>
      </c>
      <c r="AP26" s="523">
        <f t="shared" si="0"/>
        <v>42</v>
      </c>
      <c r="AQ26" s="523">
        <f t="shared" si="0"/>
        <v>43</v>
      </c>
      <c r="AR26" s="523">
        <f t="shared" si="0"/>
        <v>44</v>
      </c>
      <c r="AS26" s="523">
        <f t="shared" si="0"/>
        <v>45</v>
      </c>
      <c r="AT26" s="523">
        <f t="shared" si="0"/>
        <v>46</v>
      </c>
      <c r="AU26" s="523">
        <f t="shared" si="0"/>
        <v>47</v>
      </c>
      <c r="AV26" s="523">
        <f t="shared" si="0"/>
        <v>48</v>
      </c>
      <c r="AW26" s="523">
        <f t="shared" si="0"/>
        <v>49</v>
      </c>
      <c r="AX26" s="523">
        <f t="shared" si="0"/>
        <v>50</v>
      </c>
      <c r="AY26" s="523">
        <f t="shared" si="0"/>
        <v>51</v>
      </c>
      <c r="AZ26" s="523">
        <f t="shared" si="0"/>
        <v>52</v>
      </c>
      <c r="BA26" s="38"/>
      <c r="BB26" s="38"/>
    </row>
    <row r="27" spans="1:69" ht="97.5" customHeight="1">
      <c r="A27" s="256">
        <v>600</v>
      </c>
      <c r="B27" s="257" t="s">
        <v>943</v>
      </c>
      <c r="C27" s="258">
        <v>402000001</v>
      </c>
      <c r="D27" s="259" t="s">
        <v>79</v>
      </c>
      <c r="E27" s="260" t="s">
        <v>944</v>
      </c>
      <c r="F27" s="261"/>
      <c r="G27" s="261"/>
      <c r="H27" s="262">
        <v>6</v>
      </c>
      <c r="I27" s="261"/>
      <c r="J27" s="262" t="s">
        <v>945</v>
      </c>
      <c r="K27" s="262" t="s">
        <v>343</v>
      </c>
      <c r="L27" s="262"/>
      <c r="M27" s="262"/>
      <c r="N27" s="262" t="s">
        <v>73</v>
      </c>
      <c r="O27" s="262"/>
      <c r="P27" s="263" t="s">
        <v>946</v>
      </c>
      <c r="Q27" s="263" t="s">
        <v>3196</v>
      </c>
      <c r="R27" s="262"/>
      <c r="S27" s="262"/>
      <c r="T27" s="262">
        <v>3</v>
      </c>
      <c r="U27" s="262"/>
      <c r="V27" s="262" t="s">
        <v>948</v>
      </c>
      <c r="W27" s="262" t="s">
        <v>73</v>
      </c>
      <c r="X27" s="262" t="s">
        <v>71</v>
      </c>
      <c r="Y27" s="262"/>
      <c r="Z27" s="262"/>
      <c r="AA27" s="262"/>
      <c r="AB27" s="263" t="s">
        <v>949</v>
      </c>
      <c r="AC27" s="263" t="s">
        <v>950</v>
      </c>
      <c r="AD27" s="262"/>
      <c r="AE27" s="262"/>
      <c r="AF27" s="262"/>
      <c r="AG27" s="262"/>
      <c r="AH27" s="262"/>
      <c r="AI27" s="262"/>
      <c r="AJ27" s="262"/>
      <c r="AK27" s="262"/>
      <c r="AL27" s="262"/>
      <c r="AM27" s="264" t="s">
        <v>951</v>
      </c>
      <c r="AN27" s="263" t="s">
        <v>226</v>
      </c>
      <c r="AO27" s="195" t="s">
        <v>99</v>
      </c>
      <c r="AP27" s="195" t="s">
        <v>68</v>
      </c>
      <c r="AQ27" s="195" t="s">
        <v>952</v>
      </c>
      <c r="AR27" s="45" t="s">
        <v>953</v>
      </c>
      <c r="AS27" s="265">
        <v>244</v>
      </c>
      <c r="AT27" s="254">
        <v>1595930</v>
      </c>
      <c r="AU27" s="254">
        <v>1595930</v>
      </c>
      <c r="AV27" s="254">
        <v>0</v>
      </c>
      <c r="AW27" s="254">
        <v>0</v>
      </c>
      <c r="AX27" s="254">
        <v>0</v>
      </c>
      <c r="AY27" s="254">
        <v>0</v>
      </c>
      <c r="AZ27" s="191" t="s">
        <v>193</v>
      </c>
      <c r="BA27" s="249"/>
      <c r="BB27" s="250"/>
      <c r="BC27" s="250"/>
      <c r="BD27" s="251"/>
      <c r="BE27" s="251"/>
      <c r="BF27" s="251"/>
      <c r="BG27" s="251"/>
      <c r="BL27" s="252"/>
      <c r="BM27" s="13"/>
      <c r="BN27" s="253"/>
      <c r="BO27" s="253"/>
      <c r="BP27" s="253"/>
      <c r="BQ27" s="253"/>
    </row>
    <row r="28" spans="1:69" ht="140.25">
      <c r="A28" s="256">
        <v>600</v>
      </c>
      <c r="B28" s="257" t="s">
        <v>943</v>
      </c>
      <c r="C28" s="258">
        <v>402000001</v>
      </c>
      <c r="D28" s="259" t="s">
        <v>79</v>
      </c>
      <c r="E28" s="260" t="s">
        <v>954</v>
      </c>
      <c r="F28" s="261"/>
      <c r="G28" s="266"/>
      <c r="H28" s="264" t="s">
        <v>955</v>
      </c>
      <c r="I28" s="266"/>
      <c r="J28" s="264" t="s">
        <v>956</v>
      </c>
      <c r="K28" s="264" t="s">
        <v>957</v>
      </c>
      <c r="L28" s="264"/>
      <c r="M28" s="264"/>
      <c r="N28" s="264" t="s">
        <v>958</v>
      </c>
      <c r="O28" s="264"/>
      <c r="P28" s="263" t="s">
        <v>959</v>
      </c>
      <c r="Q28" s="263" t="s">
        <v>3195</v>
      </c>
      <c r="R28" s="262"/>
      <c r="S28" s="262"/>
      <c r="T28" s="262" t="s">
        <v>961</v>
      </c>
      <c r="U28" s="264"/>
      <c r="V28" s="264" t="s">
        <v>962</v>
      </c>
      <c r="W28" s="264" t="s">
        <v>963</v>
      </c>
      <c r="X28" s="264" t="s">
        <v>964</v>
      </c>
      <c r="Y28" s="262"/>
      <c r="Z28" s="262"/>
      <c r="AA28" s="262"/>
      <c r="AB28" s="263" t="s">
        <v>965</v>
      </c>
      <c r="AC28" s="263" t="s">
        <v>966</v>
      </c>
      <c r="AD28" s="262"/>
      <c r="AE28" s="262"/>
      <c r="AF28" s="262"/>
      <c r="AG28" s="264"/>
      <c r="AH28" s="264"/>
      <c r="AI28" s="264"/>
      <c r="AJ28" s="264"/>
      <c r="AK28" s="262"/>
      <c r="AL28" s="262"/>
      <c r="AM28" s="264" t="s">
        <v>967</v>
      </c>
      <c r="AN28" s="263" t="s">
        <v>968</v>
      </c>
      <c r="AO28" s="195" t="s">
        <v>99</v>
      </c>
      <c r="AP28" s="195" t="s">
        <v>200</v>
      </c>
      <c r="AQ28" s="195" t="s">
        <v>969</v>
      </c>
      <c r="AR28" s="45" t="s">
        <v>111</v>
      </c>
      <c r="AS28" s="265" t="s">
        <v>112</v>
      </c>
      <c r="AT28" s="254">
        <v>1110548.3999999999</v>
      </c>
      <c r="AU28" s="254">
        <v>1110548.3999999999</v>
      </c>
      <c r="AV28" s="254">
        <v>1337310</v>
      </c>
      <c r="AW28" s="254">
        <v>1337795.97</v>
      </c>
      <c r="AX28" s="254">
        <f>AW28</f>
        <v>1337795.97</v>
      </c>
      <c r="AY28" s="254">
        <f>AW28</f>
        <v>1337795.97</v>
      </c>
      <c r="AZ28" s="191" t="s">
        <v>193</v>
      </c>
      <c r="BA28" s="249"/>
      <c r="BB28" s="250"/>
      <c r="BC28" s="250"/>
      <c r="BD28" s="251"/>
      <c r="BE28" s="251"/>
      <c r="BF28" s="251"/>
      <c r="BG28" s="251"/>
      <c r="BL28" s="252"/>
      <c r="BM28" s="13"/>
      <c r="BN28" s="253"/>
      <c r="BO28" s="253"/>
      <c r="BP28" s="253"/>
      <c r="BQ28" s="253"/>
    </row>
    <row r="29" spans="1:69" ht="89.25">
      <c r="A29" s="256">
        <v>600</v>
      </c>
      <c r="B29" s="257" t="s">
        <v>943</v>
      </c>
      <c r="C29" s="258">
        <v>402000001</v>
      </c>
      <c r="D29" s="259" t="s">
        <v>79</v>
      </c>
      <c r="E29" s="260" t="s">
        <v>944</v>
      </c>
      <c r="F29" s="261"/>
      <c r="G29" s="261"/>
      <c r="H29" s="262">
        <v>6</v>
      </c>
      <c r="I29" s="261"/>
      <c r="J29" s="262" t="s">
        <v>945</v>
      </c>
      <c r="K29" s="262" t="s">
        <v>343</v>
      </c>
      <c r="L29" s="262"/>
      <c r="M29" s="262"/>
      <c r="N29" s="262" t="s">
        <v>73</v>
      </c>
      <c r="O29" s="262"/>
      <c r="P29" s="263" t="s">
        <v>946</v>
      </c>
      <c r="Q29" s="263" t="s">
        <v>947</v>
      </c>
      <c r="R29" s="262"/>
      <c r="S29" s="262"/>
      <c r="T29" s="262">
        <v>3</v>
      </c>
      <c r="U29" s="262"/>
      <c r="V29" s="262" t="s">
        <v>948</v>
      </c>
      <c r="W29" s="262" t="s">
        <v>73</v>
      </c>
      <c r="X29" s="262" t="s">
        <v>71</v>
      </c>
      <c r="Y29" s="262"/>
      <c r="Z29" s="262"/>
      <c r="AA29" s="262"/>
      <c r="AB29" s="263" t="s">
        <v>970</v>
      </c>
      <c r="AC29" s="263" t="s">
        <v>971</v>
      </c>
      <c r="AD29" s="262"/>
      <c r="AE29" s="262"/>
      <c r="AF29" s="262"/>
      <c r="AG29" s="262"/>
      <c r="AH29" s="262"/>
      <c r="AI29" s="262"/>
      <c r="AJ29" s="262"/>
      <c r="AK29" s="262"/>
      <c r="AL29" s="262"/>
      <c r="AM29" s="262" t="s">
        <v>972</v>
      </c>
      <c r="AN29" s="263" t="s">
        <v>226</v>
      </c>
      <c r="AO29" s="195" t="s">
        <v>99</v>
      </c>
      <c r="AP29" s="195" t="s">
        <v>200</v>
      </c>
      <c r="AQ29" s="195" t="s">
        <v>969</v>
      </c>
      <c r="AR29" s="45" t="s">
        <v>111</v>
      </c>
      <c r="AS29" s="265" t="s">
        <v>973</v>
      </c>
      <c r="AT29" s="254">
        <v>2540446.5</v>
      </c>
      <c r="AU29" s="254">
        <f>AT29</f>
        <v>2540446.5</v>
      </c>
      <c r="AV29" s="254">
        <v>2911950</v>
      </c>
      <c r="AW29" s="254">
        <f t="shared" ref="AW29:AX49" si="1">AV29</f>
        <v>2911950</v>
      </c>
      <c r="AX29" s="254">
        <f t="shared" si="1"/>
        <v>2911950</v>
      </c>
      <c r="AY29" s="254">
        <f t="shared" ref="AY29:AY49" si="2">AW29</f>
        <v>2911950</v>
      </c>
      <c r="AZ29" s="191" t="s">
        <v>193</v>
      </c>
      <c r="BA29" s="249"/>
      <c r="BB29" s="250"/>
      <c r="BC29" s="250"/>
      <c r="BD29" s="251"/>
      <c r="BE29" s="251"/>
      <c r="BF29" s="251"/>
      <c r="BG29" s="251"/>
      <c r="BL29" s="252"/>
      <c r="BM29" s="13"/>
      <c r="BN29" s="253"/>
      <c r="BO29" s="253"/>
      <c r="BP29" s="253"/>
      <c r="BQ29" s="253"/>
    </row>
    <row r="30" spans="1:69" ht="89.25">
      <c r="A30" s="256">
        <v>600</v>
      </c>
      <c r="B30" s="257" t="s">
        <v>943</v>
      </c>
      <c r="C30" s="258">
        <v>402000001</v>
      </c>
      <c r="D30" s="259" t="s">
        <v>79</v>
      </c>
      <c r="E30" s="260" t="s">
        <v>944</v>
      </c>
      <c r="F30" s="261"/>
      <c r="G30" s="261"/>
      <c r="H30" s="262">
        <v>6</v>
      </c>
      <c r="I30" s="261"/>
      <c r="J30" s="262" t="s">
        <v>945</v>
      </c>
      <c r="K30" s="262" t="s">
        <v>343</v>
      </c>
      <c r="L30" s="262"/>
      <c r="M30" s="262"/>
      <c r="N30" s="262" t="s">
        <v>73</v>
      </c>
      <c r="O30" s="262"/>
      <c r="P30" s="263" t="s">
        <v>946</v>
      </c>
      <c r="Q30" s="263" t="s">
        <v>947</v>
      </c>
      <c r="R30" s="262"/>
      <c r="S30" s="262"/>
      <c r="T30" s="262">
        <v>3</v>
      </c>
      <c r="U30" s="262"/>
      <c r="V30" s="262" t="s">
        <v>948</v>
      </c>
      <c r="W30" s="262" t="s">
        <v>73</v>
      </c>
      <c r="X30" s="262" t="s">
        <v>71</v>
      </c>
      <c r="Y30" s="262"/>
      <c r="Z30" s="262"/>
      <c r="AA30" s="262"/>
      <c r="AB30" s="263" t="s">
        <v>970</v>
      </c>
      <c r="AC30" s="263" t="s">
        <v>971</v>
      </c>
      <c r="AD30" s="262"/>
      <c r="AE30" s="262"/>
      <c r="AF30" s="262"/>
      <c r="AG30" s="262"/>
      <c r="AH30" s="262"/>
      <c r="AI30" s="262"/>
      <c r="AJ30" s="262"/>
      <c r="AK30" s="262"/>
      <c r="AL30" s="262"/>
      <c r="AM30" s="262" t="s">
        <v>972</v>
      </c>
      <c r="AN30" s="263" t="s">
        <v>226</v>
      </c>
      <c r="AO30" s="195" t="s">
        <v>99</v>
      </c>
      <c r="AP30" s="195" t="s">
        <v>200</v>
      </c>
      <c r="AQ30" s="195" t="s">
        <v>969</v>
      </c>
      <c r="AR30" s="148" t="s">
        <v>111</v>
      </c>
      <c r="AS30" s="195" t="s">
        <v>113</v>
      </c>
      <c r="AT30" s="254">
        <v>210477</v>
      </c>
      <c r="AU30" s="254">
        <v>210477</v>
      </c>
      <c r="AV30" s="254">
        <v>328370</v>
      </c>
      <c r="AW30" s="254">
        <v>328371.21999999997</v>
      </c>
      <c r="AX30" s="254">
        <f t="shared" si="1"/>
        <v>328371.21999999997</v>
      </c>
      <c r="AY30" s="254">
        <f t="shared" si="2"/>
        <v>328371.21999999997</v>
      </c>
      <c r="AZ30" s="191" t="s">
        <v>193</v>
      </c>
      <c r="BA30" s="249"/>
      <c r="BB30" s="250"/>
      <c r="BC30" s="250"/>
      <c r="BD30" s="251"/>
      <c r="BE30" s="251"/>
      <c r="BF30" s="251"/>
      <c r="BG30" s="251"/>
      <c r="BL30" s="252"/>
      <c r="BM30" s="13"/>
      <c r="BN30" s="253"/>
      <c r="BO30" s="253"/>
      <c r="BP30" s="253"/>
      <c r="BQ30" s="253"/>
    </row>
    <row r="31" spans="1:69" ht="89.25">
      <c r="A31" s="256">
        <v>600</v>
      </c>
      <c r="B31" s="257" t="s">
        <v>943</v>
      </c>
      <c r="C31" s="258">
        <v>402000001</v>
      </c>
      <c r="D31" s="259" t="s">
        <v>79</v>
      </c>
      <c r="E31" s="260" t="s">
        <v>944</v>
      </c>
      <c r="F31" s="261"/>
      <c r="G31" s="261"/>
      <c r="H31" s="262">
        <v>6</v>
      </c>
      <c r="I31" s="261"/>
      <c r="J31" s="262" t="s">
        <v>945</v>
      </c>
      <c r="K31" s="262" t="s">
        <v>343</v>
      </c>
      <c r="L31" s="262"/>
      <c r="M31" s="262"/>
      <c r="N31" s="262" t="s">
        <v>73</v>
      </c>
      <c r="O31" s="262"/>
      <c r="P31" s="263" t="s">
        <v>946</v>
      </c>
      <c r="Q31" s="263" t="s">
        <v>947</v>
      </c>
      <c r="R31" s="262"/>
      <c r="S31" s="262"/>
      <c r="T31" s="262">
        <v>3</v>
      </c>
      <c r="U31" s="262"/>
      <c r="V31" s="262" t="s">
        <v>948</v>
      </c>
      <c r="W31" s="262" t="s">
        <v>73</v>
      </c>
      <c r="X31" s="262" t="s">
        <v>71</v>
      </c>
      <c r="Y31" s="262"/>
      <c r="Z31" s="262"/>
      <c r="AA31" s="262"/>
      <c r="AB31" s="263" t="s">
        <v>970</v>
      </c>
      <c r="AC31" s="263" t="s">
        <v>971</v>
      </c>
      <c r="AD31" s="262"/>
      <c r="AE31" s="262"/>
      <c r="AF31" s="262"/>
      <c r="AG31" s="262"/>
      <c r="AH31" s="262"/>
      <c r="AI31" s="262"/>
      <c r="AJ31" s="262"/>
      <c r="AK31" s="262"/>
      <c r="AL31" s="262"/>
      <c r="AM31" s="264" t="s">
        <v>974</v>
      </c>
      <c r="AN31" s="263" t="s">
        <v>226</v>
      </c>
      <c r="AO31" s="195" t="s">
        <v>99</v>
      </c>
      <c r="AP31" s="195" t="s">
        <v>200</v>
      </c>
      <c r="AQ31" s="195" t="s">
        <v>969</v>
      </c>
      <c r="AR31" s="148" t="s">
        <v>111</v>
      </c>
      <c r="AS31" s="195" t="s">
        <v>116</v>
      </c>
      <c r="AT31" s="254">
        <v>6400858.2699999996</v>
      </c>
      <c r="AU31" s="254">
        <v>6310277.6799999997</v>
      </c>
      <c r="AV31" s="254">
        <v>6120841.6399999997</v>
      </c>
      <c r="AW31" s="254">
        <v>5602140</v>
      </c>
      <c r="AX31" s="254">
        <v>6354470</v>
      </c>
      <c r="AY31" s="254">
        <v>6354470</v>
      </c>
      <c r="AZ31" s="191" t="s">
        <v>193</v>
      </c>
      <c r="BA31" s="249"/>
      <c r="BB31" s="250"/>
      <c r="BC31" s="250"/>
      <c r="BD31" s="251"/>
      <c r="BE31" s="251"/>
      <c r="BF31" s="251"/>
      <c r="BG31" s="251"/>
      <c r="BL31" s="252"/>
      <c r="BM31" s="13"/>
      <c r="BN31" s="253"/>
      <c r="BO31" s="253"/>
      <c r="BP31" s="253"/>
      <c r="BQ31" s="253"/>
    </row>
    <row r="32" spans="1:69" ht="89.25">
      <c r="A32" s="256">
        <v>600</v>
      </c>
      <c r="B32" s="257" t="s">
        <v>943</v>
      </c>
      <c r="C32" s="258">
        <v>402000001</v>
      </c>
      <c r="D32" s="259" t="s">
        <v>79</v>
      </c>
      <c r="E32" s="260" t="s">
        <v>944</v>
      </c>
      <c r="F32" s="261"/>
      <c r="G32" s="261"/>
      <c r="H32" s="262">
        <v>6</v>
      </c>
      <c r="I32" s="261"/>
      <c r="J32" s="262" t="s">
        <v>945</v>
      </c>
      <c r="K32" s="262" t="s">
        <v>343</v>
      </c>
      <c r="L32" s="262"/>
      <c r="M32" s="262"/>
      <c r="N32" s="262" t="s">
        <v>73</v>
      </c>
      <c r="O32" s="262"/>
      <c r="P32" s="263" t="s">
        <v>946</v>
      </c>
      <c r="Q32" s="263" t="s">
        <v>947</v>
      </c>
      <c r="R32" s="262"/>
      <c r="S32" s="262"/>
      <c r="T32" s="262">
        <v>3</v>
      </c>
      <c r="U32" s="262"/>
      <c r="V32" s="262" t="s">
        <v>948</v>
      </c>
      <c r="W32" s="262" t="s">
        <v>73</v>
      </c>
      <c r="X32" s="262" t="s">
        <v>71</v>
      </c>
      <c r="Y32" s="262"/>
      <c r="Z32" s="262"/>
      <c r="AA32" s="262"/>
      <c r="AB32" s="263" t="s">
        <v>970</v>
      </c>
      <c r="AC32" s="263" t="s">
        <v>971</v>
      </c>
      <c r="AD32" s="262"/>
      <c r="AE32" s="262"/>
      <c r="AF32" s="262"/>
      <c r="AG32" s="262"/>
      <c r="AH32" s="262"/>
      <c r="AI32" s="262"/>
      <c r="AJ32" s="262"/>
      <c r="AK32" s="262"/>
      <c r="AL32" s="262"/>
      <c r="AM32" s="264" t="s">
        <v>974</v>
      </c>
      <c r="AN32" s="263" t="s">
        <v>226</v>
      </c>
      <c r="AO32" s="195" t="s">
        <v>99</v>
      </c>
      <c r="AP32" s="195" t="s">
        <v>200</v>
      </c>
      <c r="AQ32" s="195" t="s">
        <v>969</v>
      </c>
      <c r="AR32" s="148" t="s">
        <v>111</v>
      </c>
      <c r="AS32" s="195" t="s">
        <v>116</v>
      </c>
      <c r="AT32" s="254">
        <v>0</v>
      </c>
      <c r="AU32" s="254">
        <v>0</v>
      </c>
      <c r="AV32" s="254">
        <v>0</v>
      </c>
      <c r="AW32" s="254">
        <v>105910</v>
      </c>
      <c r="AX32" s="254">
        <v>107500</v>
      </c>
      <c r="AY32" s="254">
        <v>109970</v>
      </c>
      <c r="AZ32" s="191" t="s">
        <v>193</v>
      </c>
      <c r="BA32" s="249"/>
      <c r="BB32" s="250"/>
      <c r="BC32" s="250"/>
      <c r="BD32" s="251"/>
      <c r="BE32" s="251"/>
      <c r="BF32" s="251"/>
      <c r="BG32" s="251"/>
      <c r="BL32" s="252"/>
      <c r="BM32" s="13"/>
      <c r="BN32" s="253"/>
      <c r="BO32" s="253"/>
      <c r="BP32" s="253"/>
      <c r="BQ32" s="253"/>
    </row>
    <row r="33" spans="1:65" s="253" customFormat="1" ht="89.25">
      <c r="A33" s="256">
        <v>600</v>
      </c>
      <c r="B33" s="257" t="s">
        <v>943</v>
      </c>
      <c r="C33" s="258">
        <v>402000001</v>
      </c>
      <c r="D33" s="259" t="s">
        <v>79</v>
      </c>
      <c r="E33" s="260" t="s">
        <v>944</v>
      </c>
      <c r="F33" s="261"/>
      <c r="G33" s="261"/>
      <c r="H33" s="262">
        <v>6</v>
      </c>
      <c r="I33" s="261"/>
      <c r="J33" s="262" t="s">
        <v>945</v>
      </c>
      <c r="K33" s="262" t="s">
        <v>343</v>
      </c>
      <c r="L33" s="262"/>
      <c r="M33" s="262"/>
      <c r="N33" s="262" t="s">
        <v>73</v>
      </c>
      <c r="O33" s="262"/>
      <c r="P33" s="263" t="s">
        <v>946</v>
      </c>
      <c r="Q33" s="263" t="s">
        <v>947</v>
      </c>
      <c r="R33" s="262"/>
      <c r="S33" s="262"/>
      <c r="T33" s="262">
        <v>3</v>
      </c>
      <c r="U33" s="262"/>
      <c r="V33" s="262" t="s">
        <v>948</v>
      </c>
      <c r="W33" s="262" t="s">
        <v>73</v>
      </c>
      <c r="X33" s="262" t="s">
        <v>71</v>
      </c>
      <c r="Y33" s="262"/>
      <c r="Z33" s="262"/>
      <c r="AA33" s="262"/>
      <c r="AB33" s="263" t="s">
        <v>970</v>
      </c>
      <c r="AC33" s="263" t="s">
        <v>971</v>
      </c>
      <c r="AD33" s="262"/>
      <c r="AE33" s="262"/>
      <c r="AF33" s="262"/>
      <c r="AG33" s="262"/>
      <c r="AH33" s="262"/>
      <c r="AI33" s="262"/>
      <c r="AJ33" s="262"/>
      <c r="AK33" s="262"/>
      <c r="AL33" s="262"/>
      <c r="AM33" s="262" t="s">
        <v>972</v>
      </c>
      <c r="AN33" s="263" t="s">
        <v>226</v>
      </c>
      <c r="AO33" s="195" t="s">
        <v>99</v>
      </c>
      <c r="AP33" s="195" t="s">
        <v>200</v>
      </c>
      <c r="AQ33" s="195" t="s">
        <v>969</v>
      </c>
      <c r="AR33" s="148" t="s">
        <v>111</v>
      </c>
      <c r="AS33" s="195" t="s">
        <v>117</v>
      </c>
      <c r="AT33" s="254">
        <v>0</v>
      </c>
      <c r="AU33" s="254">
        <v>0</v>
      </c>
      <c r="AV33" s="254">
        <v>3000</v>
      </c>
      <c r="AW33" s="254">
        <v>2500</v>
      </c>
      <c r="AX33" s="254">
        <f t="shared" si="1"/>
        <v>2500</v>
      </c>
      <c r="AY33" s="254">
        <f t="shared" si="2"/>
        <v>2500</v>
      </c>
      <c r="AZ33" s="191" t="s">
        <v>193</v>
      </c>
      <c r="BA33" s="249"/>
      <c r="BB33" s="250"/>
      <c r="BC33" s="250"/>
      <c r="BD33" s="251"/>
      <c r="BE33" s="251"/>
      <c r="BF33" s="251"/>
      <c r="BG33" s="251"/>
      <c r="BH33" s="251"/>
      <c r="BI33" s="251"/>
      <c r="BJ33" s="251"/>
      <c r="BK33" s="251"/>
      <c r="BL33" s="252"/>
      <c r="BM33" s="13"/>
    </row>
    <row r="34" spans="1:65" s="253" customFormat="1" ht="89.25">
      <c r="A34" s="256">
        <v>600</v>
      </c>
      <c r="B34" s="257" t="s">
        <v>943</v>
      </c>
      <c r="C34" s="258">
        <v>402000001</v>
      </c>
      <c r="D34" s="259" t="s">
        <v>79</v>
      </c>
      <c r="E34" s="260" t="s">
        <v>944</v>
      </c>
      <c r="F34" s="261"/>
      <c r="G34" s="261"/>
      <c r="H34" s="262">
        <v>6</v>
      </c>
      <c r="I34" s="261"/>
      <c r="J34" s="262" t="s">
        <v>945</v>
      </c>
      <c r="K34" s="262" t="s">
        <v>343</v>
      </c>
      <c r="L34" s="262"/>
      <c r="M34" s="262"/>
      <c r="N34" s="262" t="s">
        <v>73</v>
      </c>
      <c r="O34" s="262"/>
      <c r="P34" s="263" t="s">
        <v>946</v>
      </c>
      <c r="Q34" s="263" t="s">
        <v>947</v>
      </c>
      <c r="R34" s="262"/>
      <c r="S34" s="262"/>
      <c r="T34" s="262">
        <v>3</v>
      </c>
      <c r="U34" s="262"/>
      <c r="V34" s="262" t="s">
        <v>948</v>
      </c>
      <c r="W34" s="262" t="s">
        <v>73</v>
      </c>
      <c r="X34" s="262" t="s">
        <v>71</v>
      </c>
      <c r="Y34" s="262"/>
      <c r="Z34" s="262"/>
      <c r="AA34" s="262"/>
      <c r="AB34" s="263" t="s">
        <v>970</v>
      </c>
      <c r="AC34" s="263" t="s">
        <v>971</v>
      </c>
      <c r="AD34" s="262"/>
      <c r="AE34" s="262"/>
      <c r="AF34" s="262"/>
      <c r="AG34" s="262"/>
      <c r="AH34" s="262"/>
      <c r="AI34" s="262"/>
      <c r="AJ34" s="262"/>
      <c r="AK34" s="262"/>
      <c r="AL34" s="262"/>
      <c r="AM34" s="262" t="s">
        <v>972</v>
      </c>
      <c r="AN34" s="263" t="s">
        <v>226</v>
      </c>
      <c r="AO34" s="195" t="s">
        <v>99</v>
      </c>
      <c r="AP34" s="195" t="s">
        <v>200</v>
      </c>
      <c r="AQ34" s="195" t="s">
        <v>969</v>
      </c>
      <c r="AR34" s="148" t="s">
        <v>111</v>
      </c>
      <c r="AS34" s="195" t="s">
        <v>118</v>
      </c>
      <c r="AT34" s="254">
        <v>76341</v>
      </c>
      <c r="AU34" s="254">
        <v>76341</v>
      </c>
      <c r="AV34" s="254">
        <v>76340</v>
      </c>
      <c r="AW34" s="254">
        <f t="shared" si="1"/>
        <v>76340</v>
      </c>
      <c r="AX34" s="254">
        <f t="shared" si="1"/>
        <v>76340</v>
      </c>
      <c r="AY34" s="254">
        <f t="shared" si="2"/>
        <v>76340</v>
      </c>
      <c r="AZ34" s="191" t="s">
        <v>193</v>
      </c>
      <c r="BA34" s="249"/>
      <c r="BB34" s="250"/>
      <c r="BC34" s="250"/>
      <c r="BD34" s="251"/>
      <c r="BE34" s="251"/>
      <c r="BF34" s="251"/>
      <c r="BG34" s="251"/>
      <c r="BH34" s="251"/>
      <c r="BI34" s="251"/>
      <c r="BJ34" s="251"/>
      <c r="BK34" s="251"/>
      <c r="BL34" s="252"/>
      <c r="BM34" s="13"/>
    </row>
    <row r="35" spans="1:65" s="253" customFormat="1" ht="89.25">
      <c r="A35" s="256">
        <v>600</v>
      </c>
      <c r="B35" s="257" t="s">
        <v>943</v>
      </c>
      <c r="C35" s="258">
        <v>402000001</v>
      </c>
      <c r="D35" s="259" t="s">
        <v>79</v>
      </c>
      <c r="E35" s="260" t="s">
        <v>944</v>
      </c>
      <c r="F35" s="261"/>
      <c r="G35" s="261"/>
      <c r="H35" s="262">
        <v>6</v>
      </c>
      <c r="I35" s="261"/>
      <c r="J35" s="262" t="s">
        <v>945</v>
      </c>
      <c r="K35" s="262" t="s">
        <v>343</v>
      </c>
      <c r="L35" s="262"/>
      <c r="M35" s="262"/>
      <c r="N35" s="262" t="s">
        <v>73</v>
      </c>
      <c r="O35" s="262"/>
      <c r="P35" s="263" t="s">
        <v>946</v>
      </c>
      <c r="Q35" s="263" t="s">
        <v>947</v>
      </c>
      <c r="R35" s="262"/>
      <c r="S35" s="262"/>
      <c r="T35" s="262">
        <v>3</v>
      </c>
      <c r="U35" s="262"/>
      <c r="V35" s="262" t="s">
        <v>948</v>
      </c>
      <c r="W35" s="262" t="s">
        <v>73</v>
      </c>
      <c r="X35" s="262" t="s">
        <v>71</v>
      </c>
      <c r="Y35" s="262"/>
      <c r="Z35" s="262"/>
      <c r="AA35" s="262"/>
      <c r="AB35" s="263" t="s">
        <v>970</v>
      </c>
      <c r="AC35" s="263" t="s">
        <v>971</v>
      </c>
      <c r="AD35" s="262"/>
      <c r="AE35" s="262"/>
      <c r="AF35" s="262"/>
      <c r="AG35" s="262"/>
      <c r="AH35" s="262"/>
      <c r="AI35" s="262"/>
      <c r="AJ35" s="262"/>
      <c r="AK35" s="262"/>
      <c r="AL35" s="262"/>
      <c r="AM35" s="262" t="s">
        <v>972</v>
      </c>
      <c r="AN35" s="263" t="s">
        <v>226</v>
      </c>
      <c r="AO35" s="195" t="s">
        <v>99</v>
      </c>
      <c r="AP35" s="195" t="s">
        <v>200</v>
      </c>
      <c r="AQ35" s="195" t="s">
        <v>969</v>
      </c>
      <c r="AR35" s="148" t="s">
        <v>111</v>
      </c>
      <c r="AS35" s="195" t="s">
        <v>119</v>
      </c>
      <c r="AT35" s="254">
        <v>6.55</v>
      </c>
      <c r="AU35" s="254">
        <v>6.55</v>
      </c>
      <c r="AV35" s="254">
        <v>0</v>
      </c>
      <c r="AW35" s="254">
        <f t="shared" si="1"/>
        <v>0</v>
      </c>
      <c r="AX35" s="254">
        <f t="shared" si="1"/>
        <v>0</v>
      </c>
      <c r="AY35" s="254">
        <f t="shared" si="2"/>
        <v>0</v>
      </c>
      <c r="AZ35" s="191" t="s">
        <v>193</v>
      </c>
      <c r="BA35" s="249"/>
      <c r="BB35" s="250"/>
      <c r="BC35" s="250"/>
      <c r="BD35" s="251"/>
      <c r="BE35" s="251"/>
      <c r="BF35" s="251"/>
      <c r="BG35" s="251"/>
      <c r="BH35" s="251"/>
      <c r="BI35" s="251"/>
      <c r="BJ35" s="251"/>
      <c r="BK35" s="251"/>
      <c r="BL35" s="252"/>
      <c r="BM35" s="13"/>
    </row>
    <row r="36" spans="1:65" s="253" customFormat="1" ht="229.5">
      <c r="A36" s="256">
        <v>600</v>
      </c>
      <c r="B36" s="257" t="s">
        <v>943</v>
      </c>
      <c r="C36" s="258">
        <v>402000001</v>
      </c>
      <c r="D36" s="259" t="s">
        <v>79</v>
      </c>
      <c r="E36" s="260" t="s">
        <v>944</v>
      </c>
      <c r="F36" s="261"/>
      <c r="G36" s="261"/>
      <c r="H36" s="262">
        <v>6</v>
      </c>
      <c r="I36" s="261"/>
      <c r="J36" s="262" t="s">
        <v>945</v>
      </c>
      <c r="K36" s="262" t="s">
        <v>343</v>
      </c>
      <c r="L36" s="262"/>
      <c r="M36" s="262"/>
      <c r="N36" s="262" t="s">
        <v>73</v>
      </c>
      <c r="O36" s="262"/>
      <c r="P36" s="263" t="s">
        <v>946</v>
      </c>
      <c r="Q36" s="263" t="s">
        <v>947</v>
      </c>
      <c r="R36" s="262"/>
      <c r="S36" s="262"/>
      <c r="T36" s="262">
        <v>3</v>
      </c>
      <c r="U36" s="262"/>
      <c r="V36" s="262" t="s">
        <v>948</v>
      </c>
      <c r="W36" s="262" t="s">
        <v>73</v>
      </c>
      <c r="X36" s="262" t="s">
        <v>71</v>
      </c>
      <c r="Y36" s="262"/>
      <c r="Z36" s="262"/>
      <c r="AA36" s="262"/>
      <c r="AB36" s="263" t="s">
        <v>970</v>
      </c>
      <c r="AC36" s="263" t="s">
        <v>3198</v>
      </c>
      <c r="AD36" s="262"/>
      <c r="AE36" s="262"/>
      <c r="AF36" s="262"/>
      <c r="AG36" s="262"/>
      <c r="AH36" s="262"/>
      <c r="AI36" s="262"/>
      <c r="AJ36" s="267" t="s">
        <v>976</v>
      </c>
      <c r="AK36" s="264"/>
      <c r="AL36" s="264"/>
      <c r="AM36" s="264"/>
      <c r="AN36" s="263" t="s">
        <v>977</v>
      </c>
      <c r="AO36" s="195" t="s">
        <v>99</v>
      </c>
      <c r="AP36" s="195" t="s">
        <v>200</v>
      </c>
      <c r="AQ36" s="195" t="s">
        <v>978</v>
      </c>
      <c r="AR36" s="148" t="s">
        <v>121</v>
      </c>
      <c r="AS36" s="195" t="s">
        <v>113</v>
      </c>
      <c r="AT36" s="254">
        <f>7991881.81+398050.33</f>
        <v>8389932.1399999987</v>
      </c>
      <c r="AU36" s="254">
        <f>7991881.44+398050.33</f>
        <v>8389931.7699999996</v>
      </c>
      <c r="AV36" s="254">
        <v>9717978.9900000002</v>
      </c>
      <c r="AW36" s="254">
        <v>9720186.8100000005</v>
      </c>
      <c r="AX36" s="254">
        <f t="shared" si="1"/>
        <v>9720186.8100000005</v>
      </c>
      <c r="AY36" s="254">
        <f t="shared" si="2"/>
        <v>9720186.8100000005</v>
      </c>
      <c r="AZ36" s="191" t="s">
        <v>193</v>
      </c>
      <c r="BA36" s="249"/>
      <c r="BB36" s="250"/>
      <c r="BC36" s="250"/>
      <c r="BD36" s="251"/>
      <c r="BE36" s="251"/>
      <c r="BF36" s="251"/>
      <c r="BG36" s="251"/>
      <c r="BH36" s="251"/>
      <c r="BI36" s="251"/>
      <c r="BJ36" s="251"/>
      <c r="BK36" s="251"/>
      <c r="BL36" s="252"/>
      <c r="BM36" s="13"/>
    </row>
    <row r="37" spans="1:65" s="253" customFormat="1" ht="102">
      <c r="A37" s="256">
        <v>600</v>
      </c>
      <c r="B37" s="257" t="s">
        <v>943</v>
      </c>
      <c r="C37" s="258">
        <v>402000001</v>
      </c>
      <c r="D37" s="259" t="s">
        <v>79</v>
      </c>
      <c r="E37" s="260" t="s">
        <v>944</v>
      </c>
      <c r="F37" s="261"/>
      <c r="G37" s="261"/>
      <c r="H37" s="262">
        <v>6</v>
      </c>
      <c r="I37" s="261"/>
      <c r="J37" s="262" t="s">
        <v>945</v>
      </c>
      <c r="K37" s="262" t="s">
        <v>343</v>
      </c>
      <c r="L37" s="262"/>
      <c r="M37" s="262"/>
      <c r="N37" s="262" t="s">
        <v>73</v>
      </c>
      <c r="O37" s="262"/>
      <c r="P37" s="263" t="s">
        <v>946</v>
      </c>
      <c r="Q37" s="263" t="s">
        <v>947</v>
      </c>
      <c r="R37" s="262"/>
      <c r="S37" s="262"/>
      <c r="T37" s="262">
        <v>3</v>
      </c>
      <c r="U37" s="262"/>
      <c r="V37" s="262" t="s">
        <v>948</v>
      </c>
      <c r="W37" s="262" t="s">
        <v>73</v>
      </c>
      <c r="X37" s="262" t="s">
        <v>71</v>
      </c>
      <c r="Y37" s="262"/>
      <c r="Z37" s="262"/>
      <c r="AA37" s="262"/>
      <c r="AB37" s="263" t="s">
        <v>979</v>
      </c>
      <c r="AC37" s="263" t="s">
        <v>980</v>
      </c>
      <c r="AD37" s="262"/>
      <c r="AE37" s="262"/>
      <c r="AF37" s="262"/>
      <c r="AG37" s="262"/>
      <c r="AH37" s="262"/>
      <c r="AI37" s="262"/>
      <c r="AJ37" s="264"/>
      <c r="AK37" s="264"/>
      <c r="AL37" s="264"/>
      <c r="AM37" s="264" t="s">
        <v>131</v>
      </c>
      <c r="AN37" s="263" t="s">
        <v>223</v>
      </c>
      <c r="AO37" s="195" t="s">
        <v>99</v>
      </c>
      <c r="AP37" s="195" t="s">
        <v>200</v>
      </c>
      <c r="AQ37" s="195" t="s">
        <v>981</v>
      </c>
      <c r="AR37" s="148" t="s">
        <v>111</v>
      </c>
      <c r="AS37" s="195" t="s">
        <v>112</v>
      </c>
      <c r="AT37" s="254">
        <v>31912.5</v>
      </c>
      <c r="AU37" s="254">
        <v>31912.5</v>
      </c>
      <c r="AV37" s="254">
        <v>31912.5</v>
      </c>
      <c r="AW37" s="254">
        <f t="shared" si="1"/>
        <v>31912.5</v>
      </c>
      <c r="AX37" s="254">
        <f t="shared" si="1"/>
        <v>31912.5</v>
      </c>
      <c r="AY37" s="254">
        <f t="shared" si="2"/>
        <v>31912.5</v>
      </c>
      <c r="AZ37" s="191" t="s">
        <v>193</v>
      </c>
      <c r="BA37" s="249"/>
      <c r="BB37" s="250"/>
      <c r="BC37" s="250"/>
      <c r="BD37" s="251"/>
      <c r="BE37" s="251"/>
      <c r="BF37" s="251"/>
      <c r="BG37" s="251"/>
      <c r="BH37" s="251"/>
      <c r="BI37" s="251"/>
      <c r="BJ37" s="251"/>
      <c r="BK37" s="251"/>
      <c r="BL37" s="252"/>
      <c r="BM37" s="13"/>
    </row>
    <row r="38" spans="1:65" s="253" customFormat="1" ht="89.25">
      <c r="A38" s="256">
        <v>600</v>
      </c>
      <c r="B38" s="257" t="s">
        <v>943</v>
      </c>
      <c r="C38" s="258">
        <v>402000001</v>
      </c>
      <c r="D38" s="259" t="s">
        <v>79</v>
      </c>
      <c r="E38" s="260" t="s">
        <v>944</v>
      </c>
      <c r="F38" s="261"/>
      <c r="G38" s="261"/>
      <c r="H38" s="262">
        <v>6</v>
      </c>
      <c r="I38" s="261"/>
      <c r="J38" s="262" t="s">
        <v>945</v>
      </c>
      <c r="K38" s="262" t="s">
        <v>343</v>
      </c>
      <c r="L38" s="262"/>
      <c r="M38" s="262"/>
      <c r="N38" s="262" t="s">
        <v>73</v>
      </c>
      <c r="O38" s="262"/>
      <c r="P38" s="263" t="s">
        <v>946</v>
      </c>
      <c r="Q38" s="263" t="s">
        <v>947</v>
      </c>
      <c r="R38" s="262"/>
      <c r="S38" s="262"/>
      <c r="T38" s="262">
        <v>3</v>
      </c>
      <c r="U38" s="262"/>
      <c r="V38" s="262" t="s">
        <v>948</v>
      </c>
      <c r="W38" s="262" t="s">
        <v>73</v>
      </c>
      <c r="X38" s="262" t="s">
        <v>71</v>
      </c>
      <c r="Y38" s="262"/>
      <c r="Z38" s="262"/>
      <c r="AA38" s="262"/>
      <c r="AB38" s="263" t="s">
        <v>979</v>
      </c>
      <c r="AC38" s="263" t="s">
        <v>982</v>
      </c>
      <c r="AD38" s="262"/>
      <c r="AE38" s="262"/>
      <c r="AF38" s="262"/>
      <c r="AG38" s="262"/>
      <c r="AH38" s="262"/>
      <c r="AI38" s="262"/>
      <c r="AJ38" s="262"/>
      <c r="AK38" s="262"/>
      <c r="AL38" s="262"/>
      <c r="AM38" s="262" t="s">
        <v>131</v>
      </c>
      <c r="AN38" s="263" t="s">
        <v>223</v>
      </c>
      <c r="AO38" s="195" t="s">
        <v>99</v>
      </c>
      <c r="AP38" s="195" t="s">
        <v>200</v>
      </c>
      <c r="AQ38" s="195" t="s">
        <v>981</v>
      </c>
      <c r="AR38" s="148" t="s">
        <v>111</v>
      </c>
      <c r="AS38" s="195" t="s">
        <v>113</v>
      </c>
      <c r="AT38" s="254">
        <v>9637.5</v>
      </c>
      <c r="AU38" s="254">
        <v>9637.5</v>
      </c>
      <c r="AV38" s="254">
        <v>9637.5</v>
      </c>
      <c r="AW38" s="254">
        <f t="shared" si="1"/>
        <v>9637.5</v>
      </c>
      <c r="AX38" s="254">
        <f t="shared" si="1"/>
        <v>9637.5</v>
      </c>
      <c r="AY38" s="254">
        <f t="shared" si="2"/>
        <v>9637.5</v>
      </c>
      <c r="AZ38" s="191" t="s">
        <v>193</v>
      </c>
      <c r="BA38" s="249"/>
      <c r="BB38" s="250"/>
      <c r="BC38" s="250"/>
      <c r="BD38" s="251"/>
      <c r="BE38" s="251"/>
      <c r="BF38" s="251"/>
      <c r="BG38" s="251"/>
      <c r="BH38" s="251"/>
      <c r="BI38" s="251"/>
      <c r="BJ38" s="251"/>
      <c r="BK38" s="251"/>
      <c r="BL38" s="252"/>
      <c r="BM38" s="13"/>
    </row>
    <row r="39" spans="1:65" s="253" customFormat="1" ht="89.25">
      <c r="A39" s="256">
        <v>600</v>
      </c>
      <c r="B39" s="257" t="s">
        <v>943</v>
      </c>
      <c r="C39" s="258">
        <v>402000001</v>
      </c>
      <c r="D39" s="259" t="s">
        <v>79</v>
      </c>
      <c r="E39" s="260" t="s">
        <v>944</v>
      </c>
      <c r="F39" s="261"/>
      <c r="G39" s="261"/>
      <c r="H39" s="262">
        <v>6</v>
      </c>
      <c r="I39" s="261"/>
      <c r="J39" s="262" t="s">
        <v>945</v>
      </c>
      <c r="K39" s="262" t="s">
        <v>343</v>
      </c>
      <c r="L39" s="262"/>
      <c r="M39" s="262"/>
      <c r="N39" s="262" t="s">
        <v>73</v>
      </c>
      <c r="O39" s="262"/>
      <c r="P39" s="263" t="s">
        <v>946</v>
      </c>
      <c r="Q39" s="263" t="s">
        <v>947</v>
      </c>
      <c r="R39" s="262"/>
      <c r="S39" s="262"/>
      <c r="T39" s="262">
        <v>3</v>
      </c>
      <c r="U39" s="262"/>
      <c r="V39" s="262" t="s">
        <v>948</v>
      </c>
      <c r="W39" s="262" t="s">
        <v>73</v>
      </c>
      <c r="X39" s="262" t="s">
        <v>71</v>
      </c>
      <c r="Y39" s="262"/>
      <c r="Z39" s="262"/>
      <c r="AA39" s="262"/>
      <c r="AB39" s="263" t="s">
        <v>979</v>
      </c>
      <c r="AC39" s="263" t="s">
        <v>983</v>
      </c>
      <c r="AD39" s="262"/>
      <c r="AE39" s="262"/>
      <c r="AF39" s="262"/>
      <c r="AG39" s="262"/>
      <c r="AH39" s="262"/>
      <c r="AI39" s="262"/>
      <c r="AJ39" s="262">
        <v>1</v>
      </c>
      <c r="AK39" s="262"/>
      <c r="AL39" s="262"/>
      <c r="AM39" s="262"/>
      <c r="AN39" s="263" t="s">
        <v>231</v>
      </c>
      <c r="AO39" s="195" t="s">
        <v>99</v>
      </c>
      <c r="AP39" s="195" t="s">
        <v>200</v>
      </c>
      <c r="AQ39" s="195" t="s">
        <v>984</v>
      </c>
      <c r="AR39" s="148" t="s">
        <v>121</v>
      </c>
      <c r="AS39" s="195" t="s">
        <v>113</v>
      </c>
      <c r="AT39" s="254">
        <f>329850.41+19000</f>
        <v>348850.41</v>
      </c>
      <c r="AU39" s="254">
        <f>329850.41+19000</f>
        <v>348850.41</v>
      </c>
      <c r="AV39" s="254">
        <v>449167</v>
      </c>
      <c r="AW39" s="254">
        <f t="shared" si="1"/>
        <v>449167</v>
      </c>
      <c r="AX39" s="254">
        <f t="shared" si="1"/>
        <v>449167</v>
      </c>
      <c r="AY39" s="254">
        <f t="shared" si="2"/>
        <v>449167</v>
      </c>
      <c r="AZ39" s="191" t="s">
        <v>193</v>
      </c>
      <c r="BA39" s="249"/>
      <c r="BB39" s="250"/>
      <c r="BC39" s="250"/>
      <c r="BD39" s="251"/>
      <c r="BE39" s="251"/>
      <c r="BF39" s="251"/>
      <c r="BG39" s="251"/>
      <c r="BH39" s="251"/>
      <c r="BI39" s="251"/>
      <c r="BJ39" s="251"/>
      <c r="BK39" s="251"/>
      <c r="BL39" s="252"/>
      <c r="BM39" s="13"/>
    </row>
    <row r="40" spans="1:65" s="253" customFormat="1" ht="89.25">
      <c r="A40" s="256">
        <v>600</v>
      </c>
      <c r="B40" s="257" t="s">
        <v>943</v>
      </c>
      <c r="C40" s="258">
        <v>402000001</v>
      </c>
      <c r="D40" s="259" t="s">
        <v>79</v>
      </c>
      <c r="E40" s="260" t="s">
        <v>944</v>
      </c>
      <c r="F40" s="261"/>
      <c r="G40" s="261"/>
      <c r="H40" s="262">
        <v>6</v>
      </c>
      <c r="I40" s="261"/>
      <c r="J40" s="262" t="s">
        <v>945</v>
      </c>
      <c r="K40" s="262" t="s">
        <v>343</v>
      </c>
      <c r="L40" s="262"/>
      <c r="M40" s="262"/>
      <c r="N40" s="262" t="s">
        <v>73</v>
      </c>
      <c r="O40" s="262"/>
      <c r="P40" s="263" t="s">
        <v>946</v>
      </c>
      <c r="Q40" s="263" t="s">
        <v>947</v>
      </c>
      <c r="R40" s="262"/>
      <c r="S40" s="262"/>
      <c r="T40" s="262">
        <v>3</v>
      </c>
      <c r="U40" s="262"/>
      <c r="V40" s="262" t="s">
        <v>948</v>
      </c>
      <c r="W40" s="262" t="s">
        <v>73</v>
      </c>
      <c r="X40" s="262" t="s">
        <v>71</v>
      </c>
      <c r="Y40" s="262"/>
      <c r="Z40" s="262"/>
      <c r="AA40" s="262"/>
      <c r="AB40" s="263" t="s">
        <v>985</v>
      </c>
      <c r="AC40" s="263" t="s">
        <v>986</v>
      </c>
      <c r="AD40" s="262"/>
      <c r="AE40" s="262"/>
      <c r="AF40" s="262"/>
      <c r="AG40" s="262"/>
      <c r="AH40" s="262"/>
      <c r="AI40" s="262"/>
      <c r="AJ40" s="262"/>
      <c r="AK40" s="262"/>
      <c r="AL40" s="262"/>
      <c r="AM40" s="262" t="s">
        <v>131</v>
      </c>
      <c r="AN40" s="263" t="s">
        <v>223</v>
      </c>
      <c r="AO40" s="195" t="s">
        <v>99</v>
      </c>
      <c r="AP40" s="195" t="s">
        <v>200</v>
      </c>
      <c r="AQ40" s="195" t="s">
        <v>987</v>
      </c>
      <c r="AR40" s="148" t="s">
        <v>111</v>
      </c>
      <c r="AS40" s="195" t="s">
        <v>112</v>
      </c>
      <c r="AT40" s="254">
        <v>63825</v>
      </c>
      <c r="AU40" s="254">
        <v>63825</v>
      </c>
      <c r="AV40" s="254">
        <v>63825</v>
      </c>
      <c r="AW40" s="254">
        <f t="shared" si="1"/>
        <v>63825</v>
      </c>
      <c r="AX40" s="254">
        <f t="shared" si="1"/>
        <v>63825</v>
      </c>
      <c r="AY40" s="254">
        <f t="shared" si="2"/>
        <v>63825</v>
      </c>
      <c r="AZ40" s="191" t="s">
        <v>193</v>
      </c>
      <c r="BA40" s="249"/>
      <c r="BB40" s="250"/>
      <c r="BC40" s="250"/>
      <c r="BD40" s="251"/>
      <c r="BE40" s="251"/>
      <c r="BF40" s="251"/>
      <c r="BG40" s="251"/>
      <c r="BH40" s="251"/>
      <c r="BI40" s="251"/>
      <c r="BJ40" s="251"/>
      <c r="BK40" s="251"/>
      <c r="BL40" s="252"/>
      <c r="BM40" s="13"/>
    </row>
    <row r="41" spans="1:65" s="253" customFormat="1" ht="89.25">
      <c r="A41" s="256">
        <v>600</v>
      </c>
      <c r="B41" s="257" t="s">
        <v>943</v>
      </c>
      <c r="C41" s="258">
        <v>402000001</v>
      </c>
      <c r="D41" s="259" t="s">
        <v>79</v>
      </c>
      <c r="E41" s="260" t="s">
        <v>944</v>
      </c>
      <c r="F41" s="261"/>
      <c r="G41" s="261"/>
      <c r="H41" s="262">
        <v>6</v>
      </c>
      <c r="I41" s="261"/>
      <c r="J41" s="262" t="s">
        <v>945</v>
      </c>
      <c r="K41" s="262" t="s">
        <v>343</v>
      </c>
      <c r="L41" s="262"/>
      <c r="M41" s="262"/>
      <c r="N41" s="262" t="s">
        <v>73</v>
      </c>
      <c r="O41" s="262"/>
      <c r="P41" s="263" t="s">
        <v>946</v>
      </c>
      <c r="Q41" s="263" t="s">
        <v>947</v>
      </c>
      <c r="R41" s="262"/>
      <c r="S41" s="262"/>
      <c r="T41" s="262">
        <v>3</v>
      </c>
      <c r="U41" s="262"/>
      <c r="V41" s="262" t="s">
        <v>948</v>
      </c>
      <c r="W41" s="262" t="s">
        <v>73</v>
      </c>
      <c r="X41" s="262" t="s">
        <v>71</v>
      </c>
      <c r="Y41" s="262"/>
      <c r="Z41" s="262"/>
      <c r="AA41" s="262"/>
      <c r="AB41" s="263" t="s">
        <v>985</v>
      </c>
      <c r="AC41" s="263" t="s">
        <v>986</v>
      </c>
      <c r="AD41" s="262"/>
      <c r="AE41" s="262"/>
      <c r="AF41" s="262"/>
      <c r="AG41" s="262"/>
      <c r="AH41" s="262"/>
      <c r="AI41" s="262"/>
      <c r="AJ41" s="262"/>
      <c r="AK41" s="262"/>
      <c r="AL41" s="262"/>
      <c r="AM41" s="262" t="s">
        <v>131</v>
      </c>
      <c r="AN41" s="263" t="s">
        <v>223</v>
      </c>
      <c r="AO41" s="195" t="s">
        <v>99</v>
      </c>
      <c r="AP41" s="195" t="s">
        <v>200</v>
      </c>
      <c r="AQ41" s="195" t="s">
        <v>987</v>
      </c>
      <c r="AR41" s="148" t="s">
        <v>111</v>
      </c>
      <c r="AS41" s="195" t="s">
        <v>113</v>
      </c>
      <c r="AT41" s="254">
        <v>19275</v>
      </c>
      <c r="AU41" s="254">
        <v>19275</v>
      </c>
      <c r="AV41" s="254">
        <v>19275</v>
      </c>
      <c r="AW41" s="254">
        <f t="shared" si="1"/>
        <v>19275</v>
      </c>
      <c r="AX41" s="254">
        <f t="shared" si="1"/>
        <v>19275</v>
      </c>
      <c r="AY41" s="254">
        <f t="shared" si="2"/>
        <v>19275</v>
      </c>
      <c r="AZ41" s="191" t="s">
        <v>193</v>
      </c>
      <c r="BA41" s="249"/>
      <c r="BB41" s="250"/>
      <c r="BC41" s="250"/>
      <c r="BD41" s="251"/>
      <c r="BE41" s="251"/>
      <c r="BF41" s="251"/>
      <c r="BG41" s="251"/>
      <c r="BH41" s="251"/>
      <c r="BI41" s="251"/>
      <c r="BJ41" s="251"/>
      <c r="BK41" s="251"/>
      <c r="BL41" s="252"/>
      <c r="BM41" s="13"/>
    </row>
    <row r="42" spans="1:65" s="253" customFormat="1" ht="89.25">
      <c r="A42" s="256">
        <v>600</v>
      </c>
      <c r="B42" s="257" t="s">
        <v>943</v>
      </c>
      <c r="C42" s="258">
        <v>402000001</v>
      </c>
      <c r="D42" s="259" t="s">
        <v>79</v>
      </c>
      <c r="E42" s="260" t="s">
        <v>944</v>
      </c>
      <c r="F42" s="261"/>
      <c r="G42" s="261"/>
      <c r="H42" s="262">
        <v>6</v>
      </c>
      <c r="I42" s="261"/>
      <c r="J42" s="262" t="s">
        <v>945</v>
      </c>
      <c r="K42" s="262" t="s">
        <v>343</v>
      </c>
      <c r="L42" s="262"/>
      <c r="M42" s="262"/>
      <c r="N42" s="262" t="s">
        <v>73</v>
      </c>
      <c r="O42" s="262"/>
      <c r="P42" s="263" t="s">
        <v>946</v>
      </c>
      <c r="Q42" s="263" t="s">
        <v>947</v>
      </c>
      <c r="R42" s="262"/>
      <c r="S42" s="262"/>
      <c r="T42" s="262">
        <v>3</v>
      </c>
      <c r="U42" s="262"/>
      <c r="V42" s="262" t="s">
        <v>948</v>
      </c>
      <c r="W42" s="262" t="s">
        <v>73</v>
      </c>
      <c r="X42" s="262" t="s">
        <v>71</v>
      </c>
      <c r="Y42" s="262"/>
      <c r="Z42" s="262"/>
      <c r="AA42" s="262"/>
      <c r="AB42" s="263" t="s">
        <v>985</v>
      </c>
      <c r="AC42" s="263" t="s">
        <v>983</v>
      </c>
      <c r="AD42" s="262"/>
      <c r="AE42" s="262"/>
      <c r="AF42" s="262"/>
      <c r="AG42" s="262"/>
      <c r="AH42" s="262"/>
      <c r="AI42" s="262"/>
      <c r="AJ42" s="262">
        <v>1</v>
      </c>
      <c r="AK42" s="262"/>
      <c r="AL42" s="262"/>
      <c r="AM42" s="262"/>
      <c r="AN42" s="263" t="s">
        <v>231</v>
      </c>
      <c r="AO42" s="195" t="s">
        <v>99</v>
      </c>
      <c r="AP42" s="195" t="s">
        <v>200</v>
      </c>
      <c r="AQ42" s="195" t="s">
        <v>988</v>
      </c>
      <c r="AR42" s="148" t="s">
        <v>111</v>
      </c>
      <c r="AS42" s="195" t="s">
        <v>113</v>
      </c>
      <c r="AT42" s="255">
        <f>554237.35+19693.98</f>
        <v>573931.32999999996</v>
      </c>
      <c r="AU42" s="255">
        <f>554237.35+19693.98</f>
        <v>573931.32999999996</v>
      </c>
      <c r="AV42" s="255">
        <v>690499</v>
      </c>
      <c r="AW42" s="254">
        <f t="shared" si="1"/>
        <v>690499</v>
      </c>
      <c r="AX42" s="254">
        <f t="shared" si="1"/>
        <v>690499</v>
      </c>
      <c r="AY42" s="254">
        <f t="shared" si="2"/>
        <v>690499</v>
      </c>
      <c r="AZ42" s="191" t="s">
        <v>193</v>
      </c>
      <c r="BA42" s="249"/>
      <c r="BB42" s="250"/>
      <c r="BC42" s="250"/>
      <c r="BD42" s="251"/>
      <c r="BE42" s="251"/>
      <c r="BF42" s="251"/>
      <c r="BG42" s="251"/>
      <c r="BH42" s="251"/>
      <c r="BI42" s="251"/>
      <c r="BJ42" s="251"/>
      <c r="BK42" s="251"/>
      <c r="BL42" s="252"/>
      <c r="BM42" s="13"/>
    </row>
    <row r="43" spans="1:65" s="253" customFormat="1" ht="229.5">
      <c r="A43" s="256">
        <v>600</v>
      </c>
      <c r="B43" s="257" t="s">
        <v>943</v>
      </c>
      <c r="C43" s="258">
        <v>402000002</v>
      </c>
      <c r="D43" s="259" t="s">
        <v>91</v>
      </c>
      <c r="E43" s="260" t="s">
        <v>944</v>
      </c>
      <c r="F43" s="266"/>
      <c r="G43" s="266"/>
      <c r="H43" s="264">
        <v>6</v>
      </c>
      <c r="I43" s="266"/>
      <c r="J43" s="264" t="s">
        <v>945</v>
      </c>
      <c r="K43" s="264" t="s">
        <v>343</v>
      </c>
      <c r="L43" s="264"/>
      <c r="M43" s="264"/>
      <c r="N43" s="264" t="s">
        <v>73</v>
      </c>
      <c r="O43" s="264"/>
      <c r="P43" s="263" t="s">
        <v>946</v>
      </c>
      <c r="Q43" s="263" t="s">
        <v>947</v>
      </c>
      <c r="R43" s="264"/>
      <c r="S43" s="264"/>
      <c r="T43" s="268">
        <v>3</v>
      </c>
      <c r="U43" s="264"/>
      <c r="V43" s="264" t="s">
        <v>948</v>
      </c>
      <c r="W43" s="264" t="s">
        <v>73</v>
      </c>
      <c r="X43" s="268" t="s">
        <v>71</v>
      </c>
      <c r="Y43" s="264"/>
      <c r="Z43" s="264"/>
      <c r="AA43" s="264"/>
      <c r="AB43" s="263" t="s">
        <v>970</v>
      </c>
      <c r="AC43" s="263" t="s">
        <v>3201</v>
      </c>
      <c r="AD43" s="262"/>
      <c r="AE43" s="262"/>
      <c r="AF43" s="262"/>
      <c r="AG43" s="262"/>
      <c r="AH43" s="262"/>
      <c r="AI43" s="262"/>
      <c r="AJ43" s="267" t="s">
        <v>976</v>
      </c>
      <c r="AK43" s="264"/>
      <c r="AL43" s="264"/>
      <c r="AM43" s="264"/>
      <c r="AN43" s="263" t="s">
        <v>977</v>
      </c>
      <c r="AO43" s="195" t="s">
        <v>99</v>
      </c>
      <c r="AP43" s="195" t="s">
        <v>200</v>
      </c>
      <c r="AQ43" s="195" t="s">
        <v>978</v>
      </c>
      <c r="AR43" s="148" t="s">
        <v>121</v>
      </c>
      <c r="AS43" s="195" t="s">
        <v>115</v>
      </c>
      <c r="AT43" s="255">
        <f>26762357.27+58468.83+1318047.43</f>
        <v>28138873.529999997</v>
      </c>
      <c r="AU43" s="255">
        <f>26820826.1+1318047.43</f>
        <v>28138873.530000001</v>
      </c>
      <c r="AV43" s="255">
        <v>32178774.370000001</v>
      </c>
      <c r="AW43" s="254">
        <v>32186051</v>
      </c>
      <c r="AX43" s="254">
        <f t="shared" si="1"/>
        <v>32186051</v>
      </c>
      <c r="AY43" s="254">
        <f t="shared" si="2"/>
        <v>32186051</v>
      </c>
      <c r="AZ43" s="191" t="s">
        <v>193</v>
      </c>
      <c r="BA43" s="249"/>
      <c r="BB43" s="250"/>
      <c r="BC43" s="250"/>
      <c r="BD43" s="251"/>
      <c r="BE43" s="251"/>
      <c r="BF43" s="251"/>
      <c r="BG43" s="251"/>
      <c r="BH43" s="251"/>
      <c r="BI43" s="251"/>
      <c r="BJ43" s="251"/>
      <c r="BK43" s="251"/>
      <c r="BL43" s="252"/>
      <c r="BM43" s="13"/>
    </row>
    <row r="44" spans="1:65" s="253" customFormat="1" ht="242.25" customHeight="1">
      <c r="A44" s="256">
        <v>600</v>
      </c>
      <c r="B44" s="257" t="s">
        <v>943</v>
      </c>
      <c r="C44" s="258">
        <v>402000002</v>
      </c>
      <c r="D44" s="259" t="s">
        <v>91</v>
      </c>
      <c r="E44" s="260" t="s">
        <v>944</v>
      </c>
      <c r="F44" s="261"/>
      <c r="G44" s="261"/>
      <c r="H44" s="262">
        <v>6</v>
      </c>
      <c r="I44" s="261"/>
      <c r="J44" s="262" t="s">
        <v>945</v>
      </c>
      <c r="K44" s="262" t="s">
        <v>343</v>
      </c>
      <c r="L44" s="262"/>
      <c r="M44" s="262"/>
      <c r="N44" s="262" t="s">
        <v>73</v>
      </c>
      <c r="O44" s="262"/>
      <c r="P44" s="263" t="s">
        <v>946</v>
      </c>
      <c r="Q44" s="263" t="s">
        <v>947</v>
      </c>
      <c r="R44" s="262"/>
      <c r="S44" s="262"/>
      <c r="T44" s="262">
        <v>3</v>
      </c>
      <c r="U44" s="262"/>
      <c r="V44" s="262" t="s">
        <v>948</v>
      </c>
      <c r="W44" s="262" t="s">
        <v>73</v>
      </c>
      <c r="X44" s="262" t="s">
        <v>71</v>
      </c>
      <c r="Y44" s="262"/>
      <c r="Z44" s="262"/>
      <c r="AA44" s="262"/>
      <c r="AB44" s="263" t="s">
        <v>989</v>
      </c>
      <c r="AC44" s="263" t="s">
        <v>3197</v>
      </c>
      <c r="AD44" s="262"/>
      <c r="AE44" s="262"/>
      <c r="AF44" s="262"/>
      <c r="AG44" s="262"/>
      <c r="AH44" s="262"/>
      <c r="AI44" s="262"/>
      <c r="AJ44" s="267" t="s">
        <v>976</v>
      </c>
      <c r="AK44" s="264"/>
      <c r="AL44" s="264"/>
      <c r="AM44" s="264"/>
      <c r="AN44" s="263" t="s">
        <v>977</v>
      </c>
      <c r="AO44" s="195" t="s">
        <v>99</v>
      </c>
      <c r="AP44" s="195" t="s">
        <v>200</v>
      </c>
      <c r="AQ44" s="195" t="s">
        <v>984</v>
      </c>
      <c r="AR44" s="148" t="s">
        <v>121</v>
      </c>
      <c r="AS44" s="195" t="s">
        <v>115</v>
      </c>
      <c r="AT44" s="255">
        <f>1184178.67+65000</f>
        <v>1249178.67</v>
      </c>
      <c r="AU44" s="255">
        <f>1184178.67+65000</f>
        <v>1249178.67</v>
      </c>
      <c r="AV44" s="255">
        <v>1487309</v>
      </c>
      <c r="AW44" s="254">
        <f t="shared" si="1"/>
        <v>1487309</v>
      </c>
      <c r="AX44" s="254">
        <f t="shared" si="1"/>
        <v>1487309</v>
      </c>
      <c r="AY44" s="254">
        <f t="shared" si="2"/>
        <v>1487309</v>
      </c>
      <c r="AZ44" s="191" t="s">
        <v>193</v>
      </c>
      <c r="BA44" s="249"/>
      <c r="BB44" s="250"/>
      <c r="BC44" s="250"/>
      <c r="BD44" s="251"/>
      <c r="BE44" s="251"/>
      <c r="BF44" s="251"/>
      <c r="BG44" s="251"/>
      <c r="BH44" s="251"/>
      <c r="BI44" s="251"/>
      <c r="BJ44" s="251"/>
      <c r="BK44" s="251"/>
      <c r="BL44" s="252"/>
      <c r="BM44" s="13"/>
    </row>
    <row r="45" spans="1:65" s="253" customFormat="1" ht="229.5">
      <c r="A45" s="256">
        <v>600</v>
      </c>
      <c r="B45" s="257" t="s">
        <v>943</v>
      </c>
      <c r="C45" s="258">
        <v>402000002</v>
      </c>
      <c r="D45" s="259" t="s">
        <v>91</v>
      </c>
      <c r="E45" s="260" t="s">
        <v>944</v>
      </c>
      <c r="F45" s="261"/>
      <c r="G45" s="261"/>
      <c r="H45" s="262">
        <v>6</v>
      </c>
      <c r="I45" s="261"/>
      <c r="J45" s="262" t="s">
        <v>945</v>
      </c>
      <c r="K45" s="262" t="s">
        <v>343</v>
      </c>
      <c r="L45" s="262"/>
      <c r="M45" s="262"/>
      <c r="N45" s="262" t="s">
        <v>73</v>
      </c>
      <c r="O45" s="262"/>
      <c r="P45" s="263" t="s">
        <v>946</v>
      </c>
      <c r="Q45" s="263" t="s">
        <v>947</v>
      </c>
      <c r="R45" s="262"/>
      <c r="S45" s="262"/>
      <c r="T45" s="262">
        <v>3</v>
      </c>
      <c r="U45" s="262"/>
      <c r="V45" s="262" t="s">
        <v>948</v>
      </c>
      <c r="W45" s="262" t="s">
        <v>73</v>
      </c>
      <c r="X45" s="262" t="s">
        <v>71</v>
      </c>
      <c r="Y45" s="262"/>
      <c r="Z45" s="262"/>
      <c r="AA45" s="262"/>
      <c r="AB45" s="263" t="s">
        <v>990</v>
      </c>
      <c r="AC45" s="263" t="s">
        <v>3198</v>
      </c>
      <c r="AD45" s="262"/>
      <c r="AE45" s="262"/>
      <c r="AF45" s="262"/>
      <c r="AG45" s="262"/>
      <c r="AH45" s="262"/>
      <c r="AI45" s="262"/>
      <c r="AJ45" s="267" t="s">
        <v>976</v>
      </c>
      <c r="AK45" s="264"/>
      <c r="AL45" s="264"/>
      <c r="AM45" s="264"/>
      <c r="AN45" s="263" t="s">
        <v>977</v>
      </c>
      <c r="AO45" s="195" t="s">
        <v>99</v>
      </c>
      <c r="AP45" s="195" t="s">
        <v>200</v>
      </c>
      <c r="AQ45" s="195" t="s">
        <v>988</v>
      </c>
      <c r="AR45" s="148" t="s">
        <v>121</v>
      </c>
      <c r="AS45" s="195" t="s">
        <v>115</v>
      </c>
      <c r="AT45" s="254">
        <f>1874500.69+65211.87</f>
        <v>1939712.56</v>
      </c>
      <c r="AU45" s="254">
        <f>1874500.69+65211.87</f>
        <v>1939712.56</v>
      </c>
      <c r="AV45" s="254">
        <v>2286420</v>
      </c>
      <c r="AW45" s="254">
        <f t="shared" si="1"/>
        <v>2286420</v>
      </c>
      <c r="AX45" s="254">
        <f t="shared" si="1"/>
        <v>2286420</v>
      </c>
      <c r="AY45" s="254">
        <f t="shared" si="2"/>
        <v>2286420</v>
      </c>
      <c r="AZ45" s="191" t="s">
        <v>193</v>
      </c>
      <c r="BA45" s="249"/>
      <c r="BB45" s="250"/>
      <c r="BC45" s="250"/>
      <c r="BD45" s="251"/>
      <c r="BE45" s="251"/>
      <c r="BF45" s="251"/>
      <c r="BG45" s="251"/>
      <c r="BH45" s="251"/>
      <c r="BI45" s="251"/>
      <c r="BJ45" s="251"/>
      <c r="BK45" s="251"/>
      <c r="BL45" s="252"/>
      <c r="BM45" s="13"/>
    </row>
    <row r="46" spans="1:65" s="253" customFormat="1" ht="204">
      <c r="A46" s="256">
        <v>600</v>
      </c>
      <c r="B46" s="257" t="s">
        <v>943</v>
      </c>
      <c r="C46" s="258">
        <v>402000017</v>
      </c>
      <c r="D46" s="259" t="s">
        <v>991</v>
      </c>
      <c r="E46" s="260" t="s">
        <v>944</v>
      </c>
      <c r="F46" s="266"/>
      <c r="G46" s="266"/>
      <c r="H46" s="264">
        <v>6</v>
      </c>
      <c r="I46" s="266"/>
      <c r="J46" s="264" t="s">
        <v>945</v>
      </c>
      <c r="K46" s="264" t="s">
        <v>343</v>
      </c>
      <c r="L46" s="264"/>
      <c r="M46" s="264"/>
      <c r="N46" s="268" t="s">
        <v>73</v>
      </c>
      <c r="O46" s="264"/>
      <c r="P46" s="263" t="s">
        <v>946</v>
      </c>
      <c r="Q46" s="263" t="s">
        <v>947</v>
      </c>
      <c r="R46" s="264"/>
      <c r="S46" s="264"/>
      <c r="T46" s="264">
        <v>3</v>
      </c>
      <c r="U46" s="264"/>
      <c r="V46" s="264" t="s">
        <v>948</v>
      </c>
      <c r="W46" s="264" t="s">
        <v>73</v>
      </c>
      <c r="X46" s="264" t="s">
        <v>71</v>
      </c>
      <c r="Y46" s="264"/>
      <c r="Z46" s="264"/>
      <c r="AA46" s="264"/>
      <c r="AB46" s="263" t="s">
        <v>990</v>
      </c>
      <c r="AC46" s="263" t="s">
        <v>950</v>
      </c>
      <c r="AD46" s="262"/>
      <c r="AE46" s="262"/>
      <c r="AF46" s="262"/>
      <c r="AG46" s="262"/>
      <c r="AH46" s="262">
        <v>2</v>
      </c>
      <c r="AI46" s="262"/>
      <c r="AJ46" s="256" t="s">
        <v>992</v>
      </c>
      <c r="AK46" s="262">
        <v>11</v>
      </c>
      <c r="AL46" s="262"/>
      <c r="AM46" s="262"/>
      <c r="AN46" s="263" t="s">
        <v>226</v>
      </c>
      <c r="AO46" s="195" t="s">
        <v>948</v>
      </c>
      <c r="AP46" s="195" t="s">
        <v>99</v>
      </c>
      <c r="AQ46" s="195" t="s">
        <v>993</v>
      </c>
      <c r="AR46" s="148" t="s">
        <v>994</v>
      </c>
      <c r="AS46" s="195" t="s">
        <v>116</v>
      </c>
      <c r="AT46" s="254">
        <v>5090499.3499999996</v>
      </c>
      <c r="AU46" s="254">
        <v>5090499.3499999996</v>
      </c>
      <c r="AV46" s="254">
        <v>3590500</v>
      </c>
      <c r="AW46" s="254">
        <v>590500</v>
      </c>
      <c r="AX46" s="254">
        <f t="shared" si="1"/>
        <v>590500</v>
      </c>
      <c r="AY46" s="254">
        <f t="shared" si="2"/>
        <v>590500</v>
      </c>
      <c r="AZ46" s="191" t="s">
        <v>193</v>
      </c>
      <c r="BA46" s="249"/>
      <c r="BB46" s="250"/>
      <c r="BC46" s="250"/>
      <c r="BD46" s="251"/>
      <c r="BE46" s="251"/>
      <c r="BF46" s="251"/>
      <c r="BG46" s="251"/>
      <c r="BH46" s="251"/>
      <c r="BI46" s="251"/>
      <c r="BJ46" s="251"/>
      <c r="BK46" s="251"/>
      <c r="BL46" s="252"/>
      <c r="BM46" s="13"/>
    </row>
    <row r="47" spans="1:65" s="253" customFormat="1" ht="209.25" customHeight="1">
      <c r="A47" s="256">
        <v>600</v>
      </c>
      <c r="B47" s="257" t="s">
        <v>943</v>
      </c>
      <c r="C47" s="258">
        <v>402000017</v>
      </c>
      <c r="D47" s="259" t="s">
        <v>991</v>
      </c>
      <c r="E47" s="260" t="s">
        <v>944</v>
      </c>
      <c r="F47" s="266"/>
      <c r="G47" s="266"/>
      <c r="H47" s="264">
        <v>6</v>
      </c>
      <c r="I47" s="266"/>
      <c r="J47" s="264" t="s">
        <v>945</v>
      </c>
      <c r="K47" s="264" t="s">
        <v>343</v>
      </c>
      <c r="L47" s="264"/>
      <c r="M47" s="264"/>
      <c r="N47" s="269" t="s">
        <v>73</v>
      </c>
      <c r="O47" s="264"/>
      <c r="P47" s="263" t="s">
        <v>946</v>
      </c>
      <c r="Q47" s="263" t="s">
        <v>947</v>
      </c>
      <c r="R47" s="264"/>
      <c r="S47" s="264"/>
      <c r="T47" s="264">
        <v>3</v>
      </c>
      <c r="U47" s="264"/>
      <c r="V47" s="264" t="s">
        <v>948</v>
      </c>
      <c r="W47" s="264" t="s">
        <v>73</v>
      </c>
      <c r="X47" s="264" t="s">
        <v>71</v>
      </c>
      <c r="Y47" s="264"/>
      <c r="Z47" s="264"/>
      <c r="AA47" s="264"/>
      <c r="AB47" s="263" t="s">
        <v>990</v>
      </c>
      <c r="AC47" s="263" t="s">
        <v>950</v>
      </c>
      <c r="AD47" s="262"/>
      <c r="AE47" s="262"/>
      <c r="AF47" s="262"/>
      <c r="AG47" s="262"/>
      <c r="AH47" s="262">
        <v>2</v>
      </c>
      <c r="AI47" s="262"/>
      <c r="AJ47" s="256" t="s">
        <v>992</v>
      </c>
      <c r="AK47" s="262">
        <v>11</v>
      </c>
      <c r="AL47" s="262"/>
      <c r="AM47" s="262"/>
      <c r="AN47" s="263" t="s">
        <v>226</v>
      </c>
      <c r="AO47" s="195" t="s">
        <v>948</v>
      </c>
      <c r="AP47" s="195" t="s">
        <v>329</v>
      </c>
      <c r="AQ47" s="195" t="s">
        <v>993</v>
      </c>
      <c r="AR47" s="148" t="s">
        <v>994</v>
      </c>
      <c r="AS47" s="195" t="s">
        <v>116</v>
      </c>
      <c r="AT47" s="255">
        <v>1999998</v>
      </c>
      <c r="AU47" s="255">
        <v>1999998</v>
      </c>
      <c r="AV47" s="255">
        <v>2000000</v>
      </c>
      <c r="AW47" s="254">
        <v>500000</v>
      </c>
      <c r="AX47" s="254">
        <f t="shared" si="1"/>
        <v>500000</v>
      </c>
      <c r="AY47" s="254">
        <f t="shared" si="2"/>
        <v>500000</v>
      </c>
      <c r="AZ47" s="191" t="s">
        <v>193</v>
      </c>
      <c r="BA47" s="249"/>
      <c r="BB47" s="250"/>
      <c r="BC47" s="250"/>
      <c r="BD47" s="251"/>
      <c r="BE47" s="251"/>
      <c r="BF47" s="251"/>
      <c r="BG47" s="251"/>
      <c r="BH47" s="251"/>
      <c r="BI47" s="251"/>
      <c r="BJ47" s="251"/>
      <c r="BK47" s="251"/>
      <c r="BL47" s="252"/>
      <c r="BM47" s="13"/>
    </row>
    <row r="48" spans="1:65" s="253" customFormat="1" ht="141" customHeight="1">
      <c r="A48" s="256">
        <v>600</v>
      </c>
      <c r="B48" s="257" t="s">
        <v>943</v>
      </c>
      <c r="C48" s="258">
        <v>402000001</v>
      </c>
      <c r="D48" s="259" t="s">
        <v>79</v>
      </c>
      <c r="E48" s="260" t="s">
        <v>995</v>
      </c>
      <c r="F48" s="266"/>
      <c r="G48" s="266"/>
      <c r="H48" s="264">
        <v>7</v>
      </c>
      <c r="I48" s="266"/>
      <c r="J48" s="264">
        <v>26</v>
      </c>
      <c r="K48" s="264"/>
      <c r="L48" s="264"/>
      <c r="M48" s="264"/>
      <c r="N48" s="269"/>
      <c r="O48" s="264"/>
      <c r="P48" s="263" t="s">
        <v>996</v>
      </c>
      <c r="Q48" s="263" t="s">
        <v>997</v>
      </c>
      <c r="R48" s="264"/>
      <c r="S48" s="264"/>
      <c r="T48" s="264"/>
      <c r="U48" s="264"/>
      <c r="V48" s="264">
        <v>13</v>
      </c>
      <c r="W48" s="264" t="s">
        <v>69</v>
      </c>
      <c r="X48" s="264"/>
      <c r="Y48" s="264"/>
      <c r="Z48" s="264"/>
      <c r="AA48" s="264"/>
      <c r="AB48" s="263" t="s">
        <v>998</v>
      </c>
      <c r="AC48" s="263" t="s">
        <v>999</v>
      </c>
      <c r="AD48" s="262"/>
      <c r="AE48" s="262"/>
      <c r="AF48" s="262"/>
      <c r="AG48" s="262"/>
      <c r="AH48" s="262"/>
      <c r="AI48" s="262"/>
      <c r="AJ48" s="262"/>
      <c r="AK48" s="262"/>
      <c r="AL48" s="262"/>
      <c r="AM48" s="256" t="s">
        <v>250</v>
      </c>
      <c r="AN48" s="263" t="s">
        <v>231</v>
      </c>
      <c r="AO48" s="195" t="s">
        <v>99</v>
      </c>
      <c r="AP48" s="195" t="s">
        <v>68</v>
      </c>
      <c r="AQ48" s="195" t="s">
        <v>1000</v>
      </c>
      <c r="AR48" s="148" t="s">
        <v>101</v>
      </c>
      <c r="AS48" s="195" t="s">
        <v>115</v>
      </c>
      <c r="AT48" s="255">
        <v>129915</v>
      </c>
      <c r="AU48" s="255">
        <v>129915</v>
      </c>
      <c r="AV48" s="255">
        <v>350975</v>
      </c>
      <c r="AW48" s="254">
        <v>0</v>
      </c>
      <c r="AX48" s="254">
        <f t="shared" si="1"/>
        <v>0</v>
      </c>
      <c r="AY48" s="254">
        <f t="shared" si="2"/>
        <v>0</v>
      </c>
      <c r="AZ48" s="191" t="s">
        <v>193</v>
      </c>
      <c r="BA48" s="249"/>
      <c r="BB48" s="250"/>
      <c r="BC48" s="250"/>
      <c r="BD48" s="251"/>
      <c r="BE48" s="251"/>
      <c r="BF48" s="251"/>
      <c r="BG48" s="251"/>
      <c r="BH48" s="251"/>
      <c r="BI48" s="251"/>
      <c r="BJ48" s="251"/>
      <c r="BK48" s="251"/>
      <c r="BL48" s="252"/>
      <c r="BM48" s="13"/>
    </row>
    <row r="49" spans="1:254" ht="89.25">
      <c r="A49" s="256">
        <v>600</v>
      </c>
      <c r="B49" s="257" t="s">
        <v>943</v>
      </c>
      <c r="C49" s="258">
        <v>402000001</v>
      </c>
      <c r="D49" s="259" t="s">
        <v>79</v>
      </c>
      <c r="E49" s="260" t="s">
        <v>995</v>
      </c>
      <c r="F49" s="266"/>
      <c r="G49" s="266"/>
      <c r="H49" s="264">
        <v>7</v>
      </c>
      <c r="I49" s="266"/>
      <c r="J49" s="264">
        <v>26</v>
      </c>
      <c r="K49" s="264"/>
      <c r="L49" s="264"/>
      <c r="M49" s="264"/>
      <c r="N49" s="269"/>
      <c r="O49" s="264"/>
      <c r="P49" s="263" t="s">
        <v>996</v>
      </c>
      <c r="Q49" s="263" t="s">
        <v>997</v>
      </c>
      <c r="R49" s="264"/>
      <c r="S49" s="264"/>
      <c r="T49" s="264"/>
      <c r="U49" s="264"/>
      <c r="V49" s="264">
        <v>13</v>
      </c>
      <c r="W49" s="264" t="s">
        <v>69</v>
      </c>
      <c r="X49" s="264"/>
      <c r="Y49" s="264"/>
      <c r="Z49" s="264"/>
      <c r="AA49" s="264"/>
      <c r="AB49" s="263" t="s">
        <v>998</v>
      </c>
      <c r="AC49" s="263" t="s">
        <v>999</v>
      </c>
      <c r="AD49" s="262"/>
      <c r="AE49" s="262"/>
      <c r="AF49" s="262"/>
      <c r="AG49" s="262"/>
      <c r="AH49" s="262"/>
      <c r="AI49" s="262"/>
      <c r="AJ49" s="262"/>
      <c r="AK49" s="262"/>
      <c r="AL49" s="262"/>
      <c r="AM49" s="256" t="s">
        <v>250</v>
      </c>
      <c r="AN49" s="263" t="s">
        <v>231</v>
      </c>
      <c r="AO49" s="195" t="s">
        <v>99</v>
      </c>
      <c r="AP49" s="195" t="s">
        <v>68</v>
      </c>
      <c r="AQ49" s="195" t="s">
        <v>1000</v>
      </c>
      <c r="AR49" s="148" t="s">
        <v>101</v>
      </c>
      <c r="AS49" s="195" t="s">
        <v>113</v>
      </c>
      <c r="AT49" s="255">
        <v>39234.339999999997</v>
      </c>
      <c r="AU49" s="255">
        <v>39234.339999999997</v>
      </c>
      <c r="AV49" s="255">
        <v>105994.45</v>
      </c>
      <c r="AW49" s="254">
        <v>0</v>
      </c>
      <c r="AX49" s="254">
        <f t="shared" si="1"/>
        <v>0</v>
      </c>
      <c r="AY49" s="254">
        <f t="shared" si="2"/>
        <v>0</v>
      </c>
      <c r="AZ49" s="191" t="s">
        <v>193</v>
      </c>
      <c r="BA49" s="249"/>
      <c r="BB49" s="250"/>
      <c r="BC49" s="250"/>
      <c r="BD49" s="251"/>
      <c r="BE49" s="251"/>
      <c r="BF49" s="251"/>
      <c r="BG49" s="251"/>
      <c r="BL49" s="252"/>
      <c r="BM49" s="13"/>
      <c r="BN49" s="253"/>
      <c r="BO49" s="253"/>
      <c r="BP49" s="253"/>
      <c r="BQ49" s="253"/>
    </row>
    <row r="50" spans="1:254" ht="14.25">
      <c r="A50" s="141">
        <v>600</v>
      </c>
      <c r="B50" s="157"/>
      <c r="C50" s="158"/>
      <c r="D50" s="159" t="s">
        <v>98</v>
      </c>
      <c r="E50" s="160"/>
      <c r="F50" s="161"/>
      <c r="G50" s="161"/>
      <c r="H50" s="161"/>
      <c r="I50" s="161"/>
      <c r="J50" s="161"/>
      <c r="K50" s="161"/>
      <c r="L50" s="161"/>
      <c r="M50" s="161"/>
      <c r="N50" s="161"/>
      <c r="O50" s="161"/>
      <c r="P50" s="162"/>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3"/>
      <c r="AR50" s="157"/>
      <c r="AS50" s="157"/>
      <c r="AT50" s="56">
        <f t="shared" ref="AT50:AY50" si="3">SUM(AT27:AT49)</f>
        <v>59959383.050000004</v>
      </c>
      <c r="AU50" s="56">
        <f t="shared" si="3"/>
        <v>59868802.090000011</v>
      </c>
      <c r="AV50" s="56">
        <f t="shared" si="3"/>
        <v>63760079.450000003</v>
      </c>
      <c r="AW50" s="56">
        <f t="shared" si="3"/>
        <v>58399790</v>
      </c>
      <c r="AX50" s="56">
        <f t="shared" si="3"/>
        <v>59153710</v>
      </c>
      <c r="AY50" s="56">
        <f t="shared" si="3"/>
        <v>59156180</v>
      </c>
      <c r="AZ50" s="164"/>
      <c r="BA50" s="165"/>
      <c r="BB50" s="166"/>
      <c r="BC50" s="166"/>
      <c r="BD50" s="167"/>
      <c r="BE50" s="167"/>
      <c r="BF50" s="167"/>
      <c r="BG50" s="167"/>
      <c r="BH50" s="167"/>
      <c r="BI50" s="167"/>
      <c r="BJ50" s="167"/>
      <c r="BK50" s="167"/>
      <c r="BL50" s="168"/>
      <c r="BM50" s="169"/>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c r="EB50" s="170"/>
      <c r="EC50" s="170"/>
      <c r="ED50" s="170"/>
      <c r="EE50" s="170"/>
      <c r="EF50" s="170"/>
      <c r="EG50" s="170"/>
      <c r="EH50" s="170"/>
      <c r="EI50" s="170"/>
      <c r="EJ50" s="170"/>
      <c r="EK50" s="170"/>
      <c r="EL50" s="170"/>
      <c r="EM50" s="170"/>
      <c r="EN50" s="170"/>
      <c r="EO50" s="170"/>
      <c r="EP50" s="170"/>
      <c r="EQ50" s="170"/>
      <c r="ER50" s="170"/>
      <c r="ES50" s="170"/>
      <c r="ET50" s="170"/>
      <c r="EU50" s="170"/>
      <c r="EV50" s="170"/>
      <c r="EW50" s="170"/>
      <c r="EX50" s="170"/>
      <c r="EY50" s="170"/>
      <c r="EZ50" s="170"/>
      <c r="FA50" s="170"/>
      <c r="FB50" s="170"/>
      <c r="FC50" s="170"/>
      <c r="FD50" s="170"/>
      <c r="FE50" s="170"/>
      <c r="FF50" s="170"/>
      <c r="FG50" s="170"/>
      <c r="FH50" s="170"/>
      <c r="FI50" s="170"/>
      <c r="FJ50" s="170"/>
      <c r="FK50" s="170"/>
      <c r="FL50" s="170"/>
      <c r="FM50" s="170"/>
      <c r="FN50" s="170"/>
      <c r="FO50" s="170"/>
      <c r="FP50" s="170"/>
      <c r="FQ50" s="170"/>
      <c r="FR50" s="170"/>
      <c r="FS50" s="170"/>
      <c r="FT50" s="170"/>
      <c r="FU50" s="170"/>
      <c r="FV50" s="170"/>
      <c r="FW50" s="170"/>
      <c r="FX50" s="170"/>
      <c r="FY50" s="170"/>
      <c r="FZ50" s="170"/>
      <c r="GA50" s="170"/>
      <c r="GB50" s="170"/>
      <c r="GC50" s="170"/>
      <c r="GD50" s="170"/>
      <c r="GE50" s="170"/>
      <c r="GF50" s="170"/>
      <c r="GG50" s="170"/>
      <c r="GH50" s="170"/>
      <c r="GI50" s="170"/>
      <c r="GJ50" s="170"/>
      <c r="GK50" s="170"/>
      <c r="GL50" s="170"/>
      <c r="GM50" s="170"/>
      <c r="GN50" s="170"/>
      <c r="GO50" s="170"/>
      <c r="GP50" s="170"/>
      <c r="GQ50" s="170"/>
      <c r="GR50" s="170"/>
      <c r="GS50" s="170"/>
      <c r="GT50" s="170"/>
      <c r="GU50" s="170"/>
      <c r="GV50" s="170"/>
      <c r="GW50" s="170"/>
      <c r="GX50" s="170"/>
      <c r="GY50" s="170"/>
      <c r="GZ50" s="170"/>
      <c r="HA50" s="170"/>
      <c r="HB50" s="170"/>
      <c r="HC50" s="170"/>
      <c r="HD50" s="170"/>
      <c r="HE50" s="170"/>
      <c r="HF50" s="170"/>
      <c r="HG50" s="170"/>
      <c r="HH50" s="170"/>
      <c r="HI50" s="170"/>
      <c r="HJ50" s="170"/>
      <c r="HK50" s="170"/>
      <c r="HL50" s="170"/>
      <c r="HM50" s="170"/>
      <c r="HN50" s="170"/>
      <c r="HO50" s="170"/>
      <c r="HP50" s="170"/>
      <c r="HQ50" s="170"/>
      <c r="HR50" s="170"/>
      <c r="HS50" s="170"/>
      <c r="HT50" s="170"/>
      <c r="HU50" s="170"/>
      <c r="HV50" s="170"/>
      <c r="HW50" s="170"/>
      <c r="HX50" s="170"/>
      <c r="HY50" s="170"/>
      <c r="HZ50" s="170"/>
      <c r="IA50" s="170"/>
      <c r="IB50" s="170"/>
      <c r="IC50" s="170"/>
      <c r="ID50" s="170"/>
      <c r="IE50" s="170"/>
      <c r="IF50" s="170"/>
      <c r="IG50" s="170"/>
      <c r="IH50" s="170"/>
      <c r="II50" s="170"/>
      <c r="IJ50" s="170"/>
      <c r="IK50" s="170"/>
      <c r="IL50" s="170"/>
      <c r="IM50" s="170"/>
      <c r="IN50" s="170"/>
      <c r="IO50" s="170"/>
      <c r="IP50" s="170"/>
      <c r="IQ50" s="170"/>
      <c r="IR50" s="170"/>
      <c r="IS50" s="170"/>
      <c r="IT50" s="170"/>
    </row>
    <row r="51" spans="1:254" ht="165.75">
      <c r="A51" s="191">
        <v>601</v>
      </c>
      <c r="B51" s="45" t="s">
        <v>3006</v>
      </c>
      <c r="C51" s="187">
        <v>401000001</v>
      </c>
      <c r="D51" s="462" t="s">
        <v>3007</v>
      </c>
      <c r="E51" s="144" t="s">
        <v>244</v>
      </c>
      <c r="F51" s="145"/>
      <c r="G51" s="145"/>
      <c r="H51" s="146">
        <v>3</v>
      </c>
      <c r="I51" s="145"/>
      <c r="J51" s="146">
        <v>16</v>
      </c>
      <c r="K51" s="146">
        <v>1</v>
      </c>
      <c r="L51" s="146">
        <v>1</v>
      </c>
      <c r="M51" s="463"/>
      <c r="N51" s="463"/>
      <c r="O51" s="463"/>
      <c r="P51" s="52" t="s">
        <v>186</v>
      </c>
      <c r="Q51" s="52" t="s">
        <v>3008</v>
      </c>
      <c r="R51" s="146"/>
      <c r="S51" s="146"/>
      <c r="T51" s="146" t="s">
        <v>71</v>
      </c>
      <c r="U51" s="146"/>
      <c r="V51" s="146">
        <v>9</v>
      </c>
      <c r="W51" s="146" t="s">
        <v>73</v>
      </c>
      <c r="X51" s="146"/>
      <c r="Y51" s="146"/>
      <c r="Z51" s="146"/>
      <c r="AA51" s="146"/>
      <c r="AB51" s="52" t="s">
        <v>187</v>
      </c>
      <c r="AC51" s="52" t="s">
        <v>3009</v>
      </c>
      <c r="AD51" s="434"/>
      <c r="AE51" s="434"/>
      <c r="AF51" s="434"/>
      <c r="AG51" s="434"/>
      <c r="AH51" s="464"/>
      <c r="AI51" s="52"/>
      <c r="AJ51" s="464"/>
      <c r="AK51" s="465"/>
      <c r="AL51" s="434"/>
      <c r="AM51" s="52" t="s">
        <v>3010</v>
      </c>
      <c r="AN51" s="52" t="s">
        <v>3011</v>
      </c>
      <c r="AO51" s="195" t="s">
        <v>99</v>
      </c>
      <c r="AP51" s="195" t="s">
        <v>68</v>
      </c>
      <c r="AQ51" s="195">
        <v>1220320040</v>
      </c>
      <c r="AR51" s="148" t="s">
        <v>3012</v>
      </c>
      <c r="AS51" s="195" t="s">
        <v>119</v>
      </c>
      <c r="AT51" s="294">
        <v>1361215</v>
      </c>
      <c r="AU51" s="294">
        <v>1361215</v>
      </c>
      <c r="AV51" s="294">
        <v>1455240</v>
      </c>
      <c r="AW51" s="294">
        <v>1455240</v>
      </c>
      <c r="AX51" s="294">
        <v>1455240</v>
      </c>
      <c r="AY51" s="294">
        <v>1455240</v>
      </c>
      <c r="AZ51" s="539" t="s">
        <v>134</v>
      </c>
    </row>
    <row r="52" spans="1:254" ht="178.5">
      <c r="A52" s="191">
        <v>601</v>
      </c>
      <c r="B52" s="45" t="s">
        <v>3006</v>
      </c>
      <c r="C52" s="187">
        <v>401000001</v>
      </c>
      <c r="D52" s="462" t="s">
        <v>3007</v>
      </c>
      <c r="E52" s="144" t="s">
        <v>244</v>
      </c>
      <c r="F52" s="145"/>
      <c r="G52" s="145"/>
      <c r="H52" s="146">
        <v>3</v>
      </c>
      <c r="I52" s="145"/>
      <c r="J52" s="146">
        <v>17</v>
      </c>
      <c r="K52" s="146">
        <v>1</v>
      </c>
      <c r="L52" s="146">
        <v>8</v>
      </c>
      <c r="M52" s="463"/>
      <c r="N52" s="463"/>
      <c r="O52" s="463"/>
      <c r="P52" s="52" t="s">
        <v>186</v>
      </c>
      <c r="Q52" s="52" t="s">
        <v>3008</v>
      </c>
      <c r="R52" s="146"/>
      <c r="S52" s="146"/>
      <c r="T52" s="146" t="s">
        <v>71</v>
      </c>
      <c r="U52" s="146"/>
      <c r="V52" s="146">
        <v>9</v>
      </c>
      <c r="W52" s="146" t="s">
        <v>73</v>
      </c>
      <c r="X52" s="146"/>
      <c r="Y52" s="146"/>
      <c r="Z52" s="146"/>
      <c r="AA52" s="146"/>
      <c r="AB52" s="52" t="s">
        <v>187</v>
      </c>
      <c r="AC52" s="52" t="s">
        <v>1236</v>
      </c>
      <c r="AD52" s="434"/>
      <c r="AE52" s="434"/>
      <c r="AF52" s="434"/>
      <c r="AG52" s="434"/>
      <c r="AH52" s="465"/>
      <c r="AI52" s="465"/>
      <c r="AJ52" s="44"/>
      <c r="AK52" s="35"/>
      <c r="AL52" s="465"/>
      <c r="AM52" s="52" t="s">
        <v>3013</v>
      </c>
      <c r="AN52" s="52" t="s">
        <v>226</v>
      </c>
      <c r="AO52" s="195" t="s">
        <v>99</v>
      </c>
      <c r="AP52" s="195" t="s">
        <v>68</v>
      </c>
      <c r="AQ52" s="195">
        <v>1220320090</v>
      </c>
      <c r="AR52" s="148" t="s">
        <v>3014</v>
      </c>
      <c r="AS52" s="195" t="s">
        <v>116</v>
      </c>
      <c r="AT52" s="294">
        <v>293889.5</v>
      </c>
      <c r="AU52" s="294">
        <f>AT52</f>
        <v>293889.5</v>
      </c>
      <c r="AV52" s="294">
        <v>255000</v>
      </c>
      <c r="AW52" s="294">
        <v>790000</v>
      </c>
      <c r="AX52" s="294">
        <v>790000</v>
      </c>
      <c r="AY52" s="294">
        <v>790000</v>
      </c>
      <c r="AZ52" s="539" t="s">
        <v>134</v>
      </c>
    </row>
    <row r="53" spans="1:254" ht="165.75">
      <c r="A53" s="191">
        <v>601</v>
      </c>
      <c r="B53" s="45" t="s">
        <v>3006</v>
      </c>
      <c r="C53" s="187">
        <v>401000001</v>
      </c>
      <c r="D53" s="462" t="s">
        <v>3007</v>
      </c>
      <c r="E53" s="144" t="s">
        <v>244</v>
      </c>
      <c r="F53" s="145"/>
      <c r="G53" s="145"/>
      <c r="H53" s="146">
        <v>3</v>
      </c>
      <c r="I53" s="145"/>
      <c r="J53" s="146">
        <v>16</v>
      </c>
      <c r="K53" s="146">
        <v>1</v>
      </c>
      <c r="L53" s="146">
        <v>1</v>
      </c>
      <c r="M53" s="463"/>
      <c r="N53" s="463"/>
      <c r="O53" s="463"/>
      <c r="P53" s="52" t="s">
        <v>186</v>
      </c>
      <c r="Q53" s="52" t="s">
        <v>3008</v>
      </c>
      <c r="R53" s="146"/>
      <c r="S53" s="146"/>
      <c r="T53" s="146" t="s">
        <v>71</v>
      </c>
      <c r="U53" s="146"/>
      <c r="V53" s="146">
        <v>9</v>
      </c>
      <c r="W53" s="146" t="s">
        <v>73</v>
      </c>
      <c r="X53" s="146"/>
      <c r="Y53" s="146"/>
      <c r="Z53" s="146"/>
      <c r="AA53" s="146"/>
      <c r="AB53" s="52" t="s">
        <v>187</v>
      </c>
      <c r="AC53" s="52" t="s">
        <v>3009</v>
      </c>
      <c r="AD53" s="434"/>
      <c r="AE53" s="434"/>
      <c r="AF53" s="434"/>
      <c r="AG53" s="434"/>
      <c r="AH53" s="464"/>
      <c r="AI53" s="434"/>
      <c r="AJ53" s="465"/>
      <c r="AK53" s="465"/>
      <c r="AL53" s="434"/>
      <c r="AM53" s="52" t="s">
        <v>3010</v>
      </c>
      <c r="AN53" s="52" t="s">
        <v>3011</v>
      </c>
      <c r="AO53" s="195" t="s">
        <v>99</v>
      </c>
      <c r="AP53" s="195" t="s">
        <v>68</v>
      </c>
      <c r="AQ53" s="195">
        <v>1420120710</v>
      </c>
      <c r="AR53" s="148" t="s">
        <v>3015</v>
      </c>
      <c r="AS53" s="195" t="s">
        <v>116</v>
      </c>
      <c r="AT53" s="498">
        <v>80000</v>
      </c>
      <c r="AU53" s="498">
        <f>BC53</f>
        <v>0</v>
      </c>
      <c r="AV53" s="498">
        <v>150000</v>
      </c>
      <c r="AW53" s="498">
        <v>300000</v>
      </c>
      <c r="AX53" s="498">
        <v>450000</v>
      </c>
      <c r="AY53" s="498">
        <v>450000</v>
      </c>
      <c r="AZ53" s="499" t="s">
        <v>134</v>
      </c>
    </row>
    <row r="54" spans="1:254" ht="165.75">
      <c r="A54" s="191">
        <v>601</v>
      </c>
      <c r="B54" s="45" t="s">
        <v>3006</v>
      </c>
      <c r="C54" s="187">
        <v>401000001</v>
      </c>
      <c r="D54" s="462" t="s">
        <v>3007</v>
      </c>
      <c r="E54" s="144" t="s">
        <v>244</v>
      </c>
      <c r="F54" s="145"/>
      <c r="G54" s="145"/>
      <c r="H54" s="146">
        <v>3</v>
      </c>
      <c r="I54" s="145"/>
      <c r="J54" s="146">
        <v>16</v>
      </c>
      <c r="K54" s="146">
        <v>1</v>
      </c>
      <c r="L54" s="146">
        <v>1</v>
      </c>
      <c r="M54" s="463"/>
      <c r="N54" s="463"/>
      <c r="O54" s="463"/>
      <c r="P54" s="52" t="s">
        <v>186</v>
      </c>
      <c r="Q54" s="52" t="s">
        <v>3008</v>
      </c>
      <c r="R54" s="146"/>
      <c r="S54" s="146"/>
      <c r="T54" s="146" t="s">
        <v>71</v>
      </c>
      <c r="U54" s="146"/>
      <c r="V54" s="146">
        <v>9</v>
      </c>
      <c r="W54" s="146" t="s">
        <v>73</v>
      </c>
      <c r="X54" s="146"/>
      <c r="Y54" s="146"/>
      <c r="Z54" s="146"/>
      <c r="AA54" s="146"/>
      <c r="AB54" s="52" t="s">
        <v>187</v>
      </c>
      <c r="AC54" s="52" t="s">
        <v>1236</v>
      </c>
      <c r="AD54" s="434"/>
      <c r="AE54" s="434"/>
      <c r="AF54" s="434"/>
      <c r="AG54" s="434"/>
      <c r="AH54" s="465"/>
      <c r="AI54" s="465"/>
      <c r="AJ54" s="44"/>
      <c r="AK54" s="35"/>
      <c r="AL54" s="465"/>
      <c r="AM54" s="52" t="s">
        <v>3016</v>
      </c>
      <c r="AN54" s="52" t="s">
        <v>226</v>
      </c>
      <c r="AO54" s="195" t="s">
        <v>99</v>
      </c>
      <c r="AP54" s="195" t="s">
        <v>68</v>
      </c>
      <c r="AQ54" s="195" t="s">
        <v>3017</v>
      </c>
      <c r="AR54" s="148" t="s">
        <v>3015</v>
      </c>
      <c r="AS54" s="195" t="s">
        <v>116</v>
      </c>
      <c r="AT54" s="498">
        <f>BB54</f>
        <v>0</v>
      </c>
      <c r="AU54" s="498">
        <f>BC54</f>
        <v>0</v>
      </c>
      <c r="AV54" s="498">
        <v>80000</v>
      </c>
      <c r="AW54" s="540"/>
      <c r="AX54" s="540"/>
      <c r="AY54" s="540"/>
      <c r="AZ54" s="499" t="s">
        <v>228</v>
      </c>
      <c r="BA54" s="253" t="s">
        <v>3018</v>
      </c>
    </row>
    <row r="55" spans="1:254" ht="165.75">
      <c r="A55" s="191">
        <v>601</v>
      </c>
      <c r="B55" s="45" t="s">
        <v>3006</v>
      </c>
      <c r="C55" s="187">
        <v>401000001</v>
      </c>
      <c r="D55" s="462" t="s">
        <v>3007</v>
      </c>
      <c r="E55" s="144" t="s">
        <v>244</v>
      </c>
      <c r="F55" s="145"/>
      <c r="G55" s="145"/>
      <c r="H55" s="146">
        <v>3</v>
      </c>
      <c r="I55" s="145"/>
      <c r="J55" s="146">
        <v>16</v>
      </c>
      <c r="K55" s="146">
        <v>1</v>
      </c>
      <c r="L55" s="146">
        <v>1</v>
      </c>
      <c r="M55" s="463"/>
      <c r="N55" s="463"/>
      <c r="O55" s="463"/>
      <c r="P55" s="52" t="s">
        <v>186</v>
      </c>
      <c r="Q55" s="52" t="s">
        <v>3008</v>
      </c>
      <c r="R55" s="146"/>
      <c r="S55" s="146"/>
      <c r="T55" s="146" t="s">
        <v>71</v>
      </c>
      <c r="U55" s="146"/>
      <c r="V55" s="146">
        <v>9</v>
      </c>
      <c r="W55" s="146" t="s">
        <v>73</v>
      </c>
      <c r="X55" s="146"/>
      <c r="Y55" s="146"/>
      <c r="Z55" s="146"/>
      <c r="AA55" s="146"/>
      <c r="AB55" s="52" t="s">
        <v>187</v>
      </c>
      <c r="AC55" s="52" t="s">
        <v>3009</v>
      </c>
      <c r="AD55" s="434"/>
      <c r="AE55" s="434"/>
      <c r="AF55" s="434"/>
      <c r="AG55" s="434"/>
      <c r="AH55" s="464"/>
      <c r="AI55" s="52"/>
      <c r="AJ55" s="464"/>
      <c r="AK55" s="465"/>
      <c r="AL55" s="434"/>
      <c r="AM55" s="52" t="s">
        <v>3010</v>
      </c>
      <c r="AN55" s="52" t="s">
        <v>3011</v>
      </c>
      <c r="AO55" s="195" t="s">
        <v>99</v>
      </c>
      <c r="AP55" s="195" t="s">
        <v>68</v>
      </c>
      <c r="AQ55" s="195">
        <v>1420220710</v>
      </c>
      <c r="AR55" s="148" t="s">
        <v>3015</v>
      </c>
      <c r="AS55" s="195" t="s">
        <v>116</v>
      </c>
      <c r="AT55" s="498">
        <v>60000</v>
      </c>
      <c r="AU55" s="498">
        <v>60000</v>
      </c>
      <c r="AV55" s="498">
        <v>253000</v>
      </c>
      <c r="AW55" s="498">
        <v>203000</v>
      </c>
      <c r="AX55" s="498">
        <v>76500</v>
      </c>
      <c r="AY55" s="498">
        <v>76500</v>
      </c>
      <c r="AZ55" s="499" t="s">
        <v>134</v>
      </c>
    </row>
    <row r="56" spans="1:254" ht="165.75">
      <c r="A56" s="191">
        <v>601</v>
      </c>
      <c r="B56" s="45" t="s">
        <v>3006</v>
      </c>
      <c r="C56" s="187">
        <v>401000001</v>
      </c>
      <c r="D56" s="462" t="s">
        <v>3007</v>
      </c>
      <c r="E56" s="144" t="s">
        <v>244</v>
      </c>
      <c r="F56" s="145"/>
      <c r="G56" s="145"/>
      <c r="H56" s="146">
        <v>3</v>
      </c>
      <c r="I56" s="145"/>
      <c r="J56" s="146">
        <v>16</v>
      </c>
      <c r="K56" s="146">
        <v>1</v>
      </c>
      <c r="L56" s="146">
        <v>1</v>
      </c>
      <c r="M56" s="463"/>
      <c r="N56" s="463"/>
      <c r="O56" s="463"/>
      <c r="P56" s="52" t="s">
        <v>186</v>
      </c>
      <c r="Q56" s="52" t="s">
        <v>3008</v>
      </c>
      <c r="R56" s="146"/>
      <c r="S56" s="146"/>
      <c r="T56" s="146" t="s">
        <v>71</v>
      </c>
      <c r="U56" s="146"/>
      <c r="V56" s="146">
        <v>9</v>
      </c>
      <c r="W56" s="146" t="s">
        <v>73</v>
      </c>
      <c r="X56" s="146"/>
      <c r="Y56" s="146"/>
      <c r="Z56" s="146"/>
      <c r="AA56" s="146"/>
      <c r="AB56" s="52" t="s">
        <v>187</v>
      </c>
      <c r="AC56" s="52" t="s">
        <v>3009</v>
      </c>
      <c r="AD56" s="434"/>
      <c r="AE56" s="434"/>
      <c r="AF56" s="434"/>
      <c r="AG56" s="434"/>
      <c r="AH56" s="465"/>
      <c r="AI56" s="434"/>
      <c r="AJ56" s="465"/>
      <c r="AK56" s="465"/>
      <c r="AL56" s="434"/>
      <c r="AM56" s="52" t="s">
        <v>3010</v>
      </c>
      <c r="AN56" s="52" t="s">
        <v>2627</v>
      </c>
      <c r="AO56" s="195" t="s">
        <v>99</v>
      </c>
      <c r="AP56" s="195" t="s">
        <v>68</v>
      </c>
      <c r="AQ56" s="195">
        <v>1420320710</v>
      </c>
      <c r="AR56" s="148" t="s">
        <v>3015</v>
      </c>
      <c r="AS56" s="195" t="s">
        <v>116</v>
      </c>
      <c r="AT56" s="498">
        <v>76117.5</v>
      </c>
      <c r="AU56" s="498">
        <v>76117.5</v>
      </c>
      <c r="AV56" s="498">
        <v>100000</v>
      </c>
      <c r="AW56" s="498">
        <v>100000</v>
      </c>
      <c r="AX56" s="498">
        <v>76500</v>
      </c>
      <c r="AY56" s="498">
        <v>76500</v>
      </c>
      <c r="AZ56" s="499" t="s">
        <v>134</v>
      </c>
    </row>
    <row r="57" spans="1:254" ht="89.25">
      <c r="A57" s="191">
        <v>601</v>
      </c>
      <c r="B57" s="45" t="s">
        <v>3006</v>
      </c>
      <c r="C57" s="187">
        <v>402000001</v>
      </c>
      <c r="D57" s="462" t="s">
        <v>79</v>
      </c>
      <c r="E57" s="144" t="s">
        <v>80</v>
      </c>
      <c r="F57" s="145"/>
      <c r="G57" s="145"/>
      <c r="H57" s="146">
        <v>6</v>
      </c>
      <c r="I57" s="145"/>
      <c r="J57" s="146">
        <v>22</v>
      </c>
      <c r="K57" s="146">
        <v>1</v>
      </c>
      <c r="L57" s="146"/>
      <c r="M57" s="463"/>
      <c r="N57" s="463"/>
      <c r="O57" s="463"/>
      <c r="P57" s="52" t="s">
        <v>3019</v>
      </c>
      <c r="Q57" s="52" t="s">
        <v>3020</v>
      </c>
      <c r="R57" s="146"/>
      <c r="S57" s="146"/>
      <c r="T57" s="146"/>
      <c r="U57" s="146"/>
      <c r="V57" s="146" t="s">
        <v>90</v>
      </c>
      <c r="W57" s="146"/>
      <c r="X57" s="146"/>
      <c r="Y57" s="146"/>
      <c r="Z57" s="146"/>
      <c r="AA57" s="146"/>
      <c r="AB57" s="52" t="s">
        <v>3021</v>
      </c>
      <c r="AC57" s="52" t="s">
        <v>3022</v>
      </c>
      <c r="AD57" s="44"/>
      <c r="AE57" s="44"/>
      <c r="AF57" s="44"/>
      <c r="AG57" s="44"/>
      <c r="AH57" s="44"/>
      <c r="AI57" s="44"/>
      <c r="AJ57" s="44" t="s">
        <v>73</v>
      </c>
      <c r="AK57" s="44"/>
      <c r="AL57" s="44"/>
      <c r="AM57" s="73"/>
      <c r="AN57" s="52" t="s">
        <v>231</v>
      </c>
      <c r="AO57" s="195" t="s">
        <v>99</v>
      </c>
      <c r="AP57" s="195" t="s">
        <v>329</v>
      </c>
      <c r="AQ57" s="195" t="s">
        <v>3023</v>
      </c>
      <c r="AR57" s="148" t="s">
        <v>121</v>
      </c>
      <c r="AS57" s="195" t="s">
        <v>113</v>
      </c>
      <c r="AT57" s="498">
        <v>351418.93</v>
      </c>
      <c r="AU57" s="498">
        <v>351418.93</v>
      </c>
      <c r="AV57" s="498">
        <v>398561.18</v>
      </c>
      <c r="AW57" s="498">
        <v>452349</v>
      </c>
      <c r="AX57" s="498">
        <v>452349</v>
      </c>
      <c r="AY57" s="498">
        <v>452349</v>
      </c>
      <c r="AZ57" s="499" t="s">
        <v>134</v>
      </c>
    </row>
    <row r="58" spans="1:254" ht="89.25">
      <c r="A58" s="191">
        <v>601</v>
      </c>
      <c r="B58" s="45" t="s">
        <v>3006</v>
      </c>
      <c r="C58" s="187">
        <v>402000001</v>
      </c>
      <c r="D58" s="462" t="s">
        <v>79</v>
      </c>
      <c r="E58" s="144" t="s">
        <v>80</v>
      </c>
      <c r="F58" s="145"/>
      <c r="G58" s="145"/>
      <c r="H58" s="146">
        <v>6</v>
      </c>
      <c r="I58" s="145"/>
      <c r="J58" s="146">
        <v>22</v>
      </c>
      <c r="K58" s="146">
        <v>1</v>
      </c>
      <c r="L58" s="146"/>
      <c r="M58" s="463"/>
      <c r="N58" s="463"/>
      <c r="O58" s="463"/>
      <c r="P58" s="52" t="s">
        <v>3019</v>
      </c>
      <c r="Q58" s="52" t="s">
        <v>3020</v>
      </c>
      <c r="R58" s="146"/>
      <c r="S58" s="146"/>
      <c r="T58" s="146"/>
      <c r="U58" s="146"/>
      <c r="V58" s="146" t="s">
        <v>90</v>
      </c>
      <c r="W58" s="146"/>
      <c r="X58" s="146"/>
      <c r="Y58" s="146"/>
      <c r="Z58" s="146"/>
      <c r="AA58" s="146"/>
      <c r="AB58" s="52" t="s">
        <v>3021</v>
      </c>
      <c r="AC58" s="52" t="s">
        <v>3022</v>
      </c>
      <c r="AD58" s="44"/>
      <c r="AE58" s="44"/>
      <c r="AF58" s="44"/>
      <c r="AG58" s="44"/>
      <c r="AH58" s="44"/>
      <c r="AI58" s="44"/>
      <c r="AJ58" s="44" t="s">
        <v>73</v>
      </c>
      <c r="AK58" s="44"/>
      <c r="AL58" s="44"/>
      <c r="AM58" s="73"/>
      <c r="AN58" s="52" t="s">
        <v>231</v>
      </c>
      <c r="AO58" s="195" t="s">
        <v>99</v>
      </c>
      <c r="AP58" s="195" t="s">
        <v>329</v>
      </c>
      <c r="AQ58" s="195" t="s">
        <v>3023</v>
      </c>
      <c r="AR58" s="148" t="s">
        <v>121</v>
      </c>
      <c r="AS58" s="195" t="s">
        <v>113</v>
      </c>
      <c r="AT58" s="498">
        <v>19000</v>
      </c>
      <c r="AU58" s="498">
        <v>19000</v>
      </c>
      <c r="AV58" s="498"/>
      <c r="AW58" s="498"/>
      <c r="AX58" s="498"/>
      <c r="AY58" s="498"/>
      <c r="AZ58" s="499" t="s">
        <v>134</v>
      </c>
      <c r="BA58" s="253" t="s">
        <v>3018</v>
      </c>
    </row>
    <row r="59" spans="1:254" ht="127.5">
      <c r="A59" s="191">
        <v>601</v>
      </c>
      <c r="B59" s="45" t="s">
        <v>3006</v>
      </c>
      <c r="C59" s="187">
        <v>402000001</v>
      </c>
      <c r="D59" s="462" t="s">
        <v>79</v>
      </c>
      <c r="E59" s="144" t="s">
        <v>80</v>
      </c>
      <c r="F59" s="145"/>
      <c r="G59" s="145"/>
      <c r="H59" s="146">
        <v>7</v>
      </c>
      <c r="I59" s="145"/>
      <c r="J59" s="146">
        <v>26</v>
      </c>
      <c r="K59" s="146"/>
      <c r="L59" s="146"/>
      <c r="M59" s="463"/>
      <c r="N59" s="463"/>
      <c r="O59" s="463"/>
      <c r="P59" s="52" t="s">
        <v>3019</v>
      </c>
      <c r="Q59" s="52" t="s">
        <v>3020</v>
      </c>
      <c r="R59" s="146"/>
      <c r="S59" s="146"/>
      <c r="T59" s="146"/>
      <c r="U59" s="146"/>
      <c r="V59" s="146" t="s">
        <v>68</v>
      </c>
      <c r="W59" s="146" t="s">
        <v>69</v>
      </c>
      <c r="X59" s="146"/>
      <c r="Y59" s="146"/>
      <c r="Z59" s="146"/>
      <c r="AA59" s="146"/>
      <c r="AB59" s="52" t="s">
        <v>3021</v>
      </c>
      <c r="AC59" s="52" t="s">
        <v>175</v>
      </c>
      <c r="AD59" s="52"/>
      <c r="AE59" s="52"/>
      <c r="AF59" s="52"/>
      <c r="AG59" s="52"/>
      <c r="AH59" s="52"/>
      <c r="AI59" s="52"/>
      <c r="AJ59" s="73"/>
      <c r="AK59" s="52"/>
      <c r="AL59" s="52"/>
      <c r="AM59" s="74" t="s">
        <v>3024</v>
      </c>
      <c r="AN59" s="52" t="s">
        <v>3025</v>
      </c>
      <c r="AO59" s="195" t="s">
        <v>99</v>
      </c>
      <c r="AP59" s="195" t="s">
        <v>68</v>
      </c>
      <c r="AQ59" s="195">
        <v>7110010050</v>
      </c>
      <c r="AR59" s="148" t="s">
        <v>101</v>
      </c>
      <c r="AS59" s="195" t="s">
        <v>113</v>
      </c>
      <c r="AT59" s="498">
        <v>185772.28</v>
      </c>
      <c r="AU59" s="498">
        <v>185772.28</v>
      </c>
      <c r="AV59" s="498">
        <v>151783.69</v>
      </c>
      <c r="AW59" s="498"/>
      <c r="AX59" s="498"/>
      <c r="AY59" s="498"/>
      <c r="AZ59" s="499" t="s">
        <v>134</v>
      </c>
      <c r="BA59" s="253" t="s">
        <v>3018</v>
      </c>
    </row>
    <row r="60" spans="1:254" ht="76.5">
      <c r="A60" s="191">
        <v>601</v>
      </c>
      <c r="B60" s="45" t="s">
        <v>3006</v>
      </c>
      <c r="C60" s="187">
        <v>401000052</v>
      </c>
      <c r="D60" s="462" t="s">
        <v>3026</v>
      </c>
      <c r="E60" s="144" t="s">
        <v>244</v>
      </c>
      <c r="F60" s="145"/>
      <c r="G60" s="145"/>
      <c r="H60" s="146">
        <v>3</v>
      </c>
      <c r="I60" s="145"/>
      <c r="J60" s="146">
        <v>16</v>
      </c>
      <c r="K60" s="146">
        <v>1</v>
      </c>
      <c r="L60" s="146">
        <v>33</v>
      </c>
      <c r="M60" s="463"/>
      <c r="N60" s="463"/>
      <c r="O60" s="463"/>
      <c r="P60" s="52" t="s">
        <v>186</v>
      </c>
      <c r="Q60" s="52" t="s">
        <v>3008</v>
      </c>
      <c r="R60" s="146"/>
      <c r="S60" s="146"/>
      <c r="T60" s="146" t="s">
        <v>71</v>
      </c>
      <c r="U60" s="146"/>
      <c r="V60" s="146">
        <v>9</v>
      </c>
      <c r="W60" s="146" t="s">
        <v>73</v>
      </c>
      <c r="X60" s="146"/>
      <c r="Y60" s="146"/>
      <c r="Z60" s="146"/>
      <c r="AA60" s="146"/>
      <c r="AB60" s="52" t="s">
        <v>187</v>
      </c>
      <c r="AC60" s="52" t="s">
        <v>3009</v>
      </c>
      <c r="AD60" s="44"/>
      <c r="AE60" s="44"/>
      <c r="AF60" s="44"/>
      <c r="AG60" s="44"/>
      <c r="AH60" s="44"/>
      <c r="AI60" s="44"/>
      <c r="AJ60" s="44"/>
      <c r="AK60" s="44"/>
      <c r="AL60" s="44"/>
      <c r="AM60" s="73" t="s">
        <v>3027</v>
      </c>
      <c r="AN60" s="52" t="s">
        <v>2627</v>
      </c>
      <c r="AO60" s="195" t="s">
        <v>430</v>
      </c>
      <c r="AP60" s="195" t="s">
        <v>948</v>
      </c>
      <c r="AQ60" s="195">
        <v>1220120650</v>
      </c>
      <c r="AR60" s="148" t="s">
        <v>3028</v>
      </c>
      <c r="AS60" s="195" t="s">
        <v>116</v>
      </c>
      <c r="AT60" s="294">
        <v>28800</v>
      </c>
      <c r="AU60" s="294">
        <v>28800</v>
      </c>
      <c r="AV60" s="294">
        <v>53600</v>
      </c>
      <c r="AW60" s="294">
        <v>40000</v>
      </c>
      <c r="AX60" s="294">
        <v>72000</v>
      </c>
      <c r="AY60" s="294">
        <v>72000</v>
      </c>
      <c r="AZ60" s="539" t="s">
        <v>134</v>
      </c>
    </row>
    <row r="61" spans="1:254" ht="102">
      <c r="A61" s="191">
        <v>601</v>
      </c>
      <c r="B61" s="45" t="s">
        <v>3006</v>
      </c>
      <c r="C61" s="187">
        <v>401000014</v>
      </c>
      <c r="D61" s="154" t="s">
        <v>1180</v>
      </c>
      <c r="E61" s="144" t="s">
        <v>244</v>
      </c>
      <c r="F61" s="145"/>
      <c r="G61" s="145"/>
      <c r="H61" s="146">
        <v>3</v>
      </c>
      <c r="I61" s="145"/>
      <c r="J61" s="146">
        <v>16</v>
      </c>
      <c r="K61" s="146">
        <v>1</v>
      </c>
      <c r="L61" s="141" t="s">
        <v>1181</v>
      </c>
      <c r="M61" s="463"/>
      <c r="N61" s="463"/>
      <c r="O61" s="463"/>
      <c r="P61" s="52" t="s">
        <v>186</v>
      </c>
      <c r="Q61" s="52" t="s">
        <v>3008</v>
      </c>
      <c r="R61" s="146"/>
      <c r="S61" s="146"/>
      <c r="T61" s="146" t="s">
        <v>71</v>
      </c>
      <c r="U61" s="146"/>
      <c r="V61" s="146">
        <v>9</v>
      </c>
      <c r="W61" s="146" t="s">
        <v>73</v>
      </c>
      <c r="X61" s="146"/>
      <c r="Y61" s="146"/>
      <c r="Z61" s="146"/>
      <c r="AA61" s="146"/>
      <c r="AB61" s="52" t="s">
        <v>187</v>
      </c>
      <c r="AC61" s="52" t="s">
        <v>3009</v>
      </c>
      <c r="AD61" s="44"/>
      <c r="AE61" s="44"/>
      <c r="AF61" s="44"/>
      <c r="AG61" s="44"/>
      <c r="AH61" s="44"/>
      <c r="AI61" s="44"/>
      <c r="AJ61" s="44"/>
      <c r="AK61" s="44"/>
      <c r="AL61" s="44"/>
      <c r="AM61" s="73" t="s">
        <v>3029</v>
      </c>
      <c r="AN61" s="52" t="s">
        <v>2627</v>
      </c>
      <c r="AO61" s="195" t="s">
        <v>99</v>
      </c>
      <c r="AP61" s="195" t="s">
        <v>68</v>
      </c>
      <c r="AQ61" s="195">
        <v>1510120350</v>
      </c>
      <c r="AR61" s="148" t="s">
        <v>286</v>
      </c>
      <c r="AS61" s="195" t="s">
        <v>116</v>
      </c>
      <c r="AT61" s="498">
        <v>64500</v>
      </c>
      <c r="AU61" s="498">
        <v>64500</v>
      </c>
      <c r="AV61" s="498">
        <v>0</v>
      </c>
      <c r="AW61" s="498">
        <v>100000</v>
      </c>
      <c r="AX61" s="498">
        <v>100000</v>
      </c>
      <c r="AY61" s="498">
        <v>100000</v>
      </c>
      <c r="AZ61" s="499" t="s">
        <v>134</v>
      </c>
    </row>
    <row r="62" spans="1:254" ht="102">
      <c r="A62" s="191">
        <v>601</v>
      </c>
      <c r="B62" s="45" t="s">
        <v>3006</v>
      </c>
      <c r="C62" s="187">
        <v>401000014</v>
      </c>
      <c r="D62" s="154" t="s">
        <v>1180</v>
      </c>
      <c r="E62" s="144" t="s">
        <v>244</v>
      </c>
      <c r="F62" s="145"/>
      <c r="G62" s="145"/>
      <c r="H62" s="146">
        <v>3</v>
      </c>
      <c r="I62" s="145"/>
      <c r="J62" s="146">
        <v>16</v>
      </c>
      <c r="K62" s="146">
        <v>1</v>
      </c>
      <c r="L62" s="141" t="s">
        <v>1181</v>
      </c>
      <c r="M62" s="463"/>
      <c r="N62" s="463"/>
      <c r="O62" s="463"/>
      <c r="P62" s="52" t="s">
        <v>186</v>
      </c>
      <c r="Q62" s="52" t="s">
        <v>3008</v>
      </c>
      <c r="R62" s="146"/>
      <c r="S62" s="146"/>
      <c r="T62" s="146" t="s">
        <v>71</v>
      </c>
      <c r="U62" s="146"/>
      <c r="V62" s="146">
        <v>9</v>
      </c>
      <c r="W62" s="146" t="s">
        <v>73</v>
      </c>
      <c r="X62" s="146"/>
      <c r="Y62" s="146"/>
      <c r="Z62" s="146"/>
      <c r="AA62" s="146"/>
      <c r="AB62" s="52" t="s">
        <v>187</v>
      </c>
      <c r="AC62" s="52" t="s">
        <v>3009</v>
      </c>
      <c r="AD62" s="44"/>
      <c r="AE62" s="44"/>
      <c r="AF62" s="44"/>
      <c r="AG62" s="44"/>
      <c r="AH62" s="44"/>
      <c r="AI62" s="44"/>
      <c r="AJ62" s="44"/>
      <c r="AK62" s="44"/>
      <c r="AL62" s="44"/>
      <c r="AM62" s="73" t="s">
        <v>3029</v>
      </c>
      <c r="AN62" s="52" t="s">
        <v>2627</v>
      </c>
      <c r="AO62" s="195" t="s">
        <v>99</v>
      </c>
      <c r="AP62" s="195" t="s">
        <v>68</v>
      </c>
      <c r="AQ62" s="195">
        <v>1510220350</v>
      </c>
      <c r="AR62" s="148" t="s">
        <v>286</v>
      </c>
      <c r="AS62" s="195" t="s">
        <v>116</v>
      </c>
      <c r="AT62" s="498">
        <v>140262.5</v>
      </c>
      <c r="AU62" s="498">
        <v>140262.5</v>
      </c>
      <c r="AV62" s="498">
        <v>180036.84</v>
      </c>
      <c r="AW62" s="498">
        <v>180036.84</v>
      </c>
      <c r="AX62" s="498">
        <v>180036.84</v>
      </c>
      <c r="AY62" s="498">
        <v>185300</v>
      </c>
      <c r="AZ62" s="499" t="s">
        <v>134</v>
      </c>
    </row>
    <row r="63" spans="1:254" ht="102">
      <c r="A63" s="191">
        <v>601</v>
      </c>
      <c r="B63" s="45" t="s">
        <v>3006</v>
      </c>
      <c r="C63" s="187">
        <v>401000014</v>
      </c>
      <c r="D63" s="154" t="s">
        <v>1180</v>
      </c>
      <c r="E63" s="144" t="s">
        <v>244</v>
      </c>
      <c r="F63" s="145"/>
      <c r="G63" s="145"/>
      <c r="H63" s="146">
        <v>3</v>
      </c>
      <c r="I63" s="145"/>
      <c r="J63" s="146">
        <v>16</v>
      </c>
      <c r="K63" s="146">
        <v>1</v>
      </c>
      <c r="L63" s="141" t="s">
        <v>1181</v>
      </c>
      <c r="M63" s="463"/>
      <c r="N63" s="463"/>
      <c r="O63" s="463"/>
      <c r="P63" s="52" t="s">
        <v>186</v>
      </c>
      <c r="Q63" s="52" t="s">
        <v>3008</v>
      </c>
      <c r="R63" s="146"/>
      <c r="S63" s="146"/>
      <c r="T63" s="146" t="s">
        <v>71</v>
      </c>
      <c r="U63" s="146"/>
      <c r="V63" s="146">
        <v>9</v>
      </c>
      <c r="W63" s="146" t="s">
        <v>73</v>
      </c>
      <c r="X63" s="146"/>
      <c r="Y63" s="146"/>
      <c r="Z63" s="146"/>
      <c r="AA63" s="146"/>
      <c r="AB63" s="52" t="s">
        <v>187</v>
      </c>
      <c r="AC63" s="52" t="s">
        <v>3009</v>
      </c>
      <c r="AD63" s="44"/>
      <c r="AE63" s="44"/>
      <c r="AF63" s="44"/>
      <c r="AG63" s="44"/>
      <c r="AH63" s="44"/>
      <c r="AI63" s="44"/>
      <c r="AJ63" s="44"/>
      <c r="AK63" s="44"/>
      <c r="AL63" s="44"/>
      <c r="AM63" s="73" t="s">
        <v>3029</v>
      </c>
      <c r="AN63" s="52" t="s">
        <v>2627</v>
      </c>
      <c r="AO63" s="195" t="s">
        <v>99</v>
      </c>
      <c r="AP63" s="195" t="s">
        <v>68</v>
      </c>
      <c r="AQ63" s="195">
        <v>1510320350</v>
      </c>
      <c r="AR63" s="148" t="s">
        <v>286</v>
      </c>
      <c r="AS63" s="195" t="s">
        <v>116</v>
      </c>
      <c r="AT63" s="498">
        <v>47700</v>
      </c>
      <c r="AU63" s="498">
        <v>47700</v>
      </c>
      <c r="AV63" s="498">
        <v>0</v>
      </c>
      <c r="AW63" s="498">
        <v>51300</v>
      </c>
      <c r="AX63" s="498">
        <v>51300</v>
      </c>
      <c r="AY63" s="498">
        <v>51300</v>
      </c>
      <c r="AZ63" s="499" t="s">
        <v>134</v>
      </c>
    </row>
    <row r="64" spans="1:254" ht="76.5">
      <c r="A64" s="191">
        <v>601</v>
      </c>
      <c r="B64" s="45" t="s">
        <v>3006</v>
      </c>
      <c r="C64" s="187">
        <v>401000030</v>
      </c>
      <c r="D64" s="154" t="s">
        <v>1770</v>
      </c>
      <c r="E64" s="144" t="s">
        <v>244</v>
      </c>
      <c r="F64" s="145"/>
      <c r="G64" s="145"/>
      <c r="H64" s="146">
        <v>3</v>
      </c>
      <c r="I64" s="145"/>
      <c r="J64" s="146">
        <v>16</v>
      </c>
      <c r="K64" s="146">
        <v>1</v>
      </c>
      <c r="L64" s="146">
        <v>20</v>
      </c>
      <c r="M64" s="463"/>
      <c r="N64" s="463"/>
      <c r="O64" s="463"/>
      <c r="P64" s="52" t="s">
        <v>186</v>
      </c>
      <c r="Q64" s="52" t="s">
        <v>3008</v>
      </c>
      <c r="R64" s="146"/>
      <c r="S64" s="146"/>
      <c r="T64" s="146" t="s">
        <v>71</v>
      </c>
      <c r="U64" s="146"/>
      <c r="V64" s="146">
        <v>9</v>
      </c>
      <c r="W64" s="146" t="s">
        <v>73</v>
      </c>
      <c r="X64" s="146"/>
      <c r="Y64" s="146"/>
      <c r="Z64" s="146"/>
      <c r="AA64" s="146"/>
      <c r="AB64" s="52" t="s">
        <v>187</v>
      </c>
      <c r="AC64" s="52" t="s">
        <v>3009</v>
      </c>
      <c r="AD64" s="434"/>
      <c r="AE64" s="434"/>
      <c r="AF64" s="434"/>
      <c r="AG64" s="434"/>
      <c r="AH64" s="464"/>
      <c r="AI64" s="52"/>
      <c r="AJ64" s="464"/>
      <c r="AK64" s="465"/>
      <c r="AL64" s="434"/>
      <c r="AM64" s="52" t="s">
        <v>3010</v>
      </c>
      <c r="AN64" s="52" t="s">
        <v>3011</v>
      </c>
      <c r="AO64" s="195" t="s">
        <v>208</v>
      </c>
      <c r="AP64" s="195" t="s">
        <v>99</v>
      </c>
      <c r="AQ64" s="195" t="s">
        <v>209</v>
      </c>
      <c r="AR64" s="148" t="s">
        <v>621</v>
      </c>
      <c r="AS64" s="195" t="s">
        <v>116</v>
      </c>
      <c r="AT64" s="294">
        <v>1911000</v>
      </c>
      <c r="AU64" s="294">
        <v>1911000</v>
      </c>
      <c r="AV64" s="294">
        <v>2061000</v>
      </c>
      <c r="AW64" s="294">
        <v>2061000</v>
      </c>
      <c r="AX64" s="294">
        <v>2061000</v>
      </c>
      <c r="AY64" s="294">
        <v>2061000</v>
      </c>
      <c r="AZ64" s="539" t="s">
        <v>134</v>
      </c>
    </row>
    <row r="65" spans="1:53" ht="168" customHeight="1">
      <c r="A65" s="191">
        <v>601</v>
      </c>
      <c r="B65" s="45" t="s">
        <v>3006</v>
      </c>
      <c r="C65" s="187">
        <v>401000036</v>
      </c>
      <c r="D65" s="154" t="s">
        <v>3030</v>
      </c>
      <c r="E65" s="144" t="s">
        <v>3031</v>
      </c>
      <c r="F65" s="145"/>
      <c r="G65" s="145"/>
      <c r="H65" s="146" t="s">
        <v>3032</v>
      </c>
      <c r="I65" s="145"/>
      <c r="J65" s="146" t="s">
        <v>3033</v>
      </c>
      <c r="K65" s="146" t="s">
        <v>3034</v>
      </c>
      <c r="L65" s="146"/>
      <c r="M65" s="463"/>
      <c r="N65" s="463"/>
      <c r="O65" s="463"/>
      <c r="P65" s="52" t="s">
        <v>3035</v>
      </c>
      <c r="Q65" s="52" t="s">
        <v>3036</v>
      </c>
      <c r="R65" s="146"/>
      <c r="S65" s="146"/>
      <c r="T65" s="146" t="s">
        <v>71</v>
      </c>
      <c r="U65" s="146"/>
      <c r="V65" s="146" t="s">
        <v>3037</v>
      </c>
      <c r="W65" s="146" t="s">
        <v>73</v>
      </c>
      <c r="X65" s="146" t="s">
        <v>71</v>
      </c>
      <c r="Y65" s="146"/>
      <c r="Z65" s="146"/>
      <c r="AA65" s="146"/>
      <c r="AB65" s="52" t="s">
        <v>3038</v>
      </c>
      <c r="AC65" s="52" t="s">
        <v>3009</v>
      </c>
      <c r="AD65" s="44"/>
      <c r="AE65" s="44"/>
      <c r="AF65" s="44"/>
      <c r="AG65" s="44"/>
      <c r="AH65" s="73"/>
      <c r="AI65" s="73"/>
      <c r="AJ65" s="73"/>
      <c r="AK65" s="44"/>
      <c r="AL65" s="44"/>
      <c r="AM65" s="73" t="s">
        <v>3039</v>
      </c>
      <c r="AN65" s="52" t="s">
        <v>3011</v>
      </c>
      <c r="AO65" s="195" t="s">
        <v>99</v>
      </c>
      <c r="AP65" s="195" t="s">
        <v>68</v>
      </c>
      <c r="AQ65" s="195">
        <v>7110011010</v>
      </c>
      <c r="AR65" s="148" t="s">
        <v>265</v>
      </c>
      <c r="AS65" s="195" t="s">
        <v>469</v>
      </c>
      <c r="AT65" s="498">
        <v>125449</v>
      </c>
      <c r="AU65" s="498">
        <v>125449</v>
      </c>
      <c r="AV65" s="498">
        <v>125449</v>
      </c>
      <c r="AW65" s="498">
        <v>125449</v>
      </c>
      <c r="AX65" s="498">
        <v>125449</v>
      </c>
      <c r="AY65" s="498">
        <v>125449</v>
      </c>
      <c r="AZ65" s="499" t="s">
        <v>134</v>
      </c>
    </row>
    <row r="66" spans="1:53" ht="147.75" customHeight="1">
      <c r="A66" s="191">
        <v>601</v>
      </c>
      <c r="B66" s="45" t="s">
        <v>3006</v>
      </c>
      <c r="C66" s="187">
        <v>401000036</v>
      </c>
      <c r="D66" s="154" t="s">
        <v>3040</v>
      </c>
      <c r="E66" s="144" t="s">
        <v>3031</v>
      </c>
      <c r="F66" s="145"/>
      <c r="G66" s="145"/>
      <c r="H66" s="146" t="s">
        <v>3032</v>
      </c>
      <c r="I66" s="145"/>
      <c r="J66" s="146" t="s">
        <v>3041</v>
      </c>
      <c r="K66" s="146" t="s">
        <v>3042</v>
      </c>
      <c r="L66" s="146"/>
      <c r="M66" s="463"/>
      <c r="N66" s="463"/>
      <c r="O66" s="463"/>
      <c r="P66" s="52" t="s">
        <v>3043</v>
      </c>
      <c r="Q66" s="52" t="s">
        <v>3199</v>
      </c>
      <c r="R66" s="146"/>
      <c r="S66" s="146"/>
      <c r="T66" s="146" t="s">
        <v>71</v>
      </c>
      <c r="U66" s="146"/>
      <c r="V66" s="146" t="s">
        <v>3037</v>
      </c>
      <c r="W66" s="146" t="s">
        <v>73</v>
      </c>
      <c r="X66" s="146" t="s">
        <v>71</v>
      </c>
      <c r="Y66" s="146"/>
      <c r="Z66" s="146"/>
      <c r="AA66" s="146"/>
      <c r="AB66" s="52" t="s">
        <v>3038</v>
      </c>
      <c r="AC66" s="52" t="s">
        <v>3009</v>
      </c>
      <c r="AD66" s="44"/>
      <c r="AE66" s="44"/>
      <c r="AF66" s="44"/>
      <c r="AG66" s="44"/>
      <c r="AH66" s="73"/>
      <c r="AI66" s="73"/>
      <c r="AJ66" s="73"/>
      <c r="AK66" s="44"/>
      <c r="AL66" s="44"/>
      <c r="AM66" s="73" t="s">
        <v>3039</v>
      </c>
      <c r="AN66" s="52" t="s">
        <v>3011</v>
      </c>
      <c r="AO66" s="195" t="s">
        <v>99</v>
      </c>
      <c r="AP66" s="195" t="s">
        <v>68</v>
      </c>
      <c r="AQ66" s="195">
        <v>7110011010</v>
      </c>
      <c r="AR66" s="148" t="s">
        <v>265</v>
      </c>
      <c r="AS66" s="195" t="s">
        <v>471</v>
      </c>
      <c r="AT66" s="498">
        <v>36677</v>
      </c>
      <c r="AU66" s="498">
        <v>36677</v>
      </c>
      <c r="AV66" s="498">
        <v>36677</v>
      </c>
      <c r="AW66" s="498">
        <v>36677</v>
      </c>
      <c r="AX66" s="498">
        <v>36677</v>
      </c>
      <c r="AY66" s="498">
        <v>36677</v>
      </c>
      <c r="AZ66" s="499" t="s">
        <v>134</v>
      </c>
    </row>
    <row r="67" spans="1:53" ht="156" customHeight="1">
      <c r="A67" s="191">
        <v>601</v>
      </c>
      <c r="B67" s="45" t="s">
        <v>3006</v>
      </c>
      <c r="C67" s="187">
        <v>401000036</v>
      </c>
      <c r="D67" s="154" t="s">
        <v>3040</v>
      </c>
      <c r="E67" s="144" t="s">
        <v>3031</v>
      </c>
      <c r="F67" s="145"/>
      <c r="G67" s="145"/>
      <c r="H67" s="146" t="s">
        <v>3032</v>
      </c>
      <c r="I67" s="145"/>
      <c r="J67" s="146" t="s">
        <v>3044</v>
      </c>
      <c r="K67" s="146" t="s">
        <v>3042</v>
      </c>
      <c r="L67" s="146"/>
      <c r="M67" s="463"/>
      <c r="N67" s="463"/>
      <c r="O67" s="463"/>
      <c r="P67" s="52" t="s">
        <v>3045</v>
      </c>
      <c r="Q67" s="52" t="s">
        <v>3199</v>
      </c>
      <c r="R67" s="146"/>
      <c r="S67" s="146"/>
      <c r="T67" s="146" t="s">
        <v>71</v>
      </c>
      <c r="U67" s="146"/>
      <c r="V67" s="146" t="s">
        <v>3046</v>
      </c>
      <c r="W67" s="146" t="s">
        <v>73</v>
      </c>
      <c r="X67" s="146" t="s">
        <v>71</v>
      </c>
      <c r="Y67" s="146"/>
      <c r="Z67" s="146"/>
      <c r="AA67" s="146"/>
      <c r="AB67" s="52" t="s">
        <v>3200</v>
      </c>
      <c r="AC67" s="52" t="s">
        <v>3009</v>
      </c>
      <c r="AD67" s="44"/>
      <c r="AE67" s="44"/>
      <c r="AF67" s="44"/>
      <c r="AG67" s="44"/>
      <c r="AH67" s="73"/>
      <c r="AI67" s="73"/>
      <c r="AJ67" s="73"/>
      <c r="AK67" s="44"/>
      <c r="AL67" s="44"/>
      <c r="AM67" s="73" t="s">
        <v>3039</v>
      </c>
      <c r="AN67" s="52" t="s">
        <v>3011</v>
      </c>
      <c r="AO67" s="195" t="s">
        <v>99</v>
      </c>
      <c r="AP67" s="195" t="s">
        <v>68</v>
      </c>
      <c r="AQ67" s="195">
        <v>7110011010</v>
      </c>
      <c r="AR67" s="148" t="s">
        <v>265</v>
      </c>
      <c r="AS67" s="195" t="s">
        <v>116</v>
      </c>
      <c r="AT67" s="498">
        <v>617137</v>
      </c>
      <c r="AU67" s="498">
        <v>617137</v>
      </c>
      <c r="AV67" s="498">
        <v>617137</v>
      </c>
      <c r="AW67" s="498">
        <v>617137</v>
      </c>
      <c r="AX67" s="498">
        <v>617137</v>
      </c>
      <c r="AY67" s="498">
        <v>617137</v>
      </c>
      <c r="AZ67" s="499" t="s">
        <v>134</v>
      </c>
    </row>
    <row r="68" spans="1:53" ht="167.25" customHeight="1">
      <c r="A68" s="191">
        <v>601</v>
      </c>
      <c r="B68" s="45" t="s">
        <v>3006</v>
      </c>
      <c r="C68" s="187">
        <v>401000052</v>
      </c>
      <c r="D68" s="154" t="s">
        <v>3026</v>
      </c>
      <c r="E68" s="144" t="s">
        <v>244</v>
      </c>
      <c r="F68" s="145"/>
      <c r="G68" s="145"/>
      <c r="H68" s="146">
        <v>3</v>
      </c>
      <c r="I68" s="145"/>
      <c r="J68" s="146">
        <v>16</v>
      </c>
      <c r="K68" s="146">
        <v>1</v>
      </c>
      <c r="L68" s="146">
        <v>33</v>
      </c>
      <c r="M68" s="463"/>
      <c r="N68" s="463"/>
      <c r="O68" s="463"/>
      <c r="P68" s="52" t="s">
        <v>186</v>
      </c>
      <c r="Q68" s="52" t="s">
        <v>3048</v>
      </c>
      <c r="R68" s="146"/>
      <c r="S68" s="146"/>
      <c r="T68" s="146"/>
      <c r="U68" s="146"/>
      <c r="V68" s="146" t="s">
        <v>2413</v>
      </c>
      <c r="W68" s="146"/>
      <c r="X68" s="146"/>
      <c r="Y68" s="146"/>
      <c r="Z68" s="146"/>
      <c r="AA68" s="146"/>
      <c r="AB68" s="52" t="s">
        <v>3049</v>
      </c>
      <c r="AC68" s="52" t="s">
        <v>3050</v>
      </c>
      <c r="AD68" s="44"/>
      <c r="AE68" s="44"/>
      <c r="AF68" s="44"/>
      <c r="AG68" s="44"/>
      <c r="AH68" s="44"/>
      <c r="AI68" s="44"/>
      <c r="AJ68" s="44" t="s">
        <v>73</v>
      </c>
      <c r="AK68" s="44"/>
      <c r="AL68" s="44"/>
      <c r="AM68" s="73"/>
      <c r="AN68" s="52" t="s">
        <v>3051</v>
      </c>
      <c r="AO68" s="195" t="s">
        <v>430</v>
      </c>
      <c r="AP68" s="195" t="s">
        <v>948</v>
      </c>
      <c r="AQ68" s="195">
        <v>1210160130</v>
      </c>
      <c r="AR68" s="148" t="s">
        <v>3052</v>
      </c>
      <c r="AS68" s="195" t="s">
        <v>192</v>
      </c>
      <c r="AT68" s="294">
        <v>2100000</v>
      </c>
      <c r="AU68" s="294">
        <v>2100000</v>
      </c>
      <c r="AV68" s="294">
        <v>2600000</v>
      </c>
      <c r="AW68" s="294">
        <v>800000</v>
      </c>
      <c r="AX68" s="294">
        <v>1410000</v>
      </c>
      <c r="AY68" s="294">
        <v>1410000</v>
      </c>
      <c r="AZ68" s="539" t="s">
        <v>134</v>
      </c>
    </row>
    <row r="69" spans="1:53" ht="213.75" customHeight="1">
      <c r="A69" s="191">
        <v>601</v>
      </c>
      <c r="B69" s="45" t="s">
        <v>3006</v>
      </c>
      <c r="C69" s="187">
        <v>401000052</v>
      </c>
      <c r="D69" s="154" t="s">
        <v>3026</v>
      </c>
      <c r="E69" s="144" t="s">
        <v>244</v>
      </c>
      <c r="F69" s="145"/>
      <c r="G69" s="145"/>
      <c r="H69" s="146">
        <v>3</v>
      </c>
      <c r="I69" s="145"/>
      <c r="J69" s="146">
        <v>16</v>
      </c>
      <c r="K69" s="146">
        <v>1</v>
      </c>
      <c r="L69" s="146">
        <v>33</v>
      </c>
      <c r="M69" s="463"/>
      <c r="N69" s="463"/>
      <c r="O69" s="463"/>
      <c r="P69" s="52" t="s">
        <v>186</v>
      </c>
      <c r="Q69" s="52" t="s">
        <v>3048</v>
      </c>
      <c r="R69" s="146"/>
      <c r="S69" s="146"/>
      <c r="T69" s="146"/>
      <c r="U69" s="146"/>
      <c r="V69" s="146" t="s">
        <v>2413</v>
      </c>
      <c r="W69" s="146"/>
      <c r="X69" s="146"/>
      <c r="Y69" s="146"/>
      <c r="Z69" s="146"/>
      <c r="AA69" s="146"/>
      <c r="AB69" s="52" t="s">
        <v>3049</v>
      </c>
      <c r="AC69" s="52" t="s">
        <v>3053</v>
      </c>
      <c r="AD69" s="44"/>
      <c r="AE69" s="44"/>
      <c r="AF69" s="44"/>
      <c r="AG69" s="44"/>
      <c r="AH69" s="44"/>
      <c r="AI69" s="44"/>
      <c r="AJ69" s="44" t="s">
        <v>73</v>
      </c>
      <c r="AK69" s="44"/>
      <c r="AL69" s="44"/>
      <c r="AM69" s="73"/>
      <c r="AN69" s="52" t="s">
        <v>3054</v>
      </c>
      <c r="AO69" s="195" t="s">
        <v>430</v>
      </c>
      <c r="AP69" s="195" t="s">
        <v>948</v>
      </c>
      <c r="AQ69" s="195">
        <v>1210160130</v>
      </c>
      <c r="AR69" s="148" t="s">
        <v>3055</v>
      </c>
      <c r="AS69" s="195" t="s">
        <v>535</v>
      </c>
      <c r="AT69" s="294">
        <v>1800000</v>
      </c>
      <c r="AU69" s="294">
        <v>1800000</v>
      </c>
      <c r="AV69" s="294">
        <v>400000</v>
      </c>
      <c r="AW69" s="294">
        <v>1150000</v>
      </c>
      <c r="AX69" s="294">
        <v>2100000</v>
      </c>
      <c r="AY69" s="294">
        <v>2100000</v>
      </c>
      <c r="AZ69" s="539" t="s">
        <v>134</v>
      </c>
    </row>
    <row r="70" spans="1:53" ht="126.75" customHeight="1">
      <c r="A70" s="191">
        <v>601</v>
      </c>
      <c r="B70" s="45" t="s">
        <v>3006</v>
      </c>
      <c r="C70" s="187">
        <v>401000052</v>
      </c>
      <c r="D70" s="154" t="s">
        <v>3026</v>
      </c>
      <c r="E70" s="144" t="s">
        <v>244</v>
      </c>
      <c r="F70" s="145"/>
      <c r="G70" s="145"/>
      <c r="H70" s="146">
        <v>3</v>
      </c>
      <c r="I70" s="145"/>
      <c r="J70" s="146">
        <v>16</v>
      </c>
      <c r="K70" s="146">
        <v>1</v>
      </c>
      <c r="L70" s="146">
        <v>33</v>
      </c>
      <c r="M70" s="463"/>
      <c r="N70" s="463"/>
      <c r="O70" s="463"/>
      <c r="P70" s="52" t="s">
        <v>186</v>
      </c>
      <c r="Q70" s="52" t="s">
        <v>3048</v>
      </c>
      <c r="R70" s="146"/>
      <c r="S70" s="146"/>
      <c r="T70" s="146"/>
      <c r="U70" s="146"/>
      <c r="V70" s="146" t="s">
        <v>2413</v>
      </c>
      <c r="W70" s="146"/>
      <c r="X70" s="146"/>
      <c r="Y70" s="146"/>
      <c r="Z70" s="146"/>
      <c r="AA70" s="146"/>
      <c r="AB70" s="52" t="s">
        <v>3049</v>
      </c>
      <c r="AC70" s="52" t="s">
        <v>3009</v>
      </c>
      <c r="AD70" s="44"/>
      <c r="AE70" s="44"/>
      <c r="AF70" s="44"/>
      <c r="AG70" s="44"/>
      <c r="AH70" s="73"/>
      <c r="AI70" s="44"/>
      <c r="AJ70" s="73"/>
      <c r="AK70" s="44"/>
      <c r="AL70" s="44"/>
      <c r="AM70" s="73" t="s">
        <v>3056</v>
      </c>
      <c r="AN70" s="52" t="s">
        <v>3011</v>
      </c>
      <c r="AO70" s="195" t="s">
        <v>430</v>
      </c>
      <c r="AP70" s="195" t="s">
        <v>948</v>
      </c>
      <c r="AQ70" s="195">
        <v>1210220480</v>
      </c>
      <c r="AR70" s="148" t="s">
        <v>3057</v>
      </c>
      <c r="AS70" s="195" t="s">
        <v>116</v>
      </c>
      <c r="AT70" s="294">
        <f>BB70</f>
        <v>0</v>
      </c>
      <c r="AU70" s="294">
        <f>BC70</f>
        <v>0</v>
      </c>
      <c r="AV70" s="294">
        <v>0</v>
      </c>
      <c r="AW70" s="294">
        <v>0</v>
      </c>
      <c r="AX70" s="294">
        <v>70000</v>
      </c>
      <c r="AY70" s="294">
        <v>70000</v>
      </c>
      <c r="AZ70" s="539" t="s">
        <v>134</v>
      </c>
    </row>
    <row r="71" spans="1:53" ht="102">
      <c r="A71" s="191">
        <v>601</v>
      </c>
      <c r="B71" s="45" t="s">
        <v>3006</v>
      </c>
      <c r="C71" s="187">
        <v>401000052</v>
      </c>
      <c r="D71" s="154" t="s">
        <v>3026</v>
      </c>
      <c r="E71" s="144" t="s">
        <v>244</v>
      </c>
      <c r="F71" s="145"/>
      <c r="G71" s="145"/>
      <c r="H71" s="146">
        <v>3</v>
      </c>
      <c r="I71" s="145"/>
      <c r="J71" s="146">
        <v>16</v>
      </c>
      <c r="K71" s="146">
        <v>1</v>
      </c>
      <c r="L71" s="146">
        <v>33</v>
      </c>
      <c r="M71" s="463"/>
      <c r="N71" s="463"/>
      <c r="O71" s="463"/>
      <c r="P71" s="52" t="s">
        <v>186</v>
      </c>
      <c r="Q71" s="52" t="s">
        <v>3048</v>
      </c>
      <c r="R71" s="146"/>
      <c r="S71" s="146"/>
      <c r="T71" s="146"/>
      <c r="U71" s="146"/>
      <c r="V71" s="146" t="s">
        <v>2413</v>
      </c>
      <c r="W71" s="146"/>
      <c r="X71" s="146"/>
      <c r="Y71" s="146"/>
      <c r="Z71" s="146"/>
      <c r="AA71" s="146"/>
      <c r="AB71" s="52" t="s">
        <v>3049</v>
      </c>
      <c r="AC71" s="52" t="s">
        <v>3009</v>
      </c>
      <c r="AD71" s="44"/>
      <c r="AE71" s="44"/>
      <c r="AF71" s="44"/>
      <c r="AG71" s="44"/>
      <c r="AH71" s="73"/>
      <c r="AI71" s="44"/>
      <c r="AJ71" s="73"/>
      <c r="AK71" s="44"/>
      <c r="AL71" s="44"/>
      <c r="AM71" s="73" t="s">
        <v>3056</v>
      </c>
      <c r="AN71" s="52" t="s">
        <v>3011</v>
      </c>
      <c r="AO71" s="195" t="s">
        <v>430</v>
      </c>
      <c r="AP71" s="195" t="s">
        <v>948</v>
      </c>
      <c r="AQ71" s="195">
        <v>1210220480</v>
      </c>
      <c r="AR71" s="148" t="s">
        <v>3057</v>
      </c>
      <c r="AS71" s="195" t="s">
        <v>347</v>
      </c>
      <c r="AT71" s="294">
        <v>4500000</v>
      </c>
      <c r="AU71" s="294">
        <v>4500000</v>
      </c>
      <c r="AV71" s="294">
        <v>4700000</v>
      </c>
      <c r="AW71" s="294">
        <v>3817500</v>
      </c>
      <c r="AX71" s="294">
        <v>1080000</v>
      </c>
      <c r="AY71" s="294">
        <v>1080000</v>
      </c>
      <c r="AZ71" s="539" t="s">
        <v>134</v>
      </c>
    </row>
    <row r="72" spans="1:53" ht="129" customHeight="1">
      <c r="A72" s="191">
        <v>601</v>
      </c>
      <c r="B72" s="45" t="s">
        <v>3006</v>
      </c>
      <c r="C72" s="187">
        <v>401000052</v>
      </c>
      <c r="D72" s="154" t="s">
        <v>3026</v>
      </c>
      <c r="E72" s="144" t="s">
        <v>244</v>
      </c>
      <c r="F72" s="145"/>
      <c r="G72" s="145"/>
      <c r="H72" s="146">
        <v>3</v>
      </c>
      <c r="I72" s="145"/>
      <c r="J72" s="146">
        <v>16</v>
      </c>
      <c r="K72" s="146">
        <v>1</v>
      </c>
      <c r="L72" s="146">
        <v>33</v>
      </c>
      <c r="M72" s="463"/>
      <c r="N72" s="463"/>
      <c r="O72" s="463"/>
      <c r="P72" s="52" t="s">
        <v>186</v>
      </c>
      <c r="Q72" s="52" t="s">
        <v>3048</v>
      </c>
      <c r="R72" s="146"/>
      <c r="S72" s="146"/>
      <c r="T72" s="146"/>
      <c r="U72" s="146"/>
      <c r="V72" s="146" t="s">
        <v>2413</v>
      </c>
      <c r="W72" s="146"/>
      <c r="X72" s="146"/>
      <c r="Y72" s="146"/>
      <c r="Z72" s="146"/>
      <c r="AA72" s="146"/>
      <c r="AB72" s="52" t="s">
        <v>3049</v>
      </c>
      <c r="AC72" s="52" t="s">
        <v>3009</v>
      </c>
      <c r="AD72" s="44"/>
      <c r="AE72" s="44"/>
      <c r="AF72" s="44"/>
      <c r="AG72" s="44"/>
      <c r="AH72" s="73"/>
      <c r="AI72" s="44"/>
      <c r="AJ72" s="73"/>
      <c r="AK72" s="44"/>
      <c r="AL72" s="44"/>
      <c r="AM72" s="73" t="s">
        <v>3056</v>
      </c>
      <c r="AN72" s="52" t="s">
        <v>3011</v>
      </c>
      <c r="AO72" s="195" t="s">
        <v>430</v>
      </c>
      <c r="AP72" s="195" t="s">
        <v>948</v>
      </c>
      <c r="AQ72" s="195">
        <v>1210320480</v>
      </c>
      <c r="AR72" s="148" t="s">
        <v>3057</v>
      </c>
      <c r="AS72" s="195" t="s">
        <v>116</v>
      </c>
      <c r="AT72" s="294">
        <v>26400</v>
      </c>
      <c r="AU72" s="294">
        <v>26400</v>
      </c>
      <c r="AV72" s="294">
        <v>59700</v>
      </c>
      <c r="AW72" s="294">
        <v>40000</v>
      </c>
      <c r="AX72" s="294">
        <v>407000</v>
      </c>
      <c r="AY72" s="294">
        <v>407000</v>
      </c>
      <c r="AZ72" s="539" t="s">
        <v>134</v>
      </c>
    </row>
    <row r="73" spans="1:53" ht="201.75" customHeight="1">
      <c r="A73" s="191">
        <v>601</v>
      </c>
      <c r="B73" s="45" t="s">
        <v>3006</v>
      </c>
      <c r="C73" s="187">
        <v>401000054</v>
      </c>
      <c r="D73" s="154" t="s">
        <v>3058</v>
      </c>
      <c r="E73" s="144" t="s">
        <v>244</v>
      </c>
      <c r="F73" s="145"/>
      <c r="G73" s="145"/>
      <c r="H73" s="146">
        <v>3</v>
      </c>
      <c r="I73" s="145"/>
      <c r="J73" s="146">
        <v>16</v>
      </c>
      <c r="K73" s="146">
        <v>1</v>
      </c>
      <c r="L73" s="146">
        <v>34</v>
      </c>
      <c r="M73" s="463"/>
      <c r="N73" s="463"/>
      <c r="O73" s="463"/>
      <c r="P73" s="52" t="s">
        <v>186</v>
      </c>
      <c r="Q73" s="52" t="s">
        <v>3008</v>
      </c>
      <c r="R73" s="146"/>
      <c r="S73" s="146"/>
      <c r="T73" s="146" t="s">
        <v>71</v>
      </c>
      <c r="U73" s="146"/>
      <c r="V73" s="146" t="s">
        <v>75</v>
      </c>
      <c r="W73" s="146" t="s">
        <v>73</v>
      </c>
      <c r="X73" s="146"/>
      <c r="Y73" s="146"/>
      <c r="Z73" s="146"/>
      <c r="AA73" s="146"/>
      <c r="AB73" s="52" t="s">
        <v>187</v>
      </c>
      <c r="AC73" s="52" t="s">
        <v>3059</v>
      </c>
      <c r="AD73" s="44"/>
      <c r="AE73" s="44"/>
      <c r="AF73" s="44"/>
      <c r="AG73" s="44"/>
      <c r="AH73" s="44"/>
      <c r="AI73" s="44"/>
      <c r="AJ73" s="44"/>
      <c r="AK73" s="44"/>
      <c r="AL73" s="44"/>
      <c r="AM73" s="73" t="s">
        <v>3060</v>
      </c>
      <c r="AN73" s="52" t="s">
        <v>2627</v>
      </c>
      <c r="AO73" s="195" t="s">
        <v>99</v>
      </c>
      <c r="AP73" s="195" t="s">
        <v>68</v>
      </c>
      <c r="AQ73" s="195" t="s">
        <v>3061</v>
      </c>
      <c r="AR73" s="148" t="s">
        <v>3062</v>
      </c>
      <c r="AS73" s="195" t="s">
        <v>116</v>
      </c>
      <c r="AT73" s="498">
        <f>BB73</f>
        <v>0</v>
      </c>
      <c r="AU73" s="498">
        <f>BC73</f>
        <v>0</v>
      </c>
      <c r="AV73" s="498">
        <v>0</v>
      </c>
      <c r="AW73" s="498">
        <v>74970</v>
      </c>
      <c r="AX73" s="498">
        <v>74970</v>
      </c>
      <c r="AY73" s="498">
        <v>74970</v>
      </c>
      <c r="AZ73" s="499" t="s">
        <v>134</v>
      </c>
    </row>
    <row r="74" spans="1:53" ht="127.5">
      <c r="A74" s="191">
        <v>601</v>
      </c>
      <c r="B74" s="45" t="s">
        <v>3006</v>
      </c>
      <c r="C74" s="187">
        <v>401000054</v>
      </c>
      <c r="D74" s="154" t="s">
        <v>3058</v>
      </c>
      <c r="E74" s="144" t="s">
        <v>244</v>
      </c>
      <c r="F74" s="145"/>
      <c r="G74" s="145"/>
      <c r="H74" s="146">
        <v>3</v>
      </c>
      <c r="I74" s="145"/>
      <c r="J74" s="146">
        <v>16</v>
      </c>
      <c r="K74" s="146">
        <v>1</v>
      </c>
      <c r="L74" s="146">
        <v>34</v>
      </c>
      <c r="M74" s="463"/>
      <c r="N74" s="463"/>
      <c r="O74" s="463"/>
      <c r="P74" s="52" t="s">
        <v>186</v>
      </c>
      <c r="Q74" s="52" t="s">
        <v>3008</v>
      </c>
      <c r="R74" s="146"/>
      <c r="S74" s="146"/>
      <c r="T74" s="146" t="s">
        <v>71</v>
      </c>
      <c r="U74" s="146"/>
      <c r="V74" s="146" t="s">
        <v>75</v>
      </c>
      <c r="W74" s="146" t="s">
        <v>73</v>
      </c>
      <c r="X74" s="146"/>
      <c r="Y74" s="146"/>
      <c r="Z74" s="146"/>
      <c r="AA74" s="146"/>
      <c r="AB74" s="52" t="s">
        <v>187</v>
      </c>
      <c r="AC74" s="52" t="s">
        <v>3059</v>
      </c>
      <c r="AD74" s="44"/>
      <c r="AE74" s="44"/>
      <c r="AF74" s="44"/>
      <c r="AG74" s="44"/>
      <c r="AH74" s="44"/>
      <c r="AI74" s="44"/>
      <c r="AJ74" s="44"/>
      <c r="AK74" s="44"/>
      <c r="AL74" s="44"/>
      <c r="AM74" s="73" t="s">
        <v>3060</v>
      </c>
      <c r="AN74" s="52" t="s">
        <v>2627</v>
      </c>
      <c r="AO74" s="195" t="s">
        <v>99</v>
      </c>
      <c r="AP74" s="195" t="s">
        <v>68</v>
      </c>
      <c r="AQ74" s="195">
        <v>1520220370</v>
      </c>
      <c r="AR74" s="148" t="s">
        <v>3062</v>
      </c>
      <c r="AS74" s="195" t="s">
        <v>116</v>
      </c>
      <c r="AT74" s="498">
        <v>13500</v>
      </c>
      <c r="AU74" s="498">
        <v>13500</v>
      </c>
      <c r="AV74" s="498"/>
      <c r="AW74" s="498"/>
      <c r="AX74" s="498"/>
      <c r="AY74" s="498"/>
      <c r="AZ74" s="499" t="s">
        <v>134</v>
      </c>
      <c r="BA74" s="253" t="s">
        <v>3018</v>
      </c>
    </row>
    <row r="75" spans="1:53" ht="127.5">
      <c r="A75" s="191">
        <v>601</v>
      </c>
      <c r="B75" s="45" t="s">
        <v>3006</v>
      </c>
      <c r="C75" s="187">
        <v>401000054</v>
      </c>
      <c r="D75" s="154" t="s">
        <v>3058</v>
      </c>
      <c r="E75" s="144" t="s">
        <v>244</v>
      </c>
      <c r="F75" s="145"/>
      <c r="G75" s="145"/>
      <c r="H75" s="146">
        <v>3</v>
      </c>
      <c r="I75" s="145"/>
      <c r="J75" s="146">
        <v>16</v>
      </c>
      <c r="K75" s="146">
        <v>1</v>
      </c>
      <c r="L75" s="146">
        <v>34</v>
      </c>
      <c r="M75" s="463"/>
      <c r="N75" s="463"/>
      <c r="O75" s="463"/>
      <c r="P75" s="52" t="s">
        <v>186</v>
      </c>
      <c r="Q75" s="52" t="s">
        <v>3008</v>
      </c>
      <c r="R75" s="146"/>
      <c r="S75" s="146"/>
      <c r="T75" s="146" t="s">
        <v>71</v>
      </c>
      <c r="U75" s="146"/>
      <c r="V75" s="146" t="s">
        <v>75</v>
      </c>
      <c r="W75" s="146" t="s">
        <v>73</v>
      </c>
      <c r="X75" s="146"/>
      <c r="Y75" s="146"/>
      <c r="Z75" s="146"/>
      <c r="AA75" s="146"/>
      <c r="AB75" s="52" t="s">
        <v>187</v>
      </c>
      <c r="AC75" s="52" t="s">
        <v>3059</v>
      </c>
      <c r="AD75" s="44"/>
      <c r="AE75" s="44"/>
      <c r="AF75" s="44"/>
      <c r="AG75" s="44"/>
      <c r="AH75" s="44"/>
      <c r="AI75" s="44"/>
      <c r="AJ75" s="44"/>
      <c r="AK75" s="44"/>
      <c r="AL75" s="44"/>
      <c r="AM75" s="73" t="s">
        <v>3060</v>
      </c>
      <c r="AN75" s="52" t="s">
        <v>2627</v>
      </c>
      <c r="AO75" s="195" t="s">
        <v>99</v>
      </c>
      <c r="AP75" s="195" t="s">
        <v>68</v>
      </c>
      <c r="AQ75" s="195" t="s">
        <v>391</v>
      </c>
      <c r="AR75" s="148" t="s">
        <v>3062</v>
      </c>
      <c r="AS75" s="195" t="s">
        <v>116</v>
      </c>
      <c r="AT75" s="498">
        <f>BB75</f>
        <v>0</v>
      </c>
      <c r="AU75" s="498">
        <f>BC75</f>
        <v>0</v>
      </c>
      <c r="AV75" s="498">
        <v>13500</v>
      </c>
      <c r="AW75" s="498">
        <v>13500</v>
      </c>
      <c r="AX75" s="498">
        <v>13500</v>
      </c>
      <c r="AY75" s="498">
        <v>13500</v>
      </c>
      <c r="AZ75" s="499" t="s">
        <v>134</v>
      </c>
    </row>
    <row r="76" spans="1:53" ht="212.25" customHeight="1">
      <c r="A76" s="191">
        <v>601</v>
      </c>
      <c r="B76" s="45" t="s">
        <v>3006</v>
      </c>
      <c r="C76" s="187">
        <v>401000054</v>
      </c>
      <c r="D76" s="154" t="s">
        <v>3058</v>
      </c>
      <c r="E76" s="144" t="s">
        <v>244</v>
      </c>
      <c r="F76" s="145"/>
      <c r="G76" s="145"/>
      <c r="H76" s="146">
        <v>3</v>
      </c>
      <c r="I76" s="145"/>
      <c r="J76" s="146">
        <v>16</v>
      </c>
      <c r="K76" s="146">
        <v>1</v>
      </c>
      <c r="L76" s="146">
        <v>34</v>
      </c>
      <c r="M76" s="463"/>
      <c r="N76" s="463"/>
      <c r="O76" s="463"/>
      <c r="P76" s="52" t="s">
        <v>186</v>
      </c>
      <c r="Q76" s="52" t="s">
        <v>3008</v>
      </c>
      <c r="R76" s="146"/>
      <c r="S76" s="146"/>
      <c r="T76" s="146" t="s">
        <v>71</v>
      </c>
      <c r="U76" s="146"/>
      <c r="V76" s="146" t="s">
        <v>75</v>
      </c>
      <c r="W76" s="146" t="s">
        <v>73</v>
      </c>
      <c r="X76" s="146"/>
      <c r="Y76" s="146"/>
      <c r="Z76" s="146"/>
      <c r="AA76" s="146"/>
      <c r="AB76" s="52" t="s">
        <v>187</v>
      </c>
      <c r="AC76" s="52" t="s">
        <v>3059</v>
      </c>
      <c r="AD76" s="44"/>
      <c r="AE76" s="44"/>
      <c r="AF76" s="44"/>
      <c r="AG76" s="44"/>
      <c r="AH76" s="44"/>
      <c r="AI76" s="44"/>
      <c r="AJ76" s="44"/>
      <c r="AK76" s="44"/>
      <c r="AL76" s="44"/>
      <c r="AM76" s="73" t="s">
        <v>3060</v>
      </c>
      <c r="AN76" s="52" t="s">
        <v>2627</v>
      </c>
      <c r="AO76" s="195" t="s">
        <v>99</v>
      </c>
      <c r="AP76" s="195" t="s">
        <v>68</v>
      </c>
      <c r="AQ76" s="195">
        <v>1520320370</v>
      </c>
      <c r="AR76" s="148" t="s">
        <v>392</v>
      </c>
      <c r="AS76" s="195" t="s">
        <v>116</v>
      </c>
      <c r="AT76" s="498">
        <v>260095</v>
      </c>
      <c r="AU76" s="498">
        <v>260095</v>
      </c>
      <c r="AV76" s="498"/>
      <c r="AW76" s="498"/>
      <c r="AX76" s="498"/>
      <c r="AY76" s="498"/>
      <c r="AZ76" s="499" t="s">
        <v>134</v>
      </c>
      <c r="BA76" s="253" t="s">
        <v>3018</v>
      </c>
    </row>
    <row r="77" spans="1:53" ht="127.5">
      <c r="A77" s="191">
        <v>601</v>
      </c>
      <c r="B77" s="45" t="s">
        <v>3006</v>
      </c>
      <c r="C77" s="187">
        <v>401000054</v>
      </c>
      <c r="D77" s="154" t="s">
        <v>3058</v>
      </c>
      <c r="E77" s="144" t="s">
        <v>244</v>
      </c>
      <c r="F77" s="145"/>
      <c r="G77" s="145"/>
      <c r="H77" s="146">
        <v>3</v>
      </c>
      <c r="I77" s="145"/>
      <c r="J77" s="146">
        <v>16</v>
      </c>
      <c r="K77" s="146">
        <v>1</v>
      </c>
      <c r="L77" s="146">
        <v>34</v>
      </c>
      <c r="M77" s="463"/>
      <c r="N77" s="463"/>
      <c r="O77" s="463"/>
      <c r="P77" s="52" t="s">
        <v>186</v>
      </c>
      <c r="Q77" s="52" t="s">
        <v>3008</v>
      </c>
      <c r="R77" s="146"/>
      <c r="S77" s="146"/>
      <c r="T77" s="146" t="s">
        <v>71</v>
      </c>
      <c r="U77" s="146"/>
      <c r="V77" s="146" t="s">
        <v>75</v>
      </c>
      <c r="W77" s="146" t="s">
        <v>73</v>
      </c>
      <c r="X77" s="146"/>
      <c r="Y77" s="146"/>
      <c r="Z77" s="146"/>
      <c r="AA77" s="146"/>
      <c r="AB77" s="52" t="s">
        <v>187</v>
      </c>
      <c r="AC77" s="52" t="s">
        <v>3059</v>
      </c>
      <c r="AD77" s="44"/>
      <c r="AE77" s="44"/>
      <c r="AF77" s="44"/>
      <c r="AG77" s="44"/>
      <c r="AH77" s="44"/>
      <c r="AI77" s="44"/>
      <c r="AJ77" s="44"/>
      <c r="AK77" s="44"/>
      <c r="AL77" s="44"/>
      <c r="AM77" s="73" t="s">
        <v>3060</v>
      </c>
      <c r="AN77" s="52" t="s">
        <v>2627</v>
      </c>
      <c r="AO77" s="195" t="s">
        <v>99</v>
      </c>
      <c r="AP77" s="195" t="s">
        <v>68</v>
      </c>
      <c r="AQ77" s="195" t="s">
        <v>3063</v>
      </c>
      <c r="AR77" s="148" t="s">
        <v>392</v>
      </c>
      <c r="AS77" s="195" t="s">
        <v>116</v>
      </c>
      <c r="AT77" s="498">
        <f>BB77</f>
        <v>0</v>
      </c>
      <c r="AU77" s="498">
        <f>BC77</f>
        <v>0</v>
      </c>
      <c r="AV77" s="498">
        <v>202800</v>
      </c>
      <c r="AW77" s="498">
        <v>262800</v>
      </c>
      <c r="AX77" s="498">
        <v>262800</v>
      </c>
      <c r="AY77" s="498">
        <v>262800</v>
      </c>
      <c r="AZ77" s="499" t="s">
        <v>134</v>
      </c>
    </row>
    <row r="78" spans="1:53" ht="127.5">
      <c r="A78" s="191">
        <v>601</v>
      </c>
      <c r="B78" s="45" t="s">
        <v>3006</v>
      </c>
      <c r="C78" s="187">
        <v>401000056</v>
      </c>
      <c r="D78" s="154" t="s">
        <v>3064</v>
      </c>
      <c r="E78" s="144" t="s">
        <v>244</v>
      </c>
      <c r="F78" s="145"/>
      <c r="G78" s="145"/>
      <c r="H78" s="146">
        <v>3</v>
      </c>
      <c r="I78" s="145"/>
      <c r="J78" s="146">
        <v>16</v>
      </c>
      <c r="K78" s="146">
        <v>1</v>
      </c>
      <c r="L78" s="146">
        <v>37</v>
      </c>
      <c r="M78" s="463"/>
      <c r="N78" s="463"/>
      <c r="O78" s="463"/>
      <c r="P78" s="52" t="s">
        <v>186</v>
      </c>
      <c r="Q78" s="52" t="s">
        <v>3008</v>
      </c>
      <c r="R78" s="146"/>
      <c r="S78" s="146"/>
      <c r="T78" s="146" t="s">
        <v>71</v>
      </c>
      <c r="U78" s="146"/>
      <c r="V78" s="146" t="s">
        <v>75</v>
      </c>
      <c r="W78" s="146" t="s">
        <v>73</v>
      </c>
      <c r="X78" s="146"/>
      <c r="Y78" s="146"/>
      <c r="Z78" s="146"/>
      <c r="AA78" s="146"/>
      <c r="AB78" s="52" t="s">
        <v>187</v>
      </c>
      <c r="AC78" s="52" t="s">
        <v>3009</v>
      </c>
      <c r="AD78" s="44"/>
      <c r="AE78" s="44"/>
      <c r="AF78" s="44"/>
      <c r="AG78" s="44"/>
      <c r="AH78" s="44"/>
      <c r="AI78" s="44"/>
      <c r="AJ78" s="44"/>
      <c r="AK78" s="44"/>
      <c r="AL78" s="44"/>
      <c r="AM78" s="73" t="s">
        <v>3065</v>
      </c>
      <c r="AN78" s="52" t="s">
        <v>2627</v>
      </c>
      <c r="AO78" s="195" t="s">
        <v>99</v>
      </c>
      <c r="AP78" s="195" t="s">
        <v>68</v>
      </c>
      <c r="AQ78" s="195">
        <v>1530320100</v>
      </c>
      <c r="AR78" s="148" t="s">
        <v>3066</v>
      </c>
      <c r="AS78" s="195" t="s">
        <v>745</v>
      </c>
      <c r="AT78" s="498">
        <v>500000</v>
      </c>
      <c r="AU78" s="498">
        <v>500000</v>
      </c>
      <c r="AV78" s="498"/>
      <c r="AW78" s="498"/>
      <c r="AX78" s="498"/>
      <c r="AY78" s="498"/>
      <c r="AZ78" s="499" t="s">
        <v>134</v>
      </c>
      <c r="BA78" s="253" t="s">
        <v>3018</v>
      </c>
    </row>
    <row r="79" spans="1:53" ht="127.5">
      <c r="A79" s="191">
        <v>601</v>
      </c>
      <c r="B79" s="45" t="s">
        <v>3006</v>
      </c>
      <c r="C79" s="187">
        <v>401000056</v>
      </c>
      <c r="D79" s="154" t="s">
        <v>3064</v>
      </c>
      <c r="E79" s="144" t="s">
        <v>244</v>
      </c>
      <c r="F79" s="145"/>
      <c r="G79" s="145"/>
      <c r="H79" s="146">
        <v>3</v>
      </c>
      <c r="I79" s="145"/>
      <c r="J79" s="146">
        <v>16</v>
      </c>
      <c r="K79" s="146">
        <v>1</v>
      </c>
      <c r="L79" s="146">
        <v>37</v>
      </c>
      <c r="M79" s="463"/>
      <c r="N79" s="463"/>
      <c r="O79" s="463"/>
      <c r="P79" s="52" t="s">
        <v>186</v>
      </c>
      <c r="Q79" s="52" t="s">
        <v>3008</v>
      </c>
      <c r="R79" s="146"/>
      <c r="S79" s="146"/>
      <c r="T79" s="146" t="s">
        <v>71</v>
      </c>
      <c r="U79" s="146"/>
      <c r="V79" s="146" t="s">
        <v>75</v>
      </c>
      <c r="W79" s="146" t="s">
        <v>73</v>
      </c>
      <c r="X79" s="146"/>
      <c r="Y79" s="146"/>
      <c r="Z79" s="146"/>
      <c r="AA79" s="146"/>
      <c r="AB79" s="52" t="s">
        <v>187</v>
      </c>
      <c r="AC79" s="52" t="s">
        <v>3009</v>
      </c>
      <c r="AD79" s="44"/>
      <c r="AE79" s="44"/>
      <c r="AF79" s="44"/>
      <c r="AG79" s="44"/>
      <c r="AH79" s="44"/>
      <c r="AI79" s="44"/>
      <c r="AJ79" s="44"/>
      <c r="AK79" s="44"/>
      <c r="AL79" s="44"/>
      <c r="AM79" s="73" t="s">
        <v>3065</v>
      </c>
      <c r="AN79" s="52" t="s">
        <v>2627</v>
      </c>
      <c r="AO79" s="195" t="s">
        <v>99</v>
      </c>
      <c r="AP79" s="195" t="s">
        <v>68</v>
      </c>
      <c r="AQ79" s="195" t="s">
        <v>3067</v>
      </c>
      <c r="AR79" s="148" t="s">
        <v>3066</v>
      </c>
      <c r="AS79" s="195" t="s">
        <v>745</v>
      </c>
      <c r="AT79" s="498">
        <f>BB79</f>
        <v>0</v>
      </c>
      <c r="AU79" s="498">
        <f>BC79</f>
        <v>0</v>
      </c>
      <c r="AV79" s="498">
        <v>500000</v>
      </c>
      <c r="AW79" s="498">
        <v>500000</v>
      </c>
      <c r="AX79" s="498">
        <v>500000</v>
      </c>
      <c r="AY79" s="498">
        <v>500000</v>
      </c>
      <c r="AZ79" s="499" t="s">
        <v>134</v>
      </c>
    </row>
    <row r="80" spans="1:53" ht="255">
      <c r="A80" s="191">
        <v>601</v>
      </c>
      <c r="B80" s="45" t="s">
        <v>3006</v>
      </c>
      <c r="C80" s="187">
        <v>401000056</v>
      </c>
      <c r="D80" s="154" t="s">
        <v>3064</v>
      </c>
      <c r="E80" s="144" t="s">
        <v>244</v>
      </c>
      <c r="F80" s="145"/>
      <c r="G80" s="145"/>
      <c r="H80" s="146">
        <v>3</v>
      </c>
      <c r="I80" s="145"/>
      <c r="J80" s="146">
        <v>16</v>
      </c>
      <c r="K80" s="146">
        <v>1</v>
      </c>
      <c r="L80" s="146">
        <v>37</v>
      </c>
      <c r="M80" s="463"/>
      <c r="N80" s="463"/>
      <c r="O80" s="463"/>
      <c r="P80" s="52" t="s">
        <v>186</v>
      </c>
      <c r="Q80" s="52" t="s">
        <v>3008</v>
      </c>
      <c r="R80" s="146"/>
      <c r="S80" s="146"/>
      <c r="T80" s="146" t="s">
        <v>71</v>
      </c>
      <c r="U80" s="146"/>
      <c r="V80" s="146" t="s">
        <v>75</v>
      </c>
      <c r="W80" s="146" t="s">
        <v>73</v>
      </c>
      <c r="X80" s="146"/>
      <c r="Y80" s="146"/>
      <c r="Z80" s="146"/>
      <c r="AA80" s="146"/>
      <c r="AB80" s="52" t="s">
        <v>187</v>
      </c>
      <c r="AC80" s="52" t="s">
        <v>3068</v>
      </c>
      <c r="AD80" s="44"/>
      <c r="AE80" s="44"/>
      <c r="AF80" s="44"/>
      <c r="AG80" s="44"/>
      <c r="AH80" s="44"/>
      <c r="AI80" s="44"/>
      <c r="AJ80" s="73" t="s">
        <v>3069</v>
      </c>
      <c r="AK80" s="44"/>
      <c r="AL80" s="44"/>
      <c r="AM80" s="73"/>
      <c r="AN80" s="52" t="s">
        <v>3070</v>
      </c>
      <c r="AO80" s="195" t="s">
        <v>99</v>
      </c>
      <c r="AP80" s="195" t="s">
        <v>68</v>
      </c>
      <c r="AQ80" s="195" t="s">
        <v>3071</v>
      </c>
      <c r="AR80" s="148" t="s">
        <v>3072</v>
      </c>
      <c r="AS80" s="195" t="s">
        <v>3073</v>
      </c>
      <c r="AT80" s="498">
        <v>5852200</v>
      </c>
      <c r="AU80" s="498">
        <v>5852200</v>
      </c>
      <c r="AV80" s="498">
        <v>2852200</v>
      </c>
      <c r="AW80" s="498">
        <v>2852200</v>
      </c>
      <c r="AX80" s="498">
        <v>2852200</v>
      </c>
      <c r="AY80" s="498">
        <v>2852200</v>
      </c>
      <c r="AZ80" s="499" t="s">
        <v>134</v>
      </c>
    </row>
    <row r="81" spans="1:53" ht="102">
      <c r="A81" s="191">
        <v>601</v>
      </c>
      <c r="B81" s="45" t="s">
        <v>3006</v>
      </c>
      <c r="C81" s="187">
        <v>401000059</v>
      </c>
      <c r="D81" s="154" t="s">
        <v>3074</v>
      </c>
      <c r="E81" s="144" t="s">
        <v>3075</v>
      </c>
      <c r="F81" s="145"/>
      <c r="G81" s="145"/>
      <c r="H81" s="146"/>
      <c r="I81" s="145"/>
      <c r="J81" s="146">
        <v>5</v>
      </c>
      <c r="K81" s="146">
        <v>4</v>
      </c>
      <c r="L81" s="146"/>
      <c r="M81" s="463"/>
      <c r="N81" s="463"/>
      <c r="O81" s="463"/>
      <c r="P81" s="52" t="s">
        <v>3076</v>
      </c>
      <c r="Q81" s="52" t="s">
        <v>3077</v>
      </c>
      <c r="R81" s="146"/>
      <c r="S81" s="146"/>
      <c r="T81" s="146"/>
      <c r="U81" s="146"/>
      <c r="V81" s="146" t="s">
        <v>71</v>
      </c>
      <c r="W81" s="146" t="s">
        <v>1686</v>
      </c>
      <c r="X81" s="146"/>
      <c r="Y81" s="146"/>
      <c r="Z81" s="146"/>
      <c r="AA81" s="146"/>
      <c r="AB81" s="52" t="s">
        <v>3078</v>
      </c>
      <c r="AC81" s="52" t="s">
        <v>3079</v>
      </c>
      <c r="AD81" s="44"/>
      <c r="AE81" s="44"/>
      <c r="AF81" s="44"/>
      <c r="AG81" s="44"/>
      <c r="AH81" s="73"/>
      <c r="AI81" s="73"/>
      <c r="AJ81" s="73"/>
      <c r="AK81" s="44"/>
      <c r="AL81" s="44"/>
      <c r="AM81" s="73" t="s">
        <v>3080</v>
      </c>
      <c r="AN81" s="52" t="s">
        <v>3011</v>
      </c>
      <c r="AO81" s="195" t="s">
        <v>99</v>
      </c>
      <c r="AP81" s="195" t="s">
        <v>68</v>
      </c>
      <c r="AQ81" s="195">
        <v>1320120620</v>
      </c>
      <c r="AR81" s="148" t="s">
        <v>3081</v>
      </c>
      <c r="AS81" s="195" t="s">
        <v>116</v>
      </c>
      <c r="AT81" s="498">
        <v>100000</v>
      </c>
      <c r="AU81" s="498">
        <v>100000</v>
      </c>
      <c r="AV81" s="498"/>
      <c r="AW81" s="498"/>
      <c r="AX81" s="498"/>
      <c r="AY81" s="498"/>
      <c r="AZ81" s="499" t="s">
        <v>134</v>
      </c>
      <c r="BA81" s="253" t="s">
        <v>3018</v>
      </c>
    </row>
    <row r="82" spans="1:53" ht="102">
      <c r="A82" s="191">
        <v>601</v>
      </c>
      <c r="B82" s="45" t="s">
        <v>3006</v>
      </c>
      <c r="C82" s="187">
        <v>401000059</v>
      </c>
      <c r="D82" s="154" t="s">
        <v>3074</v>
      </c>
      <c r="E82" s="144" t="s">
        <v>3075</v>
      </c>
      <c r="F82" s="145"/>
      <c r="G82" s="145"/>
      <c r="H82" s="146"/>
      <c r="I82" s="145"/>
      <c r="J82" s="146">
        <v>5</v>
      </c>
      <c r="K82" s="146">
        <v>4</v>
      </c>
      <c r="L82" s="146"/>
      <c r="M82" s="463"/>
      <c r="N82" s="463"/>
      <c r="O82" s="463"/>
      <c r="P82" s="52" t="s">
        <v>3076</v>
      </c>
      <c r="Q82" s="52" t="s">
        <v>3077</v>
      </c>
      <c r="R82" s="146"/>
      <c r="S82" s="146"/>
      <c r="T82" s="146"/>
      <c r="U82" s="146"/>
      <c r="V82" s="146" t="s">
        <v>71</v>
      </c>
      <c r="W82" s="146" t="s">
        <v>1686</v>
      </c>
      <c r="X82" s="146"/>
      <c r="Y82" s="146"/>
      <c r="Z82" s="146"/>
      <c r="AA82" s="146"/>
      <c r="AB82" s="52" t="s">
        <v>3078</v>
      </c>
      <c r="AC82" s="52" t="s">
        <v>3079</v>
      </c>
      <c r="AD82" s="44"/>
      <c r="AE82" s="44"/>
      <c r="AF82" s="44"/>
      <c r="AG82" s="44"/>
      <c r="AH82" s="73"/>
      <c r="AI82" s="73"/>
      <c r="AJ82" s="73"/>
      <c r="AK82" s="44"/>
      <c r="AL82" s="44"/>
      <c r="AM82" s="73" t="s">
        <v>3080</v>
      </c>
      <c r="AN82" s="52" t="s">
        <v>3011</v>
      </c>
      <c r="AO82" s="195" t="s">
        <v>99</v>
      </c>
      <c r="AP82" s="195" t="s">
        <v>68</v>
      </c>
      <c r="AQ82" s="195" t="s">
        <v>3082</v>
      </c>
      <c r="AR82" s="148" t="s">
        <v>3081</v>
      </c>
      <c r="AS82" s="195" t="s">
        <v>116</v>
      </c>
      <c r="AT82" s="498">
        <f>BB82</f>
        <v>0</v>
      </c>
      <c r="AU82" s="498">
        <f>BC82</f>
        <v>0</v>
      </c>
      <c r="AV82" s="498">
        <v>100000</v>
      </c>
      <c r="AW82" s="498">
        <v>100000</v>
      </c>
      <c r="AX82" s="498">
        <v>100000</v>
      </c>
      <c r="AY82" s="498">
        <v>100000</v>
      </c>
      <c r="AZ82" s="499" t="s">
        <v>134</v>
      </c>
    </row>
    <row r="83" spans="1:53" ht="89.25">
      <c r="A83" s="191">
        <v>601</v>
      </c>
      <c r="B83" s="45" t="s">
        <v>3006</v>
      </c>
      <c r="C83" s="187">
        <v>402000001</v>
      </c>
      <c r="D83" s="143" t="s">
        <v>79</v>
      </c>
      <c r="E83" s="144" t="s">
        <v>3083</v>
      </c>
      <c r="F83" s="145"/>
      <c r="G83" s="145"/>
      <c r="H83" s="146">
        <v>6</v>
      </c>
      <c r="I83" s="145"/>
      <c r="J83" s="146">
        <v>23</v>
      </c>
      <c r="K83" s="146">
        <v>3</v>
      </c>
      <c r="L83" s="146"/>
      <c r="M83" s="463"/>
      <c r="N83" s="463"/>
      <c r="O83" s="463"/>
      <c r="P83" s="52" t="s">
        <v>218</v>
      </c>
      <c r="Q83" s="52" t="s">
        <v>3084</v>
      </c>
      <c r="R83" s="146"/>
      <c r="S83" s="146"/>
      <c r="T83" s="146"/>
      <c r="U83" s="146"/>
      <c r="V83" s="146">
        <v>11</v>
      </c>
      <c r="W83" s="146">
        <v>1</v>
      </c>
      <c r="X83" s="146" t="s">
        <v>69</v>
      </c>
      <c r="Y83" s="146"/>
      <c r="Z83" s="146"/>
      <c r="AA83" s="146"/>
      <c r="AB83" s="52" t="s">
        <v>3021</v>
      </c>
      <c r="AC83" s="52" t="s">
        <v>3085</v>
      </c>
      <c r="AD83" s="44"/>
      <c r="AE83" s="44"/>
      <c r="AF83" s="44"/>
      <c r="AG83" s="44"/>
      <c r="AH83" s="44"/>
      <c r="AI83" s="44"/>
      <c r="AJ83" s="44"/>
      <c r="AK83" s="44"/>
      <c r="AL83" s="44"/>
      <c r="AM83" s="73" t="s">
        <v>131</v>
      </c>
      <c r="AN83" s="52" t="s">
        <v>223</v>
      </c>
      <c r="AO83" s="195" t="s">
        <v>99</v>
      </c>
      <c r="AP83" s="195" t="s">
        <v>329</v>
      </c>
      <c r="AQ83" s="195">
        <v>7120010010</v>
      </c>
      <c r="AR83" s="148" t="s">
        <v>111</v>
      </c>
      <c r="AS83" s="195" t="s">
        <v>112</v>
      </c>
      <c r="AT83" s="498">
        <v>31912.5</v>
      </c>
      <c r="AU83" s="498">
        <v>31912.5</v>
      </c>
      <c r="AV83" s="498">
        <v>28250.41</v>
      </c>
      <c r="AW83" s="498">
        <v>31912.5</v>
      </c>
      <c r="AX83" s="498">
        <v>31912.5</v>
      </c>
      <c r="AY83" s="498">
        <v>31912.5</v>
      </c>
      <c r="AZ83" s="499" t="s">
        <v>134</v>
      </c>
    </row>
    <row r="84" spans="1:53" ht="89.25">
      <c r="A84" s="191">
        <v>601</v>
      </c>
      <c r="B84" s="45" t="s">
        <v>3006</v>
      </c>
      <c r="C84" s="187">
        <v>402000001</v>
      </c>
      <c r="D84" s="143" t="s">
        <v>79</v>
      </c>
      <c r="E84" s="144" t="s">
        <v>80</v>
      </c>
      <c r="F84" s="145"/>
      <c r="G84" s="145"/>
      <c r="H84" s="146">
        <v>6</v>
      </c>
      <c r="I84" s="145"/>
      <c r="J84" s="146">
        <v>22</v>
      </c>
      <c r="K84" s="146">
        <v>1</v>
      </c>
      <c r="L84" s="146"/>
      <c r="M84" s="463"/>
      <c r="N84" s="463"/>
      <c r="O84" s="463"/>
      <c r="P84" s="52" t="s">
        <v>218</v>
      </c>
      <c r="Q84" s="52" t="s">
        <v>3020</v>
      </c>
      <c r="R84" s="146"/>
      <c r="S84" s="146"/>
      <c r="T84" s="146"/>
      <c r="U84" s="146"/>
      <c r="V84" s="146" t="s">
        <v>90</v>
      </c>
      <c r="W84" s="146"/>
      <c r="X84" s="146"/>
      <c r="Y84" s="146"/>
      <c r="Z84" s="146"/>
      <c r="AA84" s="146"/>
      <c r="AB84" s="52" t="s">
        <v>3021</v>
      </c>
      <c r="AC84" s="52" t="s">
        <v>3022</v>
      </c>
      <c r="AD84" s="44"/>
      <c r="AE84" s="44"/>
      <c r="AF84" s="44"/>
      <c r="AG84" s="44"/>
      <c r="AH84" s="44"/>
      <c r="AI84" s="44"/>
      <c r="AJ84" s="44" t="s">
        <v>73</v>
      </c>
      <c r="AK84" s="44"/>
      <c r="AL84" s="44"/>
      <c r="AM84" s="73"/>
      <c r="AN84" s="52" t="s">
        <v>231</v>
      </c>
      <c r="AO84" s="195" t="s">
        <v>99</v>
      </c>
      <c r="AP84" s="195" t="s">
        <v>329</v>
      </c>
      <c r="AQ84" s="195">
        <v>7120010010</v>
      </c>
      <c r="AR84" s="148" t="s">
        <v>111</v>
      </c>
      <c r="AS84" s="195" t="s">
        <v>113</v>
      </c>
      <c r="AT84" s="498">
        <v>9637.5</v>
      </c>
      <c r="AU84" s="498">
        <v>9637.5</v>
      </c>
      <c r="AV84" s="498">
        <v>5345.43</v>
      </c>
      <c r="AW84" s="498">
        <v>9637.5</v>
      </c>
      <c r="AX84" s="498">
        <v>9637.5</v>
      </c>
      <c r="AY84" s="498">
        <v>9637.5</v>
      </c>
      <c r="AZ84" s="499" t="s">
        <v>134</v>
      </c>
    </row>
    <row r="85" spans="1:53" ht="89.25">
      <c r="A85" s="191">
        <v>601</v>
      </c>
      <c r="B85" s="45" t="s">
        <v>3006</v>
      </c>
      <c r="C85" s="187">
        <v>402000001</v>
      </c>
      <c r="D85" s="143" t="s">
        <v>79</v>
      </c>
      <c r="E85" s="144" t="s">
        <v>80</v>
      </c>
      <c r="F85" s="145"/>
      <c r="G85" s="145"/>
      <c r="H85" s="146">
        <v>6</v>
      </c>
      <c r="I85" s="145"/>
      <c r="J85" s="146">
        <v>22</v>
      </c>
      <c r="K85" s="146">
        <v>1</v>
      </c>
      <c r="L85" s="146"/>
      <c r="M85" s="463"/>
      <c r="N85" s="463"/>
      <c r="O85" s="463"/>
      <c r="P85" s="52" t="s">
        <v>218</v>
      </c>
      <c r="Q85" s="52" t="s">
        <v>3020</v>
      </c>
      <c r="R85" s="146"/>
      <c r="S85" s="146"/>
      <c r="T85" s="146"/>
      <c r="U85" s="146"/>
      <c r="V85" s="146" t="s">
        <v>90</v>
      </c>
      <c r="W85" s="146"/>
      <c r="X85" s="146"/>
      <c r="Y85" s="146"/>
      <c r="Z85" s="146"/>
      <c r="AA85" s="146"/>
      <c r="AB85" s="52" t="s">
        <v>3021</v>
      </c>
      <c r="AC85" s="52" t="s">
        <v>3022</v>
      </c>
      <c r="AD85" s="44"/>
      <c r="AE85" s="44"/>
      <c r="AF85" s="44"/>
      <c r="AG85" s="44"/>
      <c r="AH85" s="44"/>
      <c r="AI85" s="44"/>
      <c r="AJ85" s="44" t="s">
        <v>73</v>
      </c>
      <c r="AK85" s="44"/>
      <c r="AL85" s="44"/>
      <c r="AM85" s="73"/>
      <c r="AN85" s="52" t="s">
        <v>231</v>
      </c>
      <c r="AO85" s="195" t="s">
        <v>99</v>
      </c>
      <c r="AP85" s="195" t="s">
        <v>430</v>
      </c>
      <c r="AQ85" s="195">
        <v>7110010010</v>
      </c>
      <c r="AR85" s="148" t="s">
        <v>111</v>
      </c>
      <c r="AS85" s="195" t="s">
        <v>112</v>
      </c>
      <c r="AT85" s="498">
        <v>102120</v>
      </c>
      <c r="AU85" s="498">
        <v>102120</v>
      </c>
      <c r="AV85" s="498">
        <v>102120</v>
      </c>
      <c r="AW85" s="498">
        <v>102120</v>
      </c>
      <c r="AX85" s="498">
        <v>102120</v>
      </c>
      <c r="AY85" s="498">
        <v>102120</v>
      </c>
      <c r="AZ85" s="499" t="s">
        <v>134</v>
      </c>
    </row>
    <row r="86" spans="1:53" ht="178.5">
      <c r="A86" s="191">
        <v>601</v>
      </c>
      <c r="B86" s="45" t="s">
        <v>3006</v>
      </c>
      <c r="C86" s="187">
        <v>402000001</v>
      </c>
      <c r="D86" s="143" t="s">
        <v>79</v>
      </c>
      <c r="E86" s="144" t="s">
        <v>80</v>
      </c>
      <c r="F86" s="145"/>
      <c r="G86" s="145"/>
      <c r="H86" s="146">
        <v>6</v>
      </c>
      <c r="I86" s="145"/>
      <c r="J86" s="146">
        <v>23</v>
      </c>
      <c r="K86" s="146">
        <v>3</v>
      </c>
      <c r="L86" s="146"/>
      <c r="M86" s="463"/>
      <c r="N86" s="463"/>
      <c r="O86" s="463"/>
      <c r="P86" s="52" t="s">
        <v>218</v>
      </c>
      <c r="Q86" s="52" t="s">
        <v>3020</v>
      </c>
      <c r="R86" s="146"/>
      <c r="S86" s="146"/>
      <c r="T86" s="146"/>
      <c r="U86" s="146"/>
      <c r="V86" s="146">
        <v>11</v>
      </c>
      <c r="W86" s="146">
        <v>1</v>
      </c>
      <c r="X86" s="146" t="s">
        <v>69</v>
      </c>
      <c r="Y86" s="146"/>
      <c r="Z86" s="146"/>
      <c r="AA86" s="146"/>
      <c r="AB86" s="52" t="s">
        <v>3021</v>
      </c>
      <c r="AC86" s="52" t="s">
        <v>3086</v>
      </c>
      <c r="AD86" s="44"/>
      <c r="AE86" s="44"/>
      <c r="AF86" s="44"/>
      <c r="AG86" s="44"/>
      <c r="AH86" s="44"/>
      <c r="AI86" s="44"/>
      <c r="AJ86" s="73" t="s">
        <v>3087</v>
      </c>
      <c r="AK86" s="44"/>
      <c r="AL86" s="44"/>
      <c r="AM86" s="73" t="s">
        <v>131</v>
      </c>
      <c r="AN86" s="52" t="s">
        <v>3088</v>
      </c>
      <c r="AO86" s="195" t="s">
        <v>99</v>
      </c>
      <c r="AP86" s="195" t="s">
        <v>430</v>
      </c>
      <c r="AQ86" s="195">
        <v>7110010010</v>
      </c>
      <c r="AR86" s="148" t="s">
        <v>111</v>
      </c>
      <c r="AS86" s="195" t="s">
        <v>112</v>
      </c>
      <c r="AT86" s="498">
        <v>2813206.16</v>
      </c>
      <c r="AU86" s="498">
        <v>2813206.16</v>
      </c>
      <c r="AV86" s="498">
        <v>3618232</v>
      </c>
      <c r="AW86" s="498">
        <v>3609722</v>
      </c>
      <c r="AX86" s="498">
        <v>3609718.5</v>
      </c>
      <c r="AY86" s="498">
        <v>3609718.5</v>
      </c>
      <c r="AZ86" s="499" t="s">
        <v>134</v>
      </c>
    </row>
    <row r="87" spans="1:53" ht="89.25">
      <c r="A87" s="191">
        <v>601</v>
      </c>
      <c r="B87" s="45" t="s">
        <v>3006</v>
      </c>
      <c r="C87" s="187">
        <v>402000001</v>
      </c>
      <c r="D87" s="143" t="s">
        <v>79</v>
      </c>
      <c r="E87" s="144" t="s">
        <v>80</v>
      </c>
      <c r="F87" s="145"/>
      <c r="G87" s="145"/>
      <c r="H87" s="146">
        <v>6</v>
      </c>
      <c r="I87" s="145"/>
      <c r="J87" s="146">
        <v>22</v>
      </c>
      <c r="K87" s="146">
        <v>1</v>
      </c>
      <c r="L87" s="146"/>
      <c r="M87" s="463"/>
      <c r="N87" s="463"/>
      <c r="O87" s="463"/>
      <c r="P87" s="52" t="s">
        <v>218</v>
      </c>
      <c r="Q87" s="52" t="s">
        <v>3020</v>
      </c>
      <c r="R87" s="146"/>
      <c r="S87" s="146"/>
      <c r="T87" s="146"/>
      <c r="U87" s="146"/>
      <c r="V87" s="146" t="s">
        <v>90</v>
      </c>
      <c r="W87" s="146"/>
      <c r="X87" s="146"/>
      <c r="Y87" s="146"/>
      <c r="Z87" s="146"/>
      <c r="AA87" s="146"/>
      <c r="AB87" s="52" t="s">
        <v>3021</v>
      </c>
      <c r="AC87" s="52" t="s">
        <v>3022</v>
      </c>
      <c r="AD87" s="44"/>
      <c r="AE87" s="44"/>
      <c r="AF87" s="44"/>
      <c r="AG87" s="44"/>
      <c r="AH87" s="44"/>
      <c r="AI87" s="44"/>
      <c r="AJ87" s="44" t="s">
        <v>73</v>
      </c>
      <c r="AK87" s="44"/>
      <c r="AL87" s="44"/>
      <c r="AM87" s="73"/>
      <c r="AN87" s="52" t="s">
        <v>231</v>
      </c>
      <c r="AO87" s="195" t="s">
        <v>99</v>
      </c>
      <c r="AP87" s="195" t="s">
        <v>430</v>
      </c>
      <c r="AQ87" s="195">
        <v>7110010010</v>
      </c>
      <c r="AR87" s="148" t="s">
        <v>111</v>
      </c>
      <c r="AS87" s="195" t="s">
        <v>113</v>
      </c>
      <c r="AT87" s="498">
        <v>30840</v>
      </c>
      <c r="AU87" s="498">
        <v>30840</v>
      </c>
      <c r="AV87" s="498">
        <v>30840</v>
      </c>
      <c r="AW87" s="498">
        <v>30840</v>
      </c>
      <c r="AX87" s="498">
        <v>30840</v>
      </c>
      <c r="AY87" s="498">
        <v>30840</v>
      </c>
      <c r="AZ87" s="499" t="s">
        <v>134</v>
      </c>
    </row>
    <row r="88" spans="1:53" ht="89.25">
      <c r="A88" s="191">
        <v>601</v>
      </c>
      <c r="B88" s="45" t="s">
        <v>3006</v>
      </c>
      <c r="C88" s="187">
        <v>402000001</v>
      </c>
      <c r="D88" s="143" t="s">
        <v>79</v>
      </c>
      <c r="E88" s="144" t="s">
        <v>80</v>
      </c>
      <c r="F88" s="145"/>
      <c r="G88" s="145"/>
      <c r="H88" s="146">
        <v>6</v>
      </c>
      <c r="I88" s="145"/>
      <c r="J88" s="146">
        <v>22</v>
      </c>
      <c r="K88" s="146">
        <v>1</v>
      </c>
      <c r="L88" s="146"/>
      <c r="M88" s="463"/>
      <c r="N88" s="463"/>
      <c r="O88" s="463"/>
      <c r="P88" s="52" t="s">
        <v>218</v>
      </c>
      <c r="Q88" s="52" t="s">
        <v>3020</v>
      </c>
      <c r="R88" s="146"/>
      <c r="S88" s="146"/>
      <c r="T88" s="146"/>
      <c r="U88" s="146"/>
      <c r="V88" s="146" t="s">
        <v>3089</v>
      </c>
      <c r="W88" s="146"/>
      <c r="X88" s="146"/>
      <c r="Y88" s="146"/>
      <c r="Z88" s="146"/>
      <c r="AA88" s="146"/>
      <c r="AB88" s="52" t="s">
        <v>3021</v>
      </c>
      <c r="AC88" s="52" t="s">
        <v>3022</v>
      </c>
      <c r="AD88" s="44"/>
      <c r="AE88" s="44"/>
      <c r="AF88" s="44"/>
      <c r="AG88" s="44"/>
      <c r="AH88" s="44"/>
      <c r="AI88" s="44"/>
      <c r="AJ88" s="44" t="s">
        <v>73</v>
      </c>
      <c r="AK88" s="44"/>
      <c r="AL88" s="44"/>
      <c r="AM88" s="73"/>
      <c r="AN88" s="52" t="s">
        <v>231</v>
      </c>
      <c r="AO88" s="195" t="s">
        <v>99</v>
      </c>
      <c r="AP88" s="195" t="s">
        <v>430</v>
      </c>
      <c r="AQ88" s="195">
        <v>7110010010</v>
      </c>
      <c r="AR88" s="148" t="s">
        <v>111</v>
      </c>
      <c r="AS88" s="195" t="s">
        <v>113</v>
      </c>
      <c r="AT88" s="498">
        <v>617834.79</v>
      </c>
      <c r="AU88" s="498">
        <v>617834.79</v>
      </c>
      <c r="AV88" s="498">
        <v>663708</v>
      </c>
      <c r="AW88" s="498">
        <v>661138</v>
      </c>
      <c r="AX88" s="498">
        <v>661138</v>
      </c>
      <c r="AY88" s="498">
        <v>661138</v>
      </c>
      <c r="AZ88" s="499" t="s">
        <v>134</v>
      </c>
    </row>
    <row r="89" spans="1:53" ht="89.25">
      <c r="A89" s="191">
        <v>601</v>
      </c>
      <c r="B89" s="45" t="s">
        <v>3006</v>
      </c>
      <c r="C89" s="187">
        <v>402000001</v>
      </c>
      <c r="D89" s="143" t="s">
        <v>79</v>
      </c>
      <c r="E89" s="144" t="s">
        <v>244</v>
      </c>
      <c r="F89" s="145"/>
      <c r="G89" s="145"/>
      <c r="H89" s="146">
        <v>3</v>
      </c>
      <c r="I89" s="145"/>
      <c r="J89" s="146">
        <v>17</v>
      </c>
      <c r="K89" s="146">
        <v>1</v>
      </c>
      <c r="L89" s="146">
        <v>15</v>
      </c>
      <c r="M89" s="463"/>
      <c r="N89" s="463"/>
      <c r="O89" s="463"/>
      <c r="P89" s="52" t="s">
        <v>186</v>
      </c>
      <c r="Q89" s="52" t="s">
        <v>3008</v>
      </c>
      <c r="R89" s="146"/>
      <c r="S89" s="146"/>
      <c r="T89" s="146"/>
      <c r="U89" s="146"/>
      <c r="V89" s="146">
        <v>9</v>
      </c>
      <c r="W89" s="146">
        <v>1</v>
      </c>
      <c r="X89" s="146"/>
      <c r="Y89" s="146"/>
      <c r="Z89" s="146"/>
      <c r="AA89" s="146"/>
      <c r="AB89" s="52" t="s">
        <v>187</v>
      </c>
      <c r="AC89" s="52" t="s">
        <v>3090</v>
      </c>
      <c r="AD89" s="44"/>
      <c r="AE89" s="44"/>
      <c r="AF89" s="44"/>
      <c r="AG89" s="44"/>
      <c r="AH89" s="44"/>
      <c r="AI89" s="44"/>
      <c r="AJ89" s="44"/>
      <c r="AK89" s="73"/>
      <c r="AL89" s="44"/>
      <c r="AM89" s="73" t="s">
        <v>3091</v>
      </c>
      <c r="AN89" s="52" t="s">
        <v>231</v>
      </c>
      <c r="AO89" s="195" t="s">
        <v>99</v>
      </c>
      <c r="AP89" s="195" t="s">
        <v>430</v>
      </c>
      <c r="AQ89" s="195">
        <v>7110010010</v>
      </c>
      <c r="AR89" s="148" t="s">
        <v>111</v>
      </c>
      <c r="AS89" s="195" t="s">
        <v>116</v>
      </c>
      <c r="AT89" s="498">
        <v>100000</v>
      </c>
      <c r="AU89" s="498">
        <v>100000</v>
      </c>
      <c r="AV89" s="498">
        <v>100000</v>
      </c>
      <c r="AW89" s="498">
        <v>100000</v>
      </c>
      <c r="AX89" s="498">
        <v>100000</v>
      </c>
      <c r="AY89" s="498">
        <v>100000</v>
      </c>
      <c r="AZ89" s="499" t="s">
        <v>134</v>
      </c>
    </row>
    <row r="90" spans="1:53" ht="89.25">
      <c r="A90" s="191">
        <v>601</v>
      </c>
      <c r="B90" s="45" t="s">
        <v>3006</v>
      </c>
      <c r="C90" s="187">
        <v>402000001</v>
      </c>
      <c r="D90" s="143" t="s">
        <v>79</v>
      </c>
      <c r="E90" s="144" t="s">
        <v>244</v>
      </c>
      <c r="F90" s="145"/>
      <c r="G90" s="145"/>
      <c r="H90" s="146">
        <v>3</v>
      </c>
      <c r="I90" s="145"/>
      <c r="J90" s="146">
        <v>17</v>
      </c>
      <c r="K90" s="146">
        <v>1</v>
      </c>
      <c r="L90" s="146">
        <v>15</v>
      </c>
      <c r="M90" s="463"/>
      <c r="N90" s="463"/>
      <c r="O90" s="463"/>
      <c r="P90" s="52" t="s">
        <v>186</v>
      </c>
      <c r="Q90" s="52" t="s">
        <v>3008</v>
      </c>
      <c r="R90" s="146"/>
      <c r="S90" s="146"/>
      <c r="T90" s="146"/>
      <c r="U90" s="146"/>
      <c r="V90" s="146">
        <v>9</v>
      </c>
      <c r="W90" s="146">
        <v>1</v>
      </c>
      <c r="X90" s="146"/>
      <c r="Y90" s="146"/>
      <c r="Z90" s="146"/>
      <c r="AA90" s="146"/>
      <c r="AB90" s="52" t="s">
        <v>187</v>
      </c>
      <c r="AC90" s="52" t="s">
        <v>3090</v>
      </c>
      <c r="AD90" s="44"/>
      <c r="AE90" s="44"/>
      <c r="AF90" s="44"/>
      <c r="AG90" s="44"/>
      <c r="AH90" s="44"/>
      <c r="AI90" s="44"/>
      <c r="AJ90" s="44"/>
      <c r="AK90" s="73"/>
      <c r="AL90" s="44"/>
      <c r="AM90" s="73" t="s">
        <v>3092</v>
      </c>
      <c r="AN90" s="52" t="s">
        <v>2615</v>
      </c>
      <c r="AO90" s="195" t="s">
        <v>99</v>
      </c>
      <c r="AP90" s="195" t="s">
        <v>430</v>
      </c>
      <c r="AQ90" s="195">
        <v>7110010010</v>
      </c>
      <c r="AR90" s="148" t="s">
        <v>111</v>
      </c>
      <c r="AS90" s="195" t="s">
        <v>116</v>
      </c>
      <c r="AT90" s="498">
        <v>7292933.9000000004</v>
      </c>
      <c r="AU90" s="498">
        <v>6792933.9000000004</v>
      </c>
      <c r="AV90" s="498">
        <v>7308008.8899999997</v>
      </c>
      <c r="AW90" s="498">
        <v>7601660</v>
      </c>
      <c r="AX90" s="498">
        <v>7601660</v>
      </c>
      <c r="AY90" s="498">
        <v>7601660</v>
      </c>
      <c r="AZ90" s="499" t="s">
        <v>134</v>
      </c>
    </row>
    <row r="91" spans="1:53" ht="89.25">
      <c r="A91" s="191">
        <v>601</v>
      </c>
      <c r="B91" s="45" t="s">
        <v>3006</v>
      </c>
      <c r="C91" s="187">
        <v>402000001</v>
      </c>
      <c r="D91" s="143" t="s">
        <v>79</v>
      </c>
      <c r="E91" s="144" t="s">
        <v>244</v>
      </c>
      <c r="F91" s="145"/>
      <c r="G91" s="145"/>
      <c r="H91" s="146">
        <v>3</v>
      </c>
      <c r="I91" s="145"/>
      <c r="J91" s="146">
        <v>17</v>
      </c>
      <c r="K91" s="146">
        <v>1</v>
      </c>
      <c r="L91" s="146">
        <v>15</v>
      </c>
      <c r="M91" s="463"/>
      <c r="N91" s="463"/>
      <c r="O91" s="463"/>
      <c r="P91" s="52" t="s">
        <v>186</v>
      </c>
      <c r="Q91" s="52" t="s">
        <v>3008</v>
      </c>
      <c r="R91" s="146"/>
      <c r="S91" s="146"/>
      <c r="T91" s="146"/>
      <c r="U91" s="146"/>
      <c r="V91" s="146">
        <v>9</v>
      </c>
      <c r="W91" s="146">
        <v>1</v>
      </c>
      <c r="X91" s="146"/>
      <c r="Y91" s="146"/>
      <c r="Z91" s="146"/>
      <c r="AA91" s="146"/>
      <c r="AB91" s="52" t="s">
        <v>187</v>
      </c>
      <c r="AC91" s="52" t="s">
        <v>3090</v>
      </c>
      <c r="AD91" s="44"/>
      <c r="AE91" s="44"/>
      <c r="AF91" s="44"/>
      <c r="AG91" s="44"/>
      <c r="AH91" s="44"/>
      <c r="AI91" s="44"/>
      <c r="AJ91" s="44"/>
      <c r="AK91" s="44"/>
      <c r="AL91" s="44"/>
      <c r="AM91" s="73" t="s">
        <v>3016</v>
      </c>
      <c r="AN91" s="52" t="s">
        <v>2615</v>
      </c>
      <c r="AO91" s="195" t="s">
        <v>99</v>
      </c>
      <c r="AP91" s="195" t="s">
        <v>430</v>
      </c>
      <c r="AQ91" s="195">
        <v>7110010010</v>
      </c>
      <c r="AR91" s="148" t="s">
        <v>111</v>
      </c>
      <c r="AS91" s="195" t="s">
        <v>116</v>
      </c>
      <c r="AT91" s="498">
        <f>BB91</f>
        <v>0</v>
      </c>
      <c r="AU91" s="498">
        <f>BC91</f>
        <v>0</v>
      </c>
      <c r="AV91" s="498">
        <v>500000</v>
      </c>
      <c r="AW91" s="498"/>
      <c r="AX91" s="498"/>
      <c r="AY91" s="498"/>
      <c r="AZ91" s="191" t="s">
        <v>228</v>
      </c>
      <c r="BA91" s="253" t="s">
        <v>3018</v>
      </c>
    </row>
    <row r="92" spans="1:53" ht="89.25">
      <c r="A92" s="191">
        <v>601</v>
      </c>
      <c r="B92" s="45" t="s">
        <v>3006</v>
      </c>
      <c r="C92" s="187">
        <v>402000001</v>
      </c>
      <c r="D92" s="143" t="s">
        <v>79</v>
      </c>
      <c r="E92" s="144" t="s">
        <v>244</v>
      </c>
      <c r="F92" s="145"/>
      <c r="G92" s="145"/>
      <c r="H92" s="146">
        <v>3</v>
      </c>
      <c r="I92" s="145"/>
      <c r="J92" s="146">
        <v>17</v>
      </c>
      <c r="K92" s="146">
        <v>1</v>
      </c>
      <c r="L92" s="146">
        <v>15</v>
      </c>
      <c r="M92" s="463"/>
      <c r="N92" s="463"/>
      <c r="O92" s="463"/>
      <c r="P92" s="52" t="s">
        <v>186</v>
      </c>
      <c r="Q92" s="52" t="s">
        <v>3008</v>
      </c>
      <c r="R92" s="146"/>
      <c r="S92" s="146"/>
      <c r="T92" s="146"/>
      <c r="U92" s="146"/>
      <c r="V92" s="146">
        <v>9</v>
      </c>
      <c r="W92" s="146">
        <v>1</v>
      </c>
      <c r="X92" s="146"/>
      <c r="Y92" s="146"/>
      <c r="Z92" s="146"/>
      <c r="AA92" s="146"/>
      <c r="AB92" s="52" t="s">
        <v>187</v>
      </c>
      <c r="AC92" s="52" t="s">
        <v>3090</v>
      </c>
      <c r="AD92" s="44"/>
      <c r="AE92" s="44"/>
      <c r="AF92" s="44"/>
      <c r="AG92" s="44"/>
      <c r="AH92" s="44"/>
      <c r="AI92" s="44"/>
      <c r="AJ92" s="44"/>
      <c r="AK92" s="44"/>
      <c r="AL92" s="44"/>
      <c r="AM92" s="73" t="s">
        <v>3016</v>
      </c>
      <c r="AN92" s="52" t="s">
        <v>2615</v>
      </c>
      <c r="AO92" s="195" t="s">
        <v>99</v>
      </c>
      <c r="AP92" s="195" t="s">
        <v>430</v>
      </c>
      <c r="AQ92" s="195">
        <v>7110010010</v>
      </c>
      <c r="AR92" s="148" t="s">
        <v>111</v>
      </c>
      <c r="AS92" s="195" t="s">
        <v>118</v>
      </c>
      <c r="AT92" s="498">
        <v>10500</v>
      </c>
      <c r="AU92" s="498">
        <v>10500</v>
      </c>
      <c r="AV92" s="498">
        <v>24000</v>
      </c>
      <c r="AW92" s="498">
        <v>24000</v>
      </c>
      <c r="AX92" s="498">
        <v>24000</v>
      </c>
      <c r="AY92" s="498">
        <v>24000</v>
      </c>
      <c r="AZ92" s="499" t="s">
        <v>134</v>
      </c>
    </row>
    <row r="93" spans="1:53" ht="89.25">
      <c r="A93" s="191">
        <v>601</v>
      </c>
      <c r="B93" s="45" t="s">
        <v>3006</v>
      </c>
      <c r="C93" s="187">
        <v>402000001</v>
      </c>
      <c r="D93" s="143" t="s">
        <v>79</v>
      </c>
      <c r="E93" s="144" t="s">
        <v>244</v>
      </c>
      <c r="F93" s="145"/>
      <c r="G93" s="145"/>
      <c r="H93" s="146">
        <v>3</v>
      </c>
      <c r="I93" s="145"/>
      <c r="J93" s="146">
        <v>17</v>
      </c>
      <c r="K93" s="146">
        <v>1</v>
      </c>
      <c r="L93" s="146">
        <v>15</v>
      </c>
      <c r="M93" s="463"/>
      <c r="N93" s="463"/>
      <c r="O93" s="463"/>
      <c r="P93" s="52" t="s">
        <v>186</v>
      </c>
      <c r="Q93" s="52" t="s">
        <v>3008</v>
      </c>
      <c r="R93" s="146"/>
      <c r="S93" s="146"/>
      <c r="T93" s="146"/>
      <c r="U93" s="146"/>
      <c r="V93" s="146">
        <v>9</v>
      </c>
      <c r="W93" s="146">
        <v>1</v>
      </c>
      <c r="X93" s="146"/>
      <c r="Y93" s="146"/>
      <c r="Z93" s="146"/>
      <c r="AA93" s="146"/>
      <c r="AB93" s="52" t="s">
        <v>187</v>
      </c>
      <c r="AC93" s="52" t="s">
        <v>3090</v>
      </c>
      <c r="AD93" s="44"/>
      <c r="AE93" s="44"/>
      <c r="AF93" s="44"/>
      <c r="AG93" s="44"/>
      <c r="AH93" s="44"/>
      <c r="AI93" s="44"/>
      <c r="AJ93" s="44"/>
      <c r="AK93" s="44"/>
      <c r="AL93" s="44"/>
      <c r="AM93" s="73" t="s">
        <v>3016</v>
      </c>
      <c r="AN93" s="52" t="s">
        <v>2615</v>
      </c>
      <c r="AO93" s="195" t="s">
        <v>99</v>
      </c>
      <c r="AP93" s="195" t="s">
        <v>430</v>
      </c>
      <c r="AQ93" s="195">
        <v>7110010010</v>
      </c>
      <c r="AR93" s="148" t="s">
        <v>111</v>
      </c>
      <c r="AS93" s="195" t="s">
        <v>119</v>
      </c>
      <c r="AT93" s="498">
        <v>135.68</v>
      </c>
      <c r="AU93" s="498">
        <v>135.68</v>
      </c>
      <c r="AV93" s="498"/>
      <c r="AW93" s="498"/>
      <c r="AX93" s="498"/>
      <c r="AY93" s="498"/>
      <c r="AZ93" s="499" t="s">
        <v>134</v>
      </c>
      <c r="BA93" s="253" t="s">
        <v>3018</v>
      </c>
    </row>
    <row r="94" spans="1:53" ht="99.75" customHeight="1">
      <c r="A94" s="191">
        <v>601</v>
      </c>
      <c r="B94" s="45" t="s">
        <v>3006</v>
      </c>
      <c r="C94" s="187">
        <v>402000001</v>
      </c>
      <c r="D94" s="143" t="s">
        <v>79</v>
      </c>
      <c r="E94" s="144" t="s">
        <v>3093</v>
      </c>
      <c r="F94" s="145"/>
      <c r="G94" s="145"/>
      <c r="H94" s="146" t="s">
        <v>2982</v>
      </c>
      <c r="I94" s="145"/>
      <c r="J94" s="146" t="s">
        <v>3094</v>
      </c>
      <c r="K94" s="146" t="s">
        <v>3034</v>
      </c>
      <c r="L94" s="146" t="s">
        <v>733</v>
      </c>
      <c r="M94" s="463"/>
      <c r="N94" s="463"/>
      <c r="O94" s="463"/>
      <c r="P94" s="52" t="s">
        <v>3095</v>
      </c>
      <c r="Q94" s="52" t="s">
        <v>3096</v>
      </c>
      <c r="R94" s="146"/>
      <c r="S94" s="146"/>
      <c r="T94" s="146"/>
      <c r="U94" s="146"/>
      <c r="V94" s="146" t="s">
        <v>90</v>
      </c>
      <c r="W94" s="146"/>
      <c r="X94" s="146"/>
      <c r="Y94" s="146"/>
      <c r="Z94" s="146"/>
      <c r="AA94" s="146"/>
      <c r="AB94" s="52" t="s">
        <v>220</v>
      </c>
      <c r="AC94" s="52" t="s">
        <v>3097</v>
      </c>
      <c r="AD94" s="44"/>
      <c r="AE94" s="44"/>
      <c r="AF94" s="44"/>
      <c r="AG94" s="44"/>
      <c r="AH94" s="44"/>
      <c r="AI94" s="44"/>
      <c r="AJ94" s="73" t="s">
        <v>1759</v>
      </c>
      <c r="AK94" s="44"/>
      <c r="AL94" s="44"/>
      <c r="AM94" s="73"/>
      <c r="AN94" s="52" t="s">
        <v>3098</v>
      </c>
      <c r="AO94" s="195" t="s">
        <v>99</v>
      </c>
      <c r="AP94" s="195" t="s">
        <v>430</v>
      </c>
      <c r="AQ94" s="195">
        <v>7110010020</v>
      </c>
      <c r="AR94" s="148" t="s">
        <v>121</v>
      </c>
      <c r="AS94" s="195" t="s">
        <v>113</v>
      </c>
      <c r="AT94" s="498">
        <v>756127.07</v>
      </c>
      <c r="AU94" s="498">
        <v>756127.07</v>
      </c>
      <c r="AV94" s="498">
        <v>756127.07</v>
      </c>
      <c r="AW94" s="498">
        <v>756127.07</v>
      </c>
      <c r="AX94" s="498">
        <v>756127.07</v>
      </c>
      <c r="AY94" s="498">
        <v>756127.07</v>
      </c>
      <c r="AZ94" s="499" t="s">
        <v>134</v>
      </c>
    </row>
    <row r="95" spans="1:53" ht="140.25">
      <c r="A95" s="191">
        <v>601</v>
      </c>
      <c r="B95" s="45" t="s">
        <v>3006</v>
      </c>
      <c r="C95" s="187">
        <v>402000001</v>
      </c>
      <c r="D95" s="143" t="s">
        <v>79</v>
      </c>
      <c r="E95" s="144" t="s">
        <v>3093</v>
      </c>
      <c r="F95" s="145"/>
      <c r="G95" s="145"/>
      <c r="H95" s="146" t="s">
        <v>2982</v>
      </c>
      <c r="I95" s="145"/>
      <c r="J95" s="146" t="s">
        <v>3094</v>
      </c>
      <c r="K95" s="146" t="s">
        <v>3034</v>
      </c>
      <c r="L95" s="146" t="s">
        <v>733</v>
      </c>
      <c r="M95" s="463"/>
      <c r="N95" s="463"/>
      <c r="O95" s="463"/>
      <c r="P95" s="52" t="s">
        <v>3095</v>
      </c>
      <c r="Q95" s="52" t="s">
        <v>3096</v>
      </c>
      <c r="R95" s="146"/>
      <c r="S95" s="146"/>
      <c r="T95" s="146"/>
      <c r="U95" s="146"/>
      <c r="V95" s="146" t="s">
        <v>90</v>
      </c>
      <c r="W95" s="146"/>
      <c r="X95" s="146"/>
      <c r="Y95" s="146"/>
      <c r="Z95" s="146"/>
      <c r="AA95" s="146"/>
      <c r="AB95" s="52" t="s">
        <v>220</v>
      </c>
      <c r="AC95" s="52" t="s">
        <v>3097</v>
      </c>
      <c r="AD95" s="44"/>
      <c r="AE95" s="44"/>
      <c r="AF95" s="44"/>
      <c r="AG95" s="44"/>
      <c r="AH95" s="44"/>
      <c r="AI95" s="44"/>
      <c r="AJ95" s="73" t="s">
        <v>1759</v>
      </c>
      <c r="AK95" s="44"/>
      <c r="AL95" s="44"/>
      <c r="AM95" s="73"/>
      <c r="AN95" s="52" t="s">
        <v>3099</v>
      </c>
      <c r="AO95" s="195" t="s">
        <v>99</v>
      </c>
      <c r="AP95" s="195" t="s">
        <v>430</v>
      </c>
      <c r="AQ95" s="195">
        <v>7110010020</v>
      </c>
      <c r="AR95" s="148" t="s">
        <v>121</v>
      </c>
      <c r="AS95" s="195" t="s">
        <v>113</v>
      </c>
      <c r="AT95" s="498">
        <v>22020262.640000001</v>
      </c>
      <c r="AU95" s="498">
        <v>22020182.760000002</v>
      </c>
      <c r="AV95" s="498">
        <v>26683503.32</v>
      </c>
      <c r="AW95" s="498">
        <v>27056485.93</v>
      </c>
      <c r="AX95" s="498">
        <v>27056485.93</v>
      </c>
      <c r="AY95" s="498">
        <v>27056485.93</v>
      </c>
      <c r="AZ95" s="499" t="s">
        <v>134</v>
      </c>
    </row>
    <row r="96" spans="1:53" ht="127.5">
      <c r="A96" s="191">
        <v>601</v>
      </c>
      <c r="B96" s="45" t="s">
        <v>3006</v>
      </c>
      <c r="C96" s="187">
        <v>402000001</v>
      </c>
      <c r="D96" s="143" t="s">
        <v>79</v>
      </c>
      <c r="E96" s="144" t="s">
        <v>3093</v>
      </c>
      <c r="F96" s="145"/>
      <c r="G96" s="145"/>
      <c r="H96" s="146" t="s">
        <v>2982</v>
      </c>
      <c r="I96" s="145"/>
      <c r="J96" s="146" t="s">
        <v>3094</v>
      </c>
      <c r="K96" s="146" t="s">
        <v>3034</v>
      </c>
      <c r="L96" s="146" t="s">
        <v>733</v>
      </c>
      <c r="M96" s="463"/>
      <c r="N96" s="463"/>
      <c r="O96" s="463"/>
      <c r="P96" s="52" t="s">
        <v>3095</v>
      </c>
      <c r="Q96" s="52" t="s">
        <v>3096</v>
      </c>
      <c r="R96" s="146"/>
      <c r="S96" s="146"/>
      <c r="T96" s="146"/>
      <c r="U96" s="146"/>
      <c r="V96" s="146" t="s">
        <v>90</v>
      </c>
      <c r="W96" s="146"/>
      <c r="X96" s="146"/>
      <c r="Y96" s="146"/>
      <c r="Z96" s="146"/>
      <c r="AA96" s="146"/>
      <c r="AB96" s="52" t="s">
        <v>220</v>
      </c>
      <c r="AC96" s="52" t="s">
        <v>3097</v>
      </c>
      <c r="AD96" s="44"/>
      <c r="AE96" s="44"/>
      <c r="AF96" s="44"/>
      <c r="AG96" s="44"/>
      <c r="AH96" s="44"/>
      <c r="AI96" s="44"/>
      <c r="AJ96" s="73" t="s">
        <v>1759</v>
      </c>
      <c r="AK96" s="44"/>
      <c r="AL96" s="44"/>
      <c r="AM96" s="73"/>
      <c r="AN96" s="52" t="s">
        <v>3100</v>
      </c>
      <c r="AO96" s="195" t="s">
        <v>99</v>
      </c>
      <c r="AP96" s="195" t="s">
        <v>430</v>
      </c>
      <c r="AQ96" s="195">
        <v>7110010020</v>
      </c>
      <c r="AR96" s="148" t="s">
        <v>121</v>
      </c>
      <c r="AS96" s="195" t="s">
        <v>113</v>
      </c>
      <c r="AT96" s="498">
        <v>821337.52</v>
      </c>
      <c r="AU96" s="498">
        <v>821337.52</v>
      </c>
      <c r="AV96" s="498"/>
      <c r="AW96" s="498"/>
      <c r="AX96" s="498"/>
      <c r="AY96" s="498"/>
      <c r="AZ96" s="499" t="s">
        <v>134</v>
      </c>
      <c r="BA96" s="253" t="s">
        <v>3018</v>
      </c>
    </row>
    <row r="97" spans="1:53" ht="127.5">
      <c r="A97" s="191">
        <v>601</v>
      </c>
      <c r="B97" s="45" t="s">
        <v>3006</v>
      </c>
      <c r="C97" s="187">
        <v>402000001</v>
      </c>
      <c r="D97" s="143" t="s">
        <v>79</v>
      </c>
      <c r="E97" s="144" t="s">
        <v>3093</v>
      </c>
      <c r="F97" s="145"/>
      <c r="G97" s="145"/>
      <c r="H97" s="146" t="s">
        <v>2982</v>
      </c>
      <c r="I97" s="145"/>
      <c r="J97" s="146" t="s">
        <v>3094</v>
      </c>
      <c r="K97" s="146" t="s">
        <v>3034</v>
      </c>
      <c r="L97" s="146" t="s">
        <v>733</v>
      </c>
      <c r="M97" s="463"/>
      <c r="N97" s="463"/>
      <c r="O97" s="463"/>
      <c r="P97" s="52" t="s">
        <v>3101</v>
      </c>
      <c r="Q97" s="52" t="s">
        <v>3096</v>
      </c>
      <c r="R97" s="146"/>
      <c r="S97" s="146"/>
      <c r="T97" s="146"/>
      <c r="U97" s="146"/>
      <c r="V97" s="146" t="s">
        <v>90</v>
      </c>
      <c r="W97" s="146"/>
      <c r="X97" s="146"/>
      <c r="Y97" s="146"/>
      <c r="Z97" s="146"/>
      <c r="AA97" s="146"/>
      <c r="AB97" s="52" t="s">
        <v>220</v>
      </c>
      <c r="AC97" s="52" t="s">
        <v>3097</v>
      </c>
      <c r="AD97" s="44"/>
      <c r="AE97" s="44"/>
      <c r="AF97" s="44"/>
      <c r="AG97" s="44"/>
      <c r="AH97" s="44"/>
      <c r="AI97" s="44"/>
      <c r="AJ97" s="73" t="s">
        <v>1759</v>
      </c>
      <c r="AK97" s="44"/>
      <c r="AL97" s="44"/>
      <c r="AM97" s="73"/>
      <c r="AN97" s="52" t="s">
        <v>3098</v>
      </c>
      <c r="AO97" s="195" t="s">
        <v>99</v>
      </c>
      <c r="AP97" s="195" t="s">
        <v>430</v>
      </c>
      <c r="AQ97" s="195">
        <v>7110010020</v>
      </c>
      <c r="AR97" s="148" t="s">
        <v>121</v>
      </c>
      <c r="AS97" s="195" t="s">
        <v>122</v>
      </c>
      <c r="AT97" s="498">
        <v>2477.94</v>
      </c>
      <c r="AU97" s="498">
        <v>2477.94</v>
      </c>
      <c r="AV97" s="498"/>
      <c r="AW97" s="498"/>
      <c r="AX97" s="498"/>
      <c r="AY97" s="498"/>
      <c r="AZ97" s="499" t="s">
        <v>134</v>
      </c>
      <c r="BA97" s="253" t="s">
        <v>3018</v>
      </c>
    </row>
    <row r="98" spans="1:53" ht="89.25">
      <c r="A98" s="191">
        <v>601</v>
      </c>
      <c r="B98" s="45" t="s">
        <v>3006</v>
      </c>
      <c r="C98" s="187">
        <v>402000001</v>
      </c>
      <c r="D98" s="143" t="s">
        <v>79</v>
      </c>
      <c r="E98" s="144" t="s">
        <v>244</v>
      </c>
      <c r="F98" s="145"/>
      <c r="G98" s="145"/>
      <c r="H98" s="146">
        <v>3</v>
      </c>
      <c r="I98" s="145"/>
      <c r="J98" s="146">
        <v>17</v>
      </c>
      <c r="K98" s="146">
        <v>1</v>
      </c>
      <c r="L98" s="146">
        <v>3</v>
      </c>
      <c r="M98" s="463"/>
      <c r="N98" s="463"/>
      <c r="O98" s="463"/>
      <c r="P98" s="52" t="s">
        <v>186</v>
      </c>
      <c r="Q98" s="52" t="s">
        <v>245</v>
      </c>
      <c r="R98" s="146"/>
      <c r="S98" s="146"/>
      <c r="T98" s="146" t="s">
        <v>71</v>
      </c>
      <c r="U98" s="146"/>
      <c r="V98" s="146" t="s">
        <v>75</v>
      </c>
      <c r="W98" s="146" t="s">
        <v>73</v>
      </c>
      <c r="X98" s="146"/>
      <c r="Y98" s="146"/>
      <c r="Z98" s="146"/>
      <c r="AA98" s="146"/>
      <c r="AB98" s="434" t="s">
        <v>3102</v>
      </c>
      <c r="AC98" s="52" t="s">
        <v>3079</v>
      </c>
      <c r="AD98" s="44"/>
      <c r="AE98" s="44"/>
      <c r="AF98" s="44"/>
      <c r="AG98" s="44"/>
      <c r="AH98" s="73"/>
      <c r="AI98" s="44"/>
      <c r="AJ98" s="44"/>
      <c r="AK98" s="44"/>
      <c r="AL98" s="44"/>
      <c r="AM98" s="73" t="s">
        <v>3010</v>
      </c>
      <c r="AN98" s="52" t="s">
        <v>2627</v>
      </c>
      <c r="AO98" s="195" t="s">
        <v>99</v>
      </c>
      <c r="AP98" s="195" t="s">
        <v>68</v>
      </c>
      <c r="AQ98" s="195">
        <v>7110020050</v>
      </c>
      <c r="AR98" s="148" t="s">
        <v>104</v>
      </c>
      <c r="AS98" s="195" t="s">
        <v>105</v>
      </c>
      <c r="AT98" s="498">
        <v>1686052.15</v>
      </c>
      <c r="AU98" s="498">
        <v>1686052.15</v>
      </c>
      <c r="AV98" s="498">
        <v>333661.46999999997</v>
      </c>
      <c r="AW98" s="498">
        <v>200000</v>
      </c>
      <c r="AX98" s="498">
        <v>200000</v>
      </c>
      <c r="AY98" s="498">
        <v>200000</v>
      </c>
      <c r="AZ98" s="499" t="s">
        <v>134</v>
      </c>
    </row>
    <row r="99" spans="1:53" ht="98.25" customHeight="1">
      <c r="A99" s="191">
        <v>601</v>
      </c>
      <c r="B99" s="45" t="s">
        <v>3006</v>
      </c>
      <c r="C99" s="187">
        <v>402000001</v>
      </c>
      <c r="D99" s="143" t="s">
        <v>79</v>
      </c>
      <c r="E99" s="144" t="s">
        <v>244</v>
      </c>
      <c r="F99" s="145"/>
      <c r="G99" s="145"/>
      <c r="H99" s="146">
        <v>3</v>
      </c>
      <c r="I99" s="145"/>
      <c r="J99" s="146">
        <v>17</v>
      </c>
      <c r="K99" s="146">
        <v>1</v>
      </c>
      <c r="L99" s="146">
        <v>3</v>
      </c>
      <c r="M99" s="463"/>
      <c r="N99" s="463"/>
      <c r="O99" s="463"/>
      <c r="P99" s="52" t="s">
        <v>186</v>
      </c>
      <c r="Q99" s="52" t="s">
        <v>245</v>
      </c>
      <c r="R99" s="146"/>
      <c r="S99" s="146"/>
      <c r="T99" s="146" t="s">
        <v>71</v>
      </c>
      <c r="U99" s="146"/>
      <c r="V99" s="146" t="s">
        <v>75</v>
      </c>
      <c r="W99" s="146" t="s">
        <v>73</v>
      </c>
      <c r="X99" s="146"/>
      <c r="Y99" s="146"/>
      <c r="Z99" s="146"/>
      <c r="AA99" s="146"/>
      <c r="AB99" s="52" t="s">
        <v>187</v>
      </c>
      <c r="AC99" s="52" t="s">
        <v>3079</v>
      </c>
      <c r="AD99" s="44"/>
      <c r="AE99" s="44"/>
      <c r="AF99" s="44"/>
      <c r="AG99" s="44"/>
      <c r="AH99" s="73"/>
      <c r="AI99" s="44"/>
      <c r="AJ99" s="44"/>
      <c r="AK99" s="44"/>
      <c r="AL99" s="44"/>
      <c r="AM99" s="73" t="s">
        <v>3010</v>
      </c>
      <c r="AN99" s="52" t="s">
        <v>2627</v>
      </c>
      <c r="AO99" s="195" t="s">
        <v>99</v>
      </c>
      <c r="AP99" s="195" t="s">
        <v>68</v>
      </c>
      <c r="AQ99" s="195">
        <v>7140021040</v>
      </c>
      <c r="AR99" s="148" t="s">
        <v>1963</v>
      </c>
      <c r="AS99" s="195" t="s">
        <v>119</v>
      </c>
      <c r="AT99" s="498">
        <v>30000</v>
      </c>
      <c r="AU99" s="498">
        <v>30000</v>
      </c>
      <c r="AV99" s="498"/>
      <c r="AW99" s="498"/>
      <c r="AX99" s="498"/>
      <c r="AY99" s="498"/>
      <c r="AZ99" s="499" t="s">
        <v>134</v>
      </c>
      <c r="BA99" s="253" t="s">
        <v>3018</v>
      </c>
    </row>
    <row r="100" spans="1:53" ht="102">
      <c r="A100" s="191">
        <v>601</v>
      </c>
      <c r="B100" s="45" t="s">
        <v>3006</v>
      </c>
      <c r="C100" s="187">
        <v>402000001</v>
      </c>
      <c r="D100" s="143" t="s">
        <v>79</v>
      </c>
      <c r="E100" s="144" t="s">
        <v>244</v>
      </c>
      <c r="F100" s="145"/>
      <c r="G100" s="145"/>
      <c r="H100" s="146">
        <v>3</v>
      </c>
      <c r="I100" s="145"/>
      <c r="J100" s="146">
        <v>17</v>
      </c>
      <c r="K100" s="146">
        <v>1</v>
      </c>
      <c r="L100" s="146">
        <v>9</v>
      </c>
      <c r="M100" s="463"/>
      <c r="N100" s="463"/>
      <c r="O100" s="463"/>
      <c r="P100" s="52" t="s">
        <v>186</v>
      </c>
      <c r="Q100" s="52" t="s">
        <v>3103</v>
      </c>
      <c r="R100" s="146"/>
      <c r="S100" s="146"/>
      <c r="T100" s="146" t="s">
        <v>672</v>
      </c>
      <c r="U100" s="146"/>
      <c r="V100" s="146" t="s">
        <v>1310</v>
      </c>
      <c r="W100" s="146"/>
      <c r="X100" s="146"/>
      <c r="Y100" s="146"/>
      <c r="Z100" s="146"/>
      <c r="AA100" s="146"/>
      <c r="AB100" s="52" t="s">
        <v>3104</v>
      </c>
      <c r="AC100" s="52" t="s">
        <v>3079</v>
      </c>
      <c r="AD100" s="44"/>
      <c r="AE100" s="44"/>
      <c r="AF100" s="44"/>
      <c r="AG100" s="44"/>
      <c r="AH100" s="44"/>
      <c r="AI100" s="44"/>
      <c r="AJ100" s="44"/>
      <c r="AK100" s="44"/>
      <c r="AL100" s="44"/>
      <c r="AM100" s="73" t="s">
        <v>3105</v>
      </c>
      <c r="AN100" s="52" t="s">
        <v>2627</v>
      </c>
      <c r="AO100" s="195" t="s">
        <v>99</v>
      </c>
      <c r="AP100" s="195" t="s">
        <v>68</v>
      </c>
      <c r="AQ100" s="195">
        <v>9810076610</v>
      </c>
      <c r="AR100" s="148" t="s">
        <v>3106</v>
      </c>
      <c r="AS100" s="195" t="s">
        <v>115</v>
      </c>
      <c r="AT100" s="498">
        <v>6975763.6200000001</v>
      </c>
      <c r="AU100" s="498">
        <v>6974438.2699999996</v>
      </c>
      <c r="AV100" s="498">
        <v>8886974</v>
      </c>
      <c r="AW100" s="498">
        <v>8245640</v>
      </c>
      <c r="AX100" s="498">
        <v>8245640</v>
      </c>
      <c r="AY100" s="498">
        <v>8245640</v>
      </c>
      <c r="AZ100" s="499" t="s">
        <v>152</v>
      </c>
    </row>
    <row r="101" spans="1:53" ht="102">
      <c r="A101" s="191">
        <v>601</v>
      </c>
      <c r="B101" s="45" t="s">
        <v>3006</v>
      </c>
      <c r="C101" s="187">
        <v>402000001</v>
      </c>
      <c r="D101" s="143" t="s">
        <v>79</v>
      </c>
      <c r="E101" s="144" t="s">
        <v>244</v>
      </c>
      <c r="F101" s="145"/>
      <c r="G101" s="145"/>
      <c r="H101" s="146">
        <v>3</v>
      </c>
      <c r="I101" s="145"/>
      <c r="J101" s="146">
        <v>17</v>
      </c>
      <c r="K101" s="146">
        <v>1</v>
      </c>
      <c r="L101" s="146">
        <v>9</v>
      </c>
      <c r="M101" s="463"/>
      <c r="N101" s="463"/>
      <c r="O101" s="463"/>
      <c r="P101" s="52" t="s">
        <v>186</v>
      </c>
      <c r="Q101" s="52" t="s">
        <v>3103</v>
      </c>
      <c r="R101" s="146"/>
      <c r="S101" s="146"/>
      <c r="T101" s="146" t="s">
        <v>672</v>
      </c>
      <c r="U101" s="146"/>
      <c r="V101" s="146" t="s">
        <v>1310</v>
      </c>
      <c r="W101" s="146"/>
      <c r="X101" s="146"/>
      <c r="Y101" s="146"/>
      <c r="Z101" s="146"/>
      <c r="AA101" s="146"/>
      <c r="AB101" s="52" t="s">
        <v>3104</v>
      </c>
      <c r="AC101" s="52" t="s">
        <v>3079</v>
      </c>
      <c r="AD101" s="44"/>
      <c r="AE101" s="44"/>
      <c r="AF101" s="44"/>
      <c r="AG101" s="44"/>
      <c r="AH101" s="44"/>
      <c r="AI101" s="44"/>
      <c r="AJ101" s="44"/>
      <c r="AK101" s="44"/>
      <c r="AL101" s="44"/>
      <c r="AM101" s="73" t="s">
        <v>3105</v>
      </c>
      <c r="AN101" s="52" t="s">
        <v>2627</v>
      </c>
      <c r="AO101" s="195" t="s">
        <v>99</v>
      </c>
      <c r="AP101" s="195" t="s">
        <v>68</v>
      </c>
      <c r="AQ101" s="195">
        <v>9810076610</v>
      </c>
      <c r="AR101" s="148" t="s">
        <v>3106</v>
      </c>
      <c r="AS101" s="195" t="s">
        <v>113</v>
      </c>
      <c r="AT101" s="498">
        <v>2106680.62</v>
      </c>
      <c r="AU101" s="498">
        <v>2106280.36</v>
      </c>
      <c r="AV101" s="498">
        <v>2683866</v>
      </c>
      <c r="AW101" s="498">
        <v>2490180</v>
      </c>
      <c r="AX101" s="498">
        <v>2490180</v>
      </c>
      <c r="AY101" s="498">
        <v>2490180</v>
      </c>
      <c r="AZ101" s="499" t="s">
        <v>152</v>
      </c>
    </row>
    <row r="102" spans="1:53" ht="102">
      <c r="A102" s="191">
        <v>601</v>
      </c>
      <c r="B102" s="45" t="s">
        <v>3006</v>
      </c>
      <c r="C102" s="187">
        <v>402000001</v>
      </c>
      <c r="D102" s="143" t="s">
        <v>79</v>
      </c>
      <c r="E102" s="144" t="s">
        <v>244</v>
      </c>
      <c r="F102" s="145"/>
      <c r="G102" s="145"/>
      <c r="H102" s="146">
        <v>3</v>
      </c>
      <c r="I102" s="145"/>
      <c r="J102" s="146">
        <v>17</v>
      </c>
      <c r="K102" s="146">
        <v>1</v>
      </c>
      <c r="L102" s="146">
        <v>9</v>
      </c>
      <c r="M102" s="463"/>
      <c r="N102" s="463"/>
      <c r="O102" s="463"/>
      <c r="P102" s="52" t="s">
        <v>186</v>
      </c>
      <c r="Q102" s="52" t="s">
        <v>3103</v>
      </c>
      <c r="R102" s="146"/>
      <c r="S102" s="146"/>
      <c r="T102" s="146" t="s">
        <v>672</v>
      </c>
      <c r="U102" s="146"/>
      <c r="V102" s="146" t="s">
        <v>1310</v>
      </c>
      <c r="W102" s="146"/>
      <c r="X102" s="146"/>
      <c r="Y102" s="146"/>
      <c r="Z102" s="146"/>
      <c r="AA102" s="146"/>
      <c r="AB102" s="52" t="s">
        <v>3104</v>
      </c>
      <c r="AC102" s="52" t="s">
        <v>3079</v>
      </c>
      <c r="AD102" s="44"/>
      <c r="AE102" s="44"/>
      <c r="AF102" s="44"/>
      <c r="AG102" s="44"/>
      <c r="AH102" s="44"/>
      <c r="AI102" s="44"/>
      <c r="AJ102" s="44"/>
      <c r="AK102" s="44"/>
      <c r="AL102" s="44"/>
      <c r="AM102" s="73" t="s">
        <v>3105</v>
      </c>
      <c r="AN102" s="52" t="s">
        <v>2627</v>
      </c>
      <c r="AO102" s="195" t="s">
        <v>99</v>
      </c>
      <c r="AP102" s="195" t="s">
        <v>68</v>
      </c>
      <c r="AQ102" s="195">
        <v>9810076610</v>
      </c>
      <c r="AR102" s="148" t="s">
        <v>3106</v>
      </c>
      <c r="AS102" s="195" t="s">
        <v>116</v>
      </c>
      <c r="AT102" s="498">
        <v>457150</v>
      </c>
      <c r="AU102" s="498">
        <v>101344</v>
      </c>
      <c r="AV102" s="498">
        <v>399979.56</v>
      </c>
      <c r="AW102" s="498">
        <v>400000</v>
      </c>
      <c r="AX102" s="498">
        <v>400000</v>
      </c>
      <c r="AY102" s="498">
        <v>400000</v>
      </c>
      <c r="AZ102" s="499" t="s">
        <v>152</v>
      </c>
    </row>
    <row r="103" spans="1:53" ht="89.25">
      <c r="A103" s="191">
        <v>601</v>
      </c>
      <c r="B103" s="45" t="s">
        <v>3006</v>
      </c>
      <c r="C103" s="187">
        <v>402000002</v>
      </c>
      <c r="D103" s="154" t="s">
        <v>91</v>
      </c>
      <c r="E103" s="144" t="s">
        <v>3083</v>
      </c>
      <c r="F103" s="145"/>
      <c r="G103" s="145"/>
      <c r="H103" s="146">
        <v>6</v>
      </c>
      <c r="I103" s="145"/>
      <c r="J103" s="146">
        <v>22</v>
      </c>
      <c r="K103" s="146">
        <v>1</v>
      </c>
      <c r="L103" s="146"/>
      <c r="M103" s="463"/>
      <c r="N103" s="463"/>
      <c r="O103" s="463"/>
      <c r="P103" s="52" t="s">
        <v>3019</v>
      </c>
      <c r="Q103" s="52" t="s">
        <v>3020</v>
      </c>
      <c r="R103" s="146"/>
      <c r="S103" s="146"/>
      <c r="T103" s="146"/>
      <c r="U103" s="146"/>
      <c r="V103" s="146" t="s">
        <v>90</v>
      </c>
      <c r="W103" s="146"/>
      <c r="X103" s="146"/>
      <c r="Y103" s="146"/>
      <c r="Z103" s="146"/>
      <c r="AA103" s="146"/>
      <c r="AB103" s="52" t="s">
        <v>3107</v>
      </c>
      <c r="AC103" s="52" t="s">
        <v>3097</v>
      </c>
      <c r="AD103" s="44"/>
      <c r="AE103" s="44"/>
      <c r="AF103" s="44"/>
      <c r="AG103" s="44"/>
      <c r="AH103" s="44"/>
      <c r="AI103" s="44"/>
      <c r="AJ103" s="44" t="s">
        <v>73</v>
      </c>
      <c r="AK103" s="44"/>
      <c r="AL103" s="44"/>
      <c r="AM103" s="73"/>
      <c r="AN103" s="52" t="s">
        <v>231</v>
      </c>
      <c r="AO103" s="195" t="s">
        <v>99</v>
      </c>
      <c r="AP103" s="195" t="s">
        <v>329</v>
      </c>
      <c r="AQ103" s="195">
        <v>7120010020</v>
      </c>
      <c r="AR103" s="148" t="s">
        <v>121</v>
      </c>
      <c r="AS103" s="195" t="s">
        <v>115</v>
      </c>
      <c r="AT103" s="498">
        <v>1282380.08</v>
      </c>
      <c r="AU103" s="498">
        <v>1282380.08</v>
      </c>
      <c r="AV103" s="498">
        <v>1776106.59</v>
      </c>
      <c r="AW103" s="498">
        <v>1497845</v>
      </c>
      <c r="AX103" s="498">
        <v>1497845</v>
      </c>
      <c r="AY103" s="498">
        <v>1497845</v>
      </c>
      <c r="AZ103" s="499" t="s">
        <v>134</v>
      </c>
    </row>
    <row r="104" spans="1:53" ht="89.25">
      <c r="A104" s="191">
        <v>601</v>
      </c>
      <c r="B104" s="45" t="s">
        <v>3006</v>
      </c>
      <c r="C104" s="187">
        <v>402000002</v>
      </c>
      <c r="D104" s="154" t="s">
        <v>91</v>
      </c>
      <c r="E104" s="144" t="s">
        <v>3083</v>
      </c>
      <c r="F104" s="145"/>
      <c r="G104" s="145"/>
      <c r="H104" s="146">
        <v>6</v>
      </c>
      <c r="I104" s="145"/>
      <c r="J104" s="146">
        <v>22</v>
      </c>
      <c r="K104" s="146">
        <v>1</v>
      </c>
      <c r="L104" s="146"/>
      <c r="M104" s="463"/>
      <c r="N104" s="463"/>
      <c r="O104" s="463"/>
      <c r="P104" s="52" t="s">
        <v>3019</v>
      </c>
      <c r="Q104" s="52" t="s">
        <v>3020</v>
      </c>
      <c r="R104" s="146"/>
      <c r="S104" s="146"/>
      <c r="T104" s="146"/>
      <c r="U104" s="146"/>
      <c r="V104" s="146" t="s">
        <v>90</v>
      </c>
      <c r="W104" s="146"/>
      <c r="X104" s="146"/>
      <c r="Y104" s="146"/>
      <c r="Z104" s="146"/>
      <c r="AA104" s="146"/>
      <c r="AB104" s="52" t="s">
        <v>3107</v>
      </c>
      <c r="AC104" s="52" t="s">
        <v>3097</v>
      </c>
      <c r="AD104" s="44"/>
      <c r="AE104" s="44"/>
      <c r="AF104" s="44"/>
      <c r="AG104" s="44"/>
      <c r="AH104" s="44"/>
      <c r="AI104" s="44"/>
      <c r="AJ104" s="44" t="s">
        <v>73</v>
      </c>
      <c r="AK104" s="44"/>
      <c r="AL104" s="44"/>
      <c r="AM104" s="73"/>
      <c r="AN104" s="52" t="s">
        <v>231</v>
      </c>
      <c r="AO104" s="195" t="s">
        <v>99</v>
      </c>
      <c r="AP104" s="195" t="s">
        <v>329</v>
      </c>
      <c r="AQ104" s="195">
        <v>7120010020</v>
      </c>
      <c r="AR104" s="148" t="s">
        <v>121</v>
      </c>
      <c r="AS104" s="195" t="s">
        <v>115</v>
      </c>
      <c r="AT104" s="498">
        <v>65000</v>
      </c>
      <c r="AU104" s="498">
        <v>65000</v>
      </c>
      <c r="AV104" s="498"/>
      <c r="AW104" s="498"/>
      <c r="AX104" s="498"/>
      <c r="AY104" s="498"/>
      <c r="AZ104" s="499" t="s">
        <v>134</v>
      </c>
      <c r="BA104" s="253" t="s">
        <v>3018</v>
      </c>
    </row>
    <row r="105" spans="1:53" ht="127.5">
      <c r="A105" s="191">
        <v>601</v>
      </c>
      <c r="B105" s="45" t="s">
        <v>3006</v>
      </c>
      <c r="C105" s="187">
        <v>402000002</v>
      </c>
      <c r="D105" s="154" t="s">
        <v>91</v>
      </c>
      <c r="E105" s="144" t="s">
        <v>3083</v>
      </c>
      <c r="F105" s="145"/>
      <c r="G105" s="145"/>
      <c r="H105" s="146">
        <v>7</v>
      </c>
      <c r="I105" s="145"/>
      <c r="J105" s="146">
        <v>26</v>
      </c>
      <c r="K105" s="146"/>
      <c r="L105" s="146"/>
      <c r="M105" s="463"/>
      <c r="N105" s="463"/>
      <c r="O105" s="463"/>
      <c r="P105" s="52" t="s">
        <v>3019</v>
      </c>
      <c r="Q105" s="52" t="s">
        <v>3020</v>
      </c>
      <c r="R105" s="146"/>
      <c r="S105" s="146"/>
      <c r="T105" s="146"/>
      <c r="U105" s="146"/>
      <c r="V105" s="146">
        <v>13</v>
      </c>
      <c r="W105" s="146" t="s">
        <v>69</v>
      </c>
      <c r="X105" s="146"/>
      <c r="Y105" s="146"/>
      <c r="Z105" s="146"/>
      <c r="AA105" s="146"/>
      <c r="AB105" s="52" t="s">
        <v>3107</v>
      </c>
      <c r="AC105" s="52" t="s">
        <v>175</v>
      </c>
      <c r="AD105" s="52"/>
      <c r="AE105" s="52"/>
      <c r="AF105" s="52"/>
      <c r="AG105" s="52"/>
      <c r="AH105" s="52"/>
      <c r="AI105" s="52"/>
      <c r="AJ105" s="73"/>
      <c r="AK105" s="52"/>
      <c r="AL105" s="52"/>
      <c r="AM105" s="74" t="s">
        <v>3024</v>
      </c>
      <c r="AN105" s="52" t="s">
        <v>231</v>
      </c>
      <c r="AO105" s="195" t="s">
        <v>99</v>
      </c>
      <c r="AP105" s="195" t="s">
        <v>68</v>
      </c>
      <c r="AQ105" s="195" t="s">
        <v>3108</v>
      </c>
      <c r="AR105" s="148" t="s">
        <v>101</v>
      </c>
      <c r="AS105" s="195" t="s">
        <v>115</v>
      </c>
      <c r="AT105" s="498">
        <v>615140</v>
      </c>
      <c r="AU105" s="498">
        <v>615140</v>
      </c>
      <c r="AV105" s="498">
        <v>502595</v>
      </c>
      <c r="AW105" s="498"/>
      <c r="AX105" s="498"/>
      <c r="AY105" s="498"/>
      <c r="AZ105" s="499" t="s">
        <v>134</v>
      </c>
      <c r="BA105" s="541" t="s">
        <v>3109</v>
      </c>
    </row>
    <row r="106" spans="1:53" ht="127.5">
      <c r="A106" s="191">
        <v>601</v>
      </c>
      <c r="B106" s="45" t="s">
        <v>3006</v>
      </c>
      <c r="C106" s="187">
        <v>402000002</v>
      </c>
      <c r="D106" s="154" t="s">
        <v>91</v>
      </c>
      <c r="E106" s="144" t="s">
        <v>3110</v>
      </c>
      <c r="F106" s="145"/>
      <c r="G106" s="145"/>
      <c r="H106" s="146" t="s">
        <v>2982</v>
      </c>
      <c r="I106" s="145"/>
      <c r="J106" s="146" t="s">
        <v>3094</v>
      </c>
      <c r="K106" s="146" t="s">
        <v>3034</v>
      </c>
      <c r="L106" s="146">
        <v>3</v>
      </c>
      <c r="M106" s="463"/>
      <c r="N106" s="463"/>
      <c r="O106" s="463"/>
      <c r="P106" s="52" t="s">
        <v>3019</v>
      </c>
      <c r="Q106" s="52" t="s">
        <v>3096</v>
      </c>
      <c r="R106" s="146"/>
      <c r="S106" s="146"/>
      <c r="T106" s="146" t="s">
        <v>733</v>
      </c>
      <c r="U106" s="146"/>
      <c r="V106" s="146" t="s">
        <v>90</v>
      </c>
      <c r="W106" s="146" t="s">
        <v>733</v>
      </c>
      <c r="X106" s="146"/>
      <c r="Y106" s="146"/>
      <c r="Z106" s="146"/>
      <c r="AA106" s="146"/>
      <c r="AB106" s="52" t="s">
        <v>187</v>
      </c>
      <c r="AC106" s="52" t="s">
        <v>3111</v>
      </c>
      <c r="AD106" s="44"/>
      <c r="AE106" s="44"/>
      <c r="AF106" s="44"/>
      <c r="AG106" s="44"/>
      <c r="AH106" s="44"/>
      <c r="AI106" s="44"/>
      <c r="AJ106" s="73" t="s">
        <v>1759</v>
      </c>
      <c r="AK106" s="44"/>
      <c r="AL106" s="44"/>
      <c r="AM106" s="73"/>
      <c r="AN106" s="52" t="s">
        <v>3112</v>
      </c>
      <c r="AO106" s="195" t="s">
        <v>99</v>
      </c>
      <c r="AP106" s="195" t="s">
        <v>430</v>
      </c>
      <c r="AQ106" s="195">
        <v>7110010020</v>
      </c>
      <c r="AR106" s="148" t="s">
        <v>121</v>
      </c>
      <c r="AS106" s="195" t="s">
        <v>115</v>
      </c>
      <c r="AT106" s="498">
        <v>2503732</v>
      </c>
      <c r="AU106" s="498">
        <v>2503732</v>
      </c>
      <c r="AV106" s="498">
        <v>2503732</v>
      </c>
      <c r="AW106" s="498">
        <v>2503732</v>
      </c>
      <c r="AX106" s="498">
        <v>2503732</v>
      </c>
      <c r="AY106" s="498">
        <v>2503732</v>
      </c>
      <c r="AZ106" s="499" t="s">
        <v>134</v>
      </c>
    </row>
    <row r="107" spans="1:53" ht="216.75">
      <c r="A107" s="191">
        <v>601</v>
      </c>
      <c r="B107" s="45" t="s">
        <v>3006</v>
      </c>
      <c r="C107" s="187">
        <v>402000002</v>
      </c>
      <c r="D107" s="154" t="s">
        <v>91</v>
      </c>
      <c r="E107" s="144" t="s">
        <v>3110</v>
      </c>
      <c r="F107" s="145"/>
      <c r="G107" s="145"/>
      <c r="H107" s="146" t="s">
        <v>2982</v>
      </c>
      <c r="I107" s="145"/>
      <c r="J107" s="146" t="s">
        <v>3094</v>
      </c>
      <c r="K107" s="146" t="s">
        <v>3034</v>
      </c>
      <c r="L107" s="146">
        <v>3</v>
      </c>
      <c r="M107" s="463"/>
      <c r="N107" s="463"/>
      <c r="O107" s="463"/>
      <c r="P107" s="52" t="s">
        <v>3019</v>
      </c>
      <c r="Q107" s="52" t="s">
        <v>3096</v>
      </c>
      <c r="R107" s="146"/>
      <c r="S107" s="146"/>
      <c r="T107" s="146" t="s">
        <v>733</v>
      </c>
      <c r="U107" s="146"/>
      <c r="V107" s="146" t="s">
        <v>90</v>
      </c>
      <c r="W107" s="146" t="s">
        <v>733</v>
      </c>
      <c r="X107" s="146"/>
      <c r="Y107" s="146"/>
      <c r="Z107" s="146"/>
      <c r="AA107" s="146"/>
      <c r="AB107" s="52" t="s">
        <v>187</v>
      </c>
      <c r="AC107" s="52" t="s">
        <v>3113</v>
      </c>
      <c r="AD107" s="44"/>
      <c r="AE107" s="44"/>
      <c r="AF107" s="44"/>
      <c r="AG107" s="44"/>
      <c r="AH107" s="44"/>
      <c r="AI107" s="44"/>
      <c r="AJ107" s="73" t="s">
        <v>1759</v>
      </c>
      <c r="AK107" s="44"/>
      <c r="AL107" s="44"/>
      <c r="AM107" s="73"/>
      <c r="AN107" s="52" t="s">
        <v>3112</v>
      </c>
      <c r="AO107" s="195" t="s">
        <v>99</v>
      </c>
      <c r="AP107" s="195" t="s">
        <v>430</v>
      </c>
      <c r="AQ107" s="195">
        <v>7110010020</v>
      </c>
      <c r="AR107" s="148" t="s">
        <v>121</v>
      </c>
      <c r="AS107" s="195" t="s">
        <v>115</v>
      </c>
      <c r="AT107" s="498">
        <v>74377006.060000002</v>
      </c>
      <c r="AU107" s="498">
        <v>74377006.060000002</v>
      </c>
      <c r="AV107" s="498">
        <v>89118364</v>
      </c>
      <c r="AW107" s="498">
        <v>89591021</v>
      </c>
      <c r="AX107" s="498">
        <v>89591021</v>
      </c>
      <c r="AY107" s="498">
        <v>89591021</v>
      </c>
      <c r="AZ107" s="499" t="s">
        <v>134</v>
      </c>
    </row>
    <row r="108" spans="1:53" ht="127.5">
      <c r="A108" s="191">
        <v>601</v>
      </c>
      <c r="B108" s="45" t="s">
        <v>3006</v>
      </c>
      <c r="C108" s="187">
        <v>402000002</v>
      </c>
      <c r="D108" s="154" t="s">
        <v>91</v>
      </c>
      <c r="E108" s="144" t="s">
        <v>3110</v>
      </c>
      <c r="F108" s="145"/>
      <c r="G108" s="145"/>
      <c r="H108" s="146" t="s">
        <v>2982</v>
      </c>
      <c r="I108" s="145"/>
      <c r="J108" s="146" t="s">
        <v>3094</v>
      </c>
      <c r="K108" s="146" t="s">
        <v>3034</v>
      </c>
      <c r="L108" s="146">
        <v>3</v>
      </c>
      <c r="M108" s="463"/>
      <c r="N108" s="463"/>
      <c r="O108" s="463"/>
      <c r="P108" s="52" t="s">
        <v>3019</v>
      </c>
      <c r="Q108" s="52" t="s">
        <v>3096</v>
      </c>
      <c r="R108" s="146"/>
      <c r="S108" s="146"/>
      <c r="T108" s="146" t="s">
        <v>733</v>
      </c>
      <c r="U108" s="146"/>
      <c r="V108" s="146" t="s">
        <v>90</v>
      </c>
      <c r="W108" s="146" t="s">
        <v>733</v>
      </c>
      <c r="X108" s="146"/>
      <c r="Y108" s="146"/>
      <c r="Z108" s="146"/>
      <c r="AA108" s="146"/>
      <c r="AB108" s="52" t="s">
        <v>187</v>
      </c>
      <c r="AC108" s="52" t="s">
        <v>3111</v>
      </c>
      <c r="AD108" s="44"/>
      <c r="AE108" s="44"/>
      <c r="AF108" s="44"/>
      <c r="AG108" s="44"/>
      <c r="AH108" s="44"/>
      <c r="AI108" s="44"/>
      <c r="AJ108" s="73" t="s">
        <v>1759</v>
      </c>
      <c r="AK108" s="44"/>
      <c r="AL108" s="44"/>
      <c r="AM108" s="73"/>
      <c r="AN108" s="52" t="s">
        <v>3112</v>
      </c>
      <c r="AO108" s="195" t="s">
        <v>99</v>
      </c>
      <c r="AP108" s="195" t="s">
        <v>430</v>
      </c>
      <c r="AQ108" s="195">
        <v>7110010020</v>
      </c>
      <c r="AR108" s="148" t="s">
        <v>121</v>
      </c>
      <c r="AS108" s="195" t="s">
        <v>115</v>
      </c>
      <c r="AT108" s="498">
        <v>2719660.66</v>
      </c>
      <c r="AU108" s="498">
        <v>2719660.66</v>
      </c>
      <c r="AV108" s="498"/>
      <c r="AW108" s="498"/>
      <c r="AX108" s="498"/>
      <c r="AY108" s="498"/>
      <c r="AZ108" s="499" t="s">
        <v>134</v>
      </c>
      <c r="BA108" s="253" t="s">
        <v>3018</v>
      </c>
    </row>
    <row r="109" spans="1:53" ht="178.5">
      <c r="A109" s="191">
        <v>601</v>
      </c>
      <c r="B109" s="45" t="s">
        <v>3006</v>
      </c>
      <c r="C109" s="187">
        <v>402000008</v>
      </c>
      <c r="D109" s="154" t="s">
        <v>2832</v>
      </c>
      <c r="E109" s="144" t="s">
        <v>244</v>
      </c>
      <c r="F109" s="145"/>
      <c r="G109" s="145"/>
      <c r="H109" s="146">
        <v>3</v>
      </c>
      <c r="I109" s="145"/>
      <c r="J109" s="146">
        <v>17</v>
      </c>
      <c r="K109" s="146">
        <v>1</v>
      </c>
      <c r="L109" s="146">
        <v>3</v>
      </c>
      <c r="M109" s="463"/>
      <c r="N109" s="463"/>
      <c r="O109" s="463"/>
      <c r="P109" s="52" t="s">
        <v>186</v>
      </c>
      <c r="Q109" s="52" t="s">
        <v>3008</v>
      </c>
      <c r="R109" s="146"/>
      <c r="S109" s="146"/>
      <c r="T109" s="146" t="s">
        <v>71</v>
      </c>
      <c r="U109" s="146"/>
      <c r="V109" s="146" t="s">
        <v>948</v>
      </c>
      <c r="W109" s="146" t="s">
        <v>73</v>
      </c>
      <c r="X109" s="146" t="s">
        <v>71</v>
      </c>
      <c r="Y109" s="146"/>
      <c r="Z109" s="146"/>
      <c r="AA109" s="146"/>
      <c r="AB109" s="52" t="s">
        <v>187</v>
      </c>
      <c r="AC109" s="52" t="s">
        <v>3079</v>
      </c>
      <c r="AD109" s="44"/>
      <c r="AE109" s="44"/>
      <c r="AF109" s="44"/>
      <c r="AG109" s="73"/>
      <c r="AH109" s="73"/>
      <c r="AI109" s="73"/>
      <c r="AJ109" s="73"/>
      <c r="AK109" s="73"/>
      <c r="AL109" s="73"/>
      <c r="AM109" s="73" t="s">
        <v>3114</v>
      </c>
      <c r="AN109" s="52" t="s">
        <v>2627</v>
      </c>
      <c r="AO109" s="195" t="s">
        <v>99</v>
      </c>
      <c r="AP109" s="195" t="s">
        <v>68</v>
      </c>
      <c r="AQ109" s="195">
        <v>1410120630</v>
      </c>
      <c r="AR109" s="148" t="s">
        <v>3115</v>
      </c>
      <c r="AS109" s="195" t="s">
        <v>116</v>
      </c>
      <c r="AT109" s="498">
        <v>16262382</v>
      </c>
      <c r="AU109" s="498">
        <v>14485210</v>
      </c>
      <c r="AV109" s="498">
        <v>15643904.800000001</v>
      </c>
      <c r="AW109" s="498">
        <v>16250850</v>
      </c>
      <c r="AX109" s="498">
        <v>16250850</v>
      </c>
      <c r="AY109" s="498">
        <v>16250850</v>
      </c>
      <c r="AZ109" s="499" t="s">
        <v>134</v>
      </c>
    </row>
    <row r="110" spans="1:53" ht="184.5" customHeight="1">
      <c r="A110" s="191">
        <v>601</v>
      </c>
      <c r="B110" s="45" t="s">
        <v>3006</v>
      </c>
      <c r="C110" s="187">
        <v>402000008</v>
      </c>
      <c r="D110" s="154" t="s">
        <v>2832</v>
      </c>
      <c r="E110" s="144" t="s">
        <v>244</v>
      </c>
      <c r="F110" s="145"/>
      <c r="G110" s="145"/>
      <c r="H110" s="146">
        <v>3</v>
      </c>
      <c r="I110" s="145"/>
      <c r="J110" s="146">
        <v>17</v>
      </c>
      <c r="K110" s="146">
        <v>1</v>
      </c>
      <c r="L110" s="146">
        <v>3</v>
      </c>
      <c r="M110" s="463"/>
      <c r="N110" s="463"/>
      <c r="O110" s="463"/>
      <c r="P110" s="52" t="s">
        <v>186</v>
      </c>
      <c r="Q110" s="52" t="s">
        <v>3008</v>
      </c>
      <c r="R110" s="146"/>
      <c r="S110" s="146"/>
      <c r="T110" s="146" t="s">
        <v>71</v>
      </c>
      <c r="U110" s="146"/>
      <c r="V110" s="146" t="s">
        <v>948</v>
      </c>
      <c r="W110" s="146" t="s">
        <v>73</v>
      </c>
      <c r="X110" s="146" t="s">
        <v>71</v>
      </c>
      <c r="Y110" s="146"/>
      <c r="Z110" s="146"/>
      <c r="AA110" s="146"/>
      <c r="AB110" s="52" t="s">
        <v>187</v>
      </c>
      <c r="AC110" s="52" t="s">
        <v>3079</v>
      </c>
      <c r="AD110" s="44"/>
      <c r="AE110" s="44"/>
      <c r="AF110" s="44"/>
      <c r="AG110" s="73"/>
      <c r="AH110" s="73"/>
      <c r="AI110" s="73"/>
      <c r="AJ110" s="73"/>
      <c r="AK110" s="73"/>
      <c r="AL110" s="73"/>
      <c r="AM110" s="73" t="s">
        <v>3114</v>
      </c>
      <c r="AN110" s="52" t="s">
        <v>2627</v>
      </c>
      <c r="AO110" s="195" t="s">
        <v>99</v>
      </c>
      <c r="AP110" s="195" t="s">
        <v>68</v>
      </c>
      <c r="AQ110" s="195">
        <v>1410220630</v>
      </c>
      <c r="AR110" s="148" t="s">
        <v>3115</v>
      </c>
      <c r="AS110" s="195" t="s">
        <v>116</v>
      </c>
      <c r="AT110" s="498">
        <v>4596270</v>
      </c>
      <c r="AU110" s="498">
        <v>4596270</v>
      </c>
      <c r="AV110" s="498">
        <v>4612270</v>
      </c>
      <c r="AW110" s="498">
        <v>4422160</v>
      </c>
      <c r="AX110" s="498">
        <v>4422160</v>
      </c>
      <c r="AY110" s="498">
        <v>4422160</v>
      </c>
      <c r="AZ110" s="499" t="s">
        <v>134</v>
      </c>
    </row>
    <row r="111" spans="1:53" ht="76.5">
      <c r="A111" s="191">
        <v>601</v>
      </c>
      <c r="B111" s="45" t="s">
        <v>3006</v>
      </c>
      <c r="C111" s="187">
        <v>402000002</v>
      </c>
      <c r="D111" s="154" t="s">
        <v>91</v>
      </c>
      <c r="E111" s="144" t="s">
        <v>244</v>
      </c>
      <c r="F111" s="145"/>
      <c r="G111" s="145"/>
      <c r="H111" s="146">
        <v>3</v>
      </c>
      <c r="I111" s="145"/>
      <c r="J111" s="146">
        <v>17</v>
      </c>
      <c r="K111" s="146">
        <v>1</v>
      </c>
      <c r="L111" s="146">
        <v>3</v>
      </c>
      <c r="M111" s="463"/>
      <c r="N111" s="463"/>
      <c r="O111" s="463"/>
      <c r="P111" s="52" t="s">
        <v>186</v>
      </c>
      <c r="Q111" s="52" t="s">
        <v>3008</v>
      </c>
      <c r="R111" s="146"/>
      <c r="S111" s="146"/>
      <c r="T111" s="146" t="s">
        <v>71</v>
      </c>
      <c r="U111" s="146"/>
      <c r="V111" s="146" t="s">
        <v>948</v>
      </c>
      <c r="W111" s="146" t="s">
        <v>73</v>
      </c>
      <c r="X111" s="146" t="s">
        <v>71</v>
      </c>
      <c r="Y111" s="146"/>
      <c r="Z111" s="146"/>
      <c r="AA111" s="146"/>
      <c r="AB111" s="52" t="s">
        <v>187</v>
      </c>
      <c r="AC111" s="52" t="s">
        <v>1236</v>
      </c>
      <c r="AD111" s="434"/>
      <c r="AE111" s="434"/>
      <c r="AF111" s="434"/>
      <c r="AG111" s="434"/>
      <c r="AH111" s="465"/>
      <c r="AI111" s="465"/>
      <c r="AJ111" s="44"/>
      <c r="AK111" s="35"/>
      <c r="AL111" s="465"/>
      <c r="AM111" s="52" t="s">
        <v>3016</v>
      </c>
      <c r="AN111" s="52" t="s">
        <v>226</v>
      </c>
      <c r="AO111" s="195" t="s">
        <v>99</v>
      </c>
      <c r="AP111" s="195" t="s">
        <v>68</v>
      </c>
      <c r="AQ111" s="195" t="s">
        <v>3116</v>
      </c>
      <c r="AR111" s="148" t="s">
        <v>3115</v>
      </c>
      <c r="AS111" s="195" t="s">
        <v>116</v>
      </c>
      <c r="AT111" s="498">
        <f>BB111</f>
        <v>0</v>
      </c>
      <c r="AU111" s="498">
        <f>BC111</f>
        <v>0</v>
      </c>
      <c r="AV111" s="498">
        <v>1777172</v>
      </c>
      <c r="AW111" s="498"/>
      <c r="AX111" s="498"/>
      <c r="AY111" s="498"/>
      <c r="AZ111" s="499" t="s">
        <v>228</v>
      </c>
      <c r="BA111" s="253" t="s">
        <v>3018</v>
      </c>
    </row>
    <row r="112" spans="1:53" ht="76.5">
      <c r="A112" s="191">
        <v>601</v>
      </c>
      <c r="B112" s="45" t="s">
        <v>3006</v>
      </c>
      <c r="C112" s="187">
        <v>402000002</v>
      </c>
      <c r="D112" s="154" t="s">
        <v>91</v>
      </c>
      <c r="E112" s="144" t="s">
        <v>3117</v>
      </c>
      <c r="F112" s="145"/>
      <c r="G112" s="145"/>
      <c r="H112" s="146">
        <v>1</v>
      </c>
      <c r="I112" s="145"/>
      <c r="J112" s="146" t="s">
        <v>3118</v>
      </c>
      <c r="K112" s="146"/>
      <c r="L112" s="146"/>
      <c r="M112" s="463"/>
      <c r="N112" s="463"/>
      <c r="O112" s="463"/>
      <c r="P112" s="52" t="s">
        <v>3119</v>
      </c>
      <c r="Q112" s="52" t="s">
        <v>3008</v>
      </c>
      <c r="R112" s="146"/>
      <c r="S112" s="146"/>
      <c r="T112" s="146" t="s">
        <v>71</v>
      </c>
      <c r="U112" s="146"/>
      <c r="V112" s="146" t="s">
        <v>948</v>
      </c>
      <c r="W112" s="146" t="s">
        <v>73</v>
      </c>
      <c r="X112" s="146" t="s">
        <v>71</v>
      </c>
      <c r="Y112" s="146"/>
      <c r="Z112" s="146"/>
      <c r="AA112" s="146"/>
      <c r="AB112" s="52" t="s">
        <v>187</v>
      </c>
      <c r="AC112" s="52" t="s">
        <v>3120</v>
      </c>
      <c r="AD112" s="44"/>
      <c r="AE112" s="44"/>
      <c r="AF112" s="44"/>
      <c r="AG112" s="44"/>
      <c r="AH112" s="73"/>
      <c r="AI112" s="73"/>
      <c r="AJ112" s="73"/>
      <c r="AK112" s="44"/>
      <c r="AL112" s="44"/>
      <c r="AM112" s="73" t="s">
        <v>3121</v>
      </c>
      <c r="AN112" s="52" t="s">
        <v>2627</v>
      </c>
      <c r="AO112" s="195" t="s">
        <v>99</v>
      </c>
      <c r="AP112" s="195" t="s">
        <v>68</v>
      </c>
      <c r="AQ112" s="195">
        <v>1420411010</v>
      </c>
      <c r="AR112" s="148" t="s">
        <v>265</v>
      </c>
      <c r="AS112" s="195" t="s">
        <v>469</v>
      </c>
      <c r="AT112" s="498">
        <v>51111331.880000003</v>
      </c>
      <c r="AU112" s="498">
        <v>51111331.880000003</v>
      </c>
      <c r="AV112" s="498">
        <v>60918322.399999999</v>
      </c>
      <c r="AW112" s="498">
        <v>60293380</v>
      </c>
      <c r="AX112" s="498">
        <v>60293380</v>
      </c>
      <c r="AY112" s="498">
        <v>60293380</v>
      </c>
      <c r="AZ112" s="499" t="s">
        <v>134</v>
      </c>
      <c r="BA112" s="253" t="s">
        <v>3122</v>
      </c>
    </row>
    <row r="113" spans="1:53" ht="178.5">
      <c r="A113" s="191">
        <v>601</v>
      </c>
      <c r="B113" s="45" t="s">
        <v>3006</v>
      </c>
      <c r="C113" s="187">
        <v>402000008</v>
      </c>
      <c r="D113" s="154" t="s">
        <v>2832</v>
      </c>
      <c r="E113" s="144" t="s">
        <v>3117</v>
      </c>
      <c r="F113" s="145"/>
      <c r="G113" s="145"/>
      <c r="H113" s="146">
        <v>1</v>
      </c>
      <c r="I113" s="145"/>
      <c r="J113" s="146" t="s">
        <v>3118</v>
      </c>
      <c r="K113" s="146"/>
      <c r="L113" s="146"/>
      <c r="M113" s="463"/>
      <c r="N113" s="463"/>
      <c r="O113" s="463"/>
      <c r="P113" s="52" t="s">
        <v>3119</v>
      </c>
      <c r="Q113" s="52" t="s">
        <v>3008</v>
      </c>
      <c r="R113" s="146"/>
      <c r="S113" s="146"/>
      <c r="T113" s="146" t="s">
        <v>71</v>
      </c>
      <c r="U113" s="146"/>
      <c r="V113" s="146" t="s">
        <v>948</v>
      </c>
      <c r="W113" s="146" t="s">
        <v>73</v>
      </c>
      <c r="X113" s="146" t="s">
        <v>71</v>
      </c>
      <c r="Y113" s="146"/>
      <c r="Z113" s="146"/>
      <c r="AA113" s="146"/>
      <c r="AB113" s="52" t="s">
        <v>187</v>
      </c>
      <c r="AC113" s="52" t="s">
        <v>3120</v>
      </c>
      <c r="AD113" s="44"/>
      <c r="AE113" s="44"/>
      <c r="AF113" s="44"/>
      <c r="AG113" s="44"/>
      <c r="AH113" s="73"/>
      <c r="AI113" s="73"/>
      <c r="AJ113" s="73"/>
      <c r="AK113" s="44"/>
      <c r="AL113" s="44"/>
      <c r="AM113" s="73" t="s">
        <v>3121</v>
      </c>
      <c r="AN113" s="52" t="s">
        <v>2627</v>
      </c>
      <c r="AO113" s="195" t="s">
        <v>99</v>
      </c>
      <c r="AP113" s="195" t="s">
        <v>68</v>
      </c>
      <c r="AQ113" s="195">
        <v>1420411010</v>
      </c>
      <c r="AR113" s="148" t="s">
        <v>265</v>
      </c>
      <c r="AS113" s="195" t="s">
        <v>469</v>
      </c>
      <c r="AT113" s="498">
        <v>593740.66</v>
      </c>
      <c r="AU113" s="498">
        <v>593740.66</v>
      </c>
      <c r="AV113" s="498"/>
      <c r="AW113" s="498"/>
      <c r="AX113" s="498"/>
      <c r="AY113" s="498"/>
      <c r="AZ113" s="499" t="s">
        <v>134</v>
      </c>
      <c r="BA113" s="253" t="s">
        <v>3018</v>
      </c>
    </row>
    <row r="114" spans="1:53" ht="178.5">
      <c r="A114" s="191">
        <v>601</v>
      </c>
      <c r="B114" s="45" t="s">
        <v>3006</v>
      </c>
      <c r="C114" s="187">
        <v>402000008</v>
      </c>
      <c r="D114" s="154" t="s">
        <v>2832</v>
      </c>
      <c r="E114" s="144" t="s">
        <v>3117</v>
      </c>
      <c r="F114" s="145"/>
      <c r="G114" s="145"/>
      <c r="H114" s="146">
        <v>1</v>
      </c>
      <c r="I114" s="145"/>
      <c r="J114" s="146" t="s">
        <v>3118</v>
      </c>
      <c r="K114" s="146"/>
      <c r="L114" s="146"/>
      <c r="M114" s="463"/>
      <c r="N114" s="463"/>
      <c r="O114" s="463"/>
      <c r="P114" s="52" t="s">
        <v>3119</v>
      </c>
      <c r="Q114" s="52" t="s">
        <v>3008</v>
      </c>
      <c r="R114" s="146"/>
      <c r="S114" s="146"/>
      <c r="T114" s="146" t="s">
        <v>71</v>
      </c>
      <c r="U114" s="146"/>
      <c r="V114" s="146" t="s">
        <v>948</v>
      </c>
      <c r="W114" s="146" t="s">
        <v>73</v>
      </c>
      <c r="X114" s="146" t="s">
        <v>71</v>
      </c>
      <c r="Y114" s="146"/>
      <c r="Z114" s="146"/>
      <c r="AA114" s="146"/>
      <c r="AB114" s="52" t="s">
        <v>187</v>
      </c>
      <c r="AC114" s="52" t="s">
        <v>3120</v>
      </c>
      <c r="AD114" s="44"/>
      <c r="AE114" s="44"/>
      <c r="AF114" s="44"/>
      <c r="AG114" s="44"/>
      <c r="AH114" s="73"/>
      <c r="AI114" s="73"/>
      <c r="AJ114" s="73"/>
      <c r="AK114" s="44"/>
      <c r="AL114" s="44"/>
      <c r="AM114" s="73" t="s">
        <v>3121</v>
      </c>
      <c r="AN114" s="52" t="s">
        <v>2627</v>
      </c>
      <c r="AO114" s="195" t="s">
        <v>99</v>
      </c>
      <c r="AP114" s="195" t="s">
        <v>68</v>
      </c>
      <c r="AQ114" s="195">
        <v>1420411010</v>
      </c>
      <c r="AR114" s="148" t="s">
        <v>265</v>
      </c>
      <c r="AS114" s="195" t="s">
        <v>470</v>
      </c>
      <c r="AT114" s="498">
        <v>30634</v>
      </c>
      <c r="AU114" s="498">
        <v>26406.92</v>
      </c>
      <c r="AV114" s="498">
        <v>17800</v>
      </c>
      <c r="AW114" s="498">
        <v>17800</v>
      </c>
      <c r="AX114" s="498">
        <v>17800</v>
      </c>
      <c r="AY114" s="498">
        <v>17800</v>
      </c>
      <c r="AZ114" s="499" t="s">
        <v>134</v>
      </c>
    </row>
    <row r="115" spans="1:53" ht="178.5">
      <c r="A115" s="191">
        <v>601</v>
      </c>
      <c r="B115" s="45" t="s">
        <v>3006</v>
      </c>
      <c r="C115" s="187">
        <v>402000008</v>
      </c>
      <c r="D115" s="154" t="s">
        <v>2832</v>
      </c>
      <c r="E115" s="144" t="s">
        <v>3117</v>
      </c>
      <c r="F115" s="145"/>
      <c r="G115" s="145"/>
      <c r="H115" s="146">
        <v>1</v>
      </c>
      <c r="I115" s="145"/>
      <c r="J115" s="146" t="s">
        <v>3118</v>
      </c>
      <c r="K115" s="146"/>
      <c r="L115" s="146"/>
      <c r="M115" s="463"/>
      <c r="N115" s="463"/>
      <c r="O115" s="463"/>
      <c r="P115" s="52" t="s">
        <v>3119</v>
      </c>
      <c r="Q115" s="52" t="s">
        <v>3008</v>
      </c>
      <c r="R115" s="146"/>
      <c r="S115" s="146"/>
      <c r="T115" s="146" t="s">
        <v>71</v>
      </c>
      <c r="U115" s="146"/>
      <c r="V115" s="146" t="s">
        <v>948</v>
      </c>
      <c r="W115" s="146" t="s">
        <v>73</v>
      </c>
      <c r="X115" s="146" t="s">
        <v>71</v>
      </c>
      <c r="Y115" s="146"/>
      <c r="Z115" s="146"/>
      <c r="AA115" s="146"/>
      <c r="AB115" s="52" t="s">
        <v>187</v>
      </c>
      <c r="AC115" s="52" t="s">
        <v>3120</v>
      </c>
      <c r="AD115" s="44"/>
      <c r="AE115" s="44"/>
      <c r="AF115" s="44"/>
      <c r="AG115" s="44"/>
      <c r="AH115" s="73"/>
      <c r="AI115" s="73"/>
      <c r="AJ115" s="73"/>
      <c r="AK115" s="44"/>
      <c r="AL115" s="44"/>
      <c r="AM115" s="73" t="s">
        <v>3121</v>
      </c>
      <c r="AN115" s="52" t="s">
        <v>2627</v>
      </c>
      <c r="AO115" s="195" t="s">
        <v>99</v>
      </c>
      <c r="AP115" s="195" t="s">
        <v>68</v>
      </c>
      <c r="AQ115" s="195">
        <v>1420411010</v>
      </c>
      <c r="AR115" s="148" t="s">
        <v>265</v>
      </c>
      <c r="AS115" s="195" t="s">
        <v>471</v>
      </c>
      <c r="AT115" s="498">
        <v>15395231.42</v>
      </c>
      <c r="AU115" s="498">
        <v>15395231.42</v>
      </c>
      <c r="AV115" s="498">
        <v>18403995.600000001</v>
      </c>
      <c r="AW115" s="498">
        <v>18213010</v>
      </c>
      <c r="AX115" s="498">
        <v>18213010</v>
      </c>
      <c r="AY115" s="498">
        <v>18213010</v>
      </c>
      <c r="AZ115" s="499" t="s">
        <v>134</v>
      </c>
      <c r="BA115" s="253" t="s">
        <v>3122</v>
      </c>
    </row>
    <row r="116" spans="1:53" ht="178.5">
      <c r="A116" s="191">
        <v>601</v>
      </c>
      <c r="B116" s="45" t="s">
        <v>3006</v>
      </c>
      <c r="C116" s="187">
        <v>402000008</v>
      </c>
      <c r="D116" s="154" t="s">
        <v>2832</v>
      </c>
      <c r="E116" s="144" t="s">
        <v>3117</v>
      </c>
      <c r="F116" s="145"/>
      <c r="G116" s="145"/>
      <c r="H116" s="146">
        <v>1</v>
      </c>
      <c r="I116" s="145"/>
      <c r="J116" s="146" t="s">
        <v>3118</v>
      </c>
      <c r="K116" s="146"/>
      <c r="L116" s="146"/>
      <c r="M116" s="463"/>
      <c r="N116" s="463"/>
      <c r="O116" s="463"/>
      <c r="P116" s="52" t="s">
        <v>3119</v>
      </c>
      <c r="Q116" s="52" t="s">
        <v>3008</v>
      </c>
      <c r="R116" s="146"/>
      <c r="S116" s="146"/>
      <c r="T116" s="146" t="s">
        <v>71</v>
      </c>
      <c r="U116" s="146"/>
      <c r="V116" s="146" t="s">
        <v>948</v>
      </c>
      <c r="W116" s="146" t="s">
        <v>73</v>
      </c>
      <c r="X116" s="146" t="s">
        <v>71</v>
      </c>
      <c r="Y116" s="146"/>
      <c r="Z116" s="146"/>
      <c r="AA116" s="146"/>
      <c r="AB116" s="52" t="s">
        <v>187</v>
      </c>
      <c r="AC116" s="52" t="s">
        <v>3120</v>
      </c>
      <c r="AD116" s="44"/>
      <c r="AE116" s="44"/>
      <c r="AF116" s="44"/>
      <c r="AG116" s="44"/>
      <c r="AH116" s="73"/>
      <c r="AI116" s="73"/>
      <c r="AJ116" s="73"/>
      <c r="AK116" s="44"/>
      <c r="AL116" s="44"/>
      <c r="AM116" s="73" t="s">
        <v>3121</v>
      </c>
      <c r="AN116" s="52" t="s">
        <v>2627</v>
      </c>
      <c r="AO116" s="195" t="s">
        <v>99</v>
      </c>
      <c r="AP116" s="195" t="s">
        <v>68</v>
      </c>
      <c r="AQ116" s="195">
        <v>1420411010</v>
      </c>
      <c r="AR116" s="148" t="s">
        <v>265</v>
      </c>
      <c r="AS116" s="195" t="s">
        <v>471</v>
      </c>
      <c r="AT116" s="498">
        <v>179309.69</v>
      </c>
      <c r="AU116" s="498">
        <v>179309.69</v>
      </c>
      <c r="AV116" s="498"/>
      <c r="AW116" s="498"/>
      <c r="AX116" s="498"/>
      <c r="AY116" s="498"/>
      <c r="AZ116" s="499" t="s">
        <v>134</v>
      </c>
      <c r="BA116" s="253" t="s">
        <v>3018</v>
      </c>
    </row>
    <row r="117" spans="1:53" ht="178.5">
      <c r="A117" s="191">
        <v>601</v>
      </c>
      <c r="B117" s="45" t="s">
        <v>3006</v>
      </c>
      <c r="C117" s="187">
        <v>402000008</v>
      </c>
      <c r="D117" s="154" t="s">
        <v>2832</v>
      </c>
      <c r="E117" s="144" t="s">
        <v>3117</v>
      </c>
      <c r="F117" s="145"/>
      <c r="G117" s="145"/>
      <c r="H117" s="146">
        <v>1</v>
      </c>
      <c r="I117" s="145"/>
      <c r="J117" s="146" t="s">
        <v>3118</v>
      </c>
      <c r="K117" s="146"/>
      <c r="L117" s="146"/>
      <c r="M117" s="463"/>
      <c r="N117" s="463"/>
      <c r="O117" s="463"/>
      <c r="P117" s="52" t="s">
        <v>3119</v>
      </c>
      <c r="Q117" s="52" t="s">
        <v>3008</v>
      </c>
      <c r="R117" s="146"/>
      <c r="S117" s="146"/>
      <c r="T117" s="146" t="s">
        <v>71</v>
      </c>
      <c r="U117" s="146"/>
      <c r="V117" s="146" t="s">
        <v>948</v>
      </c>
      <c r="W117" s="146" t="s">
        <v>73</v>
      </c>
      <c r="X117" s="146" t="s">
        <v>71</v>
      </c>
      <c r="Y117" s="146"/>
      <c r="Z117" s="146"/>
      <c r="AA117" s="146"/>
      <c r="AB117" s="52" t="s">
        <v>187</v>
      </c>
      <c r="AC117" s="52" t="s">
        <v>3120</v>
      </c>
      <c r="AD117" s="44"/>
      <c r="AE117" s="44"/>
      <c r="AF117" s="44"/>
      <c r="AG117" s="44"/>
      <c r="AH117" s="73"/>
      <c r="AI117" s="73"/>
      <c r="AJ117" s="73"/>
      <c r="AK117" s="44"/>
      <c r="AL117" s="44"/>
      <c r="AM117" s="73" t="s">
        <v>3121</v>
      </c>
      <c r="AN117" s="52" t="s">
        <v>2627</v>
      </c>
      <c r="AO117" s="195" t="s">
        <v>99</v>
      </c>
      <c r="AP117" s="195" t="s">
        <v>68</v>
      </c>
      <c r="AQ117" s="195">
        <v>1420411010</v>
      </c>
      <c r="AR117" s="148" t="s">
        <v>265</v>
      </c>
      <c r="AS117" s="195" t="s">
        <v>116</v>
      </c>
      <c r="AT117" s="498">
        <v>28584483.129999999</v>
      </c>
      <c r="AU117" s="498">
        <v>27488185.41</v>
      </c>
      <c r="AV117" s="498">
        <v>19450423.43</v>
      </c>
      <c r="AW117" s="498">
        <v>19727450</v>
      </c>
      <c r="AX117" s="498">
        <v>19783390</v>
      </c>
      <c r="AY117" s="498">
        <v>19878330</v>
      </c>
      <c r="AZ117" s="499" t="s">
        <v>134</v>
      </c>
    </row>
    <row r="118" spans="1:53" ht="178.5">
      <c r="A118" s="191">
        <v>601</v>
      </c>
      <c r="B118" s="45" t="s">
        <v>3006</v>
      </c>
      <c r="C118" s="187">
        <v>402000008</v>
      </c>
      <c r="D118" s="154" t="s">
        <v>2832</v>
      </c>
      <c r="E118" s="144" t="s">
        <v>3117</v>
      </c>
      <c r="F118" s="145"/>
      <c r="G118" s="145"/>
      <c r="H118" s="146">
        <v>1</v>
      </c>
      <c r="I118" s="145"/>
      <c r="J118" s="146" t="s">
        <v>3118</v>
      </c>
      <c r="K118" s="146"/>
      <c r="L118" s="146"/>
      <c r="M118" s="463"/>
      <c r="N118" s="463"/>
      <c r="O118" s="463"/>
      <c r="P118" s="52" t="s">
        <v>3119</v>
      </c>
      <c r="Q118" s="52" t="s">
        <v>3008</v>
      </c>
      <c r="R118" s="146"/>
      <c r="S118" s="146"/>
      <c r="T118" s="146" t="s">
        <v>71</v>
      </c>
      <c r="U118" s="146"/>
      <c r="V118" s="146" t="s">
        <v>948</v>
      </c>
      <c r="W118" s="146" t="s">
        <v>73</v>
      </c>
      <c r="X118" s="146" t="s">
        <v>71</v>
      </c>
      <c r="Y118" s="146"/>
      <c r="Z118" s="146"/>
      <c r="AA118" s="146"/>
      <c r="AB118" s="52" t="s">
        <v>187</v>
      </c>
      <c r="AC118" s="52" t="s">
        <v>3120</v>
      </c>
      <c r="AD118" s="44"/>
      <c r="AE118" s="44"/>
      <c r="AF118" s="44"/>
      <c r="AG118" s="44"/>
      <c r="AH118" s="73"/>
      <c r="AI118" s="73"/>
      <c r="AJ118" s="73"/>
      <c r="AK118" s="44"/>
      <c r="AL118" s="44"/>
      <c r="AM118" s="73" t="s">
        <v>3121</v>
      </c>
      <c r="AN118" s="52" t="s">
        <v>2627</v>
      </c>
      <c r="AO118" s="195" t="s">
        <v>99</v>
      </c>
      <c r="AP118" s="195" t="s">
        <v>68</v>
      </c>
      <c r="AQ118" s="195" t="s">
        <v>3123</v>
      </c>
      <c r="AR118" s="148" t="s">
        <v>265</v>
      </c>
      <c r="AS118" s="195" t="s">
        <v>116</v>
      </c>
      <c r="AT118" s="498">
        <f>BB118</f>
        <v>0</v>
      </c>
      <c r="AU118" s="498">
        <f>BC118</f>
        <v>0</v>
      </c>
      <c r="AV118" s="498">
        <v>1001696.95</v>
      </c>
      <c r="AW118" s="498"/>
      <c r="AX118" s="498"/>
      <c r="AY118" s="498"/>
      <c r="AZ118" s="499" t="s">
        <v>228</v>
      </c>
      <c r="BA118" s="253" t="s">
        <v>3018</v>
      </c>
    </row>
    <row r="119" spans="1:53" ht="178.5">
      <c r="A119" s="191">
        <v>601</v>
      </c>
      <c r="B119" s="45" t="s">
        <v>3006</v>
      </c>
      <c r="C119" s="187">
        <v>402000008</v>
      </c>
      <c r="D119" s="154" t="s">
        <v>2832</v>
      </c>
      <c r="E119" s="144" t="s">
        <v>3117</v>
      </c>
      <c r="F119" s="145"/>
      <c r="G119" s="145"/>
      <c r="H119" s="146">
        <v>1</v>
      </c>
      <c r="I119" s="145"/>
      <c r="J119" s="146" t="s">
        <v>3118</v>
      </c>
      <c r="K119" s="146"/>
      <c r="L119" s="146"/>
      <c r="M119" s="463"/>
      <c r="N119" s="463"/>
      <c r="O119" s="463"/>
      <c r="P119" s="52" t="s">
        <v>3119</v>
      </c>
      <c r="Q119" s="52" t="s">
        <v>3008</v>
      </c>
      <c r="R119" s="146"/>
      <c r="S119" s="146"/>
      <c r="T119" s="146" t="s">
        <v>71</v>
      </c>
      <c r="U119" s="146"/>
      <c r="V119" s="146" t="s">
        <v>948</v>
      </c>
      <c r="W119" s="146" t="s">
        <v>73</v>
      </c>
      <c r="X119" s="146" t="s">
        <v>71</v>
      </c>
      <c r="Y119" s="146"/>
      <c r="Z119" s="146"/>
      <c r="AA119" s="146"/>
      <c r="AB119" s="52" t="s">
        <v>187</v>
      </c>
      <c r="AC119" s="52" t="s">
        <v>3120</v>
      </c>
      <c r="AD119" s="44"/>
      <c r="AE119" s="44"/>
      <c r="AF119" s="44"/>
      <c r="AG119" s="44"/>
      <c r="AH119" s="73"/>
      <c r="AI119" s="73"/>
      <c r="AJ119" s="73"/>
      <c r="AK119" s="44"/>
      <c r="AL119" s="44"/>
      <c r="AM119" s="73" t="s">
        <v>3121</v>
      </c>
      <c r="AN119" s="52" t="s">
        <v>2627</v>
      </c>
      <c r="AO119" s="195" t="s">
        <v>99</v>
      </c>
      <c r="AP119" s="195" t="s">
        <v>68</v>
      </c>
      <c r="AQ119" s="195">
        <v>1420411010</v>
      </c>
      <c r="AR119" s="148" t="s">
        <v>265</v>
      </c>
      <c r="AS119" s="195" t="s">
        <v>117</v>
      </c>
      <c r="AT119" s="498">
        <v>1324830</v>
      </c>
      <c r="AU119" s="498">
        <v>1297430</v>
      </c>
      <c r="AV119" s="498">
        <v>1289000</v>
      </c>
      <c r="AW119" s="498">
        <v>1289000</v>
      </c>
      <c r="AX119" s="498">
        <v>1289000</v>
      </c>
      <c r="AY119" s="498">
        <v>1289000</v>
      </c>
      <c r="AZ119" s="499" t="s">
        <v>134</v>
      </c>
    </row>
    <row r="120" spans="1:53" ht="178.5">
      <c r="A120" s="191">
        <v>601</v>
      </c>
      <c r="B120" s="45" t="s">
        <v>3006</v>
      </c>
      <c r="C120" s="187">
        <v>402000008</v>
      </c>
      <c r="D120" s="154" t="s">
        <v>2832</v>
      </c>
      <c r="E120" s="144" t="s">
        <v>3117</v>
      </c>
      <c r="F120" s="145"/>
      <c r="G120" s="145"/>
      <c r="H120" s="146">
        <v>1</v>
      </c>
      <c r="I120" s="145"/>
      <c r="J120" s="146" t="s">
        <v>3118</v>
      </c>
      <c r="K120" s="146"/>
      <c r="L120" s="146"/>
      <c r="M120" s="463"/>
      <c r="N120" s="463"/>
      <c r="O120" s="463"/>
      <c r="P120" s="52" t="s">
        <v>3119</v>
      </c>
      <c r="Q120" s="52" t="s">
        <v>3008</v>
      </c>
      <c r="R120" s="146"/>
      <c r="S120" s="146"/>
      <c r="T120" s="146" t="s">
        <v>71</v>
      </c>
      <c r="U120" s="146"/>
      <c r="V120" s="146" t="s">
        <v>948</v>
      </c>
      <c r="W120" s="146" t="s">
        <v>73</v>
      </c>
      <c r="X120" s="146" t="s">
        <v>71</v>
      </c>
      <c r="Y120" s="146"/>
      <c r="Z120" s="146"/>
      <c r="AA120" s="146"/>
      <c r="AB120" s="52" t="s">
        <v>187</v>
      </c>
      <c r="AC120" s="52" t="s">
        <v>3120</v>
      </c>
      <c r="AD120" s="44"/>
      <c r="AE120" s="44"/>
      <c r="AF120" s="44"/>
      <c r="AG120" s="44"/>
      <c r="AH120" s="73"/>
      <c r="AI120" s="73"/>
      <c r="AJ120" s="73"/>
      <c r="AK120" s="44"/>
      <c r="AL120" s="44"/>
      <c r="AM120" s="73" t="s">
        <v>3124</v>
      </c>
      <c r="AN120" s="52" t="s">
        <v>2627</v>
      </c>
      <c r="AO120" s="195" t="s">
        <v>99</v>
      </c>
      <c r="AP120" s="195" t="s">
        <v>68</v>
      </c>
      <c r="AQ120" s="195">
        <v>1420411010</v>
      </c>
      <c r="AR120" s="148" t="s">
        <v>265</v>
      </c>
      <c r="AS120" s="195" t="s">
        <v>118</v>
      </c>
      <c r="AT120" s="498">
        <v>9202.0499999999993</v>
      </c>
      <c r="AU120" s="498">
        <v>6935</v>
      </c>
      <c r="AV120" s="498">
        <v>4550</v>
      </c>
      <c r="AW120" s="498">
        <v>6850</v>
      </c>
      <c r="AX120" s="498">
        <v>6850</v>
      </c>
      <c r="AY120" s="498">
        <v>6850</v>
      </c>
      <c r="AZ120" s="499" t="s">
        <v>134</v>
      </c>
    </row>
    <row r="121" spans="1:53" ht="178.5">
      <c r="A121" s="191">
        <v>601</v>
      </c>
      <c r="B121" s="45" t="s">
        <v>3006</v>
      </c>
      <c r="C121" s="187">
        <v>402000008</v>
      </c>
      <c r="D121" s="154" t="s">
        <v>2832</v>
      </c>
      <c r="E121" s="144" t="s">
        <v>3117</v>
      </c>
      <c r="F121" s="145"/>
      <c r="G121" s="145"/>
      <c r="H121" s="146">
        <v>1</v>
      </c>
      <c r="I121" s="145"/>
      <c r="J121" s="146" t="s">
        <v>3118</v>
      </c>
      <c r="K121" s="146"/>
      <c r="L121" s="146"/>
      <c r="M121" s="463"/>
      <c r="N121" s="463"/>
      <c r="O121" s="463"/>
      <c r="P121" s="52" t="s">
        <v>3125</v>
      </c>
      <c r="Q121" s="52" t="s">
        <v>3008</v>
      </c>
      <c r="R121" s="146"/>
      <c r="S121" s="146"/>
      <c r="T121" s="146" t="s">
        <v>71</v>
      </c>
      <c r="U121" s="146"/>
      <c r="V121" s="146" t="s">
        <v>948</v>
      </c>
      <c r="W121" s="146" t="s">
        <v>73</v>
      </c>
      <c r="X121" s="146" t="s">
        <v>71</v>
      </c>
      <c r="Y121" s="146"/>
      <c r="Z121" s="146"/>
      <c r="AA121" s="146"/>
      <c r="AB121" s="52" t="s">
        <v>187</v>
      </c>
      <c r="AC121" s="52" t="s">
        <v>3120</v>
      </c>
      <c r="AD121" s="44"/>
      <c r="AE121" s="44"/>
      <c r="AF121" s="44"/>
      <c r="AG121" s="44"/>
      <c r="AH121" s="73"/>
      <c r="AI121" s="73"/>
      <c r="AJ121" s="73"/>
      <c r="AK121" s="44"/>
      <c r="AL121" s="44"/>
      <c r="AM121" s="73" t="s">
        <v>3124</v>
      </c>
      <c r="AN121" s="52" t="s">
        <v>2627</v>
      </c>
      <c r="AO121" s="195" t="s">
        <v>99</v>
      </c>
      <c r="AP121" s="195" t="s">
        <v>68</v>
      </c>
      <c r="AQ121" s="195">
        <v>1420411010</v>
      </c>
      <c r="AR121" s="148" t="s">
        <v>265</v>
      </c>
      <c r="AS121" s="195" t="s">
        <v>119</v>
      </c>
      <c r="AT121" s="498">
        <v>8717.9500000000007</v>
      </c>
      <c r="AU121" s="498">
        <v>8717.9500000000007</v>
      </c>
      <c r="AV121" s="498">
        <v>25965</v>
      </c>
      <c r="AW121" s="498">
        <v>11070</v>
      </c>
      <c r="AX121" s="498">
        <v>11070</v>
      </c>
      <c r="AY121" s="498">
        <v>11070</v>
      </c>
      <c r="AZ121" s="499" t="s">
        <v>134</v>
      </c>
    </row>
    <row r="122" spans="1:53" ht="178.5">
      <c r="A122" s="191">
        <v>601</v>
      </c>
      <c r="B122" s="45" t="s">
        <v>3006</v>
      </c>
      <c r="C122" s="187">
        <v>402000008</v>
      </c>
      <c r="D122" s="154" t="s">
        <v>2832</v>
      </c>
      <c r="E122" s="144" t="s">
        <v>244</v>
      </c>
      <c r="F122" s="145"/>
      <c r="G122" s="145"/>
      <c r="H122" s="146"/>
      <c r="I122" s="145"/>
      <c r="J122" s="146">
        <v>17</v>
      </c>
      <c r="K122" s="146">
        <v>1</v>
      </c>
      <c r="L122" s="146">
        <v>3</v>
      </c>
      <c r="M122" s="463"/>
      <c r="N122" s="463"/>
      <c r="O122" s="463"/>
      <c r="P122" s="52" t="s">
        <v>186</v>
      </c>
      <c r="Q122" s="52" t="s">
        <v>3008</v>
      </c>
      <c r="R122" s="146"/>
      <c r="S122" s="146"/>
      <c r="T122" s="146" t="s">
        <v>71</v>
      </c>
      <c r="U122" s="146"/>
      <c r="V122" s="146" t="s">
        <v>948</v>
      </c>
      <c r="W122" s="146" t="s">
        <v>73</v>
      </c>
      <c r="X122" s="146" t="s">
        <v>71</v>
      </c>
      <c r="Y122" s="146"/>
      <c r="Z122" s="146"/>
      <c r="AA122" s="146"/>
      <c r="AB122" s="52" t="s">
        <v>187</v>
      </c>
      <c r="AC122" s="52" t="s">
        <v>3126</v>
      </c>
      <c r="AD122" s="44"/>
      <c r="AE122" s="44"/>
      <c r="AF122" s="44"/>
      <c r="AG122" s="44"/>
      <c r="AH122" s="73" t="s">
        <v>3127</v>
      </c>
      <c r="AI122" s="73" t="s">
        <v>3128</v>
      </c>
      <c r="AJ122" s="73" t="s">
        <v>2975</v>
      </c>
      <c r="AK122" s="44"/>
      <c r="AL122" s="44"/>
      <c r="AM122" s="73" t="s">
        <v>3121</v>
      </c>
      <c r="AN122" s="52" t="s">
        <v>3129</v>
      </c>
      <c r="AO122" s="195" t="s">
        <v>99</v>
      </c>
      <c r="AP122" s="195" t="s">
        <v>68</v>
      </c>
      <c r="AQ122" s="195">
        <v>7110011010</v>
      </c>
      <c r="AR122" s="148" t="s">
        <v>265</v>
      </c>
      <c r="AS122" s="195" t="s">
        <v>469</v>
      </c>
      <c r="AT122" s="498">
        <v>10996099.16</v>
      </c>
      <c r="AU122" s="498">
        <v>10996099.16</v>
      </c>
      <c r="AV122" s="498">
        <v>11643634</v>
      </c>
      <c r="AW122" s="498">
        <v>11638133</v>
      </c>
      <c r="AX122" s="498">
        <v>11638133</v>
      </c>
      <c r="AY122" s="498">
        <v>11638133</v>
      </c>
      <c r="AZ122" s="499" t="s">
        <v>134</v>
      </c>
    </row>
    <row r="123" spans="1:53" ht="178.5">
      <c r="A123" s="191">
        <v>601</v>
      </c>
      <c r="B123" s="45" t="s">
        <v>3006</v>
      </c>
      <c r="C123" s="187">
        <v>402000008</v>
      </c>
      <c r="D123" s="154" t="s">
        <v>2832</v>
      </c>
      <c r="E123" s="144" t="s">
        <v>244</v>
      </c>
      <c r="F123" s="145"/>
      <c r="G123" s="145"/>
      <c r="H123" s="146"/>
      <c r="I123" s="145"/>
      <c r="J123" s="146">
        <v>17</v>
      </c>
      <c r="K123" s="146">
        <v>1</v>
      </c>
      <c r="L123" s="146">
        <v>3</v>
      </c>
      <c r="M123" s="463"/>
      <c r="N123" s="463"/>
      <c r="O123" s="463"/>
      <c r="P123" s="52" t="s">
        <v>186</v>
      </c>
      <c r="Q123" s="52" t="s">
        <v>3008</v>
      </c>
      <c r="R123" s="146"/>
      <c r="S123" s="146"/>
      <c r="T123" s="146" t="s">
        <v>71</v>
      </c>
      <c r="U123" s="146"/>
      <c r="V123" s="146" t="s">
        <v>948</v>
      </c>
      <c r="W123" s="146" t="s">
        <v>73</v>
      </c>
      <c r="X123" s="146" t="s">
        <v>71</v>
      </c>
      <c r="Y123" s="146"/>
      <c r="Z123" s="146"/>
      <c r="AA123" s="146"/>
      <c r="AB123" s="52" t="s">
        <v>187</v>
      </c>
      <c r="AC123" s="52" t="s">
        <v>3126</v>
      </c>
      <c r="AD123" s="44"/>
      <c r="AE123" s="44"/>
      <c r="AF123" s="44"/>
      <c r="AG123" s="44"/>
      <c r="AH123" s="73" t="s">
        <v>3127</v>
      </c>
      <c r="AI123" s="73" t="s">
        <v>3128</v>
      </c>
      <c r="AJ123" s="73" t="s">
        <v>2975</v>
      </c>
      <c r="AK123" s="44"/>
      <c r="AL123" s="44"/>
      <c r="AM123" s="73" t="s">
        <v>3121</v>
      </c>
      <c r="AN123" s="52" t="s">
        <v>3130</v>
      </c>
      <c r="AO123" s="195" t="s">
        <v>99</v>
      </c>
      <c r="AP123" s="195" t="s">
        <v>68</v>
      </c>
      <c r="AQ123" s="195">
        <v>7110011010</v>
      </c>
      <c r="AR123" s="148" t="s">
        <v>265</v>
      </c>
      <c r="AS123" s="195" t="s">
        <v>469</v>
      </c>
      <c r="AT123" s="498">
        <v>119036.14</v>
      </c>
      <c r="AU123" s="498">
        <v>119036.14</v>
      </c>
      <c r="AV123" s="498"/>
      <c r="AW123" s="498"/>
      <c r="AX123" s="498"/>
      <c r="AY123" s="498"/>
      <c r="AZ123" s="499" t="s">
        <v>134</v>
      </c>
      <c r="BA123" s="253" t="s">
        <v>3018</v>
      </c>
    </row>
    <row r="124" spans="1:53" ht="178.5">
      <c r="A124" s="191">
        <v>601</v>
      </c>
      <c r="B124" s="45" t="s">
        <v>3006</v>
      </c>
      <c r="C124" s="187">
        <v>402000008</v>
      </c>
      <c r="D124" s="154" t="s">
        <v>2832</v>
      </c>
      <c r="E124" s="144" t="s">
        <v>244</v>
      </c>
      <c r="F124" s="145"/>
      <c r="G124" s="145"/>
      <c r="H124" s="146"/>
      <c r="I124" s="145"/>
      <c r="J124" s="146">
        <v>17</v>
      </c>
      <c r="K124" s="146">
        <v>1</v>
      </c>
      <c r="L124" s="146">
        <v>3</v>
      </c>
      <c r="M124" s="463"/>
      <c r="N124" s="463"/>
      <c r="O124" s="463"/>
      <c r="P124" s="52" t="s">
        <v>186</v>
      </c>
      <c r="Q124" s="52" t="s">
        <v>3008</v>
      </c>
      <c r="R124" s="146"/>
      <c r="S124" s="146"/>
      <c r="T124" s="146" t="s">
        <v>71</v>
      </c>
      <c r="U124" s="146"/>
      <c r="V124" s="146" t="s">
        <v>948</v>
      </c>
      <c r="W124" s="146" t="s">
        <v>73</v>
      </c>
      <c r="X124" s="146" t="s">
        <v>71</v>
      </c>
      <c r="Y124" s="146"/>
      <c r="Z124" s="146"/>
      <c r="AA124" s="146"/>
      <c r="AB124" s="52" t="s">
        <v>187</v>
      </c>
      <c r="AC124" s="52" t="s">
        <v>3126</v>
      </c>
      <c r="AD124" s="44"/>
      <c r="AE124" s="44"/>
      <c r="AF124" s="44"/>
      <c r="AG124" s="44"/>
      <c r="AH124" s="73" t="s">
        <v>3127</v>
      </c>
      <c r="AI124" s="73" t="s">
        <v>3128</v>
      </c>
      <c r="AJ124" s="73" t="s">
        <v>2975</v>
      </c>
      <c r="AK124" s="44"/>
      <c r="AL124" s="44"/>
      <c r="AM124" s="73" t="s">
        <v>3121</v>
      </c>
      <c r="AN124" s="52" t="s">
        <v>3130</v>
      </c>
      <c r="AO124" s="195" t="s">
        <v>99</v>
      </c>
      <c r="AP124" s="195" t="s">
        <v>68</v>
      </c>
      <c r="AQ124" s="195">
        <v>7110011010</v>
      </c>
      <c r="AR124" s="148" t="s">
        <v>265</v>
      </c>
      <c r="AS124" s="195" t="s">
        <v>470</v>
      </c>
      <c r="AT124" s="498">
        <v>13900</v>
      </c>
      <c r="AU124" s="498">
        <v>13900</v>
      </c>
      <c r="AV124" s="498">
        <v>55000</v>
      </c>
      <c r="AW124" s="498">
        <v>55000</v>
      </c>
      <c r="AX124" s="498">
        <v>55000</v>
      </c>
      <c r="AY124" s="498">
        <v>55000</v>
      </c>
      <c r="AZ124" s="499" t="s">
        <v>134</v>
      </c>
    </row>
    <row r="125" spans="1:53" ht="178.5">
      <c r="A125" s="191">
        <v>601</v>
      </c>
      <c r="B125" s="45" t="s">
        <v>3006</v>
      </c>
      <c r="C125" s="187">
        <v>402000008</v>
      </c>
      <c r="D125" s="154" t="s">
        <v>2832</v>
      </c>
      <c r="E125" s="144" t="s">
        <v>244</v>
      </c>
      <c r="F125" s="145"/>
      <c r="G125" s="145"/>
      <c r="H125" s="146"/>
      <c r="I125" s="145"/>
      <c r="J125" s="146">
        <v>17</v>
      </c>
      <c r="K125" s="146">
        <v>1</v>
      </c>
      <c r="L125" s="146">
        <v>3</v>
      </c>
      <c r="M125" s="463"/>
      <c r="N125" s="463"/>
      <c r="O125" s="463"/>
      <c r="P125" s="52" t="s">
        <v>186</v>
      </c>
      <c r="Q125" s="52" t="s">
        <v>3008</v>
      </c>
      <c r="R125" s="146"/>
      <c r="S125" s="146"/>
      <c r="T125" s="146" t="s">
        <v>71</v>
      </c>
      <c r="U125" s="146"/>
      <c r="V125" s="146" t="s">
        <v>948</v>
      </c>
      <c r="W125" s="146" t="s">
        <v>73</v>
      </c>
      <c r="X125" s="146" t="s">
        <v>71</v>
      </c>
      <c r="Y125" s="146"/>
      <c r="Z125" s="146"/>
      <c r="AA125" s="146"/>
      <c r="AB125" s="52" t="s">
        <v>187</v>
      </c>
      <c r="AC125" s="52" t="s">
        <v>3126</v>
      </c>
      <c r="AD125" s="44"/>
      <c r="AE125" s="44"/>
      <c r="AF125" s="44"/>
      <c r="AG125" s="44"/>
      <c r="AH125" s="73" t="s">
        <v>3127</v>
      </c>
      <c r="AI125" s="73" t="s">
        <v>3128</v>
      </c>
      <c r="AJ125" s="73" t="s">
        <v>2975</v>
      </c>
      <c r="AK125" s="44"/>
      <c r="AL125" s="44"/>
      <c r="AM125" s="73" t="s">
        <v>3121</v>
      </c>
      <c r="AN125" s="52" t="s">
        <v>3130</v>
      </c>
      <c r="AO125" s="195" t="s">
        <v>99</v>
      </c>
      <c r="AP125" s="195" t="s">
        <v>68</v>
      </c>
      <c r="AQ125" s="195">
        <v>7110011010</v>
      </c>
      <c r="AR125" s="148" t="s">
        <v>265</v>
      </c>
      <c r="AS125" s="195" t="s">
        <v>471</v>
      </c>
      <c r="AT125" s="498">
        <v>3254024.05</v>
      </c>
      <c r="AU125" s="498">
        <v>3254024.05</v>
      </c>
      <c r="AV125" s="498">
        <v>3517591</v>
      </c>
      <c r="AW125" s="498">
        <v>3515921</v>
      </c>
      <c r="AX125" s="498">
        <v>3515921</v>
      </c>
      <c r="AY125" s="498">
        <v>3515921</v>
      </c>
      <c r="AZ125" s="499" t="s">
        <v>134</v>
      </c>
    </row>
    <row r="126" spans="1:53" ht="178.5">
      <c r="A126" s="191">
        <v>601</v>
      </c>
      <c r="B126" s="45" t="s">
        <v>3006</v>
      </c>
      <c r="C126" s="187">
        <v>402000008</v>
      </c>
      <c r="D126" s="154" t="s">
        <v>2832</v>
      </c>
      <c r="E126" s="144" t="s">
        <v>244</v>
      </c>
      <c r="F126" s="145"/>
      <c r="G126" s="145"/>
      <c r="H126" s="146"/>
      <c r="I126" s="145"/>
      <c r="J126" s="146">
        <v>17</v>
      </c>
      <c r="K126" s="146">
        <v>1</v>
      </c>
      <c r="L126" s="146">
        <v>3</v>
      </c>
      <c r="M126" s="463"/>
      <c r="N126" s="463"/>
      <c r="O126" s="463"/>
      <c r="P126" s="52" t="s">
        <v>186</v>
      </c>
      <c r="Q126" s="52" t="s">
        <v>3008</v>
      </c>
      <c r="R126" s="146"/>
      <c r="S126" s="146"/>
      <c r="T126" s="146" t="s">
        <v>71</v>
      </c>
      <c r="U126" s="146"/>
      <c r="V126" s="146" t="s">
        <v>948</v>
      </c>
      <c r="W126" s="146" t="s">
        <v>73</v>
      </c>
      <c r="X126" s="146" t="s">
        <v>71</v>
      </c>
      <c r="Y126" s="146"/>
      <c r="Z126" s="146"/>
      <c r="AA126" s="146"/>
      <c r="AB126" s="52" t="s">
        <v>187</v>
      </c>
      <c r="AC126" s="52" t="s">
        <v>3126</v>
      </c>
      <c r="AD126" s="44"/>
      <c r="AE126" s="44"/>
      <c r="AF126" s="44"/>
      <c r="AG126" s="44"/>
      <c r="AH126" s="73" t="s">
        <v>3127</v>
      </c>
      <c r="AI126" s="73" t="s">
        <v>3128</v>
      </c>
      <c r="AJ126" s="73" t="s">
        <v>2975</v>
      </c>
      <c r="AK126" s="44"/>
      <c r="AL126" s="44"/>
      <c r="AM126" s="73" t="s">
        <v>3121</v>
      </c>
      <c r="AN126" s="52" t="s">
        <v>3130</v>
      </c>
      <c r="AO126" s="195" t="s">
        <v>99</v>
      </c>
      <c r="AP126" s="195" t="s">
        <v>68</v>
      </c>
      <c r="AQ126" s="195">
        <v>7110011010</v>
      </c>
      <c r="AR126" s="148" t="s">
        <v>265</v>
      </c>
      <c r="AS126" s="195" t="s">
        <v>471</v>
      </c>
      <c r="AT126" s="498">
        <v>35948.92</v>
      </c>
      <c r="AU126" s="498">
        <v>35948.92</v>
      </c>
      <c r="AV126" s="498"/>
      <c r="AW126" s="498"/>
      <c r="AX126" s="498"/>
      <c r="AY126" s="498"/>
      <c r="AZ126" s="499" t="s">
        <v>134</v>
      </c>
      <c r="BA126" s="253" t="s">
        <v>3018</v>
      </c>
    </row>
    <row r="127" spans="1:53" ht="178.5">
      <c r="A127" s="191">
        <v>601</v>
      </c>
      <c r="B127" s="45" t="s">
        <v>3006</v>
      </c>
      <c r="C127" s="187">
        <v>402000008</v>
      </c>
      <c r="D127" s="154" t="s">
        <v>2832</v>
      </c>
      <c r="E127" s="144" t="s">
        <v>244</v>
      </c>
      <c r="F127" s="145"/>
      <c r="G127" s="145"/>
      <c r="H127" s="146"/>
      <c r="I127" s="145"/>
      <c r="J127" s="146">
        <v>17</v>
      </c>
      <c r="K127" s="146">
        <v>1</v>
      </c>
      <c r="L127" s="146">
        <v>3</v>
      </c>
      <c r="M127" s="463"/>
      <c r="N127" s="463"/>
      <c r="O127" s="463"/>
      <c r="P127" s="52" t="s">
        <v>186</v>
      </c>
      <c r="Q127" s="52" t="s">
        <v>3008</v>
      </c>
      <c r="R127" s="146"/>
      <c r="S127" s="146"/>
      <c r="T127" s="146" t="s">
        <v>71</v>
      </c>
      <c r="U127" s="146"/>
      <c r="V127" s="146" t="s">
        <v>948</v>
      </c>
      <c r="W127" s="146" t="s">
        <v>73</v>
      </c>
      <c r="X127" s="146" t="s">
        <v>71</v>
      </c>
      <c r="Y127" s="146"/>
      <c r="Z127" s="146"/>
      <c r="AA127" s="146"/>
      <c r="AB127" s="52" t="s">
        <v>187</v>
      </c>
      <c r="AC127" s="52" t="s">
        <v>3126</v>
      </c>
      <c r="AD127" s="44"/>
      <c r="AE127" s="44"/>
      <c r="AF127" s="44"/>
      <c r="AG127" s="44"/>
      <c r="AH127" s="73" t="s">
        <v>3127</v>
      </c>
      <c r="AI127" s="73" t="s">
        <v>3128</v>
      </c>
      <c r="AJ127" s="73" t="s">
        <v>2975</v>
      </c>
      <c r="AK127" s="44"/>
      <c r="AL127" s="44"/>
      <c r="AM127" s="73" t="s">
        <v>3121</v>
      </c>
      <c r="AN127" s="52" t="s">
        <v>3130</v>
      </c>
      <c r="AO127" s="195" t="s">
        <v>99</v>
      </c>
      <c r="AP127" s="195" t="s">
        <v>68</v>
      </c>
      <c r="AQ127" s="195" t="s">
        <v>3131</v>
      </c>
      <c r="AR127" s="148" t="s">
        <v>265</v>
      </c>
      <c r="AS127" s="195" t="s">
        <v>122</v>
      </c>
      <c r="AT127" s="498">
        <v>4970.79</v>
      </c>
      <c r="AU127" s="498">
        <v>4970.79</v>
      </c>
      <c r="AV127" s="498"/>
      <c r="AW127" s="498"/>
      <c r="AX127" s="498"/>
      <c r="AY127" s="498"/>
      <c r="AZ127" s="499" t="s">
        <v>134</v>
      </c>
      <c r="BA127" s="253" t="s">
        <v>3018</v>
      </c>
    </row>
    <row r="128" spans="1:53" ht="178.5">
      <c r="A128" s="191" t="s">
        <v>3132</v>
      </c>
      <c r="B128" s="45" t="s">
        <v>3006</v>
      </c>
      <c r="C128" s="187">
        <v>402000008</v>
      </c>
      <c r="D128" s="154" t="s">
        <v>2832</v>
      </c>
      <c r="E128" s="144" t="s">
        <v>244</v>
      </c>
      <c r="F128" s="145"/>
      <c r="G128" s="145"/>
      <c r="H128" s="146"/>
      <c r="I128" s="145"/>
      <c r="J128" s="146">
        <v>17</v>
      </c>
      <c r="K128" s="146">
        <v>1</v>
      </c>
      <c r="L128" s="146">
        <v>3</v>
      </c>
      <c r="M128" s="463"/>
      <c r="N128" s="463"/>
      <c r="O128" s="463"/>
      <c r="P128" s="52" t="s">
        <v>186</v>
      </c>
      <c r="Q128" s="52" t="s">
        <v>3008</v>
      </c>
      <c r="R128" s="146"/>
      <c r="S128" s="146"/>
      <c r="T128" s="146" t="s">
        <v>71</v>
      </c>
      <c r="U128" s="146"/>
      <c r="V128" s="146" t="s">
        <v>948</v>
      </c>
      <c r="W128" s="146" t="s">
        <v>73</v>
      </c>
      <c r="X128" s="146" t="s">
        <v>71</v>
      </c>
      <c r="Y128" s="146"/>
      <c r="Z128" s="146"/>
      <c r="AA128" s="146"/>
      <c r="AB128" s="52" t="s">
        <v>187</v>
      </c>
      <c r="AC128" s="52" t="s">
        <v>1236</v>
      </c>
      <c r="AD128" s="434"/>
      <c r="AE128" s="434"/>
      <c r="AF128" s="434"/>
      <c r="AG128" s="434"/>
      <c r="AH128" s="465"/>
      <c r="AI128" s="44"/>
      <c r="AJ128" s="73"/>
      <c r="AK128" s="35"/>
      <c r="AL128" s="465"/>
      <c r="AM128" s="73" t="s">
        <v>3133</v>
      </c>
      <c r="AN128" s="52" t="s">
        <v>226</v>
      </c>
      <c r="AO128" s="195" t="s">
        <v>99</v>
      </c>
      <c r="AP128" s="195" t="s">
        <v>68</v>
      </c>
      <c r="AQ128" s="195">
        <v>7110011010</v>
      </c>
      <c r="AR128" s="148" t="s">
        <v>265</v>
      </c>
      <c r="AS128" s="195" t="s">
        <v>116</v>
      </c>
      <c r="AT128" s="498">
        <v>23801170.699999999</v>
      </c>
      <c r="AU128" s="498">
        <v>22961112.739999998</v>
      </c>
      <c r="AV128" s="498">
        <v>19596205.109999999</v>
      </c>
      <c r="AW128" s="498">
        <v>20140186</v>
      </c>
      <c r="AX128" s="498">
        <v>20235836</v>
      </c>
      <c r="AY128" s="498">
        <v>20392175</v>
      </c>
      <c r="AZ128" s="499" t="s">
        <v>134</v>
      </c>
    </row>
    <row r="129" spans="1:53" ht="178.5">
      <c r="A129" s="191" t="s">
        <v>3132</v>
      </c>
      <c r="B129" s="45" t="s">
        <v>3006</v>
      </c>
      <c r="C129" s="187">
        <v>402000008</v>
      </c>
      <c r="D129" s="154" t="s">
        <v>2832</v>
      </c>
      <c r="E129" s="144" t="s">
        <v>244</v>
      </c>
      <c r="F129" s="145"/>
      <c r="G129" s="145"/>
      <c r="H129" s="146"/>
      <c r="I129" s="145"/>
      <c r="J129" s="146">
        <v>17</v>
      </c>
      <c r="K129" s="146">
        <v>1</v>
      </c>
      <c r="L129" s="146">
        <v>3</v>
      </c>
      <c r="M129" s="463"/>
      <c r="N129" s="463"/>
      <c r="O129" s="463"/>
      <c r="P129" s="52" t="s">
        <v>186</v>
      </c>
      <c r="Q129" s="52" t="s">
        <v>3008</v>
      </c>
      <c r="R129" s="146"/>
      <c r="S129" s="146"/>
      <c r="T129" s="146" t="s">
        <v>71</v>
      </c>
      <c r="U129" s="146"/>
      <c r="V129" s="146" t="s">
        <v>948</v>
      </c>
      <c r="W129" s="146" t="s">
        <v>73</v>
      </c>
      <c r="X129" s="146" t="s">
        <v>71</v>
      </c>
      <c r="Y129" s="146"/>
      <c r="Z129" s="146"/>
      <c r="AA129" s="146"/>
      <c r="AB129" s="52" t="s">
        <v>187</v>
      </c>
      <c r="AC129" s="52" t="s">
        <v>3120</v>
      </c>
      <c r="AD129" s="44"/>
      <c r="AE129" s="44"/>
      <c r="AF129" s="44"/>
      <c r="AG129" s="44"/>
      <c r="AH129" s="73"/>
      <c r="AI129" s="73"/>
      <c r="AJ129" s="73"/>
      <c r="AK129" s="44"/>
      <c r="AL129" s="44"/>
      <c r="AM129" s="73" t="s">
        <v>3121</v>
      </c>
      <c r="AN129" s="52" t="s">
        <v>2627</v>
      </c>
      <c r="AO129" s="195" t="s">
        <v>99</v>
      </c>
      <c r="AP129" s="195" t="s">
        <v>68</v>
      </c>
      <c r="AQ129" s="147" t="s">
        <v>3134</v>
      </c>
      <c r="AR129" s="148" t="s">
        <v>3135</v>
      </c>
      <c r="AS129" s="195" t="s">
        <v>116</v>
      </c>
      <c r="AT129" s="498">
        <f>BB129</f>
        <v>0</v>
      </c>
      <c r="AU129" s="498">
        <f>BC129</f>
        <v>0</v>
      </c>
      <c r="AV129" s="498">
        <v>104227.94</v>
      </c>
      <c r="AW129" s="498"/>
      <c r="AX129" s="498"/>
      <c r="AY129" s="498"/>
      <c r="AZ129" s="499" t="s">
        <v>228</v>
      </c>
      <c r="BA129" s="253" t="s">
        <v>3018</v>
      </c>
    </row>
    <row r="130" spans="1:53" ht="178.5">
      <c r="A130" s="191">
        <v>601</v>
      </c>
      <c r="B130" s="45" t="s">
        <v>3006</v>
      </c>
      <c r="C130" s="187">
        <v>402000008</v>
      </c>
      <c r="D130" s="154" t="s">
        <v>2832</v>
      </c>
      <c r="E130" s="144" t="s">
        <v>244</v>
      </c>
      <c r="F130" s="145"/>
      <c r="G130" s="145"/>
      <c r="H130" s="146"/>
      <c r="I130" s="145"/>
      <c r="J130" s="146">
        <v>17</v>
      </c>
      <c r="K130" s="146">
        <v>1</v>
      </c>
      <c r="L130" s="146">
        <v>3</v>
      </c>
      <c r="M130" s="463"/>
      <c r="N130" s="463"/>
      <c r="O130" s="463"/>
      <c r="P130" s="52" t="s">
        <v>186</v>
      </c>
      <c r="Q130" s="52" t="s">
        <v>3008</v>
      </c>
      <c r="R130" s="146"/>
      <c r="S130" s="146"/>
      <c r="T130" s="146" t="s">
        <v>71</v>
      </c>
      <c r="U130" s="146"/>
      <c r="V130" s="146" t="s">
        <v>948</v>
      </c>
      <c r="W130" s="146" t="s">
        <v>73</v>
      </c>
      <c r="X130" s="146" t="s">
        <v>71</v>
      </c>
      <c r="Y130" s="146"/>
      <c r="Z130" s="146"/>
      <c r="AA130" s="146"/>
      <c r="AB130" s="52" t="s">
        <v>187</v>
      </c>
      <c r="AC130" s="52" t="s">
        <v>3126</v>
      </c>
      <c r="AD130" s="44"/>
      <c r="AE130" s="44"/>
      <c r="AF130" s="44"/>
      <c r="AG130" s="44"/>
      <c r="AH130" s="73" t="s">
        <v>3127</v>
      </c>
      <c r="AI130" s="73" t="s">
        <v>3128</v>
      </c>
      <c r="AJ130" s="73" t="s">
        <v>2975</v>
      </c>
      <c r="AK130" s="44"/>
      <c r="AL130" s="44"/>
      <c r="AM130" s="73" t="s">
        <v>3121</v>
      </c>
      <c r="AN130" s="52" t="s">
        <v>3130</v>
      </c>
      <c r="AO130" s="195" t="s">
        <v>99</v>
      </c>
      <c r="AP130" s="195" t="s">
        <v>68</v>
      </c>
      <c r="AQ130" s="195">
        <v>7110011010</v>
      </c>
      <c r="AR130" s="148" t="s">
        <v>265</v>
      </c>
      <c r="AS130" s="195" t="s">
        <v>117</v>
      </c>
      <c r="AT130" s="498">
        <v>31095</v>
      </c>
      <c r="AU130" s="498">
        <v>31095</v>
      </c>
      <c r="AV130" s="498">
        <v>110634</v>
      </c>
      <c r="AW130" s="498">
        <v>160000</v>
      </c>
      <c r="AX130" s="498">
        <v>160000</v>
      </c>
      <c r="AY130" s="498">
        <v>160000</v>
      </c>
      <c r="AZ130" s="499" t="s">
        <v>134</v>
      </c>
    </row>
    <row r="131" spans="1:53" ht="178.5">
      <c r="A131" s="191">
        <v>601</v>
      </c>
      <c r="B131" s="45" t="s">
        <v>3006</v>
      </c>
      <c r="C131" s="187">
        <v>402000008</v>
      </c>
      <c r="D131" s="154" t="s">
        <v>2832</v>
      </c>
      <c r="E131" s="144" t="s">
        <v>244</v>
      </c>
      <c r="F131" s="145"/>
      <c r="G131" s="145"/>
      <c r="H131" s="146"/>
      <c r="I131" s="145"/>
      <c r="J131" s="146">
        <v>17</v>
      </c>
      <c r="K131" s="146">
        <v>1</v>
      </c>
      <c r="L131" s="146">
        <v>3</v>
      </c>
      <c r="M131" s="463"/>
      <c r="N131" s="463"/>
      <c r="O131" s="463"/>
      <c r="P131" s="52" t="s">
        <v>186</v>
      </c>
      <c r="Q131" s="52" t="s">
        <v>3008</v>
      </c>
      <c r="R131" s="146"/>
      <c r="S131" s="146"/>
      <c r="T131" s="146" t="s">
        <v>71</v>
      </c>
      <c r="U131" s="146"/>
      <c r="V131" s="146" t="s">
        <v>948</v>
      </c>
      <c r="W131" s="146" t="s">
        <v>73</v>
      </c>
      <c r="X131" s="146" t="s">
        <v>71</v>
      </c>
      <c r="Y131" s="146"/>
      <c r="Z131" s="146"/>
      <c r="AA131" s="146"/>
      <c r="AB131" s="52" t="s">
        <v>187</v>
      </c>
      <c r="AC131" s="52" t="s">
        <v>3126</v>
      </c>
      <c r="AD131" s="44"/>
      <c r="AE131" s="44"/>
      <c r="AF131" s="44"/>
      <c r="AG131" s="44"/>
      <c r="AH131" s="73" t="s">
        <v>3127</v>
      </c>
      <c r="AI131" s="73" t="s">
        <v>3128</v>
      </c>
      <c r="AJ131" s="73" t="s">
        <v>2975</v>
      </c>
      <c r="AK131" s="44"/>
      <c r="AL131" s="44"/>
      <c r="AM131" s="73" t="s">
        <v>3121</v>
      </c>
      <c r="AN131" s="52" t="s">
        <v>3130</v>
      </c>
      <c r="AO131" s="195" t="s">
        <v>99</v>
      </c>
      <c r="AP131" s="195" t="s">
        <v>68</v>
      </c>
      <c r="AQ131" s="195">
        <v>7110011010</v>
      </c>
      <c r="AR131" s="148" t="s">
        <v>265</v>
      </c>
      <c r="AS131" s="195" t="s">
        <v>118</v>
      </c>
      <c r="AT131" s="498">
        <v>70313</v>
      </c>
      <c r="AU131" s="498">
        <v>70313</v>
      </c>
      <c r="AV131" s="498">
        <v>87596</v>
      </c>
      <c r="AW131" s="498">
        <v>88230</v>
      </c>
      <c r="AX131" s="498">
        <v>88230</v>
      </c>
      <c r="AY131" s="498">
        <v>88230</v>
      </c>
      <c r="AZ131" s="499" t="s">
        <v>134</v>
      </c>
    </row>
    <row r="132" spans="1:53" ht="178.5">
      <c r="A132" s="191">
        <v>601</v>
      </c>
      <c r="B132" s="45" t="s">
        <v>3006</v>
      </c>
      <c r="C132" s="187">
        <v>402000008</v>
      </c>
      <c r="D132" s="154" t="s">
        <v>2832</v>
      </c>
      <c r="E132" s="144" t="s">
        <v>244</v>
      </c>
      <c r="F132" s="145"/>
      <c r="G132" s="145"/>
      <c r="H132" s="146"/>
      <c r="I132" s="145"/>
      <c r="J132" s="146">
        <v>17</v>
      </c>
      <c r="K132" s="146">
        <v>1</v>
      </c>
      <c r="L132" s="146">
        <v>3</v>
      </c>
      <c r="M132" s="463"/>
      <c r="N132" s="463"/>
      <c r="O132" s="463"/>
      <c r="P132" s="52" t="s">
        <v>186</v>
      </c>
      <c r="Q132" s="52" t="s">
        <v>3008</v>
      </c>
      <c r="R132" s="146"/>
      <c r="S132" s="146"/>
      <c r="T132" s="146" t="s">
        <v>71</v>
      </c>
      <c r="U132" s="146"/>
      <c r="V132" s="146" t="s">
        <v>948</v>
      </c>
      <c r="W132" s="146" t="s">
        <v>73</v>
      </c>
      <c r="X132" s="146" t="s">
        <v>71</v>
      </c>
      <c r="Y132" s="146"/>
      <c r="Z132" s="146"/>
      <c r="AA132" s="146"/>
      <c r="AB132" s="52" t="s">
        <v>187</v>
      </c>
      <c r="AC132" s="52" t="s">
        <v>3126</v>
      </c>
      <c r="AD132" s="44"/>
      <c r="AE132" s="44"/>
      <c r="AF132" s="44"/>
      <c r="AG132" s="44"/>
      <c r="AH132" s="73" t="s">
        <v>3127</v>
      </c>
      <c r="AI132" s="73" t="s">
        <v>3128</v>
      </c>
      <c r="AJ132" s="73" t="s">
        <v>2975</v>
      </c>
      <c r="AK132" s="44"/>
      <c r="AL132" s="44"/>
      <c r="AM132" s="73" t="s">
        <v>3121</v>
      </c>
      <c r="AN132" s="52" t="s">
        <v>3130</v>
      </c>
      <c r="AO132" s="195" t="s">
        <v>99</v>
      </c>
      <c r="AP132" s="195" t="s">
        <v>68</v>
      </c>
      <c r="AQ132" s="195">
        <v>7110011010</v>
      </c>
      <c r="AR132" s="148" t="s">
        <v>265</v>
      </c>
      <c r="AS132" s="195" t="s">
        <v>119</v>
      </c>
      <c r="AT132" s="498">
        <f>BB132</f>
        <v>0</v>
      </c>
      <c r="AU132" s="498">
        <f>BC132</f>
        <v>0</v>
      </c>
      <c r="AV132" s="498">
        <v>5000</v>
      </c>
      <c r="AW132" s="498">
        <v>5000</v>
      </c>
      <c r="AX132" s="498">
        <v>5000</v>
      </c>
      <c r="AY132" s="498">
        <v>5000</v>
      </c>
      <c r="AZ132" s="499" t="s">
        <v>134</v>
      </c>
    </row>
    <row r="133" spans="1:53" ht="204">
      <c r="A133" s="191">
        <v>601</v>
      </c>
      <c r="B133" s="45" t="s">
        <v>3006</v>
      </c>
      <c r="C133" s="187">
        <v>402000017</v>
      </c>
      <c r="D133" s="154" t="s">
        <v>991</v>
      </c>
      <c r="E133" s="144" t="s">
        <v>244</v>
      </c>
      <c r="F133" s="145"/>
      <c r="G133" s="145"/>
      <c r="H133" s="146">
        <v>3</v>
      </c>
      <c r="I133" s="145"/>
      <c r="J133" s="146">
        <v>17</v>
      </c>
      <c r="K133" s="146">
        <v>1</v>
      </c>
      <c r="L133" s="146">
        <v>7</v>
      </c>
      <c r="M133" s="463"/>
      <c r="N133" s="463"/>
      <c r="O133" s="463"/>
      <c r="P133" s="52" t="s">
        <v>186</v>
      </c>
      <c r="Q133" s="52" t="s">
        <v>3008</v>
      </c>
      <c r="R133" s="146"/>
      <c r="S133" s="146"/>
      <c r="T133" s="146" t="s">
        <v>71</v>
      </c>
      <c r="U133" s="146"/>
      <c r="V133" s="146" t="s">
        <v>948</v>
      </c>
      <c r="W133" s="146" t="s">
        <v>73</v>
      </c>
      <c r="X133" s="146" t="s">
        <v>106</v>
      </c>
      <c r="Y133" s="146"/>
      <c r="Z133" s="146"/>
      <c r="AA133" s="146"/>
      <c r="AB133" s="52" t="s">
        <v>187</v>
      </c>
      <c r="AC133" s="52" t="s">
        <v>3136</v>
      </c>
      <c r="AD133" s="44"/>
      <c r="AE133" s="44"/>
      <c r="AF133" s="44"/>
      <c r="AG133" s="44"/>
      <c r="AH133" s="44"/>
      <c r="AI133" s="44"/>
      <c r="AJ133" s="44"/>
      <c r="AK133" s="44"/>
      <c r="AL133" s="44"/>
      <c r="AM133" s="73" t="s">
        <v>3137</v>
      </c>
      <c r="AN133" s="52" t="s">
        <v>2627</v>
      </c>
      <c r="AO133" s="195" t="s">
        <v>948</v>
      </c>
      <c r="AP133" s="195" t="s">
        <v>99</v>
      </c>
      <c r="AQ133" s="195" t="s">
        <v>3138</v>
      </c>
      <c r="AR133" s="148" t="s">
        <v>994</v>
      </c>
      <c r="AS133" s="195" t="s">
        <v>116</v>
      </c>
      <c r="AT133" s="498">
        <v>5050500</v>
      </c>
      <c r="AU133" s="498">
        <v>5050500</v>
      </c>
      <c r="AV133" s="498">
        <v>6940625</v>
      </c>
      <c r="AW133" s="498">
        <v>5529875</v>
      </c>
      <c r="AX133" s="498">
        <v>5529875</v>
      </c>
      <c r="AY133" s="498">
        <v>5529875</v>
      </c>
      <c r="AZ133" s="499" t="s">
        <v>134</v>
      </c>
    </row>
    <row r="134" spans="1:53" ht="204">
      <c r="A134" s="191">
        <v>601</v>
      </c>
      <c r="B134" s="45" t="s">
        <v>3006</v>
      </c>
      <c r="C134" s="187">
        <v>402000017</v>
      </c>
      <c r="D134" s="154" t="s">
        <v>991</v>
      </c>
      <c r="E134" s="144" t="s">
        <v>244</v>
      </c>
      <c r="F134" s="145"/>
      <c r="G134" s="145"/>
      <c r="H134" s="146">
        <v>3</v>
      </c>
      <c r="I134" s="145"/>
      <c r="J134" s="146">
        <v>17</v>
      </c>
      <c r="K134" s="146">
        <v>1</v>
      </c>
      <c r="L134" s="146">
        <v>7</v>
      </c>
      <c r="M134" s="463"/>
      <c r="N134" s="463"/>
      <c r="O134" s="463"/>
      <c r="P134" s="52" t="s">
        <v>186</v>
      </c>
      <c r="Q134" s="52" t="s">
        <v>3008</v>
      </c>
      <c r="R134" s="146"/>
      <c r="S134" s="146"/>
      <c r="T134" s="146" t="s">
        <v>71</v>
      </c>
      <c r="U134" s="146"/>
      <c r="V134" s="146" t="s">
        <v>948</v>
      </c>
      <c r="W134" s="146" t="s">
        <v>73</v>
      </c>
      <c r="X134" s="146" t="s">
        <v>106</v>
      </c>
      <c r="Y134" s="146"/>
      <c r="Z134" s="146"/>
      <c r="AA134" s="146"/>
      <c r="AB134" s="52" t="s">
        <v>187</v>
      </c>
      <c r="AC134" s="52" t="s">
        <v>3136</v>
      </c>
      <c r="AD134" s="44"/>
      <c r="AE134" s="44"/>
      <c r="AF134" s="44"/>
      <c r="AG134" s="44"/>
      <c r="AH134" s="44"/>
      <c r="AI134" s="44"/>
      <c r="AJ134" s="44"/>
      <c r="AK134" s="44"/>
      <c r="AL134" s="44"/>
      <c r="AM134" s="73" t="s">
        <v>3137</v>
      </c>
      <c r="AN134" s="52" t="s">
        <v>2627</v>
      </c>
      <c r="AO134" s="195" t="s">
        <v>948</v>
      </c>
      <c r="AP134" s="195" t="s">
        <v>329</v>
      </c>
      <c r="AQ134" s="195">
        <v>1410398710</v>
      </c>
      <c r="AR134" s="148" t="s">
        <v>994</v>
      </c>
      <c r="AS134" s="195" t="s">
        <v>116</v>
      </c>
      <c r="AT134" s="498">
        <v>2186625</v>
      </c>
      <c r="AU134" s="498">
        <v>2186625</v>
      </c>
      <c r="AV134" s="498">
        <v>1799875</v>
      </c>
      <c r="AW134" s="498">
        <v>1710625</v>
      </c>
      <c r="AX134" s="498">
        <v>1710625</v>
      </c>
      <c r="AY134" s="498">
        <v>1710625</v>
      </c>
      <c r="AZ134" s="499" t="s">
        <v>134</v>
      </c>
    </row>
    <row r="135" spans="1:53" ht="204">
      <c r="A135" s="191">
        <v>601</v>
      </c>
      <c r="B135" s="45" t="s">
        <v>3006</v>
      </c>
      <c r="C135" s="187">
        <v>402000017</v>
      </c>
      <c r="D135" s="154" t="s">
        <v>991</v>
      </c>
      <c r="E135" s="144" t="s">
        <v>244</v>
      </c>
      <c r="F135" s="145"/>
      <c r="G135" s="145"/>
      <c r="H135" s="146">
        <v>3</v>
      </c>
      <c r="I135" s="145"/>
      <c r="J135" s="146">
        <v>17</v>
      </c>
      <c r="K135" s="146">
        <v>1</v>
      </c>
      <c r="L135" s="146">
        <v>7</v>
      </c>
      <c r="M135" s="463"/>
      <c r="N135" s="463"/>
      <c r="O135" s="463"/>
      <c r="P135" s="52" t="s">
        <v>186</v>
      </c>
      <c r="Q135" s="52" t="s">
        <v>3008</v>
      </c>
      <c r="R135" s="146"/>
      <c r="S135" s="146"/>
      <c r="T135" s="146" t="s">
        <v>71</v>
      </c>
      <c r="U135" s="146"/>
      <c r="V135" s="146" t="s">
        <v>948</v>
      </c>
      <c r="W135" s="146" t="s">
        <v>73</v>
      </c>
      <c r="X135" s="146" t="s">
        <v>106</v>
      </c>
      <c r="Y135" s="146"/>
      <c r="Z135" s="146"/>
      <c r="AA135" s="146"/>
      <c r="AB135" s="52" t="s">
        <v>187</v>
      </c>
      <c r="AC135" s="52" t="s">
        <v>3136</v>
      </c>
      <c r="AD135" s="44"/>
      <c r="AE135" s="44"/>
      <c r="AF135" s="44"/>
      <c r="AG135" s="44"/>
      <c r="AH135" s="44"/>
      <c r="AI135" s="44"/>
      <c r="AJ135" s="44"/>
      <c r="AK135" s="44"/>
      <c r="AL135" s="44"/>
      <c r="AM135" s="73" t="s">
        <v>3137</v>
      </c>
      <c r="AN135" s="52" t="s">
        <v>2627</v>
      </c>
      <c r="AO135" s="195" t="s">
        <v>948</v>
      </c>
      <c r="AP135" s="195" t="s">
        <v>329</v>
      </c>
      <c r="AQ135" s="195">
        <v>1410498720</v>
      </c>
      <c r="AR135" s="148" t="s">
        <v>3139</v>
      </c>
      <c r="AS135" s="195" t="s">
        <v>192</v>
      </c>
      <c r="AT135" s="498">
        <v>13367000</v>
      </c>
      <c r="AU135" s="498">
        <v>13367000</v>
      </c>
      <c r="AV135" s="498">
        <v>13367000</v>
      </c>
      <c r="AW135" s="498">
        <v>13367000</v>
      </c>
      <c r="AX135" s="498">
        <v>13367000</v>
      </c>
      <c r="AY135" s="498">
        <v>13367000</v>
      </c>
      <c r="AZ135" s="499" t="s">
        <v>134</v>
      </c>
    </row>
    <row r="136" spans="1:53" ht="255">
      <c r="A136" s="191">
        <v>601</v>
      </c>
      <c r="B136" s="45" t="s">
        <v>3006</v>
      </c>
      <c r="C136" s="187">
        <v>402000019</v>
      </c>
      <c r="D136" s="154" t="s">
        <v>3140</v>
      </c>
      <c r="E136" s="144" t="s">
        <v>244</v>
      </c>
      <c r="F136" s="145"/>
      <c r="G136" s="145"/>
      <c r="H136" s="146">
        <v>3</v>
      </c>
      <c r="I136" s="145"/>
      <c r="J136" s="146">
        <v>17</v>
      </c>
      <c r="K136" s="146">
        <v>1</v>
      </c>
      <c r="L136" s="146" t="s">
        <v>3141</v>
      </c>
      <c r="M136" s="463"/>
      <c r="N136" s="463"/>
      <c r="O136" s="463"/>
      <c r="P136" s="52" t="s">
        <v>186</v>
      </c>
      <c r="Q136" s="52" t="s">
        <v>3008</v>
      </c>
      <c r="R136" s="146"/>
      <c r="S136" s="146"/>
      <c r="T136" s="146" t="s">
        <v>71</v>
      </c>
      <c r="U136" s="146"/>
      <c r="V136" s="146" t="s">
        <v>75</v>
      </c>
      <c r="W136" s="146" t="s">
        <v>73</v>
      </c>
      <c r="X136" s="146"/>
      <c r="Y136" s="146"/>
      <c r="Z136" s="146"/>
      <c r="AA136" s="146"/>
      <c r="AB136" s="52" t="s">
        <v>187</v>
      </c>
      <c r="AC136" s="52" t="s">
        <v>3136</v>
      </c>
      <c r="AD136" s="44"/>
      <c r="AE136" s="44"/>
      <c r="AF136" s="44"/>
      <c r="AG136" s="44"/>
      <c r="AH136" s="73"/>
      <c r="AI136" s="73"/>
      <c r="AJ136" s="73"/>
      <c r="AK136" s="44"/>
      <c r="AL136" s="44"/>
      <c r="AM136" s="73" t="s">
        <v>3142</v>
      </c>
      <c r="AN136" s="52" t="s">
        <v>2627</v>
      </c>
      <c r="AO136" s="195" t="s">
        <v>263</v>
      </c>
      <c r="AP136" s="195" t="s">
        <v>891</v>
      </c>
      <c r="AQ136" s="195">
        <v>1310120450</v>
      </c>
      <c r="AR136" s="148" t="s">
        <v>3143</v>
      </c>
      <c r="AS136" s="195" t="s">
        <v>116</v>
      </c>
      <c r="AT136" s="498">
        <v>120000</v>
      </c>
      <c r="AU136" s="498">
        <v>120000</v>
      </c>
      <c r="AV136" s="498"/>
      <c r="AW136" s="498"/>
      <c r="AX136" s="498"/>
      <c r="AY136" s="498"/>
      <c r="AZ136" s="499" t="s">
        <v>134</v>
      </c>
      <c r="BA136" s="253" t="s">
        <v>3018</v>
      </c>
    </row>
    <row r="137" spans="1:53" ht="255">
      <c r="A137" s="191">
        <v>601</v>
      </c>
      <c r="B137" s="45" t="s">
        <v>3006</v>
      </c>
      <c r="C137" s="187">
        <v>402000019</v>
      </c>
      <c r="D137" s="154" t="s">
        <v>3140</v>
      </c>
      <c r="E137" s="144" t="s">
        <v>244</v>
      </c>
      <c r="F137" s="145"/>
      <c r="G137" s="145"/>
      <c r="H137" s="146">
        <v>3</v>
      </c>
      <c r="I137" s="145"/>
      <c r="J137" s="146">
        <v>17</v>
      </c>
      <c r="K137" s="146">
        <v>1</v>
      </c>
      <c r="L137" s="146" t="s">
        <v>3141</v>
      </c>
      <c r="M137" s="463"/>
      <c r="N137" s="463"/>
      <c r="O137" s="463"/>
      <c r="P137" s="52" t="s">
        <v>186</v>
      </c>
      <c r="Q137" s="52" t="s">
        <v>3008</v>
      </c>
      <c r="R137" s="146"/>
      <c r="S137" s="146"/>
      <c r="T137" s="146" t="s">
        <v>71</v>
      </c>
      <c r="U137" s="146"/>
      <c r="V137" s="146" t="s">
        <v>75</v>
      </c>
      <c r="W137" s="146" t="s">
        <v>73</v>
      </c>
      <c r="X137" s="146"/>
      <c r="Y137" s="146"/>
      <c r="Z137" s="146"/>
      <c r="AA137" s="146"/>
      <c r="AB137" s="52" t="s">
        <v>187</v>
      </c>
      <c r="AC137" s="52" t="s">
        <v>3136</v>
      </c>
      <c r="AD137" s="44"/>
      <c r="AE137" s="44"/>
      <c r="AF137" s="44"/>
      <c r="AG137" s="44"/>
      <c r="AH137" s="73"/>
      <c r="AI137" s="73"/>
      <c r="AJ137" s="73"/>
      <c r="AK137" s="44"/>
      <c r="AL137" s="44"/>
      <c r="AM137" s="73" t="s">
        <v>3142</v>
      </c>
      <c r="AN137" s="52" t="s">
        <v>2627</v>
      </c>
      <c r="AO137" s="195" t="s">
        <v>263</v>
      </c>
      <c r="AP137" s="195" t="s">
        <v>891</v>
      </c>
      <c r="AQ137" s="195" t="s">
        <v>3144</v>
      </c>
      <c r="AR137" s="148" t="s">
        <v>3143</v>
      </c>
      <c r="AS137" s="195" t="s">
        <v>116</v>
      </c>
      <c r="AT137" s="498">
        <f>BB137</f>
        <v>0</v>
      </c>
      <c r="AU137" s="498">
        <f>BC137</f>
        <v>0</v>
      </c>
      <c r="AV137" s="498">
        <v>140000</v>
      </c>
      <c r="AW137" s="498">
        <v>160000</v>
      </c>
      <c r="AX137" s="498">
        <v>160000</v>
      </c>
      <c r="AY137" s="498">
        <v>160000</v>
      </c>
      <c r="AZ137" s="499" t="s">
        <v>134</v>
      </c>
    </row>
    <row r="138" spans="1:53" ht="89.25">
      <c r="A138" s="191">
        <v>601</v>
      </c>
      <c r="B138" s="45" t="s">
        <v>3006</v>
      </c>
      <c r="C138" s="187">
        <v>403010007</v>
      </c>
      <c r="D138" s="154" t="s">
        <v>3145</v>
      </c>
      <c r="E138" s="144" t="s">
        <v>244</v>
      </c>
      <c r="F138" s="145"/>
      <c r="G138" s="145"/>
      <c r="H138" s="146">
        <v>3</v>
      </c>
      <c r="I138" s="145"/>
      <c r="J138" s="146" t="s">
        <v>3146</v>
      </c>
      <c r="K138" s="146">
        <v>1</v>
      </c>
      <c r="L138" s="146">
        <v>9</v>
      </c>
      <c r="M138" s="463"/>
      <c r="N138" s="463"/>
      <c r="O138" s="463"/>
      <c r="P138" s="52" t="s">
        <v>186</v>
      </c>
      <c r="Q138" s="52" t="s">
        <v>3008</v>
      </c>
      <c r="R138" s="146"/>
      <c r="S138" s="146"/>
      <c r="T138" s="146" t="s">
        <v>71</v>
      </c>
      <c r="U138" s="146"/>
      <c r="V138" s="146" t="s">
        <v>75</v>
      </c>
      <c r="W138" s="146" t="s">
        <v>73</v>
      </c>
      <c r="X138" s="146"/>
      <c r="Y138" s="146"/>
      <c r="Z138" s="146"/>
      <c r="AA138" s="146"/>
      <c r="AB138" s="52" t="s">
        <v>187</v>
      </c>
      <c r="AC138" s="52" t="s">
        <v>3079</v>
      </c>
      <c r="AD138" s="44"/>
      <c r="AE138" s="44"/>
      <c r="AF138" s="44"/>
      <c r="AG138" s="44"/>
      <c r="AH138" s="44"/>
      <c r="AI138" s="44"/>
      <c r="AJ138" s="44"/>
      <c r="AK138" s="44"/>
      <c r="AL138" s="44"/>
      <c r="AM138" s="73" t="s">
        <v>3147</v>
      </c>
      <c r="AN138" s="52" t="s">
        <v>2627</v>
      </c>
      <c r="AO138" s="195" t="s">
        <v>430</v>
      </c>
      <c r="AP138" s="195" t="s">
        <v>948</v>
      </c>
      <c r="AQ138" s="195">
        <v>1220220640</v>
      </c>
      <c r="AR138" s="148" t="s">
        <v>3148</v>
      </c>
      <c r="AS138" s="195" t="s">
        <v>116</v>
      </c>
      <c r="AT138" s="294">
        <v>1567250</v>
      </c>
      <c r="AU138" s="294">
        <v>1317500</v>
      </c>
      <c r="AV138" s="294">
        <v>726900</v>
      </c>
      <c r="AW138" s="294">
        <v>600000</v>
      </c>
      <c r="AX138" s="294">
        <v>328500</v>
      </c>
      <c r="AY138" s="294">
        <v>328500</v>
      </c>
      <c r="AZ138" s="539" t="s">
        <v>134</v>
      </c>
    </row>
    <row r="139" spans="1:53" ht="153">
      <c r="A139" s="191">
        <v>601</v>
      </c>
      <c r="B139" s="45" t="s">
        <v>3006</v>
      </c>
      <c r="C139" s="187">
        <v>403010007</v>
      </c>
      <c r="D139" s="154" t="s">
        <v>3145</v>
      </c>
      <c r="E139" s="144" t="s">
        <v>244</v>
      </c>
      <c r="F139" s="145"/>
      <c r="G139" s="145"/>
      <c r="H139" s="146">
        <v>3</v>
      </c>
      <c r="I139" s="145"/>
      <c r="J139" s="146" t="s">
        <v>3146</v>
      </c>
      <c r="K139" s="146">
        <v>1</v>
      </c>
      <c r="L139" s="146">
        <v>9</v>
      </c>
      <c r="M139" s="463"/>
      <c r="N139" s="463"/>
      <c r="O139" s="463"/>
      <c r="P139" s="52" t="s">
        <v>186</v>
      </c>
      <c r="Q139" s="52" t="s">
        <v>3008</v>
      </c>
      <c r="R139" s="146"/>
      <c r="S139" s="146"/>
      <c r="T139" s="146" t="s">
        <v>71</v>
      </c>
      <c r="U139" s="146"/>
      <c r="V139" s="146" t="s">
        <v>75</v>
      </c>
      <c r="W139" s="146" t="s">
        <v>73</v>
      </c>
      <c r="X139" s="146"/>
      <c r="Y139" s="146"/>
      <c r="Z139" s="146"/>
      <c r="AA139" s="146"/>
      <c r="AB139" s="52" t="s">
        <v>187</v>
      </c>
      <c r="AC139" s="52" t="s">
        <v>3079</v>
      </c>
      <c r="AD139" s="44"/>
      <c r="AE139" s="44"/>
      <c r="AF139" s="44"/>
      <c r="AG139" s="44"/>
      <c r="AH139" s="44"/>
      <c r="AI139" s="44"/>
      <c r="AJ139" s="44"/>
      <c r="AK139" s="44"/>
      <c r="AL139" s="44"/>
      <c r="AM139" s="73" t="s">
        <v>3147</v>
      </c>
      <c r="AN139" s="52" t="s">
        <v>2627</v>
      </c>
      <c r="AO139" s="195" t="s">
        <v>430</v>
      </c>
      <c r="AP139" s="195" t="s">
        <v>948</v>
      </c>
      <c r="AQ139" s="195" t="s">
        <v>3149</v>
      </c>
      <c r="AR139" s="148" t="s">
        <v>3150</v>
      </c>
      <c r="AS139" s="195" t="s">
        <v>116</v>
      </c>
      <c r="AT139" s="294"/>
      <c r="AU139" s="294"/>
      <c r="AV139" s="294"/>
      <c r="AW139" s="294">
        <v>0</v>
      </c>
      <c r="AX139" s="294">
        <v>180000</v>
      </c>
      <c r="AY139" s="294">
        <v>180000</v>
      </c>
      <c r="AZ139" s="539" t="s">
        <v>134</v>
      </c>
    </row>
    <row r="140" spans="1:53" ht="89.25">
      <c r="A140" s="191">
        <v>601</v>
      </c>
      <c r="B140" s="45" t="s">
        <v>3006</v>
      </c>
      <c r="C140" s="187">
        <v>403010007</v>
      </c>
      <c r="D140" s="154" t="s">
        <v>3145</v>
      </c>
      <c r="E140" s="144" t="s">
        <v>244</v>
      </c>
      <c r="F140" s="145"/>
      <c r="G140" s="145"/>
      <c r="H140" s="146">
        <v>3</v>
      </c>
      <c r="I140" s="145"/>
      <c r="J140" s="146" t="s">
        <v>3146</v>
      </c>
      <c r="K140" s="146">
        <v>1</v>
      </c>
      <c r="L140" s="146">
        <v>9</v>
      </c>
      <c r="M140" s="463"/>
      <c r="N140" s="463"/>
      <c r="O140" s="463"/>
      <c r="P140" s="52" t="s">
        <v>186</v>
      </c>
      <c r="Q140" s="52" t="s">
        <v>3008</v>
      </c>
      <c r="R140" s="146"/>
      <c r="S140" s="146"/>
      <c r="T140" s="146" t="s">
        <v>71</v>
      </c>
      <c r="U140" s="146"/>
      <c r="V140" s="146" t="s">
        <v>75</v>
      </c>
      <c r="W140" s="146" t="s">
        <v>73</v>
      </c>
      <c r="X140" s="146"/>
      <c r="Y140" s="146"/>
      <c r="Z140" s="146"/>
      <c r="AA140" s="146"/>
      <c r="AB140" s="52" t="s">
        <v>187</v>
      </c>
      <c r="AC140" s="52" t="s">
        <v>3079</v>
      </c>
      <c r="AD140" s="44"/>
      <c r="AE140" s="44"/>
      <c r="AF140" s="44"/>
      <c r="AG140" s="44"/>
      <c r="AH140" s="44"/>
      <c r="AI140" s="44"/>
      <c r="AJ140" s="44"/>
      <c r="AK140" s="44"/>
      <c r="AL140" s="44"/>
      <c r="AM140" s="73" t="s">
        <v>3147</v>
      </c>
      <c r="AN140" s="52" t="s">
        <v>2627</v>
      </c>
      <c r="AO140" s="195" t="s">
        <v>430</v>
      </c>
      <c r="AP140" s="195" t="s">
        <v>948</v>
      </c>
      <c r="AQ140" s="195" t="s">
        <v>3151</v>
      </c>
      <c r="AR140" s="148" t="s">
        <v>3148</v>
      </c>
      <c r="AS140" s="195" t="s">
        <v>116</v>
      </c>
      <c r="AT140" s="294">
        <f>BB140</f>
        <v>0</v>
      </c>
      <c r="AU140" s="294">
        <f>BC140</f>
        <v>0</v>
      </c>
      <c r="AV140" s="294">
        <v>249750</v>
      </c>
      <c r="AW140" s="294"/>
      <c r="AX140" s="294"/>
      <c r="AY140" s="294"/>
      <c r="AZ140" s="539" t="s">
        <v>228</v>
      </c>
    </row>
    <row r="141" spans="1:53" ht="89.25">
      <c r="A141" s="191">
        <v>601</v>
      </c>
      <c r="B141" s="45" t="s">
        <v>3006</v>
      </c>
      <c r="C141" s="187">
        <v>403010007</v>
      </c>
      <c r="D141" s="154" t="s">
        <v>3145</v>
      </c>
      <c r="E141" s="144" t="s">
        <v>244</v>
      </c>
      <c r="F141" s="145"/>
      <c r="G141" s="145"/>
      <c r="H141" s="146">
        <v>3</v>
      </c>
      <c r="I141" s="145"/>
      <c r="J141" s="146" t="s">
        <v>3146</v>
      </c>
      <c r="K141" s="146">
        <v>1</v>
      </c>
      <c r="L141" s="146">
        <v>9</v>
      </c>
      <c r="M141" s="463"/>
      <c r="N141" s="463"/>
      <c r="O141" s="463"/>
      <c r="P141" s="52" t="s">
        <v>186</v>
      </c>
      <c r="Q141" s="52" t="s">
        <v>3008</v>
      </c>
      <c r="R141" s="146"/>
      <c r="S141" s="146"/>
      <c r="T141" s="146" t="s">
        <v>71</v>
      </c>
      <c r="U141" s="146"/>
      <c r="V141" s="146" t="s">
        <v>75</v>
      </c>
      <c r="W141" s="146" t="s">
        <v>73</v>
      </c>
      <c r="X141" s="146"/>
      <c r="Y141" s="146"/>
      <c r="Z141" s="146"/>
      <c r="AA141" s="146"/>
      <c r="AB141" s="52" t="s">
        <v>187</v>
      </c>
      <c r="AC141" s="52" t="s">
        <v>3079</v>
      </c>
      <c r="AD141" s="44"/>
      <c r="AE141" s="44"/>
      <c r="AF141" s="44"/>
      <c r="AG141" s="44"/>
      <c r="AH141" s="44"/>
      <c r="AI141" s="44"/>
      <c r="AJ141" s="44"/>
      <c r="AK141" s="44"/>
      <c r="AL141" s="44"/>
      <c r="AM141" s="73" t="s">
        <v>3147</v>
      </c>
      <c r="AN141" s="52" t="s">
        <v>2627</v>
      </c>
      <c r="AO141" s="195" t="s">
        <v>430</v>
      </c>
      <c r="AP141" s="195" t="s">
        <v>948</v>
      </c>
      <c r="AQ141" s="195">
        <v>1220220640</v>
      </c>
      <c r="AR141" s="148" t="s">
        <v>3148</v>
      </c>
      <c r="AS141" s="195" t="s">
        <v>535</v>
      </c>
      <c r="AT141" s="294">
        <v>200000</v>
      </c>
      <c r="AU141" s="294">
        <v>200000</v>
      </c>
      <c r="AV141" s="294">
        <v>200000</v>
      </c>
      <c r="AW141" s="294">
        <v>100000</v>
      </c>
      <c r="AX141" s="294"/>
      <c r="AY141" s="294"/>
      <c r="AZ141" s="539" t="s">
        <v>134</v>
      </c>
    </row>
    <row r="142" spans="1:53" ht="127.5">
      <c r="A142" s="191">
        <v>601</v>
      </c>
      <c r="B142" s="45" t="s">
        <v>3006</v>
      </c>
      <c r="C142" s="187">
        <v>404010002</v>
      </c>
      <c r="D142" s="154" t="s">
        <v>3152</v>
      </c>
      <c r="E142" s="144" t="s">
        <v>3153</v>
      </c>
      <c r="F142" s="145"/>
      <c r="G142" s="145"/>
      <c r="H142" s="146"/>
      <c r="I142" s="145"/>
      <c r="J142" s="146">
        <v>5</v>
      </c>
      <c r="K142" s="146">
        <v>14</v>
      </c>
      <c r="L142" s="146"/>
      <c r="M142" s="463"/>
      <c r="N142" s="463"/>
      <c r="O142" s="463"/>
      <c r="P142" s="52" t="s">
        <v>3154</v>
      </c>
      <c r="Q142" s="52" t="s">
        <v>3008</v>
      </c>
      <c r="R142" s="146"/>
      <c r="S142" s="146"/>
      <c r="T142" s="146" t="s">
        <v>71</v>
      </c>
      <c r="U142" s="146"/>
      <c r="V142" s="146" t="s">
        <v>75</v>
      </c>
      <c r="W142" s="146" t="s">
        <v>73</v>
      </c>
      <c r="X142" s="146"/>
      <c r="Y142" s="146"/>
      <c r="Z142" s="146"/>
      <c r="AA142" s="146"/>
      <c r="AB142" s="52" t="s">
        <v>187</v>
      </c>
      <c r="AC142" s="52" t="s">
        <v>3079</v>
      </c>
      <c r="AD142" s="44"/>
      <c r="AE142" s="44"/>
      <c r="AF142" s="44"/>
      <c r="AG142" s="44"/>
      <c r="AH142" s="73"/>
      <c r="AI142" s="73"/>
      <c r="AJ142" s="73"/>
      <c r="AK142" s="44"/>
      <c r="AL142" s="44"/>
      <c r="AM142" s="73" t="s">
        <v>3155</v>
      </c>
      <c r="AN142" s="52" t="s">
        <v>2627</v>
      </c>
      <c r="AO142" s="195" t="s">
        <v>99</v>
      </c>
      <c r="AP142" s="195" t="s">
        <v>891</v>
      </c>
      <c r="AQ142" s="195">
        <v>9810051200</v>
      </c>
      <c r="AR142" s="148" t="s">
        <v>3156</v>
      </c>
      <c r="AS142" s="195" t="s">
        <v>116</v>
      </c>
      <c r="AT142" s="498">
        <v>138270</v>
      </c>
      <c r="AU142" s="498">
        <f>BC142</f>
        <v>0</v>
      </c>
      <c r="AV142" s="498">
        <v>175980</v>
      </c>
      <c r="AW142" s="498">
        <v>325190</v>
      </c>
      <c r="AX142" s="498">
        <v>1825800</v>
      </c>
      <c r="AY142" s="498">
        <v>325590</v>
      </c>
      <c r="AZ142" s="499" t="s">
        <v>1358</v>
      </c>
      <c r="BA142" s="253">
        <v>10306</v>
      </c>
    </row>
    <row r="143" spans="1:53" ht="165.75">
      <c r="A143" s="191">
        <v>601</v>
      </c>
      <c r="B143" s="45" t="s">
        <v>3006</v>
      </c>
      <c r="C143" s="187">
        <v>401000001</v>
      </c>
      <c r="D143" s="462" t="s">
        <v>63</v>
      </c>
      <c r="E143" s="144" t="s">
        <v>244</v>
      </c>
      <c r="F143" s="145"/>
      <c r="G143" s="145"/>
      <c r="H143" s="146">
        <v>3</v>
      </c>
      <c r="I143" s="145"/>
      <c r="J143" s="146">
        <v>16</v>
      </c>
      <c r="K143" s="146">
        <v>1</v>
      </c>
      <c r="L143" s="146">
        <v>1</v>
      </c>
      <c r="M143" s="463"/>
      <c r="N143" s="463"/>
      <c r="O143" s="463"/>
      <c r="P143" s="52" t="s">
        <v>186</v>
      </c>
      <c r="Q143" s="52" t="s">
        <v>3008</v>
      </c>
      <c r="R143" s="146"/>
      <c r="S143" s="146"/>
      <c r="T143" s="146" t="s">
        <v>71</v>
      </c>
      <c r="U143" s="146"/>
      <c r="V143" s="146">
        <v>9</v>
      </c>
      <c r="W143" s="146" t="s">
        <v>73</v>
      </c>
      <c r="X143" s="146"/>
      <c r="Y143" s="146"/>
      <c r="Z143" s="146"/>
      <c r="AA143" s="146"/>
      <c r="AB143" s="52" t="s">
        <v>187</v>
      </c>
      <c r="AC143" s="52" t="s">
        <v>1236</v>
      </c>
      <c r="AD143" s="191"/>
      <c r="AE143" s="191"/>
      <c r="AF143" s="191"/>
      <c r="AG143" s="191"/>
      <c r="AH143" s="191"/>
      <c r="AI143" s="191"/>
      <c r="AJ143" s="191"/>
      <c r="AK143" s="191"/>
      <c r="AL143" s="191"/>
      <c r="AM143" s="542" t="s">
        <v>3157</v>
      </c>
      <c r="AN143" s="52" t="s">
        <v>226</v>
      </c>
      <c r="AO143" s="195" t="s">
        <v>99</v>
      </c>
      <c r="AP143" s="195" t="s">
        <v>68</v>
      </c>
      <c r="AQ143" s="195" t="s">
        <v>788</v>
      </c>
      <c r="AR143" s="148" t="s">
        <v>789</v>
      </c>
      <c r="AS143" s="195" t="s">
        <v>116</v>
      </c>
      <c r="AT143" s="498">
        <v>1008000</v>
      </c>
      <c r="AU143" s="498">
        <v>1008000</v>
      </c>
      <c r="AV143" s="498"/>
      <c r="AW143" s="498"/>
      <c r="AX143" s="498"/>
      <c r="AY143" s="498"/>
      <c r="AZ143" s="499" t="s">
        <v>134</v>
      </c>
      <c r="BA143" s="253" t="s">
        <v>3018</v>
      </c>
    </row>
    <row r="144" spans="1:53" ht="140.25">
      <c r="A144" s="191">
        <v>601</v>
      </c>
      <c r="B144" s="45" t="s">
        <v>3006</v>
      </c>
      <c r="C144" s="187">
        <v>404020001</v>
      </c>
      <c r="D144" s="143" t="s">
        <v>500</v>
      </c>
      <c r="E144" s="144" t="s">
        <v>3158</v>
      </c>
      <c r="F144" s="145"/>
      <c r="G144" s="145"/>
      <c r="H144" s="146">
        <v>3</v>
      </c>
      <c r="I144" s="145"/>
      <c r="J144" s="146">
        <v>15</v>
      </c>
      <c r="K144" s="146">
        <v>1</v>
      </c>
      <c r="L144" s="146"/>
      <c r="M144" s="463"/>
      <c r="N144" s="463"/>
      <c r="O144" s="463"/>
      <c r="P144" s="52" t="s">
        <v>3159</v>
      </c>
      <c r="Q144" s="52" t="s">
        <v>3160</v>
      </c>
      <c r="R144" s="146"/>
      <c r="S144" s="146"/>
      <c r="T144" s="146"/>
      <c r="U144" s="146"/>
      <c r="V144" s="146" t="s">
        <v>3161</v>
      </c>
      <c r="W144" s="146"/>
      <c r="X144" s="146"/>
      <c r="Y144" s="146"/>
      <c r="Z144" s="146"/>
      <c r="AA144" s="146"/>
      <c r="AB144" s="52" t="s">
        <v>3162</v>
      </c>
      <c r="AC144" s="52" t="s">
        <v>3079</v>
      </c>
      <c r="AD144" s="44"/>
      <c r="AE144" s="44"/>
      <c r="AF144" s="44"/>
      <c r="AG144" s="44"/>
      <c r="AH144" s="73"/>
      <c r="AI144" s="73"/>
      <c r="AJ144" s="73"/>
      <c r="AK144" s="44"/>
      <c r="AL144" s="44"/>
      <c r="AM144" s="73" t="s">
        <v>3163</v>
      </c>
      <c r="AN144" s="52" t="s">
        <v>2627</v>
      </c>
      <c r="AO144" s="195" t="s">
        <v>99</v>
      </c>
      <c r="AP144" s="195" t="s">
        <v>430</v>
      </c>
      <c r="AQ144" s="195">
        <v>7110076630</v>
      </c>
      <c r="AR144" s="148" t="s">
        <v>3164</v>
      </c>
      <c r="AS144" s="195" t="s">
        <v>113</v>
      </c>
      <c r="AT144" s="498">
        <v>204711.59</v>
      </c>
      <c r="AU144" s="498">
        <v>204711.59</v>
      </c>
      <c r="AV144" s="498">
        <v>224909.03</v>
      </c>
      <c r="AW144" s="498">
        <v>224195</v>
      </c>
      <c r="AX144" s="498">
        <v>224195</v>
      </c>
      <c r="AY144" s="498">
        <v>224195</v>
      </c>
      <c r="AZ144" s="499" t="s">
        <v>152</v>
      </c>
      <c r="BA144" s="253" t="s">
        <v>3165</v>
      </c>
    </row>
    <row r="145" spans="1:252" ht="140.25">
      <c r="A145" s="191">
        <v>601</v>
      </c>
      <c r="B145" s="45" t="s">
        <v>3006</v>
      </c>
      <c r="C145" s="187">
        <v>404020001</v>
      </c>
      <c r="D145" s="143" t="s">
        <v>500</v>
      </c>
      <c r="E145" s="144" t="s">
        <v>3158</v>
      </c>
      <c r="F145" s="145"/>
      <c r="G145" s="145"/>
      <c r="H145" s="146">
        <v>3</v>
      </c>
      <c r="I145" s="145"/>
      <c r="J145" s="146">
        <v>15</v>
      </c>
      <c r="K145" s="146">
        <v>1</v>
      </c>
      <c r="L145" s="146"/>
      <c r="M145" s="463"/>
      <c r="N145" s="463"/>
      <c r="O145" s="463"/>
      <c r="P145" s="52" t="s">
        <v>3159</v>
      </c>
      <c r="Q145" s="52" t="s">
        <v>3160</v>
      </c>
      <c r="R145" s="146"/>
      <c r="S145" s="146"/>
      <c r="T145" s="146"/>
      <c r="U145" s="146"/>
      <c r="V145" s="146" t="s">
        <v>3161</v>
      </c>
      <c r="W145" s="146"/>
      <c r="X145" s="146"/>
      <c r="Y145" s="146"/>
      <c r="Z145" s="146"/>
      <c r="AA145" s="146"/>
      <c r="AB145" s="52" t="s">
        <v>3162</v>
      </c>
      <c r="AC145" s="52" t="s">
        <v>3079</v>
      </c>
      <c r="AD145" s="44"/>
      <c r="AE145" s="44"/>
      <c r="AF145" s="44"/>
      <c r="AG145" s="44"/>
      <c r="AH145" s="73" t="s">
        <v>3166</v>
      </c>
      <c r="AI145" s="73" t="s">
        <v>672</v>
      </c>
      <c r="AJ145" s="73" t="s">
        <v>71</v>
      </c>
      <c r="AK145" s="44"/>
      <c r="AL145" s="44"/>
      <c r="AM145" s="73"/>
      <c r="AN145" s="52" t="s">
        <v>2627</v>
      </c>
      <c r="AO145" s="195" t="s">
        <v>99</v>
      </c>
      <c r="AP145" s="195" t="s">
        <v>430</v>
      </c>
      <c r="AQ145" s="195">
        <v>7110076630</v>
      </c>
      <c r="AR145" s="148" t="s">
        <v>3164</v>
      </c>
      <c r="AS145" s="195" t="s">
        <v>116</v>
      </c>
      <c r="AT145" s="498">
        <v>220212.1</v>
      </c>
      <c r="AU145" s="498">
        <v>220212.1</v>
      </c>
      <c r="AV145" s="498">
        <v>255985.2</v>
      </c>
      <c r="AW145" s="498">
        <v>255173</v>
      </c>
      <c r="AX145" s="498">
        <v>255173</v>
      </c>
      <c r="AY145" s="498">
        <v>255173</v>
      </c>
      <c r="AZ145" s="499" t="s">
        <v>152</v>
      </c>
      <c r="BA145" s="253" t="s">
        <v>3165</v>
      </c>
    </row>
    <row r="146" spans="1:252" ht="140.25">
      <c r="A146" s="191">
        <v>601</v>
      </c>
      <c r="B146" s="45" t="s">
        <v>3006</v>
      </c>
      <c r="C146" s="187">
        <v>404020002</v>
      </c>
      <c r="D146" s="154" t="s">
        <v>517</v>
      </c>
      <c r="E146" s="144" t="s">
        <v>3158</v>
      </c>
      <c r="F146" s="145"/>
      <c r="G146" s="145"/>
      <c r="H146" s="146">
        <v>3</v>
      </c>
      <c r="I146" s="145"/>
      <c r="J146" s="146">
        <v>15</v>
      </c>
      <c r="K146" s="146">
        <v>1</v>
      </c>
      <c r="L146" s="146"/>
      <c r="M146" s="463"/>
      <c r="N146" s="463"/>
      <c r="O146" s="463"/>
      <c r="P146" s="52" t="s">
        <v>3159</v>
      </c>
      <c r="Q146" s="52" t="s">
        <v>3160</v>
      </c>
      <c r="R146" s="146"/>
      <c r="S146" s="146"/>
      <c r="T146" s="146"/>
      <c r="U146" s="146"/>
      <c r="V146" s="146" t="s">
        <v>3161</v>
      </c>
      <c r="W146" s="146"/>
      <c r="X146" s="146"/>
      <c r="Y146" s="146"/>
      <c r="Z146" s="146"/>
      <c r="AA146" s="146"/>
      <c r="AB146" s="52" t="s">
        <v>3162</v>
      </c>
      <c r="AC146" s="52" t="s">
        <v>3079</v>
      </c>
      <c r="AD146" s="44"/>
      <c r="AE146" s="44"/>
      <c r="AF146" s="44"/>
      <c r="AG146" s="44"/>
      <c r="AH146" s="73" t="s">
        <v>3166</v>
      </c>
      <c r="AI146" s="73" t="s">
        <v>672</v>
      </c>
      <c r="AJ146" s="73" t="s">
        <v>71</v>
      </c>
      <c r="AK146" s="44"/>
      <c r="AL146" s="44"/>
      <c r="AM146" s="73"/>
      <c r="AN146" s="52" t="s">
        <v>2627</v>
      </c>
      <c r="AO146" s="195" t="s">
        <v>99</v>
      </c>
      <c r="AP146" s="195" t="s">
        <v>430</v>
      </c>
      <c r="AQ146" s="195">
        <v>7110076630</v>
      </c>
      <c r="AR146" s="148" t="s">
        <v>3164</v>
      </c>
      <c r="AS146" s="195" t="s">
        <v>115</v>
      </c>
      <c r="AT146" s="498">
        <v>677852.92</v>
      </c>
      <c r="AU146" s="498">
        <v>677852.92</v>
      </c>
      <c r="AV146" s="498">
        <v>744731.89</v>
      </c>
      <c r="AW146" s="498">
        <v>742358</v>
      </c>
      <c r="AX146" s="498">
        <v>742365.5</v>
      </c>
      <c r="AY146" s="498">
        <v>742366.5</v>
      </c>
      <c r="AZ146" s="499" t="s">
        <v>152</v>
      </c>
      <c r="BA146" s="253" t="s">
        <v>3122</v>
      </c>
    </row>
    <row r="147" spans="1:252" ht="114.75">
      <c r="A147" s="191">
        <v>601</v>
      </c>
      <c r="B147" s="45" t="s">
        <v>3006</v>
      </c>
      <c r="C147" s="187">
        <v>401000014</v>
      </c>
      <c r="D147" s="154" t="s">
        <v>1180</v>
      </c>
      <c r="E147" s="144" t="s">
        <v>244</v>
      </c>
      <c r="F147" s="145"/>
      <c r="G147" s="145"/>
      <c r="H147" s="146"/>
      <c r="I147" s="145"/>
      <c r="J147" s="146">
        <v>16</v>
      </c>
      <c r="K147" s="146">
        <v>1</v>
      </c>
      <c r="L147" s="141" t="s">
        <v>1181</v>
      </c>
      <c r="M147" s="463"/>
      <c r="N147" s="463"/>
      <c r="O147" s="463"/>
      <c r="P147" s="52" t="s">
        <v>186</v>
      </c>
      <c r="Q147" s="52" t="s">
        <v>3008</v>
      </c>
      <c r="R147" s="146"/>
      <c r="S147" s="146"/>
      <c r="T147" s="146">
        <v>3</v>
      </c>
      <c r="U147" s="146"/>
      <c r="V147" s="146">
        <v>9</v>
      </c>
      <c r="W147" s="146">
        <v>1</v>
      </c>
      <c r="X147" s="146"/>
      <c r="Y147" s="146"/>
      <c r="Z147" s="146"/>
      <c r="AA147" s="146"/>
      <c r="AB147" s="52" t="s">
        <v>187</v>
      </c>
      <c r="AC147" s="52" t="s">
        <v>3009</v>
      </c>
      <c r="AD147" s="44"/>
      <c r="AE147" s="44"/>
      <c r="AF147" s="44"/>
      <c r="AG147" s="44"/>
      <c r="AH147" s="73" t="s">
        <v>77</v>
      </c>
      <c r="AI147" s="73"/>
      <c r="AJ147" s="73" t="s">
        <v>77</v>
      </c>
      <c r="AK147" s="44"/>
      <c r="AL147" s="44"/>
      <c r="AM147" s="73"/>
      <c r="AN147" s="52" t="s">
        <v>2627</v>
      </c>
      <c r="AO147" s="195" t="s">
        <v>99</v>
      </c>
      <c r="AP147" s="195" t="s">
        <v>68</v>
      </c>
      <c r="AQ147" s="195" t="s">
        <v>3167</v>
      </c>
      <c r="AR147" s="148" t="s">
        <v>3168</v>
      </c>
      <c r="AS147" s="195" t="s">
        <v>116</v>
      </c>
      <c r="AT147" s="498">
        <v>100000</v>
      </c>
      <c r="AU147" s="498">
        <v>59753.599999999999</v>
      </c>
      <c r="AV147" s="498"/>
      <c r="AW147" s="498"/>
      <c r="AX147" s="498"/>
      <c r="AY147" s="498"/>
      <c r="AZ147" s="499" t="s">
        <v>134</v>
      </c>
      <c r="BA147" s="253" t="s">
        <v>3018</v>
      </c>
    </row>
    <row r="148" spans="1:252" ht="114.75">
      <c r="A148" s="191">
        <v>601</v>
      </c>
      <c r="B148" s="45" t="s">
        <v>3006</v>
      </c>
      <c r="C148" s="187">
        <v>401000014</v>
      </c>
      <c r="D148" s="154" t="s">
        <v>1180</v>
      </c>
      <c r="E148" s="144" t="s">
        <v>244</v>
      </c>
      <c r="F148" s="145"/>
      <c r="G148" s="145"/>
      <c r="H148" s="146"/>
      <c r="I148" s="145"/>
      <c r="J148" s="146">
        <v>16</v>
      </c>
      <c r="K148" s="146">
        <v>1</v>
      </c>
      <c r="L148" s="141" t="s">
        <v>1181</v>
      </c>
      <c r="M148" s="463"/>
      <c r="N148" s="463"/>
      <c r="O148" s="463"/>
      <c r="P148" s="52" t="s">
        <v>186</v>
      </c>
      <c r="Q148" s="52" t="s">
        <v>3008</v>
      </c>
      <c r="R148" s="146"/>
      <c r="S148" s="146"/>
      <c r="T148" s="146">
        <v>3</v>
      </c>
      <c r="U148" s="146"/>
      <c r="V148" s="146">
        <v>9</v>
      </c>
      <c r="W148" s="146">
        <v>1</v>
      </c>
      <c r="X148" s="146"/>
      <c r="Y148" s="146"/>
      <c r="Z148" s="146"/>
      <c r="AA148" s="146"/>
      <c r="AB148" s="52" t="s">
        <v>187</v>
      </c>
      <c r="AC148" s="52" t="s">
        <v>3009</v>
      </c>
      <c r="AD148" s="44"/>
      <c r="AE148" s="44"/>
      <c r="AF148" s="44"/>
      <c r="AG148" s="44"/>
      <c r="AH148" s="73" t="s">
        <v>77</v>
      </c>
      <c r="AI148" s="73"/>
      <c r="AJ148" s="73" t="s">
        <v>77</v>
      </c>
      <c r="AK148" s="44"/>
      <c r="AL148" s="44"/>
      <c r="AM148" s="73"/>
      <c r="AN148" s="52" t="s">
        <v>2627</v>
      </c>
      <c r="AO148" s="195" t="s">
        <v>99</v>
      </c>
      <c r="AP148" s="195" t="s">
        <v>68</v>
      </c>
      <c r="AQ148" s="195" t="s">
        <v>3169</v>
      </c>
      <c r="AR148" s="148" t="s">
        <v>3170</v>
      </c>
      <c r="AS148" s="195" t="s">
        <v>116</v>
      </c>
      <c r="AT148" s="498">
        <v>25000</v>
      </c>
      <c r="AU148" s="498">
        <v>14938.4</v>
      </c>
      <c r="AV148" s="498">
        <v>5263.16</v>
      </c>
      <c r="AW148" s="498">
        <v>5263.16</v>
      </c>
      <c r="AX148" s="498">
        <v>5263.16</v>
      </c>
      <c r="AY148" s="498"/>
      <c r="AZ148" s="499" t="s">
        <v>315</v>
      </c>
      <c r="BA148" s="253" t="s">
        <v>3018</v>
      </c>
    </row>
    <row r="149" spans="1:252" ht="114.75">
      <c r="A149" s="191">
        <v>601</v>
      </c>
      <c r="B149" s="45" t="s">
        <v>3006</v>
      </c>
      <c r="C149" s="187">
        <v>401000014</v>
      </c>
      <c r="D149" s="154" t="s">
        <v>1180</v>
      </c>
      <c r="E149" s="144" t="s">
        <v>244</v>
      </c>
      <c r="F149" s="145"/>
      <c r="G149" s="145"/>
      <c r="H149" s="146"/>
      <c r="I149" s="145"/>
      <c r="J149" s="146">
        <v>16</v>
      </c>
      <c r="K149" s="146">
        <v>1</v>
      </c>
      <c r="L149" s="141" t="s">
        <v>1181</v>
      </c>
      <c r="M149" s="463"/>
      <c r="N149" s="463"/>
      <c r="O149" s="463"/>
      <c r="P149" s="52" t="s">
        <v>186</v>
      </c>
      <c r="Q149" s="52" t="s">
        <v>3008</v>
      </c>
      <c r="R149" s="146"/>
      <c r="S149" s="146"/>
      <c r="T149" s="146">
        <v>3</v>
      </c>
      <c r="U149" s="146"/>
      <c r="V149" s="146">
        <v>9</v>
      </c>
      <c r="W149" s="146">
        <v>1</v>
      </c>
      <c r="X149" s="146"/>
      <c r="Y149" s="146"/>
      <c r="Z149" s="146"/>
      <c r="AA149" s="146"/>
      <c r="AB149" s="52" t="s">
        <v>187</v>
      </c>
      <c r="AC149" s="52" t="s">
        <v>3009</v>
      </c>
      <c r="AD149" s="44"/>
      <c r="AE149" s="44"/>
      <c r="AF149" s="44"/>
      <c r="AG149" s="44"/>
      <c r="AH149" s="73" t="s">
        <v>77</v>
      </c>
      <c r="AI149" s="73"/>
      <c r="AJ149" s="73" t="s">
        <v>77</v>
      </c>
      <c r="AK149" s="44"/>
      <c r="AL149" s="44"/>
      <c r="AM149" s="73"/>
      <c r="AN149" s="52" t="s">
        <v>2627</v>
      </c>
      <c r="AO149" s="195" t="s">
        <v>99</v>
      </c>
      <c r="AP149" s="195" t="s">
        <v>68</v>
      </c>
      <c r="AQ149" s="195" t="s">
        <v>3169</v>
      </c>
      <c r="AR149" s="148" t="s">
        <v>3170</v>
      </c>
      <c r="AS149" s="195" t="s">
        <v>116</v>
      </c>
      <c r="AT149" s="498">
        <f>BB149</f>
        <v>0</v>
      </c>
      <c r="AU149" s="498">
        <f>BC149</f>
        <v>0</v>
      </c>
      <c r="AV149" s="498">
        <v>100000</v>
      </c>
      <c r="AW149" s="498">
        <v>100000</v>
      </c>
      <c r="AX149" s="498">
        <v>100000</v>
      </c>
      <c r="AY149" s="498">
        <v>100000</v>
      </c>
      <c r="AZ149" s="499" t="s">
        <v>152</v>
      </c>
    </row>
    <row r="150" spans="1:252" ht="229.5">
      <c r="A150" s="191">
        <v>601</v>
      </c>
      <c r="B150" s="45" t="s">
        <v>3006</v>
      </c>
      <c r="C150" s="187">
        <v>404020039</v>
      </c>
      <c r="D150" s="154" t="s">
        <v>1830</v>
      </c>
      <c r="E150" s="144" t="s">
        <v>244</v>
      </c>
      <c r="F150" s="145"/>
      <c r="G150" s="145"/>
      <c r="H150" s="146">
        <v>4</v>
      </c>
      <c r="I150" s="145"/>
      <c r="J150" s="146">
        <v>19</v>
      </c>
      <c r="K150" s="146" t="s">
        <v>520</v>
      </c>
      <c r="L150" s="146"/>
      <c r="M150" s="463"/>
      <c r="N150" s="463"/>
      <c r="O150" s="463"/>
      <c r="P150" s="52" t="s">
        <v>186</v>
      </c>
      <c r="Q150" s="52" t="s">
        <v>3171</v>
      </c>
      <c r="R150" s="146"/>
      <c r="S150" s="146"/>
      <c r="T150" s="146"/>
      <c r="U150" s="146"/>
      <c r="V150" s="146" t="s">
        <v>3172</v>
      </c>
      <c r="W150" s="476" t="s">
        <v>3173</v>
      </c>
      <c r="X150" s="146"/>
      <c r="Y150" s="146"/>
      <c r="Z150" s="146"/>
      <c r="AA150" s="146"/>
      <c r="AB150" s="52" t="s">
        <v>1895</v>
      </c>
      <c r="AC150" s="52" t="s">
        <v>3174</v>
      </c>
      <c r="AD150" s="44"/>
      <c r="AE150" s="44"/>
      <c r="AF150" s="44"/>
      <c r="AG150" s="44"/>
      <c r="AH150" s="73" t="s">
        <v>3166</v>
      </c>
      <c r="AI150" s="73" t="s">
        <v>672</v>
      </c>
      <c r="AJ150" s="73" t="s">
        <v>71</v>
      </c>
      <c r="AK150" s="44"/>
      <c r="AL150" s="44"/>
      <c r="AM150" s="73"/>
      <c r="AN150" s="52" t="s">
        <v>2627</v>
      </c>
      <c r="AO150" s="195" t="s">
        <v>99</v>
      </c>
      <c r="AP150" s="195" t="s">
        <v>430</v>
      </c>
      <c r="AQ150" s="195">
        <v>7110076930</v>
      </c>
      <c r="AR150" s="148" t="s">
        <v>3175</v>
      </c>
      <c r="AS150" s="195" t="s">
        <v>116</v>
      </c>
      <c r="AT150" s="498">
        <v>9000</v>
      </c>
      <c r="AU150" s="498">
        <v>9000</v>
      </c>
      <c r="AV150" s="498">
        <v>9000</v>
      </c>
      <c r="AW150" s="498">
        <v>9000</v>
      </c>
      <c r="AX150" s="498">
        <v>9000</v>
      </c>
      <c r="AY150" s="498">
        <v>9000</v>
      </c>
      <c r="AZ150" s="499" t="s">
        <v>152</v>
      </c>
    </row>
    <row r="151" spans="1:252" ht="165.75">
      <c r="A151" s="191">
        <v>601</v>
      </c>
      <c r="B151" s="45" t="s">
        <v>3006</v>
      </c>
      <c r="C151" s="187">
        <v>401000001</v>
      </c>
      <c r="D151" s="462" t="s">
        <v>63</v>
      </c>
      <c r="E151" s="144" t="s">
        <v>244</v>
      </c>
      <c r="F151" s="145"/>
      <c r="G151" s="145"/>
      <c r="H151" s="146">
        <v>3</v>
      </c>
      <c r="I151" s="145"/>
      <c r="J151" s="146">
        <v>17</v>
      </c>
      <c r="K151" s="146">
        <v>1</v>
      </c>
      <c r="L151" s="146">
        <v>5</v>
      </c>
      <c r="M151" s="463"/>
      <c r="N151" s="463"/>
      <c r="O151" s="463"/>
      <c r="P151" s="52" t="s">
        <v>186</v>
      </c>
      <c r="Q151" s="52" t="s">
        <v>3008</v>
      </c>
      <c r="R151" s="146"/>
      <c r="S151" s="146"/>
      <c r="T151" s="146" t="s">
        <v>71</v>
      </c>
      <c r="U151" s="146"/>
      <c r="V151" s="146">
        <v>12</v>
      </c>
      <c r="W151" s="146" t="s">
        <v>73</v>
      </c>
      <c r="X151" s="146">
        <v>8</v>
      </c>
      <c r="Y151" s="146"/>
      <c r="Z151" s="146"/>
      <c r="AA151" s="146"/>
      <c r="AB151" s="52" t="s">
        <v>187</v>
      </c>
      <c r="AC151" s="52" t="s">
        <v>3009</v>
      </c>
      <c r="AD151" s="51"/>
      <c r="AE151" s="51"/>
      <c r="AF151" s="51"/>
      <c r="AG151" s="51"/>
      <c r="AH151" s="191">
        <v>10</v>
      </c>
      <c r="AI151" s="191">
        <v>1</v>
      </c>
      <c r="AJ151" s="191">
        <v>8</v>
      </c>
      <c r="AK151" s="51"/>
      <c r="AL151" s="51"/>
      <c r="AM151" s="543"/>
      <c r="AN151" s="52" t="s">
        <v>2627</v>
      </c>
      <c r="AO151" s="195" t="s">
        <v>99</v>
      </c>
      <c r="AP151" s="195" t="s">
        <v>263</v>
      </c>
      <c r="AQ151" s="195"/>
      <c r="AR151" s="148" t="s">
        <v>3176</v>
      </c>
      <c r="AS151" s="195" t="s">
        <v>3177</v>
      </c>
      <c r="AT151" s="498"/>
      <c r="AU151" s="498"/>
      <c r="AV151" s="498"/>
      <c r="AW151" s="498">
        <v>23391680</v>
      </c>
      <c r="AX151" s="498"/>
      <c r="AY151" s="498"/>
      <c r="AZ151" s="499"/>
    </row>
    <row r="152" spans="1:252" ht="14.25">
      <c r="A152" s="141">
        <v>601</v>
      </c>
      <c r="B152" s="157"/>
      <c r="C152" s="158"/>
      <c r="D152" s="159" t="s">
        <v>98</v>
      </c>
      <c r="E152" s="160"/>
      <c r="F152" s="161"/>
      <c r="G152" s="161"/>
      <c r="H152" s="161"/>
      <c r="I152" s="161"/>
      <c r="J152" s="161"/>
      <c r="K152" s="161"/>
      <c r="L152" s="161"/>
      <c r="M152" s="161"/>
      <c r="N152" s="161"/>
      <c r="O152" s="161"/>
      <c r="P152" s="162"/>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3"/>
      <c r="AR152" s="157"/>
      <c r="AS152" s="157"/>
      <c r="AT152" s="56">
        <f>SUM(AT51:AT150)</f>
        <v>329276136.75</v>
      </c>
      <c r="AU152" s="56">
        <f>SUM(AU51:AU150)</f>
        <v>324152775.44999999</v>
      </c>
      <c r="AV152" s="56">
        <f>SUM(AV51:AV151)</f>
        <v>346576105.95999998</v>
      </c>
      <c r="AW152" s="56">
        <f>SUM(AW51:AW151)</f>
        <v>363389619.00000006</v>
      </c>
      <c r="AX152" s="56">
        <f>SUM(AX51:AX150)</f>
        <v>340750143.00000006</v>
      </c>
      <c r="AY152" s="56">
        <f>SUM(AY51:AY150)</f>
        <v>339501213</v>
      </c>
      <c r="AZ152" s="164"/>
      <c r="BA152" s="165"/>
      <c r="BB152" s="166"/>
      <c r="BC152" s="166"/>
      <c r="BD152" s="167"/>
      <c r="BE152" s="167"/>
      <c r="BF152" s="167"/>
      <c r="BG152" s="167"/>
      <c r="BH152" s="167"/>
      <c r="BI152" s="167"/>
      <c r="BJ152" s="167"/>
      <c r="BK152" s="167"/>
      <c r="BL152" s="168"/>
      <c r="BM152" s="169"/>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c r="IC152" s="170"/>
      <c r="ID152" s="170"/>
      <c r="IE152" s="170"/>
      <c r="IF152" s="170"/>
      <c r="IG152" s="170"/>
      <c r="IH152" s="170"/>
      <c r="II152" s="170"/>
      <c r="IJ152" s="170"/>
      <c r="IK152" s="170"/>
      <c r="IL152" s="170"/>
      <c r="IM152" s="170"/>
      <c r="IN152" s="170"/>
      <c r="IO152" s="170"/>
      <c r="IP152" s="170"/>
      <c r="IQ152" s="170"/>
      <c r="IR152" s="170"/>
    </row>
    <row r="153" spans="1:252" ht="96">
      <c r="A153" s="141">
        <v>602</v>
      </c>
      <c r="B153" s="45" t="s">
        <v>1001</v>
      </c>
      <c r="C153" s="142">
        <v>401000003</v>
      </c>
      <c r="D153" s="270" t="s">
        <v>184</v>
      </c>
      <c r="E153" s="271" t="s">
        <v>1002</v>
      </c>
      <c r="F153" s="272"/>
      <c r="G153" s="272"/>
      <c r="H153" s="273" t="s">
        <v>71</v>
      </c>
      <c r="I153" s="272"/>
      <c r="J153" s="273">
        <v>16</v>
      </c>
      <c r="K153" s="273">
        <v>1</v>
      </c>
      <c r="L153" s="273" t="s">
        <v>71</v>
      </c>
      <c r="M153" s="273"/>
      <c r="N153" s="273"/>
      <c r="O153" s="273"/>
      <c r="P153" s="274" t="s">
        <v>186</v>
      </c>
      <c r="Q153" s="274" t="s">
        <v>74</v>
      </c>
      <c r="R153" s="273"/>
      <c r="S153" s="273"/>
      <c r="T153" s="273" t="s">
        <v>71</v>
      </c>
      <c r="U153" s="273"/>
      <c r="V153" s="273">
        <v>9</v>
      </c>
      <c r="W153" s="273" t="s">
        <v>73</v>
      </c>
      <c r="X153" s="273"/>
      <c r="Y153" s="273"/>
      <c r="Z153" s="273"/>
      <c r="AA153" s="273"/>
      <c r="AB153" s="274" t="s">
        <v>187</v>
      </c>
      <c r="AC153" s="274" t="s">
        <v>1003</v>
      </c>
      <c r="AD153" s="274"/>
      <c r="AE153" s="274"/>
      <c r="AF153" s="274"/>
      <c r="AG153" s="274"/>
      <c r="AH153" s="274"/>
      <c r="AI153" s="274"/>
      <c r="AJ153" s="274"/>
      <c r="AK153" s="274"/>
      <c r="AL153" s="274"/>
      <c r="AM153" s="274" t="s">
        <v>1004</v>
      </c>
      <c r="AN153" s="274" t="s">
        <v>1005</v>
      </c>
      <c r="AO153" s="147" t="s">
        <v>99</v>
      </c>
      <c r="AP153" s="147" t="s">
        <v>68</v>
      </c>
      <c r="AQ153" s="147" t="s">
        <v>1006</v>
      </c>
      <c r="AR153" s="148" t="s">
        <v>1007</v>
      </c>
      <c r="AS153" s="147">
        <v>852</v>
      </c>
      <c r="AT153" s="200">
        <v>2948295.76</v>
      </c>
      <c r="AU153" s="200">
        <v>2948295.76</v>
      </c>
      <c r="AV153" s="200">
        <v>40333.33</v>
      </c>
      <c r="AW153" s="200">
        <v>0</v>
      </c>
      <c r="AX153" s="200">
        <v>0</v>
      </c>
      <c r="AY153" s="200">
        <v>0</v>
      </c>
      <c r="AZ153" s="141" t="s">
        <v>193</v>
      </c>
    </row>
    <row r="154" spans="1:252" ht="140.25">
      <c r="A154" s="141">
        <v>602</v>
      </c>
      <c r="B154" s="45" t="s">
        <v>1001</v>
      </c>
      <c r="C154" s="142">
        <v>401000003</v>
      </c>
      <c r="D154" s="270" t="s">
        <v>184</v>
      </c>
      <c r="E154" s="271" t="s">
        <v>1002</v>
      </c>
      <c r="F154" s="272"/>
      <c r="G154" s="272"/>
      <c r="H154" s="273" t="s">
        <v>71</v>
      </c>
      <c r="I154" s="272"/>
      <c r="J154" s="273">
        <v>16</v>
      </c>
      <c r="K154" s="273">
        <v>1</v>
      </c>
      <c r="L154" s="273" t="s">
        <v>71</v>
      </c>
      <c r="M154" s="273"/>
      <c r="N154" s="273"/>
      <c r="O154" s="273"/>
      <c r="P154" s="274" t="s">
        <v>186</v>
      </c>
      <c r="Q154" s="274" t="s">
        <v>74</v>
      </c>
      <c r="R154" s="273"/>
      <c r="S154" s="273"/>
      <c r="T154" s="273" t="s">
        <v>71</v>
      </c>
      <c r="U154" s="273"/>
      <c r="V154" s="273">
        <v>9</v>
      </c>
      <c r="W154" s="273" t="s">
        <v>73</v>
      </c>
      <c r="X154" s="273"/>
      <c r="Y154" s="273"/>
      <c r="Z154" s="273"/>
      <c r="AA154" s="273"/>
      <c r="AB154" s="274" t="s">
        <v>187</v>
      </c>
      <c r="AC154" s="274" t="s">
        <v>1008</v>
      </c>
      <c r="AD154" s="274"/>
      <c r="AE154" s="274"/>
      <c r="AF154" s="274"/>
      <c r="AG154" s="274"/>
      <c r="AH154" s="274"/>
      <c r="AI154" s="274"/>
      <c r="AJ154" s="274"/>
      <c r="AK154" s="274"/>
      <c r="AL154" s="274"/>
      <c r="AM154" s="274" t="s">
        <v>1009</v>
      </c>
      <c r="AN154" s="274" t="s">
        <v>1010</v>
      </c>
      <c r="AO154" s="147" t="s">
        <v>99</v>
      </c>
      <c r="AP154" s="147" t="s">
        <v>68</v>
      </c>
      <c r="AQ154" s="147" t="s">
        <v>1011</v>
      </c>
      <c r="AR154" s="148" t="s">
        <v>1012</v>
      </c>
      <c r="AS154" s="147">
        <v>244</v>
      </c>
      <c r="AT154" s="200">
        <v>1817070</v>
      </c>
      <c r="AU154" s="200">
        <v>1112350.8600000001</v>
      </c>
      <c r="AV154" s="200">
        <v>0</v>
      </c>
      <c r="AW154" s="200">
        <v>0</v>
      </c>
      <c r="AX154" s="200">
        <v>0</v>
      </c>
      <c r="AY154" s="200">
        <v>0</v>
      </c>
      <c r="AZ154" s="141" t="s">
        <v>193</v>
      </c>
    </row>
    <row r="155" spans="1:252" ht="140.25">
      <c r="A155" s="141">
        <v>602</v>
      </c>
      <c r="B155" s="45" t="s">
        <v>1001</v>
      </c>
      <c r="C155" s="142">
        <v>401000003</v>
      </c>
      <c r="D155" s="270" t="s">
        <v>184</v>
      </c>
      <c r="E155" s="271" t="s">
        <v>1002</v>
      </c>
      <c r="F155" s="272"/>
      <c r="G155" s="272"/>
      <c r="H155" s="273" t="s">
        <v>71</v>
      </c>
      <c r="I155" s="272"/>
      <c r="J155" s="273">
        <v>16</v>
      </c>
      <c r="K155" s="273">
        <v>1</v>
      </c>
      <c r="L155" s="273" t="s">
        <v>71</v>
      </c>
      <c r="M155" s="273"/>
      <c r="N155" s="273"/>
      <c r="O155" s="273"/>
      <c r="P155" s="274" t="s">
        <v>186</v>
      </c>
      <c r="Q155" s="274" t="s">
        <v>74</v>
      </c>
      <c r="R155" s="273"/>
      <c r="S155" s="273"/>
      <c r="T155" s="273" t="s">
        <v>71</v>
      </c>
      <c r="U155" s="273"/>
      <c r="V155" s="273">
        <v>9</v>
      </c>
      <c r="W155" s="273" t="s">
        <v>73</v>
      </c>
      <c r="X155" s="273"/>
      <c r="Y155" s="273"/>
      <c r="Z155" s="273"/>
      <c r="AA155" s="273"/>
      <c r="AB155" s="274" t="s">
        <v>187</v>
      </c>
      <c r="AC155" s="274" t="s">
        <v>1008</v>
      </c>
      <c r="AD155" s="274"/>
      <c r="AE155" s="274"/>
      <c r="AF155" s="274"/>
      <c r="AG155" s="274"/>
      <c r="AH155" s="274"/>
      <c r="AI155" s="274"/>
      <c r="AJ155" s="274"/>
      <c r="AK155" s="274"/>
      <c r="AL155" s="274"/>
      <c r="AM155" s="274" t="s">
        <v>1009</v>
      </c>
      <c r="AN155" s="274" t="s">
        <v>1010</v>
      </c>
      <c r="AO155" s="147" t="s">
        <v>99</v>
      </c>
      <c r="AP155" s="147" t="s">
        <v>68</v>
      </c>
      <c r="AQ155" s="147" t="s">
        <v>1013</v>
      </c>
      <c r="AR155" s="148" t="s">
        <v>1012</v>
      </c>
      <c r="AS155" s="147" t="s">
        <v>116</v>
      </c>
      <c r="AT155" s="200">
        <v>0</v>
      </c>
      <c r="AU155" s="200">
        <v>0</v>
      </c>
      <c r="AV155" s="200">
        <v>1267050</v>
      </c>
      <c r="AW155" s="200">
        <v>1269770</v>
      </c>
      <c r="AX155" s="200">
        <v>1269770</v>
      </c>
      <c r="AY155" s="200">
        <v>1269770</v>
      </c>
      <c r="AZ155" s="141" t="s">
        <v>193</v>
      </c>
    </row>
    <row r="156" spans="1:252" ht="140.25">
      <c r="A156" s="141">
        <v>602</v>
      </c>
      <c r="B156" s="45" t="s">
        <v>1001</v>
      </c>
      <c r="C156" s="142">
        <v>401000003</v>
      </c>
      <c r="D156" s="270" t="s">
        <v>184</v>
      </c>
      <c r="E156" s="271" t="s">
        <v>1002</v>
      </c>
      <c r="F156" s="272"/>
      <c r="G156" s="272"/>
      <c r="H156" s="273" t="s">
        <v>71</v>
      </c>
      <c r="I156" s="272"/>
      <c r="J156" s="273">
        <v>16</v>
      </c>
      <c r="K156" s="273">
        <v>1</v>
      </c>
      <c r="L156" s="273" t="s">
        <v>71</v>
      </c>
      <c r="M156" s="273"/>
      <c r="N156" s="273"/>
      <c r="O156" s="273"/>
      <c r="P156" s="274" t="s">
        <v>186</v>
      </c>
      <c r="Q156" s="274" t="s">
        <v>74</v>
      </c>
      <c r="R156" s="273"/>
      <c r="S156" s="273"/>
      <c r="T156" s="273" t="s">
        <v>71</v>
      </c>
      <c r="U156" s="273"/>
      <c r="V156" s="273">
        <v>9</v>
      </c>
      <c r="W156" s="273" t="s">
        <v>73</v>
      </c>
      <c r="X156" s="273"/>
      <c r="Y156" s="273"/>
      <c r="Z156" s="273"/>
      <c r="AA156" s="273"/>
      <c r="AB156" s="274" t="s">
        <v>187</v>
      </c>
      <c r="AC156" s="274" t="s">
        <v>1008</v>
      </c>
      <c r="AD156" s="274"/>
      <c r="AE156" s="274"/>
      <c r="AF156" s="274"/>
      <c r="AG156" s="274"/>
      <c r="AH156" s="274"/>
      <c r="AI156" s="274"/>
      <c r="AJ156" s="274"/>
      <c r="AK156" s="274"/>
      <c r="AL156" s="274"/>
      <c r="AM156" s="274" t="s">
        <v>1009</v>
      </c>
      <c r="AN156" s="274" t="s">
        <v>1010</v>
      </c>
      <c r="AO156" s="147" t="s">
        <v>99</v>
      </c>
      <c r="AP156" s="147" t="s">
        <v>68</v>
      </c>
      <c r="AQ156" s="147" t="s">
        <v>1014</v>
      </c>
      <c r="AR156" s="148" t="s">
        <v>1012</v>
      </c>
      <c r="AS156" s="147" t="s">
        <v>116</v>
      </c>
      <c r="AT156" s="200">
        <v>0</v>
      </c>
      <c r="AU156" s="200">
        <v>0</v>
      </c>
      <c r="AV156" s="200">
        <v>295000</v>
      </c>
      <c r="AW156" s="200">
        <v>0</v>
      </c>
      <c r="AX156" s="200">
        <v>0</v>
      </c>
      <c r="AY156" s="200">
        <v>0</v>
      </c>
      <c r="AZ156" s="141" t="s">
        <v>1015</v>
      </c>
    </row>
    <row r="157" spans="1:252" ht="96">
      <c r="A157" s="141">
        <v>602</v>
      </c>
      <c r="B157" s="45" t="s">
        <v>1001</v>
      </c>
      <c r="C157" s="142">
        <v>401000003</v>
      </c>
      <c r="D157" s="270" t="s">
        <v>184</v>
      </c>
      <c r="E157" s="271" t="s">
        <v>1002</v>
      </c>
      <c r="F157" s="272"/>
      <c r="G157" s="272"/>
      <c r="H157" s="273" t="s">
        <v>71</v>
      </c>
      <c r="I157" s="272"/>
      <c r="J157" s="273">
        <v>16</v>
      </c>
      <c r="K157" s="273">
        <v>1</v>
      </c>
      <c r="L157" s="273" t="s">
        <v>71</v>
      </c>
      <c r="M157" s="273"/>
      <c r="N157" s="273"/>
      <c r="O157" s="273"/>
      <c r="P157" s="274" t="s">
        <v>186</v>
      </c>
      <c r="Q157" s="274" t="s">
        <v>74</v>
      </c>
      <c r="R157" s="273"/>
      <c r="S157" s="273"/>
      <c r="T157" s="273" t="s">
        <v>71</v>
      </c>
      <c r="U157" s="273"/>
      <c r="V157" s="273">
        <v>9</v>
      </c>
      <c r="W157" s="273" t="s">
        <v>73</v>
      </c>
      <c r="X157" s="273"/>
      <c r="Y157" s="273"/>
      <c r="Z157" s="273"/>
      <c r="AA157" s="273"/>
      <c r="AB157" s="274" t="s">
        <v>187</v>
      </c>
      <c r="AC157" s="274" t="s">
        <v>1016</v>
      </c>
      <c r="AD157" s="274"/>
      <c r="AE157" s="274"/>
      <c r="AF157" s="274"/>
      <c r="AG157" s="274"/>
      <c r="AH157" s="274"/>
      <c r="AI157" s="274"/>
      <c r="AJ157" s="274"/>
      <c r="AK157" s="274"/>
      <c r="AL157" s="274"/>
      <c r="AM157" s="274" t="s">
        <v>1017</v>
      </c>
      <c r="AN157" s="274" t="s">
        <v>1010</v>
      </c>
      <c r="AO157" s="147" t="s">
        <v>99</v>
      </c>
      <c r="AP157" s="147" t="s">
        <v>68</v>
      </c>
      <c r="AQ157" s="147" t="s">
        <v>1018</v>
      </c>
      <c r="AR157" s="148" t="s">
        <v>1019</v>
      </c>
      <c r="AS157" s="147">
        <v>244</v>
      </c>
      <c r="AT157" s="200">
        <v>883062.57</v>
      </c>
      <c r="AU157" s="200">
        <v>511025.85</v>
      </c>
      <c r="AV157" s="200">
        <v>0</v>
      </c>
      <c r="AW157" s="200">
        <v>0</v>
      </c>
      <c r="AX157" s="200">
        <v>0</v>
      </c>
      <c r="AY157" s="200">
        <v>0</v>
      </c>
      <c r="AZ157" s="141" t="s">
        <v>193</v>
      </c>
    </row>
    <row r="158" spans="1:252" ht="96">
      <c r="A158" s="141">
        <v>602</v>
      </c>
      <c r="B158" s="45" t="s">
        <v>1001</v>
      </c>
      <c r="C158" s="142">
        <v>401000003</v>
      </c>
      <c r="D158" s="270" t="s">
        <v>184</v>
      </c>
      <c r="E158" s="271" t="s">
        <v>1002</v>
      </c>
      <c r="F158" s="272"/>
      <c r="G158" s="272"/>
      <c r="H158" s="273" t="s">
        <v>71</v>
      </c>
      <c r="I158" s="272"/>
      <c r="J158" s="273">
        <v>16</v>
      </c>
      <c r="K158" s="273">
        <v>1</v>
      </c>
      <c r="L158" s="273" t="s">
        <v>71</v>
      </c>
      <c r="M158" s="273"/>
      <c r="N158" s="273"/>
      <c r="O158" s="273"/>
      <c r="P158" s="274" t="s">
        <v>186</v>
      </c>
      <c r="Q158" s="274" t="s">
        <v>74</v>
      </c>
      <c r="R158" s="273"/>
      <c r="S158" s="273"/>
      <c r="T158" s="273" t="s">
        <v>71</v>
      </c>
      <c r="U158" s="273"/>
      <c r="V158" s="273">
        <v>9</v>
      </c>
      <c r="W158" s="273" t="s">
        <v>73</v>
      </c>
      <c r="X158" s="273"/>
      <c r="Y158" s="273"/>
      <c r="Z158" s="273"/>
      <c r="AA158" s="273"/>
      <c r="AB158" s="274" t="s">
        <v>187</v>
      </c>
      <c r="AC158" s="274" t="s">
        <v>1016</v>
      </c>
      <c r="AD158" s="274"/>
      <c r="AE158" s="274"/>
      <c r="AF158" s="274"/>
      <c r="AG158" s="274"/>
      <c r="AH158" s="274"/>
      <c r="AI158" s="274"/>
      <c r="AJ158" s="274"/>
      <c r="AK158" s="274"/>
      <c r="AL158" s="274"/>
      <c r="AM158" s="274" t="s">
        <v>1017</v>
      </c>
      <c r="AN158" s="274" t="s">
        <v>1010</v>
      </c>
      <c r="AO158" s="147" t="s">
        <v>99</v>
      </c>
      <c r="AP158" s="147" t="s">
        <v>68</v>
      </c>
      <c r="AQ158" s="147" t="s">
        <v>1020</v>
      </c>
      <c r="AR158" s="148" t="s">
        <v>1019</v>
      </c>
      <c r="AS158" s="147" t="s">
        <v>116</v>
      </c>
      <c r="AT158" s="200">
        <v>0</v>
      </c>
      <c r="AU158" s="200">
        <v>0</v>
      </c>
      <c r="AV158" s="200">
        <f>1749327.15</f>
        <v>1749327.15</v>
      </c>
      <c r="AW158" s="200">
        <f>1703920+128939.89</f>
        <v>1832859.89</v>
      </c>
      <c r="AX158" s="200">
        <v>1703920</v>
      </c>
      <c r="AY158" s="200">
        <v>1703920</v>
      </c>
      <c r="AZ158" s="141" t="s">
        <v>193</v>
      </c>
    </row>
    <row r="159" spans="1:252" ht="96">
      <c r="A159" s="141">
        <v>602</v>
      </c>
      <c r="B159" s="45" t="s">
        <v>1001</v>
      </c>
      <c r="C159" s="142">
        <v>401000003</v>
      </c>
      <c r="D159" s="270" t="s">
        <v>184</v>
      </c>
      <c r="E159" s="271" t="s">
        <v>1002</v>
      </c>
      <c r="F159" s="272"/>
      <c r="G159" s="272"/>
      <c r="H159" s="273" t="s">
        <v>71</v>
      </c>
      <c r="I159" s="272"/>
      <c r="J159" s="273">
        <v>16</v>
      </c>
      <c r="K159" s="273">
        <v>1</v>
      </c>
      <c r="L159" s="273" t="s">
        <v>71</v>
      </c>
      <c r="M159" s="273"/>
      <c r="N159" s="273"/>
      <c r="O159" s="273"/>
      <c r="P159" s="274" t="s">
        <v>186</v>
      </c>
      <c r="Q159" s="274" t="s">
        <v>74</v>
      </c>
      <c r="R159" s="273"/>
      <c r="S159" s="273"/>
      <c r="T159" s="273" t="s">
        <v>71</v>
      </c>
      <c r="U159" s="273"/>
      <c r="V159" s="273">
        <v>9</v>
      </c>
      <c r="W159" s="273" t="s">
        <v>73</v>
      </c>
      <c r="X159" s="273"/>
      <c r="Y159" s="273"/>
      <c r="Z159" s="273"/>
      <c r="AA159" s="273"/>
      <c r="AB159" s="274" t="s">
        <v>187</v>
      </c>
      <c r="AC159" s="274" t="s">
        <v>1016</v>
      </c>
      <c r="AD159" s="274"/>
      <c r="AE159" s="274"/>
      <c r="AF159" s="274"/>
      <c r="AG159" s="274"/>
      <c r="AH159" s="274"/>
      <c r="AI159" s="274"/>
      <c r="AJ159" s="274"/>
      <c r="AK159" s="274"/>
      <c r="AL159" s="274"/>
      <c r="AM159" s="274" t="s">
        <v>1017</v>
      </c>
      <c r="AN159" s="274" t="s">
        <v>1010</v>
      </c>
      <c r="AO159" s="147" t="s">
        <v>99</v>
      </c>
      <c r="AP159" s="147" t="s">
        <v>68</v>
      </c>
      <c r="AQ159" s="147" t="s">
        <v>1020</v>
      </c>
      <c r="AR159" s="148" t="s">
        <v>1019</v>
      </c>
      <c r="AS159" s="147" t="s">
        <v>1021</v>
      </c>
      <c r="AT159" s="200">
        <v>0</v>
      </c>
      <c r="AU159" s="200">
        <v>0</v>
      </c>
      <c r="AV159" s="200">
        <v>2582242</v>
      </c>
      <c r="AW159" s="200">
        <v>6025229.4199999999</v>
      </c>
      <c r="AX159" s="200">
        <v>0</v>
      </c>
      <c r="AY159" s="200">
        <v>0</v>
      </c>
      <c r="AZ159" s="141" t="s">
        <v>193</v>
      </c>
    </row>
    <row r="160" spans="1:252" ht="96">
      <c r="A160" s="141">
        <v>602</v>
      </c>
      <c r="B160" s="45" t="s">
        <v>1001</v>
      </c>
      <c r="C160" s="142">
        <v>401000003</v>
      </c>
      <c r="D160" s="270" t="s">
        <v>184</v>
      </c>
      <c r="E160" s="271" t="s">
        <v>1002</v>
      </c>
      <c r="F160" s="272"/>
      <c r="G160" s="272"/>
      <c r="H160" s="273" t="s">
        <v>71</v>
      </c>
      <c r="I160" s="272"/>
      <c r="J160" s="273">
        <v>16</v>
      </c>
      <c r="K160" s="273">
        <v>1</v>
      </c>
      <c r="L160" s="273" t="s">
        <v>71</v>
      </c>
      <c r="M160" s="273"/>
      <c r="N160" s="273"/>
      <c r="O160" s="273"/>
      <c r="P160" s="274" t="s">
        <v>186</v>
      </c>
      <c r="Q160" s="274" t="s">
        <v>74</v>
      </c>
      <c r="R160" s="273"/>
      <c r="S160" s="273"/>
      <c r="T160" s="273" t="s">
        <v>71</v>
      </c>
      <c r="U160" s="273"/>
      <c r="V160" s="273">
        <v>9</v>
      </c>
      <c r="W160" s="273" t="s">
        <v>73</v>
      </c>
      <c r="X160" s="273"/>
      <c r="Y160" s="273"/>
      <c r="Z160" s="273"/>
      <c r="AA160" s="273"/>
      <c r="AB160" s="274" t="s">
        <v>187</v>
      </c>
      <c r="AC160" s="274" t="s">
        <v>1016</v>
      </c>
      <c r="AD160" s="274"/>
      <c r="AE160" s="274"/>
      <c r="AF160" s="274"/>
      <c r="AG160" s="274"/>
      <c r="AH160" s="274"/>
      <c r="AI160" s="274"/>
      <c r="AJ160" s="274"/>
      <c r="AK160" s="274"/>
      <c r="AL160" s="274"/>
      <c r="AM160" s="274" t="s">
        <v>1017</v>
      </c>
      <c r="AN160" s="274" t="s">
        <v>1010</v>
      </c>
      <c r="AO160" s="147" t="s">
        <v>99</v>
      </c>
      <c r="AP160" s="147" t="s">
        <v>68</v>
      </c>
      <c r="AQ160" s="147" t="s">
        <v>1022</v>
      </c>
      <c r="AR160" s="148" t="s">
        <v>1019</v>
      </c>
      <c r="AS160" s="147" t="s">
        <v>116</v>
      </c>
      <c r="AT160" s="200">
        <v>0</v>
      </c>
      <c r="AU160" s="200">
        <v>0</v>
      </c>
      <c r="AV160" s="200">
        <v>112569.42</v>
      </c>
      <c r="AW160" s="200">
        <v>0</v>
      </c>
      <c r="AX160" s="200">
        <v>0</v>
      </c>
      <c r="AY160" s="200">
        <v>0</v>
      </c>
      <c r="AZ160" s="141" t="s">
        <v>1015</v>
      </c>
      <c r="BA160" s="276"/>
    </row>
    <row r="161" spans="1:69" ht="140.25">
      <c r="A161" s="141">
        <v>602</v>
      </c>
      <c r="B161" s="45" t="s">
        <v>1001</v>
      </c>
      <c r="C161" s="142">
        <v>401000003</v>
      </c>
      <c r="D161" s="270" t="s">
        <v>184</v>
      </c>
      <c r="E161" s="271" t="s">
        <v>1002</v>
      </c>
      <c r="F161" s="272"/>
      <c r="G161" s="272"/>
      <c r="H161" s="273" t="s">
        <v>71</v>
      </c>
      <c r="I161" s="272"/>
      <c r="J161" s="273">
        <v>16</v>
      </c>
      <c r="K161" s="273">
        <v>1</v>
      </c>
      <c r="L161" s="273" t="s">
        <v>71</v>
      </c>
      <c r="M161" s="273"/>
      <c r="N161" s="273"/>
      <c r="O161" s="273"/>
      <c r="P161" s="274" t="s">
        <v>186</v>
      </c>
      <c r="Q161" s="274" t="s">
        <v>74</v>
      </c>
      <c r="R161" s="273"/>
      <c r="S161" s="273"/>
      <c r="T161" s="273" t="s">
        <v>71</v>
      </c>
      <c r="U161" s="273"/>
      <c r="V161" s="273">
        <v>9</v>
      </c>
      <c r="W161" s="273" t="s">
        <v>73</v>
      </c>
      <c r="X161" s="273"/>
      <c r="Y161" s="273"/>
      <c r="Z161" s="273"/>
      <c r="AA161" s="273"/>
      <c r="AB161" s="274" t="s">
        <v>187</v>
      </c>
      <c r="AC161" s="274" t="s">
        <v>1016</v>
      </c>
      <c r="AD161" s="274"/>
      <c r="AE161" s="274"/>
      <c r="AF161" s="274"/>
      <c r="AG161" s="274"/>
      <c r="AH161" s="274"/>
      <c r="AI161" s="274"/>
      <c r="AJ161" s="274"/>
      <c r="AK161" s="274"/>
      <c r="AL161" s="274"/>
      <c r="AM161" s="274" t="s">
        <v>1023</v>
      </c>
      <c r="AN161" s="274" t="s">
        <v>1005</v>
      </c>
      <c r="AO161" s="147" t="s">
        <v>99</v>
      </c>
      <c r="AP161" s="147" t="s">
        <v>68</v>
      </c>
      <c r="AQ161" s="147" t="s">
        <v>1024</v>
      </c>
      <c r="AR161" s="148" t="s">
        <v>1025</v>
      </c>
      <c r="AS161" s="147">
        <v>244</v>
      </c>
      <c r="AT161" s="200">
        <v>1326320</v>
      </c>
      <c r="AU161" s="200">
        <v>1165969.6200000001</v>
      </c>
      <c r="AV161" s="200">
        <v>0</v>
      </c>
      <c r="AW161" s="200">
        <v>0</v>
      </c>
      <c r="AX161" s="200">
        <v>0</v>
      </c>
      <c r="AY161" s="200">
        <v>0</v>
      </c>
      <c r="AZ161" s="141" t="s">
        <v>193</v>
      </c>
      <c r="BA161" s="276"/>
    </row>
    <row r="162" spans="1:69" ht="165.75">
      <c r="A162" s="141">
        <v>602</v>
      </c>
      <c r="B162" s="45" t="s">
        <v>1001</v>
      </c>
      <c r="C162" s="142">
        <v>401000003</v>
      </c>
      <c r="D162" s="270" t="s">
        <v>184</v>
      </c>
      <c r="E162" s="271" t="s">
        <v>1002</v>
      </c>
      <c r="F162" s="272"/>
      <c r="G162" s="272"/>
      <c r="H162" s="273" t="s">
        <v>71</v>
      </c>
      <c r="I162" s="272"/>
      <c r="J162" s="273">
        <v>16</v>
      </c>
      <c r="K162" s="273">
        <v>1</v>
      </c>
      <c r="L162" s="273" t="s">
        <v>71</v>
      </c>
      <c r="M162" s="273"/>
      <c r="N162" s="273"/>
      <c r="O162" s="273"/>
      <c r="P162" s="274" t="s">
        <v>186</v>
      </c>
      <c r="Q162" s="274" t="s">
        <v>74</v>
      </c>
      <c r="R162" s="273"/>
      <c r="S162" s="273"/>
      <c r="T162" s="273" t="s">
        <v>71</v>
      </c>
      <c r="U162" s="273"/>
      <c r="V162" s="273">
        <v>9</v>
      </c>
      <c r="W162" s="273" t="s">
        <v>73</v>
      </c>
      <c r="X162" s="273"/>
      <c r="Y162" s="273"/>
      <c r="Z162" s="273"/>
      <c r="AA162" s="273"/>
      <c r="AB162" s="274" t="s">
        <v>187</v>
      </c>
      <c r="AC162" s="274" t="s">
        <v>1016</v>
      </c>
      <c r="AD162" s="274"/>
      <c r="AE162" s="274"/>
      <c r="AF162" s="274"/>
      <c r="AG162" s="274"/>
      <c r="AH162" s="274"/>
      <c r="AI162" s="274"/>
      <c r="AJ162" s="274"/>
      <c r="AK162" s="274"/>
      <c r="AL162" s="274"/>
      <c r="AM162" s="274" t="s">
        <v>1023</v>
      </c>
      <c r="AN162" s="274" t="s">
        <v>1005</v>
      </c>
      <c r="AO162" s="147" t="s">
        <v>430</v>
      </c>
      <c r="AP162" s="147" t="s">
        <v>948</v>
      </c>
      <c r="AQ162" s="147" t="s">
        <v>1026</v>
      </c>
      <c r="AR162" s="148" t="s">
        <v>1027</v>
      </c>
      <c r="AS162" s="147" t="s">
        <v>116</v>
      </c>
      <c r="AT162" s="200">
        <v>0</v>
      </c>
      <c r="AU162" s="200">
        <v>0</v>
      </c>
      <c r="AV162" s="200">
        <v>0</v>
      </c>
      <c r="AW162" s="200">
        <v>6000000</v>
      </c>
      <c r="AX162" s="200">
        <v>0</v>
      </c>
      <c r="AY162" s="200">
        <v>0</v>
      </c>
      <c r="AZ162" s="141" t="s">
        <v>193</v>
      </c>
      <c r="BA162" s="276"/>
    </row>
    <row r="163" spans="1:69" ht="140.25">
      <c r="A163" s="141">
        <v>602</v>
      </c>
      <c r="B163" s="45" t="s">
        <v>1001</v>
      </c>
      <c r="C163" s="142">
        <v>401000003</v>
      </c>
      <c r="D163" s="270" t="s">
        <v>184</v>
      </c>
      <c r="E163" s="271" t="s">
        <v>1002</v>
      </c>
      <c r="F163" s="272"/>
      <c r="G163" s="272"/>
      <c r="H163" s="273" t="s">
        <v>71</v>
      </c>
      <c r="I163" s="272"/>
      <c r="J163" s="273">
        <v>16</v>
      </c>
      <c r="K163" s="273">
        <v>1</v>
      </c>
      <c r="L163" s="273" t="s">
        <v>71</v>
      </c>
      <c r="M163" s="273"/>
      <c r="N163" s="273"/>
      <c r="O163" s="273"/>
      <c r="P163" s="274" t="s">
        <v>186</v>
      </c>
      <c r="Q163" s="274" t="s">
        <v>74</v>
      </c>
      <c r="R163" s="273"/>
      <c r="S163" s="273"/>
      <c r="T163" s="273" t="s">
        <v>71</v>
      </c>
      <c r="U163" s="273"/>
      <c r="V163" s="273">
        <v>9</v>
      </c>
      <c r="W163" s="273" t="s">
        <v>73</v>
      </c>
      <c r="X163" s="273"/>
      <c r="Y163" s="273"/>
      <c r="Z163" s="273"/>
      <c r="AA163" s="273"/>
      <c r="AB163" s="274" t="s">
        <v>187</v>
      </c>
      <c r="AC163" s="274" t="s">
        <v>1016</v>
      </c>
      <c r="AD163" s="274"/>
      <c r="AE163" s="274"/>
      <c r="AF163" s="274"/>
      <c r="AG163" s="274"/>
      <c r="AH163" s="274"/>
      <c r="AI163" s="274"/>
      <c r="AJ163" s="274"/>
      <c r="AK163" s="274"/>
      <c r="AL163" s="274"/>
      <c r="AM163" s="274" t="s">
        <v>1023</v>
      </c>
      <c r="AN163" s="274" t="s">
        <v>1005</v>
      </c>
      <c r="AO163" s="147" t="s">
        <v>99</v>
      </c>
      <c r="AP163" s="147" t="s">
        <v>68</v>
      </c>
      <c r="AQ163" s="147" t="s">
        <v>1028</v>
      </c>
      <c r="AR163" s="148" t="s">
        <v>1025</v>
      </c>
      <c r="AS163" s="147" t="s">
        <v>116</v>
      </c>
      <c r="AT163" s="200">
        <v>0</v>
      </c>
      <c r="AU163" s="200">
        <v>0</v>
      </c>
      <c r="AV163" s="200">
        <v>876320</v>
      </c>
      <c r="AW163" s="200">
        <v>644320</v>
      </c>
      <c r="AX163" s="200">
        <v>644320</v>
      </c>
      <c r="AY163" s="200">
        <v>644320</v>
      </c>
      <c r="AZ163" s="141" t="s">
        <v>193</v>
      </c>
      <c r="BA163" s="276"/>
    </row>
    <row r="164" spans="1:69" ht="140.25">
      <c r="A164" s="141">
        <v>602</v>
      </c>
      <c r="B164" s="45" t="s">
        <v>1001</v>
      </c>
      <c r="C164" s="142">
        <v>401000003</v>
      </c>
      <c r="D164" s="270" t="s">
        <v>184</v>
      </c>
      <c r="E164" s="271" t="s">
        <v>1002</v>
      </c>
      <c r="F164" s="272"/>
      <c r="G164" s="272"/>
      <c r="H164" s="273" t="s">
        <v>71</v>
      </c>
      <c r="I164" s="272"/>
      <c r="J164" s="273">
        <v>16</v>
      </c>
      <c r="K164" s="273">
        <v>1</v>
      </c>
      <c r="L164" s="273" t="s">
        <v>71</v>
      </c>
      <c r="M164" s="273"/>
      <c r="N164" s="273"/>
      <c r="O164" s="273"/>
      <c r="P164" s="274" t="s">
        <v>186</v>
      </c>
      <c r="Q164" s="274" t="s">
        <v>74</v>
      </c>
      <c r="R164" s="273"/>
      <c r="S164" s="273"/>
      <c r="T164" s="273" t="s">
        <v>71</v>
      </c>
      <c r="U164" s="273"/>
      <c r="V164" s="273">
        <v>9</v>
      </c>
      <c r="W164" s="273" t="s">
        <v>73</v>
      </c>
      <c r="X164" s="273"/>
      <c r="Y164" s="273"/>
      <c r="Z164" s="273"/>
      <c r="AA164" s="273"/>
      <c r="AB164" s="274" t="s">
        <v>187</v>
      </c>
      <c r="AC164" s="274" t="s">
        <v>1016</v>
      </c>
      <c r="AD164" s="274"/>
      <c r="AE164" s="274"/>
      <c r="AF164" s="274"/>
      <c r="AG164" s="274"/>
      <c r="AH164" s="274"/>
      <c r="AI164" s="274"/>
      <c r="AJ164" s="274"/>
      <c r="AK164" s="274"/>
      <c r="AL164" s="274"/>
      <c r="AM164" s="274" t="s">
        <v>1023</v>
      </c>
      <c r="AN164" s="274" t="s">
        <v>1005</v>
      </c>
      <c r="AO164" s="147" t="s">
        <v>99</v>
      </c>
      <c r="AP164" s="147" t="s">
        <v>68</v>
      </c>
      <c r="AQ164" s="147" t="s">
        <v>1028</v>
      </c>
      <c r="AR164" s="148" t="s">
        <v>1025</v>
      </c>
      <c r="AS164" s="147" t="s">
        <v>105</v>
      </c>
      <c r="AT164" s="200">
        <v>0</v>
      </c>
      <c r="AU164" s="200">
        <v>0</v>
      </c>
      <c r="AV164" s="200">
        <v>105000</v>
      </c>
      <c r="AW164" s="200">
        <v>0</v>
      </c>
      <c r="AX164" s="200">
        <v>0</v>
      </c>
      <c r="AY164" s="200">
        <v>0</v>
      </c>
      <c r="AZ164" s="141" t="s">
        <v>193</v>
      </c>
      <c r="BA164" s="276"/>
    </row>
    <row r="165" spans="1:69" ht="140.25">
      <c r="A165" s="141">
        <v>602</v>
      </c>
      <c r="B165" s="45" t="s">
        <v>1001</v>
      </c>
      <c r="C165" s="142">
        <v>401000003</v>
      </c>
      <c r="D165" s="270" t="s">
        <v>184</v>
      </c>
      <c r="E165" s="271" t="s">
        <v>1002</v>
      </c>
      <c r="F165" s="272"/>
      <c r="G165" s="272"/>
      <c r="H165" s="273" t="s">
        <v>71</v>
      </c>
      <c r="I165" s="272"/>
      <c r="J165" s="273">
        <v>16</v>
      </c>
      <c r="K165" s="273">
        <v>1</v>
      </c>
      <c r="L165" s="273" t="s">
        <v>71</v>
      </c>
      <c r="M165" s="273"/>
      <c r="N165" s="273"/>
      <c r="O165" s="273"/>
      <c r="P165" s="274" t="s">
        <v>186</v>
      </c>
      <c r="Q165" s="274" t="s">
        <v>74</v>
      </c>
      <c r="R165" s="273"/>
      <c r="S165" s="273"/>
      <c r="T165" s="273" t="s">
        <v>71</v>
      </c>
      <c r="U165" s="273"/>
      <c r="V165" s="273">
        <v>9</v>
      </c>
      <c r="W165" s="273" t="s">
        <v>73</v>
      </c>
      <c r="X165" s="273"/>
      <c r="Y165" s="273"/>
      <c r="Z165" s="273"/>
      <c r="AA165" s="273"/>
      <c r="AB165" s="274" t="s">
        <v>187</v>
      </c>
      <c r="AC165" s="274" t="s">
        <v>1016</v>
      </c>
      <c r="AD165" s="274"/>
      <c r="AE165" s="274"/>
      <c r="AF165" s="274"/>
      <c r="AG165" s="274"/>
      <c r="AH165" s="274"/>
      <c r="AI165" s="274"/>
      <c r="AJ165" s="274"/>
      <c r="AK165" s="274"/>
      <c r="AL165" s="274"/>
      <c r="AM165" s="274" t="s">
        <v>1023</v>
      </c>
      <c r="AN165" s="274" t="s">
        <v>1005</v>
      </c>
      <c r="AO165" s="147" t="s">
        <v>99</v>
      </c>
      <c r="AP165" s="147" t="s">
        <v>68</v>
      </c>
      <c r="AQ165" s="147" t="s">
        <v>1029</v>
      </c>
      <c r="AR165" s="148" t="s">
        <v>1025</v>
      </c>
      <c r="AS165" s="147" t="s">
        <v>116</v>
      </c>
      <c r="AT165" s="200">
        <v>0</v>
      </c>
      <c r="AU165" s="200">
        <v>0</v>
      </c>
      <c r="AV165" s="200">
        <v>10443.030000000001</v>
      </c>
      <c r="AW165" s="200">
        <v>0</v>
      </c>
      <c r="AX165" s="200">
        <v>0</v>
      </c>
      <c r="AY165" s="200">
        <v>0</v>
      </c>
      <c r="AZ165" s="141" t="s">
        <v>1015</v>
      </c>
      <c r="BA165" s="276"/>
    </row>
    <row r="166" spans="1:69" ht="144">
      <c r="A166" s="519">
        <v>602</v>
      </c>
      <c r="B166" s="519" t="s">
        <v>1001</v>
      </c>
      <c r="C166" s="187">
        <v>401000003</v>
      </c>
      <c r="D166" s="270" t="s">
        <v>184</v>
      </c>
      <c r="E166" s="271" t="s">
        <v>1002</v>
      </c>
      <c r="F166" s="272"/>
      <c r="G166" s="272"/>
      <c r="H166" s="273" t="s">
        <v>71</v>
      </c>
      <c r="I166" s="272"/>
      <c r="J166" s="273">
        <v>16</v>
      </c>
      <c r="K166" s="273">
        <v>1</v>
      </c>
      <c r="L166" s="273" t="s">
        <v>71</v>
      </c>
      <c r="M166" s="273"/>
      <c r="N166" s="273"/>
      <c r="O166" s="273"/>
      <c r="P166" s="274" t="s">
        <v>186</v>
      </c>
      <c r="Q166" s="274" t="s">
        <v>1030</v>
      </c>
      <c r="R166" s="273" t="s">
        <v>1031</v>
      </c>
      <c r="S166" s="273"/>
      <c r="T166" s="273" t="s">
        <v>94</v>
      </c>
      <c r="U166" s="273"/>
      <c r="V166" s="273" t="s">
        <v>1032</v>
      </c>
      <c r="W166" s="273" t="s">
        <v>95</v>
      </c>
      <c r="X166" s="273" t="s">
        <v>1033</v>
      </c>
      <c r="Y166" s="273"/>
      <c r="Z166" s="273"/>
      <c r="AA166" s="273"/>
      <c r="AB166" s="274" t="s">
        <v>1034</v>
      </c>
      <c r="AC166" s="274" t="s">
        <v>1035</v>
      </c>
      <c r="AD166" s="274"/>
      <c r="AE166" s="274"/>
      <c r="AF166" s="274"/>
      <c r="AG166" s="274"/>
      <c r="AH166" s="274"/>
      <c r="AI166" s="274"/>
      <c r="AJ166" s="274"/>
      <c r="AK166" s="274"/>
      <c r="AL166" s="274"/>
      <c r="AM166" s="274" t="s">
        <v>1036</v>
      </c>
      <c r="AN166" s="274" t="s">
        <v>1005</v>
      </c>
      <c r="AO166" s="147" t="s">
        <v>891</v>
      </c>
      <c r="AP166" s="147" t="s">
        <v>200</v>
      </c>
      <c r="AQ166" s="147" t="s">
        <v>1037</v>
      </c>
      <c r="AR166" s="148" t="s">
        <v>1038</v>
      </c>
      <c r="AS166" s="147">
        <v>244</v>
      </c>
      <c r="AT166" s="200">
        <v>1002127.66</v>
      </c>
      <c r="AU166" s="200">
        <v>994931.5</v>
      </c>
      <c r="AV166" s="200">
        <v>0</v>
      </c>
      <c r="AW166" s="200">
        <v>0</v>
      </c>
      <c r="AX166" s="200">
        <v>0</v>
      </c>
      <c r="AY166" s="200">
        <v>0</v>
      </c>
      <c r="AZ166" s="141" t="s">
        <v>1039</v>
      </c>
      <c r="BA166" s="276"/>
    </row>
    <row r="167" spans="1:69" ht="144">
      <c r="A167" s="141">
        <v>602</v>
      </c>
      <c r="B167" s="45" t="s">
        <v>1001</v>
      </c>
      <c r="C167" s="187">
        <v>401000003</v>
      </c>
      <c r="D167" s="270" t="s">
        <v>184</v>
      </c>
      <c r="E167" s="271" t="s">
        <v>1002</v>
      </c>
      <c r="F167" s="272"/>
      <c r="G167" s="272"/>
      <c r="H167" s="273" t="s">
        <v>71</v>
      </c>
      <c r="I167" s="272"/>
      <c r="J167" s="273">
        <v>16</v>
      </c>
      <c r="K167" s="273">
        <v>1</v>
      </c>
      <c r="L167" s="273">
        <v>3</v>
      </c>
      <c r="M167" s="273"/>
      <c r="N167" s="273"/>
      <c r="O167" s="273"/>
      <c r="P167" s="274" t="s">
        <v>186</v>
      </c>
      <c r="Q167" s="274" t="s">
        <v>1040</v>
      </c>
      <c r="R167" s="273" t="s">
        <v>1041</v>
      </c>
      <c r="S167" s="273"/>
      <c r="T167" s="273" t="s">
        <v>94</v>
      </c>
      <c r="U167" s="273"/>
      <c r="V167" s="273" t="s">
        <v>1032</v>
      </c>
      <c r="W167" s="273" t="s">
        <v>95</v>
      </c>
      <c r="X167" s="277" t="s">
        <v>1042</v>
      </c>
      <c r="Y167" s="273"/>
      <c r="Z167" s="273"/>
      <c r="AA167" s="273"/>
      <c r="AB167" s="274" t="s">
        <v>1043</v>
      </c>
      <c r="AC167" s="274" t="s">
        <v>1016</v>
      </c>
      <c r="AD167" s="274"/>
      <c r="AE167" s="274"/>
      <c r="AF167" s="274"/>
      <c r="AG167" s="274"/>
      <c r="AH167" s="274"/>
      <c r="AI167" s="274"/>
      <c r="AJ167" s="274"/>
      <c r="AK167" s="274"/>
      <c r="AL167" s="274"/>
      <c r="AM167" s="274" t="s">
        <v>1023</v>
      </c>
      <c r="AN167" s="274" t="s">
        <v>1005</v>
      </c>
      <c r="AO167" s="147" t="s">
        <v>891</v>
      </c>
      <c r="AP167" s="147" t="s">
        <v>200</v>
      </c>
      <c r="AQ167" s="147" t="s">
        <v>1044</v>
      </c>
      <c r="AR167" s="148" t="s">
        <v>1038</v>
      </c>
      <c r="AS167" s="147">
        <v>244</v>
      </c>
      <c r="AT167" s="200">
        <v>15700000</v>
      </c>
      <c r="AU167" s="200">
        <v>15587260.16</v>
      </c>
      <c r="AV167" s="200">
        <v>0</v>
      </c>
      <c r="AW167" s="200">
        <v>0</v>
      </c>
      <c r="AX167" s="200">
        <v>0</v>
      </c>
      <c r="AY167" s="200">
        <v>0</v>
      </c>
      <c r="AZ167" s="141" t="s">
        <v>241</v>
      </c>
      <c r="BA167" s="276"/>
    </row>
    <row r="168" spans="1:69" ht="191.25">
      <c r="A168" s="141">
        <v>602</v>
      </c>
      <c r="B168" s="45" t="s">
        <v>1001</v>
      </c>
      <c r="C168" s="142">
        <v>401000007</v>
      </c>
      <c r="D168" s="270" t="s">
        <v>1045</v>
      </c>
      <c r="E168" s="271" t="s">
        <v>1002</v>
      </c>
      <c r="F168" s="272"/>
      <c r="G168" s="272"/>
      <c r="H168" s="273" t="s">
        <v>71</v>
      </c>
      <c r="I168" s="272"/>
      <c r="J168" s="273">
        <v>16</v>
      </c>
      <c r="K168" s="273">
        <v>1</v>
      </c>
      <c r="L168" s="273" t="s">
        <v>575</v>
      </c>
      <c r="M168" s="273"/>
      <c r="N168" s="273"/>
      <c r="O168" s="273"/>
      <c r="P168" s="274" t="s">
        <v>186</v>
      </c>
      <c r="Q168" s="274" t="s">
        <v>74</v>
      </c>
      <c r="R168" s="273"/>
      <c r="S168" s="273"/>
      <c r="T168" s="273" t="s">
        <v>71</v>
      </c>
      <c r="U168" s="273"/>
      <c r="V168" s="273">
        <v>9</v>
      </c>
      <c r="W168" s="273" t="s">
        <v>73</v>
      </c>
      <c r="X168" s="273"/>
      <c r="Y168" s="273"/>
      <c r="Z168" s="273"/>
      <c r="AA168" s="273"/>
      <c r="AB168" s="274" t="s">
        <v>187</v>
      </c>
      <c r="AC168" s="274" t="s">
        <v>1016</v>
      </c>
      <c r="AD168" s="274"/>
      <c r="AE168" s="274"/>
      <c r="AF168" s="274"/>
      <c r="AG168" s="274"/>
      <c r="AH168" s="274"/>
      <c r="AI168" s="274"/>
      <c r="AJ168" s="274"/>
      <c r="AK168" s="274"/>
      <c r="AL168" s="274"/>
      <c r="AM168" s="274" t="s">
        <v>1009</v>
      </c>
      <c r="AN168" s="274" t="s">
        <v>1010</v>
      </c>
      <c r="AO168" s="147" t="s">
        <v>99</v>
      </c>
      <c r="AP168" s="147" t="s">
        <v>68</v>
      </c>
      <c r="AQ168" s="147" t="s">
        <v>1046</v>
      </c>
      <c r="AR168" s="148" t="s">
        <v>1047</v>
      </c>
      <c r="AS168" s="147">
        <v>244</v>
      </c>
      <c r="AT168" s="200">
        <v>2578944.91</v>
      </c>
      <c r="AU168" s="200">
        <v>2020346.18</v>
      </c>
      <c r="AV168" s="200">
        <v>0</v>
      </c>
      <c r="AW168" s="200">
        <v>0</v>
      </c>
      <c r="AX168" s="200">
        <v>0</v>
      </c>
      <c r="AY168" s="200">
        <v>0</v>
      </c>
      <c r="AZ168" s="141" t="s">
        <v>193</v>
      </c>
      <c r="BA168" s="278"/>
      <c r="BB168" s="251"/>
      <c r="BC168" s="251"/>
      <c r="BD168" s="251"/>
      <c r="BE168" s="251"/>
      <c r="BF168" s="252"/>
      <c r="BG168" s="13"/>
      <c r="BH168" s="253"/>
      <c r="BI168" s="253"/>
      <c r="BJ168" s="253"/>
      <c r="BK168" s="253"/>
      <c r="BL168" s="253"/>
      <c r="BM168" s="253"/>
      <c r="BN168" s="253"/>
      <c r="BO168" s="253"/>
      <c r="BP168" s="253"/>
      <c r="BQ168" s="253"/>
    </row>
    <row r="169" spans="1:69" ht="191.25">
      <c r="A169" s="141">
        <v>602</v>
      </c>
      <c r="B169" s="45" t="s">
        <v>1001</v>
      </c>
      <c r="C169" s="142">
        <v>401000007</v>
      </c>
      <c r="D169" s="270" t="s">
        <v>1045</v>
      </c>
      <c r="E169" s="271" t="s">
        <v>1002</v>
      </c>
      <c r="F169" s="272"/>
      <c r="G169" s="272"/>
      <c r="H169" s="273" t="s">
        <v>71</v>
      </c>
      <c r="I169" s="272"/>
      <c r="J169" s="273">
        <v>16</v>
      </c>
      <c r="K169" s="273">
        <v>1</v>
      </c>
      <c r="L169" s="273" t="s">
        <v>575</v>
      </c>
      <c r="M169" s="273"/>
      <c r="N169" s="273"/>
      <c r="O169" s="273"/>
      <c r="P169" s="274" t="s">
        <v>186</v>
      </c>
      <c r="Q169" s="274" t="s">
        <v>74</v>
      </c>
      <c r="R169" s="273"/>
      <c r="S169" s="273"/>
      <c r="T169" s="273" t="s">
        <v>71</v>
      </c>
      <c r="U169" s="273"/>
      <c r="V169" s="273">
        <v>9</v>
      </c>
      <c r="W169" s="273" t="s">
        <v>73</v>
      </c>
      <c r="X169" s="273"/>
      <c r="Y169" s="273"/>
      <c r="Z169" s="273"/>
      <c r="AA169" s="273"/>
      <c r="AB169" s="274" t="s">
        <v>187</v>
      </c>
      <c r="AC169" s="274" t="s">
        <v>1016</v>
      </c>
      <c r="AD169" s="274"/>
      <c r="AE169" s="274"/>
      <c r="AF169" s="274"/>
      <c r="AG169" s="274"/>
      <c r="AH169" s="274"/>
      <c r="AI169" s="274"/>
      <c r="AJ169" s="274"/>
      <c r="AK169" s="274"/>
      <c r="AL169" s="274"/>
      <c r="AM169" s="274" t="s">
        <v>1009</v>
      </c>
      <c r="AN169" s="274" t="s">
        <v>1010</v>
      </c>
      <c r="AO169" s="147" t="s">
        <v>99</v>
      </c>
      <c r="AP169" s="147" t="s">
        <v>68</v>
      </c>
      <c r="AQ169" s="147" t="s">
        <v>1048</v>
      </c>
      <c r="AR169" s="148" t="s">
        <v>1047</v>
      </c>
      <c r="AS169" s="147" t="s">
        <v>116</v>
      </c>
      <c r="AT169" s="200">
        <v>0</v>
      </c>
      <c r="AU169" s="200">
        <v>0</v>
      </c>
      <c r="AV169" s="200">
        <v>2264529.67</v>
      </c>
      <c r="AW169" s="200">
        <v>2161770</v>
      </c>
      <c r="AX169" s="200">
        <v>2161770</v>
      </c>
      <c r="AY169" s="200">
        <v>2161770</v>
      </c>
      <c r="AZ169" s="141" t="s">
        <v>193</v>
      </c>
      <c r="BA169" s="278"/>
      <c r="BB169" s="251"/>
      <c r="BC169" s="251"/>
      <c r="BD169" s="251"/>
      <c r="BE169" s="252"/>
      <c r="BF169" s="13"/>
      <c r="BG169" s="253"/>
      <c r="BH169" s="253"/>
      <c r="BI169" s="253"/>
      <c r="BJ169" s="253"/>
      <c r="BK169" s="253"/>
      <c r="BL169" s="253"/>
      <c r="BM169" s="253"/>
      <c r="BN169" s="253"/>
      <c r="BO169" s="253"/>
      <c r="BP169" s="253"/>
      <c r="BQ169" s="253"/>
    </row>
    <row r="170" spans="1:69" ht="191.25">
      <c r="A170" s="141">
        <v>602</v>
      </c>
      <c r="B170" s="45" t="s">
        <v>1001</v>
      </c>
      <c r="C170" s="142">
        <v>401000007</v>
      </c>
      <c r="D170" s="270" t="s">
        <v>1045</v>
      </c>
      <c r="E170" s="271" t="s">
        <v>1002</v>
      </c>
      <c r="F170" s="272"/>
      <c r="G170" s="272"/>
      <c r="H170" s="273" t="s">
        <v>71</v>
      </c>
      <c r="I170" s="272"/>
      <c r="J170" s="273">
        <v>16</v>
      </c>
      <c r="K170" s="273">
        <v>1</v>
      </c>
      <c r="L170" s="273" t="s">
        <v>575</v>
      </c>
      <c r="M170" s="273"/>
      <c r="N170" s="273"/>
      <c r="O170" s="273"/>
      <c r="P170" s="274" t="s">
        <v>186</v>
      </c>
      <c r="Q170" s="274" t="s">
        <v>74</v>
      </c>
      <c r="R170" s="273"/>
      <c r="S170" s="273"/>
      <c r="T170" s="273" t="s">
        <v>71</v>
      </c>
      <c r="U170" s="273"/>
      <c r="V170" s="273">
        <v>9</v>
      </c>
      <c r="W170" s="273" t="s">
        <v>73</v>
      </c>
      <c r="X170" s="273"/>
      <c r="Y170" s="273"/>
      <c r="Z170" s="273"/>
      <c r="AA170" s="273"/>
      <c r="AB170" s="274" t="s">
        <v>187</v>
      </c>
      <c r="AC170" s="274" t="s">
        <v>1016</v>
      </c>
      <c r="AD170" s="274"/>
      <c r="AE170" s="274"/>
      <c r="AF170" s="274"/>
      <c r="AG170" s="274"/>
      <c r="AH170" s="274"/>
      <c r="AI170" s="274"/>
      <c r="AJ170" s="274"/>
      <c r="AK170" s="274"/>
      <c r="AL170" s="274"/>
      <c r="AM170" s="274" t="s">
        <v>1009</v>
      </c>
      <c r="AN170" s="274" t="s">
        <v>1010</v>
      </c>
      <c r="AO170" s="147" t="s">
        <v>99</v>
      </c>
      <c r="AP170" s="147" t="s">
        <v>68</v>
      </c>
      <c r="AQ170" s="147" t="s">
        <v>1049</v>
      </c>
      <c r="AR170" s="148" t="s">
        <v>1047</v>
      </c>
      <c r="AS170" s="147" t="s">
        <v>116</v>
      </c>
      <c r="AT170" s="200">
        <v>0</v>
      </c>
      <c r="AU170" s="200">
        <v>0</v>
      </c>
      <c r="AV170" s="200">
        <v>558598.73</v>
      </c>
      <c r="AW170" s="200">
        <v>0</v>
      </c>
      <c r="AX170" s="200">
        <v>0</v>
      </c>
      <c r="AY170" s="200">
        <v>0</v>
      </c>
      <c r="AZ170" s="141" t="s">
        <v>1015</v>
      </c>
      <c r="BA170" s="278"/>
      <c r="BB170" s="251"/>
      <c r="BC170" s="251"/>
      <c r="BD170" s="251"/>
      <c r="BE170" s="252"/>
      <c r="BF170" s="13"/>
      <c r="BG170" s="253"/>
      <c r="BH170" s="253"/>
      <c r="BI170" s="253"/>
      <c r="BJ170" s="253"/>
      <c r="BK170" s="253"/>
      <c r="BL170" s="253"/>
      <c r="BM170" s="253"/>
      <c r="BN170" s="253"/>
      <c r="BO170" s="253"/>
      <c r="BP170" s="253"/>
      <c r="BQ170" s="253"/>
    </row>
    <row r="171" spans="1:69" ht="191.25">
      <c r="A171" s="141">
        <v>602</v>
      </c>
      <c r="B171" s="45" t="s">
        <v>1001</v>
      </c>
      <c r="C171" s="142">
        <v>401000007</v>
      </c>
      <c r="D171" s="270" t="s">
        <v>1045</v>
      </c>
      <c r="E171" s="271" t="s">
        <v>1002</v>
      </c>
      <c r="F171" s="272"/>
      <c r="G171" s="272"/>
      <c r="H171" s="273" t="s">
        <v>71</v>
      </c>
      <c r="I171" s="272"/>
      <c r="J171" s="273">
        <v>16</v>
      </c>
      <c r="K171" s="273">
        <v>1</v>
      </c>
      <c r="L171" s="273" t="s">
        <v>575</v>
      </c>
      <c r="M171" s="273"/>
      <c r="N171" s="273"/>
      <c r="O171" s="273"/>
      <c r="P171" s="274" t="s">
        <v>186</v>
      </c>
      <c r="Q171" s="274" t="s">
        <v>74</v>
      </c>
      <c r="R171" s="273"/>
      <c r="S171" s="273"/>
      <c r="T171" s="273" t="s">
        <v>71</v>
      </c>
      <c r="U171" s="273"/>
      <c r="V171" s="273">
        <v>9</v>
      </c>
      <c r="W171" s="273" t="s">
        <v>73</v>
      </c>
      <c r="X171" s="273"/>
      <c r="Y171" s="273"/>
      <c r="Z171" s="273"/>
      <c r="AA171" s="273"/>
      <c r="AB171" s="274" t="s">
        <v>187</v>
      </c>
      <c r="AC171" s="274" t="s">
        <v>1050</v>
      </c>
      <c r="AD171" s="274"/>
      <c r="AE171" s="274"/>
      <c r="AF171" s="274"/>
      <c r="AG171" s="274"/>
      <c r="AH171" s="274"/>
      <c r="AI171" s="274"/>
      <c r="AJ171" s="274"/>
      <c r="AK171" s="274"/>
      <c r="AL171" s="274"/>
      <c r="AM171" s="274" t="s">
        <v>1051</v>
      </c>
      <c r="AN171" s="274" t="s">
        <v>1052</v>
      </c>
      <c r="AO171" s="147" t="s">
        <v>891</v>
      </c>
      <c r="AP171" s="147" t="s">
        <v>891</v>
      </c>
      <c r="AQ171" s="147" t="s">
        <v>1053</v>
      </c>
      <c r="AR171" s="148" t="s">
        <v>1054</v>
      </c>
      <c r="AS171" s="147">
        <v>244</v>
      </c>
      <c r="AT171" s="200">
        <v>26423.53</v>
      </c>
      <c r="AU171" s="200">
        <v>26423.53</v>
      </c>
      <c r="AV171" s="200">
        <v>0</v>
      </c>
      <c r="AW171" s="200">
        <v>0</v>
      </c>
      <c r="AX171" s="200">
        <v>0</v>
      </c>
      <c r="AY171" s="200">
        <v>0</v>
      </c>
      <c r="AZ171" s="141" t="s">
        <v>193</v>
      </c>
      <c r="BA171" s="278"/>
      <c r="BB171" s="251"/>
      <c r="BC171" s="251"/>
      <c r="BD171" s="251"/>
      <c r="BE171" s="252"/>
      <c r="BF171" s="13"/>
      <c r="BG171" s="253"/>
      <c r="BH171" s="253"/>
      <c r="BI171" s="253"/>
      <c r="BJ171" s="253"/>
      <c r="BK171" s="253"/>
      <c r="BL171" s="253"/>
      <c r="BM171" s="253"/>
      <c r="BN171" s="253"/>
      <c r="BO171" s="253"/>
      <c r="BP171" s="253"/>
      <c r="BQ171" s="253"/>
    </row>
    <row r="172" spans="1:69" ht="191.25">
      <c r="A172" s="141">
        <v>602</v>
      </c>
      <c r="B172" s="45" t="s">
        <v>1001</v>
      </c>
      <c r="C172" s="142">
        <v>401000007</v>
      </c>
      <c r="D172" s="270" t="s">
        <v>1045</v>
      </c>
      <c r="E172" s="271" t="s">
        <v>1002</v>
      </c>
      <c r="F172" s="272"/>
      <c r="G172" s="272"/>
      <c r="H172" s="273" t="s">
        <v>71</v>
      </c>
      <c r="I172" s="272"/>
      <c r="J172" s="273">
        <v>16</v>
      </c>
      <c r="K172" s="273">
        <v>1</v>
      </c>
      <c r="L172" s="273" t="s">
        <v>575</v>
      </c>
      <c r="M172" s="273"/>
      <c r="N172" s="273"/>
      <c r="O172" s="273"/>
      <c r="P172" s="274" t="s">
        <v>186</v>
      </c>
      <c r="Q172" s="274" t="s">
        <v>74</v>
      </c>
      <c r="R172" s="273"/>
      <c r="S172" s="273"/>
      <c r="T172" s="273" t="s">
        <v>71</v>
      </c>
      <c r="U172" s="273"/>
      <c r="V172" s="273">
        <v>9</v>
      </c>
      <c r="W172" s="273" t="s">
        <v>73</v>
      </c>
      <c r="X172" s="273"/>
      <c r="Y172" s="273"/>
      <c r="Z172" s="273"/>
      <c r="AA172" s="273"/>
      <c r="AB172" s="274" t="s">
        <v>187</v>
      </c>
      <c r="AC172" s="274" t="s">
        <v>1055</v>
      </c>
      <c r="AD172" s="274"/>
      <c r="AE172" s="274"/>
      <c r="AF172" s="274"/>
      <c r="AG172" s="274"/>
      <c r="AH172" s="274"/>
      <c r="AI172" s="274"/>
      <c r="AJ172" s="274"/>
      <c r="AK172" s="274"/>
      <c r="AL172" s="274"/>
      <c r="AM172" s="274" t="s">
        <v>1056</v>
      </c>
      <c r="AN172" s="274" t="s">
        <v>1057</v>
      </c>
      <c r="AO172" s="147" t="s">
        <v>891</v>
      </c>
      <c r="AP172" s="147" t="s">
        <v>99</v>
      </c>
      <c r="AQ172" s="147" t="s">
        <v>1058</v>
      </c>
      <c r="AR172" s="148" t="s">
        <v>1059</v>
      </c>
      <c r="AS172" s="147" t="s">
        <v>1060</v>
      </c>
      <c r="AT172" s="200">
        <v>105254145.09</v>
      </c>
      <c r="AU172" s="200">
        <v>0</v>
      </c>
      <c r="AV172" s="200">
        <v>0</v>
      </c>
      <c r="AW172" s="200">
        <v>0</v>
      </c>
      <c r="AX172" s="200">
        <v>0</v>
      </c>
      <c r="AY172" s="200">
        <v>0</v>
      </c>
      <c r="AZ172" s="141" t="s">
        <v>193</v>
      </c>
      <c r="BA172" s="278"/>
      <c r="BB172" s="251"/>
      <c r="BC172" s="251"/>
      <c r="BD172" s="251"/>
      <c r="BE172" s="252"/>
      <c r="BF172" s="13"/>
      <c r="BG172" s="253"/>
      <c r="BH172" s="253"/>
      <c r="BI172" s="253"/>
      <c r="BJ172" s="253"/>
      <c r="BK172" s="253"/>
      <c r="BL172" s="253"/>
      <c r="BM172" s="253"/>
      <c r="BN172" s="253"/>
      <c r="BO172" s="253"/>
      <c r="BP172" s="253"/>
      <c r="BQ172" s="253"/>
    </row>
    <row r="173" spans="1:69" ht="76.5">
      <c r="A173" s="519">
        <v>602</v>
      </c>
      <c r="B173" s="519" t="s">
        <v>1001</v>
      </c>
      <c r="C173" s="187">
        <v>401000003</v>
      </c>
      <c r="D173" s="270" t="s">
        <v>184</v>
      </c>
      <c r="E173" s="271" t="s">
        <v>185</v>
      </c>
      <c r="F173" s="272"/>
      <c r="G173" s="272"/>
      <c r="H173" s="273" t="s">
        <v>71</v>
      </c>
      <c r="I173" s="272"/>
      <c r="J173" s="273">
        <v>16</v>
      </c>
      <c r="K173" s="273" t="s">
        <v>1061</v>
      </c>
      <c r="L173" s="273" t="s">
        <v>1062</v>
      </c>
      <c r="M173" s="273"/>
      <c r="N173" s="273"/>
      <c r="O173" s="273"/>
      <c r="P173" s="274" t="s">
        <v>186</v>
      </c>
      <c r="Q173" s="274" t="s">
        <v>74</v>
      </c>
      <c r="R173" s="273"/>
      <c r="S173" s="273"/>
      <c r="T173" s="273" t="s">
        <v>71</v>
      </c>
      <c r="U173" s="273"/>
      <c r="V173" s="273">
        <v>9</v>
      </c>
      <c r="W173" s="273" t="s">
        <v>73</v>
      </c>
      <c r="X173" s="273"/>
      <c r="Y173" s="273"/>
      <c r="Z173" s="273"/>
      <c r="AA173" s="273"/>
      <c r="AB173" s="274" t="s">
        <v>187</v>
      </c>
      <c r="AC173" s="274" t="s">
        <v>1050</v>
      </c>
      <c r="AD173" s="274"/>
      <c r="AE173" s="274"/>
      <c r="AF173" s="274"/>
      <c r="AG173" s="274"/>
      <c r="AH173" s="274"/>
      <c r="AI173" s="274"/>
      <c r="AJ173" s="274"/>
      <c r="AK173" s="274"/>
      <c r="AL173" s="274"/>
      <c r="AM173" s="274" t="s">
        <v>1063</v>
      </c>
      <c r="AN173" s="274" t="s">
        <v>1052</v>
      </c>
      <c r="AO173" s="147" t="s">
        <v>99</v>
      </c>
      <c r="AP173" s="147" t="s">
        <v>68</v>
      </c>
      <c r="AQ173" s="147" t="s">
        <v>1064</v>
      </c>
      <c r="AR173" s="148" t="s">
        <v>1065</v>
      </c>
      <c r="AS173" s="147" t="s">
        <v>116</v>
      </c>
      <c r="AT173" s="200">
        <v>28053999</v>
      </c>
      <c r="AU173" s="200">
        <v>28053999</v>
      </c>
      <c r="AV173" s="200">
        <v>0</v>
      </c>
      <c r="AW173" s="200">
        <v>0</v>
      </c>
      <c r="AX173" s="200">
        <v>0</v>
      </c>
      <c r="AY173" s="200">
        <v>0</v>
      </c>
      <c r="AZ173" s="141" t="s">
        <v>193</v>
      </c>
      <c r="BA173" s="279"/>
      <c r="BB173" s="13"/>
      <c r="BD173" s="253"/>
      <c r="BE173" s="253"/>
      <c r="BF173" s="253"/>
      <c r="BG173" s="253"/>
      <c r="BH173" s="253"/>
      <c r="BI173" s="253"/>
      <c r="BJ173" s="253"/>
      <c r="BK173" s="253"/>
      <c r="BL173" s="253"/>
      <c r="BM173" s="253"/>
      <c r="BN173" s="253"/>
      <c r="BO173" s="253"/>
      <c r="BP173" s="253"/>
      <c r="BQ173" s="253"/>
    </row>
    <row r="174" spans="1:69" ht="229.5">
      <c r="A174" s="141">
        <v>602</v>
      </c>
      <c r="B174" s="45" t="s">
        <v>1001</v>
      </c>
      <c r="C174" s="142">
        <v>401000007</v>
      </c>
      <c r="D174" s="270" t="s">
        <v>1045</v>
      </c>
      <c r="E174" s="271" t="s">
        <v>1002</v>
      </c>
      <c r="F174" s="272"/>
      <c r="G174" s="272"/>
      <c r="H174" s="273" t="s">
        <v>71</v>
      </c>
      <c r="I174" s="272"/>
      <c r="J174" s="273">
        <v>16</v>
      </c>
      <c r="K174" s="273">
        <v>1</v>
      </c>
      <c r="L174" s="273" t="s">
        <v>575</v>
      </c>
      <c r="M174" s="273"/>
      <c r="N174" s="273"/>
      <c r="O174" s="273"/>
      <c r="P174" s="274" t="s">
        <v>186</v>
      </c>
      <c r="Q174" s="274" t="s">
        <v>1066</v>
      </c>
      <c r="R174" s="273" t="s">
        <v>1067</v>
      </c>
      <c r="S174" s="273"/>
      <c r="T174" s="273" t="s">
        <v>94</v>
      </c>
      <c r="U174" s="273"/>
      <c r="V174" s="273" t="s">
        <v>1032</v>
      </c>
      <c r="W174" s="273" t="s">
        <v>1068</v>
      </c>
      <c r="X174" s="273" t="s">
        <v>1069</v>
      </c>
      <c r="Y174" s="273"/>
      <c r="Z174" s="273"/>
      <c r="AA174" s="273"/>
      <c r="AB174" s="274" t="s">
        <v>1070</v>
      </c>
      <c r="AC174" s="274" t="s">
        <v>1071</v>
      </c>
      <c r="AD174" s="274"/>
      <c r="AE174" s="274"/>
      <c r="AF174" s="274"/>
      <c r="AG174" s="274"/>
      <c r="AH174" s="274"/>
      <c r="AI174" s="274"/>
      <c r="AJ174" s="274"/>
      <c r="AK174" s="274"/>
      <c r="AL174" s="274"/>
      <c r="AM174" s="274" t="s">
        <v>1023</v>
      </c>
      <c r="AN174" s="274" t="s">
        <v>1005</v>
      </c>
      <c r="AO174" s="147" t="s">
        <v>891</v>
      </c>
      <c r="AP174" s="147" t="s">
        <v>99</v>
      </c>
      <c r="AQ174" s="147" t="s">
        <v>1072</v>
      </c>
      <c r="AR174" s="148" t="s">
        <v>1073</v>
      </c>
      <c r="AS174" s="147" t="s">
        <v>1060</v>
      </c>
      <c r="AT174" s="200">
        <v>16349420.34</v>
      </c>
      <c r="AU174" s="200">
        <v>15367246.289999999</v>
      </c>
      <c r="AV174" s="200">
        <v>982174.05</v>
      </c>
      <c r="AW174" s="200">
        <v>0</v>
      </c>
      <c r="AX174" s="200">
        <v>0</v>
      </c>
      <c r="AY174" s="200">
        <v>0</v>
      </c>
      <c r="AZ174" s="141" t="s">
        <v>1074</v>
      </c>
      <c r="BA174" s="279"/>
      <c r="BB174" s="13"/>
      <c r="BD174" s="253"/>
      <c r="BE174" s="253"/>
      <c r="BF174" s="253"/>
      <c r="BG174" s="253"/>
      <c r="BH174" s="253"/>
      <c r="BI174" s="253"/>
      <c r="BJ174" s="253"/>
      <c r="BK174" s="253"/>
      <c r="BL174" s="253"/>
      <c r="BM174" s="253"/>
      <c r="BN174" s="253"/>
      <c r="BO174" s="253"/>
      <c r="BP174" s="253"/>
      <c r="BQ174" s="253"/>
    </row>
    <row r="175" spans="1:69" ht="204">
      <c r="A175" s="141">
        <v>602</v>
      </c>
      <c r="B175" s="45" t="s">
        <v>1001</v>
      </c>
      <c r="C175" s="142">
        <v>401000007</v>
      </c>
      <c r="D175" s="270" t="s">
        <v>1045</v>
      </c>
      <c r="E175" s="271" t="s">
        <v>1002</v>
      </c>
      <c r="F175" s="272"/>
      <c r="G175" s="272"/>
      <c r="H175" s="273" t="s">
        <v>71</v>
      </c>
      <c r="I175" s="272"/>
      <c r="J175" s="273">
        <v>16</v>
      </c>
      <c r="K175" s="273">
        <v>1</v>
      </c>
      <c r="L175" s="273" t="s">
        <v>575</v>
      </c>
      <c r="M175" s="273"/>
      <c r="N175" s="273"/>
      <c r="O175" s="273"/>
      <c r="P175" s="274" t="s">
        <v>186</v>
      </c>
      <c r="Q175" s="274" t="s">
        <v>1075</v>
      </c>
      <c r="R175" s="273" t="s">
        <v>1076</v>
      </c>
      <c r="S175" s="273"/>
      <c r="T175" s="273" t="s">
        <v>71</v>
      </c>
      <c r="U175" s="273"/>
      <c r="V175" s="273">
        <v>9</v>
      </c>
      <c r="W175" s="273" t="s">
        <v>73</v>
      </c>
      <c r="X175" s="273" t="s">
        <v>1069</v>
      </c>
      <c r="Y175" s="273"/>
      <c r="Z175" s="273"/>
      <c r="AA175" s="273"/>
      <c r="AB175" s="274" t="s">
        <v>1070</v>
      </c>
      <c r="AC175" s="274" t="s">
        <v>1077</v>
      </c>
      <c r="AD175" s="274"/>
      <c r="AE175" s="274"/>
      <c r="AF175" s="274"/>
      <c r="AG175" s="274"/>
      <c r="AH175" s="274"/>
      <c r="AI175" s="274"/>
      <c r="AJ175" s="274"/>
      <c r="AK175" s="274"/>
      <c r="AL175" s="274"/>
      <c r="AM175" s="274" t="s">
        <v>1056</v>
      </c>
      <c r="AN175" s="274" t="s">
        <v>1057</v>
      </c>
      <c r="AO175" s="147" t="s">
        <v>891</v>
      </c>
      <c r="AP175" s="147" t="s">
        <v>99</v>
      </c>
      <c r="AQ175" s="147" t="s">
        <v>1078</v>
      </c>
      <c r="AR175" s="148" t="s">
        <v>1079</v>
      </c>
      <c r="AS175" s="147" t="s">
        <v>1060</v>
      </c>
      <c r="AT175" s="200">
        <v>0</v>
      </c>
      <c r="AU175" s="200">
        <v>0</v>
      </c>
      <c r="AV175" s="200">
        <v>589304.43000000005</v>
      </c>
      <c r="AW175" s="200">
        <v>0</v>
      </c>
      <c r="AX175" s="200">
        <v>0</v>
      </c>
      <c r="AY175" s="200">
        <v>0</v>
      </c>
      <c r="AZ175" s="141" t="s">
        <v>1080</v>
      </c>
      <c r="BA175" s="279"/>
      <c r="BB175" s="13"/>
      <c r="BD175" s="253"/>
      <c r="BE175" s="253"/>
      <c r="BF175" s="253"/>
      <c r="BG175" s="253"/>
      <c r="BH175" s="253"/>
      <c r="BI175" s="253"/>
      <c r="BJ175" s="253"/>
      <c r="BK175" s="253"/>
      <c r="BL175" s="253"/>
      <c r="BM175" s="253"/>
      <c r="BN175" s="253"/>
      <c r="BO175" s="253"/>
      <c r="BP175" s="253"/>
      <c r="BQ175" s="253"/>
    </row>
    <row r="176" spans="1:69" ht="204">
      <c r="A176" s="141">
        <v>602</v>
      </c>
      <c r="B176" s="45" t="s">
        <v>1001</v>
      </c>
      <c r="C176" s="142">
        <v>401000007</v>
      </c>
      <c r="D176" s="270" t="s">
        <v>1045</v>
      </c>
      <c r="E176" s="271" t="s">
        <v>1002</v>
      </c>
      <c r="F176" s="272"/>
      <c r="G176" s="272"/>
      <c r="H176" s="273" t="s">
        <v>71</v>
      </c>
      <c r="I176" s="272"/>
      <c r="J176" s="273">
        <v>16</v>
      </c>
      <c r="K176" s="273">
        <v>1</v>
      </c>
      <c r="L176" s="273" t="s">
        <v>575</v>
      </c>
      <c r="M176" s="273"/>
      <c r="N176" s="273"/>
      <c r="O176" s="273"/>
      <c r="P176" s="274" t="s">
        <v>186</v>
      </c>
      <c r="Q176" s="274" t="s">
        <v>1075</v>
      </c>
      <c r="R176" s="273" t="s">
        <v>1076</v>
      </c>
      <c r="S176" s="273"/>
      <c r="T176" s="273" t="s">
        <v>71</v>
      </c>
      <c r="U176" s="273"/>
      <c r="V176" s="273">
        <v>9</v>
      </c>
      <c r="W176" s="273" t="s">
        <v>73</v>
      </c>
      <c r="X176" s="273" t="s">
        <v>1069</v>
      </c>
      <c r="Y176" s="273"/>
      <c r="Z176" s="273"/>
      <c r="AA176" s="273"/>
      <c r="AB176" s="274" t="s">
        <v>1070</v>
      </c>
      <c r="AC176" s="274" t="s">
        <v>1081</v>
      </c>
      <c r="AD176" s="274"/>
      <c r="AE176" s="274"/>
      <c r="AF176" s="274"/>
      <c r="AG176" s="274"/>
      <c r="AH176" s="274"/>
      <c r="AI176" s="274"/>
      <c r="AJ176" s="274"/>
      <c r="AK176" s="274"/>
      <c r="AL176" s="274"/>
      <c r="AM176" s="274" t="s">
        <v>1023</v>
      </c>
      <c r="AN176" s="274" t="s">
        <v>1005</v>
      </c>
      <c r="AO176" s="147" t="s">
        <v>891</v>
      </c>
      <c r="AP176" s="147" t="s">
        <v>99</v>
      </c>
      <c r="AQ176" s="147" t="s">
        <v>1082</v>
      </c>
      <c r="AR176" s="148" t="s">
        <v>1079</v>
      </c>
      <c r="AS176" s="147" t="s">
        <v>1060</v>
      </c>
      <c r="AT176" s="200">
        <v>9244524.3699999992</v>
      </c>
      <c r="AU176" s="200">
        <v>8655219.9399999995</v>
      </c>
      <c r="AV176" s="200">
        <v>0</v>
      </c>
      <c r="AW176" s="200">
        <v>0</v>
      </c>
      <c r="AX176" s="200">
        <v>0</v>
      </c>
      <c r="AY176" s="200">
        <v>0</v>
      </c>
      <c r="AZ176" s="141" t="s">
        <v>241</v>
      </c>
      <c r="BA176" s="279"/>
      <c r="BB176" s="13"/>
      <c r="BD176" s="253"/>
      <c r="BE176" s="253"/>
      <c r="BF176" s="253"/>
      <c r="BG176" s="253"/>
      <c r="BH176" s="253"/>
      <c r="BI176" s="253"/>
      <c r="BJ176" s="253"/>
      <c r="BK176" s="253"/>
      <c r="BL176" s="253"/>
      <c r="BM176" s="253"/>
      <c r="BN176" s="253"/>
      <c r="BO176" s="253"/>
      <c r="BP176" s="253"/>
      <c r="BQ176" s="253"/>
    </row>
    <row r="177" spans="1:55" s="253" customFormat="1" ht="192">
      <c r="A177" s="141">
        <v>602</v>
      </c>
      <c r="B177" s="45" t="s">
        <v>1001</v>
      </c>
      <c r="C177" s="142">
        <v>401000007</v>
      </c>
      <c r="D177" s="270" t="s">
        <v>1045</v>
      </c>
      <c r="E177" s="271" t="s">
        <v>1002</v>
      </c>
      <c r="F177" s="272"/>
      <c r="G177" s="272"/>
      <c r="H177" s="273" t="s">
        <v>71</v>
      </c>
      <c r="I177" s="272"/>
      <c r="J177" s="273">
        <v>16</v>
      </c>
      <c r="K177" s="273">
        <v>1</v>
      </c>
      <c r="L177" s="273" t="s">
        <v>575</v>
      </c>
      <c r="M177" s="273"/>
      <c r="N177" s="273"/>
      <c r="O177" s="273"/>
      <c r="P177" s="274" t="s">
        <v>186</v>
      </c>
      <c r="Q177" s="274" t="s">
        <v>1075</v>
      </c>
      <c r="R177" s="273" t="s">
        <v>1067</v>
      </c>
      <c r="S177" s="273"/>
      <c r="T177" s="273" t="s">
        <v>94</v>
      </c>
      <c r="U177" s="273"/>
      <c r="V177" s="273" t="s">
        <v>1032</v>
      </c>
      <c r="W177" s="273" t="s">
        <v>95</v>
      </c>
      <c r="X177" s="273" t="s">
        <v>1083</v>
      </c>
      <c r="Y177" s="273"/>
      <c r="Z177" s="273"/>
      <c r="AA177" s="273"/>
      <c r="AB177" s="274" t="s">
        <v>1084</v>
      </c>
      <c r="AC177" s="274" t="s">
        <v>1081</v>
      </c>
      <c r="AD177" s="274"/>
      <c r="AE177" s="274"/>
      <c r="AF177" s="274"/>
      <c r="AG177" s="274"/>
      <c r="AH177" s="274"/>
      <c r="AI177" s="274"/>
      <c r="AJ177" s="274"/>
      <c r="AK177" s="274"/>
      <c r="AL177" s="274"/>
      <c r="AM177" s="274" t="s">
        <v>1023</v>
      </c>
      <c r="AN177" s="274" t="s">
        <v>1005</v>
      </c>
      <c r="AO177" s="147" t="s">
        <v>891</v>
      </c>
      <c r="AP177" s="147" t="s">
        <v>99</v>
      </c>
      <c r="AQ177" s="147" t="s">
        <v>1085</v>
      </c>
      <c r="AR177" s="148" t="s">
        <v>1086</v>
      </c>
      <c r="AS177" s="147" t="s">
        <v>1060</v>
      </c>
      <c r="AT177" s="200">
        <v>0</v>
      </c>
      <c r="AU177" s="200">
        <v>0</v>
      </c>
      <c r="AV177" s="200">
        <v>8928.85</v>
      </c>
      <c r="AW177" s="200">
        <v>0</v>
      </c>
      <c r="AX177" s="200">
        <v>0</v>
      </c>
      <c r="AY177" s="200">
        <v>0</v>
      </c>
      <c r="AZ177" s="141" t="s">
        <v>1080</v>
      </c>
      <c r="BA177" s="279"/>
      <c r="BB177" s="13"/>
    </row>
    <row r="178" spans="1:55" s="253" customFormat="1" ht="192">
      <c r="A178" s="141">
        <v>602</v>
      </c>
      <c r="B178" s="45" t="s">
        <v>1001</v>
      </c>
      <c r="C178" s="142">
        <v>401000007</v>
      </c>
      <c r="D178" s="270" t="s">
        <v>1045</v>
      </c>
      <c r="E178" s="271" t="s">
        <v>1002</v>
      </c>
      <c r="F178" s="272"/>
      <c r="G178" s="272"/>
      <c r="H178" s="273" t="s">
        <v>71</v>
      </c>
      <c r="I178" s="272"/>
      <c r="J178" s="273">
        <v>16</v>
      </c>
      <c r="K178" s="273">
        <v>1</v>
      </c>
      <c r="L178" s="273" t="s">
        <v>575</v>
      </c>
      <c r="M178" s="273"/>
      <c r="N178" s="273"/>
      <c r="O178" s="273"/>
      <c r="P178" s="274" t="s">
        <v>186</v>
      </c>
      <c r="Q178" s="274" t="s">
        <v>1075</v>
      </c>
      <c r="R178" s="273" t="s">
        <v>1067</v>
      </c>
      <c r="S178" s="273"/>
      <c r="T178" s="273" t="s">
        <v>94</v>
      </c>
      <c r="U178" s="273"/>
      <c r="V178" s="273" t="s">
        <v>1032</v>
      </c>
      <c r="W178" s="273" t="s">
        <v>95</v>
      </c>
      <c r="X178" s="273" t="s">
        <v>1083</v>
      </c>
      <c r="Y178" s="273"/>
      <c r="Z178" s="273"/>
      <c r="AA178" s="273"/>
      <c r="AB178" s="274" t="s">
        <v>1084</v>
      </c>
      <c r="AC178" s="274" t="s">
        <v>1016</v>
      </c>
      <c r="AD178" s="274"/>
      <c r="AE178" s="274"/>
      <c r="AF178" s="274"/>
      <c r="AG178" s="274"/>
      <c r="AH178" s="274"/>
      <c r="AI178" s="274"/>
      <c r="AJ178" s="274"/>
      <c r="AK178" s="274"/>
      <c r="AL178" s="274"/>
      <c r="AM178" s="274" t="s">
        <v>1017</v>
      </c>
      <c r="AN178" s="274" t="s">
        <v>1087</v>
      </c>
      <c r="AO178" s="147" t="s">
        <v>891</v>
      </c>
      <c r="AP178" s="147" t="s">
        <v>99</v>
      </c>
      <c r="AQ178" s="147" t="s">
        <v>1085</v>
      </c>
      <c r="AR178" s="148" t="s">
        <v>1086</v>
      </c>
      <c r="AS178" s="147" t="s">
        <v>1060</v>
      </c>
      <c r="AT178" s="200">
        <v>148631.09</v>
      </c>
      <c r="AU178" s="200">
        <v>139702.24</v>
      </c>
      <c r="AV178" s="200">
        <v>0</v>
      </c>
      <c r="AW178" s="200">
        <v>0</v>
      </c>
      <c r="AX178" s="200">
        <v>0</v>
      </c>
      <c r="AY178" s="200">
        <v>0</v>
      </c>
      <c r="AZ178" s="141" t="s">
        <v>241</v>
      </c>
      <c r="BA178" s="279"/>
      <c r="BB178" s="13"/>
    </row>
    <row r="179" spans="1:55" s="253" customFormat="1" ht="204">
      <c r="A179" s="141">
        <v>602</v>
      </c>
      <c r="B179" s="45" t="s">
        <v>1001</v>
      </c>
      <c r="C179" s="142">
        <v>401000007</v>
      </c>
      <c r="D179" s="270" t="s">
        <v>1045</v>
      </c>
      <c r="E179" s="271" t="s">
        <v>1002</v>
      </c>
      <c r="F179" s="272"/>
      <c r="G179" s="272"/>
      <c r="H179" s="273" t="s">
        <v>71</v>
      </c>
      <c r="I179" s="272"/>
      <c r="J179" s="273">
        <v>16</v>
      </c>
      <c r="K179" s="273">
        <v>1</v>
      </c>
      <c r="L179" s="273" t="s">
        <v>575</v>
      </c>
      <c r="M179" s="273"/>
      <c r="N179" s="273"/>
      <c r="O179" s="273"/>
      <c r="P179" s="274" t="s">
        <v>186</v>
      </c>
      <c r="Q179" s="274" t="s">
        <v>1075</v>
      </c>
      <c r="R179" s="273" t="s">
        <v>1067</v>
      </c>
      <c r="S179" s="273"/>
      <c r="T179" s="273" t="s">
        <v>71</v>
      </c>
      <c r="U179" s="273"/>
      <c r="V179" s="273">
        <v>9</v>
      </c>
      <c r="W179" s="273" t="s">
        <v>73</v>
      </c>
      <c r="X179" s="277" t="s">
        <v>1088</v>
      </c>
      <c r="Y179" s="273"/>
      <c r="Z179" s="273"/>
      <c r="AA179" s="273"/>
      <c r="AB179" s="274" t="s">
        <v>1089</v>
      </c>
      <c r="AC179" s="274" t="s">
        <v>1016</v>
      </c>
      <c r="AD179" s="274"/>
      <c r="AE179" s="274"/>
      <c r="AF179" s="274"/>
      <c r="AG179" s="274"/>
      <c r="AH179" s="274"/>
      <c r="AI179" s="274"/>
      <c r="AJ179" s="274"/>
      <c r="AK179" s="274"/>
      <c r="AL179" s="274"/>
      <c r="AM179" s="274" t="s">
        <v>1017</v>
      </c>
      <c r="AN179" s="274" t="s">
        <v>1087</v>
      </c>
      <c r="AO179" s="147" t="s">
        <v>891</v>
      </c>
      <c r="AP179" s="147" t="s">
        <v>99</v>
      </c>
      <c r="AQ179" s="147" t="s">
        <v>1078</v>
      </c>
      <c r="AR179" s="148" t="s">
        <v>1090</v>
      </c>
      <c r="AS179" s="147" t="s">
        <v>1060</v>
      </c>
      <c r="AT179" s="200">
        <v>0</v>
      </c>
      <c r="AU179" s="200">
        <v>0</v>
      </c>
      <c r="AV179" s="200">
        <v>5952.57</v>
      </c>
      <c r="AW179" s="200">
        <v>0</v>
      </c>
      <c r="AX179" s="200">
        <v>0</v>
      </c>
      <c r="AY179" s="200">
        <v>0</v>
      </c>
      <c r="AZ179" s="141" t="s">
        <v>1015</v>
      </c>
      <c r="BA179" s="278"/>
      <c r="BB179" s="252"/>
      <c r="BC179" s="13"/>
    </row>
    <row r="180" spans="1:55" s="253" customFormat="1" ht="204">
      <c r="A180" s="141">
        <v>602</v>
      </c>
      <c r="B180" s="45" t="s">
        <v>1001</v>
      </c>
      <c r="C180" s="142">
        <v>401000007</v>
      </c>
      <c r="D180" s="270" t="s">
        <v>1045</v>
      </c>
      <c r="E180" s="271" t="s">
        <v>1002</v>
      </c>
      <c r="F180" s="272"/>
      <c r="G180" s="272"/>
      <c r="H180" s="273" t="s">
        <v>71</v>
      </c>
      <c r="I180" s="272"/>
      <c r="J180" s="273">
        <v>16</v>
      </c>
      <c r="K180" s="273">
        <v>1</v>
      </c>
      <c r="L180" s="273" t="s">
        <v>575</v>
      </c>
      <c r="M180" s="273"/>
      <c r="N180" s="273"/>
      <c r="O180" s="273"/>
      <c r="P180" s="274" t="s">
        <v>186</v>
      </c>
      <c r="Q180" s="274" t="s">
        <v>1075</v>
      </c>
      <c r="R180" s="273" t="s">
        <v>1067</v>
      </c>
      <c r="S180" s="273"/>
      <c r="T180" s="273" t="s">
        <v>71</v>
      </c>
      <c r="U180" s="273"/>
      <c r="V180" s="273">
        <v>9</v>
      </c>
      <c r="W180" s="273" t="s">
        <v>73</v>
      </c>
      <c r="X180" s="277" t="s">
        <v>1088</v>
      </c>
      <c r="Y180" s="273"/>
      <c r="Z180" s="273"/>
      <c r="AA180" s="273"/>
      <c r="AB180" s="274" t="s">
        <v>1089</v>
      </c>
      <c r="AC180" s="274" t="s">
        <v>1016</v>
      </c>
      <c r="AD180" s="274"/>
      <c r="AE180" s="274"/>
      <c r="AF180" s="274"/>
      <c r="AG180" s="274"/>
      <c r="AH180" s="274"/>
      <c r="AI180" s="274"/>
      <c r="AJ180" s="274"/>
      <c r="AK180" s="274"/>
      <c r="AL180" s="274"/>
      <c r="AM180" s="274" t="s">
        <v>1017</v>
      </c>
      <c r="AN180" s="274" t="s">
        <v>1087</v>
      </c>
      <c r="AO180" s="147" t="s">
        <v>891</v>
      </c>
      <c r="AP180" s="147" t="s">
        <v>99</v>
      </c>
      <c r="AQ180" s="147" t="s">
        <v>1078</v>
      </c>
      <c r="AR180" s="148" t="s">
        <v>1090</v>
      </c>
      <c r="AS180" s="147" t="s">
        <v>1060</v>
      </c>
      <c r="AT180" s="200">
        <v>93379.03</v>
      </c>
      <c r="AU180" s="200">
        <v>87426.46</v>
      </c>
      <c r="AV180" s="200">
        <v>0</v>
      </c>
      <c r="AW180" s="200">
        <v>0</v>
      </c>
      <c r="AX180" s="200">
        <v>0</v>
      </c>
      <c r="AY180" s="200">
        <v>0</v>
      </c>
      <c r="AZ180" s="141" t="s">
        <v>1039</v>
      </c>
      <c r="BA180" s="278"/>
      <c r="BB180" s="252"/>
      <c r="BC180" s="13"/>
    </row>
    <row r="181" spans="1:55" s="253" customFormat="1" ht="192">
      <c r="A181" s="141">
        <v>602</v>
      </c>
      <c r="B181" s="45" t="s">
        <v>1001</v>
      </c>
      <c r="C181" s="142">
        <v>401000007</v>
      </c>
      <c r="D181" s="270" t="s">
        <v>1045</v>
      </c>
      <c r="E181" s="271" t="s">
        <v>1002</v>
      </c>
      <c r="F181" s="272"/>
      <c r="G181" s="272"/>
      <c r="H181" s="273" t="s">
        <v>71</v>
      </c>
      <c r="I181" s="272"/>
      <c r="J181" s="273">
        <v>16</v>
      </c>
      <c r="K181" s="273">
        <v>1</v>
      </c>
      <c r="L181" s="273" t="s">
        <v>575</v>
      </c>
      <c r="M181" s="273"/>
      <c r="N181" s="273"/>
      <c r="O181" s="273"/>
      <c r="P181" s="274" t="s">
        <v>186</v>
      </c>
      <c r="Q181" s="274" t="s">
        <v>1075</v>
      </c>
      <c r="R181" s="273" t="s">
        <v>1067</v>
      </c>
      <c r="S181" s="273"/>
      <c r="T181" s="273" t="s">
        <v>94</v>
      </c>
      <c r="U181" s="273"/>
      <c r="V181" s="273" t="s">
        <v>1032</v>
      </c>
      <c r="W181" s="273" t="s">
        <v>95</v>
      </c>
      <c r="X181" s="273" t="s">
        <v>1091</v>
      </c>
      <c r="Y181" s="273"/>
      <c r="Z181" s="273"/>
      <c r="AA181" s="273"/>
      <c r="AB181" s="274" t="s">
        <v>1092</v>
      </c>
      <c r="AC181" s="274" t="s">
        <v>1016</v>
      </c>
      <c r="AD181" s="274"/>
      <c r="AE181" s="274"/>
      <c r="AF181" s="274"/>
      <c r="AG181" s="274"/>
      <c r="AH181" s="274"/>
      <c r="AI181" s="274"/>
      <c r="AJ181" s="274"/>
      <c r="AK181" s="274"/>
      <c r="AL181" s="274"/>
      <c r="AM181" s="274" t="s">
        <v>1017</v>
      </c>
      <c r="AN181" s="274" t="s">
        <v>1087</v>
      </c>
      <c r="AO181" s="147" t="s">
        <v>891</v>
      </c>
      <c r="AP181" s="147" t="s">
        <v>99</v>
      </c>
      <c r="AQ181" s="147" t="s">
        <v>1093</v>
      </c>
      <c r="AR181" s="148" t="s">
        <v>1094</v>
      </c>
      <c r="AS181" s="147" t="s">
        <v>1060</v>
      </c>
      <c r="AT181" s="200">
        <v>0</v>
      </c>
      <c r="AU181" s="200">
        <v>0</v>
      </c>
      <c r="AV181" s="200">
        <v>992.1</v>
      </c>
      <c r="AW181" s="200">
        <v>0</v>
      </c>
      <c r="AX181" s="200">
        <v>0</v>
      </c>
      <c r="AY181" s="200">
        <v>0</v>
      </c>
      <c r="AZ181" s="141" t="s">
        <v>1015</v>
      </c>
      <c r="BA181" s="278"/>
      <c r="BB181" s="252"/>
      <c r="BC181" s="13"/>
    </row>
    <row r="182" spans="1:55" s="253" customFormat="1" ht="192">
      <c r="A182" s="141">
        <v>602</v>
      </c>
      <c r="B182" s="45" t="s">
        <v>1001</v>
      </c>
      <c r="C182" s="142">
        <v>401000007</v>
      </c>
      <c r="D182" s="270" t="s">
        <v>1045</v>
      </c>
      <c r="E182" s="271" t="s">
        <v>1002</v>
      </c>
      <c r="F182" s="272"/>
      <c r="G182" s="272"/>
      <c r="H182" s="273" t="s">
        <v>71</v>
      </c>
      <c r="I182" s="272"/>
      <c r="J182" s="273">
        <v>16</v>
      </c>
      <c r="K182" s="273">
        <v>1</v>
      </c>
      <c r="L182" s="273" t="s">
        <v>575</v>
      </c>
      <c r="M182" s="273"/>
      <c r="N182" s="273"/>
      <c r="O182" s="273"/>
      <c r="P182" s="274" t="s">
        <v>186</v>
      </c>
      <c r="Q182" s="274" t="s">
        <v>1075</v>
      </c>
      <c r="R182" s="273" t="s">
        <v>1067</v>
      </c>
      <c r="S182" s="273"/>
      <c r="T182" s="273" t="s">
        <v>94</v>
      </c>
      <c r="U182" s="273"/>
      <c r="V182" s="273" t="s">
        <v>1032</v>
      </c>
      <c r="W182" s="273" t="s">
        <v>95</v>
      </c>
      <c r="X182" s="273" t="s">
        <v>1091</v>
      </c>
      <c r="Y182" s="273"/>
      <c r="Z182" s="273"/>
      <c r="AA182" s="273"/>
      <c r="AB182" s="274" t="s">
        <v>1092</v>
      </c>
      <c r="AC182" s="274" t="s">
        <v>1050</v>
      </c>
      <c r="AD182" s="274"/>
      <c r="AE182" s="274"/>
      <c r="AF182" s="274"/>
      <c r="AG182" s="274"/>
      <c r="AH182" s="274"/>
      <c r="AI182" s="274"/>
      <c r="AJ182" s="280"/>
      <c r="AK182" s="274"/>
      <c r="AL182" s="274"/>
      <c r="AM182" s="274" t="s">
        <v>1095</v>
      </c>
      <c r="AN182" s="274" t="s">
        <v>1052</v>
      </c>
      <c r="AO182" s="147" t="s">
        <v>891</v>
      </c>
      <c r="AP182" s="147" t="s">
        <v>99</v>
      </c>
      <c r="AQ182" s="147" t="s">
        <v>1093</v>
      </c>
      <c r="AR182" s="148" t="s">
        <v>1094</v>
      </c>
      <c r="AS182" s="147" t="s">
        <v>1060</v>
      </c>
      <c r="AT182" s="200">
        <v>16514.57</v>
      </c>
      <c r="AU182" s="200">
        <v>15522.47</v>
      </c>
      <c r="AV182" s="200">
        <v>0</v>
      </c>
      <c r="AW182" s="200">
        <v>0</v>
      </c>
      <c r="AX182" s="200">
        <v>0</v>
      </c>
      <c r="AY182" s="200">
        <v>0</v>
      </c>
      <c r="AZ182" s="141" t="s">
        <v>1039</v>
      </c>
      <c r="BA182" s="276"/>
    </row>
    <row r="183" spans="1:55" s="253" customFormat="1" ht="191.25">
      <c r="A183" s="141">
        <v>602</v>
      </c>
      <c r="B183" s="45" t="s">
        <v>1001</v>
      </c>
      <c r="C183" s="142">
        <v>401000007</v>
      </c>
      <c r="D183" s="270" t="s">
        <v>1045</v>
      </c>
      <c r="E183" s="271" t="s">
        <v>1002</v>
      </c>
      <c r="F183" s="272"/>
      <c r="G183" s="272"/>
      <c r="H183" s="273" t="s">
        <v>71</v>
      </c>
      <c r="I183" s="272"/>
      <c r="J183" s="273">
        <v>16</v>
      </c>
      <c r="K183" s="273">
        <v>1</v>
      </c>
      <c r="L183" s="273" t="s">
        <v>575</v>
      </c>
      <c r="M183" s="273"/>
      <c r="N183" s="273"/>
      <c r="O183" s="273"/>
      <c r="P183" s="274" t="s">
        <v>186</v>
      </c>
      <c r="Q183" s="274" t="s">
        <v>1096</v>
      </c>
      <c r="R183" s="273" t="s">
        <v>1097</v>
      </c>
      <c r="S183" s="273"/>
      <c r="T183" s="273" t="s">
        <v>94</v>
      </c>
      <c r="U183" s="273"/>
      <c r="V183" s="273" t="s">
        <v>1032</v>
      </c>
      <c r="W183" s="273" t="s">
        <v>95</v>
      </c>
      <c r="X183" s="273" t="s">
        <v>1098</v>
      </c>
      <c r="Y183" s="273"/>
      <c r="Z183" s="273"/>
      <c r="AA183" s="273"/>
      <c r="AB183" s="274" t="s">
        <v>1099</v>
      </c>
      <c r="AC183" s="274" t="s">
        <v>1050</v>
      </c>
      <c r="AD183" s="274"/>
      <c r="AE183" s="274"/>
      <c r="AF183" s="274"/>
      <c r="AG183" s="274"/>
      <c r="AH183" s="274"/>
      <c r="AI183" s="274"/>
      <c r="AJ183" s="280"/>
      <c r="AK183" s="274"/>
      <c r="AL183" s="274"/>
      <c r="AM183" s="274" t="s">
        <v>1095</v>
      </c>
      <c r="AN183" s="274" t="s">
        <v>1052</v>
      </c>
      <c r="AO183" s="147" t="s">
        <v>891</v>
      </c>
      <c r="AP183" s="147" t="s">
        <v>99</v>
      </c>
      <c r="AQ183" s="147" t="s">
        <v>1100</v>
      </c>
      <c r="AR183" s="148" t="s">
        <v>1101</v>
      </c>
      <c r="AS183" s="147" t="s">
        <v>1060</v>
      </c>
      <c r="AT183" s="200">
        <v>33655612.659999996</v>
      </c>
      <c r="AU183" s="200">
        <v>33655612.659999996</v>
      </c>
      <c r="AV183" s="200">
        <v>0</v>
      </c>
      <c r="AW183" s="200">
        <v>0</v>
      </c>
      <c r="AX183" s="200">
        <v>0</v>
      </c>
      <c r="AY183" s="200">
        <v>0</v>
      </c>
      <c r="AZ183" s="141" t="s">
        <v>241</v>
      </c>
      <c r="BA183" s="276"/>
    </row>
    <row r="184" spans="1:55" s="253" customFormat="1" ht="191.25">
      <c r="A184" s="141">
        <v>602</v>
      </c>
      <c r="B184" s="45" t="s">
        <v>1001</v>
      </c>
      <c r="C184" s="142">
        <v>401000007</v>
      </c>
      <c r="D184" s="270" t="s">
        <v>1045</v>
      </c>
      <c r="E184" s="271" t="s">
        <v>1002</v>
      </c>
      <c r="F184" s="272"/>
      <c r="G184" s="272"/>
      <c r="H184" s="273" t="s">
        <v>71</v>
      </c>
      <c r="I184" s="272"/>
      <c r="J184" s="273">
        <v>16</v>
      </c>
      <c r="K184" s="273">
        <v>1</v>
      </c>
      <c r="L184" s="273" t="s">
        <v>575</v>
      </c>
      <c r="M184" s="273"/>
      <c r="N184" s="273"/>
      <c r="O184" s="273"/>
      <c r="P184" s="274" t="s">
        <v>186</v>
      </c>
      <c r="Q184" s="274" t="s">
        <v>1096</v>
      </c>
      <c r="R184" s="273" t="s">
        <v>1097</v>
      </c>
      <c r="S184" s="273"/>
      <c r="T184" s="273" t="s">
        <v>94</v>
      </c>
      <c r="U184" s="273"/>
      <c r="V184" s="273" t="s">
        <v>1032</v>
      </c>
      <c r="W184" s="273" t="s">
        <v>95</v>
      </c>
      <c r="X184" s="273" t="s">
        <v>1088</v>
      </c>
      <c r="Y184" s="273"/>
      <c r="Z184" s="273"/>
      <c r="AA184" s="273"/>
      <c r="AB184" s="274" t="s">
        <v>1099</v>
      </c>
      <c r="AC184" s="274" t="s">
        <v>1050</v>
      </c>
      <c r="AD184" s="274"/>
      <c r="AE184" s="274"/>
      <c r="AF184" s="274"/>
      <c r="AG184" s="274"/>
      <c r="AH184" s="274"/>
      <c r="AI184" s="274"/>
      <c r="AJ184" s="280"/>
      <c r="AK184" s="274"/>
      <c r="AL184" s="274"/>
      <c r="AM184" s="274" t="s">
        <v>1095</v>
      </c>
      <c r="AN184" s="274" t="s">
        <v>1052</v>
      </c>
      <c r="AO184" s="147" t="s">
        <v>891</v>
      </c>
      <c r="AP184" s="147" t="s">
        <v>99</v>
      </c>
      <c r="AQ184" s="147" t="s">
        <v>1102</v>
      </c>
      <c r="AR184" s="148" t="s">
        <v>1103</v>
      </c>
      <c r="AS184" s="147" t="s">
        <v>1060</v>
      </c>
      <c r="AT184" s="200">
        <v>1771348.04</v>
      </c>
      <c r="AU184" s="200">
        <v>1771348.04</v>
      </c>
      <c r="AV184" s="200">
        <v>0</v>
      </c>
      <c r="AW184" s="200">
        <v>0</v>
      </c>
      <c r="AX184" s="200">
        <v>0</v>
      </c>
      <c r="AY184" s="200">
        <v>0</v>
      </c>
      <c r="AZ184" s="141" t="s">
        <v>1039</v>
      </c>
      <c r="BA184" s="278"/>
      <c r="BB184" s="252"/>
      <c r="BC184" s="13"/>
    </row>
    <row r="185" spans="1:55" s="253" customFormat="1" ht="191.25">
      <c r="A185" s="141">
        <v>602</v>
      </c>
      <c r="B185" s="45" t="s">
        <v>1001</v>
      </c>
      <c r="C185" s="142">
        <v>401000007</v>
      </c>
      <c r="D185" s="270" t="s">
        <v>1045</v>
      </c>
      <c r="E185" s="271" t="s">
        <v>1002</v>
      </c>
      <c r="F185" s="272"/>
      <c r="G185" s="272"/>
      <c r="H185" s="273" t="s">
        <v>71</v>
      </c>
      <c r="I185" s="272"/>
      <c r="J185" s="273">
        <v>16</v>
      </c>
      <c r="K185" s="273">
        <v>1</v>
      </c>
      <c r="L185" s="273" t="s">
        <v>575</v>
      </c>
      <c r="M185" s="273"/>
      <c r="N185" s="273"/>
      <c r="O185" s="273"/>
      <c r="P185" s="274" t="s">
        <v>186</v>
      </c>
      <c r="Q185" s="274" t="s">
        <v>1104</v>
      </c>
      <c r="R185" s="273" t="s">
        <v>1097</v>
      </c>
      <c r="S185" s="273"/>
      <c r="T185" s="273" t="s">
        <v>94</v>
      </c>
      <c r="U185" s="273"/>
      <c r="V185" s="273" t="s">
        <v>1032</v>
      </c>
      <c r="W185" s="273" t="s">
        <v>95</v>
      </c>
      <c r="X185" s="273" t="s">
        <v>1098</v>
      </c>
      <c r="Y185" s="273"/>
      <c r="Z185" s="273"/>
      <c r="AA185" s="273"/>
      <c r="AB185" s="274" t="s">
        <v>1105</v>
      </c>
      <c r="AC185" s="274" t="s">
        <v>1050</v>
      </c>
      <c r="AD185" s="274"/>
      <c r="AE185" s="274"/>
      <c r="AF185" s="274"/>
      <c r="AG185" s="274"/>
      <c r="AH185" s="274"/>
      <c r="AI185" s="274"/>
      <c r="AJ185" s="280"/>
      <c r="AK185" s="274"/>
      <c r="AL185" s="274"/>
      <c r="AM185" s="274" t="s">
        <v>1095</v>
      </c>
      <c r="AN185" s="274" t="s">
        <v>1052</v>
      </c>
      <c r="AO185" s="147" t="s">
        <v>891</v>
      </c>
      <c r="AP185" s="147" t="s">
        <v>99</v>
      </c>
      <c r="AQ185" s="147" t="s">
        <v>1106</v>
      </c>
      <c r="AR185" s="148" t="s">
        <v>1103</v>
      </c>
      <c r="AS185" s="147" t="s">
        <v>1060</v>
      </c>
      <c r="AT185" s="200">
        <v>0</v>
      </c>
      <c r="AU185" s="200">
        <v>0</v>
      </c>
      <c r="AV185" s="200">
        <v>18707906.420000002</v>
      </c>
      <c r="AW185" s="200">
        <v>0</v>
      </c>
      <c r="AX185" s="200">
        <v>0</v>
      </c>
      <c r="AY185" s="200">
        <v>0</v>
      </c>
      <c r="AZ185" s="141" t="s">
        <v>241</v>
      </c>
      <c r="BA185" s="278"/>
      <c r="BB185" s="252"/>
      <c r="BC185" s="13"/>
    </row>
    <row r="186" spans="1:55" s="253" customFormat="1" ht="191.25">
      <c r="A186" s="141">
        <v>602</v>
      </c>
      <c r="B186" s="45" t="s">
        <v>1001</v>
      </c>
      <c r="C186" s="142">
        <v>401000007</v>
      </c>
      <c r="D186" s="270" t="s">
        <v>1045</v>
      </c>
      <c r="E186" s="271" t="s">
        <v>1002</v>
      </c>
      <c r="F186" s="272"/>
      <c r="G186" s="272"/>
      <c r="H186" s="273" t="s">
        <v>71</v>
      </c>
      <c r="I186" s="272"/>
      <c r="J186" s="273">
        <v>16</v>
      </c>
      <c r="K186" s="273">
        <v>1</v>
      </c>
      <c r="L186" s="273" t="s">
        <v>575</v>
      </c>
      <c r="M186" s="273"/>
      <c r="N186" s="273"/>
      <c r="O186" s="273"/>
      <c r="P186" s="274" t="s">
        <v>186</v>
      </c>
      <c r="Q186" s="274" t="s">
        <v>1104</v>
      </c>
      <c r="R186" s="273" t="s">
        <v>1097</v>
      </c>
      <c r="S186" s="273"/>
      <c r="T186" s="273" t="s">
        <v>94</v>
      </c>
      <c r="U186" s="273"/>
      <c r="V186" s="273" t="s">
        <v>1032</v>
      </c>
      <c r="W186" s="273" t="s">
        <v>95</v>
      </c>
      <c r="X186" s="273" t="s">
        <v>1107</v>
      </c>
      <c r="Y186" s="273"/>
      <c r="Z186" s="273"/>
      <c r="AA186" s="273"/>
      <c r="AB186" s="274" t="s">
        <v>1105</v>
      </c>
      <c r="AC186" s="274" t="s">
        <v>1050</v>
      </c>
      <c r="AD186" s="274"/>
      <c r="AE186" s="274"/>
      <c r="AF186" s="274"/>
      <c r="AG186" s="274"/>
      <c r="AH186" s="274"/>
      <c r="AI186" s="274"/>
      <c r="AJ186" s="280"/>
      <c r="AK186" s="274"/>
      <c r="AL186" s="274"/>
      <c r="AM186" s="274" t="s">
        <v>1095</v>
      </c>
      <c r="AN186" s="274" t="s">
        <v>1052</v>
      </c>
      <c r="AO186" s="147" t="s">
        <v>891</v>
      </c>
      <c r="AP186" s="147" t="s">
        <v>99</v>
      </c>
      <c r="AQ186" s="147" t="s">
        <v>1106</v>
      </c>
      <c r="AR186" s="148" t="s">
        <v>1103</v>
      </c>
      <c r="AS186" s="147" t="s">
        <v>1060</v>
      </c>
      <c r="AT186" s="200">
        <v>0</v>
      </c>
      <c r="AU186" s="200">
        <v>0</v>
      </c>
      <c r="AV186" s="200">
        <v>984626.66</v>
      </c>
      <c r="AW186" s="200">
        <v>0</v>
      </c>
      <c r="AX186" s="200">
        <v>0</v>
      </c>
      <c r="AY186" s="200">
        <v>0</v>
      </c>
      <c r="AZ186" s="141" t="s">
        <v>1039</v>
      </c>
      <c r="BA186" s="278"/>
      <c r="BB186" s="252"/>
      <c r="BC186" s="13"/>
    </row>
    <row r="187" spans="1:55" s="253" customFormat="1" ht="192">
      <c r="A187" s="141">
        <v>602</v>
      </c>
      <c r="B187" s="45" t="s">
        <v>1001</v>
      </c>
      <c r="C187" s="142">
        <v>401000007</v>
      </c>
      <c r="D187" s="270" t="s">
        <v>1045</v>
      </c>
      <c r="E187" s="271" t="s">
        <v>1002</v>
      </c>
      <c r="F187" s="272"/>
      <c r="G187" s="272"/>
      <c r="H187" s="273" t="s">
        <v>71</v>
      </c>
      <c r="I187" s="272"/>
      <c r="J187" s="273">
        <v>16</v>
      </c>
      <c r="K187" s="273">
        <v>1</v>
      </c>
      <c r="L187" s="273" t="s">
        <v>575</v>
      </c>
      <c r="M187" s="273"/>
      <c r="N187" s="273"/>
      <c r="O187" s="273"/>
      <c r="P187" s="274" t="s">
        <v>186</v>
      </c>
      <c r="Q187" s="274" t="s">
        <v>1075</v>
      </c>
      <c r="R187" s="273" t="s">
        <v>1067</v>
      </c>
      <c r="S187" s="273"/>
      <c r="T187" s="273" t="s">
        <v>94</v>
      </c>
      <c r="U187" s="273"/>
      <c r="V187" s="273" t="s">
        <v>1032</v>
      </c>
      <c r="W187" s="273" t="s">
        <v>95</v>
      </c>
      <c r="X187" s="273" t="s">
        <v>1091</v>
      </c>
      <c r="Y187" s="273"/>
      <c r="Z187" s="273"/>
      <c r="AA187" s="273"/>
      <c r="AB187" s="274" t="s">
        <v>1092</v>
      </c>
      <c r="AC187" s="274" t="s">
        <v>1050</v>
      </c>
      <c r="AD187" s="274"/>
      <c r="AE187" s="274"/>
      <c r="AF187" s="274"/>
      <c r="AG187" s="274"/>
      <c r="AH187" s="274"/>
      <c r="AI187" s="274"/>
      <c r="AJ187" s="280"/>
      <c r="AK187" s="274"/>
      <c r="AL187" s="274"/>
      <c r="AM187" s="274" t="s">
        <v>1108</v>
      </c>
      <c r="AN187" s="274" t="s">
        <v>1052</v>
      </c>
      <c r="AO187" s="147" t="s">
        <v>891</v>
      </c>
      <c r="AP187" s="147" t="s">
        <v>99</v>
      </c>
      <c r="AQ187" s="147" t="s">
        <v>1109</v>
      </c>
      <c r="AR187" s="148" t="s">
        <v>1110</v>
      </c>
      <c r="AS187" s="147" t="s">
        <v>1060</v>
      </c>
      <c r="AT187" s="200">
        <v>167725.1</v>
      </c>
      <c r="AU187" s="200">
        <v>0</v>
      </c>
      <c r="AV187" s="200">
        <v>0</v>
      </c>
      <c r="AW187" s="200">
        <v>0</v>
      </c>
      <c r="AX187" s="200">
        <v>0</v>
      </c>
      <c r="AY187" s="200">
        <v>0</v>
      </c>
      <c r="AZ187" s="141" t="s">
        <v>193</v>
      </c>
      <c r="BA187" s="278"/>
      <c r="BB187" s="252"/>
      <c r="BC187" s="13"/>
    </row>
    <row r="188" spans="1:55" s="253" customFormat="1" ht="216">
      <c r="A188" s="141">
        <v>602</v>
      </c>
      <c r="B188" s="45" t="s">
        <v>1001</v>
      </c>
      <c r="C188" s="142">
        <v>401000007</v>
      </c>
      <c r="D188" s="270" t="s">
        <v>1045</v>
      </c>
      <c r="E188" s="271" t="s">
        <v>1002</v>
      </c>
      <c r="F188" s="272"/>
      <c r="G188" s="272"/>
      <c r="H188" s="273" t="s">
        <v>71</v>
      </c>
      <c r="I188" s="272"/>
      <c r="J188" s="273">
        <v>16</v>
      </c>
      <c r="K188" s="273">
        <v>1</v>
      </c>
      <c r="L188" s="273" t="s">
        <v>575</v>
      </c>
      <c r="M188" s="273"/>
      <c r="N188" s="273"/>
      <c r="O188" s="273"/>
      <c r="P188" s="274" t="s">
        <v>186</v>
      </c>
      <c r="Q188" s="274" t="s">
        <v>1111</v>
      </c>
      <c r="R188" s="273" t="s">
        <v>1112</v>
      </c>
      <c r="S188" s="273"/>
      <c r="T188" s="273" t="s">
        <v>94</v>
      </c>
      <c r="U188" s="273"/>
      <c r="V188" s="273" t="s">
        <v>1113</v>
      </c>
      <c r="W188" s="273" t="s">
        <v>95</v>
      </c>
      <c r="X188" s="273"/>
      <c r="Y188" s="273" t="s">
        <v>1114</v>
      </c>
      <c r="Z188" s="273"/>
      <c r="AA188" s="273"/>
      <c r="AB188" s="274" t="s">
        <v>1115</v>
      </c>
      <c r="AC188" s="274" t="s">
        <v>1050</v>
      </c>
      <c r="AD188" s="274"/>
      <c r="AE188" s="274"/>
      <c r="AF188" s="274"/>
      <c r="AG188" s="274"/>
      <c r="AH188" s="274"/>
      <c r="AI188" s="274"/>
      <c r="AJ188" s="280"/>
      <c r="AK188" s="274"/>
      <c r="AL188" s="274"/>
      <c r="AM188" s="274" t="s">
        <v>1095</v>
      </c>
      <c r="AN188" s="274" t="s">
        <v>1052</v>
      </c>
      <c r="AO188" s="147" t="s">
        <v>199</v>
      </c>
      <c r="AP188" s="147" t="s">
        <v>430</v>
      </c>
      <c r="AQ188" s="147" t="s">
        <v>1116</v>
      </c>
      <c r="AR188" s="148" t="s">
        <v>1117</v>
      </c>
      <c r="AS188" s="147" t="s">
        <v>1118</v>
      </c>
      <c r="AT188" s="200">
        <v>0</v>
      </c>
      <c r="AU188" s="200">
        <v>0</v>
      </c>
      <c r="AV188" s="200">
        <v>782064.42</v>
      </c>
      <c r="AW188" s="200">
        <v>7404630</v>
      </c>
      <c r="AX188" s="200">
        <v>7404630</v>
      </c>
      <c r="AY188" s="200">
        <v>7404630</v>
      </c>
      <c r="AZ188" s="141" t="s">
        <v>1119</v>
      </c>
      <c r="BA188" s="278"/>
      <c r="BB188" s="252"/>
      <c r="BC188" s="13"/>
    </row>
    <row r="189" spans="1:55" s="253" customFormat="1" ht="228">
      <c r="A189" s="141">
        <v>602</v>
      </c>
      <c r="B189" s="45" t="s">
        <v>1001</v>
      </c>
      <c r="C189" s="142">
        <v>401000007</v>
      </c>
      <c r="D189" s="270" t="s">
        <v>1045</v>
      </c>
      <c r="E189" s="271" t="s">
        <v>1002</v>
      </c>
      <c r="F189" s="272"/>
      <c r="G189" s="272"/>
      <c r="H189" s="273" t="s">
        <v>71</v>
      </c>
      <c r="I189" s="272"/>
      <c r="J189" s="273">
        <v>16</v>
      </c>
      <c r="K189" s="273">
        <v>1</v>
      </c>
      <c r="L189" s="273" t="s">
        <v>575</v>
      </c>
      <c r="M189" s="273"/>
      <c r="N189" s="273"/>
      <c r="O189" s="273"/>
      <c r="P189" s="274" t="s">
        <v>186</v>
      </c>
      <c r="Q189" s="274" t="s">
        <v>1120</v>
      </c>
      <c r="R189" s="273" t="s">
        <v>1121</v>
      </c>
      <c r="S189" s="273"/>
      <c r="T189" s="273" t="s">
        <v>94</v>
      </c>
      <c r="U189" s="273"/>
      <c r="V189" s="273" t="s">
        <v>1032</v>
      </c>
      <c r="W189" s="273" t="s">
        <v>95</v>
      </c>
      <c r="X189" s="273"/>
      <c r="Y189" s="273" t="s">
        <v>1122</v>
      </c>
      <c r="Z189" s="273"/>
      <c r="AA189" s="273"/>
      <c r="AB189" s="274" t="s">
        <v>1123</v>
      </c>
      <c r="AC189" s="274" t="s">
        <v>1050</v>
      </c>
      <c r="AD189" s="274"/>
      <c r="AE189" s="274"/>
      <c r="AF189" s="274"/>
      <c r="AG189" s="274"/>
      <c r="AH189" s="274"/>
      <c r="AI189" s="274"/>
      <c r="AJ189" s="280"/>
      <c r="AK189" s="274"/>
      <c r="AL189" s="274"/>
      <c r="AM189" s="274" t="s">
        <v>1095</v>
      </c>
      <c r="AN189" s="274" t="s">
        <v>1052</v>
      </c>
      <c r="AO189" s="147" t="s">
        <v>199</v>
      </c>
      <c r="AP189" s="147" t="s">
        <v>430</v>
      </c>
      <c r="AQ189" s="147" t="s">
        <v>1124</v>
      </c>
      <c r="AR189" s="148" t="s">
        <v>1125</v>
      </c>
      <c r="AS189" s="147">
        <v>322</v>
      </c>
      <c r="AT189" s="200">
        <v>439309.97</v>
      </c>
      <c r="AU189" s="200">
        <v>437344.32</v>
      </c>
      <c r="AV189" s="200">
        <v>0</v>
      </c>
      <c r="AW189" s="200">
        <v>0</v>
      </c>
      <c r="AX189" s="200">
        <v>0</v>
      </c>
      <c r="AY189" s="200">
        <v>0</v>
      </c>
      <c r="AZ189" s="141" t="s">
        <v>1126</v>
      </c>
      <c r="BA189" s="278"/>
      <c r="BB189" s="252"/>
      <c r="BC189" s="13"/>
    </row>
    <row r="190" spans="1:55" s="253" customFormat="1" ht="228">
      <c r="A190" s="141">
        <v>602</v>
      </c>
      <c r="B190" s="45" t="s">
        <v>1001</v>
      </c>
      <c r="C190" s="142">
        <v>401000007</v>
      </c>
      <c r="D190" s="270" t="s">
        <v>1045</v>
      </c>
      <c r="E190" s="271" t="s">
        <v>1002</v>
      </c>
      <c r="F190" s="272"/>
      <c r="G190" s="272"/>
      <c r="H190" s="273" t="s">
        <v>71</v>
      </c>
      <c r="I190" s="272"/>
      <c r="J190" s="273">
        <v>16</v>
      </c>
      <c r="K190" s="273">
        <v>1</v>
      </c>
      <c r="L190" s="273" t="s">
        <v>575</v>
      </c>
      <c r="M190" s="273"/>
      <c r="N190" s="273"/>
      <c r="O190" s="273"/>
      <c r="P190" s="274" t="s">
        <v>186</v>
      </c>
      <c r="Q190" s="274" t="s">
        <v>1120</v>
      </c>
      <c r="R190" s="273" t="s">
        <v>1121</v>
      </c>
      <c r="S190" s="273"/>
      <c r="T190" s="273" t="s">
        <v>94</v>
      </c>
      <c r="U190" s="273"/>
      <c r="V190" s="273" t="s">
        <v>1032</v>
      </c>
      <c r="W190" s="273" t="s">
        <v>95</v>
      </c>
      <c r="X190" s="273"/>
      <c r="Y190" s="273" t="s">
        <v>1122</v>
      </c>
      <c r="Z190" s="273"/>
      <c r="AA190" s="273"/>
      <c r="AB190" s="274" t="s">
        <v>1123</v>
      </c>
      <c r="AC190" s="274" t="s">
        <v>1050</v>
      </c>
      <c r="AD190" s="274"/>
      <c r="AE190" s="274"/>
      <c r="AF190" s="274"/>
      <c r="AG190" s="274"/>
      <c r="AH190" s="274"/>
      <c r="AI190" s="274"/>
      <c r="AJ190" s="280"/>
      <c r="AK190" s="274"/>
      <c r="AL190" s="274"/>
      <c r="AM190" s="274" t="s">
        <v>1095</v>
      </c>
      <c r="AN190" s="274" t="s">
        <v>1052</v>
      </c>
      <c r="AO190" s="147" t="s">
        <v>199</v>
      </c>
      <c r="AP190" s="147" t="s">
        <v>430</v>
      </c>
      <c r="AQ190" s="147" t="s">
        <v>1124</v>
      </c>
      <c r="AR190" s="148" t="s">
        <v>1127</v>
      </c>
      <c r="AS190" s="147">
        <v>322</v>
      </c>
      <c r="AT190" s="200">
        <v>0</v>
      </c>
      <c r="AU190" s="200">
        <v>0</v>
      </c>
      <c r="AV190" s="200">
        <v>9682999.8300000001</v>
      </c>
      <c r="AW190" s="200">
        <v>0</v>
      </c>
      <c r="AX190" s="200">
        <v>0</v>
      </c>
      <c r="AY190" s="200">
        <v>0</v>
      </c>
      <c r="AZ190" s="141" t="s">
        <v>241</v>
      </c>
      <c r="BA190" s="278"/>
      <c r="BB190" s="252"/>
      <c r="BC190" s="13"/>
    </row>
    <row r="191" spans="1:55" s="253" customFormat="1" ht="228">
      <c r="A191" s="141">
        <v>602</v>
      </c>
      <c r="B191" s="45" t="s">
        <v>1001</v>
      </c>
      <c r="C191" s="142">
        <v>401000007</v>
      </c>
      <c r="D191" s="270" t="s">
        <v>1045</v>
      </c>
      <c r="E191" s="271" t="s">
        <v>1002</v>
      </c>
      <c r="F191" s="272"/>
      <c r="G191" s="272"/>
      <c r="H191" s="273" t="s">
        <v>71</v>
      </c>
      <c r="I191" s="272"/>
      <c r="J191" s="273">
        <v>16</v>
      </c>
      <c r="K191" s="273">
        <v>1</v>
      </c>
      <c r="L191" s="273" t="s">
        <v>575</v>
      </c>
      <c r="M191" s="273"/>
      <c r="N191" s="273"/>
      <c r="O191" s="273"/>
      <c r="P191" s="274" t="s">
        <v>186</v>
      </c>
      <c r="Q191" s="274" t="s">
        <v>1128</v>
      </c>
      <c r="R191" s="273" t="s">
        <v>1121</v>
      </c>
      <c r="S191" s="273"/>
      <c r="T191" s="273" t="s">
        <v>94</v>
      </c>
      <c r="U191" s="273"/>
      <c r="V191" s="273" t="s">
        <v>1032</v>
      </c>
      <c r="W191" s="273" t="s">
        <v>95</v>
      </c>
      <c r="X191" s="273"/>
      <c r="Y191" s="273" t="s">
        <v>1129</v>
      </c>
      <c r="Z191" s="273"/>
      <c r="AA191" s="273"/>
      <c r="AB191" s="274" t="s">
        <v>1123</v>
      </c>
      <c r="AC191" s="274" t="s">
        <v>1050</v>
      </c>
      <c r="AD191" s="274"/>
      <c r="AE191" s="274"/>
      <c r="AF191" s="274"/>
      <c r="AG191" s="274"/>
      <c r="AH191" s="274"/>
      <c r="AI191" s="274"/>
      <c r="AJ191" s="280"/>
      <c r="AK191" s="274"/>
      <c r="AL191" s="274"/>
      <c r="AM191" s="274" t="s">
        <v>1095</v>
      </c>
      <c r="AN191" s="274" t="s">
        <v>1052</v>
      </c>
      <c r="AO191" s="147" t="s">
        <v>199</v>
      </c>
      <c r="AP191" s="147" t="s">
        <v>430</v>
      </c>
      <c r="AQ191" s="147" t="s">
        <v>1124</v>
      </c>
      <c r="AR191" s="148" t="s">
        <v>1125</v>
      </c>
      <c r="AS191" s="147">
        <v>322</v>
      </c>
      <c r="AT191" s="200">
        <v>67309.83</v>
      </c>
      <c r="AU191" s="200">
        <v>55359.82</v>
      </c>
      <c r="AV191" s="200">
        <v>0</v>
      </c>
      <c r="AW191" s="200">
        <v>0</v>
      </c>
      <c r="AX191" s="200">
        <v>0</v>
      </c>
      <c r="AY191" s="200">
        <v>0</v>
      </c>
      <c r="AZ191" s="141" t="s">
        <v>1039</v>
      </c>
      <c r="BA191" s="278"/>
      <c r="BB191" s="252"/>
      <c r="BC191" s="13"/>
    </row>
    <row r="192" spans="1:55" s="253" customFormat="1" ht="228">
      <c r="A192" s="141">
        <v>602</v>
      </c>
      <c r="B192" s="45" t="s">
        <v>1001</v>
      </c>
      <c r="C192" s="142">
        <v>401000007</v>
      </c>
      <c r="D192" s="270" t="s">
        <v>1045</v>
      </c>
      <c r="E192" s="271" t="s">
        <v>1002</v>
      </c>
      <c r="F192" s="272"/>
      <c r="G192" s="272"/>
      <c r="H192" s="273" t="s">
        <v>71</v>
      </c>
      <c r="I192" s="272"/>
      <c r="J192" s="273">
        <v>16</v>
      </c>
      <c r="K192" s="273">
        <v>1</v>
      </c>
      <c r="L192" s="273" t="s">
        <v>575</v>
      </c>
      <c r="M192" s="273"/>
      <c r="N192" s="273"/>
      <c r="O192" s="273"/>
      <c r="P192" s="274" t="s">
        <v>186</v>
      </c>
      <c r="Q192" s="274" t="s">
        <v>1128</v>
      </c>
      <c r="R192" s="273" t="s">
        <v>1121</v>
      </c>
      <c r="S192" s="273"/>
      <c r="T192" s="273" t="s">
        <v>94</v>
      </c>
      <c r="U192" s="273"/>
      <c r="V192" s="273" t="s">
        <v>1032</v>
      </c>
      <c r="W192" s="273" t="s">
        <v>95</v>
      </c>
      <c r="X192" s="273"/>
      <c r="Y192" s="273" t="s">
        <v>1129</v>
      </c>
      <c r="Z192" s="273"/>
      <c r="AA192" s="273"/>
      <c r="AB192" s="274" t="s">
        <v>1123</v>
      </c>
      <c r="AC192" s="274" t="s">
        <v>1050</v>
      </c>
      <c r="AD192" s="274"/>
      <c r="AE192" s="274"/>
      <c r="AF192" s="274"/>
      <c r="AG192" s="274"/>
      <c r="AH192" s="274"/>
      <c r="AI192" s="274"/>
      <c r="AJ192" s="280"/>
      <c r="AK192" s="274"/>
      <c r="AL192" s="274"/>
      <c r="AM192" s="274" t="s">
        <v>1095</v>
      </c>
      <c r="AN192" s="274" t="s">
        <v>1052</v>
      </c>
      <c r="AO192" s="147" t="s">
        <v>199</v>
      </c>
      <c r="AP192" s="147" t="s">
        <v>430</v>
      </c>
      <c r="AQ192" s="147" t="s">
        <v>1124</v>
      </c>
      <c r="AR192" s="148" t="s">
        <v>1127</v>
      </c>
      <c r="AS192" s="147">
        <v>322</v>
      </c>
      <c r="AT192" s="200">
        <v>0</v>
      </c>
      <c r="AU192" s="200">
        <v>0</v>
      </c>
      <c r="AV192" s="200">
        <v>509631.57</v>
      </c>
      <c r="AW192" s="200">
        <v>0</v>
      </c>
      <c r="AX192" s="200">
        <v>0</v>
      </c>
      <c r="AY192" s="200">
        <v>0</v>
      </c>
      <c r="AZ192" s="141" t="s">
        <v>1039</v>
      </c>
      <c r="BA192" s="278"/>
      <c r="BB192" s="252"/>
      <c r="BC192" s="13"/>
    </row>
    <row r="193" spans="1:69" ht="216">
      <c r="A193" s="141">
        <v>602</v>
      </c>
      <c r="B193" s="45" t="s">
        <v>1001</v>
      </c>
      <c r="C193" s="142">
        <v>401000007</v>
      </c>
      <c r="D193" s="270" t="s">
        <v>1045</v>
      </c>
      <c r="E193" s="271" t="s">
        <v>1002</v>
      </c>
      <c r="F193" s="272"/>
      <c r="G193" s="272"/>
      <c r="H193" s="273" t="s">
        <v>71</v>
      </c>
      <c r="I193" s="272"/>
      <c r="J193" s="273">
        <v>16</v>
      </c>
      <c r="K193" s="273">
        <v>1</v>
      </c>
      <c r="L193" s="273" t="s">
        <v>575</v>
      </c>
      <c r="M193" s="273"/>
      <c r="N193" s="273"/>
      <c r="O193" s="273"/>
      <c r="P193" s="274" t="s">
        <v>186</v>
      </c>
      <c r="Q193" s="274" t="s">
        <v>1130</v>
      </c>
      <c r="R193" s="273" t="s">
        <v>1097</v>
      </c>
      <c r="S193" s="273"/>
      <c r="T193" s="273" t="s">
        <v>94</v>
      </c>
      <c r="U193" s="273"/>
      <c r="V193" s="273" t="s">
        <v>1032</v>
      </c>
      <c r="W193" s="273" t="s">
        <v>95</v>
      </c>
      <c r="X193" s="273"/>
      <c r="Y193" s="273" t="s">
        <v>1131</v>
      </c>
      <c r="Z193" s="273"/>
      <c r="AA193" s="273"/>
      <c r="AB193" s="274" t="s">
        <v>1132</v>
      </c>
      <c r="AC193" s="274" t="s">
        <v>1050</v>
      </c>
      <c r="AD193" s="274"/>
      <c r="AE193" s="274"/>
      <c r="AF193" s="274"/>
      <c r="AG193" s="274"/>
      <c r="AH193" s="274"/>
      <c r="AI193" s="274"/>
      <c r="AJ193" s="280"/>
      <c r="AK193" s="274"/>
      <c r="AL193" s="274"/>
      <c r="AM193" s="274" t="s">
        <v>1108</v>
      </c>
      <c r="AN193" s="274" t="s">
        <v>1052</v>
      </c>
      <c r="AO193" s="147" t="s">
        <v>199</v>
      </c>
      <c r="AP193" s="147" t="s">
        <v>430</v>
      </c>
      <c r="AQ193" s="147" t="s">
        <v>1116</v>
      </c>
      <c r="AR193" s="148" t="s">
        <v>1117</v>
      </c>
      <c r="AS193" s="147">
        <v>322</v>
      </c>
      <c r="AT193" s="200">
        <v>0</v>
      </c>
      <c r="AU193" s="200">
        <v>0</v>
      </c>
      <c r="AV193" s="200">
        <v>5359144.5599999996</v>
      </c>
      <c r="AW193" s="200">
        <v>13376790</v>
      </c>
      <c r="AX193" s="200">
        <v>3994020</v>
      </c>
      <c r="AY193" s="200">
        <v>3994020</v>
      </c>
      <c r="AZ193" s="141" t="s">
        <v>241</v>
      </c>
      <c r="BA193" s="278"/>
      <c r="BB193" s="252"/>
      <c r="BC193" s="13"/>
      <c r="BD193" s="253"/>
      <c r="BE193" s="253"/>
      <c r="BF193" s="253"/>
      <c r="BG193" s="253"/>
      <c r="BH193" s="253"/>
      <c r="BI193" s="253"/>
      <c r="BJ193" s="253"/>
      <c r="BK193" s="253"/>
      <c r="BL193" s="253"/>
      <c r="BM193" s="253"/>
      <c r="BN193" s="253"/>
      <c r="BO193" s="253"/>
      <c r="BP193" s="253"/>
      <c r="BQ193" s="253"/>
    </row>
    <row r="194" spans="1:69" ht="191.25">
      <c r="A194" s="141">
        <v>602</v>
      </c>
      <c r="B194" s="45" t="s">
        <v>1001</v>
      </c>
      <c r="C194" s="142">
        <v>401000007</v>
      </c>
      <c r="D194" s="270" t="s">
        <v>1045</v>
      </c>
      <c r="E194" s="271" t="s">
        <v>1002</v>
      </c>
      <c r="F194" s="272"/>
      <c r="G194" s="272"/>
      <c r="H194" s="273" t="s">
        <v>71</v>
      </c>
      <c r="I194" s="272"/>
      <c r="J194" s="273">
        <v>16</v>
      </c>
      <c r="K194" s="273">
        <v>1</v>
      </c>
      <c r="L194" s="273" t="s">
        <v>575</v>
      </c>
      <c r="M194" s="273"/>
      <c r="N194" s="273"/>
      <c r="O194" s="273"/>
      <c r="P194" s="274" t="s">
        <v>186</v>
      </c>
      <c r="Q194" s="274" t="s">
        <v>1133</v>
      </c>
      <c r="R194" s="273" t="s">
        <v>1097</v>
      </c>
      <c r="S194" s="273"/>
      <c r="T194" s="273" t="s">
        <v>94</v>
      </c>
      <c r="U194" s="273"/>
      <c r="V194" s="273" t="s">
        <v>1032</v>
      </c>
      <c r="W194" s="273" t="s">
        <v>95</v>
      </c>
      <c r="X194" s="273" t="s">
        <v>1098</v>
      </c>
      <c r="Y194" s="273"/>
      <c r="Z194" s="273"/>
      <c r="AA194" s="273"/>
      <c r="AB194" s="274" t="s">
        <v>1134</v>
      </c>
      <c r="AC194" s="274" t="s">
        <v>1050</v>
      </c>
      <c r="AD194" s="274"/>
      <c r="AE194" s="274"/>
      <c r="AF194" s="274"/>
      <c r="AG194" s="274"/>
      <c r="AH194" s="274"/>
      <c r="AI194" s="274"/>
      <c r="AJ194" s="280"/>
      <c r="AK194" s="274"/>
      <c r="AL194" s="274"/>
      <c r="AM194" s="274" t="s">
        <v>1108</v>
      </c>
      <c r="AN194" s="274" t="s">
        <v>1052</v>
      </c>
      <c r="AO194" s="147" t="s">
        <v>199</v>
      </c>
      <c r="AP194" s="147" t="s">
        <v>430</v>
      </c>
      <c r="AQ194" s="147" t="s">
        <v>1135</v>
      </c>
      <c r="AR194" s="148" t="s">
        <v>1136</v>
      </c>
      <c r="AS194" s="147">
        <v>322</v>
      </c>
      <c r="AT194" s="200">
        <v>0</v>
      </c>
      <c r="AU194" s="200">
        <v>0</v>
      </c>
      <c r="AV194" s="200">
        <v>16077433.68</v>
      </c>
      <c r="AW194" s="200">
        <v>0</v>
      </c>
      <c r="AX194" s="200">
        <v>0</v>
      </c>
      <c r="AY194" s="200">
        <v>0</v>
      </c>
      <c r="AZ194" s="141" t="s">
        <v>241</v>
      </c>
      <c r="BA194" s="278"/>
      <c r="BB194" s="252"/>
      <c r="BC194" s="13"/>
      <c r="BD194" s="253"/>
      <c r="BE194" s="253"/>
      <c r="BF194" s="253"/>
      <c r="BG194" s="253"/>
      <c r="BH194" s="253"/>
      <c r="BI194" s="253"/>
      <c r="BJ194" s="253"/>
      <c r="BK194" s="253"/>
      <c r="BL194" s="253"/>
      <c r="BM194" s="253"/>
      <c r="BN194" s="253"/>
      <c r="BO194" s="253"/>
      <c r="BP194" s="253"/>
      <c r="BQ194" s="253"/>
    </row>
    <row r="195" spans="1:69" ht="191.25">
      <c r="A195" s="141">
        <v>602</v>
      </c>
      <c r="B195" s="45" t="s">
        <v>1001</v>
      </c>
      <c r="C195" s="142">
        <v>401000007</v>
      </c>
      <c r="D195" s="270" t="s">
        <v>1045</v>
      </c>
      <c r="E195" s="271" t="s">
        <v>1002</v>
      </c>
      <c r="F195" s="272"/>
      <c r="G195" s="272"/>
      <c r="H195" s="273" t="s">
        <v>71</v>
      </c>
      <c r="I195" s="272"/>
      <c r="J195" s="273">
        <v>16</v>
      </c>
      <c r="K195" s="273">
        <v>1</v>
      </c>
      <c r="L195" s="273" t="s">
        <v>575</v>
      </c>
      <c r="M195" s="273"/>
      <c r="N195" s="273"/>
      <c r="O195" s="273"/>
      <c r="P195" s="274" t="s">
        <v>186</v>
      </c>
      <c r="Q195" s="274" t="s">
        <v>1137</v>
      </c>
      <c r="R195" s="273" t="s">
        <v>1097</v>
      </c>
      <c r="S195" s="273"/>
      <c r="T195" s="273" t="s">
        <v>94</v>
      </c>
      <c r="U195" s="273"/>
      <c r="V195" s="273" t="s">
        <v>1032</v>
      </c>
      <c r="W195" s="273" t="s">
        <v>95</v>
      </c>
      <c r="X195" s="273" t="s">
        <v>1107</v>
      </c>
      <c r="Y195" s="273"/>
      <c r="Z195" s="273"/>
      <c r="AA195" s="273"/>
      <c r="AB195" s="274" t="s">
        <v>1134</v>
      </c>
      <c r="AC195" s="274" t="s">
        <v>1050</v>
      </c>
      <c r="AD195" s="274"/>
      <c r="AE195" s="274"/>
      <c r="AF195" s="274"/>
      <c r="AG195" s="274"/>
      <c r="AH195" s="274"/>
      <c r="AI195" s="274"/>
      <c r="AJ195" s="280"/>
      <c r="AK195" s="274"/>
      <c r="AL195" s="274"/>
      <c r="AM195" s="274" t="s">
        <v>1108</v>
      </c>
      <c r="AN195" s="274" t="s">
        <v>1052</v>
      </c>
      <c r="AO195" s="147" t="s">
        <v>199</v>
      </c>
      <c r="AP195" s="147" t="s">
        <v>430</v>
      </c>
      <c r="AQ195" s="147" t="s">
        <v>1135</v>
      </c>
      <c r="AR195" s="148" t="s">
        <v>1138</v>
      </c>
      <c r="AS195" s="147" t="s">
        <v>1118</v>
      </c>
      <c r="AT195" s="200">
        <v>0</v>
      </c>
      <c r="AU195" s="200">
        <v>0</v>
      </c>
      <c r="AV195" s="200">
        <v>846180.72</v>
      </c>
      <c r="AW195" s="200">
        <v>0</v>
      </c>
      <c r="AX195" s="200">
        <v>0</v>
      </c>
      <c r="AY195" s="200">
        <v>0</v>
      </c>
      <c r="AZ195" s="141" t="s">
        <v>1039</v>
      </c>
      <c r="BA195" s="278"/>
      <c r="BB195" s="252"/>
      <c r="BC195" s="13"/>
      <c r="BD195" s="253"/>
      <c r="BE195" s="253"/>
      <c r="BF195" s="253"/>
      <c r="BG195" s="253"/>
      <c r="BH195" s="253"/>
      <c r="BI195" s="253"/>
      <c r="BJ195" s="253"/>
      <c r="BK195" s="253"/>
      <c r="BL195" s="253"/>
      <c r="BM195" s="253"/>
      <c r="BN195" s="253"/>
      <c r="BO195" s="253"/>
      <c r="BP195" s="253"/>
      <c r="BQ195" s="253"/>
    </row>
    <row r="196" spans="1:69" ht="191.25">
      <c r="A196" s="141">
        <v>602</v>
      </c>
      <c r="B196" s="45" t="s">
        <v>1001</v>
      </c>
      <c r="C196" s="142">
        <v>401000007</v>
      </c>
      <c r="D196" s="270" t="s">
        <v>1045</v>
      </c>
      <c r="E196" s="271" t="s">
        <v>1002</v>
      </c>
      <c r="F196" s="272"/>
      <c r="G196" s="272"/>
      <c r="H196" s="273" t="s">
        <v>71</v>
      </c>
      <c r="I196" s="272"/>
      <c r="J196" s="273">
        <v>16</v>
      </c>
      <c r="K196" s="273">
        <v>1</v>
      </c>
      <c r="L196" s="273" t="s">
        <v>575</v>
      </c>
      <c r="M196" s="273"/>
      <c r="N196" s="273"/>
      <c r="O196" s="273"/>
      <c r="P196" s="274" t="s">
        <v>186</v>
      </c>
      <c r="Q196" s="274" t="s">
        <v>1139</v>
      </c>
      <c r="R196" s="273" t="s">
        <v>1140</v>
      </c>
      <c r="S196" s="273"/>
      <c r="T196" s="273" t="s">
        <v>94</v>
      </c>
      <c r="U196" s="273"/>
      <c r="V196" s="273" t="s">
        <v>1032</v>
      </c>
      <c r="W196" s="273" t="s">
        <v>95</v>
      </c>
      <c r="X196" s="273" t="s">
        <v>1098</v>
      </c>
      <c r="Y196" s="273"/>
      <c r="Z196" s="273"/>
      <c r="AA196" s="273"/>
      <c r="AB196" s="274" t="s">
        <v>1141</v>
      </c>
      <c r="AC196" s="274" t="s">
        <v>1050</v>
      </c>
      <c r="AD196" s="274"/>
      <c r="AE196" s="274"/>
      <c r="AF196" s="274"/>
      <c r="AG196" s="274"/>
      <c r="AH196" s="274"/>
      <c r="AI196" s="274"/>
      <c r="AJ196" s="280"/>
      <c r="AK196" s="274"/>
      <c r="AL196" s="274"/>
      <c r="AM196" s="274" t="s">
        <v>1095</v>
      </c>
      <c r="AN196" s="274" t="s">
        <v>1052</v>
      </c>
      <c r="AO196" s="147" t="s">
        <v>199</v>
      </c>
      <c r="AP196" s="147" t="s">
        <v>430</v>
      </c>
      <c r="AQ196" s="147" t="s">
        <v>1142</v>
      </c>
      <c r="AR196" s="148" t="s">
        <v>1143</v>
      </c>
      <c r="AS196" s="147">
        <v>322</v>
      </c>
      <c r="AT196" s="200">
        <v>9588428.8499999996</v>
      </c>
      <c r="AU196" s="200">
        <v>9361378.6600000001</v>
      </c>
      <c r="AV196" s="200">
        <v>0</v>
      </c>
      <c r="AW196" s="200">
        <v>0</v>
      </c>
      <c r="AX196" s="200">
        <v>0</v>
      </c>
      <c r="AY196" s="200">
        <v>0</v>
      </c>
      <c r="AZ196" s="141" t="s">
        <v>241</v>
      </c>
      <c r="BA196" s="278"/>
      <c r="BB196" s="252"/>
      <c r="BC196" s="13"/>
      <c r="BD196" s="253"/>
      <c r="BE196" s="253"/>
      <c r="BF196" s="253"/>
      <c r="BG196" s="253"/>
      <c r="BH196" s="253"/>
      <c r="BI196" s="253"/>
      <c r="BJ196" s="253"/>
      <c r="BK196" s="253"/>
      <c r="BL196" s="253"/>
      <c r="BM196" s="253"/>
      <c r="BN196" s="253"/>
      <c r="BO196" s="253"/>
      <c r="BP196" s="253"/>
      <c r="BQ196" s="253"/>
    </row>
    <row r="197" spans="1:69" ht="395.25">
      <c r="A197" s="141">
        <v>602</v>
      </c>
      <c r="B197" s="45" t="s">
        <v>1001</v>
      </c>
      <c r="C197" s="142">
        <v>401000007</v>
      </c>
      <c r="D197" s="270" t="s">
        <v>1045</v>
      </c>
      <c r="E197" s="271" t="s">
        <v>1002</v>
      </c>
      <c r="F197" s="272"/>
      <c r="G197" s="272"/>
      <c r="H197" s="273" t="s">
        <v>71</v>
      </c>
      <c r="I197" s="272"/>
      <c r="J197" s="273">
        <v>16</v>
      </c>
      <c r="K197" s="273">
        <v>1</v>
      </c>
      <c r="L197" s="273" t="s">
        <v>575</v>
      </c>
      <c r="M197" s="273"/>
      <c r="N197" s="273"/>
      <c r="O197" s="273"/>
      <c r="P197" s="274" t="s">
        <v>186</v>
      </c>
      <c r="Q197" s="274" t="s">
        <v>1144</v>
      </c>
      <c r="R197" s="273" t="s">
        <v>1145</v>
      </c>
      <c r="S197" s="273"/>
      <c r="T197" s="273" t="s">
        <v>94</v>
      </c>
      <c r="U197" s="273"/>
      <c r="V197" s="273" t="s">
        <v>1032</v>
      </c>
      <c r="W197" s="273" t="s">
        <v>95</v>
      </c>
      <c r="X197" s="273" t="s">
        <v>1146</v>
      </c>
      <c r="Y197" s="273" t="s">
        <v>1147</v>
      </c>
      <c r="Z197" s="273"/>
      <c r="AA197" s="273"/>
      <c r="AB197" s="274" t="s">
        <v>1148</v>
      </c>
      <c r="AC197" s="274" t="s">
        <v>1050</v>
      </c>
      <c r="AD197" s="274"/>
      <c r="AE197" s="274"/>
      <c r="AF197" s="274"/>
      <c r="AG197" s="274"/>
      <c r="AH197" s="274"/>
      <c r="AI197" s="274"/>
      <c r="AJ197" s="280"/>
      <c r="AK197" s="274"/>
      <c r="AL197" s="274"/>
      <c r="AM197" s="274" t="s">
        <v>1095</v>
      </c>
      <c r="AN197" s="274" t="s">
        <v>1052</v>
      </c>
      <c r="AO197" s="147" t="s">
        <v>199</v>
      </c>
      <c r="AP197" s="147" t="s">
        <v>430</v>
      </c>
      <c r="AQ197" s="147" t="s">
        <v>1149</v>
      </c>
      <c r="AR197" s="148" t="s">
        <v>1150</v>
      </c>
      <c r="AS197" s="147">
        <v>322</v>
      </c>
      <c r="AT197" s="200">
        <v>8958826.8000000007</v>
      </c>
      <c r="AU197" s="200">
        <v>5304864.5999999996</v>
      </c>
      <c r="AV197" s="200">
        <v>0</v>
      </c>
      <c r="AW197" s="200">
        <v>0</v>
      </c>
      <c r="AX197" s="200">
        <v>0</v>
      </c>
      <c r="AY197" s="200">
        <v>0</v>
      </c>
      <c r="AZ197" s="141" t="s">
        <v>241</v>
      </c>
      <c r="BA197" s="278"/>
      <c r="BB197" s="252"/>
      <c r="BC197" s="13"/>
      <c r="BD197" s="253"/>
      <c r="BE197" s="253"/>
      <c r="BF197" s="253"/>
      <c r="BG197" s="253"/>
      <c r="BH197" s="253"/>
      <c r="BI197" s="253"/>
      <c r="BJ197" s="253"/>
      <c r="BK197" s="253"/>
      <c r="BL197" s="253"/>
      <c r="BM197" s="253"/>
      <c r="BN197" s="253"/>
      <c r="BO197" s="253"/>
      <c r="BP197" s="253"/>
      <c r="BQ197" s="253"/>
    </row>
    <row r="198" spans="1:69" ht="408">
      <c r="A198" s="141">
        <v>602</v>
      </c>
      <c r="B198" s="45" t="s">
        <v>1001</v>
      </c>
      <c r="C198" s="142">
        <v>401000007</v>
      </c>
      <c r="D198" s="270" t="s">
        <v>1045</v>
      </c>
      <c r="E198" s="271" t="s">
        <v>1002</v>
      </c>
      <c r="F198" s="272"/>
      <c r="G198" s="272"/>
      <c r="H198" s="273" t="s">
        <v>71</v>
      </c>
      <c r="I198" s="272"/>
      <c r="J198" s="273">
        <v>16</v>
      </c>
      <c r="K198" s="273">
        <v>1</v>
      </c>
      <c r="L198" s="273" t="s">
        <v>575</v>
      </c>
      <c r="M198" s="273"/>
      <c r="N198" s="273"/>
      <c r="O198" s="273"/>
      <c r="P198" s="274" t="s">
        <v>186</v>
      </c>
      <c r="Q198" s="274" t="s">
        <v>1151</v>
      </c>
      <c r="R198" s="273" t="s">
        <v>1140</v>
      </c>
      <c r="S198" s="273"/>
      <c r="T198" s="273" t="s">
        <v>94</v>
      </c>
      <c r="U198" s="273"/>
      <c r="V198" s="273" t="s">
        <v>1032</v>
      </c>
      <c r="W198" s="273" t="s">
        <v>95</v>
      </c>
      <c r="X198" s="273" t="s">
        <v>1098</v>
      </c>
      <c r="Y198" s="273" t="s">
        <v>1147</v>
      </c>
      <c r="Z198" s="273"/>
      <c r="AA198" s="273"/>
      <c r="AB198" s="274" t="s">
        <v>1152</v>
      </c>
      <c r="AC198" s="274" t="s">
        <v>1050</v>
      </c>
      <c r="AD198" s="274"/>
      <c r="AE198" s="274"/>
      <c r="AF198" s="274"/>
      <c r="AG198" s="274"/>
      <c r="AH198" s="274"/>
      <c r="AI198" s="274"/>
      <c r="AJ198" s="280"/>
      <c r="AK198" s="274"/>
      <c r="AL198" s="274"/>
      <c r="AM198" s="274" t="s">
        <v>1095</v>
      </c>
      <c r="AN198" s="274" t="s">
        <v>1052</v>
      </c>
      <c r="AO198" s="147" t="s">
        <v>199</v>
      </c>
      <c r="AP198" s="147" t="s">
        <v>430</v>
      </c>
      <c r="AQ198" s="147" t="s">
        <v>1153</v>
      </c>
      <c r="AR198" s="148" t="s">
        <v>1154</v>
      </c>
      <c r="AS198" s="147" t="s">
        <v>1118</v>
      </c>
      <c r="AT198" s="200">
        <v>0</v>
      </c>
      <c r="AU198" s="200">
        <v>0</v>
      </c>
      <c r="AV198" s="200">
        <v>3653962.2</v>
      </c>
      <c r="AW198" s="200">
        <v>0</v>
      </c>
      <c r="AX198" s="200">
        <v>0</v>
      </c>
      <c r="AY198" s="200">
        <v>0</v>
      </c>
      <c r="AZ198" s="141" t="s">
        <v>1080</v>
      </c>
      <c r="BA198" s="281"/>
      <c r="BB198" s="282"/>
      <c r="BC198" s="691" t="s">
        <v>30</v>
      </c>
      <c r="BD198" s="691"/>
    </row>
    <row r="199" spans="1:69" ht="408">
      <c r="A199" s="141">
        <v>602</v>
      </c>
      <c r="B199" s="45" t="s">
        <v>1001</v>
      </c>
      <c r="C199" s="142">
        <v>401000007</v>
      </c>
      <c r="D199" s="270" t="s">
        <v>1045</v>
      </c>
      <c r="E199" s="271" t="s">
        <v>1002</v>
      </c>
      <c r="F199" s="272"/>
      <c r="G199" s="272"/>
      <c r="H199" s="273" t="s">
        <v>71</v>
      </c>
      <c r="I199" s="272"/>
      <c r="J199" s="273">
        <v>16</v>
      </c>
      <c r="K199" s="273">
        <v>1</v>
      </c>
      <c r="L199" s="273" t="s">
        <v>575</v>
      </c>
      <c r="M199" s="273"/>
      <c r="N199" s="273"/>
      <c r="O199" s="273"/>
      <c r="P199" s="274" t="s">
        <v>186</v>
      </c>
      <c r="Q199" s="274" t="s">
        <v>1151</v>
      </c>
      <c r="R199" s="273" t="s">
        <v>1155</v>
      </c>
      <c r="S199" s="273"/>
      <c r="T199" s="273" t="s">
        <v>94</v>
      </c>
      <c r="U199" s="273"/>
      <c r="V199" s="273" t="s">
        <v>1032</v>
      </c>
      <c r="W199" s="273" t="s">
        <v>95</v>
      </c>
      <c r="X199" s="273" t="s">
        <v>1156</v>
      </c>
      <c r="Y199" s="273" t="s">
        <v>1147</v>
      </c>
      <c r="Z199" s="273"/>
      <c r="AA199" s="273"/>
      <c r="AB199" s="274" t="s">
        <v>1157</v>
      </c>
      <c r="AC199" s="274" t="s">
        <v>1050</v>
      </c>
      <c r="AD199" s="274"/>
      <c r="AE199" s="274"/>
      <c r="AF199" s="274"/>
      <c r="AG199" s="274"/>
      <c r="AH199" s="274"/>
      <c r="AI199" s="274"/>
      <c r="AJ199" s="280"/>
      <c r="AK199" s="274"/>
      <c r="AL199" s="274"/>
      <c r="AM199" s="274" t="s">
        <v>1095</v>
      </c>
      <c r="AN199" s="274" t="s">
        <v>1052</v>
      </c>
      <c r="AO199" s="147" t="s">
        <v>199</v>
      </c>
      <c r="AP199" s="147" t="s">
        <v>430</v>
      </c>
      <c r="AQ199" s="147" t="s">
        <v>1153</v>
      </c>
      <c r="AR199" s="148" t="s">
        <v>1158</v>
      </c>
      <c r="AS199" s="147" t="s">
        <v>1118</v>
      </c>
      <c r="AT199" s="200">
        <v>0</v>
      </c>
      <c r="AU199" s="200">
        <v>0</v>
      </c>
      <c r="AV199" s="200">
        <v>192313.8</v>
      </c>
      <c r="AW199" s="200">
        <v>0</v>
      </c>
      <c r="AX199" s="200">
        <v>0</v>
      </c>
      <c r="AY199" s="200">
        <v>0</v>
      </c>
      <c r="AZ199" s="141" t="s">
        <v>1015</v>
      </c>
      <c r="BA199" s="283"/>
      <c r="BB199" s="284"/>
      <c r="BC199" s="284"/>
      <c r="BD199" s="284"/>
    </row>
    <row r="200" spans="1:69" ht="395.25">
      <c r="A200" s="141">
        <v>602</v>
      </c>
      <c r="B200" s="45" t="s">
        <v>1001</v>
      </c>
      <c r="C200" s="142">
        <v>401000007</v>
      </c>
      <c r="D200" s="270" t="s">
        <v>1045</v>
      </c>
      <c r="E200" s="271" t="s">
        <v>1002</v>
      </c>
      <c r="F200" s="272"/>
      <c r="G200" s="272"/>
      <c r="H200" s="273" t="s">
        <v>71</v>
      </c>
      <c r="I200" s="272"/>
      <c r="J200" s="273">
        <v>16</v>
      </c>
      <c r="K200" s="273">
        <v>1</v>
      </c>
      <c r="L200" s="273" t="s">
        <v>575</v>
      </c>
      <c r="M200" s="273"/>
      <c r="N200" s="273"/>
      <c r="O200" s="273"/>
      <c r="P200" s="274" t="s">
        <v>186</v>
      </c>
      <c r="Q200" s="274" t="s">
        <v>1159</v>
      </c>
      <c r="R200" s="273" t="s">
        <v>1155</v>
      </c>
      <c r="S200" s="273"/>
      <c r="T200" s="273" t="s">
        <v>94</v>
      </c>
      <c r="U200" s="273"/>
      <c r="V200" s="273" t="s">
        <v>1032</v>
      </c>
      <c r="W200" s="273" t="s">
        <v>95</v>
      </c>
      <c r="X200" s="273" t="s">
        <v>1160</v>
      </c>
      <c r="Y200" s="273" t="s">
        <v>1161</v>
      </c>
      <c r="Z200" s="273"/>
      <c r="AA200" s="273"/>
      <c r="AB200" s="274" t="s">
        <v>1162</v>
      </c>
      <c r="AC200" s="274" t="s">
        <v>1050</v>
      </c>
      <c r="AD200" s="274"/>
      <c r="AE200" s="274"/>
      <c r="AF200" s="274"/>
      <c r="AG200" s="274"/>
      <c r="AH200" s="274"/>
      <c r="AI200" s="274"/>
      <c r="AJ200" s="280"/>
      <c r="AK200" s="274"/>
      <c r="AL200" s="274"/>
      <c r="AM200" s="274" t="s">
        <v>1095</v>
      </c>
      <c r="AN200" s="274" t="s">
        <v>1052</v>
      </c>
      <c r="AO200" s="147" t="s">
        <v>199</v>
      </c>
      <c r="AP200" s="147" t="s">
        <v>430</v>
      </c>
      <c r="AQ200" s="147" t="s">
        <v>1163</v>
      </c>
      <c r="AR200" s="148" t="s">
        <v>1164</v>
      </c>
      <c r="AS200" s="147">
        <v>322</v>
      </c>
      <c r="AT200" s="200">
        <v>86889.600000000006</v>
      </c>
      <c r="AU200" s="200">
        <v>86889.600000000006</v>
      </c>
      <c r="AV200" s="200">
        <v>0</v>
      </c>
      <c r="AW200" s="200">
        <v>0</v>
      </c>
      <c r="AX200" s="200">
        <v>0</v>
      </c>
      <c r="AY200" s="200">
        <v>0</v>
      </c>
      <c r="AZ200" s="141" t="s">
        <v>1126</v>
      </c>
      <c r="BA200" s="283"/>
      <c r="BB200" s="284"/>
      <c r="BC200" s="284"/>
      <c r="BD200" s="284"/>
    </row>
    <row r="201" spans="1:69" ht="395.25">
      <c r="A201" s="141">
        <v>602</v>
      </c>
      <c r="B201" s="45" t="s">
        <v>1001</v>
      </c>
      <c r="C201" s="142">
        <v>401000007</v>
      </c>
      <c r="D201" s="270" t="s">
        <v>1045</v>
      </c>
      <c r="E201" s="271" t="s">
        <v>1002</v>
      </c>
      <c r="F201" s="272"/>
      <c r="G201" s="272"/>
      <c r="H201" s="273" t="s">
        <v>71</v>
      </c>
      <c r="I201" s="272"/>
      <c r="J201" s="273">
        <v>16</v>
      </c>
      <c r="K201" s="273">
        <v>1</v>
      </c>
      <c r="L201" s="273" t="s">
        <v>575</v>
      </c>
      <c r="M201" s="273"/>
      <c r="N201" s="273"/>
      <c r="O201" s="273"/>
      <c r="P201" s="274" t="s">
        <v>186</v>
      </c>
      <c r="Q201" s="274" t="s">
        <v>1159</v>
      </c>
      <c r="R201" s="273" t="s">
        <v>1155</v>
      </c>
      <c r="S201" s="273"/>
      <c r="T201" s="273" t="s">
        <v>94</v>
      </c>
      <c r="U201" s="273"/>
      <c r="V201" s="273" t="s">
        <v>1032</v>
      </c>
      <c r="W201" s="273" t="s">
        <v>95</v>
      </c>
      <c r="X201" s="273" t="s">
        <v>1160</v>
      </c>
      <c r="Y201" s="273" t="s">
        <v>1161</v>
      </c>
      <c r="Z201" s="273"/>
      <c r="AA201" s="273"/>
      <c r="AB201" s="274" t="s">
        <v>1162</v>
      </c>
      <c r="AC201" s="274" t="s">
        <v>1050</v>
      </c>
      <c r="AD201" s="274"/>
      <c r="AE201" s="274"/>
      <c r="AF201" s="274"/>
      <c r="AG201" s="274"/>
      <c r="AH201" s="274"/>
      <c r="AI201" s="274"/>
      <c r="AJ201" s="280"/>
      <c r="AK201" s="274"/>
      <c r="AL201" s="274"/>
      <c r="AM201" s="274" t="s">
        <v>1095</v>
      </c>
      <c r="AN201" s="274" t="s">
        <v>1052</v>
      </c>
      <c r="AO201" s="147" t="s">
        <v>199</v>
      </c>
      <c r="AP201" s="147" t="s">
        <v>430</v>
      </c>
      <c r="AQ201" s="147" t="s">
        <v>1163</v>
      </c>
      <c r="AR201" s="148" t="s">
        <v>1164</v>
      </c>
      <c r="AS201" s="147">
        <v>322</v>
      </c>
      <c r="AT201" s="200">
        <v>384627.6</v>
      </c>
      <c r="AU201" s="200">
        <v>384627.6</v>
      </c>
      <c r="AV201" s="200">
        <v>0</v>
      </c>
      <c r="AW201" s="200">
        <v>0</v>
      </c>
      <c r="AX201" s="200">
        <v>0</v>
      </c>
      <c r="AY201" s="200">
        <v>0</v>
      </c>
      <c r="AZ201" s="141" t="s">
        <v>1039</v>
      </c>
      <c r="BA201" s="283"/>
      <c r="BB201" s="284"/>
      <c r="BC201" s="284"/>
      <c r="BD201" s="284"/>
    </row>
    <row r="202" spans="1:69" ht="331.5">
      <c r="A202" s="141">
        <v>602</v>
      </c>
      <c r="B202" s="45" t="s">
        <v>1001</v>
      </c>
      <c r="C202" s="142">
        <v>401000007</v>
      </c>
      <c r="D202" s="270" t="s">
        <v>1045</v>
      </c>
      <c r="E202" s="271" t="s">
        <v>1002</v>
      </c>
      <c r="F202" s="272"/>
      <c r="G202" s="272"/>
      <c r="H202" s="273" t="s">
        <v>71</v>
      </c>
      <c r="I202" s="272"/>
      <c r="J202" s="273">
        <v>16</v>
      </c>
      <c r="K202" s="273">
        <v>1</v>
      </c>
      <c r="L202" s="273" t="s">
        <v>575</v>
      </c>
      <c r="M202" s="273"/>
      <c r="N202" s="273"/>
      <c r="O202" s="273"/>
      <c r="P202" s="274" t="s">
        <v>186</v>
      </c>
      <c r="Q202" s="274" t="s">
        <v>1165</v>
      </c>
      <c r="R202" s="273" t="s">
        <v>1166</v>
      </c>
      <c r="S202" s="273"/>
      <c r="T202" s="273" t="s">
        <v>94</v>
      </c>
      <c r="U202" s="273"/>
      <c r="V202" s="273" t="s">
        <v>1032</v>
      </c>
      <c r="W202" s="273" t="s">
        <v>95</v>
      </c>
      <c r="X202" s="273" t="s">
        <v>1167</v>
      </c>
      <c r="Y202" s="273"/>
      <c r="Z202" s="273"/>
      <c r="AA202" s="273"/>
      <c r="AB202" s="274" t="s">
        <v>1168</v>
      </c>
      <c r="AC202" s="274" t="s">
        <v>1050</v>
      </c>
      <c r="AD202" s="274"/>
      <c r="AE202" s="274"/>
      <c r="AF202" s="274"/>
      <c r="AG202" s="274"/>
      <c r="AH202" s="274"/>
      <c r="AI202" s="274"/>
      <c r="AJ202" s="274"/>
      <c r="AK202" s="274"/>
      <c r="AL202" s="274"/>
      <c r="AM202" s="274" t="s">
        <v>1169</v>
      </c>
      <c r="AN202" s="274" t="s">
        <v>1170</v>
      </c>
      <c r="AO202" s="147" t="s">
        <v>199</v>
      </c>
      <c r="AP202" s="147" t="s">
        <v>430</v>
      </c>
      <c r="AQ202" s="147" t="s">
        <v>1171</v>
      </c>
      <c r="AR202" s="148" t="s">
        <v>1172</v>
      </c>
      <c r="AS202" s="147">
        <v>322</v>
      </c>
      <c r="AT202" s="200">
        <v>445526.97</v>
      </c>
      <c r="AU202" s="200">
        <v>368601.45</v>
      </c>
      <c r="AV202" s="200">
        <v>0</v>
      </c>
      <c r="AW202" s="200">
        <v>0</v>
      </c>
      <c r="AX202" s="200">
        <v>0</v>
      </c>
      <c r="AY202" s="200">
        <v>0</v>
      </c>
      <c r="AZ202" s="141" t="s">
        <v>1039</v>
      </c>
      <c r="BA202" s="276"/>
    </row>
    <row r="203" spans="1:69" ht="369.75">
      <c r="A203" s="141">
        <v>602</v>
      </c>
      <c r="B203" s="45" t="s">
        <v>1001</v>
      </c>
      <c r="C203" s="142">
        <v>401000007</v>
      </c>
      <c r="D203" s="270" t="s">
        <v>1045</v>
      </c>
      <c r="E203" s="271" t="s">
        <v>1002</v>
      </c>
      <c r="F203" s="272"/>
      <c r="G203" s="272"/>
      <c r="H203" s="273" t="s">
        <v>71</v>
      </c>
      <c r="I203" s="272"/>
      <c r="J203" s="273">
        <v>16</v>
      </c>
      <c r="K203" s="273">
        <v>1</v>
      </c>
      <c r="L203" s="273" t="s">
        <v>575</v>
      </c>
      <c r="M203" s="273"/>
      <c r="N203" s="273"/>
      <c r="O203" s="273"/>
      <c r="P203" s="274" t="s">
        <v>186</v>
      </c>
      <c r="Q203" s="274" t="s">
        <v>1173</v>
      </c>
      <c r="R203" s="273" t="s">
        <v>1145</v>
      </c>
      <c r="S203" s="273"/>
      <c r="T203" s="273" t="s">
        <v>94</v>
      </c>
      <c r="U203" s="273"/>
      <c r="V203" s="273" t="s">
        <v>1032</v>
      </c>
      <c r="W203" s="273" t="s">
        <v>95</v>
      </c>
      <c r="X203" s="273" t="s">
        <v>1146</v>
      </c>
      <c r="Y203" s="273" t="s">
        <v>1147</v>
      </c>
      <c r="Z203" s="273"/>
      <c r="AA203" s="273"/>
      <c r="AB203" s="274" t="s">
        <v>1174</v>
      </c>
      <c r="AC203" s="274" t="s">
        <v>1050</v>
      </c>
      <c r="AD203" s="274"/>
      <c r="AE203" s="274"/>
      <c r="AF203" s="274"/>
      <c r="AG203" s="274"/>
      <c r="AH203" s="274"/>
      <c r="AI203" s="274"/>
      <c r="AJ203" s="274"/>
      <c r="AK203" s="274"/>
      <c r="AL203" s="274"/>
      <c r="AM203" s="274" t="s">
        <v>1169</v>
      </c>
      <c r="AN203" s="274" t="s">
        <v>1170</v>
      </c>
      <c r="AO203" s="147" t="s">
        <v>199</v>
      </c>
      <c r="AP203" s="147" t="s">
        <v>430</v>
      </c>
      <c r="AQ203" s="147" t="s">
        <v>1175</v>
      </c>
      <c r="AR203" s="148" t="s">
        <v>1176</v>
      </c>
      <c r="AS203" s="147" t="s">
        <v>1118</v>
      </c>
      <c r="AT203" s="200">
        <v>8465012.4299999997</v>
      </c>
      <c r="AU203" s="200">
        <v>7003427.5499999998</v>
      </c>
      <c r="AV203" s="200">
        <v>0</v>
      </c>
      <c r="AW203" s="200">
        <v>0</v>
      </c>
      <c r="AX203" s="200">
        <v>0</v>
      </c>
      <c r="AY203" s="200">
        <v>0</v>
      </c>
      <c r="AZ203" s="141" t="s">
        <v>241</v>
      </c>
      <c r="BA203" s="276"/>
    </row>
    <row r="204" spans="1:69" ht="372" customHeight="1">
      <c r="A204" s="141">
        <v>602</v>
      </c>
      <c r="B204" s="45" t="s">
        <v>1001</v>
      </c>
      <c r="C204" s="142">
        <v>401000007</v>
      </c>
      <c r="D204" s="270" t="s">
        <v>1045</v>
      </c>
      <c r="E204" s="271" t="s">
        <v>1002</v>
      </c>
      <c r="F204" s="272"/>
      <c r="G204" s="272"/>
      <c r="H204" s="273" t="s">
        <v>71</v>
      </c>
      <c r="I204" s="272"/>
      <c r="J204" s="273">
        <v>16</v>
      </c>
      <c r="K204" s="273">
        <v>1</v>
      </c>
      <c r="L204" s="273" t="s">
        <v>575</v>
      </c>
      <c r="M204" s="273"/>
      <c r="N204" s="273"/>
      <c r="O204" s="273"/>
      <c r="P204" s="274" t="s">
        <v>186</v>
      </c>
      <c r="Q204" s="274" t="s">
        <v>1173</v>
      </c>
      <c r="R204" s="273" t="s">
        <v>1145</v>
      </c>
      <c r="S204" s="273"/>
      <c r="T204" s="273" t="s">
        <v>94</v>
      </c>
      <c r="U204" s="273"/>
      <c r="V204" s="273" t="s">
        <v>1032</v>
      </c>
      <c r="W204" s="273" t="s">
        <v>95</v>
      </c>
      <c r="X204" s="273" t="s">
        <v>1146</v>
      </c>
      <c r="Y204" s="273" t="s">
        <v>1147</v>
      </c>
      <c r="Z204" s="273"/>
      <c r="AA204" s="273"/>
      <c r="AB204" s="274" t="s">
        <v>1174</v>
      </c>
      <c r="AC204" s="274" t="s">
        <v>1050</v>
      </c>
      <c r="AD204" s="274"/>
      <c r="AE204" s="274"/>
      <c r="AF204" s="274"/>
      <c r="AG204" s="274"/>
      <c r="AH204" s="274"/>
      <c r="AI204" s="274"/>
      <c r="AJ204" s="274"/>
      <c r="AK204" s="274"/>
      <c r="AL204" s="274"/>
      <c r="AM204" s="274" t="s">
        <v>1169</v>
      </c>
      <c r="AN204" s="274" t="s">
        <v>1170</v>
      </c>
      <c r="AO204" s="147" t="s">
        <v>199</v>
      </c>
      <c r="AP204" s="147" t="s">
        <v>430</v>
      </c>
      <c r="AQ204" s="147" t="s">
        <v>1177</v>
      </c>
      <c r="AR204" s="148" t="s">
        <v>1176</v>
      </c>
      <c r="AS204" s="147" t="s">
        <v>1118</v>
      </c>
      <c r="AT204" s="200">
        <v>0</v>
      </c>
      <c r="AU204" s="200">
        <v>0</v>
      </c>
      <c r="AV204" s="200">
        <v>730792.44</v>
      </c>
      <c r="AW204" s="200">
        <v>0</v>
      </c>
      <c r="AX204" s="200">
        <v>0</v>
      </c>
      <c r="AY204" s="200">
        <v>0</v>
      </c>
      <c r="AZ204" s="141" t="s">
        <v>1080</v>
      </c>
      <c r="BA204" s="276"/>
    </row>
    <row r="205" spans="1:69" ht="368.25" customHeight="1">
      <c r="A205" s="141">
        <v>602</v>
      </c>
      <c r="B205" s="45" t="s">
        <v>1001</v>
      </c>
      <c r="C205" s="142">
        <v>401000007</v>
      </c>
      <c r="D205" s="270" t="s">
        <v>1045</v>
      </c>
      <c r="E205" s="271" t="s">
        <v>1002</v>
      </c>
      <c r="F205" s="272"/>
      <c r="G205" s="272"/>
      <c r="H205" s="273" t="s">
        <v>71</v>
      </c>
      <c r="I205" s="272"/>
      <c r="J205" s="273">
        <v>16</v>
      </c>
      <c r="K205" s="273">
        <v>1</v>
      </c>
      <c r="L205" s="273" t="s">
        <v>575</v>
      </c>
      <c r="M205" s="273"/>
      <c r="N205" s="273"/>
      <c r="O205" s="273"/>
      <c r="P205" s="274" t="s">
        <v>186</v>
      </c>
      <c r="Q205" s="274" t="s">
        <v>1173</v>
      </c>
      <c r="R205" s="273" t="s">
        <v>1145</v>
      </c>
      <c r="S205" s="273"/>
      <c r="T205" s="273" t="s">
        <v>94</v>
      </c>
      <c r="U205" s="273"/>
      <c r="V205" s="273" t="s">
        <v>1032</v>
      </c>
      <c r="W205" s="273" t="s">
        <v>95</v>
      </c>
      <c r="X205" s="273" t="s">
        <v>1146</v>
      </c>
      <c r="Y205" s="273" t="s">
        <v>1147</v>
      </c>
      <c r="Z205" s="273"/>
      <c r="AA205" s="273"/>
      <c r="AB205" s="274" t="s">
        <v>1174</v>
      </c>
      <c r="AC205" s="274" t="s">
        <v>1178</v>
      </c>
      <c r="AD205" s="274"/>
      <c r="AE205" s="274"/>
      <c r="AF205" s="274"/>
      <c r="AG205" s="274"/>
      <c r="AH205" s="274"/>
      <c r="AI205" s="274"/>
      <c r="AJ205" s="274"/>
      <c r="AK205" s="274"/>
      <c r="AL205" s="274"/>
      <c r="AM205" s="274" t="s">
        <v>1169</v>
      </c>
      <c r="AN205" s="274" t="s">
        <v>1170</v>
      </c>
      <c r="AO205" s="147" t="s">
        <v>199</v>
      </c>
      <c r="AP205" s="147" t="s">
        <v>430</v>
      </c>
      <c r="AQ205" s="147" t="s">
        <v>1177</v>
      </c>
      <c r="AR205" s="148" t="s">
        <v>1179</v>
      </c>
      <c r="AS205" s="147" t="s">
        <v>1118</v>
      </c>
      <c r="AT205" s="200">
        <v>0</v>
      </c>
      <c r="AU205" s="200">
        <v>0</v>
      </c>
      <c r="AV205" s="200">
        <v>38462.76</v>
      </c>
      <c r="AW205" s="200">
        <v>0</v>
      </c>
      <c r="AX205" s="200">
        <v>0</v>
      </c>
      <c r="AY205" s="200">
        <v>0</v>
      </c>
      <c r="AZ205" s="141" t="s">
        <v>1015</v>
      </c>
      <c r="BA205" s="276"/>
    </row>
    <row r="206" spans="1:69" ht="102">
      <c r="A206" s="285">
        <v>602</v>
      </c>
      <c r="B206" s="286" t="s">
        <v>1001</v>
      </c>
      <c r="C206" s="142">
        <v>401000014</v>
      </c>
      <c r="D206" s="287" t="s">
        <v>1180</v>
      </c>
      <c r="E206" s="288" t="s">
        <v>1002</v>
      </c>
      <c r="F206" s="289"/>
      <c r="G206" s="289"/>
      <c r="H206" s="290" t="s">
        <v>71</v>
      </c>
      <c r="I206" s="289"/>
      <c r="J206" s="290">
        <v>16</v>
      </c>
      <c r="K206" s="290">
        <v>1</v>
      </c>
      <c r="L206" s="290" t="s">
        <v>1181</v>
      </c>
      <c r="M206" s="290"/>
      <c r="N206" s="290"/>
      <c r="O206" s="290"/>
      <c r="P206" s="291" t="s">
        <v>186</v>
      </c>
      <c r="Q206" s="291" t="s">
        <v>74</v>
      </c>
      <c r="R206" s="290"/>
      <c r="S206" s="290"/>
      <c r="T206" s="290" t="s">
        <v>71</v>
      </c>
      <c r="U206" s="290"/>
      <c r="V206" s="290">
        <v>9</v>
      </c>
      <c r="W206" s="290" t="s">
        <v>73</v>
      </c>
      <c r="X206" s="290"/>
      <c r="Y206" s="290"/>
      <c r="Z206" s="290"/>
      <c r="AA206" s="290"/>
      <c r="AB206" s="291" t="s">
        <v>187</v>
      </c>
      <c r="AC206" s="274" t="s">
        <v>1182</v>
      </c>
      <c r="AD206" s="274"/>
      <c r="AE206" s="274"/>
      <c r="AF206" s="274"/>
      <c r="AG206" s="274"/>
      <c r="AH206" s="274"/>
      <c r="AI206" s="274"/>
      <c r="AJ206" s="274"/>
      <c r="AK206" s="274"/>
      <c r="AL206" s="274"/>
      <c r="AM206" s="274" t="s">
        <v>1169</v>
      </c>
      <c r="AN206" s="274" t="s">
        <v>1170</v>
      </c>
      <c r="AO206" s="292" t="s">
        <v>99</v>
      </c>
      <c r="AP206" s="292" t="s">
        <v>68</v>
      </c>
      <c r="AQ206" s="292" t="s">
        <v>285</v>
      </c>
      <c r="AR206" s="293" t="s">
        <v>286</v>
      </c>
      <c r="AS206" s="147" t="s">
        <v>1060</v>
      </c>
      <c r="AT206" s="200">
        <v>70000000</v>
      </c>
      <c r="AU206" s="200">
        <v>70000000</v>
      </c>
      <c r="AV206" s="200">
        <v>0</v>
      </c>
      <c r="AW206" s="200">
        <v>0</v>
      </c>
      <c r="AX206" s="200">
        <v>0</v>
      </c>
      <c r="AY206" s="200">
        <v>0</v>
      </c>
      <c r="AZ206" s="141" t="s">
        <v>193</v>
      </c>
      <c r="BA206" s="276"/>
    </row>
    <row r="207" spans="1:69" ht="102">
      <c r="A207" s="141">
        <v>602</v>
      </c>
      <c r="B207" s="45" t="s">
        <v>1001</v>
      </c>
      <c r="C207" s="142">
        <v>401000014</v>
      </c>
      <c r="D207" s="270" t="s">
        <v>1180</v>
      </c>
      <c r="E207" s="271" t="s">
        <v>1002</v>
      </c>
      <c r="F207" s="272"/>
      <c r="G207" s="272"/>
      <c r="H207" s="273" t="s">
        <v>71</v>
      </c>
      <c r="I207" s="272"/>
      <c r="J207" s="273">
        <v>16</v>
      </c>
      <c r="K207" s="273">
        <v>1</v>
      </c>
      <c r="L207" s="273" t="s">
        <v>1181</v>
      </c>
      <c r="M207" s="273"/>
      <c r="N207" s="273"/>
      <c r="O207" s="273"/>
      <c r="P207" s="274" t="s">
        <v>186</v>
      </c>
      <c r="Q207" s="274" t="s">
        <v>74</v>
      </c>
      <c r="R207" s="273"/>
      <c r="S207" s="273"/>
      <c r="T207" s="273" t="s">
        <v>71</v>
      </c>
      <c r="U207" s="273"/>
      <c r="V207" s="273">
        <v>9</v>
      </c>
      <c r="W207" s="273" t="s">
        <v>73</v>
      </c>
      <c r="X207" s="273"/>
      <c r="Y207" s="273"/>
      <c r="Z207" s="273"/>
      <c r="AA207" s="273"/>
      <c r="AB207" s="274" t="s">
        <v>187</v>
      </c>
      <c r="AC207" s="274" t="s">
        <v>1182</v>
      </c>
      <c r="AD207" s="274"/>
      <c r="AE207" s="274"/>
      <c r="AF207" s="274"/>
      <c r="AG207" s="274"/>
      <c r="AH207" s="274"/>
      <c r="AI207" s="274"/>
      <c r="AJ207" s="274"/>
      <c r="AK207" s="274"/>
      <c r="AL207" s="274"/>
      <c r="AM207" s="274" t="s">
        <v>1169</v>
      </c>
      <c r="AN207" s="274" t="s">
        <v>1170</v>
      </c>
      <c r="AO207" s="147" t="s">
        <v>99</v>
      </c>
      <c r="AP207" s="147" t="s">
        <v>68</v>
      </c>
      <c r="AQ207" s="147" t="s">
        <v>285</v>
      </c>
      <c r="AR207" s="148" t="s">
        <v>286</v>
      </c>
      <c r="AS207" s="147">
        <v>244</v>
      </c>
      <c r="AT207" s="200">
        <v>6049757.2999999998</v>
      </c>
      <c r="AU207" s="200">
        <v>6049757.2999999998</v>
      </c>
      <c r="AV207" s="200">
        <v>0</v>
      </c>
      <c r="AW207" s="200">
        <v>0</v>
      </c>
      <c r="AX207" s="200">
        <v>0</v>
      </c>
      <c r="AY207" s="200">
        <v>0</v>
      </c>
      <c r="AZ207" s="141" t="s">
        <v>193</v>
      </c>
      <c r="BA207" s="276"/>
    </row>
    <row r="208" spans="1:69" ht="156">
      <c r="A208" s="141">
        <v>602</v>
      </c>
      <c r="B208" s="45" t="s">
        <v>1001</v>
      </c>
      <c r="C208" s="142">
        <v>401000014</v>
      </c>
      <c r="D208" s="270" t="s">
        <v>1180</v>
      </c>
      <c r="E208" s="271" t="s">
        <v>1002</v>
      </c>
      <c r="F208" s="272"/>
      <c r="G208" s="272"/>
      <c r="H208" s="273" t="s">
        <v>71</v>
      </c>
      <c r="I208" s="272"/>
      <c r="J208" s="273">
        <v>16</v>
      </c>
      <c r="K208" s="273">
        <v>1</v>
      </c>
      <c r="L208" s="273" t="s">
        <v>1181</v>
      </c>
      <c r="M208" s="273"/>
      <c r="N208" s="273"/>
      <c r="O208" s="273"/>
      <c r="P208" s="274" t="s">
        <v>186</v>
      </c>
      <c r="Q208" s="274" t="s">
        <v>1183</v>
      </c>
      <c r="R208" s="273" t="s">
        <v>1097</v>
      </c>
      <c r="S208" s="273"/>
      <c r="T208" s="273" t="s">
        <v>94</v>
      </c>
      <c r="U208" s="273"/>
      <c r="V208" s="273" t="s">
        <v>1032</v>
      </c>
      <c r="W208" s="273" t="s">
        <v>95</v>
      </c>
      <c r="X208" s="273" t="s">
        <v>1098</v>
      </c>
      <c r="Y208" s="273"/>
      <c r="Z208" s="273"/>
      <c r="AA208" s="273"/>
      <c r="AB208" s="274" t="s">
        <v>1184</v>
      </c>
      <c r="AC208" s="274" t="s">
        <v>1050</v>
      </c>
      <c r="AD208" s="274"/>
      <c r="AE208" s="274"/>
      <c r="AF208" s="274"/>
      <c r="AG208" s="274"/>
      <c r="AH208" s="274"/>
      <c r="AI208" s="274"/>
      <c r="AJ208" s="274"/>
      <c r="AK208" s="274"/>
      <c r="AL208" s="274"/>
      <c r="AM208" s="274" t="s">
        <v>1185</v>
      </c>
      <c r="AN208" s="274" t="s">
        <v>1052</v>
      </c>
      <c r="AO208" s="147" t="s">
        <v>99</v>
      </c>
      <c r="AP208" s="147" t="s">
        <v>68</v>
      </c>
      <c r="AQ208" s="147" t="s">
        <v>1186</v>
      </c>
      <c r="AR208" s="148" t="s">
        <v>1187</v>
      </c>
      <c r="AS208" s="147">
        <v>244</v>
      </c>
      <c r="AT208" s="200">
        <v>5140000</v>
      </c>
      <c r="AU208" s="200">
        <v>4028360</v>
      </c>
      <c r="AV208" s="200">
        <v>0</v>
      </c>
      <c r="AW208" s="200">
        <v>0</v>
      </c>
      <c r="AX208" s="200">
        <v>0</v>
      </c>
      <c r="AY208" s="200">
        <v>0</v>
      </c>
      <c r="AZ208" s="141" t="s">
        <v>241</v>
      </c>
      <c r="BA208" s="276"/>
    </row>
    <row r="209" spans="1:53" ht="156">
      <c r="A209" s="141">
        <v>602</v>
      </c>
      <c r="B209" s="45" t="s">
        <v>1001</v>
      </c>
      <c r="C209" s="142">
        <v>401000014</v>
      </c>
      <c r="D209" s="270" t="s">
        <v>1180</v>
      </c>
      <c r="E209" s="271" t="s">
        <v>1002</v>
      </c>
      <c r="F209" s="272"/>
      <c r="G209" s="272"/>
      <c r="H209" s="273" t="s">
        <v>71</v>
      </c>
      <c r="I209" s="272"/>
      <c r="J209" s="273">
        <v>16</v>
      </c>
      <c r="K209" s="273">
        <v>1</v>
      </c>
      <c r="L209" s="273" t="s">
        <v>1181</v>
      </c>
      <c r="M209" s="273"/>
      <c r="N209" s="273"/>
      <c r="O209" s="273"/>
      <c r="P209" s="274" t="s">
        <v>186</v>
      </c>
      <c r="Q209" s="274" t="s">
        <v>1188</v>
      </c>
      <c r="R209" s="273" t="s">
        <v>1189</v>
      </c>
      <c r="S209" s="273"/>
      <c r="T209" s="273" t="s">
        <v>71</v>
      </c>
      <c r="U209" s="273"/>
      <c r="V209" s="273">
        <v>9</v>
      </c>
      <c r="W209" s="273" t="s">
        <v>73</v>
      </c>
      <c r="X209" s="273" t="s">
        <v>1156</v>
      </c>
      <c r="Y209" s="273"/>
      <c r="Z209" s="273"/>
      <c r="AA209" s="273"/>
      <c r="AB209" s="274" t="s">
        <v>1190</v>
      </c>
      <c r="AC209" s="274" t="s">
        <v>1050</v>
      </c>
      <c r="AD209" s="274"/>
      <c r="AE209" s="274"/>
      <c r="AF209" s="274"/>
      <c r="AG209" s="274"/>
      <c r="AH209" s="274"/>
      <c r="AI209" s="274"/>
      <c r="AJ209" s="274"/>
      <c r="AK209" s="274"/>
      <c r="AL209" s="274"/>
      <c r="AM209" s="274" t="s">
        <v>1185</v>
      </c>
      <c r="AN209" s="274" t="s">
        <v>1052</v>
      </c>
      <c r="AO209" s="147" t="s">
        <v>99</v>
      </c>
      <c r="AP209" s="147" t="s">
        <v>68</v>
      </c>
      <c r="AQ209" s="147" t="s">
        <v>1191</v>
      </c>
      <c r="AR209" s="148" t="s">
        <v>1192</v>
      </c>
      <c r="AS209" s="147">
        <v>244</v>
      </c>
      <c r="AT209" s="200">
        <v>1285000</v>
      </c>
      <c r="AU209" s="200">
        <v>1007090</v>
      </c>
      <c r="AV209" s="200">
        <v>0</v>
      </c>
      <c r="AW209" s="200">
        <v>0</v>
      </c>
      <c r="AX209" s="200">
        <v>0</v>
      </c>
      <c r="AY209" s="200">
        <v>0</v>
      </c>
      <c r="AZ209" s="141" t="s">
        <v>1039</v>
      </c>
      <c r="BA209" s="276"/>
    </row>
    <row r="210" spans="1:53" ht="158.25" customHeight="1">
      <c r="A210" s="141">
        <v>602</v>
      </c>
      <c r="B210" s="45" t="s">
        <v>1001</v>
      </c>
      <c r="C210" s="142">
        <v>401000014</v>
      </c>
      <c r="D210" s="270" t="s">
        <v>1180</v>
      </c>
      <c r="E210" s="271" t="s">
        <v>1002</v>
      </c>
      <c r="F210" s="272"/>
      <c r="G210" s="272"/>
      <c r="H210" s="273" t="s">
        <v>71</v>
      </c>
      <c r="I210" s="272"/>
      <c r="J210" s="273">
        <v>16</v>
      </c>
      <c r="K210" s="273">
        <v>1</v>
      </c>
      <c r="L210" s="273" t="s">
        <v>1181</v>
      </c>
      <c r="M210" s="273"/>
      <c r="N210" s="273"/>
      <c r="O210" s="273"/>
      <c r="P210" s="274" t="s">
        <v>186</v>
      </c>
      <c r="Q210" s="274" t="s">
        <v>1193</v>
      </c>
      <c r="R210" s="273" t="s">
        <v>1067</v>
      </c>
      <c r="S210" s="273"/>
      <c r="T210" s="273" t="s">
        <v>94</v>
      </c>
      <c r="U210" s="273"/>
      <c r="V210" s="273" t="s">
        <v>1032</v>
      </c>
      <c r="W210" s="273" t="s">
        <v>95</v>
      </c>
      <c r="X210" s="273" t="s">
        <v>1146</v>
      </c>
      <c r="Y210" s="273"/>
      <c r="Z210" s="273"/>
      <c r="AA210" s="273"/>
      <c r="AB210" s="274" t="s">
        <v>1194</v>
      </c>
      <c r="AC210" s="274" t="s">
        <v>1050</v>
      </c>
      <c r="AD210" s="274"/>
      <c r="AE210" s="274"/>
      <c r="AF210" s="274"/>
      <c r="AG210" s="274"/>
      <c r="AH210" s="274"/>
      <c r="AI210" s="274"/>
      <c r="AJ210" s="274"/>
      <c r="AK210" s="274"/>
      <c r="AL210" s="274"/>
      <c r="AM210" s="274" t="s">
        <v>1185</v>
      </c>
      <c r="AN210" s="274" t="s">
        <v>1052</v>
      </c>
      <c r="AO210" s="147" t="s">
        <v>99</v>
      </c>
      <c r="AP210" s="147" t="s">
        <v>68</v>
      </c>
      <c r="AQ210" s="147" t="s">
        <v>1195</v>
      </c>
      <c r="AR210" s="148" t="s">
        <v>1196</v>
      </c>
      <c r="AS210" s="147">
        <v>244</v>
      </c>
      <c r="AT210" s="200">
        <v>2804990.61</v>
      </c>
      <c r="AU210" s="200">
        <v>2553883.9700000002</v>
      </c>
      <c r="AV210" s="200">
        <v>0</v>
      </c>
      <c r="AW210" s="200">
        <v>0</v>
      </c>
      <c r="AX210" s="200">
        <v>0</v>
      </c>
      <c r="AY210" s="200">
        <v>0</v>
      </c>
      <c r="AZ210" s="141" t="s">
        <v>241</v>
      </c>
      <c r="BA210" s="276"/>
    </row>
    <row r="211" spans="1:53" ht="165.75" customHeight="1">
      <c r="A211" s="141">
        <v>602</v>
      </c>
      <c r="B211" s="45" t="s">
        <v>1001</v>
      </c>
      <c r="C211" s="142">
        <v>401000014</v>
      </c>
      <c r="D211" s="270" t="s">
        <v>1180</v>
      </c>
      <c r="E211" s="271" t="s">
        <v>1002</v>
      </c>
      <c r="F211" s="272"/>
      <c r="G211" s="272"/>
      <c r="H211" s="273" t="s">
        <v>71</v>
      </c>
      <c r="I211" s="272"/>
      <c r="J211" s="273">
        <v>16</v>
      </c>
      <c r="K211" s="273">
        <v>1</v>
      </c>
      <c r="L211" s="273" t="s">
        <v>1181</v>
      </c>
      <c r="M211" s="273"/>
      <c r="N211" s="273"/>
      <c r="O211" s="273"/>
      <c r="P211" s="274" t="s">
        <v>186</v>
      </c>
      <c r="Q211" s="274" t="s">
        <v>1193</v>
      </c>
      <c r="R211" s="273" t="s">
        <v>1067</v>
      </c>
      <c r="S211" s="273"/>
      <c r="T211" s="273" t="s">
        <v>94</v>
      </c>
      <c r="U211" s="273"/>
      <c r="V211" s="273" t="s">
        <v>1032</v>
      </c>
      <c r="W211" s="273" t="s">
        <v>95</v>
      </c>
      <c r="X211" s="273" t="s">
        <v>1167</v>
      </c>
      <c r="Y211" s="273"/>
      <c r="Z211" s="273"/>
      <c r="AA211" s="273"/>
      <c r="AB211" s="274" t="s">
        <v>1194</v>
      </c>
      <c r="AC211" s="274" t="s">
        <v>1050</v>
      </c>
      <c r="AD211" s="274"/>
      <c r="AE211" s="274"/>
      <c r="AF211" s="274"/>
      <c r="AG211" s="274"/>
      <c r="AH211" s="274"/>
      <c r="AI211" s="274"/>
      <c r="AJ211" s="274"/>
      <c r="AK211" s="274"/>
      <c r="AL211" s="274"/>
      <c r="AM211" s="274" t="s">
        <v>1185</v>
      </c>
      <c r="AN211" s="274" t="s">
        <v>1052</v>
      </c>
      <c r="AO211" s="147" t="s">
        <v>99</v>
      </c>
      <c r="AP211" s="147" t="s">
        <v>68</v>
      </c>
      <c r="AQ211" s="147" t="s">
        <v>1197</v>
      </c>
      <c r="AR211" s="148" t="s">
        <v>1198</v>
      </c>
      <c r="AS211" s="147">
        <v>244</v>
      </c>
      <c r="AT211" s="200">
        <v>701247.65</v>
      </c>
      <c r="AU211" s="200">
        <v>638470.99</v>
      </c>
      <c r="AV211" s="200">
        <v>0</v>
      </c>
      <c r="AW211" s="200">
        <v>0</v>
      </c>
      <c r="AX211" s="200">
        <v>0</v>
      </c>
      <c r="AY211" s="200">
        <v>0</v>
      </c>
      <c r="AZ211" s="141" t="s">
        <v>1039</v>
      </c>
    </row>
    <row r="212" spans="1:53" ht="144">
      <c r="A212" s="519">
        <v>602</v>
      </c>
      <c r="B212" s="519" t="s">
        <v>1001</v>
      </c>
      <c r="C212" s="187">
        <v>401000060</v>
      </c>
      <c r="D212" s="270" t="s">
        <v>1199</v>
      </c>
      <c r="E212" s="271" t="s">
        <v>1200</v>
      </c>
      <c r="F212" s="272"/>
      <c r="G212" s="272"/>
      <c r="H212" s="273" t="s">
        <v>1201</v>
      </c>
      <c r="I212" s="272"/>
      <c r="J212" s="273" t="s">
        <v>1202</v>
      </c>
      <c r="K212" s="273" t="s">
        <v>95</v>
      </c>
      <c r="L212" s="273" t="s">
        <v>1203</v>
      </c>
      <c r="M212" s="273"/>
      <c r="N212" s="273"/>
      <c r="O212" s="273"/>
      <c r="P212" s="274" t="s">
        <v>1204</v>
      </c>
      <c r="Q212" s="274" t="s">
        <v>74</v>
      </c>
      <c r="R212" s="273"/>
      <c r="S212" s="273"/>
      <c r="T212" s="273" t="s">
        <v>71</v>
      </c>
      <c r="U212" s="273"/>
      <c r="V212" s="273">
        <v>9</v>
      </c>
      <c r="W212" s="273" t="s">
        <v>73</v>
      </c>
      <c r="X212" s="273"/>
      <c r="Y212" s="273"/>
      <c r="Z212" s="273"/>
      <c r="AA212" s="273"/>
      <c r="AB212" s="274" t="s">
        <v>187</v>
      </c>
      <c r="AC212" s="274" t="s">
        <v>1016</v>
      </c>
      <c r="AD212" s="274"/>
      <c r="AE212" s="274"/>
      <c r="AF212" s="274"/>
      <c r="AG212" s="274"/>
      <c r="AH212" s="274"/>
      <c r="AI212" s="274"/>
      <c r="AJ212" s="274"/>
      <c r="AK212" s="274"/>
      <c r="AL212" s="274"/>
      <c r="AM212" s="274" t="s">
        <v>481</v>
      </c>
      <c r="AN212" s="274" t="s">
        <v>1205</v>
      </c>
      <c r="AO212" s="147" t="s">
        <v>430</v>
      </c>
      <c r="AP212" s="147" t="s">
        <v>948</v>
      </c>
      <c r="AQ212" s="147" t="s">
        <v>1206</v>
      </c>
      <c r="AR212" s="148" t="s">
        <v>1207</v>
      </c>
      <c r="AS212" s="147" t="s">
        <v>116</v>
      </c>
      <c r="AT212" s="200">
        <v>180000</v>
      </c>
      <c r="AU212" s="200">
        <v>180000</v>
      </c>
      <c r="AV212" s="200">
        <v>0</v>
      </c>
      <c r="AW212" s="200">
        <v>180000</v>
      </c>
      <c r="AX212" s="200">
        <v>180000</v>
      </c>
      <c r="AY212" s="200">
        <v>180000</v>
      </c>
      <c r="AZ212" s="141" t="s">
        <v>193</v>
      </c>
    </row>
    <row r="213" spans="1:53" ht="133.5" customHeight="1">
      <c r="A213" s="141">
        <v>602</v>
      </c>
      <c r="B213" s="45" t="s">
        <v>1001</v>
      </c>
      <c r="C213" s="142">
        <v>401000060</v>
      </c>
      <c r="D213" s="270" t="s">
        <v>1208</v>
      </c>
      <c r="E213" s="271" t="s">
        <v>1002</v>
      </c>
      <c r="F213" s="272"/>
      <c r="G213" s="272"/>
      <c r="H213" s="273" t="s">
        <v>1209</v>
      </c>
      <c r="I213" s="272"/>
      <c r="J213" s="273" t="s">
        <v>1210</v>
      </c>
      <c r="K213" s="273" t="s">
        <v>1211</v>
      </c>
      <c r="L213" s="273" t="s">
        <v>1212</v>
      </c>
      <c r="M213" s="273"/>
      <c r="N213" s="273"/>
      <c r="O213" s="273"/>
      <c r="P213" s="274" t="s">
        <v>186</v>
      </c>
      <c r="Q213" s="274" t="s">
        <v>74</v>
      </c>
      <c r="R213" s="273"/>
      <c r="S213" s="273"/>
      <c r="T213" s="273" t="s">
        <v>71</v>
      </c>
      <c r="U213" s="273"/>
      <c r="V213" s="273">
        <v>9</v>
      </c>
      <c r="W213" s="273" t="s">
        <v>73</v>
      </c>
      <c r="X213" s="273"/>
      <c r="Y213" s="273"/>
      <c r="Z213" s="273"/>
      <c r="AA213" s="273"/>
      <c r="AB213" s="274" t="s">
        <v>187</v>
      </c>
      <c r="AC213" s="274" t="s">
        <v>1016</v>
      </c>
      <c r="AD213" s="274"/>
      <c r="AE213" s="274"/>
      <c r="AF213" s="274"/>
      <c r="AG213" s="274"/>
      <c r="AH213" s="274"/>
      <c r="AI213" s="274"/>
      <c r="AJ213" s="274"/>
      <c r="AK213" s="274"/>
      <c r="AL213" s="274"/>
      <c r="AM213" s="274" t="s">
        <v>481</v>
      </c>
      <c r="AN213" s="274" t="s">
        <v>1205</v>
      </c>
      <c r="AO213" s="147" t="s">
        <v>430</v>
      </c>
      <c r="AP213" s="147" t="s">
        <v>948</v>
      </c>
      <c r="AQ213" s="147" t="s">
        <v>1213</v>
      </c>
      <c r="AR213" s="148" t="s">
        <v>1214</v>
      </c>
      <c r="AS213" s="147">
        <v>244</v>
      </c>
      <c r="AT213" s="200">
        <v>319320</v>
      </c>
      <c r="AU213" s="200">
        <v>151969.82</v>
      </c>
      <c r="AV213" s="200">
        <v>0</v>
      </c>
      <c r="AW213" s="200">
        <v>0</v>
      </c>
      <c r="AX213" s="200">
        <v>0</v>
      </c>
      <c r="AY213" s="200">
        <v>0</v>
      </c>
      <c r="AZ213" s="141" t="s">
        <v>193</v>
      </c>
    </row>
    <row r="214" spans="1:53" ht="141" customHeight="1">
      <c r="A214" s="141">
        <v>602</v>
      </c>
      <c r="B214" s="45" t="s">
        <v>1001</v>
      </c>
      <c r="C214" s="142">
        <v>401000060</v>
      </c>
      <c r="D214" s="270" t="s">
        <v>1208</v>
      </c>
      <c r="E214" s="271" t="s">
        <v>1002</v>
      </c>
      <c r="F214" s="272"/>
      <c r="G214" s="272"/>
      <c r="H214" s="273" t="s">
        <v>1209</v>
      </c>
      <c r="I214" s="272"/>
      <c r="J214" s="273" t="s">
        <v>1210</v>
      </c>
      <c r="K214" s="273" t="s">
        <v>1211</v>
      </c>
      <c r="L214" s="273" t="s">
        <v>1212</v>
      </c>
      <c r="M214" s="273"/>
      <c r="N214" s="273"/>
      <c r="O214" s="273"/>
      <c r="P214" s="274" t="s">
        <v>186</v>
      </c>
      <c r="Q214" s="274" t="s">
        <v>74</v>
      </c>
      <c r="R214" s="273"/>
      <c r="S214" s="273"/>
      <c r="T214" s="273" t="s">
        <v>71</v>
      </c>
      <c r="U214" s="273"/>
      <c r="V214" s="273">
        <v>9</v>
      </c>
      <c r="W214" s="273" t="s">
        <v>73</v>
      </c>
      <c r="X214" s="273"/>
      <c r="Y214" s="273"/>
      <c r="Z214" s="273"/>
      <c r="AA214" s="273"/>
      <c r="AB214" s="274" t="s">
        <v>187</v>
      </c>
      <c r="AC214" s="274" t="s">
        <v>1016</v>
      </c>
      <c r="AD214" s="280"/>
      <c r="AE214" s="274"/>
      <c r="AF214" s="274"/>
      <c r="AG214" s="274"/>
      <c r="AH214" s="274"/>
      <c r="AI214" s="274"/>
      <c r="AJ214" s="274"/>
      <c r="AK214" s="274"/>
      <c r="AL214" s="274"/>
      <c r="AM214" s="274" t="s">
        <v>1215</v>
      </c>
      <c r="AN214" s="274" t="s">
        <v>1216</v>
      </c>
      <c r="AO214" s="147" t="s">
        <v>430</v>
      </c>
      <c r="AP214" s="147" t="s">
        <v>948</v>
      </c>
      <c r="AQ214" s="147" t="s">
        <v>1217</v>
      </c>
      <c r="AR214" s="148" t="s">
        <v>1214</v>
      </c>
      <c r="AS214" s="147" t="s">
        <v>116</v>
      </c>
      <c r="AT214" s="200">
        <v>0</v>
      </c>
      <c r="AU214" s="200">
        <v>0</v>
      </c>
      <c r="AV214" s="200">
        <v>612000</v>
      </c>
      <c r="AW214" s="200">
        <v>612000</v>
      </c>
      <c r="AX214" s="200">
        <v>612000</v>
      </c>
      <c r="AY214" s="200">
        <v>612000</v>
      </c>
      <c r="AZ214" s="141" t="s">
        <v>193</v>
      </c>
    </row>
    <row r="215" spans="1:53" ht="142.5" customHeight="1">
      <c r="A215" s="519">
        <v>602</v>
      </c>
      <c r="B215" s="519" t="s">
        <v>1001</v>
      </c>
      <c r="C215" s="187">
        <v>402000001</v>
      </c>
      <c r="D215" s="270" t="s">
        <v>79</v>
      </c>
      <c r="E215" s="271" t="s">
        <v>1218</v>
      </c>
      <c r="F215" s="272"/>
      <c r="G215" s="272"/>
      <c r="H215" s="273" t="s">
        <v>1219</v>
      </c>
      <c r="I215" s="272"/>
      <c r="J215" s="273" t="s">
        <v>1220</v>
      </c>
      <c r="K215" s="273" t="s">
        <v>1221</v>
      </c>
      <c r="L215" s="273" t="s">
        <v>1222</v>
      </c>
      <c r="M215" s="273"/>
      <c r="N215" s="273"/>
      <c r="O215" s="273"/>
      <c r="P215" s="274" t="s">
        <v>1223</v>
      </c>
      <c r="Q215" s="274" t="s">
        <v>1224</v>
      </c>
      <c r="R215" s="273"/>
      <c r="S215" s="273"/>
      <c r="T215" s="273" t="s">
        <v>94</v>
      </c>
      <c r="U215" s="273"/>
      <c r="V215" s="273" t="s">
        <v>1225</v>
      </c>
      <c r="W215" s="273" t="s">
        <v>1226</v>
      </c>
      <c r="X215" s="273" t="s">
        <v>1227</v>
      </c>
      <c r="Y215" s="273"/>
      <c r="Z215" s="273"/>
      <c r="AA215" s="273"/>
      <c r="AB215" s="274" t="s">
        <v>1228</v>
      </c>
      <c r="AC215" s="52" t="s">
        <v>921</v>
      </c>
      <c r="AD215" s="52"/>
      <c r="AE215" s="52"/>
      <c r="AF215" s="52"/>
      <c r="AG215" s="52"/>
      <c r="AH215" s="52"/>
      <c r="AI215" s="52"/>
      <c r="AJ215" s="52"/>
      <c r="AK215" s="52"/>
      <c r="AL215" s="52"/>
      <c r="AM215" s="52" t="s">
        <v>131</v>
      </c>
      <c r="AN215" s="52" t="s">
        <v>135</v>
      </c>
      <c r="AO215" s="147" t="s">
        <v>99</v>
      </c>
      <c r="AP215" s="147" t="s">
        <v>68</v>
      </c>
      <c r="AQ215" s="147" t="s">
        <v>1229</v>
      </c>
      <c r="AR215" s="148" t="s">
        <v>111</v>
      </c>
      <c r="AS215" s="147">
        <v>122</v>
      </c>
      <c r="AT215" s="200">
        <v>1242717.5</v>
      </c>
      <c r="AU215" s="200">
        <v>1165311.4099999999</v>
      </c>
      <c r="AV215" s="200">
        <v>1222139.76</v>
      </c>
      <c r="AW215" s="200">
        <v>1183742.5</v>
      </c>
      <c r="AX215" s="200">
        <v>1183742.5</v>
      </c>
      <c r="AY215" s="200">
        <v>1183742.5</v>
      </c>
      <c r="AZ215" s="141" t="s">
        <v>193</v>
      </c>
    </row>
    <row r="216" spans="1:53" ht="152.25" customHeight="1">
      <c r="A216" s="519">
        <v>602</v>
      </c>
      <c r="B216" s="519" t="s">
        <v>1001</v>
      </c>
      <c r="C216" s="187">
        <v>402000001</v>
      </c>
      <c r="D216" s="270" t="s">
        <v>79</v>
      </c>
      <c r="E216" s="271" t="s">
        <v>1218</v>
      </c>
      <c r="F216" s="272"/>
      <c r="G216" s="272"/>
      <c r="H216" s="273" t="s">
        <v>1230</v>
      </c>
      <c r="I216" s="272"/>
      <c r="J216" s="273" t="s">
        <v>1231</v>
      </c>
      <c r="K216" s="273" t="s">
        <v>1232</v>
      </c>
      <c r="L216" s="273" t="s">
        <v>1222</v>
      </c>
      <c r="M216" s="273"/>
      <c r="N216" s="273"/>
      <c r="O216" s="273"/>
      <c r="P216" s="274" t="s">
        <v>1233</v>
      </c>
      <c r="Q216" s="274" t="s">
        <v>1234</v>
      </c>
      <c r="R216" s="273"/>
      <c r="S216" s="273"/>
      <c r="T216" s="273" t="s">
        <v>94</v>
      </c>
      <c r="U216" s="273"/>
      <c r="V216" s="273" t="s">
        <v>1225</v>
      </c>
      <c r="W216" s="273" t="s">
        <v>1235</v>
      </c>
      <c r="X216" s="273" t="s">
        <v>1227</v>
      </c>
      <c r="Y216" s="273"/>
      <c r="Z216" s="273"/>
      <c r="AA216" s="273"/>
      <c r="AB216" s="274" t="s">
        <v>1228</v>
      </c>
      <c r="AC216" s="52" t="s">
        <v>921</v>
      </c>
      <c r="AD216" s="52"/>
      <c r="AE216" s="52"/>
      <c r="AF216" s="52"/>
      <c r="AG216" s="52"/>
      <c r="AH216" s="52"/>
      <c r="AI216" s="52"/>
      <c r="AJ216" s="52"/>
      <c r="AK216" s="52"/>
      <c r="AL216" s="52"/>
      <c r="AM216" s="52" t="s">
        <v>131</v>
      </c>
      <c r="AN216" s="52" t="s">
        <v>135</v>
      </c>
      <c r="AO216" s="147" t="s">
        <v>99</v>
      </c>
      <c r="AP216" s="147" t="s">
        <v>68</v>
      </c>
      <c r="AQ216" s="147" t="s">
        <v>1229</v>
      </c>
      <c r="AR216" s="148" t="s">
        <v>111</v>
      </c>
      <c r="AS216" s="147">
        <v>129</v>
      </c>
      <c r="AT216" s="200">
        <v>351450.24</v>
      </c>
      <c r="AU216" s="200">
        <v>328709.53000000003</v>
      </c>
      <c r="AV216" s="200">
        <v>351450.24</v>
      </c>
      <c r="AW216" s="200">
        <v>351447.5</v>
      </c>
      <c r="AX216" s="200">
        <v>351447.5</v>
      </c>
      <c r="AY216" s="200">
        <v>351447.5</v>
      </c>
      <c r="AZ216" s="141" t="s">
        <v>193</v>
      </c>
    </row>
    <row r="217" spans="1:53" ht="89.25">
      <c r="A217" s="519">
        <v>602</v>
      </c>
      <c r="B217" s="519" t="s">
        <v>1001</v>
      </c>
      <c r="C217" s="187">
        <v>402000001</v>
      </c>
      <c r="D217" s="270" t="s">
        <v>79</v>
      </c>
      <c r="E217" s="271" t="s">
        <v>185</v>
      </c>
      <c r="F217" s="272"/>
      <c r="G217" s="272"/>
      <c r="H217" s="273" t="s">
        <v>71</v>
      </c>
      <c r="I217" s="272"/>
      <c r="J217" s="273" t="s">
        <v>510</v>
      </c>
      <c r="K217" s="273" t="s">
        <v>1061</v>
      </c>
      <c r="L217" s="273" t="s">
        <v>1062</v>
      </c>
      <c r="M217" s="273"/>
      <c r="N217" s="273"/>
      <c r="O217" s="273"/>
      <c r="P217" s="274" t="s">
        <v>186</v>
      </c>
      <c r="Q217" s="274" t="s">
        <v>78</v>
      </c>
      <c r="R217" s="273"/>
      <c r="S217" s="273"/>
      <c r="T217" s="273">
        <v>3</v>
      </c>
      <c r="U217" s="273"/>
      <c r="V217" s="273" t="s">
        <v>948</v>
      </c>
      <c r="W217" s="273" t="s">
        <v>73</v>
      </c>
      <c r="X217" s="273" t="s">
        <v>71</v>
      </c>
      <c r="Y217" s="273"/>
      <c r="Z217" s="273"/>
      <c r="AA217" s="273"/>
      <c r="AB217" s="274" t="s">
        <v>187</v>
      </c>
      <c r="AC217" s="274" t="s">
        <v>1236</v>
      </c>
      <c r="AD217" s="274"/>
      <c r="AE217" s="274"/>
      <c r="AF217" s="274"/>
      <c r="AG217" s="274"/>
      <c r="AH217" s="274"/>
      <c r="AI217" s="274"/>
      <c r="AJ217" s="274"/>
      <c r="AK217" s="274"/>
      <c r="AL217" s="274"/>
      <c r="AM217" s="274" t="s">
        <v>1237</v>
      </c>
      <c r="AN217" s="274" t="s">
        <v>1216</v>
      </c>
      <c r="AO217" s="147" t="s">
        <v>99</v>
      </c>
      <c r="AP217" s="147" t="s">
        <v>68</v>
      </c>
      <c r="AQ217" s="147" t="s">
        <v>1229</v>
      </c>
      <c r="AR217" s="148" t="s">
        <v>111</v>
      </c>
      <c r="AS217" s="147" t="s">
        <v>227</v>
      </c>
      <c r="AT217" s="200">
        <v>0</v>
      </c>
      <c r="AU217" s="200">
        <v>0</v>
      </c>
      <c r="AV217" s="200">
        <v>0</v>
      </c>
      <c r="AW217" s="200">
        <f>179730+65000+940000</f>
        <v>1184730</v>
      </c>
      <c r="AX217" s="200">
        <f>190510+68000+940000</f>
        <v>1198510</v>
      </c>
      <c r="AY217" s="200">
        <f>219730+68000+940000</f>
        <v>1227730</v>
      </c>
      <c r="AZ217" s="141" t="s">
        <v>193</v>
      </c>
    </row>
    <row r="218" spans="1:53" ht="89.25">
      <c r="A218" s="519">
        <v>602</v>
      </c>
      <c r="B218" s="519" t="s">
        <v>1001</v>
      </c>
      <c r="C218" s="187">
        <v>402000001</v>
      </c>
      <c r="D218" s="270" t="s">
        <v>79</v>
      </c>
      <c r="E218" s="271" t="s">
        <v>185</v>
      </c>
      <c r="F218" s="272"/>
      <c r="G218" s="272"/>
      <c r="H218" s="273" t="s">
        <v>71</v>
      </c>
      <c r="I218" s="272"/>
      <c r="J218" s="273" t="s">
        <v>510</v>
      </c>
      <c r="K218" s="273" t="s">
        <v>1061</v>
      </c>
      <c r="L218" s="273" t="s">
        <v>1062</v>
      </c>
      <c r="M218" s="273"/>
      <c r="N218" s="273"/>
      <c r="O218" s="273"/>
      <c r="P218" s="274" t="s">
        <v>186</v>
      </c>
      <c r="Q218" s="274" t="s">
        <v>78</v>
      </c>
      <c r="R218" s="273"/>
      <c r="S218" s="273"/>
      <c r="T218" s="273">
        <v>3</v>
      </c>
      <c r="U218" s="273"/>
      <c r="V218" s="273" t="s">
        <v>948</v>
      </c>
      <c r="W218" s="273" t="s">
        <v>73</v>
      </c>
      <c r="X218" s="273" t="s">
        <v>71</v>
      </c>
      <c r="Y218" s="273"/>
      <c r="Z218" s="273"/>
      <c r="AA218" s="273"/>
      <c r="AB218" s="274" t="s">
        <v>187</v>
      </c>
      <c r="AC218" s="274" t="s">
        <v>1236</v>
      </c>
      <c r="AD218" s="274"/>
      <c r="AE218" s="274"/>
      <c r="AF218" s="274"/>
      <c r="AG218" s="274"/>
      <c r="AH218" s="274"/>
      <c r="AI218" s="274"/>
      <c r="AJ218" s="274"/>
      <c r="AK218" s="274"/>
      <c r="AL218" s="274"/>
      <c r="AM218" s="274" t="s">
        <v>1237</v>
      </c>
      <c r="AN218" s="274" t="s">
        <v>1216</v>
      </c>
      <c r="AO218" s="147" t="s">
        <v>99</v>
      </c>
      <c r="AP218" s="147" t="s">
        <v>68</v>
      </c>
      <c r="AQ218" s="147" t="s">
        <v>1229</v>
      </c>
      <c r="AR218" s="148" t="s">
        <v>111</v>
      </c>
      <c r="AS218" s="147">
        <v>244</v>
      </c>
      <c r="AT218" s="200">
        <v>10109243.68</v>
      </c>
      <c r="AU218" s="200">
        <v>9816039.7899999991</v>
      </c>
      <c r="AV218" s="200">
        <v>9878938.2799999993</v>
      </c>
      <c r="AW218" s="200">
        <f>10293938.69+246156-1184730</f>
        <v>9355364.6899999995</v>
      </c>
      <c r="AX218" s="200">
        <f>10473678-1198510+246156</f>
        <v>9521324</v>
      </c>
      <c r="AY218" s="200">
        <f>10502898-1227730+246156</f>
        <v>9521324</v>
      </c>
      <c r="AZ218" s="141" t="s">
        <v>193</v>
      </c>
    </row>
    <row r="219" spans="1:53" ht="89.25">
      <c r="A219" s="519">
        <v>602</v>
      </c>
      <c r="B219" s="519" t="s">
        <v>1001</v>
      </c>
      <c r="C219" s="187">
        <v>402000001</v>
      </c>
      <c r="D219" s="270" t="s">
        <v>79</v>
      </c>
      <c r="E219" s="271" t="s">
        <v>185</v>
      </c>
      <c r="F219" s="272"/>
      <c r="G219" s="272"/>
      <c r="H219" s="273" t="s">
        <v>71</v>
      </c>
      <c r="I219" s="272"/>
      <c r="J219" s="273" t="s">
        <v>510</v>
      </c>
      <c r="K219" s="273" t="s">
        <v>1061</v>
      </c>
      <c r="L219" s="273" t="s">
        <v>1062</v>
      </c>
      <c r="M219" s="273"/>
      <c r="N219" s="273"/>
      <c r="O219" s="273"/>
      <c r="P219" s="274" t="s">
        <v>186</v>
      </c>
      <c r="Q219" s="274" t="s">
        <v>78</v>
      </c>
      <c r="R219" s="273"/>
      <c r="S219" s="273"/>
      <c r="T219" s="273">
        <v>3</v>
      </c>
      <c r="U219" s="273"/>
      <c r="V219" s="273" t="s">
        <v>948</v>
      </c>
      <c r="W219" s="273" t="s">
        <v>73</v>
      </c>
      <c r="X219" s="273" t="s">
        <v>71</v>
      </c>
      <c r="Y219" s="273"/>
      <c r="Z219" s="273"/>
      <c r="AA219" s="273"/>
      <c r="AB219" s="274" t="s">
        <v>187</v>
      </c>
      <c r="AC219" s="274" t="s">
        <v>1236</v>
      </c>
      <c r="AD219" s="274"/>
      <c r="AE219" s="274"/>
      <c r="AF219" s="274"/>
      <c r="AG219" s="274"/>
      <c r="AH219" s="274"/>
      <c r="AI219" s="274"/>
      <c r="AJ219" s="274"/>
      <c r="AK219" s="274"/>
      <c r="AL219" s="274"/>
      <c r="AM219" s="274" t="s">
        <v>1237</v>
      </c>
      <c r="AN219" s="274" t="s">
        <v>1216</v>
      </c>
      <c r="AO219" s="147" t="s">
        <v>99</v>
      </c>
      <c r="AP219" s="147" t="s">
        <v>68</v>
      </c>
      <c r="AQ219" s="147" t="s">
        <v>1229</v>
      </c>
      <c r="AR219" s="148" t="s">
        <v>111</v>
      </c>
      <c r="AS219" s="147">
        <v>244</v>
      </c>
      <c r="AT219" s="200">
        <v>0</v>
      </c>
      <c r="AU219" s="200">
        <v>0</v>
      </c>
      <c r="AV219" s="200">
        <v>62540</v>
      </c>
      <c r="AW219" s="200">
        <v>0</v>
      </c>
      <c r="AX219" s="200">
        <v>0</v>
      </c>
      <c r="AY219" s="200">
        <v>0</v>
      </c>
      <c r="AZ219" s="141" t="s">
        <v>1015</v>
      </c>
    </row>
    <row r="220" spans="1:53" ht="192">
      <c r="A220" s="519">
        <v>602</v>
      </c>
      <c r="B220" s="519" t="s">
        <v>1001</v>
      </c>
      <c r="C220" s="187">
        <v>402000001</v>
      </c>
      <c r="D220" s="270" t="s">
        <v>79</v>
      </c>
      <c r="E220" s="271" t="s">
        <v>185</v>
      </c>
      <c r="F220" s="272"/>
      <c r="G220" s="272"/>
      <c r="H220" s="273" t="s">
        <v>71</v>
      </c>
      <c r="I220" s="272"/>
      <c r="J220" s="273" t="s">
        <v>510</v>
      </c>
      <c r="K220" s="273" t="s">
        <v>1061</v>
      </c>
      <c r="L220" s="273" t="s">
        <v>1062</v>
      </c>
      <c r="M220" s="273"/>
      <c r="N220" s="273"/>
      <c r="O220" s="273"/>
      <c r="P220" s="274" t="s">
        <v>186</v>
      </c>
      <c r="Q220" s="274" t="s">
        <v>78</v>
      </c>
      <c r="R220" s="273"/>
      <c r="S220" s="273"/>
      <c r="T220" s="273">
        <v>3</v>
      </c>
      <c r="U220" s="273"/>
      <c r="V220" s="273" t="s">
        <v>948</v>
      </c>
      <c r="W220" s="273" t="s">
        <v>73</v>
      </c>
      <c r="X220" s="273" t="s">
        <v>71</v>
      </c>
      <c r="Y220" s="273"/>
      <c r="Z220" s="273"/>
      <c r="AA220" s="273"/>
      <c r="AB220" s="274" t="s">
        <v>187</v>
      </c>
      <c r="AC220" s="274" t="s">
        <v>1238</v>
      </c>
      <c r="AD220" s="274"/>
      <c r="AE220" s="274"/>
      <c r="AF220" s="274"/>
      <c r="AG220" s="274"/>
      <c r="AH220" s="274"/>
      <c r="AI220" s="274"/>
      <c r="AJ220" s="274" t="s">
        <v>1239</v>
      </c>
      <c r="AK220" s="274"/>
      <c r="AL220" s="274"/>
      <c r="AM220" s="274"/>
      <c r="AN220" s="274" t="s">
        <v>1240</v>
      </c>
      <c r="AO220" s="147" t="s">
        <v>99</v>
      </c>
      <c r="AP220" s="147" t="s">
        <v>68</v>
      </c>
      <c r="AQ220" s="147" t="s">
        <v>1229</v>
      </c>
      <c r="AR220" s="148" t="s">
        <v>111</v>
      </c>
      <c r="AS220" s="147">
        <v>831</v>
      </c>
      <c r="AT220" s="200">
        <v>125000</v>
      </c>
      <c r="AU220" s="200">
        <v>125000</v>
      </c>
      <c r="AV220" s="200">
        <v>35000</v>
      </c>
      <c r="AW220" s="200">
        <v>0</v>
      </c>
      <c r="AX220" s="200">
        <v>0</v>
      </c>
      <c r="AY220" s="200">
        <v>0</v>
      </c>
      <c r="AZ220" s="141" t="s">
        <v>193</v>
      </c>
    </row>
    <row r="221" spans="1:53" ht="89.25">
      <c r="A221" s="519">
        <v>602</v>
      </c>
      <c r="B221" s="519" t="s">
        <v>1001</v>
      </c>
      <c r="C221" s="187">
        <v>402000001</v>
      </c>
      <c r="D221" s="270" t="s">
        <v>79</v>
      </c>
      <c r="E221" s="271" t="s">
        <v>185</v>
      </c>
      <c r="F221" s="272"/>
      <c r="G221" s="272"/>
      <c r="H221" s="273" t="s">
        <v>71</v>
      </c>
      <c r="I221" s="272"/>
      <c r="J221" s="273" t="s">
        <v>510</v>
      </c>
      <c r="K221" s="273" t="s">
        <v>1061</v>
      </c>
      <c r="L221" s="273" t="s">
        <v>1062</v>
      </c>
      <c r="M221" s="273"/>
      <c r="N221" s="273"/>
      <c r="O221" s="273"/>
      <c r="P221" s="274" t="s">
        <v>186</v>
      </c>
      <c r="Q221" s="274" t="s">
        <v>78</v>
      </c>
      <c r="R221" s="273"/>
      <c r="S221" s="273"/>
      <c r="T221" s="273">
        <v>3</v>
      </c>
      <c r="U221" s="273"/>
      <c r="V221" s="273" t="s">
        <v>948</v>
      </c>
      <c r="W221" s="273" t="s">
        <v>73</v>
      </c>
      <c r="X221" s="273" t="s">
        <v>71</v>
      </c>
      <c r="Y221" s="273"/>
      <c r="Z221" s="273"/>
      <c r="AA221" s="273"/>
      <c r="AB221" s="274" t="s">
        <v>187</v>
      </c>
      <c r="AC221" s="274" t="s">
        <v>1241</v>
      </c>
      <c r="AD221" s="274"/>
      <c r="AE221" s="274"/>
      <c r="AF221" s="274"/>
      <c r="AG221" s="274"/>
      <c r="AH221" s="274"/>
      <c r="AI221" s="274"/>
      <c r="AJ221" s="274"/>
      <c r="AK221" s="274"/>
      <c r="AL221" s="274"/>
      <c r="AM221" s="274" t="s">
        <v>250</v>
      </c>
      <c r="AN221" s="274" t="s">
        <v>1242</v>
      </c>
      <c r="AO221" s="147" t="s">
        <v>99</v>
      </c>
      <c r="AP221" s="147" t="s">
        <v>68</v>
      </c>
      <c r="AQ221" s="147" t="s">
        <v>1229</v>
      </c>
      <c r="AR221" s="148" t="s">
        <v>111</v>
      </c>
      <c r="AS221" s="147">
        <v>851</v>
      </c>
      <c r="AT221" s="200">
        <v>64491</v>
      </c>
      <c r="AU221" s="200">
        <v>64491</v>
      </c>
      <c r="AV221" s="200">
        <v>64602</v>
      </c>
      <c r="AW221" s="200">
        <v>63924</v>
      </c>
      <c r="AX221" s="200">
        <v>63924</v>
      </c>
      <c r="AY221" s="200">
        <v>63924</v>
      </c>
      <c r="AZ221" s="141" t="s">
        <v>193</v>
      </c>
    </row>
    <row r="222" spans="1:53" ht="89.25">
      <c r="A222" s="519">
        <v>602</v>
      </c>
      <c r="B222" s="519" t="s">
        <v>1001</v>
      </c>
      <c r="C222" s="187">
        <v>402000001</v>
      </c>
      <c r="D222" s="270" t="s">
        <v>79</v>
      </c>
      <c r="E222" s="271" t="s">
        <v>185</v>
      </c>
      <c r="F222" s="272"/>
      <c r="G222" s="272"/>
      <c r="H222" s="273" t="s">
        <v>71</v>
      </c>
      <c r="I222" s="272"/>
      <c r="J222" s="273" t="s">
        <v>510</v>
      </c>
      <c r="K222" s="273" t="s">
        <v>1061</v>
      </c>
      <c r="L222" s="273" t="s">
        <v>1062</v>
      </c>
      <c r="M222" s="273"/>
      <c r="N222" s="273"/>
      <c r="O222" s="273"/>
      <c r="P222" s="274" t="s">
        <v>186</v>
      </c>
      <c r="Q222" s="274" t="s">
        <v>78</v>
      </c>
      <c r="R222" s="273"/>
      <c r="S222" s="273"/>
      <c r="T222" s="273">
        <v>3</v>
      </c>
      <c r="U222" s="273"/>
      <c r="V222" s="273" t="s">
        <v>948</v>
      </c>
      <c r="W222" s="273" t="s">
        <v>73</v>
      </c>
      <c r="X222" s="273" t="s">
        <v>71</v>
      </c>
      <c r="Y222" s="273"/>
      <c r="Z222" s="273"/>
      <c r="AA222" s="273"/>
      <c r="AB222" s="274" t="s">
        <v>187</v>
      </c>
      <c r="AC222" s="274" t="s">
        <v>1243</v>
      </c>
      <c r="AD222" s="274"/>
      <c r="AE222" s="274"/>
      <c r="AF222" s="274"/>
      <c r="AG222" s="274"/>
      <c r="AH222" s="274"/>
      <c r="AI222" s="274"/>
      <c r="AJ222" s="274"/>
      <c r="AK222" s="274"/>
      <c r="AL222" s="274"/>
      <c r="AM222" s="274" t="s">
        <v>1244</v>
      </c>
      <c r="AN222" s="274" t="s">
        <v>1052</v>
      </c>
      <c r="AO222" s="147" t="s">
        <v>99</v>
      </c>
      <c r="AP222" s="147" t="s">
        <v>68</v>
      </c>
      <c r="AQ222" s="147" t="s">
        <v>1229</v>
      </c>
      <c r="AR222" s="148" t="s">
        <v>111</v>
      </c>
      <c r="AS222" s="147">
        <v>852</v>
      </c>
      <c r="AT222" s="200">
        <v>5368.5</v>
      </c>
      <c r="AU222" s="200">
        <v>5368.5</v>
      </c>
      <c r="AV222" s="200">
        <v>6048</v>
      </c>
      <c r="AW222" s="200">
        <v>6048</v>
      </c>
      <c r="AX222" s="200">
        <v>6048</v>
      </c>
      <c r="AY222" s="200">
        <v>6048</v>
      </c>
      <c r="AZ222" s="141" t="s">
        <v>193</v>
      </c>
    </row>
    <row r="223" spans="1:53" ht="143.25" customHeight="1">
      <c r="A223" s="141">
        <v>602</v>
      </c>
      <c r="B223" s="45" t="s">
        <v>1001</v>
      </c>
      <c r="C223" s="142">
        <v>402000001</v>
      </c>
      <c r="D223" s="270" t="s">
        <v>79</v>
      </c>
      <c r="E223" s="271" t="s">
        <v>1245</v>
      </c>
      <c r="F223" s="272"/>
      <c r="G223" s="272"/>
      <c r="H223" s="273" t="s">
        <v>1246</v>
      </c>
      <c r="I223" s="272"/>
      <c r="J223" s="273" t="s">
        <v>1247</v>
      </c>
      <c r="K223" s="273" t="s">
        <v>1248</v>
      </c>
      <c r="L223" s="273" t="s">
        <v>1249</v>
      </c>
      <c r="M223" s="273"/>
      <c r="N223" s="273"/>
      <c r="O223" s="273"/>
      <c r="P223" s="274" t="s">
        <v>1250</v>
      </c>
      <c r="Q223" s="274" t="s">
        <v>1251</v>
      </c>
      <c r="R223" s="273"/>
      <c r="S223" s="273"/>
      <c r="T223" s="273" t="s">
        <v>94</v>
      </c>
      <c r="U223" s="273"/>
      <c r="V223" s="273" t="s">
        <v>1252</v>
      </c>
      <c r="W223" s="273" t="s">
        <v>95</v>
      </c>
      <c r="X223" s="273"/>
      <c r="Y223" s="273"/>
      <c r="Z223" s="273"/>
      <c r="AA223" s="273"/>
      <c r="AB223" s="274" t="s">
        <v>1228</v>
      </c>
      <c r="AC223" s="274" t="s">
        <v>1236</v>
      </c>
      <c r="AD223" s="274"/>
      <c r="AE223" s="274"/>
      <c r="AF223" s="274"/>
      <c r="AG223" s="274"/>
      <c r="AH223" s="274"/>
      <c r="AI223" s="274"/>
      <c r="AJ223" s="274"/>
      <c r="AK223" s="274"/>
      <c r="AL223" s="274"/>
      <c r="AM223" s="274" t="s">
        <v>1253</v>
      </c>
      <c r="AN223" s="274" t="s">
        <v>1216</v>
      </c>
      <c r="AO223" s="147" t="s">
        <v>99</v>
      </c>
      <c r="AP223" s="147" t="s">
        <v>68</v>
      </c>
      <c r="AQ223" s="147" t="s">
        <v>1254</v>
      </c>
      <c r="AR223" s="148" t="s">
        <v>121</v>
      </c>
      <c r="AS223" s="147">
        <v>129</v>
      </c>
      <c r="AT223" s="200">
        <v>14802419.73</v>
      </c>
      <c r="AU223" s="200">
        <v>14802419.73</v>
      </c>
      <c r="AV223" s="200">
        <f>17104875+3621.74</f>
        <v>17108496.739999998</v>
      </c>
      <c r="AW223" s="200">
        <v>17116205</v>
      </c>
      <c r="AX223" s="200">
        <v>17116205</v>
      </c>
      <c r="AY223" s="200">
        <v>17116205</v>
      </c>
      <c r="AZ223" s="141" t="s">
        <v>193</v>
      </c>
    </row>
    <row r="224" spans="1:53" ht="127.5">
      <c r="A224" s="141">
        <v>602</v>
      </c>
      <c r="B224" s="45" t="s">
        <v>1001</v>
      </c>
      <c r="C224" s="142">
        <v>402000001</v>
      </c>
      <c r="D224" s="270" t="s">
        <v>79</v>
      </c>
      <c r="E224" s="271" t="s">
        <v>1255</v>
      </c>
      <c r="F224" s="272"/>
      <c r="G224" s="272"/>
      <c r="H224" s="273">
        <v>7</v>
      </c>
      <c r="I224" s="272"/>
      <c r="J224" s="273">
        <v>26</v>
      </c>
      <c r="K224" s="273"/>
      <c r="L224" s="273"/>
      <c r="M224" s="273"/>
      <c r="N224" s="273"/>
      <c r="O224" s="273"/>
      <c r="P224" s="274" t="s">
        <v>218</v>
      </c>
      <c r="Q224" s="274" t="s">
        <v>1256</v>
      </c>
      <c r="R224" s="273"/>
      <c r="S224" s="273"/>
      <c r="T224" s="273"/>
      <c r="U224" s="273"/>
      <c r="V224" s="273" t="s">
        <v>68</v>
      </c>
      <c r="W224" s="273" t="s">
        <v>69</v>
      </c>
      <c r="X224" s="273"/>
      <c r="Y224" s="273"/>
      <c r="Z224" s="273"/>
      <c r="AA224" s="273"/>
      <c r="AB224" s="274" t="s">
        <v>220</v>
      </c>
      <c r="AC224" s="52" t="s">
        <v>1257</v>
      </c>
      <c r="AD224" s="52"/>
      <c r="AE224" s="52"/>
      <c r="AF224" s="52"/>
      <c r="AG224" s="52"/>
      <c r="AH224" s="52"/>
      <c r="AI224" s="52"/>
      <c r="AJ224" s="73"/>
      <c r="AK224" s="52"/>
      <c r="AL224" s="52"/>
      <c r="AM224" s="74" t="s">
        <v>173</v>
      </c>
      <c r="AN224" s="52" t="s">
        <v>174</v>
      </c>
      <c r="AO224" s="147" t="s">
        <v>99</v>
      </c>
      <c r="AP224" s="147" t="s">
        <v>68</v>
      </c>
      <c r="AQ224" s="147" t="s">
        <v>1258</v>
      </c>
      <c r="AR224" s="148" t="s">
        <v>101</v>
      </c>
      <c r="AS224" s="147">
        <v>129</v>
      </c>
      <c r="AT224" s="200">
        <v>50971.56</v>
      </c>
      <c r="AU224" s="200">
        <v>50971.56</v>
      </c>
      <c r="AV224" s="200">
        <v>0</v>
      </c>
      <c r="AW224" s="200">
        <v>0</v>
      </c>
      <c r="AX224" s="200">
        <v>0</v>
      </c>
      <c r="AY224" s="200">
        <v>0</v>
      </c>
      <c r="AZ224" s="141" t="s">
        <v>193</v>
      </c>
    </row>
    <row r="225" spans="1:256" ht="89.25">
      <c r="A225" s="141">
        <v>602</v>
      </c>
      <c r="B225" s="45" t="s">
        <v>1001</v>
      </c>
      <c r="C225" s="142">
        <v>402000001</v>
      </c>
      <c r="D225" s="270" t="s">
        <v>79</v>
      </c>
      <c r="E225" s="271" t="s">
        <v>185</v>
      </c>
      <c r="F225" s="272"/>
      <c r="G225" s="272"/>
      <c r="H225" s="273">
        <v>3</v>
      </c>
      <c r="I225" s="272"/>
      <c r="J225" s="273" t="s">
        <v>1259</v>
      </c>
      <c r="K225" s="273">
        <v>1</v>
      </c>
      <c r="L225" s="273">
        <v>3</v>
      </c>
      <c r="M225" s="273"/>
      <c r="N225" s="273"/>
      <c r="O225" s="273"/>
      <c r="P225" s="274" t="s">
        <v>186</v>
      </c>
      <c r="Q225" s="274" t="s">
        <v>1260</v>
      </c>
      <c r="R225" s="273"/>
      <c r="S225" s="273"/>
      <c r="T225" s="273">
        <v>3</v>
      </c>
      <c r="U225" s="273"/>
      <c r="V225" s="273" t="s">
        <v>1261</v>
      </c>
      <c r="W225" s="273" t="s">
        <v>73</v>
      </c>
      <c r="X225" s="273"/>
      <c r="Y225" s="273"/>
      <c r="Z225" s="273"/>
      <c r="AA225" s="273"/>
      <c r="AB225" s="274" t="s">
        <v>187</v>
      </c>
      <c r="AC225" s="52" t="s">
        <v>1243</v>
      </c>
      <c r="AD225" s="274"/>
      <c r="AE225" s="274"/>
      <c r="AF225" s="274"/>
      <c r="AG225" s="274"/>
      <c r="AH225" s="274"/>
      <c r="AI225" s="274"/>
      <c r="AJ225" s="274"/>
      <c r="AK225" s="274"/>
      <c r="AL225" s="274"/>
      <c r="AM225" s="274" t="s">
        <v>1262</v>
      </c>
      <c r="AN225" s="274" t="s">
        <v>1052</v>
      </c>
      <c r="AO225" s="147" t="s">
        <v>99</v>
      </c>
      <c r="AP225" s="147" t="s">
        <v>68</v>
      </c>
      <c r="AQ225" s="147" t="s">
        <v>1263</v>
      </c>
      <c r="AR225" s="148" t="s">
        <v>104</v>
      </c>
      <c r="AS225" s="147">
        <v>831</v>
      </c>
      <c r="AT225" s="200">
        <v>1233806.8999999999</v>
      </c>
      <c r="AU225" s="200">
        <v>1233806.8999999999</v>
      </c>
      <c r="AV225" s="200">
        <v>324815.24</v>
      </c>
      <c r="AW225" s="200">
        <v>0</v>
      </c>
      <c r="AX225" s="200">
        <v>0</v>
      </c>
      <c r="AY225" s="200">
        <v>0</v>
      </c>
      <c r="AZ225" s="141" t="s">
        <v>193</v>
      </c>
    </row>
    <row r="226" spans="1:256" ht="89.25">
      <c r="A226" s="141">
        <v>602</v>
      </c>
      <c r="B226" s="45" t="s">
        <v>1001</v>
      </c>
      <c r="C226" s="142">
        <v>402000001</v>
      </c>
      <c r="D226" s="270" t="s">
        <v>79</v>
      </c>
      <c r="E226" s="271" t="s">
        <v>185</v>
      </c>
      <c r="F226" s="272"/>
      <c r="G226" s="272"/>
      <c r="H226" s="273" t="s">
        <v>71</v>
      </c>
      <c r="I226" s="272"/>
      <c r="J226" s="273" t="s">
        <v>510</v>
      </c>
      <c r="K226" s="273" t="s">
        <v>1061</v>
      </c>
      <c r="L226" s="273" t="s">
        <v>1062</v>
      </c>
      <c r="M226" s="273"/>
      <c r="N226" s="273"/>
      <c r="O226" s="273"/>
      <c r="P226" s="274" t="s">
        <v>186</v>
      </c>
      <c r="Q226" s="274" t="s">
        <v>78</v>
      </c>
      <c r="R226" s="273"/>
      <c r="S226" s="273"/>
      <c r="T226" s="273">
        <v>3</v>
      </c>
      <c r="U226" s="273"/>
      <c r="V226" s="273" t="s">
        <v>948</v>
      </c>
      <c r="W226" s="273" t="s">
        <v>73</v>
      </c>
      <c r="X226" s="273">
        <v>15</v>
      </c>
      <c r="Y226" s="273"/>
      <c r="Z226" s="273"/>
      <c r="AA226" s="273"/>
      <c r="AB226" s="274" t="s">
        <v>187</v>
      </c>
      <c r="AC226" s="52" t="s">
        <v>1241</v>
      </c>
      <c r="AD226" s="274"/>
      <c r="AE226" s="274"/>
      <c r="AF226" s="274"/>
      <c r="AG226" s="274"/>
      <c r="AH226" s="274"/>
      <c r="AI226" s="274"/>
      <c r="AJ226" s="274"/>
      <c r="AK226" s="274"/>
      <c r="AL226" s="274"/>
      <c r="AM226" s="274" t="s">
        <v>250</v>
      </c>
      <c r="AN226" s="274" t="s">
        <v>1242</v>
      </c>
      <c r="AO226" s="147" t="s">
        <v>99</v>
      </c>
      <c r="AP226" s="147" t="s">
        <v>68</v>
      </c>
      <c r="AQ226" s="147" t="s">
        <v>952</v>
      </c>
      <c r="AR226" s="148" t="s">
        <v>953</v>
      </c>
      <c r="AS226" s="147">
        <v>831</v>
      </c>
      <c r="AT226" s="200">
        <v>100000</v>
      </c>
      <c r="AU226" s="200">
        <v>0</v>
      </c>
      <c r="AV226" s="200">
        <v>300000</v>
      </c>
      <c r="AW226" s="200">
        <v>0</v>
      </c>
      <c r="AX226" s="200">
        <v>0</v>
      </c>
      <c r="AY226" s="200">
        <v>0</v>
      </c>
      <c r="AZ226" s="141" t="s">
        <v>193</v>
      </c>
    </row>
    <row r="227" spans="1:256" ht="229.5">
      <c r="A227" s="141">
        <v>602</v>
      </c>
      <c r="B227" s="45" t="s">
        <v>1001</v>
      </c>
      <c r="C227" s="142">
        <v>402000001</v>
      </c>
      <c r="D227" s="270" t="s">
        <v>79</v>
      </c>
      <c r="E227" s="271" t="s">
        <v>185</v>
      </c>
      <c r="F227" s="272"/>
      <c r="G227" s="272"/>
      <c r="H227" s="273" t="s">
        <v>71</v>
      </c>
      <c r="I227" s="272"/>
      <c r="J227" s="273" t="s">
        <v>510</v>
      </c>
      <c r="K227" s="273" t="s">
        <v>1061</v>
      </c>
      <c r="L227" s="273" t="s">
        <v>1062</v>
      </c>
      <c r="M227" s="273"/>
      <c r="N227" s="273"/>
      <c r="O227" s="273"/>
      <c r="P227" s="274" t="s">
        <v>186</v>
      </c>
      <c r="Q227" s="274" t="s">
        <v>78</v>
      </c>
      <c r="R227" s="273"/>
      <c r="S227" s="273"/>
      <c r="T227" s="273">
        <v>3</v>
      </c>
      <c r="U227" s="273"/>
      <c r="V227" s="273" t="s">
        <v>948</v>
      </c>
      <c r="W227" s="273" t="s">
        <v>73</v>
      </c>
      <c r="X227" s="273" t="s">
        <v>71</v>
      </c>
      <c r="Y227" s="273"/>
      <c r="Z227" s="273"/>
      <c r="AA227" s="273"/>
      <c r="AB227" s="274" t="s">
        <v>187</v>
      </c>
      <c r="AC227" s="679" t="s">
        <v>1264</v>
      </c>
      <c r="AD227" s="274"/>
      <c r="AE227" s="274"/>
      <c r="AF227" s="274"/>
      <c r="AG227" s="274"/>
      <c r="AH227" s="274"/>
      <c r="AI227" s="274"/>
      <c r="AJ227" s="274" t="s">
        <v>1239</v>
      </c>
      <c r="AK227" s="274"/>
      <c r="AL227" s="274"/>
      <c r="AM227" s="274"/>
      <c r="AN227" s="274" t="s">
        <v>1265</v>
      </c>
      <c r="AO227" s="147" t="s">
        <v>99</v>
      </c>
      <c r="AP227" s="147" t="s">
        <v>68</v>
      </c>
      <c r="AQ227" s="147" t="s">
        <v>952</v>
      </c>
      <c r="AR227" s="148" t="s">
        <v>953</v>
      </c>
      <c r="AS227" s="147" t="s">
        <v>116</v>
      </c>
      <c r="AT227" s="200">
        <v>68316.38</v>
      </c>
      <c r="AU227" s="200">
        <v>0</v>
      </c>
      <c r="AV227" s="200">
        <v>780000</v>
      </c>
      <c r="AW227" s="200">
        <v>0</v>
      </c>
      <c r="AX227" s="200">
        <v>0</v>
      </c>
      <c r="AY227" s="200">
        <v>0</v>
      </c>
      <c r="AZ227" s="141" t="s">
        <v>193</v>
      </c>
    </row>
    <row r="228" spans="1:256" ht="96">
      <c r="A228" s="141">
        <v>602</v>
      </c>
      <c r="B228" s="45" t="s">
        <v>1001</v>
      </c>
      <c r="C228" s="142">
        <v>402000001</v>
      </c>
      <c r="D228" s="270" t="s">
        <v>79</v>
      </c>
      <c r="E228" s="271" t="s">
        <v>185</v>
      </c>
      <c r="F228" s="272"/>
      <c r="G228" s="272"/>
      <c r="H228" s="273" t="s">
        <v>71</v>
      </c>
      <c r="I228" s="272"/>
      <c r="J228" s="273" t="s">
        <v>510</v>
      </c>
      <c r="K228" s="273" t="s">
        <v>1061</v>
      </c>
      <c r="L228" s="273" t="s">
        <v>1062</v>
      </c>
      <c r="M228" s="273"/>
      <c r="N228" s="273"/>
      <c r="O228" s="273"/>
      <c r="P228" s="274" t="s">
        <v>186</v>
      </c>
      <c r="Q228" s="274" t="s">
        <v>78</v>
      </c>
      <c r="R228" s="273"/>
      <c r="S228" s="273"/>
      <c r="T228" s="273">
        <v>3</v>
      </c>
      <c r="U228" s="273"/>
      <c r="V228" s="273" t="s">
        <v>948</v>
      </c>
      <c r="W228" s="273" t="s">
        <v>73</v>
      </c>
      <c r="X228" s="273" t="s">
        <v>71</v>
      </c>
      <c r="Y228" s="273"/>
      <c r="Z228" s="273"/>
      <c r="AA228" s="273"/>
      <c r="AB228" s="274" t="s">
        <v>187</v>
      </c>
      <c r="AC228" s="274" t="s">
        <v>1003</v>
      </c>
      <c r="AD228" s="274"/>
      <c r="AE228" s="274"/>
      <c r="AF228" s="274"/>
      <c r="AG228" s="274"/>
      <c r="AH228" s="274"/>
      <c r="AI228" s="274"/>
      <c r="AJ228" s="274"/>
      <c r="AK228" s="274"/>
      <c r="AL228" s="274"/>
      <c r="AM228" s="274" t="s">
        <v>1004</v>
      </c>
      <c r="AN228" s="274" t="s">
        <v>1005</v>
      </c>
      <c r="AO228" s="147" t="s">
        <v>99</v>
      </c>
      <c r="AP228" s="147" t="s">
        <v>68</v>
      </c>
      <c r="AQ228" s="147" t="s">
        <v>952</v>
      </c>
      <c r="AR228" s="148" t="s">
        <v>953</v>
      </c>
      <c r="AS228" s="147" t="s">
        <v>116</v>
      </c>
      <c r="AT228" s="200">
        <v>0</v>
      </c>
      <c r="AU228" s="200">
        <v>0</v>
      </c>
      <c r="AV228" s="200">
        <v>68316.38</v>
      </c>
      <c r="AW228" s="200">
        <v>0</v>
      </c>
      <c r="AX228" s="200">
        <v>0</v>
      </c>
      <c r="AY228" s="200">
        <v>0</v>
      </c>
      <c r="AZ228" s="141" t="s">
        <v>1015</v>
      </c>
    </row>
    <row r="229" spans="1:256" ht="127.5">
      <c r="A229" s="141">
        <v>602</v>
      </c>
      <c r="B229" s="45" t="s">
        <v>1001</v>
      </c>
      <c r="C229" s="142">
        <v>402000001</v>
      </c>
      <c r="D229" s="154" t="s">
        <v>79</v>
      </c>
      <c r="E229" s="271" t="s">
        <v>1255</v>
      </c>
      <c r="F229" s="272"/>
      <c r="G229" s="272"/>
      <c r="H229" s="273">
        <v>7</v>
      </c>
      <c r="I229" s="272"/>
      <c r="J229" s="273">
        <v>26</v>
      </c>
      <c r="K229" s="273"/>
      <c r="L229" s="273"/>
      <c r="M229" s="273"/>
      <c r="N229" s="273"/>
      <c r="O229" s="273"/>
      <c r="P229" s="274" t="s">
        <v>218</v>
      </c>
      <c r="Q229" s="274" t="s">
        <v>1256</v>
      </c>
      <c r="R229" s="273"/>
      <c r="S229" s="273"/>
      <c r="T229" s="273"/>
      <c r="U229" s="273"/>
      <c r="V229" s="273">
        <v>13</v>
      </c>
      <c r="W229" s="273" t="s">
        <v>69</v>
      </c>
      <c r="X229" s="273"/>
      <c r="Y229" s="273"/>
      <c r="Z229" s="273"/>
      <c r="AA229" s="273"/>
      <c r="AB229" s="274" t="s">
        <v>220</v>
      </c>
      <c r="AC229" s="52" t="s">
        <v>1266</v>
      </c>
      <c r="AD229" s="52"/>
      <c r="AE229" s="52"/>
      <c r="AF229" s="52"/>
      <c r="AG229" s="52"/>
      <c r="AH229" s="52"/>
      <c r="AI229" s="52"/>
      <c r="AJ229" s="73"/>
      <c r="AK229" s="52"/>
      <c r="AL229" s="52"/>
      <c r="AM229" s="74" t="s">
        <v>173</v>
      </c>
      <c r="AN229" s="52" t="s">
        <v>174</v>
      </c>
      <c r="AO229" s="147" t="s">
        <v>99</v>
      </c>
      <c r="AP229" s="147" t="s">
        <v>68</v>
      </c>
      <c r="AQ229" s="147" t="s">
        <v>1258</v>
      </c>
      <c r="AR229" s="148" t="s">
        <v>101</v>
      </c>
      <c r="AS229" s="147" t="s">
        <v>115</v>
      </c>
      <c r="AT229" s="200">
        <v>168780</v>
      </c>
      <c r="AU229" s="200">
        <v>168780</v>
      </c>
      <c r="AV229" s="200">
        <v>0</v>
      </c>
      <c r="AW229" s="200">
        <v>0</v>
      </c>
      <c r="AX229" s="200">
        <v>0</v>
      </c>
      <c r="AY229" s="200">
        <v>0</v>
      </c>
      <c r="AZ229" s="191" t="s">
        <v>193</v>
      </c>
    </row>
    <row r="230" spans="1:256" ht="229.5">
      <c r="A230" s="141">
        <v>602</v>
      </c>
      <c r="B230" s="45" t="s">
        <v>1001</v>
      </c>
      <c r="C230" s="142">
        <v>402000002</v>
      </c>
      <c r="D230" s="270" t="s">
        <v>91</v>
      </c>
      <c r="E230" s="271" t="s">
        <v>1245</v>
      </c>
      <c r="F230" s="272"/>
      <c r="G230" s="272"/>
      <c r="H230" s="273" t="s">
        <v>1267</v>
      </c>
      <c r="I230" s="272"/>
      <c r="J230" s="273" t="s">
        <v>1268</v>
      </c>
      <c r="K230" s="273" t="s">
        <v>1269</v>
      </c>
      <c r="L230" s="273" t="s">
        <v>1249</v>
      </c>
      <c r="M230" s="273"/>
      <c r="N230" s="273"/>
      <c r="O230" s="273"/>
      <c r="P230" s="274" t="s">
        <v>1270</v>
      </c>
      <c r="Q230" s="274" t="s">
        <v>1251</v>
      </c>
      <c r="R230" s="273"/>
      <c r="S230" s="273"/>
      <c r="T230" s="273" t="s">
        <v>94</v>
      </c>
      <c r="U230" s="273"/>
      <c r="V230" s="273" t="s">
        <v>1271</v>
      </c>
      <c r="W230" s="273" t="s">
        <v>95</v>
      </c>
      <c r="X230" s="273"/>
      <c r="Y230" s="273"/>
      <c r="Z230" s="273"/>
      <c r="AA230" s="273"/>
      <c r="AB230" s="274" t="s">
        <v>1272</v>
      </c>
      <c r="AC230" s="72" t="s">
        <v>160</v>
      </c>
      <c r="AD230" s="72"/>
      <c r="AE230" s="72"/>
      <c r="AF230" s="72"/>
      <c r="AG230" s="72"/>
      <c r="AH230" s="72"/>
      <c r="AI230" s="72"/>
      <c r="AJ230" s="72" t="s">
        <v>161</v>
      </c>
      <c r="AK230" s="72"/>
      <c r="AL230" s="72"/>
      <c r="AM230" s="72"/>
      <c r="AN230" s="72" t="s">
        <v>162</v>
      </c>
      <c r="AO230" s="147" t="s">
        <v>99</v>
      </c>
      <c r="AP230" s="147" t="s">
        <v>68</v>
      </c>
      <c r="AQ230" s="147" t="s">
        <v>1254</v>
      </c>
      <c r="AR230" s="148" t="s">
        <v>121</v>
      </c>
      <c r="AS230" s="147">
        <v>121</v>
      </c>
      <c r="AT230" s="200">
        <v>49838760.32</v>
      </c>
      <c r="AU230" s="200">
        <v>49838758.649999999</v>
      </c>
      <c r="AV230" s="200">
        <f>10893265.5+45477412+80000+200000</f>
        <v>56650677.5</v>
      </c>
      <c r="AW230" s="200">
        <v>56676185</v>
      </c>
      <c r="AX230" s="200">
        <v>56676185</v>
      </c>
      <c r="AY230" s="200">
        <v>56676185</v>
      </c>
      <c r="AZ230" s="191" t="s">
        <v>193</v>
      </c>
    </row>
    <row r="231" spans="1:256" ht="96">
      <c r="A231" s="141">
        <v>602</v>
      </c>
      <c r="B231" s="45" t="s">
        <v>1001</v>
      </c>
      <c r="C231" s="142">
        <v>401000003</v>
      </c>
      <c r="D231" s="270" t="s">
        <v>184</v>
      </c>
      <c r="E231" s="271" t="s">
        <v>1002</v>
      </c>
      <c r="F231" s="272"/>
      <c r="G231" s="272"/>
      <c r="H231" s="273" t="s">
        <v>71</v>
      </c>
      <c r="I231" s="272"/>
      <c r="J231" s="273">
        <v>16</v>
      </c>
      <c r="K231" s="273">
        <v>1</v>
      </c>
      <c r="L231" s="273" t="s">
        <v>71</v>
      </c>
      <c r="M231" s="273"/>
      <c r="N231" s="273"/>
      <c r="O231" s="273"/>
      <c r="P231" s="274" t="s">
        <v>186</v>
      </c>
      <c r="Q231" s="274" t="s">
        <v>74</v>
      </c>
      <c r="R231" s="273"/>
      <c r="S231" s="273"/>
      <c r="T231" s="273" t="s">
        <v>71</v>
      </c>
      <c r="U231" s="273"/>
      <c r="V231" s="273">
        <v>9</v>
      </c>
      <c r="W231" s="273" t="s">
        <v>73</v>
      </c>
      <c r="X231" s="273"/>
      <c r="Y231" s="273"/>
      <c r="Z231" s="273"/>
      <c r="AA231" s="273"/>
      <c r="AB231" s="274" t="s">
        <v>187</v>
      </c>
      <c r="AC231" s="274" t="s">
        <v>1003</v>
      </c>
      <c r="AD231" s="274"/>
      <c r="AE231" s="274"/>
      <c r="AF231" s="274"/>
      <c r="AG231" s="274"/>
      <c r="AH231" s="274"/>
      <c r="AI231" s="274"/>
      <c r="AJ231" s="274"/>
      <c r="AK231" s="274"/>
      <c r="AL231" s="274"/>
      <c r="AM231" s="274" t="s">
        <v>1004</v>
      </c>
      <c r="AN231" s="274" t="s">
        <v>1005</v>
      </c>
      <c r="AO231" s="147" t="s">
        <v>208</v>
      </c>
      <c r="AP231" s="147" t="s">
        <v>99</v>
      </c>
      <c r="AQ231" s="147" t="s">
        <v>1273</v>
      </c>
      <c r="AR231" s="148" t="s">
        <v>1274</v>
      </c>
      <c r="AS231" s="147" t="s">
        <v>116</v>
      </c>
      <c r="AT231" s="200">
        <v>0</v>
      </c>
      <c r="AU231" s="200">
        <v>0</v>
      </c>
      <c r="AV231" s="200">
        <v>856304</v>
      </c>
      <c r="AW231" s="200">
        <v>0</v>
      </c>
      <c r="AX231" s="200">
        <v>0</v>
      </c>
      <c r="AY231" s="200">
        <v>0</v>
      </c>
      <c r="AZ231" s="191" t="s">
        <v>193</v>
      </c>
    </row>
    <row r="232" spans="1:256" ht="179.25" customHeight="1">
      <c r="A232" s="141">
        <v>602</v>
      </c>
      <c r="B232" s="45" t="s">
        <v>1001</v>
      </c>
      <c r="C232" s="142">
        <v>401000003</v>
      </c>
      <c r="D232" s="270" t="s">
        <v>184</v>
      </c>
      <c r="E232" s="271" t="s">
        <v>1002</v>
      </c>
      <c r="F232" s="272"/>
      <c r="G232" s="272"/>
      <c r="H232" s="273" t="s">
        <v>71</v>
      </c>
      <c r="I232" s="272"/>
      <c r="J232" s="273">
        <v>16</v>
      </c>
      <c r="K232" s="273">
        <v>1</v>
      </c>
      <c r="L232" s="273" t="s">
        <v>71</v>
      </c>
      <c r="M232" s="273"/>
      <c r="N232" s="273"/>
      <c r="O232" s="273"/>
      <c r="P232" s="274" t="s">
        <v>186</v>
      </c>
      <c r="Q232" s="274" t="s">
        <v>74</v>
      </c>
      <c r="R232" s="273"/>
      <c r="S232" s="273"/>
      <c r="T232" s="273" t="s">
        <v>71</v>
      </c>
      <c r="U232" s="273"/>
      <c r="V232" s="273">
        <v>9</v>
      </c>
      <c r="W232" s="273" t="s">
        <v>73</v>
      </c>
      <c r="X232" s="273"/>
      <c r="Y232" s="273"/>
      <c r="Z232" s="273"/>
      <c r="AA232" s="273"/>
      <c r="AB232" s="274" t="s">
        <v>187</v>
      </c>
      <c r="AC232" s="274" t="s">
        <v>1003</v>
      </c>
      <c r="AD232" s="274"/>
      <c r="AE232" s="274"/>
      <c r="AF232" s="274"/>
      <c r="AG232" s="274"/>
      <c r="AH232" s="274"/>
      <c r="AI232" s="274"/>
      <c r="AJ232" s="274"/>
      <c r="AK232" s="274"/>
      <c r="AL232" s="274"/>
      <c r="AM232" s="274" t="s">
        <v>1004</v>
      </c>
      <c r="AN232" s="274" t="s">
        <v>1005</v>
      </c>
      <c r="AO232" s="147" t="s">
        <v>208</v>
      </c>
      <c r="AP232" s="147" t="s">
        <v>99</v>
      </c>
      <c r="AQ232" s="147" t="s">
        <v>780</v>
      </c>
      <c r="AR232" s="148" t="s">
        <v>1275</v>
      </c>
      <c r="AS232" s="147" t="s">
        <v>116</v>
      </c>
      <c r="AT232" s="200">
        <v>0</v>
      </c>
      <c r="AU232" s="200">
        <v>0</v>
      </c>
      <c r="AV232" s="200">
        <v>0</v>
      </c>
      <c r="AW232" s="200">
        <v>4227426.67</v>
      </c>
      <c r="AX232" s="200">
        <v>0</v>
      </c>
      <c r="AY232" s="200">
        <v>0</v>
      </c>
      <c r="AZ232" s="191" t="s">
        <v>193</v>
      </c>
    </row>
    <row r="233" spans="1:256" ht="14.25">
      <c r="A233" s="141" t="s">
        <v>1276</v>
      </c>
      <c r="B233" s="157"/>
      <c r="C233" s="158"/>
      <c r="D233" s="159" t="s">
        <v>98</v>
      </c>
      <c r="E233" s="160"/>
      <c r="F233" s="161"/>
      <c r="G233" s="161"/>
      <c r="H233" s="161"/>
      <c r="I233" s="161"/>
      <c r="J233" s="161"/>
      <c r="K233" s="161"/>
      <c r="L233" s="161"/>
      <c r="M233" s="161"/>
      <c r="N233" s="161"/>
      <c r="O233" s="161"/>
      <c r="P233" s="162"/>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3"/>
      <c r="AR233" s="157"/>
      <c r="AS233" s="157"/>
      <c r="AT233" s="56">
        <f t="shared" ref="AT233:AY233" si="4">SUM(AT153:AT232)</f>
        <v>414115117.13999999</v>
      </c>
      <c r="AU233" s="56">
        <f t="shared" si="4"/>
        <v>297324363.30999994</v>
      </c>
      <c r="AV233" s="56">
        <f t="shared" si="4"/>
        <v>157335612.52999997</v>
      </c>
      <c r="AW233" s="56">
        <f t="shared" si="4"/>
        <v>129672442.67</v>
      </c>
      <c r="AX233" s="56">
        <f t="shared" si="4"/>
        <v>104087816</v>
      </c>
      <c r="AY233" s="56">
        <f t="shared" si="4"/>
        <v>104117036</v>
      </c>
      <c r="AZ233" s="164"/>
      <c r="BA233" s="165"/>
      <c r="BB233" s="166"/>
      <c r="BC233" s="166"/>
      <c r="BD233" s="167"/>
      <c r="BE233" s="167"/>
      <c r="BF233" s="167"/>
      <c r="BG233" s="167"/>
      <c r="BH233" s="167"/>
      <c r="BI233" s="167"/>
      <c r="BJ233" s="167"/>
      <c r="BK233" s="167"/>
      <c r="BL233" s="168"/>
      <c r="BM233" s="169"/>
      <c r="BN233" s="170"/>
      <c r="BO233" s="170"/>
      <c r="BP233" s="170"/>
      <c r="BQ233" s="170"/>
      <c r="BR233" s="170"/>
      <c r="BS233" s="170"/>
      <c r="BT233" s="170"/>
      <c r="BU233" s="170"/>
      <c r="BV233" s="170"/>
      <c r="BW233" s="170"/>
      <c r="BX233" s="170"/>
      <c r="BY233" s="170"/>
      <c r="BZ233" s="170"/>
      <c r="CA233" s="170"/>
      <c r="CB233" s="170"/>
      <c r="CC233" s="170"/>
      <c r="CD233" s="170"/>
      <c r="CE233" s="170"/>
      <c r="CF233" s="170"/>
      <c r="CG233" s="170"/>
      <c r="CH233" s="170"/>
      <c r="CI233" s="170"/>
      <c r="CJ233" s="170"/>
      <c r="CK233" s="170"/>
      <c r="CL233" s="170"/>
      <c r="CM233" s="170"/>
      <c r="CN233" s="170"/>
      <c r="CO233" s="170"/>
      <c r="CP233" s="170"/>
      <c r="CQ233" s="170"/>
      <c r="CR233" s="170"/>
      <c r="CS233" s="170"/>
      <c r="CT233" s="170"/>
      <c r="CU233" s="170"/>
      <c r="CV233" s="170"/>
      <c r="CW233" s="170"/>
      <c r="CX233" s="170"/>
      <c r="CY233" s="170"/>
      <c r="CZ233" s="170"/>
      <c r="DA233" s="170"/>
      <c r="DB233" s="170"/>
      <c r="DC233" s="170"/>
      <c r="DD233" s="170"/>
      <c r="DE233" s="170"/>
      <c r="DF233" s="170"/>
      <c r="DG233" s="170"/>
      <c r="DH233" s="170"/>
      <c r="DI233" s="170"/>
      <c r="DJ233" s="170"/>
      <c r="DK233" s="170"/>
      <c r="DL233" s="170"/>
      <c r="DM233" s="170"/>
      <c r="DN233" s="170"/>
      <c r="DO233" s="170"/>
      <c r="DP233" s="170"/>
      <c r="DQ233" s="170"/>
      <c r="DR233" s="170"/>
      <c r="DS233" s="170"/>
      <c r="DT233" s="170"/>
      <c r="DU233" s="170"/>
      <c r="DV233" s="170"/>
      <c r="DW233" s="170"/>
      <c r="DX233" s="170"/>
      <c r="DY233" s="170"/>
      <c r="DZ233" s="170"/>
      <c r="EA233" s="170"/>
      <c r="EB233" s="170"/>
      <c r="EC233" s="170"/>
      <c r="ED233" s="170"/>
      <c r="EE233" s="170"/>
      <c r="EF233" s="170"/>
      <c r="EG233" s="170"/>
      <c r="EH233" s="170"/>
      <c r="EI233" s="170"/>
      <c r="EJ233" s="170"/>
      <c r="EK233" s="170"/>
      <c r="EL233" s="170"/>
      <c r="EM233" s="170"/>
      <c r="EN233" s="170"/>
      <c r="EO233" s="170"/>
      <c r="EP233" s="170"/>
      <c r="EQ233" s="170"/>
      <c r="ER233" s="170"/>
      <c r="ES233" s="170"/>
      <c r="ET233" s="170"/>
      <c r="EU233" s="170"/>
      <c r="EV233" s="170"/>
      <c r="EW233" s="170"/>
      <c r="EX233" s="170"/>
      <c r="EY233" s="170"/>
      <c r="EZ233" s="170"/>
      <c r="FA233" s="170"/>
      <c r="FB233" s="170"/>
      <c r="FC233" s="170"/>
      <c r="FD233" s="170"/>
      <c r="FE233" s="170"/>
      <c r="FF233" s="170"/>
      <c r="FG233" s="170"/>
      <c r="FH233" s="170"/>
      <c r="FI233" s="170"/>
      <c r="FJ233" s="170"/>
      <c r="FK233" s="170"/>
      <c r="FL233" s="170"/>
      <c r="FM233" s="170"/>
      <c r="FN233" s="170"/>
      <c r="FO233" s="170"/>
      <c r="FP233" s="170"/>
      <c r="FQ233" s="170"/>
      <c r="FR233" s="170"/>
      <c r="FS233" s="170"/>
      <c r="FT233" s="170"/>
      <c r="FU233" s="170"/>
      <c r="FV233" s="170"/>
      <c r="FW233" s="170"/>
      <c r="FX233" s="170"/>
      <c r="FY233" s="170"/>
      <c r="FZ233" s="170"/>
      <c r="GA233" s="170"/>
      <c r="GB233" s="170"/>
      <c r="GC233" s="170"/>
      <c r="GD233" s="170"/>
      <c r="GE233" s="170"/>
      <c r="GF233" s="170"/>
      <c r="GG233" s="170"/>
      <c r="GH233" s="170"/>
      <c r="GI233" s="170"/>
      <c r="GJ233" s="170"/>
      <c r="GK233" s="170"/>
      <c r="GL233" s="170"/>
      <c r="GM233" s="170"/>
      <c r="GN233" s="170"/>
      <c r="GO233" s="170"/>
      <c r="GP233" s="170"/>
      <c r="GQ233" s="170"/>
      <c r="GR233" s="170"/>
      <c r="GS233" s="170"/>
      <c r="GT233" s="170"/>
      <c r="GU233" s="170"/>
      <c r="GV233" s="170"/>
      <c r="GW233" s="170"/>
      <c r="GX233" s="170"/>
      <c r="GY233" s="170"/>
      <c r="GZ233" s="170"/>
      <c r="HA233" s="170"/>
      <c r="HB233" s="170"/>
      <c r="HC233" s="170"/>
      <c r="HD233" s="170"/>
      <c r="HE233" s="170"/>
      <c r="HF233" s="170"/>
      <c r="HG233" s="170"/>
      <c r="HH233" s="170"/>
      <c r="HI233" s="170"/>
      <c r="HJ233" s="170"/>
      <c r="HK233" s="170"/>
      <c r="HL233" s="170"/>
      <c r="HM233" s="170"/>
      <c r="HN233" s="170"/>
      <c r="HO233" s="170"/>
      <c r="HP233" s="170"/>
      <c r="HQ233" s="170"/>
      <c r="HR233" s="170"/>
      <c r="HS233" s="170"/>
      <c r="HT233" s="170"/>
      <c r="HU233" s="170"/>
      <c r="HV233" s="170"/>
      <c r="HW233" s="170"/>
      <c r="HX233" s="170"/>
      <c r="HY233" s="170"/>
      <c r="HZ233" s="170"/>
      <c r="IA233" s="170"/>
      <c r="IB233" s="170"/>
      <c r="IC233" s="170"/>
      <c r="ID233" s="170"/>
      <c r="IE233" s="170"/>
      <c r="IF233" s="170"/>
      <c r="IG233" s="170"/>
      <c r="IH233" s="170"/>
      <c r="II233" s="170"/>
      <c r="IJ233" s="170"/>
      <c r="IK233" s="170"/>
      <c r="IL233" s="170"/>
      <c r="IM233" s="170"/>
      <c r="IN233" s="170"/>
      <c r="IO233" s="170"/>
      <c r="IP233" s="170"/>
    </row>
    <row r="234" spans="1:256" s="152" customFormat="1" ht="165.75">
      <c r="A234" s="44">
        <v>604</v>
      </c>
      <c r="B234" s="45" t="s">
        <v>62</v>
      </c>
      <c r="C234" s="142">
        <v>401000001</v>
      </c>
      <c r="D234" s="154" t="s">
        <v>63</v>
      </c>
      <c r="E234" s="144" t="s">
        <v>64</v>
      </c>
      <c r="F234" s="52"/>
      <c r="G234" s="52"/>
      <c r="H234" s="155" t="s">
        <v>65</v>
      </c>
      <c r="I234" s="52"/>
      <c r="J234" s="155" t="s">
        <v>66</v>
      </c>
      <c r="K234" s="155"/>
      <c r="L234" s="155"/>
      <c r="M234" s="155"/>
      <c r="N234" s="155"/>
      <c r="O234" s="155"/>
      <c r="P234" s="52" t="s">
        <v>139</v>
      </c>
      <c r="Q234" s="52" t="s">
        <v>67</v>
      </c>
      <c r="R234" s="155"/>
      <c r="S234" s="155"/>
      <c r="T234" s="155"/>
      <c r="U234" s="155"/>
      <c r="V234" s="155" t="s">
        <v>68</v>
      </c>
      <c r="W234" s="155" t="s">
        <v>69</v>
      </c>
      <c r="X234" s="155"/>
      <c r="Y234" s="155"/>
      <c r="Z234" s="155"/>
      <c r="AA234" s="155"/>
      <c r="AB234" s="52" t="s">
        <v>140</v>
      </c>
      <c r="AC234" s="52" t="s">
        <v>172</v>
      </c>
      <c r="AD234" s="52"/>
      <c r="AE234" s="52"/>
      <c r="AF234" s="52"/>
      <c r="AG234" s="52"/>
      <c r="AH234" s="52"/>
      <c r="AI234" s="52"/>
      <c r="AJ234" s="52"/>
      <c r="AK234" s="52"/>
      <c r="AL234" s="52"/>
      <c r="AM234" s="52" t="s">
        <v>173</v>
      </c>
      <c r="AN234" s="52" t="s">
        <v>174</v>
      </c>
      <c r="AO234" s="147" t="s">
        <v>99</v>
      </c>
      <c r="AP234" s="147" t="s">
        <v>68</v>
      </c>
      <c r="AQ234" s="147" t="s">
        <v>100</v>
      </c>
      <c r="AR234" s="148" t="s">
        <v>101</v>
      </c>
      <c r="AS234" s="544" t="s">
        <v>102</v>
      </c>
      <c r="AT234" s="57">
        <v>16000</v>
      </c>
      <c r="AU234" s="57">
        <v>0</v>
      </c>
      <c r="AV234" s="57">
        <v>3555213.23</v>
      </c>
      <c r="AW234" s="57">
        <v>2000000</v>
      </c>
      <c r="AX234" s="57">
        <v>2000000</v>
      </c>
      <c r="AY234" s="57">
        <v>2000000</v>
      </c>
      <c r="AZ234" s="499" t="s">
        <v>134</v>
      </c>
      <c r="BA234" s="253"/>
      <c r="BB234" s="253"/>
      <c r="BC234" s="253"/>
      <c r="BD234" s="275"/>
      <c r="BE234" s="249"/>
      <c r="BF234" s="250"/>
      <c r="BG234" s="250"/>
      <c r="BH234" s="251"/>
      <c r="BI234" s="251"/>
      <c r="BJ234" s="251"/>
      <c r="BK234" s="251"/>
      <c r="BL234" s="251"/>
      <c r="BM234" s="251"/>
      <c r="BN234" s="251"/>
      <c r="BO234" s="251"/>
      <c r="BP234" s="252"/>
      <c r="BQ234" s="1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row>
    <row r="235" spans="1:256" s="152" customFormat="1" ht="165.75">
      <c r="A235" s="44">
        <v>604</v>
      </c>
      <c r="B235" s="45" t="s">
        <v>62</v>
      </c>
      <c r="C235" s="142">
        <v>401000001</v>
      </c>
      <c r="D235" s="154" t="s">
        <v>63</v>
      </c>
      <c r="E235" s="144" t="s">
        <v>70</v>
      </c>
      <c r="F235" s="52"/>
      <c r="G235" s="52"/>
      <c r="H235" s="155" t="s">
        <v>71</v>
      </c>
      <c r="I235" s="52"/>
      <c r="J235" s="155" t="s">
        <v>72</v>
      </c>
      <c r="K235" s="155" t="s">
        <v>73</v>
      </c>
      <c r="L235" s="155" t="s">
        <v>73</v>
      </c>
      <c r="M235" s="155"/>
      <c r="N235" s="155"/>
      <c r="O235" s="155"/>
      <c r="P235" s="52" t="s">
        <v>138</v>
      </c>
      <c r="Q235" s="52" t="s">
        <v>74</v>
      </c>
      <c r="R235" s="155"/>
      <c r="S235" s="155"/>
      <c r="T235" s="155" t="s">
        <v>71</v>
      </c>
      <c r="U235" s="155"/>
      <c r="V235" s="155" t="s">
        <v>75</v>
      </c>
      <c r="W235" s="155" t="s">
        <v>73</v>
      </c>
      <c r="X235" s="155"/>
      <c r="Y235" s="155"/>
      <c r="Z235" s="155"/>
      <c r="AA235" s="155"/>
      <c r="AB235" s="52" t="s">
        <v>141</v>
      </c>
      <c r="AC235" s="52" t="s">
        <v>155</v>
      </c>
      <c r="AD235" s="52"/>
      <c r="AE235" s="52"/>
      <c r="AF235" s="52"/>
      <c r="AG235" s="52"/>
      <c r="AH235" s="52"/>
      <c r="AI235" s="52"/>
      <c r="AJ235" s="52"/>
      <c r="AK235" s="52"/>
      <c r="AL235" s="52"/>
      <c r="AM235" s="52" t="s">
        <v>154</v>
      </c>
      <c r="AN235" s="52" t="s">
        <v>181</v>
      </c>
      <c r="AO235" s="147" t="s">
        <v>99</v>
      </c>
      <c r="AP235" s="147" t="s">
        <v>68</v>
      </c>
      <c r="AQ235" s="147" t="s">
        <v>103</v>
      </c>
      <c r="AR235" s="148" t="s">
        <v>104</v>
      </c>
      <c r="AS235" s="545" t="s">
        <v>105</v>
      </c>
      <c r="AT235" s="57">
        <v>300000.06</v>
      </c>
      <c r="AU235" s="57">
        <v>0</v>
      </c>
      <c r="AV235" s="57">
        <v>12599465.199999999</v>
      </c>
      <c r="AW235" s="57">
        <v>1359270</v>
      </c>
      <c r="AX235" s="57">
        <v>9744420</v>
      </c>
      <c r="AY235" s="57">
        <v>9744420</v>
      </c>
      <c r="AZ235" s="499" t="s">
        <v>134</v>
      </c>
      <c r="BA235" s="253"/>
      <c r="BB235" s="253"/>
      <c r="BC235" s="253"/>
      <c r="BD235" s="275"/>
      <c r="BE235" s="249"/>
      <c r="BF235" s="250"/>
      <c r="BG235" s="250"/>
      <c r="BH235" s="251"/>
      <c r="BI235" s="251"/>
      <c r="BJ235" s="251"/>
      <c r="BK235" s="251"/>
      <c r="BL235" s="251"/>
      <c r="BM235" s="251"/>
      <c r="BN235" s="251"/>
      <c r="BO235" s="251"/>
      <c r="BP235" s="252"/>
      <c r="BQ235" s="1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row>
    <row r="236" spans="1:256" s="152" customFormat="1" ht="89.25">
      <c r="A236" s="44">
        <v>604</v>
      </c>
      <c r="B236" s="45" t="s">
        <v>62</v>
      </c>
      <c r="C236" s="142">
        <v>401000016</v>
      </c>
      <c r="D236" s="154" t="s">
        <v>76</v>
      </c>
      <c r="E236" s="144" t="s">
        <v>70</v>
      </c>
      <c r="F236" s="52"/>
      <c r="G236" s="52"/>
      <c r="H236" s="155" t="s">
        <v>71</v>
      </c>
      <c r="I236" s="52"/>
      <c r="J236" s="155" t="s">
        <v>72</v>
      </c>
      <c r="K236" s="155" t="s">
        <v>73</v>
      </c>
      <c r="L236" s="155" t="s">
        <v>77</v>
      </c>
      <c r="M236" s="155"/>
      <c r="N236" s="155"/>
      <c r="O236" s="155"/>
      <c r="P236" s="52" t="s">
        <v>138</v>
      </c>
      <c r="Q236" s="52" t="s">
        <v>78</v>
      </c>
      <c r="R236" s="155"/>
      <c r="S236" s="155"/>
      <c r="T236" s="155" t="s">
        <v>71</v>
      </c>
      <c r="U236" s="155"/>
      <c r="V236" s="155" t="s">
        <v>75</v>
      </c>
      <c r="W236" s="155" t="s">
        <v>73</v>
      </c>
      <c r="X236" s="155"/>
      <c r="Y236" s="155"/>
      <c r="Z236" s="155"/>
      <c r="AA236" s="155"/>
      <c r="AB236" s="52" t="s">
        <v>141</v>
      </c>
      <c r="AC236" s="52" t="s">
        <v>156</v>
      </c>
      <c r="AD236" s="52"/>
      <c r="AE236" s="52"/>
      <c r="AF236" s="52"/>
      <c r="AG236" s="52"/>
      <c r="AH236" s="52"/>
      <c r="AI236" s="52"/>
      <c r="AJ236" s="52"/>
      <c r="AK236" s="52"/>
      <c r="AL236" s="52"/>
      <c r="AM236" s="52" t="s">
        <v>157</v>
      </c>
      <c r="AN236" s="52" t="s">
        <v>133</v>
      </c>
      <c r="AO236" s="147" t="s">
        <v>99</v>
      </c>
      <c r="AP236" s="147" t="s">
        <v>106</v>
      </c>
      <c r="AQ236" s="147" t="s">
        <v>107</v>
      </c>
      <c r="AR236" s="148" t="s">
        <v>108</v>
      </c>
      <c r="AS236" s="544">
        <v>870</v>
      </c>
      <c r="AT236" s="57">
        <v>2437579.66</v>
      </c>
      <c r="AU236" s="57">
        <v>0</v>
      </c>
      <c r="AV236" s="57">
        <v>15807975.539999999</v>
      </c>
      <c r="AW236" s="57">
        <v>17178720</v>
      </c>
      <c r="AX236" s="57">
        <v>12775540</v>
      </c>
      <c r="AY236" s="57">
        <v>12775540</v>
      </c>
      <c r="AZ236" s="499" t="s">
        <v>134</v>
      </c>
      <c r="BA236" s="253"/>
      <c r="BB236" s="253"/>
      <c r="BC236" s="253"/>
      <c r="BD236" s="275"/>
      <c r="BE236" s="249"/>
      <c r="BF236" s="250"/>
      <c r="BG236" s="250"/>
      <c r="BH236" s="251"/>
      <c r="BI236" s="251"/>
      <c r="BJ236" s="251"/>
      <c r="BK236" s="251"/>
      <c r="BL236" s="251"/>
      <c r="BM236" s="251"/>
      <c r="BN236" s="251"/>
      <c r="BO236" s="251"/>
      <c r="BP236" s="252"/>
      <c r="BQ236" s="1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row>
    <row r="237" spans="1:256" s="152" customFormat="1" ht="89.25">
      <c r="A237" s="44">
        <v>604</v>
      </c>
      <c r="B237" s="45" t="s">
        <v>62</v>
      </c>
      <c r="C237" s="142">
        <v>402000001</v>
      </c>
      <c r="D237" s="154" t="s">
        <v>79</v>
      </c>
      <c r="E237" s="144" t="s">
        <v>80</v>
      </c>
      <c r="F237" s="52"/>
      <c r="G237" s="52"/>
      <c r="H237" s="155">
        <v>6</v>
      </c>
      <c r="I237" s="52"/>
      <c r="J237" s="155">
        <v>23</v>
      </c>
      <c r="K237" s="155">
        <v>3</v>
      </c>
      <c r="L237" s="155"/>
      <c r="M237" s="155"/>
      <c r="N237" s="155"/>
      <c r="O237" s="155"/>
      <c r="P237" s="52" t="s">
        <v>139</v>
      </c>
      <c r="Q237" s="52" t="s">
        <v>67</v>
      </c>
      <c r="R237" s="155"/>
      <c r="S237" s="155"/>
      <c r="T237" s="155"/>
      <c r="U237" s="155"/>
      <c r="V237" s="155">
        <v>11</v>
      </c>
      <c r="W237" s="155">
        <v>1</v>
      </c>
      <c r="X237" s="155" t="s">
        <v>69</v>
      </c>
      <c r="Y237" s="155"/>
      <c r="Z237" s="155"/>
      <c r="AA237" s="155"/>
      <c r="AB237" s="52" t="s">
        <v>140</v>
      </c>
      <c r="AC237" s="52" t="s">
        <v>942</v>
      </c>
      <c r="AD237" s="52"/>
      <c r="AE237" s="52"/>
      <c r="AF237" s="52"/>
      <c r="AG237" s="52"/>
      <c r="AH237" s="52"/>
      <c r="AI237" s="52"/>
      <c r="AJ237" s="52"/>
      <c r="AK237" s="52"/>
      <c r="AL237" s="52"/>
      <c r="AM237" s="52" t="s">
        <v>131</v>
      </c>
      <c r="AN237" s="52" t="s">
        <v>135</v>
      </c>
      <c r="AO237" s="147" t="s">
        <v>99</v>
      </c>
      <c r="AP237" s="147" t="s">
        <v>109</v>
      </c>
      <c r="AQ237" s="147" t="s">
        <v>110</v>
      </c>
      <c r="AR237" s="148" t="s">
        <v>111</v>
      </c>
      <c r="AS237" s="545" t="s">
        <v>112</v>
      </c>
      <c r="AT237" s="57">
        <v>906967.08</v>
      </c>
      <c r="AU237" s="57">
        <f>800+49890+5703.23+847700.93</f>
        <v>904094.16</v>
      </c>
      <c r="AV237" s="57">
        <v>1019562.5</v>
      </c>
      <c r="AW237" s="57">
        <f>899932.5+1000+115730+2900</f>
        <v>1019562.5</v>
      </c>
      <c r="AX237" s="57">
        <v>1019562.5</v>
      </c>
      <c r="AY237" s="57">
        <v>1019562.5</v>
      </c>
      <c r="AZ237" s="499" t="s">
        <v>134</v>
      </c>
      <c r="BA237" s="253"/>
      <c r="BB237" s="253"/>
      <c r="BC237" s="253"/>
      <c r="BD237" s="275"/>
      <c r="BE237" s="249"/>
      <c r="BF237" s="250"/>
      <c r="BG237" s="250"/>
      <c r="BH237" s="251"/>
      <c r="BI237" s="251"/>
      <c r="BJ237" s="251"/>
      <c r="BK237" s="251"/>
      <c r="BL237" s="251"/>
      <c r="BM237" s="251"/>
      <c r="BN237" s="251"/>
      <c r="BO237" s="251"/>
      <c r="BP237" s="252"/>
      <c r="BQ237" s="1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row>
    <row r="238" spans="1:256" s="152" customFormat="1" ht="89.25">
      <c r="A238" s="44">
        <v>604</v>
      </c>
      <c r="B238" s="45" t="s">
        <v>62</v>
      </c>
      <c r="C238" s="142">
        <v>402000001</v>
      </c>
      <c r="D238" s="154" t="s">
        <v>79</v>
      </c>
      <c r="E238" s="144" t="s">
        <v>80</v>
      </c>
      <c r="F238" s="52"/>
      <c r="G238" s="52"/>
      <c r="H238" s="155">
        <v>6</v>
      </c>
      <c r="I238" s="52"/>
      <c r="J238" s="155">
        <v>23</v>
      </c>
      <c r="K238" s="155">
        <v>3</v>
      </c>
      <c r="L238" s="155"/>
      <c r="M238" s="155"/>
      <c r="N238" s="155"/>
      <c r="O238" s="155"/>
      <c r="P238" s="52" t="s">
        <v>139</v>
      </c>
      <c r="Q238" s="52" t="s">
        <v>67</v>
      </c>
      <c r="R238" s="155"/>
      <c r="S238" s="155"/>
      <c r="T238" s="155"/>
      <c r="U238" s="155"/>
      <c r="V238" s="155">
        <v>11</v>
      </c>
      <c r="W238" s="155">
        <v>1</v>
      </c>
      <c r="X238" s="155" t="s">
        <v>69</v>
      </c>
      <c r="Y238" s="155"/>
      <c r="Z238" s="155"/>
      <c r="AA238" s="155"/>
      <c r="AB238" s="52" t="s">
        <v>140</v>
      </c>
      <c r="AC238" s="52" t="s">
        <v>942</v>
      </c>
      <c r="AD238" s="52"/>
      <c r="AE238" s="52"/>
      <c r="AF238" s="52"/>
      <c r="AG238" s="52"/>
      <c r="AH238" s="52"/>
      <c r="AI238" s="52"/>
      <c r="AJ238" s="52"/>
      <c r="AK238" s="52"/>
      <c r="AL238" s="52"/>
      <c r="AM238" s="52" t="s">
        <v>131</v>
      </c>
      <c r="AN238" s="52" t="s">
        <v>135</v>
      </c>
      <c r="AO238" s="147" t="s">
        <v>99</v>
      </c>
      <c r="AP238" s="147" t="s">
        <v>109</v>
      </c>
      <c r="AQ238" s="147" t="s">
        <v>110</v>
      </c>
      <c r="AR238" s="148" t="s">
        <v>111</v>
      </c>
      <c r="AS238" s="545" t="s">
        <v>113</v>
      </c>
      <c r="AT238" s="57">
        <v>258117.5</v>
      </c>
      <c r="AU238" s="57">
        <v>256005.68</v>
      </c>
      <c r="AV238" s="57">
        <v>271777.5</v>
      </c>
      <c r="AW238" s="57">
        <v>271777.5</v>
      </c>
      <c r="AX238" s="57">
        <v>271777.5</v>
      </c>
      <c r="AY238" s="57">
        <v>271777.5</v>
      </c>
      <c r="AZ238" s="499" t="s">
        <v>134</v>
      </c>
      <c r="BA238" s="253"/>
      <c r="BB238" s="253"/>
      <c r="BC238" s="253"/>
      <c r="BD238" s="275"/>
      <c r="BE238" s="249"/>
      <c r="BF238" s="250"/>
      <c r="BG238" s="250"/>
      <c r="BH238" s="251"/>
      <c r="BI238" s="251"/>
      <c r="BJ238" s="251"/>
      <c r="BK238" s="251"/>
      <c r="BL238" s="251"/>
      <c r="BM238" s="251"/>
      <c r="BN238" s="251"/>
      <c r="BO238" s="251"/>
      <c r="BP238" s="252"/>
      <c r="BQ238" s="1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row>
    <row r="239" spans="1:256" s="152" customFormat="1" ht="131.25" customHeight="1">
      <c r="A239" s="44">
        <v>604</v>
      </c>
      <c r="B239" s="45" t="s">
        <v>62</v>
      </c>
      <c r="C239" s="142">
        <v>402000001</v>
      </c>
      <c r="D239" s="154" t="s">
        <v>79</v>
      </c>
      <c r="E239" s="144" t="s">
        <v>64</v>
      </c>
      <c r="F239" s="52"/>
      <c r="G239" s="52"/>
      <c r="H239" s="155" t="s">
        <v>65</v>
      </c>
      <c r="I239" s="52"/>
      <c r="J239" s="155" t="s">
        <v>66</v>
      </c>
      <c r="K239" s="155"/>
      <c r="L239" s="155"/>
      <c r="M239" s="155"/>
      <c r="N239" s="155"/>
      <c r="O239" s="155"/>
      <c r="P239" s="52" t="s">
        <v>139</v>
      </c>
      <c r="Q239" s="52" t="s">
        <v>67</v>
      </c>
      <c r="R239" s="155"/>
      <c r="S239" s="155"/>
      <c r="T239" s="155"/>
      <c r="U239" s="155"/>
      <c r="V239" s="155" t="s">
        <v>68</v>
      </c>
      <c r="W239" s="155" t="s">
        <v>69</v>
      </c>
      <c r="X239" s="155"/>
      <c r="Y239" s="155"/>
      <c r="Z239" s="155"/>
      <c r="AA239" s="155"/>
      <c r="AB239" s="52" t="s">
        <v>140</v>
      </c>
      <c r="AC239" s="52" t="s">
        <v>175</v>
      </c>
      <c r="AD239" s="52"/>
      <c r="AE239" s="52"/>
      <c r="AF239" s="52"/>
      <c r="AG239" s="52"/>
      <c r="AH239" s="52"/>
      <c r="AI239" s="52"/>
      <c r="AJ239" s="73"/>
      <c r="AK239" s="52"/>
      <c r="AL239" s="52"/>
      <c r="AM239" s="74" t="s">
        <v>173</v>
      </c>
      <c r="AN239" s="52" t="s">
        <v>174</v>
      </c>
      <c r="AO239" s="147" t="s">
        <v>99</v>
      </c>
      <c r="AP239" s="147" t="s">
        <v>68</v>
      </c>
      <c r="AQ239" s="147" t="s">
        <v>114</v>
      </c>
      <c r="AR239" s="148" t="s">
        <v>101</v>
      </c>
      <c r="AS239" s="545" t="s">
        <v>113</v>
      </c>
      <c r="AT239" s="57">
        <v>89029.6</v>
      </c>
      <c r="AU239" s="57">
        <v>89029.6</v>
      </c>
      <c r="AV239" s="57">
        <v>153911.28</v>
      </c>
      <c r="AW239" s="57">
        <v>0</v>
      </c>
      <c r="AX239" s="57">
        <v>0</v>
      </c>
      <c r="AY239" s="57">
        <v>0</v>
      </c>
      <c r="AZ239" s="499" t="s">
        <v>134</v>
      </c>
      <c r="BA239" s="253"/>
      <c r="BB239" s="253"/>
      <c r="BC239" s="253"/>
      <c r="BD239" s="275"/>
      <c r="BE239" s="249"/>
      <c r="BF239" s="250"/>
      <c r="BG239" s="250"/>
      <c r="BH239" s="251"/>
      <c r="BI239" s="251"/>
      <c r="BJ239" s="251"/>
      <c r="BK239" s="251"/>
      <c r="BL239" s="251"/>
      <c r="BM239" s="251"/>
      <c r="BN239" s="251"/>
      <c r="BO239" s="251"/>
      <c r="BP239" s="252"/>
      <c r="BQ239" s="1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row>
    <row r="240" spans="1:256" s="152" customFormat="1" ht="127.5">
      <c r="A240" s="44">
        <v>604</v>
      </c>
      <c r="B240" s="45" t="s">
        <v>62</v>
      </c>
      <c r="C240" s="142">
        <v>402000001</v>
      </c>
      <c r="D240" s="154" t="s">
        <v>79</v>
      </c>
      <c r="E240" s="144" t="s">
        <v>64</v>
      </c>
      <c r="F240" s="52"/>
      <c r="G240" s="52"/>
      <c r="H240" s="155" t="s">
        <v>65</v>
      </c>
      <c r="I240" s="52"/>
      <c r="J240" s="155" t="s">
        <v>66</v>
      </c>
      <c r="K240" s="155"/>
      <c r="L240" s="155"/>
      <c r="M240" s="155"/>
      <c r="N240" s="155"/>
      <c r="O240" s="155"/>
      <c r="P240" s="52" t="s">
        <v>139</v>
      </c>
      <c r="Q240" s="52" t="s">
        <v>67</v>
      </c>
      <c r="R240" s="155"/>
      <c r="S240" s="155"/>
      <c r="T240" s="155"/>
      <c r="U240" s="155"/>
      <c r="V240" s="155" t="s">
        <v>68</v>
      </c>
      <c r="W240" s="155" t="s">
        <v>69</v>
      </c>
      <c r="X240" s="155"/>
      <c r="Y240" s="155"/>
      <c r="Z240" s="155"/>
      <c r="AA240" s="155"/>
      <c r="AB240" s="52" t="s">
        <v>140</v>
      </c>
      <c r="AC240" s="52" t="s">
        <v>176</v>
      </c>
      <c r="AD240" s="52"/>
      <c r="AE240" s="52"/>
      <c r="AF240" s="52"/>
      <c r="AG240" s="52"/>
      <c r="AH240" s="52"/>
      <c r="AI240" s="52"/>
      <c r="AJ240" s="73"/>
      <c r="AK240" s="52"/>
      <c r="AL240" s="52"/>
      <c r="AM240" s="74" t="s">
        <v>173</v>
      </c>
      <c r="AN240" s="52" t="s">
        <v>174</v>
      </c>
      <c r="AO240" s="147" t="s">
        <v>99</v>
      </c>
      <c r="AP240" s="147" t="s">
        <v>68</v>
      </c>
      <c r="AQ240" s="147" t="s">
        <v>114</v>
      </c>
      <c r="AR240" s="148" t="s">
        <v>101</v>
      </c>
      <c r="AS240" s="545" t="s">
        <v>115</v>
      </c>
      <c r="AT240" s="57">
        <v>294800</v>
      </c>
      <c r="AU240" s="57">
        <v>294800</v>
      </c>
      <c r="AV240" s="57">
        <v>509640</v>
      </c>
      <c r="AW240" s="57">
        <v>0</v>
      </c>
      <c r="AX240" s="57">
        <v>0</v>
      </c>
      <c r="AY240" s="57">
        <v>0</v>
      </c>
      <c r="AZ240" s="499" t="s">
        <v>134</v>
      </c>
      <c r="BA240" s="253"/>
      <c r="BB240" s="253"/>
      <c r="BC240" s="253"/>
      <c r="BD240" s="275"/>
      <c r="BE240" s="249"/>
      <c r="BF240" s="250"/>
      <c r="BG240" s="250"/>
      <c r="BH240" s="251"/>
      <c r="BI240" s="251"/>
      <c r="BJ240" s="251"/>
      <c r="BK240" s="251"/>
      <c r="BL240" s="251"/>
      <c r="BM240" s="251"/>
      <c r="BN240" s="251"/>
      <c r="BO240" s="251"/>
      <c r="BP240" s="252"/>
      <c r="BQ240" s="1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row>
    <row r="241" spans="1:16382" s="152" customFormat="1" ht="114.75">
      <c r="A241" s="44">
        <v>604</v>
      </c>
      <c r="B241" s="45" t="s">
        <v>62</v>
      </c>
      <c r="C241" s="142">
        <v>402000001</v>
      </c>
      <c r="D241" s="154" t="s">
        <v>79</v>
      </c>
      <c r="E241" s="144" t="s">
        <v>70</v>
      </c>
      <c r="F241" s="52"/>
      <c r="G241" s="52"/>
      <c r="H241" s="155" t="s">
        <v>71</v>
      </c>
      <c r="I241" s="52"/>
      <c r="J241" s="155" t="s">
        <v>72</v>
      </c>
      <c r="K241" s="155" t="s">
        <v>73</v>
      </c>
      <c r="L241" s="155" t="s">
        <v>73</v>
      </c>
      <c r="M241" s="155"/>
      <c r="N241" s="155"/>
      <c r="O241" s="155"/>
      <c r="P241" s="52" t="s">
        <v>138</v>
      </c>
      <c r="Q241" s="52" t="s">
        <v>78</v>
      </c>
      <c r="R241" s="155"/>
      <c r="S241" s="155"/>
      <c r="T241" s="155" t="s">
        <v>71</v>
      </c>
      <c r="U241" s="155"/>
      <c r="V241" s="155" t="s">
        <v>75</v>
      </c>
      <c r="W241" s="155" t="s">
        <v>73</v>
      </c>
      <c r="X241" s="155"/>
      <c r="Y241" s="155"/>
      <c r="Z241" s="155"/>
      <c r="AA241" s="155"/>
      <c r="AB241" s="52" t="s">
        <v>141</v>
      </c>
      <c r="AC241" s="52" t="s">
        <v>158</v>
      </c>
      <c r="AD241" s="52"/>
      <c r="AE241" s="52"/>
      <c r="AF241" s="52"/>
      <c r="AG241" s="52"/>
      <c r="AH241" s="52"/>
      <c r="AI241" s="52"/>
      <c r="AJ241" s="52"/>
      <c r="AK241" s="52"/>
      <c r="AL241" s="52"/>
      <c r="AM241" s="52" t="s">
        <v>177</v>
      </c>
      <c r="AN241" s="52" t="s">
        <v>182</v>
      </c>
      <c r="AO241" s="147" t="s">
        <v>99</v>
      </c>
      <c r="AP241" s="147" t="s">
        <v>109</v>
      </c>
      <c r="AQ241" s="147" t="s">
        <v>110</v>
      </c>
      <c r="AR241" s="148" t="s">
        <v>111</v>
      </c>
      <c r="AS241" s="545" t="s">
        <v>116</v>
      </c>
      <c r="AT241" s="57">
        <v>2919739.33</v>
      </c>
      <c r="AU241" s="57">
        <f>809609.79+377540.14+725215.55+8534.94+114763.74+249064.51+619948.56</f>
        <v>2904677.23</v>
      </c>
      <c r="AV241" s="57">
        <v>3507265</v>
      </c>
      <c r="AW241" s="57">
        <v>3495680</v>
      </c>
      <c r="AX241" s="57">
        <v>3639480</v>
      </c>
      <c r="AY241" s="57">
        <v>3639480</v>
      </c>
      <c r="AZ241" s="499" t="s">
        <v>134</v>
      </c>
      <c r="BA241" s="253"/>
      <c r="BB241" s="253"/>
      <c r="BC241" s="253"/>
      <c r="BD241" s="275"/>
      <c r="BE241" s="249"/>
      <c r="BF241" s="250"/>
      <c r="BG241" s="250"/>
      <c r="BH241" s="251"/>
      <c r="BI241" s="251"/>
      <c r="BJ241" s="251"/>
      <c r="BK241" s="251"/>
      <c r="BL241" s="251"/>
      <c r="BM241" s="251"/>
      <c r="BN241" s="251"/>
      <c r="BO241" s="251"/>
      <c r="BP241" s="252"/>
      <c r="BQ241" s="1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row>
    <row r="242" spans="1:16382" s="152" customFormat="1" ht="114.75">
      <c r="A242" s="44">
        <v>604</v>
      </c>
      <c r="B242" s="45" t="s">
        <v>62</v>
      </c>
      <c r="C242" s="142">
        <v>402000001</v>
      </c>
      <c r="D242" s="154" t="s">
        <v>79</v>
      </c>
      <c r="E242" s="144" t="s">
        <v>70</v>
      </c>
      <c r="F242" s="52"/>
      <c r="G242" s="52"/>
      <c r="H242" s="155" t="s">
        <v>71</v>
      </c>
      <c r="I242" s="52"/>
      <c r="J242" s="155" t="s">
        <v>72</v>
      </c>
      <c r="K242" s="155" t="s">
        <v>73</v>
      </c>
      <c r="L242" s="155" t="s">
        <v>73</v>
      </c>
      <c r="M242" s="155"/>
      <c r="N242" s="155"/>
      <c r="O242" s="155"/>
      <c r="P242" s="52" t="s">
        <v>138</v>
      </c>
      <c r="Q242" s="52" t="s">
        <v>78</v>
      </c>
      <c r="R242" s="155"/>
      <c r="S242" s="155"/>
      <c r="T242" s="155" t="s">
        <v>71</v>
      </c>
      <c r="U242" s="155"/>
      <c r="V242" s="155" t="s">
        <v>75</v>
      </c>
      <c r="W242" s="155" t="s">
        <v>73</v>
      </c>
      <c r="X242" s="155"/>
      <c r="Y242" s="155"/>
      <c r="Z242" s="155"/>
      <c r="AA242" s="155"/>
      <c r="AB242" s="52" t="s">
        <v>141</v>
      </c>
      <c r="AC242" s="52" t="s">
        <v>159</v>
      </c>
      <c r="AD242" s="52"/>
      <c r="AE242" s="52"/>
      <c r="AF242" s="52"/>
      <c r="AG242" s="52"/>
      <c r="AH242" s="52"/>
      <c r="AI242" s="52"/>
      <c r="AJ242" s="52"/>
      <c r="AK242" s="52"/>
      <c r="AL242" s="52"/>
      <c r="AM242" s="52" t="s">
        <v>178</v>
      </c>
      <c r="AN242" s="52" t="s">
        <v>182</v>
      </c>
      <c r="AO242" s="147" t="s">
        <v>99</v>
      </c>
      <c r="AP242" s="147" t="s">
        <v>109</v>
      </c>
      <c r="AQ242" s="147" t="s">
        <v>110</v>
      </c>
      <c r="AR242" s="148" t="s">
        <v>111</v>
      </c>
      <c r="AS242" s="545" t="s">
        <v>117</v>
      </c>
      <c r="AT242" s="57">
        <v>2992.25</v>
      </c>
      <c r="AU242" s="57">
        <v>2992.25</v>
      </c>
      <c r="AV242" s="57">
        <v>0</v>
      </c>
      <c r="AW242" s="57">
        <v>0</v>
      </c>
      <c r="AX242" s="57">
        <v>0</v>
      </c>
      <c r="AY242" s="57">
        <v>0</v>
      </c>
      <c r="AZ242" s="499" t="s">
        <v>134</v>
      </c>
      <c r="BA242" s="253"/>
      <c r="BB242" s="253"/>
      <c r="BC242" s="253"/>
      <c r="BD242" s="275"/>
      <c r="BE242" s="249"/>
      <c r="BF242" s="250"/>
      <c r="BG242" s="250"/>
      <c r="BH242" s="251"/>
      <c r="BI242" s="251"/>
      <c r="BJ242" s="251"/>
      <c r="BK242" s="251"/>
      <c r="BL242" s="251"/>
      <c r="BM242" s="251"/>
      <c r="BN242" s="251"/>
      <c r="BO242" s="251"/>
      <c r="BP242" s="252"/>
      <c r="BQ242" s="1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row>
    <row r="243" spans="1:16382" s="152" customFormat="1" ht="114.75">
      <c r="A243" s="44">
        <v>604</v>
      </c>
      <c r="B243" s="45" t="s">
        <v>62</v>
      </c>
      <c r="C243" s="142">
        <v>402000001</v>
      </c>
      <c r="D243" s="154" t="s">
        <v>79</v>
      </c>
      <c r="E243" s="144" t="s">
        <v>70</v>
      </c>
      <c r="F243" s="52"/>
      <c r="G243" s="52"/>
      <c r="H243" s="155" t="s">
        <v>71</v>
      </c>
      <c r="I243" s="52"/>
      <c r="J243" s="155" t="s">
        <v>72</v>
      </c>
      <c r="K243" s="155" t="s">
        <v>73</v>
      </c>
      <c r="L243" s="155" t="s">
        <v>73</v>
      </c>
      <c r="M243" s="155"/>
      <c r="N243" s="155"/>
      <c r="O243" s="155"/>
      <c r="P243" s="52" t="s">
        <v>138</v>
      </c>
      <c r="Q243" s="52" t="s">
        <v>78</v>
      </c>
      <c r="R243" s="155"/>
      <c r="S243" s="155"/>
      <c r="T243" s="155" t="s">
        <v>71</v>
      </c>
      <c r="U243" s="155"/>
      <c r="V243" s="155" t="s">
        <v>75</v>
      </c>
      <c r="W243" s="155" t="s">
        <v>73</v>
      </c>
      <c r="X243" s="155"/>
      <c r="Y243" s="155"/>
      <c r="Z243" s="155"/>
      <c r="AA243" s="155"/>
      <c r="AB243" s="52" t="s">
        <v>141</v>
      </c>
      <c r="AC243" s="52" t="s">
        <v>159</v>
      </c>
      <c r="AD243" s="52"/>
      <c r="AE243" s="52"/>
      <c r="AF243" s="52"/>
      <c r="AG243" s="52"/>
      <c r="AH243" s="52"/>
      <c r="AI243" s="52"/>
      <c r="AJ243" s="52"/>
      <c r="AK243" s="52"/>
      <c r="AL243" s="52"/>
      <c r="AM243" s="52" t="s">
        <v>179</v>
      </c>
      <c r="AN243" s="52" t="s">
        <v>182</v>
      </c>
      <c r="AO243" s="147" t="s">
        <v>99</v>
      </c>
      <c r="AP243" s="147" t="s">
        <v>109</v>
      </c>
      <c r="AQ243" s="147" t="s">
        <v>110</v>
      </c>
      <c r="AR243" s="148" t="s">
        <v>111</v>
      </c>
      <c r="AS243" s="545" t="s">
        <v>118</v>
      </c>
      <c r="AT243" s="57">
        <v>10974.5</v>
      </c>
      <c r="AU243" s="57">
        <v>10974.5</v>
      </c>
      <c r="AV243" s="57">
        <v>3300</v>
      </c>
      <c r="AW243" s="57">
        <v>3300</v>
      </c>
      <c r="AX243" s="57">
        <v>3300</v>
      </c>
      <c r="AY243" s="57">
        <v>3300</v>
      </c>
      <c r="AZ243" s="499" t="s">
        <v>134</v>
      </c>
      <c r="BA243" s="253"/>
      <c r="BB243" s="253"/>
      <c r="BC243" s="253"/>
      <c r="BD243" s="275"/>
      <c r="BE243" s="249"/>
      <c r="BF243" s="250"/>
      <c r="BG243" s="250"/>
      <c r="BH243" s="251"/>
      <c r="BI243" s="251"/>
      <c r="BJ243" s="251"/>
      <c r="BK243" s="251"/>
      <c r="BL243" s="251"/>
      <c r="BM243" s="251"/>
      <c r="BN243" s="251"/>
      <c r="BO243" s="251"/>
      <c r="BP243" s="252"/>
      <c r="BQ243" s="1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row>
    <row r="244" spans="1:16382" s="152" customFormat="1" ht="114.75">
      <c r="A244" s="44">
        <v>604</v>
      </c>
      <c r="B244" s="45" t="s">
        <v>62</v>
      </c>
      <c r="C244" s="142">
        <v>402000001</v>
      </c>
      <c r="D244" s="154" t="s">
        <v>79</v>
      </c>
      <c r="E244" s="144" t="s">
        <v>70</v>
      </c>
      <c r="F244" s="52"/>
      <c r="G244" s="52"/>
      <c r="H244" s="155" t="s">
        <v>71</v>
      </c>
      <c r="I244" s="52"/>
      <c r="J244" s="155" t="s">
        <v>72</v>
      </c>
      <c r="K244" s="155" t="s">
        <v>73</v>
      </c>
      <c r="L244" s="155" t="s">
        <v>73</v>
      </c>
      <c r="M244" s="155"/>
      <c r="N244" s="155"/>
      <c r="O244" s="155"/>
      <c r="P244" s="52" t="s">
        <v>138</v>
      </c>
      <c r="Q244" s="52" t="s">
        <v>78</v>
      </c>
      <c r="R244" s="155"/>
      <c r="S244" s="155"/>
      <c r="T244" s="155" t="s">
        <v>71</v>
      </c>
      <c r="U244" s="155"/>
      <c r="V244" s="155" t="s">
        <v>75</v>
      </c>
      <c r="W244" s="155" t="s">
        <v>73</v>
      </c>
      <c r="X244" s="155"/>
      <c r="Y244" s="155"/>
      <c r="Z244" s="155"/>
      <c r="AA244" s="155"/>
      <c r="AB244" s="52" t="s">
        <v>141</v>
      </c>
      <c r="AC244" s="52" t="s">
        <v>159</v>
      </c>
      <c r="AD244" s="52"/>
      <c r="AE244" s="52"/>
      <c r="AF244" s="52"/>
      <c r="AG244" s="52"/>
      <c r="AH244" s="52"/>
      <c r="AI244" s="52"/>
      <c r="AJ244" s="52"/>
      <c r="AK244" s="52"/>
      <c r="AL244" s="52"/>
      <c r="AM244" s="52" t="s">
        <v>179</v>
      </c>
      <c r="AN244" s="52" t="s">
        <v>182</v>
      </c>
      <c r="AO244" s="147" t="s">
        <v>99</v>
      </c>
      <c r="AP244" s="147" t="s">
        <v>109</v>
      </c>
      <c r="AQ244" s="147" t="s">
        <v>110</v>
      </c>
      <c r="AR244" s="148" t="s">
        <v>111</v>
      </c>
      <c r="AS244" s="545" t="s">
        <v>119</v>
      </c>
      <c r="AT244" s="57">
        <v>45000</v>
      </c>
      <c r="AU244" s="57">
        <v>45000</v>
      </c>
      <c r="AV244" s="57">
        <v>45000</v>
      </c>
      <c r="AW244" s="57">
        <v>45000</v>
      </c>
      <c r="AX244" s="57">
        <v>45000</v>
      </c>
      <c r="AY244" s="57">
        <v>45000</v>
      </c>
      <c r="AZ244" s="499" t="s">
        <v>134</v>
      </c>
      <c r="BA244" s="253"/>
      <c r="BB244" s="253"/>
      <c r="BC244" s="253"/>
      <c r="BD244" s="275"/>
      <c r="BE244" s="249"/>
      <c r="BF244" s="250"/>
      <c r="BG244" s="250"/>
      <c r="BH244" s="251"/>
      <c r="BI244" s="251"/>
      <c r="BJ244" s="251"/>
      <c r="BK244" s="251"/>
      <c r="BL244" s="251"/>
      <c r="BM244" s="251"/>
      <c r="BN244" s="251"/>
      <c r="BO244" s="251"/>
      <c r="BP244" s="252"/>
      <c r="BQ244" s="1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row>
    <row r="245" spans="1:16382" s="152" customFormat="1" ht="229.5">
      <c r="A245" s="44">
        <v>604</v>
      </c>
      <c r="B245" s="45" t="s">
        <v>62</v>
      </c>
      <c r="C245" s="142">
        <v>402000001</v>
      </c>
      <c r="D245" s="143" t="s">
        <v>79</v>
      </c>
      <c r="E245" s="144" t="s">
        <v>81</v>
      </c>
      <c r="F245" s="52"/>
      <c r="G245" s="52"/>
      <c r="H245" s="155" t="s">
        <v>82</v>
      </c>
      <c r="I245" s="52"/>
      <c r="J245" s="155" t="s">
        <v>83</v>
      </c>
      <c r="K245" s="155" t="s">
        <v>84</v>
      </c>
      <c r="L245" s="155" t="s">
        <v>85</v>
      </c>
      <c r="M245" s="155"/>
      <c r="N245" s="155"/>
      <c r="O245" s="155"/>
      <c r="P245" s="52" t="s">
        <v>86</v>
      </c>
      <c r="Q245" s="52" t="s">
        <v>87</v>
      </c>
      <c r="R245" s="155"/>
      <c r="S245" s="155"/>
      <c r="T245" s="155" t="s">
        <v>85</v>
      </c>
      <c r="U245" s="155"/>
      <c r="V245" s="155" t="s">
        <v>137</v>
      </c>
      <c r="W245" s="155" t="s">
        <v>88</v>
      </c>
      <c r="X245" s="155"/>
      <c r="Y245" s="155"/>
      <c r="Z245" s="155"/>
      <c r="AA245" s="155"/>
      <c r="AB245" s="52" t="s">
        <v>89</v>
      </c>
      <c r="AC245" s="72" t="s">
        <v>160</v>
      </c>
      <c r="AD245" s="72"/>
      <c r="AE245" s="72"/>
      <c r="AF245" s="72"/>
      <c r="AG245" s="72"/>
      <c r="AH245" s="72"/>
      <c r="AI245" s="72"/>
      <c r="AJ245" s="72" t="s">
        <v>161</v>
      </c>
      <c r="AK245" s="72"/>
      <c r="AL245" s="72"/>
      <c r="AM245" s="72"/>
      <c r="AN245" s="72" t="s">
        <v>162</v>
      </c>
      <c r="AO245" s="147" t="s">
        <v>99</v>
      </c>
      <c r="AP245" s="147" t="s">
        <v>109</v>
      </c>
      <c r="AQ245" s="147" t="s">
        <v>120</v>
      </c>
      <c r="AR245" s="148" t="s">
        <v>121</v>
      </c>
      <c r="AS245" s="545" t="s">
        <v>113</v>
      </c>
      <c r="AT245" s="57">
        <f>AU245</f>
        <v>9896001.6199999992</v>
      </c>
      <c r="AU245" s="57">
        <f>9896001.62</f>
        <v>9896001.6199999992</v>
      </c>
      <c r="AV245" s="57">
        <v>11479702.52</v>
      </c>
      <c r="AW245" s="57">
        <f>11483449</f>
        <v>11483449</v>
      </c>
      <c r="AX245" s="57">
        <v>11483449</v>
      </c>
      <c r="AY245" s="57">
        <v>11483449</v>
      </c>
      <c r="AZ245" s="499" t="s">
        <v>134</v>
      </c>
      <c r="BA245" s="253"/>
      <c r="BB245" s="253"/>
      <c r="BC245" s="253"/>
      <c r="BD245" s="275"/>
      <c r="BE245" s="249"/>
      <c r="BF245" s="250"/>
      <c r="BG245" s="250"/>
      <c r="BH245" s="251"/>
      <c r="BI245" s="251"/>
      <c r="BJ245" s="251"/>
      <c r="BK245" s="251"/>
      <c r="BL245" s="251"/>
      <c r="BM245" s="251"/>
      <c r="BN245" s="251"/>
      <c r="BO245" s="251"/>
      <c r="BP245" s="252"/>
      <c r="BQ245" s="1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row>
    <row r="246" spans="1:16382" s="152" customFormat="1" ht="89.25">
      <c r="A246" s="44">
        <v>604</v>
      </c>
      <c r="B246" s="45" t="s">
        <v>62</v>
      </c>
      <c r="C246" s="142">
        <v>402000001</v>
      </c>
      <c r="D246" s="143" t="s">
        <v>79</v>
      </c>
      <c r="E246" s="144" t="s">
        <v>80</v>
      </c>
      <c r="F246" s="52"/>
      <c r="G246" s="52"/>
      <c r="H246" s="155">
        <v>6</v>
      </c>
      <c r="I246" s="52"/>
      <c r="J246" s="155">
        <v>22</v>
      </c>
      <c r="K246" s="155">
        <v>1</v>
      </c>
      <c r="L246" s="155"/>
      <c r="M246" s="155"/>
      <c r="N246" s="155"/>
      <c r="O246" s="155"/>
      <c r="P246" s="52" t="s">
        <v>139</v>
      </c>
      <c r="Q246" s="52" t="s">
        <v>67</v>
      </c>
      <c r="R246" s="155"/>
      <c r="S246" s="155"/>
      <c r="T246" s="155"/>
      <c r="U246" s="155"/>
      <c r="V246" s="155" t="s">
        <v>90</v>
      </c>
      <c r="W246" s="155"/>
      <c r="X246" s="155"/>
      <c r="Y246" s="155"/>
      <c r="Z246" s="155"/>
      <c r="AA246" s="155"/>
      <c r="AB246" s="52" t="s">
        <v>142</v>
      </c>
      <c r="AC246" s="52" t="s">
        <v>132</v>
      </c>
      <c r="AD246" s="52"/>
      <c r="AE246" s="52"/>
      <c r="AF246" s="52"/>
      <c r="AG246" s="52"/>
      <c r="AH246" s="52"/>
      <c r="AI246" s="52"/>
      <c r="AJ246" s="73">
        <v>1</v>
      </c>
      <c r="AK246" s="52"/>
      <c r="AL246" s="52"/>
      <c r="AM246" s="52"/>
      <c r="AN246" s="52" t="s">
        <v>136</v>
      </c>
      <c r="AO246" s="147" t="s">
        <v>99</v>
      </c>
      <c r="AP246" s="147" t="s">
        <v>109</v>
      </c>
      <c r="AQ246" s="147" t="s">
        <v>120</v>
      </c>
      <c r="AR246" s="148" t="s">
        <v>121</v>
      </c>
      <c r="AS246" s="545" t="s">
        <v>122</v>
      </c>
      <c r="AT246" s="57">
        <v>6255.42</v>
      </c>
      <c r="AU246" s="57">
        <v>6255.42</v>
      </c>
      <c r="AV246" s="57">
        <v>0</v>
      </c>
      <c r="AW246" s="57">
        <v>0</v>
      </c>
      <c r="AX246" s="57">
        <v>0</v>
      </c>
      <c r="AY246" s="57">
        <v>0</v>
      </c>
      <c r="AZ246" s="499" t="s">
        <v>152</v>
      </c>
      <c r="BA246" s="253"/>
      <c r="BB246" s="253"/>
      <c r="BC246" s="253"/>
      <c r="BD246" s="275"/>
      <c r="BE246" s="249"/>
      <c r="BF246" s="250"/>
      <c r="BG246" s="250"/>
      <c r="BH246" s="251"/>
      <c r="BI246" s="251"/>
      <c r="BJ246" s="251"/>
      <c r="BK246" s="251"/>
      <c r="BL246" s="251"/>
      <c r="BM246" s="251"/>
      <c r="BN246" s="251"/>
      <c r="BO246" s="251"/>
      <c r="BP246" s="252"/>
      <c r="BQ246" s="1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row>
    <row r="247" spans="1:16382" s="152" customFormat="1" ht="229.5">
      <c r="A247" s="44">
        <v>604</v>
      </c>
      <c r="B247" s="45" t="s">
        <v>62</v>
      </c>
      <c r="C247" s="142">
        <v>402000002</v>
      </c>
      <c r="D247" s="154" t="s">
        <v>91</v>
      </c>
      <c r="E247" s="144" t="s">
        <v>81</v>
      </c>
      <c r="F247" s="52"/>
      <c r="G247" s="52"/>
      <c r="H247" s="155" t="s">
        <v>82</v>
      </c>
      <c r="I247" s="52"/>
      <c r="J247" s="155" t="s">
        <v>83</v>
      </c>
      <c r="K247" s="155" t="s">
        <v>92</v>
      </c>
      <c r="L247" s="155" t="s">
        <v>85</v>
      </c>
      <c r="M247" s="155"/>
      <c r="N247" s="155"/>
      <c r="O247" s="155"/>
      <c r="P247" s="52" t="s">
        <v>93</v>
      </c>
      <c r="Q247" s="52" t="s">
        <v>87</v>
      </c>
      <c r="R247" s="155"/>
      <c r="S247" s="155"/>
      <c r="T247" s="155" t="s">
        <v>94</v>
      </c>
      <c r="U247" s="155"/>
      <c r="V247" s="155" t="s">
        <v>137</v>
      </c>
      <c r="W247" s="155" t="s">
        <v>95</v>
      </c>
      <c r="X247" s="155"/>
      <c r="Y247" s="155"/>
      <c r="Z247" s="155"/>
      <c r="AA247" s="155"/>
      <c r="AB247" s="52" t="s">
        <v>96</v>
      </c>
      <c r="AC247" s="72" t="s">
        <v>163</v>
      </c>
      <c r="AD247" s="72"/>
      <c r="AE247" s="72"/>
      <c r="AF247" s="72"/>
      <c r="AG247" s="72"/>
      <c r="AH247" s="72"/>
      <c r="AI247" s="72"/>
      <c r="AJ247" s="72" t="s">
        <v>164</v>
      </c>
      <c r="AK247" s="72"/>
      <c r="AL247" s="72"/>
      <c r="AM247" s="72"/>
      <c r="AN247" s="72" t="s">
        <v>165</v>
      </c>
      <c r="AO247" s="147" t="s">
        <v>99</v>
      </c>
      <c r="AP247" s="147" t="s">
        <v>109</v>
      </c>
      <c r="AQ247" s="147" t="s">
        <v>120</v>
      </c>
      <c r="AR247" s="148" t="s">
        <v>121</v>
      </c>
      <c r="AS247" s="545" t="s">
        <v>115</v>
      </c>
      <c r="AT247" s="57">
        <f>33436871.01</f>
        <v>33436871.010000002</v>
      </c>
      <c r="AU247" s="57">
        <f>33436871.01</f>
        <v>33436871.010000002</v>
      </c>
      <c r="AV247" s="57">
        <v>38012281.5</v>
      </c>
      <c r="AW247" s="57">
        <v>38024667</v>
      </c>
      <c r="AX247" s="57">
        <v>38024667</v>
      </c>
      <c r="AY247" s="57">
        <v>38024667</v>
      </c>
      <c r="AZ247" s="499" t="s">
        <v>152</v>
      </c>
      <c r="BA247" s="253"/>
      <c r="BB247" s="253"/>
      <c r="BC247" s="253"/>
      <c r="BD247" s="275"/>
      <c r="BE247" s="249"/>
      <c r="BF247" s="250"/>
      <c r="BG247" s="250"/>
      <c r="BH247" s="251"/>
      <c r="BI247" s="251"/>
      <c r="BJ247" s="251"/>
      <c r="BK247" s="251"/>
      <c r="BL247" s="251"/>
      <c r="BM247" s="251"/>
      <c r="BN247" s="251"/>
      <c r="BO247" s="251"/>
      <c r="BP247" s="252"/>
      <c r="BQ247" s="1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row>
    <row r="248" spans="1:16382" s="152" customFormat="1" ht="89.25">
      <c r="A248" s="44">
        <v>604</v>
      </c>
      <c r="B248" s="45" t="s">
        <v>62</v>
      </c>
      <c r="C248" s="142">
        <v>402000003</v>
      </c>
      <c r="D248" s="154" t="s">
        <v>97</v>
      </c>
      <c r="E248" s="144" t="s">
        <v>70</v>
      </c>
      <c r="F248" s="52"/>
      <c r="G248" s="52"/>
      <c r="H248" s="155" t="s">
        <v>71</v>
      </c>
      <c r="I248" s="52"/>
      <c r="J248" s="155" t="s">
        <v>72</v>
      </c>
      <c r="K248" s="155" t="s">
        <v>73</v>
      </c>
      <c r="L248" s="155" t="s">
        <v>73</v>
      </c>
      <c r="M248" s="155"/>
      <c r="N248" s="155"/>
      <c r="O248" s="155"/>
      <c r="P248" s="52" t="s">
        <v>138</v>
      </c>
      <c r="Q248" s="52" t="s">
        <v>78</v>
      </c>
      <c r="R248" s="155"/>
      <c r="S248" s="155"/>
      <c r="T248" s="155" t="s">
        <v>71</v>
      </c>
      <c r="U248" s="155"/>
      <c r="V248" s="155" t="s">
        <v>75</v>
      </c>
      <c r="W248" s="155" t="s">
        <v>73</v>
      </c>
      <c r="X248" s="155"/>
      <c r="Y248" s="155"/>
      <c r="Z248" s="155"/>
      <c r="AA248" s="155"/>
      <c r="AB248" s="52" t="s">
        <v>141</v>
      </c>
      <c r="AC248" s="52" t="s">
        <v>170</v>
      </c>
      <c r="AD248" s="72"/>
      <c r="AE248" s="72"/>
      <c r="AF248" s="72"/>
      <c r="AG248" s="72"/>
      <c r="AH248" s="72"/>
      <c r="AI248" s="72"/>
      <c r="AJ248" s="72"/>
      <c r="AK248" s="72"/>
      <c r="AL248" s="72"/>
      <c r="AM248" s="52" t="s">
        <v>180</v>
      </c>
      <c r="AN248" s="52" t="s">
        <v>171</v>
      </c>
      <c r="AO248" s="147" t="s">
        <v>68</v>
      </c>
      <c r="AP248" s="147" t="s">
        <v>99</v>
      </c>
      <c r="AQ248" s="147" t="s">
        <v>123</v>
      </c>
      <c r="AR248" s="148" t="s">
        <v>124</v>
      </c>
      <c r="AS248" s="545" t="s">
        <v>125</v>
      </c>
      <c r="AT248" s="57">
        <f>115000000-AT249</f>
        <v>114949426.84999999</v>
      </c>
      <c r="AU248" s="57">
        <f>113854914.83-AU249</f>
        <v>113804341.67999999</v>
      </c>
      <c r="AV248" s="57">
        <f>223300000-AV249</f>
        <v>223146129.47</v>
      </c>
      <c r="AW248" s="57">
        <f>180300000-AW249</f>
        <v>180194116.15000001</v>
      </c>
      <c r="AX248" s="57">
        <f>210500000-AX249</f>
        <v>210302521.49000001</v>
      </c>
      <c r="AY248" s="57">
        <f>240800000-AY249</f>
        <v>240576377.50999999</v>
      </c>
      <c r="AZ248" s="499" t="s">
        <v>134</v>
      </c>
      <c r="BA248" s="253"/>
      <c r="BB248" s="253"/>
      <c r="BC248" s="253"/>
      <c r="BD248" s="275"/>
      <c r="BE248" s="249"/>
      <c r="BF248" s="250"/>
      <c r="BG248" s="250"/>
      <c r="BH248" s="251"/>
      <c r="BI248" s="251"/>
      <c r="BJ248" s="251"/>
      <c r="BK248" s="251"/>
      <c r="BL248" s="251"/>
      <c r="BM248" s="251"/>
      <c r="BN248" s="251"/>
      <c r="BO248" s="251"/>
      <c r="BP248" s="252"/>
      <c r="BQ248" s="1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row>
    <row r="249" spans="1:16382" s="152" customFormat="1" ht="76.5">
      <c r="A249" s="44">
        <v>604</v>
      </c>
      <c r="B249" s="45" t="s">
        <v>62</v>
      </c>
      <c r="C249" s="142">
        <v>402000004</v>
      </c>
      <c r="D249" s="154" t="s">
        <v>169</v>
      </c>
      <c r="E249" s="144" t="s">
        <v>70</v>
      </c>
      <c r="F249" s="52"/>
      <c r="G249" s="52"/>
      <c r="H249" s="155" t="s">
        <v>71</v>
      </c>
      <c r="I249" s="52"/>
      <c r="J249" s="155" t="s">
        <v>72</v>
      </c>
      <c r="K249" s="155" t="s">
        <v>73</v>
      </c>
      <c r="L249" s="155" t="s">
        <v>73</v>
      </c>
      <c r="M249" s="155"/>
      <c r="N249" s="155"/>
      <c r="O249" s="155"/>
      <c r="P249" s="52" t="s">
        <v>138</v>
      </c>
      <c r="Q249" s="52" t="s">
        <v>78</v>
      </c>
      <c r="R249" s="155"/>
      <c r="S249" s="155"/>
      <c r="T249" s="155" t="s">
        <v>71</v>
      </c>
      <c r="U249" s="155"/>
      <c r="V249" s="155" t="s">
        <v>75</v>
      </c>
      <c r="W249" s="155" t="s">
        <v>73</v>
      </c>
      <c r="X249" s="155"/>
      <c r="Y249" s="155"/>
      <c r="Z249" s="155"/>
      <c r="AA249" s="155"/>
      <c r="AB249" s="52" t="s">
        <v>141</v>
      </c>
      <c r="AC249" s="52" t="s">
        <v>170</v>
      </c>
      <c r="AD249" s="72"/>
      <c r="AE249" s="72"/>
      <c r="AF249" s="72"/>
      <c r="AG249" s="72"/>
      <c r="AH249" s="72"/>
      <c r="AI249" s="72"/>
      <c r="AJ249" s="72"/>
      <c r="AK249" s="72"/>
      <c r="AL249" s="72"/>
      <c r="AM249" s="52" t="s">
        <v>180</v>
      </c>
      <c r="AN249" s="52" t="s">
        <v>171</v>
      </c>
      <c r="AO249" s="147" t="s">
        <v>68</v>
      </c>
      <c r="AP249" s="147" t="s">
        <v>99</v>
      </c>
      <c r="AQ249" s="147" t="s">
        <v>123</v>
      </c>
      <c r="AR249" s="148" t="s">
        <v>124</v>
      </c>
      <c r="AS249" s="545" t="s">
        <v>125</v>
      </c>
      <c r="AT249" s="57">
        <v>50573.15</v>
      </c>
      <c r="AU249" s="57">
        <v>50573.15</v>
      </c>
      <c r="AV249" s="57">
        <v>153870.53</v>
      </c>
      <c r="AW249" s="57">
        <v>105883.85</v>
      </c>
      <c r="AX249" s="57">
        <v>197478.51</v>
      </c>
      <c r="AY249" s="57">
        <v>223622.49</v>
      </c>
      <c r="AZ249" s="499" t="s">
        <v>134</v>
      </c>
      <c r="BA249" s="253"/>
      <c r="BB249" s="253"/>
      <c r="BC249" s="253"/>
      <c r="BD249" s="275"/>
      <c r="BE249" s="249"/>
      <c r="BF249" s="250"/>
      <c r="BG249" s="250"/>
      <c r="BH249" s="251"/>
      <c r="BI249" s="251"/>
      <c r="BJ249" s="251"/>
      <c r="BK249" s="251"/>
      <c r="BL249" s="251"/>
      <c r="BM249" s="251"/>
      <c r="BN249" s="251"/>
      <c r="BO249" s="251"/>
      <c r="BP249" s="252"/>
      <c r="BQ249" s="1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row>
    <row r="250" spans="1:16382" s="152" customFormat="1" ht="14.25">
      <c r="A250" s="141">
        <v>604</v>
      </c>
      <c r="B250" s="157"/>
      <c r="C250" s="158"/>
      <c r="D250" s="159" t="s">
        <v>98</v>
      </c>
      <c r="E250" s="160"/>
      <c r="F250" s="161"/>
      <c r="G250" s="161"/>
      <c r="H250" s="161"/>
      <c r="I250" s="161"/>
      <c r="J250" s="161"/>
      <c r="K250" s="161"/>
      <c r="L250" s="161"/>
      <c r="M250" s="161"/>
      <c r="N250" s="161"/>
      <c r="O250" s="161"/>
      <c r="P250" s="162"/>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3"/>
      <c r="AR250" s="157"/>
      <c r="AS250" s="157"/>
      <c r="AT250" s="56">
        <f>SUM(AT234:AT249)</f>
        <v>165620328.03</v>
      </c>
      <c r="AU250" s="56">
        <f t="shared" ref="AU250:AY250" si="5">SUM(AU234:AU249)</f>
        <v>161701616.29999998</v>
      </c>
      <c r="AV250" s="56">
        <f t="shared" si="5"/>
        <v>310265094.26999998</v>
      </c>
      <c r="AW250" s="56">
        <f t="shared" si="5"/>
        <v>255181426</v>
      </c>
      <c r="AX250" s="56">
        <f t="shared" si="5"/>
        <v>289507196</v>
      </c>
      <c r="AY250" s="56">
        <f t="shared" si="5"/>
        <v>319807196</v>
      </c>
      <c r="AZ250" s="164"/>
      <c r="BA250" s="165"/>
      <c r="BB250" s="166"/>
      <c r="BC250" s="166"/>
      <c r="BD250" s="167"/>
      <c r="BE250" s="167"/>
      <c r="BF250" s="167"/>
      <c r="BG250" s="167"/>
      <c r="BH250" s="167"/>
      <c r="BI250" s="167"/>
      <c r="BJ250" s="167"/>
      <c r="BK250" s="167"/>
      <c r="BL250" s="168"/>
      <c r="BM250" s="169"/>
      <c r="BN250" s="170"/>
      <c r="BO250" s="170"/>
      <c r="BP250" s="170"/>
      <c r="BQ250" s="170"/>
      <c r="BR250" s="170"/>
      <c r="BS250" s="170"/>
      <c r="BT250" s="170"/>
      <c r="BU250" s="170"/>
      <c r="BV250" s="170"/>
      <c r="BW250" s="170"/>
      <c r="BX250" s="170"/>
      <c r="BY250" s="170"/>
      <c r="BZ250" s="170"/>
      <c r="CA250" s="170"/>
      <c r="CB250" s="170"/>
      <c r="CC250" s="170"/>
      <c r="CD250" s="170"/>
      <c r="CE250" s="170"/>
      <c r="CF250" s="170"/>
      <c r="CG250" s="170"/>
      <c r="CH250" s="170"/>
      <c r="CI250" s="170"/>
      <c r="CJ250" s="170"/>
      <c r="CK250" s="170"/>
      <c r="CL250" s="170"/>
      <c r="CM250" s="170"/>
      <c r="CN250" s="170"/>
      <c r="CO250" s="170"/>
      <c r="CP250" s="170"/>
      <c r="CQ250" s="170"/>
      <c r="CR250" s="170"/>
      <c r="CS250" s="170"/>
      <c r="CT250" s="170"/>
      <c r="CU250" s="170"/>
      <c r="CV250" s="170"/>
      <c r="CW250" s="170"/>
      <c r="CX250" s="170"/>
      <c r="CY250" s="170"/>
      <c r="CZ250" s="170"/>
      <c r="DA250" s="170"/>
      <c r="DB250" s="170"/>
      <c r="DC250" s="170"/>
      <c r="DD250" s="170"/>
      <c r="DE250" s="170"/>
      <c r="DF250" s="170"/>
      <c r="DG250" s="170"/>
      <c r="DH250" s="170"/>
      <c r="DI250" s="170"/>
      <c r="DJ250" s="170"/>
      <c r="DK250" s="170"/>
      <c r="DL250" s="170"/>
      <c r="DM250" s="170"/>
      <c r="DN250" s="170"/>
      <c r="DO250" s="170"/>
      <c r="DP250" s="170"/>
      <c r="DQ250" s="170"/>
      <c r="DR250" s="170"/>
      <c r="DS250" s="170"/>
      <c r="DT250" s="170"/>
      <c r="DU250" s="170"/>
      <c r="DV250" s="170"/>
      <c r="DW250" s="170"/>
      <c r="DX250" s="170"/>
      <c r="DY250" s="170"/>
      <c r="DZ250" s="170"/>
      <c r="EA250" s="170"/>
      <c r="EB250" s="170"/>
      <c r="EC250" s="170"/>
      <c r="ED250" s="170"/>
      <c r="EE250" s="170"/>
      <c r="EF250" s="170"/>
      <c r="EG250" s="170"/>
      <c r="EH250" s="170"/>
      <c r="EI250" s="170"/>
      <c r="EJ250" s="170"/>
      <c r="EK250" s="170"/>
      <c r="EL250" s="170"/>
      <c r="EM250" s="170"/>
      <c r="EN250" s="170"/>
      <c r="EO250" s="170"/>
      <c r="EP250" s="170"/>
      <c r="EQ250" s="170"/>
      <c r="ER250" s="170"/>
      <c r="ES250" s="170"/>
      <c r="ET250" s="170"/>
      <c r="EU250" s="170"/>
      <c r="EV250" s="170"/>
      <c r="EW250" s="170"/>
      <c r="EX250" s="170"/>
      <c r="EY250" s="170"/>
      <c r="EZ250" s="170"/>
      <c r="FA250" s="170"/>
      <c r="FB250" s="170"/>
      <c r="FC250" s="170"/>
      <c r="FD250" s="170"/>
      <c r="FE250" s="170"/>
      <c r="FF250" s="170"/>
      <c r="FG250" s="170"/>
      <c r="FH250" s="170"/>
      <c r="FI250" s="170"/>
      <c r="FJ250" s="170"/>
      <c r="FK250" s="170"/>
      <c r="FL250" s="170"/>
      <c r="FM250" s="170"/>
      <c r="FN250" s="170"/>
      <c r="FO250" s="170"/>
      <c r="FP250" s="170"/>
      <c r="FQ250" s="170"/>
      <c r="FR250" s="170"/>
      <c r="FS250" s="170"/>
      <c r="FT250" s="170"/>
      <c r="FU250" s="170"/>
      <c r="FV250" s="170"/>
      <c r="FW250" s="170"/>
      <c r="FX250" s="170"/>
      <c r="FY250" s="170"/>
      <c r="FZ250" s="170"/>
      <c r="GA250" s="170"/>
      <c r="GB250" s="170"/>
      <c r="GC250" s="170"/>
      <c r="GD250" s="170"/>
      <c r="GE250" s="170"/>
      <c r="GF250" s="170"/>
      <c r="GG250" s="170"/>
      <c r="GH250" s="170"/>
      <c r="GI250" s="170"/>
      <c r="GJ250" s="170"/>
      <c r="GK250" s="170"/>
      <c r="GL250" s="170"/>
      <c r="GM250" s="170"/>
      <c r="GN250" s="170"/>
      <c r="GO250" s="170"/>
      <c r="GP250" s="170"/>
      <c r="GQ250" s="170"/>
      <c r="GR250" s="170"/>
      <c r="GS250" s="170"/>
      <c r="GT250" s="170"/>
      <c r="GU250" s="170"/>
      <c r="GV250" s="170"/>
      <c r="GW250" s="170"/>
      <c r="GX250" s="170"/>
      <c r="GY250" s="170"/>
      <c r="GZ250" s="170"/>
      <c r="HA250" s="170"/>
      <c r="HB250" s="170"/>
      <c r="HC250" s="170"/>
      <c r="HD250" s="170"/>
      <c r="HE250" s="170"/>
      <c r="HF250" s="170"/>
      <c r="HG250" s="170"/>
      <c r="HH250" s="170"/>
      <c r="HI250" s="170"/>
      <c r="HJ250" s="170"/>
      <c r="HK250" s="170"/>
      <c r="HL250" s="170"/>
      <c r="HM250" s="170"/>
      <c r="HN250" s="170"/>
      <c r="HO250" s="170"/>
      <c r="HP250" s="170"/>
      <c r="HQ250" s="170"/>
      <c r="HR250" s="170"/>
      <c r="HS250" s="170"/>
      <c r="HT250" s="170"/>
      <c r="HU250" s="170"/>
      <c r="HV250" s="170"/>
      <c r="HW250" s="170"/>
      <c r="HX250" s="170"/>
      <c r="HY250" s="170"/>
      <c r="HZ250" s="170"/>
      <c r="IA250" s="170"/>
      <c r="IB250" s="170"/>
      <c r="IC250" s="170"/>
      <c r="ID250" s="170"/>
      <c r="IE250" s="170"/>
      <c r="IF250" s="170"/>
      <c r="IG250" s="170"/>
      <c r="IH250" s="170"/>
      <c r="II250" s="170"/>
      <c r="IJ250" s="170"/>
      <c r="IK250" s="170"/>
      <c r="IL250" s="170"/>
      <c r="IM250" s="170"/>
      <c r="IN250" s="170"/>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253"/>
      <c r="JX250" s="253"/>
      <c r="JY250" s="253"/>
      <c r="JZ250" s="253"/>
      <c r="KA250" s="253"/>
      <c r="KB250" s="253"/>
      <c r="KC250" s="253"/>
      <c r="KD250" s="253"/>
      <c r="KE250" s="253"/>
      <c r="KF250" s="253"/>
      <c r="KG250" s="253"/>
      <c r="KH250" s="253"/>
      <c r="KI250" s="253"/>
      <c r="KJ250" s="253"/>
      <c r="KK250" s="253"/>
      <c r="KL250" s="253"/>
      <c r="KM250" s="253"/>
      <c r="KN250" s="253"/>
      <c r="KO250" s="253"/>
      <c r="KP250" s="253"/>
      <c r="KQ250" s="253"/>
      <c r="KR250" s="253"/>
      <c r="KS250" s="253"/>
      <c r="KT250" s="253"/>
      <c r="KU250" s="253"/>
      <c r="KV250" s="253"/>
      <c r="KW250" s="253"/>
      <c r="KX250" s="253"/>
      <c r="KY250" s="253"/>
      <c r="KZ250" s="253"/>
      <c r="LA250" s="253"/>
      <c r="LB250" s="253"/>
      <c r="LC250" s="253"/>
      <c r="LD250" s="253"/>
      <c r="LE250" s="253"/>
      <c r="LF250" s="253"/>
      <c r="LG250" s="253"/>
      <c r="LH250" s="253"/>
      <c r="LI250" s="253"/>
      <c r="LJ250" s="253"/>
      <c r="LK250" s="253"/>
      <c r="LL250" s="253"/>
      <c r="LM250" s="253"/>
      <c r="LN250" s="253"/>
      <c r="LO250" s="253"/>
      <c r="LP250" s="253"/>
      <c r="LQ250" s="253"/>
      <c r="LR250" s="253"/>
      <c r="LS250" s="253"/>
      <c r="LT250" s="253"/>
      <c r="LU250" s="253"/>
      <c r="LV250" s="253"/>
      <c r="LW250" s="253"/>
      <c r="LX250" s="253"/>
      <c r="LY250" s="253"/>
      <c r="LZ250" s="253"/>
      <c r="MA250" s="253"/>
      <c r="MB250" s="253"/>
      <c r="MC250" s="253"/>
      <c r="MD250" s="253"/>
      <c r="ME250" s="253"/>
      <c r="MF250" s="253"/>
      <c r="MG250" s="253"/>
      <c r="MH250" s="253"/>
      <c r="MI250" s="253"/>
      <c r="MJ250" s="253"/>
      <c r="MK250" s="253"/>
      <c r="ML250" s="253"/>
      <c r="MM250" s="253"/>
      <c r="MN250" s="253"/>
      <c r="MO250" s="253"/>
      <c r="MP250" s="253"/>
      <c r="MQ250" s="253"/>
      <c r="MR250" s="253"/>
      <c r="MS250" s="253"/>
      <c r="MT250" s="253"/>
      <c r="MU250" s="253"/>
      <c r="MV250" s="253"/>
      <c r="MW250" s="253"/>
      <c r="MX250" s="253"/>
      <c r="MY250" s="253"/>
      <c r="MZ250" s="253"/>
      <c r="NA250" s="253"/>
      <c r="NB250" s="253"/>
      <c r="NC250" s="253"/>
      <c r="ND250" s="253"/>
      <c r="NE250" s="253"/>
      <c r="NF250" s="253"/>
      <c r="NG250" s="253"/>
      <c r="NH250" s="253"/>
      <c r="NI250" s="253"/>
      <c r="NJ250" s="253"/>
      <c r="NK250" s="253"/>
      <c r="NL250" s="253"/>
      <c r="NM250" s="253"/>
      <c r="NN250" s="253"/>
      <c r="NO250" s="253"/>
      <c r="NP250" s="253"/>
      <c r="NQ250" s="253"/>
      <c r="NR250" s="253"/>
      <c r="NS250" s="253"/>
      <c r="NT250" s="253"/>
      <c r="NU250" s="253"/>
      <c r="NV250" s="253"/>
      <c r="NW250" s="253"/>
      <c r="NX250" s="253"/>
      <c r="NY250" s="253"/>
      <c r="NZ250" s="253"/>
      <c r="OA250" s="253"/>
      <c r="OB250" s="253"/>
      <c r="OC250" s="253"/>
      <c r="OD250" s="253"/>
      <c r="OE250" s="253"/>
      <c r="OF250" s="253"/>
      <c r="OG250" s="253"/>
      <c r="OH250" s="253"/>
      <c r="OI250" s="253"/>
      <c r="OJ250" s="253"/>
      <c r="OK250" s="253"/>
      <c r="OL250" s="253"/>
      <c r="OM250" s="253"/>
      <c r="ON250" s="253"/>
      <c r="OO250" s="253"/>
      <c r="OP250" s="253"/>
      <c r="OQ250" s="253"/>
      <c r="OR250" s="253"/>
      <c r="OS250" s="253"/>
      <c r="OT250" s="253"/>
      <c r="OU250" s="253"/>
      <c r="OV250" s="253"/>
      <c r="OW250" s="253"/>
      <c r="OX250" s="253"/>
      <c r="OY250" s="253"/>
      <c r="OZ250" s="253"/>
      <c r="PA250" s="253"/>
      <c r="PB250" s="253"/>
      <c r="PC250" s="253"/>
      <c r="PD250" s="253"/>
      <c r="PE250" s="253"/>
      <c r="PF250" s="253"/>
      <c r="PG250" s="253"/>
      <c r="PH250" s="253"/>
      <c r="PI250" s="253"/>
      <c r="PJ250" s="253"/>
      <c r="PK250" s="253"/>
      <c r="PL250" s="253"/>
      <c r="PM250" s="253"/>
      <c r="PN250" s="253"/>
      <c r="PO250" s="253"/>
      <c r="PP250" s="253"/>
      <c r="PQ250" s="253"/>
      <c r="PR250" s="253"/>
      <c r="PS250" s="253"/>
      <c r="PT250" s="253"/>
      <c r="PU250" s="253"/>
      <c r="PV250" s="253"/>
      <c r="PW250" s="253"/>
      <c r="PX250" s="253"/>
      <c r="PY250" s="253"/>
      <c r="PZ250" s="253"/>
      <c r="QA250" s="253"/>
      <c r="QB250" s="253"/>
      <c r="QC250" s="253"/>
      <c r="QD250" s="253"/>
      <c r="QE250" s="253"/>
      <c r="QF250" s="253"/>
      <c r="QG250" s="253"/>
      <c r="QH250" s="253"/>
      <c r="QI250" s="253"/>
      <c r="QJ250" s="253"/>
      <c r="QK250" s="253"/>
      <c r="QL250" s="253"/>
      <c r="QM250" s="253"/>
      <c r="QN250" s="253"/>
      <c r="QO250" s="253"/>
      <c r="QP250" s="253"/>
      <c r="QQ250" s="253"/>
      <c r="QR250" s="253"/>
      <c r="QS250" s="253"/>
      <c r="QT250" s="253"/>
      <c r="QU250" s="253"/>
      <c r="QV250" s="253"/>
      <c r="QW250" s="253"/>
      <c r="QX250" s="253"/>
      <c r="QY250" s="253"/>
      <c r="QZ250" s="253"/>
      <c r="RA250" s="253"/>
      <c r="RB250" s="253"/>
      <c r="RC250" s="253"/>
      <c r="RD250" s="253"/>
      <c r="RE250" s="253"/>
      <c r="RF250" s="253"/>
      <c r="RG250" s="253"/>
      <c r="RH250" s="253"/>
      <c r="RI250" s="253"/>
      <c r="RJ250" s="253"/>
      <c r="RK250" s="253"/>
      <c r="RL250" s="253"/>
      <c r="RM250" s="253"/>
      <c r="RN250" s="253"/>
      <c r="RO250" s="253"/>
      <c r="RP250" s="253"/>
      <c r="RQ250" s="253"/>
      <c r="RR250" s="253"/>
      <c r="RS250" s="253"/>
      <c r="RT250" s="253"/>
      <c r="RU250" s="253"/>
      <c r="RV250" s="253"/>
      <c r="RW250" s="253"/>
      <c r="RX250" s="253"/>
      <c r="RY250" s="253"/>
      <c r="RZ250" s="253"/>
      <c r="SA250" s="253"/>
      <c r="SB250" s="253"/>
      <c r="SC250" s="253"/>
      <c r="SD250" s="253"/>
      <c r="SE250" s="253"/>
      <c r="SF250" s="253"/>
      <c r="SG250" s="253"/>
      <c r="SH250" s="253"/>
      <c r="SI250" s="253"/>
      <c r="SJ250" s="253"/>
      <c r="SK250" s="253"/>
      <c r="SL250" s="253"/>
      <c r="SM250" s="253"/>
      <c r="SN250" s="253"/>
      <c r="SO250" s="253"/>
      <c r="SP250" s="253"/>
      <c r="SQ250" s="253"/>
      <c r="SR250" s="253"/>
      <c r="SS250" s="253"/>
      <c r="ST250" s="253"/>
      <c r="SU250" s="253"/>
      <c r="SV250" s="253"/>
      <c r="SW250" s="253"/>
      <c r="SX250" s="253"/>
      <c r="SY250" s="253"/>
      <c r="SZ250" s="253"/>
      <c r="TA250" s="253"/>
      <c r="TB250" s="253"/>
      <c r="TC250" s="253"/>
      <c r="TD250" s="253"/>
      <c r="TE250" s="253"/>
      <c r="TF250" s="253"/>
      <c r="TG250" s="253"/>
      <c r="TH250" s="253"/>
      <c r="TI250" s="253"/>
      <c r="TJ250" s="253"/>
      <c r="TK250" s="253"/>
      <c r="TL250" s="253"/>
      <c r="TM250" s="253"/>
      <c r="TN250" s="253"/>
      <c r="TO250" s="253"/>
      <c r="TP250" s="253"/>
      <c r="TQ250" s="253"/>
      <c r="TR250" s="253"/>
      <c r="TS250" s="253"/>
      <c r="TT250" s="253"/>
      <c r="TU250" s="253"/>
      <c r="TV250" s="253"/>
      <c r="TW250" s="253"/>
      <c r="TX250" s="253"/>
      <c r="TY250" s="253"/>
      <c r="TZ250" s="253"/>
      <c r="UA250" s="253"/>
      <c r="UB250" s="253"/>
      <c r="UC250" s="253"/>
      <c r="UD250" s="253"/>
      <c r="UE250" s="253"/>
      <c r="UF250" s="253"/>
      <c r="UG250" s="253"/>
      <c r="UH250" s="253"/>
      <c r="UI250" s="253"/>
      <c r="UJ250" s="253"/>
      <c r="UK250" s="253"/>
      <c r="UL250" s="253"/>
      <c r="UM250" s="253"/>
      <c r="UN250" s="253"/>
      <c r="UO250" s="253"/>
      <c r="UP250" s="253"/>
      <c r="UQ250" s="253"/>
      <c r="UR250" s="253"/>
      <c r="US250" s="253"/>
      <c r="UT250" s="253"/>
      <c r="UU250" s="253"/>
      <c r="UV250" s="253"/>
      <c r="UW250" s="253"/>
      <c r="UX250" s="253"/>
      <c r="UY250" s="253"/>
      <c r="UZ250" s="253"/>
      <c r="VA250" s="253"/>
      <c r="VB250" s="253"/>
      <c r="VC250" s="253"/>
      <c r="VD250" s="253"/>
      <c r="VE250" s="253"/>
      <c r="VF250" s="253"/>
      <c r="VG250" s="253"/>
      <c r="VH250" s="253"/>
      <c r="VI250" s="253"/>
      <c r="VJ250" s="253"/>
      <c r="VK250" s="253"/>
      <c r="VL250" s="253"/>
      <c r="VM250" s="253"/>
      <c r="VN250" s="253"/>
      <c r="VO250" s="253"/>
      <c r="VP250" s="253"/>
      <c r="VQ250" s="253"/>
      <c r="VR250" s="253"/>
      <c r="VS250" s="253"/>
      <c r="VT250" s="253"/>
      <c r="VU250" s="253"/>
      <c r="VV250" s="253"/>
      <c r="VW250" s="253"/>
      <c r="VX250" s="253"/>
      <c r="VY250" s="253"/>
      <c r="VZ250" s="253"/>
      <c r="WA250" s="253"/>
      <c r="WB250" s="253"/>
      <c r="WC250" s="253"/>
      <c r="WD250" s="253"/>
      <c r="WE250" s="253"/>
      <c r="WF250" s="253"/>
      <c r="WG250" s="253"/>
      <c r="WH250" s="253"/>
      <c r="WI250" s="253"/>
      <c r="WJ250" s="253"/>
      <c r="WK250" s="253"/>
      <c r="WL250" s="253"/>
      <c r="WM250" s="253"/>
      <c r="WN250" s="253"/>
      <c r="WO250" s="253"/>
      <c r="WP250" s="253"/>
      <c r="WQ250" s="253"/>
      <c r="WR250" s="253"/>
      <c r="WS250" s="253"/>
      <c r="WT250" s="253"/>
      <c r="WU250" s="253"/>
      <c r="WV250" s="253"/>
      <c r="WW250" s="253"/>
      <c r="WX250" s="253"/>
      <c r="WY250" s="253"/>
      <c r="WZ250" s="253"/>
      <c r="XA250" s="253"/>
      <c r="XB250" s="253"/>
      <c r="XC250" s="253"/>
      <c r="XD250" s="253"/>
      <c r="XE250" s="253"/>
      <c r="XF250" s="253"/>
      <c r="XG250" s="253"/>
      <c r="XH250" s="253"/>
      <c r="XI250" s="253"/>
      <c r="XJ250" s="253"/>
      <c r="XK250" s="253"/>
      <c r="XL250" s="253"/>
      <c r="XM250" s="253"/>
      <c r="XN250" s="253"/>
      <c r="XO250" s="253"/>
      <c r="XP250" s="253"/>
      <c r="XQ250" s="253"/>
      <c r="XR250" s="253"/>
      <c r="XS250" s="253"/>
      <c r="XT250" s="253"/>
      <c r="XU250" s="253"/>
      <c r="XV250" s="253"/>
      <c r="XW250" s="253"/>
      <c r="XX250" s="253"/>
      <c r="XY250" s="253"/>
      <c r="XZ250" s="253"/>
      <c r="YA250" s="253"/>
      <c r="YB250" s="253"/>
      <c r="YC250" s="253"/>
      <c r="YD250" s="253"/>
      <c r="YE250" s="253"/>
      <c r="YF250" s="253"/>
      <c r="YG250" s="253"/>
      <c r="YH250" s="253"/>
      <c r="YI250" s="253"/>
      <c r="YJ250" s="253"/>
      <c r="YK250" s="253"/>
      <c r="YL250" s="253"/>
      <c r="YM250" s="253"/>
      <c r="YN250" s="253"/>
      <c r="YO250" s="253"/>
      <c r="YP250" s="253"/>
      <c r="YQ250" s="253"/>
      <c r="YR250" s="253"/>
      <c r="YS250" s="253"/>
      <c r="YT250" s="253"/>
      <c r="YU250" s="253"/>
      <c r="YV250" s="253"/>
      <c r="YW250" s="253"/>
      <c r="YX250" s="253"/>
      <c r="YY250" s="253"/>
      <c r="YZ250" s="253"/>
      <c r="ZA250" s="253"/>
      <c r="ZB250" s="253"/>
      <c r="ZC250" s="253"/>
      <c r="ZD250" s="253"/>
      <c r="ZE250" s="253"/>
      <c r="ZF250" s="253"/>
      <c r="ZG250" s="253"/>
      <c r="ZH250" s="253"/>
      <c r="ZI250" s="253"/>
      <c r="ZJ250" s="253"/>
      <c r="ZK250" s="253"/>
      <c r="ZL250" s="253"/>
      <c r="ZM250" s="253"/>
      <c r="ZN250" s="253"/>
      <c r="ZO250" s="253"/>
      <c r="ZP250" s="253"/>
      <c r="ZQ250" s="253"/>
      <c r="ZR250" s="253"/>
      <c r="ZS250" s="253"/>
      <c r="ZT250" s="253"/>
      <c r="ZU250" s="253"/>
      <c r="ZV250" s="253"/>
      <c r="ZW250" s="253"/>
      <c r="ZX250" s="253"/>
      <c r="ZY250" s="253"/>
      <c r="ZZ250" s="253"/>
      <c r="AAA250" s="253"/>
      <c r="AAB250" s="253"/>
      <c r="AAC250" s="253"/>
      <c r="AAD250" s="253"/>
      <c r="AAE250" s="253"/>
      <c r="AAF250" s="253"/>
      <c r="AAG250" s="253"/>
      <c r="AAH250" s="253"/>
      <c r="AAI250" s="253"/>
      <c r="AAJ250" s="253"/>
      <c r="AAK250" s="253"/>
      <c r="AAL250" s="253"/>
      <c r="AAM250" s="253"/>
      <c r="AAN250" s="253"/>
      <c r="AAO250" s="253"/>
      <c r="AAP250" s="253"/>
      <c r="AAQ250" s="253"/>
      <c r="AAR250" s="253"/>
      <c r="AAS250" s="253"/>
      <c r="AAT250" s="253"/>
      <c r="AAU250" s="253"/>
      <c r="AAV250" s="253"/>
      <c r="AAW250" s="253"/>
      <c r="AAX250" s="253"/>
      <c r="AAY250" s="253"/>
      <c r="AAZ250" s="253"/>
      <c r="ABA250" s="253"/>
      <c r="ABB250" s="253"/>
      <c r="ABC250" s="253"/>
      <c r="ABD250" s="253"/>
      <c r="ABE250" s="253"/>
      <c r="ABF250" s="253"/>
      <c r="ABG250" s="253"/>
      <c r="ABH250" s="253"/>
      <c r="ABI250" s="253"/>
      <c r="ABJ250" s="253"/>
      <c r="ABK250" s="253"/>
      <c r="ABL250" s="253"/>
      <c r="ABM250" s="253"/>
      <c r="ABN250" s="253"/>
      <c r="ABO250" s="253"/>
      <c r="ABP250" s="253"/>
      <c r="ABQ250" s="253"/>
      <c r="ABR250" s="253"/>
      <c r="ABS250" s="253"/>
      <c r="ABT250" s="253"/>
      <c r="ABU250" s="253"/>
      <c r="ABV250" s="253"/>
      <c r="ABW250" s="253"/>
      <c r="ABX250" s="253"/>
      <c r="ABY250" s="253"/>
      <c r="ABZ250" s="253"/>
      <c r="ACA250" s="253"/>
      <c r="ACB250" s="253"/>
      <c r="ACC250" s="253"/>
      <c r="ACD250" s="253"/>
      <c r="ACE250" s="253"/>
      <c r="ACF250" s="253"/>
      <c r="ACG250" s="253"/>
      <c r="ACH250" s="253"/>
      <c r="ACI250" s="253"/>
      <c r="ACJ250" s="253"/>
      <c r="ACK250" s="253"/>
      <c r="ACL250" s="253"/>
      <c r="ACM250" s="253"/>
      <c r="ACN250" s="253"/>
      <c r="ACO250" s="253"/>
      <c r="ACP250" s="253"/>
      <c r="ACQ250" s="253"/>
      <c r="ACR250" s="253"/>
      <c r="ACS250" s="253"/>
      <c r="ACT250" s="253"/>
      <c r="ACU250" s="253"/>
      <c r="ACV250" s="253"/>
      <c r="ACW250" s="253"/>
      <c r="ACX250" s="253"/>
      <c r="ACY250" s="253"/>
      <c r="ACZ250" s="253"/>
      <c r="ADA250" s="253"/>
      <c r="ADB250" s="253"/>
      <c r="ADC250" s="253"/>
      <c r="ADD250" s="253"/>
      <c r="ADE250" s="253"/>
      <c r="ADF250" s="253"/>
      <c r="ADG250" s="253"/>
      <c r="ADH250" s="253"/>
      <c r="ADI250" s="253"/>
      <c r="ADJ250" s="253"/>
      <c r="ADK250" s="253"/>
      <c r="ADL250" s="253"/>
      <c r="ADM250" s="253"/>
      <c r="ADN250" s="253"/>
      <c r="ADO250" s="253"/>
      <c r="ADP250" s="253"/>
      <c r="ADQ250" s="253"/>
      <c r="ADR250" s="253"/>
      <c r="ADS250" s="253"/>
      <c r="ADT250" s="253"/>
      <c r="ADU250" s="253"/>
      <c r="ADV250" s="253"/>
      <c r="ADW250" s="253"/>
      <c r="ADX250" s="253"/>
      <c r="ADY250" s="253"/>
      <c r="ADZ250" s="253"/>
      <c r="AEA250" s="253"/>
      <c r="AEB250" s="253"/>
      <c r="AEC250" s="253"/>
      <c r="AED250" s="253"/>
      <c r="AEE250" s="253"/>
      <c r="AEF250" s="253"/>
      <c r="AEG250" s="253"/>
      <c r="AEH250" s="253"/>
      <c r="AEI250" s="253"/>
      <c r="AEJ250" s="253"/>
      <c r="AEK250" s="253"/>
      <c r="AEL250" s="253"/>
      <c r="AEM250" s="253"/>
      <c r="AEN250" s="253"/>
      <c r="AEO250" s="253"/>
      <c r="AEP250" s="253"/>
      <c r="AEQ250" s="253"/>
      <c r="AER250" s="253"/>
      <c r="AES250" s="253"/>
      <c r="AET250" s="253"/>
      <c r="AEU250" s="253"/>
      <c r="AEV250" s="253"/>
      <c r="AEW250" s="253"/>
      <c r="AEX250" s="253"/>
      <c r="AEY250" s="253"/>
      <c r="AEZ250" s="253"/>
      <c r="AFA250" s="253"/>
      <c r="AFB250" s="253"/>
      <c r="AFC250" s="253"/>
      <c r="AFD250" s="253"/>
      <c r="AFE250" s="253"/>
      <c r="AFF250" s="253"/>
      <c r="AFG250" s="253"/>
      <c r="AFH250" s="253"/>
      <c r="AFI250" s="253"/>
      <c r="AFJ250" s="253"/>
      <c r="AFK250" s="253"/>
      <c r="AFL250" s="253"/>
      <c r="AFM250" s="253"/>
      <c r="AFN250" s="253"/>
      <c r="AFO250" s="253"/>
      <c r="AFP250" s="253"/>
      <c r="AFQ250" s="253"/>
      <c r="AFR250" s="253"/>
      <c r="AFS250" s="253"/>
      <c r="AFT250" s="253"/>
      <c r="AFU250" s="253"/>
      <c r="AFV250" s="253"/>
      <c r="AFW250" s="253"/>
      <c r="AFX250" s="253"/>
      <c r="AFY250" s="253"/>
      <c r="AFZ250" s="253"/>
      <c r="AGA250" s="253"/>
      <c r="AGB250" s="253"/>
      <c r="AGC250" s="253"/>
      <c r="AGD250" s="253"/>
      <c r="AGE250" s="253"/>
      <c r="AGF250" s="253"/>
      <c r="AGG250" s="253"/>
      <c r="AGH250" s="253"/>
      <c r="AGI250" s="253"/>
      <c r="AGJ250" s="253"/>
      <c r="AGK250" s="253"/>
      <c r="AGL250" s="253"/>
      <c r="AGM250" s="253"/>
      <c r="AGN250" s="253"/>
      <c r="AGO250" s="253"/>
      <c r="AGP250" s="253"/>
      <c r="AGQ250" s="253"/>
      <c r="AGR250" s="253"/>
      <c r="AGS250" s="253"/>
      <c r="AGT250" s="253"/>
      <c r="AGU250" s="253"/>
      <c r="AGV250" s="253"/>
      <c r="AGW250" s="253"/>
      <c r="AGX250" s="253"/>
      <c r="AGY250" s="253"/>
      <c r="AGZ250" s="253"/>
      <c r="AHA250" s="253"/>
      <c r="AHB250" s="253"/>
      <c r="AHC250" s="253"/>
      <c r="AHD250" s="253"/>
      <c r="AHE250" s="253"/>
      <c r="AHF250" s="253"/>
      <c r="AHG250" s="253"/>
      <c r="AHH250" s="253"/>
      <c r="AHI250" s="253"/>
      <c r="AHJ250" s="253"/>
      <c r="AHK250" s="253"/>
      <c r="AHL250" s="253"/>
      <c r="AHM250" s="253"/>
      <c r="AHN250" s="253"/>
      <c r="AHO250" s="253"/>
      <c r="AHP250" s="253"/>
      <c r="AHQ250" s="253"/>
      <c r="AHR250" s="253"/>
      <c r="AHS250" s="253"/>
      <c r="AHT250" s="253"/>
      <c r="AHU250" s="253"/>
      <c r="AHV250" s="253"/>
      <c r="AHW250" s="253"/>
      <c r="AHX250" s="253"/>
      <c r="AHY250" s="253"/>
      <c r="AHZ250" s="253"/>
      <c r="AIA250" s="253"/>
      <c r="AIB250" s="253"/>
      <c r="AIC250" s="253"/>
      <c r="AID250" s="253"/>
      <c r="AIE250" s="253"/>
      <c r="AIF250" s="253"/>
      <c r="AIG250" s="253"/>
      <c r="AIH250" s="253"/>
      <c r="AII250" s="253"/>
      <c r="AIJ250" s="253"/>
      <c r="AIK250" s="253"/>
      <c r="AIL250" s="253"/>
      <c r="AIM250" s="253"/>
      <c r="AIN250" s="253"/>
      <c r="AIO250" s="253"/>
      <c r="AIP250" s="253"/>
      <c r="AIQ250" s="253"/>
      <c r="AIR250" s="253"/>
      <c r="AIS250" s="253"/>
      <c r="AIT250" s="253"/>
      <c r="AIU250" s="253"/>
      <c r="AIV250" s="253"/>
      <c r="AIW250" s="253"/>
      <c r="AIX250" s="253"/>
      <c r="AIY250" s="253"/>
      <c r="AIZ250" s="253"/>
      <c r="AJA250" s="253"/>
      <c r="AJB250" s="253"/>
      <c r="AJC250" s="253"/>
      <c r="AJD250" s="253"/>
      <c r="AJE250" s="253"/>
      <c r="AJF250" s="253"/>
      <c r="AJG250" s="253"/>
      <c r="AJH250" s="253"/>
      <c r="AJI250" s="253"/>
      <c r="AJJ250" s="253"/>
      <c r="AJK250" s="253"/>
      <c r="AJL250" s="253"/>
      <c r="AJM250" s="253"/>
      <c r="AJN250" s="253"/>
      <c r="AJO250" s="253"/>
      <c r="AJP250" s="253"/>
      <c r="AJQ250" s="253"/>
      <c r="AJR250" s="253"/>
      <c r="AJS250" s="253"/>
      <c r="AJT250" s="253"/>
      <c r="AJU250" s="253"/>
      <c r="AJV250" s="253"/>
      <c r="AJW250" s="253"/>
      <c r="AJX250" s="253"/>
      <c r="AJY250" s="253"/>
      <c r="AJZ250" s="253"/>
      <c r="AKA250" s="253"/>
      <c r="AKB250" s="253"/>
      <c r="AKC250" s="253"/>
      <c r="AKD250" s="253"/>
      <c r="AKE250" s="253"/>
      <c r="AKF250" s="253"/>
      <c r="AKG250" s="253"/>
      <c r="AKH250" s="253"/>
      <c r="AKI250" s="253"/>
      <c r="AKJ250" s="253"/>
      <c r="AKK250" s="253"/>
      <c r="AKL250" s="253"/>
      <c r="AKM250" s="253"/>
      <c r="AKN250" s="253"/>
      <c r="AKO250" s="253"/>
      <c r="AKP250" s="253"/>
      <c r="AKQ250" s="253"/>
      <c r="AKR250" s="253"/>
      <c r="AKS250" s="253"/>
      <c r="AKT250" s="253"/>
      <c r="AKU250" s="253"/>
      <c r="AKV250" s="253"/>
      <c r="AKW250" s="253"/>
      <c r="AKX250" s="253"/>
      <c r="AKY250" s="253"/>
      <c r="AKZ250" s="253"/>
      <c r="ALA250" s="253"/>
      <c r="ALB250" s="253"/>
      <c r="ALC250" s="253"/>
      <c r="ALD250" s="253"/>
      <c r="ALE250" s="253"/>
      <c r="ALF250" s="253"/>
      <c r="ALG250" s="253"/>
      <c r="ALH250" s="253"/>
      <c r="ALI250" s="253"/>
      <c r="ALJ250" s="253"/>
      <c r="ALK250" s="253"/>
      <c r="ALL250" s="253"/>
      <c r="ALM250" s="253"/>
      <c r="ALN250" s="253"/>
      <c r="ALO250" s="253"/>
      <c r="ALP250" s="253"/>
      <c r="ALQ250" s="253"/>
      <c r="ALR250" s="253"/>
      <c r="ALS250" s="253"/>
      <c r="ALT250" s="253"/>
      <c r="ALU250" s="253"/>
      <c r="ALV250" s="253"/>
      <c r="ALW250" s="253"/>
      <c r="ALX250" s="253"/>
      <c r="ALY250" s="253"/>
      <c r="ALZ250" s="253"/>
      <c r="AMA250" s="253"/>
      <c r="AMB250" s="253"/>
      <c r="AMC250" s="253"/>
      <c r="AMD250" s="253"/>
      <c r="AME250" s="253"/>
      <c r="AMF250" s="253"/>
      <c r="AMG250" s="253"/>
      <c r="AMH250" s="253"/>
      <c r="AMI250" s="253"/>
      <c r="AMJ250" s="253"/>
      <c r="AMK250" s="253"/>
      <c r="AML250" s="253"/>
      <c r="AMM250" s="253"/>
      <c r="AMN250" s="253"/>
      <c r="AMO250" s="253"/>
      <c r="AMP250" s="253"/>
      <c r="AMQ250" s="253"/>
      <c r="AMR250" s="253"/>
      <c r="AMS250" s="253"/>
      <c r="AMT250" s="253"/>
      <c r="AMU250" s="253"/>
      <c r="AMV250" s="253"/>
      <c r="AMW250" s="253"/>
      <c r="AMX250" s="253"/>
      <c r="AMY250" s="253"/>
      <c r="AMZ250" s="253"/>
      <c r="ANA250" s="253"/>
      <c r="ANB250" s="253"/>
      <c r="ANC250" s="253"/>
      <c r="AND250" s="253"/>
      <c r="ANE250" s="253"/>
      <c r="ANF250" s="253"/>
      <c r="ANG250" s="253"/>
      <c r="ANH250" s="253"/>
      <c r="ANI250" s="253"/>
      <c r="ANJ250" s="253"/>
      <c r="ANK250" s="253"/>
      <c r="ANL250" s="253"/>
      <c r="ANM250" s="253"/>
      <c r="ANN250" s="253"/>
      <c r="ANO250" s="253"/>
      <c r="ANP250" s="253"/>
      <c r="ANQ250" s="253"/>
      <c r="ANR250" s="253"/>
      <c r="ANS250" s="253"/>
      <c r="ANT250" s="253"/>
      <c r="ANU250" s="253"/>
      <c r="ANV250" s="253"/>
      <c r="ANW250" s="253"/>
      <c r="ANX250" s="253"/>
      <c r="ANY250" s="253"/>
      <c r="ANZ250" s="253"/>
      <c r="AOA250" s="253"/>
      <c r="AOB250" s="253"/>
      <c r="AOC250" s="253"/>
      <c r="AOD250" s="253"/>
      <c r="AOE250" s="253"/>
      <c r="AOF250" s="253"/>
      <c r="AOG250" s="253"/>
      <c r="AOH250" s="253"/>
      <c r="AOI250" s="253"/>
      <c r="AOJ250" s="253"/>
      <c r="AOK250" s="253"/>
      <c r="AOL250" s="253"/>
      <c r="AOM250" s="253"/>
      <c r="AON250" s="253"/>
      <c r="AOO250" s="253"/>
      <c r="AOP250" s="253"/>
      <c r="AOQ250" s="253"/>
      <c r="AOR250" s="253"/>
      <c r="AOS250" s="253"/>
      <c r="AOT250" s="253"/>
      <c r="AOU250" s="253"/>
      <c r="AOV250" s="253"/>
      <c r="AOW250" s="253"/>
      <c r="AOX250" s="253"/>
      <c r="AOY250" s="253"/>
      <c r="AOZ250" s="253"/>
      <c r="APA250" s="253"/>
      <c r="APB250" s="253"/>
      <c r="APC250" s="253"/>
      <c r="APD250" s="253"/>
      <c r="APE250" s="253"/>
      <c r="APF250" s="253"/>
      <c r="APG250" s="253"/>
      <c r="APH250" s="253"/>
      <c r="API250" s="253"/>
      <c r="APJ250" s="253"/>
      <c r="APK250" s="253"/>
      <c r="APL250" s="253"/>
      <c r="APM250" s="253"/>
      <c r="APN250" s="253"/>
      <c r="APO250" s="253"/>
      <c r="APP250" s="253"/>
      <c r="APQ250" s="253"/>
      <c r="APR250" s="253"/>
      <c r="APS250" s="253"/>
      <c r="APT250" s="253"/>
      <c r="APU250" s="253"/>
      <c r="APV250" s="253"/>
      <c r="APW250" s="253"/>
      <c r="APX250" s="253"/>
      <c r="APY250" s="253"/>
      <c r="APZ250" s="253"/>
      <c r="AQA250" s="253"/>
      <c r="AQB250" s="253"/>
      <c r="AQC250" s="253"/>
      <c r="AQD250" s="253"/>
      <c r="AQE250" s="253"/>
      <c r="AQF250" s="253"/>
      <c r="AQG250" s="253"/>
      <c r="AQH250" s="253"/>
      <c r="AQI250" s="253"/>
      <c r="AQJ250" s="253"/>
      <c r="AQK250" s="253"/>
      <c r="AQL250" s="253"/>
      <c r="AQM250" s="253"/>
      <c r="AQN250" s="253"/>
      <c r="AQO250" s="253"/>
      <c r="AQP250" s="253"/>
      <c r="AQQ250" s="253"/>
      <c r="AQR250" s="253"/>
      <c r="AQS250" s="253"/>
      <c r="AQT250" s="253"/>
      <c r="AQU250" s="253"/>
      <c r="AQV250" s="253"/>
      <c r="AQW250" s="253"/>
      <c r="AQX250" s="253"/>
      <c r="AQY250" s="253"/>
      <c r="AQZ250" s="253"/>
      <c r="ARA250" s="253"/>
      <c r="ARB250" s="253"/>
      <c r="ARC250" s="253"/>
      <c r="ARD250" s="253"/>
      <c r="ARE250" s="253"/>
      <c r="ARF250" s="253"/>
      <c r="ARG250" s="253"/>
      <c r="ARH250" s="253"/>
      <c r="ARI250" s="253"/>
      <c r="ARJ250" s="253"/>
      <c r="ARK250" s="253"/>
      <c r="ARL250" s="253"/>
      <c r="ARM250" s="253"/>
      <c r="ARN250" s="253"/>
      <c r="ARO250" s="253"/>
      <c r="ARP250" s="253"/>
      <c r="ARQ250" s="253"/>
      <c r="ARR250" s="253"/>
      <c r="ARS250" s="253"/>
      <c r="ART250" s="253"/>
      <c r="ARU250" s="253"/>
      <c r="ARV250" s="253"/>
      <c r="ARW250" s="253"/>
      <c r="ARX250" s="253"/>
      <c r="ARY250" s="253"/>
      <c r="ARZ250" s="253"/>
      <c r="ASA250" s="253"/>
      <c r="ASB250" s="253"/>
      <c r="ASC250" s="253"/>
      <c r="ASD250" s="253"/>
      <c r="ASE250" s="253"/>
      <c r="ASF250" s="253"/>
      <c r="ASG250" s="253"/>
      <c r="ASH250" s="253"/>
      <c r="ASI250" s="253"/>
      <c r="ASJ250" s="253"/>
      <c r="ASK250" s="253"/>
      <c r="ASL250" s="253"/>
      <c r="ASM250" s="253"/>
      <c r="ASN250" s="253"/>
      <c r="ASO250" s="253"/>
      <c r="ASP250" s="253"/>
      <c r="ASQ250" s="253"/>
      <c r="ASR250" s="253"/>
      <c r="ASS250" s="253"/>
      <c r="AST250" s="253"/>
      <c r="ASU250" s="253"/>
      <c r="ASV250" s="253"/>
      <c r="ASW250" s="253"/>
      <c r="ASX250" s="253"/>
      <c r="ASY250" s="253"/>
      <c r="ASZ250" s="253"/>
      <c r="ATA250" s="253"/>
      <c r="ATB250" s="253"/>
      <c r="ATC250" s="253"/>
      <c r="ATD250" s="253"/>
      <c r="ATE250" s="253"/>
      <c r="ATF250" s="253"/>
      <c r="ATG250" s="253"/>
      <c r="ATH250" s="253"/>
      <c r="ATI250" s="253"/>
      <c r="ATJ250" s="253"/>
      <c r="ATK250" s="253"/>
      <c r="ATL250" s="253"/>
      <c r="ATM250" s="253"/>
      <c r="ATN250" s="253"/>
      <c r="ATO250" s="253"/>
      <c r="ATP250" s="253"/>
      <c r="ATQ250" s="253"/>
      <c r="ATR250" s="253"/>
      <c r="ATS250" s="253"/>
      <c r="ATT250" s="253"/>
      <c r="ATU250" s="253"/>
      <c r="ATV250" s="253"/>
      <c r="ATW250" s="253"/>
      <c r="ATX250" s="253"/>
      <c r="ATY250" s="253"/>
      <c r="ATZ250" s="253"/>
      <c r="AUA250" s="253"/>
      <c r="AUB250" s="253"/>
      <c r="AUC250" s="253"/>
      <c r="AUD250" s="253"/>
      <c r="AUE250" s="253"/>
      <c r="AUF250" s="253"/>
      <c r="AUG250" s="253"/>
      <c r="AUH250" s="253"/>
      <c r="AUI250" s="253"/>
      <c r="AUJ250" s="253"/>
      <c r="AUK250" s="253"/>
      <c r="AUL250" s="253"/>
      <c r="AUM250" s="253"/>
      <c r="AUN250" s="253"/>
      <c r="AUO250" s="253"/>
      <c r="AUP250" s="253"/>
      <c r="AUQ250" s="253"/>
      <c r="AUR250" s="253"/>
      <c r="AUS250" s="253"/>
      <c r="AUT250" s="253"/>
      <c r="AUU250" s="253"/>
      <c r="AUV250" s="253"/>
      <c r="AUW250" s="253"/>
      <c r="AUX250" s="253"/>
      <c r="AUY250" s="253"/>
      <c r="AUZ250" s="253"/>
      <c r="AVA250" s="253"/>
      <c r="AVB250" s="253"/>
      <c r="AVC250" s="253"/>
      <c r="AVD250" s="253"/>
      <c r="AVE250" s="253"/>
      <c r="AVF250" s="253"/>
      <c r="AVG250" s="253"/>
      <c r="AVH250" s="253"/>
      <c r="AVI250" s="253"/>
      <c r="AVJ250" s="253"/>
      <c r="AVK250" s="253"/>
      <c r="AVL250" s="253"/>
      <c r="AVM250" s="253"/>
      <c r="AVN250" s="253"/>
      <c r="AVO250" s="253"/>
      <c r="AVP250" s="253"/>
      <c r="AVQ250" s="253"/>
      <c r="AVR250" s="253"/>
      <c r="AVS250" s="253"/>
      <c r="AVT250" s="253"/>
      <c r="AVU250" s="253"/>
      <c r="AVV250" s="253"/>
      <c r="AVW250" s="253"/>
      <c r="AVX250" s="253"/>
      <c r="AVY250" s="253"/>
      <c r="AVZ250" s="253"/>
      <c r="AWA250" s="253"/>
      <c r="AWB250" s="253"/>
      <c r="AWC250" s="253"/>
      <c r="AWD250" s="253"/>
      <c r="AWE250" s="253"/>
      <c r="AWF250" s="253"/>
      <c r="AWG250" s="253"/>
      <c r="AWH250" s="253"/>
      <c r="AWI250" s="253"/>
      <c r="AWJ250" s="253"/>
      <c r="AWK250" s="253"/>
      <c r="AWL250" s="253"/>
      <c r="AWM250" s="253"/>
      <c r="AWN250" s="253"/>
      <c r="AWO250" s="253"/>
      <c r="AWP250" s="253"/>
      <c r="AWQ250" s="253"/>
      <c r="AWR250" s="253"/>
      <c r="AWS250" s="253"/>
      <c r="AWT250" s="253"/>
      <c r="AWU250" s="253"/>
      <c r="AWV250" s="253"/>
      <c r="AWW250" s="253"/>
      <c r="AWX250" s="253"/>
      <c r="AWY250" s="253"/>
      <c r="AWZ250" s="253"/>
      <c r="AXA250" s="253"/>
      <c r="AXB250" s="253"/>
      <c r="AXC250" s="253"/>
      <c r="AXD250" s="253"/>
      <c r="AXE250" s="253"/>
      <c r="AXF250" s="253"/>
      <c r="AXG250" s="253"/>
      <c r="AXH250" s="253"/>
      <c r="AXI250" s="253"/>
      <c r="AXJ250" s="253"/>
      <c r="AXK250" s="253"/>
      <c r="AXL250" s="253"/>
      <c r="AXM250" s="253"/>
      <c r="AXN250" s="253"/>
      <c r="AXO250" s="253"/>
      <c r="AXP250" s="253"/>
      <c r="AXQ250" s="253"/>
      <c r="AXR250" s="253"/>
      <c r="AXS250" s="253"/>
      <c r="AXT250" s="253"/>
      <c r="AXU250" s="253"/>
      <c r="AXV250" s="253"/>
      <c r="AXW250" s="253"/>
      <c r="AXX250" s="253"/>
      <c r="AXY250" s="253"/>
      <c r="AXZ250" s="253"/>
      <c r="AYA250" s="253"/>
      <c r="AYB250" s="253"/>
      <c r="AYC250" s="253"/>
      <c r="AYD250" s="253"/>
      <c r="AYE250" s="253"/>
      <c r="AYF250" s="253"/>
      <c r="AYG250" s="253"/>
      <c r="AYH250" s="253"/>
      <c r="AYI250" s="253"/>
      <c r="AYJ250" s="253"/>
      <c r="AYK250" s="253"/>
      <c r="AYL250" s="253"/>
      <c r="AYM250" s="253"/>
      <c r="AYN250" s="253"/>
      <c r="AYO250" s="253"/>
      <c r="AYP250" s="253"/>
      <c r="AYQ250" s="253"/>
      <c r="AYR250" s="253"/>
      <c r="AYS250" s="253"/>
      <c r="AYT250" s="253"/>
      <c r="AYU250" s="253"/>
      <c r="AYV250" s="253"/>
      <c r="AYW250" s="253"/>
      <c r="AYX250" s="253"/>
      <c r="AYY250" s="253"/>
      <c r="AYZ250" s="253"/>
      <c r="AZA250" s="253"/>
      <c r="AZB250" s="253"/>
      <c r="AZC250" s="253"/>
      <c r="AZD250" s="253"/>
      <c r="AZE250" s="253"/>
      <c r="AZF250" s="253"/>
      <c r="AZG250" s="253"/>
      <c r="AZH250" s="253"/>
      <c r="AZI250" s="253"/>
      <c r="AZJ250" s="253"/>
      <c r="AZK250" s="253"/>
      <c r="AZL250" s="253"/>
      <c r="AZM250" s="253"/>
      <c r="AZN250" s="253"/>
      <c r="AZO250" s="253"/>
      <c r="AZP250" s="253"/>
      <c r="AZQ250" s="253"/>
      <c r="AZR250" s="253"/>
      <c r="AZS250" s="253"/>
      <c r="AZT250" s="253"/>
      <c r="AZU250" s="253"/>
      <c r="AZV250" s="253"/>
      <c r="AZW250" s="253"/>
      <c r="AZX250" s="253"/>
      <c r="AZY250" s="253"/>
      <c r="AZZ250" s="253"/>
      <c r="BAA250" s="253"/>
      <c r="BAB250" s="253"/>
      <c r="BAC250" s="253"/>
      <c r="BAD250" s="253"/>
      <c r="BAE250" s="253"/>
      <c r="BAF250" s="253"/>
      <c r="BAG250" s="253"/>
      <c r="BAH250" s="253"/>
      <c r="BAI250" s="253"/>
      <c r="BAJ250" s="253"/>
      <c r="BAK250" s="253"/>
      <c r="BAL250" s="253"/>
      <c r="BAM250" s="253"/>
      <c r="BAN250" s="253"/>
      <c r="BAO250" s="253"/>
      <c r="BAP250" s="253"/>
      <c r="BAQ250" s="253"/>
      <c r="BAR250" s="253"/>
      <c r="BAS250" s="253"/>
      <c r="BAT250" s="253"/>
      <c r="BAU250" s="253"/>
      <c r="BAV250" s="253"/>
      <c r="BAW250" s="253"/>
      <c r="BAX250" s="253"/>
      <c r="BAY250" s="253"/>
      <c r="BAZ250" s="253"/>
      <c r="BBA250" s="253"/>
      <c r="BBB250" s="253"/>
      <c r="BBC250" s="253"/>
      <c r="BBD250" s="253"/>
      <c r="BBE250" s="253"/>
      <c r="BBF250" s="253"/>
      <c r="BBG250" s="253"/>
      <c r="BBH250" s="253"/>
      <c r="BBI250" s="253"/>
      <c r="BBJ250" s="253"/>
      <c r="BBK250" s="253"/>
      <c r="BBL250" s="253"/>
      <c r="BBM250" s="253"/>
      <c r="BBN250" s="253"/>
      <c r="BBO250" s="253"/>
      <c r="BBP250" s="253"/>
      <c r="BBQ250" s="253"/>
      <c r="BBR250" s="253"/>
      <c r="BBS250" s="253"/>
      <c r="BBT250" s="253"/>
      <c r="BBU250" s="253"/>
      <c r="BBV250" s="253"/>
      <c r="BBW250" s="253"/>
      <c r="BBX250" s="253"/>
      <c r="BBY250" s="253"/>
      <c r="BBZ250" s="253"/>
      <c r="BCA250" s="253"/>
      <c r="BCB250" s="253"/>
      <c r="BCC250" s="253"/>
      <c r="BCD250" s="253"/>
      <c r="BCE250" s="253"/>
      <c r="BCF250" s="253"/>
      <c r="BCG250" s="253"/>
      <c r="BCH250" s="253"/>
      <c r="BCI250" s="253"/>
      <c r="BCJ250" s="253"/>
      <c r="BCK250" s="253"/>
      <c r="BCL250" s="253"/>
      <c r="BCM250" s="253"/>
      <c r="BCN250" s="253"/>
      <c r="BCO250" s="253"/>
      <c r="BCP250" s="253"/>
      <c r="BCQ250" s="253"/>
      <c r="BCR250" s="253"/>
      <c r="BCS250" s="253"/>
      <c r="BCT250" s="253"/>
      <c r="BCU250" s="253"/>
      <c r="BCV250" s="253"/>
      <c r="BCW250" s="253"/>
      <c r="BCX250" s="253"/>
      <c r="BCY250" s="253"/>
      <c r="BCZ250" s="253"/>
      <c r="BDA250" s="253"/>
      <c r="BDB250" s="253"/>
      <c r="BDC250" s="253"/>
      <c r="BDD250" s="253"/>
      <c r="BDE250" s="253"/>
      <c r="BDF250" s="253"/>
      <c r="BDG250" s="253"/>
      <c r="BDH250" s="253"/>
      <c r="BDI250" s="253"/>
      <c r="BDJ250" s="253"/>
      <c r="BDK250" s="253"/>
      <c r="BDL250" s="253"/>
      <c r="BDM250" s="253"/>
      <c r="BDN250" s="253"/>
      <c r="BDO250" s="253"/>
      <c r="BDP250" s="253"/>
      <c r="BDQ250" s="253"/>
      <c r="BDR250" s="253"/>
      <c r="BDS250" s="253"/>
      <c r="BDT250" s="253"/>
      <c r="BDU250" s="253"/>
      <c r="BDV250" s="253"/>
      <c r="BDW250" s="253"/>
      <c r="BDX250" s="253"/>
      <c r="BDY250" s="253"/>
      <c r="BDZ250" s="253"/>
      <c r="BEA250" s="253"/>
      <c r="BEB250" s="253"/>
      <c r="BEC250" s="253"/>
      <c r="BED250" s="253"/>
      <c r="BEE250" s="253"/>
      <c r="BEF250" s="253"/>
      <c r="BEG250" s="253"/>
      <c r="BEH250" s="253"/>
      <c r="BEI250" s="253"/>
      <c r="BEJ250" s="253"/>
      <c r="BEK250" s="253"/>
      <c r="BEL250" s="253"/>
      <c r="BEM250" s="253"/>
      <c r="BEN250" s="253"/>
      <c r="BEO250" s="253"/>
      <c r="BEP250" s="253"/>
      <c r="BEQ250" s="253"/>
      <c r="BER250" s="253"/>
      <c r="BES250" s="253"/>
      <c r="BET250" s="253"/>
      <c r="BEU250" s="253"/>
      <c r="BEV250" s="253"/>
      <c r="BEW250" s="253"/>
      <c r="BEX250" s="253"/>
      <c r="BEY250" s="253"/>
      <c r="BEZ250" s="253"/>
      <c r="BFA250" s="253"/>
      <c r="BFB250" s="253"/>
      <c r="BFC250" s="253"/>
      <c r="BFD250" s="253"/>
      <c r="BFE250" s="253"/>
      <c r="BFF250" s="253"/>
      <c r="BFG250" s="253"/>
      <c r="BFH250" s="253"/>
      <c r="BFI250" s="253"/>
      <c r="BFJ250" s="253"/>
      <c r="BFK250" s="253"/>
      <c r="BFL250" s="253"/>
      <c r="BFM250" s="253"/>
      <c r="BFN250" s="253"/>
      <c r="BFO250" s="253"/>
      <c r="BFP250" s="253"/>
      <c r="BFQ250" s="253"/>
      <c r="BFR250" s="253"/>
      <c r="BFS250" s="253"/>
      <c r="BFT250" s="253"/>
      <c r="BFU250" s="253"/>
      <c r="BFV250" s="253"/>
      <c r="BFW250" s="253"/>
      <c r="BFX250" s="253"/>
      <c r="BFY250" s="253"/>
      <c r="BFZ250" s="253"/>
      <c r="BGA250" s="253"/>
      <c r="BGB250" s="253"/>
      <c r="BGC250" s="253"/>
      <c r="BGD250" s="253"/>
      <c r="BGE250" s="253"/>
      <c r="BGF250" s="253"/>
      <c r="BGG250" s="253"/>
      <c r="BGH250" s="253"/>
      <c r="BGI250" s="253"/>
      <c r="BGJ250" s="253"/>
      <c r="BGK250" s="253"/>
      <c r="BGL250" s="253"/>
      <c r="BGM250" s="253"/>
      <c r="BGN250" s="253"/>
      <c r="BGO250" s="253"/>
      <c r="BGP250" s="253"/>
      <c r="BGQ250" s="253"/>
      <c r="BGR250" s="253"/>
      <c r="BGS250" s="253"/>
      <c r="BGT250" s="253"/>
      <c r="BGU250" s="253"/>
      <c r="BGV250" s="253"/>
      <c r="BGW250" s="253"/>
      <c r="BGX250" s="253"/>
      <c r="BGY250" s="253"/>
      <c r="BGZ250" s="253"/>
      <c r="BHA250" s="253"/>
      <c r="BHB250" s="253"/>
      <c r="BHC250" s="253"/>
      <c r="BHD250" s="253"/>
      <c r="BHE250" s="253"/>
      <c r="BHF250" s="253"/>
      <c r="BHG250" s="253"/>
      <c r="BHH250" s="253"/>
      <c r="BHI250" s="253"/>
      <c r="BHJ250" s="253"/>
      <c r="BHK250" s="253"/>
      <c r="BHL250" s="253"/>
      <c r="BHM250" s="253"/>
      <c r="BHN250" s="253"/>
      <c r="BHO250" s="253"/>
      <c r="BHP250" s="253"/>
      <c r="BHQ250" s="253"/>
      <c r="BHR250" s="253"/>
      <c r="BHS250" s="253"/>
      <c r="BHT250" s="253"/>
      <c r="BHU250" s="253"/>
      <c r="BHV250" s="253"/>
      <c r="BHW250" s="253"/>
      <c r="BHX250" s="253"/>
      <c r="BHY250" s="253"/>
      <c r="BHZ250" s="253"/>
      <c r="BIA250" s="253"/>
      <c r="BIB250" s="253"/>
      <c r="BIC250" s="253"/>
      <c r="BID250" s="253"/>
      <c r="BIE250" s="253"/>
      <c r="BIF250" s="253"/>
      <c r="BIG250" s="253"/>
      <c r="BIH250" s="253"/>
      <c r="BII250" s="253"/>
      <c r="BIJ250" s="253"/>
      <c r="BIK250" s="253"/>
      <c r="BIL250" s="253"/>
      <c r="BIM250" s="253"/>
      <c r="BIN250" s="253"/>
      <c r="BIO250" s="253"/>
      <c r="BIP250" s="253"/>
      <c r="BIQ250" s="253"/>
      <c r="BIR250" s="253"/>
      <c r="BIS250" s="253"/>
      <c r="BIT250" s="253"/>
      <c r="BIU250" s="253"/>
      <c r="BIV250" s="253"/>
      <c r="BIW250" s="253"/>
      <c r="BIX250" s="253"/>
      <c r="BIY250" s="253"/>
      <c r="BIZ250" s="253"/>
      <c r="BJA250" s="253"/>
      <c r="BJB250" s="253"/>
      <c r="BJC250" s="253"/>
      <c r="BJD250" s="253"/>
      <c r="BJE250" s="253"/>
      <c r="BJF250" s="253"/>
      <c r="BJG250" s="253"/>
      <c r="BJH250" s="253"/>
      <c r="BJI250" s="253"/>
      <c r="BJJ250" s="253"/>
      <c r="BJK250" s="253"/>
      <c r="BJL250" s="253"/>
      <c r="BJM250" s="253"/>
      <c r="BJN250" s="253"/>
      <c r="BJO250" s="253"/>
      <c r="BJP250" s="253"/>
      <c r="BJQ250" s="253"/>
      <c r="BJR250" s="253"/>
      <c r="BJS250" s="253"/>
      <c r="BJT250" s="253"/>
      <c r="BJU250" s="253"/>
      <c r="BJV250" s="253"/>
      <c r="BJW250" s="253"/>
      <c r="BJX250" s="253"/>
      <c r="BJY250" s="253"/>
      <c r="BJZ250" s="253"/>
      <c r="BKA250" s="253"/>
      <c r="BKB250" s="253"/>
      <c r="BKC250" s="253"/>
      <c r="BKD250" s="253"/>
      <c r="BKE250" s="253"/>
      <c r="BKF250" s="253"/>
      <c r="BKG250" s="253"/>
      <c r="BKH250" s="253"/>
      <c r="BKI250" s="253"/>
      <c r="BKJ250" s="253"/>
      <c r="BKK250" s="253"/>
      <c r="BKL250" s="253"/>
      <c r="BKM250" s="253"/>
      <c r="BKN250" s="253"/>
      <c r="BKO250" s="253"/>
      <c r="BKP250" s="253"/>
      <c r="BKQ250" s="253"/>
      <c r="BKR250" s="253"/>
      <c r="BKS250" s="253"/>
      <c r="BKT250" s="253"/>
      <c r="BKU250" s="253"/>
      <c r="BKV250" s="253"/>
      <c r="BKW250" s="253"/>
      <c r="BKX250" s="253"/>
      <c r="BKY250" s="253"/>
      <c r="BKZ250" s="253"/>
      <c r="BLA250" s="253"/>
      <c r="BLB250" s="253"/>
      <c r="BLC250" s="253"/>
      <c r="BLD250" s="253"/>
      <c r="BLE250" s="253"/>
      <c r="BLF250" s="253"/>
      <c r="BLG250" s="253"/>
      <c r="BLH250" s="253"/>
      <c r="BLI250" s="253"/>
      <c r="BLJ250" s="253"/>
      <c r="BLK250" s="253"/>
      <c r="BLL250" s="253"/>
      <c r="BLM250" s="253"/>
      <c r="BLN250" s="253"/>
      <c r="BLO250" s="253"/>
      <c r="BLP250" s="253"/>
      <c r="BLQ250" s="253"/>
      <c r="BLR250" s="253"/>
      <c r="BLS250" s="253"/>
      <c r="BLT250" s="253"/>
      <c r="BLU250" s="253"/>
      <c r="BLV250" s="253"/>
      <c r="BLW250" s="253"/>
      <c r="BLX250" s="253"/>
      <c r="BLY250" s="253"/>
      <c r="BLZ250" s="253"/>
      <c r="BMA250" s="253"/>
      <c r="BMB250" s="253"/>
      <c r="BMC250" s="253"/>
      <c r="BMD250" s="253"/>
      <c r="BME250" s="253"/>
      <c r="BMF250" s="253"/>
      <c r="BMG250" s="253"/>
      <c r="BMH250" s="253"/>
      <c r="BMI250" s="253"/>
      <c r="BMJ250" s="253"/>
      <c r="BMK250" s="253"/>
      <c r="BML250" s="253"/>
      <c r="BMM250" s="253"/>
      <c r="BMN250" s="253"/>
      <c r="BMO250" s="253"/>
      <c r="BMP250" s="253"/>
      <c r="BMQ250" s="253"/>
      <c r="BMR250" s="253"/>
      <c r="BMS250" s="253"/>
      <c r="BMT250" s="253"/>
      <c r="BMU250" s="253"/>
      <c r="BMV250" s="253"/>
      <c r="BMW250" s="253"/>
      <c r="BMX250" s="253"/>
      <c r="BMY250" s="253"/>
      <c r="BMZ250" s="253"/>
      <c r="BNA250" s="253"/>
      <c r="BNB250" s="253"/>
      <c r="BNC250" s="253"/>
      <c r="BND250" s="253"/>
      <c r="BNE250" s="253"/>
      <c r="BNF250" s="253"/>
      <c r="BNG250" s="253"/>
      <c r="BNH250" s="253"/>
      <c r="BNI250" s="253"/>
      <c r="BNJ250" s="253"/>
      <c r="BNK250" s="253"/>
      <c r="BNL250" s="253"/>
      <c r="BNM250" s="253"/>
      <c r="BNN250" s="253"/>
      <c r="BNO250" s="253"/>
      <c r="BNP250" s="253"/>
      <c r="BNQ250" s="253"/>
      <c r="BNR250" s="253"/>
      <c r="BNS250" s="253"/>
      <c r="BNT250" s="253"/>
      <c r="BNU250" s="253"/>
      <c r="BNV250" s="253"/>
      <c r="BNW250" s="253"/>
      <c r="BNX250" s="253"/>
      <c r="BNY250" s="253"/>
      <c r="BNZ250" s="253"/>
      <c r="BOA250" s="253"/>
      <c r="BOB250" s="253"/>
      <c r="BOC250" s="253"/>
      <c r="BOD250" s="253"/>
      <c r="BOE250" s="253"/>
      <c r="BOF250" s="253"/>
      <c r="BOG250" s="253"/>
      <c r="BOH250" s="253"/>
      <c r="BOI250" s="253"/>
      <c r="BOJ250" s="253"/>
      <c r="BOK250" s="253"/>
      <c r="BOL250" s="253"/>
      <c r="BOM250" s="253"/>
      <c r="BON250" s="253"/>
      <c r="BOO250" s="253"/>
      <c r="BOP250" s="253"/>
      <c r="BOQ250" s="253"/>
      <c r="BOR250" s="253"/>
      <c r="BOS250" s="253"/>
      <c r="BOT250" s="253"/>
      <c r="BOU250" s="253"/>
      <c r="BOV250" s="253"/>
      <c r="BOW250" s="253"/>
      <c r="BOX250" s="253"/>
      <c r="BOY250" s="253"/>
      <c r="BOZ250" s="253"/>
      <c r="BPA250" s="253"/>
      <c r="BPB250" s="253"/>
      <c r="BPC250" s="253"/>
      <c r="BPD250" s="253"/>
      <c r="BPE250" s="253"/>
      <c r="BPF250" s="253"/>
      <c r="BPG250" s="253"/>
      <c r="BPH250" s="253"/>
      <c r="BPI250" s="253"/>
      <c r="BPJ250" s="253"/>
      <c r="BPK250" s="253"/>
      <c r="BPL250" s="253"/>
      <c r="BPM250" s="253"/>
      <c r="BPN250" s="253"/>
      <c r="BPO250" s="253"/>
      <c r="BPP250" s="253"/>
      <c r="BPQ250" s="253"/>
      <c r="BPR250" s="253"/>
      <c r="BPS250" s="253"/>
      <c r="BPT250" s="253"/>
      <c r="BPU250" s="253"/>
      <c r="BPV250" s="253"/>
      <c r="BPW250" s="253"/>
      <c r="BPX250" s="253"/>
      <c r="BPY250" s="253"/>
      <c r="BPZ250" s="253"/>
      <c r="BQA250" s="253"/>
      <c r="BQB250" s="253"/>
      <c r="BQC250" s="253"/>
      <c r="BQD250" s="253"/>
      <c r="BQE250" s="253"/>
      <c r="BQF250" s="253"/>
      <c r="BQG250" s="253"/>
      <c r="BQH250" s="253"/>
      <c r="BQI250" s="253"/>
      <c r="BQJ250" s="253"/>
      <c r="BQK250" s="253"/>
      <c r="BQL250" s="253"/>
      <c r="BQM250" s="253"/>
      <c r="BQN250" s="253"/>
      <c r="BQO250" s="253"/>
      <c r="BQP250" s="253"/>
      <c r="BQQ250" s="253"/>
      <c r="BQR250" s="253"/>
      <c r="BQS250" s="253"/>
      <c r="BQT250" s="253"/>
      <c r="BQU250" s="253"/>
      <c r="BQV250" s="253"/>
      <c r="BQW250" s="253"/>
      <c r="BQX250" s="253"/>
      <c r="BQY250" s="253"/>
      <c r="BQZ250" s="253"/>
      <c r="BRA250" s="253"/>
      <c r="BRB250" s="253"/>
      <c r="BRC250" s="253"/>
      <c r="BRD250" s="253"/>
      <c r="BRE250" s="253"/>
      <c r="BRF250" s="253"/>
      <c r="BRG250" s="253"/>
      <c r="BRH250" s="253"/>
      <c r="BRI250" s="253"/>
      <c r="BRJ250" s="253"/>
      <c r="BRK250" s="253"/>
      <c r="BRL250" s="253"/>
      <c r="BRM250" s="253"/>
      <c r="BRN250" s="253"/>
      <c r="BRO250" s="253"/>
      <c r="BRP250" s="253"/>
      <c r="BRQ250" s="253"/>
      <c r="BRR250" s="253"/>
      <c r="BRS250" s="253"/>
      <c r="BRT250" s="253"/>
      <c r="BRU250" s="253"/>
      <c r="BRV250" s="253"/>
      <c r="BRW250" s="253"/>
      <c r="BRX250" s="253"/>
      <c r="BRY250" s="253"/>
      <c r="BRZ250" s="253"/>
      <c r="BSA250" s="253"/>
      <c r="BSB250" s="253"/>
      <c r="BSC250" s="253"/>
      <c r="BSD250" s="253"/>
      <c r="BSE250" s="253"/>
      <c r="BSF250" s="253"/>
      <c r="BSG250" s="253"/>
      <c r="BSH250" s="253"/>
      <c r="BSI250" s="253"/>
      <c r="BSJ250" s="253"/>
      <c r="BSK250" s="253"/>
      <c r="BSL250" s="253"/>
      <c r="BSM250" s="253"/>
      <c r="BSN250" s="253"/>
      <c r="BSO250" s="253"/>
      <c r="BSP250" s="253"/>
      <c r="BSQ250" s="253"/>
      <c r="BSR250" s="253"/>
      <c r="BSS250" s="253"/>
      <c r="BST250" s="253"/>
      <c r="BSU250" s="253"/>
      <c r="BSV250" s="253"/>
      <c r="BSW250" s="253"/>
      <c r="BSX250" s="253"/>
      <c r="BSY250" s="253"/>
      <c r="BSZ250" s="253"/>
      <c r="BTA250" s="253"/>
      <c r="BTB250" s="253"/>
      <c r="BTC250" s="253"/>
      <c r="BTD250" s="253"/>
      <c r="BTE250" s="253"/>
      <c r="BTF250" s="253"/>
      <c r="BTG250" s="253"/>
      <c r="BTH250" s="253"/>
      <c r="BTI250" s="253"/>
      <c r="BTJ250" s="253"/>
      <c r="BTK250" s="253"/>
      <c r="BTL250" s="253"/>
      <c r="BTM250" s="253"/>
      <c r="BTN250" s="253"/>
      <c r="BTO250" s="253"/>
      <c r="BTP250" s="253"/>
      <c r="BTQ250" s="253"/>
      <c r="BTR250" s="253"/>
      <c r="BTS250" s="253"/>
      <c r="BTT250" s="253"/>
      <c r="BTU250" s="253"/>
      <c r="BTV250" s="253"/>
      <c r="BTW250" s="253"/>
      <c r="BTX250" s="253"/>
      <c r="BTY250" s="253"/>
      <c r="BTZ250" s="253"/>
      <c r="BUA250" s="253"/>
      <c r="BUB250" s="253"/>
      <c r="BUC250" s="253"/>
      <c r="BUD250" s="253"/>
      <c r="BUE250" s="253"/>
      <c r="BUF250" s="253"/>
      <c r="BUG250" s="253"/>
      <c r="BUH250" s="253"/>
      <c r="BUI250" s="253"/>
      <c r="BUJ250" s="253"/>
      <c r="BUK250" s="253"/>
      <c r="BUL250" s="253"/>
      <c r="BUM250" s="253"/>
      <c r="BUN250" s="253"/>
      <c r="BUO250" s="253"/>
      <c r="BUP250" s="253"/>
      <c r="BUQ250" s="253"/>
      <c r="BUR250" s="253"/>
      <c r="BUS250" s="253"/>
      <c r="BUT250" s="253"/>
      <c r="BUU250" s="253"/>
      <c r="BUV250" s="253"/>
      <c r="BUW250" s="253"/>
      <c r="BUX250" s="253"/>
      <c r="BUY250" s="253"/>
      <c r="BUZ250" s="253"/>
      <c r="BVA250" s="253"/>
      <c r="BVB250" s="253"/>
      <c r="BVC250" s="253"/>
      <c r="BVD250" s="253"/>
      <c r="BVE250" s="253"/>
      <c r="BVF250" s="253"/>
      <c r="BVG250" s="253"/>
      <c r="BVH250" s="253"/>
      <c r="BVI250" s="253"/>
      <c r="BVJ250" s="253"/>
      <c r="BVK250" s="253"/>
      <c r="BVL250" s="253"/>
      <c r="BVM250" s="253"/>
      <c r="BVN250" s="253"/>
      <c r="BVO250" s="253"/>
      <c r="BVP250" s="253"/>
      <c r="BVQ250" s="253"/>
      <c r="BVR250" s="253"/>
      <c r="BVS250" s="253"/>
      <c r="BVT250" s="253"/>
      <c r="BVU250" s="253"/>
      <c r="BVV250" s="253"/>
      <c r="BVW250" s="253"/>
      <c r="BVX250" s="253"/>
      <c r="BVY250" s="253"/>
      <c r="BVZ250" s="253"/>
      <c r="BWA250" s="253"/>
      <c r="BWB250" s="253"/>
      <c r="BWC250" s="253"/>
      <c r="BWD250" s="253"/>
      <c r="BWE250" s="253"/>
      <c r="BWF250" s="253"/>
      <c r="BWG250" s="253"/>
      <c r="BWH250" s="253"/>
      <c r="BWI250" s="253"/>
      <c r="BWJ250" s="253"/>
      <c r="BWK250" s="253"/>
      <c r="BWL250" s="253"/>
      <c r="BWM250" s="253"/>
      <c r="BWN250" s="253"/>
      <c r="BWO250" s="253"/>
      <c r="BWP250" s="253"/>
      <c r="BWQ250" s="253"/>
      <c r="BWR250" s="253"/>
      <c r="BWS250" s="253"/>
      <c r="BWT250" s="253"/>
      <c r="BWU250" s="253"/>
      <c r="BWV250" s="253"/>
      <c r="BWW250" s="253"/>
      <c r="BWX250" s="253"/>
      <c r="BWY250" s="253"/>
      <c r="BWZ250" s="253"/>
      <c r="BXA250" s="253"/>
      <c r="BXB250" s="253"/>
      <c r="BXC250" s="253"/>
      <c r="BXD250" s="253"/>
      <c r="BXE250" s="253"/>
      <c r="BXF250" s="253"/>
      <c r="BXG250" s="253"/>
      <c r="BXH250" s="253"/>
      <c r="BXI250" s="253"/>
      <c r="BXJ250" s="253"/>
      <c r="BXK250" s="253"/>
      <c r="BXL250" s="253"/>
      <c r="BXM250" s="253"/>
      <c r="BXN250" s="253"/>
      <c r="BXO250" s="253"/>
      <c r="BXP250" s="253"/>
      <c r="BXQ250" s="253"/>
      <c r="BXR250" s="253"/>
      <c r="BXS250" s="253"/>
      <c r="BXT250" s="253"/>
      <c r="BXU250" s="253"/>
      <c r="BXV250" s="253"/>
      <c r="BXW250" s="253"/>
      <c r="BXX250" s="253"/>
      <c r="BXY250" s="253"/>
      <c r="BXZ250" s="253"/>
      <c r="BYA250" s="253"/>
      <c r="BYB250" s="253"/>
      <c r="BYC250" s="253"/>
      <c r="BYD250" s="253"/>
      <c r="BYE250" s="253"/>
      <c r="BYF250" s="253"/>
      <c r="BYG250" s="253"/>
      <c r="BYH250" s="253"/>
      <c r="BYI250" s="253"/>
      <c r="BYJ250" s="253"/>
      <c r="BYK250" s="253"/>
      <c r="BYL250" s="253"/>
      <c r="BYM250" s="253"/>
      <c r="BYN250" s="253"/>
      <c r="BYO250" s="253"/>
      <c r="BYP250" s="253"/>
      <c r="BYQ250" s="253"/>
      <c r="BYR250" s="253"/>
      <c r="BYS250" s="253"/>
      <c r="BYT250" s="253"/>
      <c r="BYU250" s="253"/>
      <c r="BYV250" s="253"/>
      <c r="BYW250" s="253"/>
      <c r="BYX250" s="253"/>
      <c r="BYY250" s="253"/>
      <c r="BYZ250" s="253"/>
      <c r="BZA250" s="253"/>
      <c r="BZB250" s="253"/>
      <c r="BZC250" s="253"/>
      <c r="BZD250" s="253"/>
      <c r="BZE250" s="253"/>
      <c r="BZF250" s="253"/>
      <c r="BZG250" s="253"/>
      <c r="BZH250" s="253"/>
      <c r="BZI250" s="253"/>
      <c r="BZJ250" s="253"/>
      <c r="BZK250" s="253"/>
      <c r="BZL250" s="253"/>
      <c r="BZM250" s="253"/>
      <c r="BZN250" s="253"/>
      <c r="BZO250" s="253"/>
      <c r="BZP250" s="253"/>
      <c r="BZQ250" s="253"/>
      <c r="BZR250" s="253"/>
      <c r="BZS250" s="253"/>
      <c r="BZT250" s="253"/>
      <c r="BZU250" s="253"/>
      <c r="BZV250" s="253"/>
      <c r="BZW250" s="253"/>
      <c r="BZX250" s="253"/>
      <c r="BZY250" s="253"/>
      <c r="BZZ250" s="253"/>
      <c r="CAA250" s="253"/>
      <c r="CAB250" s="253"/>
      <c r="CAC250" s="253"/>
      <c r="CAD250" s="253"/>
      <c r="CAE250" s="253"/>
      <c r="CAF250" s="253"/>
      <c r="CAG250" s="253"/>
      <c r="CAH250" s="253"/>
      <c r="CAI250" s="253"/>
      <c r="CAJ250" s="253"/>
      <c r="CAK250" s="253"/>
      <c r="CAL250" s="253"/>
      <c r="CAM250" s="253"/>
      <c r="CAN250" s="253"/>
      <c r="CAO250" s="253"/>
      <c r="CAP250" s="253"/>
      <c r="CAQ250" s="253"/>
      <c r="CAR250" s="253"/>
      <c r="CAS250" s="253"/>
      <c r="CAT250" s="253"/>
      <c r="CAU250" s="253"/>
      <c r="CAV250" s="253"/>
      <c r="CAW250" s="253"/>
      <c r="CAX250" s="253"/>
      <c r="CAY250" s="253"/>
      <c r="CAZ250" s="253"/>
      <c r="CBA250" s="253"/>
      <c r="CBB250" s="253"/>
      <c r="CBC250" s="253"/>
      <c r="CBD250" s="253"/>
      <c r="CBE250" s="253"/>
      <c r="CBF250" s="253"/>
      <c r="CBG250" s="253"/>
      <c r="CBH250" s="253"/>
      <c r="CBI250" s="253"/>
      <c r="CBJ250" s="253"/>
      <c r="CBK250" s="253"/>
      <c r="CBL250" s="253"/>
      <c r="CBM250" s="253"/>
      <c r="CBN250" s="253"/>
      <c r="CBO250" s="253"/>
      <c r="CBP250" s="253"/>
      <c r="CBQ250" s="253"/>
      <c r="CBR250" s="253"/>
      <c r="CBS250" s="253"/>
      <c r="CBT250" s="253"/>
      <c r="CBU250" s="253"/>
      <c r="CBV250" s="253"/>
      <c r="CBW250" s="253"/>
      <c r="CBX250" s="253"/>
      <c r="CBY250" s="253"/>
      <c r="CBZ250" s="253"/>
      <c r="CCA250" s="253"/>
      <c r="CCB250" s="253"/>
      <c r="CCC250" s="253"/>
      <c r="CCD250" s="253"/>
      <c r="CCE250" s="253"/>
      <c r="CCF250" s="253"/>
      <c r="CCG250" s="253"/>
      <c r="CCH250" s="253"/>
      <c r="CCI250" s="253"/>
      <c r="CCJ250" s="253"/>
      <c r="CCK250" s="253"/>
      <c r="CCL250" s="253"/>
      <c r="CCM250" s="253"/>
      <c r="CCN250" s="253"/>
      <c r="CCO250" s="253"/>
      <c r="CCP250" s="253"/>
      <c r="CCQ250" s="253"/>
      <c r="CCR250" s="253"/>
      <c r="CCS250" s="253"/>
      <c r="CCT250" s="253"/>
      <c r="CCU250" s="253"/>
      <c r="CCV250" s="253"/>
      <c r="CCW250" s="253"/>
      <c r="CCX250" s="253"/>
      <c r="CCY250" s="253"/>
      <c r="CCZ250" s="253"/>
      <c r="CDA250" s="253"/>
      <c r="CDB250" s="253"/>
      <c r="CDC250" s="253"/>
      <c r="CDD250" s="253"/>
      <c r="CDE250" s="253"/>
      <c r="CDF250" s="253"/>
      <c r="CDG250" s="253"/>
      <c r="CDH250" s="253"/>
      <c r="CDI250" s="253"/>
      <c r="CDJ250" s="253"/>
      <c r="CDK250" s="253"/>
      <c r="CDL250" s="253"/>
      <c r="CDM250" s="253"/>
      <c r="CDN250" s="253"/>
      <c r="CDO250" s="253"/>
      <c r="CDP250" s="253"/>
      <c r="CDQ250" s="253"/>
      <c r="CDR250" s="253"/>
      <c r="CDS250" s="253"/>
      <c r="CDT250" s="253"/>
      <c r="CDU250" s="253"/>
      <c r="CDV250" s="253"/>
      <c r="CDW250" s="253"/>
      <c r="CDX250" s="253"/>
      <c r="CDY250" s="253"/>
      <c r="CDZ250" s="253"/>
      <c r="CEA250" s="253"/>
      <c r="CEB250" s="253"/>
      <c r="CEC250" s="253"/>
      <c r="CED250" s="253"/>
      <c r="CEE250" s="253"/>
      <c r="CEF250" s="253"/>
      <c r="CEG250" s="253"/>
      <c r="CEH250" s="253"/>
      <c r="CEI250" s="253"/>
      <c r="CEJ250" s="253"/>
      <c r="CEK250" s="253"/>
      <c r="CEL250" s="253"/>
      <c r="CEM250" s="253"/>
      <c r="CEN250" s="253"/>
      <c r="CEO250" s="253"/>
      <c r="CEP250" s="253"/>
      <c r="CEQ250" s="253"/>
      <c r="CER250" s="253"/>
      <c r="CES250" s="253"/>
      <c r="CET250" s="253"/>
      <c r="CEU250" s="253"/>
      <c r="CEV250" s="253"/>
      <c r="CEW250" s="253"/>
      <c r="CEX250" s="253"/>
      <c r="CEY250" s="253"/>
      <c r="CEZ250" s="253"/>
      <c r="CFA250" s="253"/>
      <c r="CFB250" s="253"/>
      <c r="CFC250" s="253"/>
      <c r="CFD250" s="253"/>
      <c r="CFE250" s="253"/>
      <c r="CFF250" s="253"/>
      <c r="CFG250" s="253"/>
      <c r="CFH250" s="253"/>
      <c r="CFI250" s="253"/>
      <c r="CFJ250" s="253"/>
      <c r="CFK250" s="253"/>
      <c r="CFL250" s="253"/>
      <c r="CFM250" s="253"/>
      <c r="CFN250" s="253"/>
      <c r="CFO250" s="253"/>
      <c r="CFP250" s="253"/>
      <c r="CFQ250" s="253"/>
      <c r="CFR250" s="253"/>
      <c r="CFS250" s="253"/>
      <c r="CFT250" s="253"/>
      <c r="CFU250" s="253"/>
      <c r="CFV250" s="253"/>
      <c r="CFW250" s="253"/>
      <c r="CFX250" s="253"/>
      <c r="CFY250" s="253"/>
      <c r="CFZ250" s="253"/>
      <c r="CGA250" s="253"/>
      <c r="CGB250" s="253"/>
      <c r="CGC250" s="253"/>
      <c r="CGD250" s="253"/>
      <c r="CGE250" s="253"/>
      <c r="CGF250" s="253"/>
      <c r="CGG250" s="253"/>
      <c r="CGH250" s="253"/>
      <c r="CGI250" s="253"/>
      <c r="CGJ250" s="253"/>
      <c r="CGK250" s="253"/>
      <c r="CGL250" s="253"/>
      <c r="CGM250" s="253"/>
      <c r="CGN250" s="253"/>
      <c r="CGO250" s="253"/>
      <c r="CGP250" s="253"/>
      <c r="CGQ250" s="253"/>
      <c r="CGR250" s="253"/>
      <c r="CGS250" s="253"/>
      <c r="CGT250" s="253"/>
      <c r="CGU250" s="253"/>
      <c r="CGV250" s="253"/>
      <c r="CGW250" s="253"/>
      <c r="CGX250" s="253"/>
      <c r="CGY250" s="253"/>
      <c r="CGZ250" s="253"/>
      <c r="CHA250" s="253"/>
      <c r="CHB250" s="253"/>
      <c r="CHC250" s="253"/>
      <c r="CHD250" s="253"/>
      <c r="CHE250" s="253"/>
      <c r="CHF250" s="253"/>
      <c r="CHG250" s="253"/>
      <c r="CHH250" s="253"/>
      <c r="CHI250" s="253"/>
      <c r="CHJ250" s="253"/>
      <c r="CHK250" s="253"/>
      <c r="CHL250" s="253"/>
      <c r="CHM250" s="253"/>
      <c r="CHN250" s="253"/>
      <c r="CHO250" s="253"/>
      <c r="CHP250" s="253"/>
      <c r="CHQ250" s="253"/>
      <c r="CHR250" s="253"/>
      <c r="CHS250" s="253"/>
      <c r="CHT250" s="253"/>
      <c r="CHU250" s="253"/>
      <c r="CHV250" s="253"/>
      <c r="CHW250" s="253"/>
      <c r="CHX250" s="253"/>
      <c r="CHY250" s="253"/>
      <c r="CHZ250" s="253"/>
      <c r="CIA250" s="253"/>
      <c r="CIB250" s="253"/>
      <c r="CIC250" s="253"/>
      <c r="CID250" s="253"/>
      <c r="CIE250" s="253"/>
      <c r="CIF250" s="253"/>
      <c r="CIG250" s="253"/>
      <c r="CIH250" s="253"/>
      <c r="CII250" s="253"/>
      <c r="CIJ250" s="253"/>
      <c r="CIK250" s="253"/>
      <c r="CIL250" s="253"/>
      <c r="CIM250" s="253"/>
      <c r="CIN250" s="253"/>
      <c r="CIO250" s="253"/>
      <c r="CIP250" s="253"/>
      <c r="CIQ250" s="253"/>
      <c r="CIR250" s="253"/>
      <c r="CIS250" s="253"/>
      <c r="CIT250" s="253"/>
      <c r="CIU250" s="253"/>
      <c r="CIV250" s="253"/>
      <c r="CIW250" s="253"/>
      <c r="CIX250" s="253"/>
      <c r="CIY250" s="253"/>
      <c r="CIZ250" s="253"/>
      <c r="CJA250" s="253"/>
      <c r="CJB250" s="253"/>
      <c r="CJC250" s="253"/>
      <c r="CJD250" s="253"/>
      <c r="CJE250" s="253"/>
      <c r="CJF250" s="253"/>
      <c r="CJG250" s="253"/>
      <c r="CJH250" s="253"/>
      <c r="CJI250" s="253"/>
      <c r="CJJ250" s="253"/>
      <c r="CJK250" s="253"/>
      <c r="CJL250" s="253"/>
      <c r="CJM250" s="253"/>
      <c r="CJN250" s="253"/>
      <c r="CJO250" s="253"/>
      <c r="CJP250" s="253"/>
      <c r="CJQ250" s="253"/>
      <c r="CJR250" s="253"/>
      <c r="CJS250" s="253"/>
      <c r="CJT250" s="253"/>
      <c r="CJU250" s="253"/>
      <c r="CJV250" s="253"/>
      <c r="CJW250" s="253"/>
      <c r="CJX250" s="253"/>
      <c r="CJY250" s="253"/>
      <c r="CJZ250" s="253"/>
      <c r="CKA250" s="253"/>
      <c r="CKB250" s="253"/>
      <c r="CKC250" s="253"/>
      <c r="CKD250" s="253"/>
      <c r="CKE250" s="253"/>
      <c r="CKF250" s="253"/>
      <c r="CKG250" s="253"/>
      <c r="CKH250" s="253"/>
      <c r="CKI250" s="253"/>
      <c r="CKJ250" s="253"/>
      <c r="CKK250" s="253"/>
      <c r="CKL250" s="253"/>
      <c r="CKM250" s="253"/>
      <c r="CKN250" s="253"/>
      <c r="CKO250" s="253"/>
      <c r="CKP250" s="253"/>
      <c r="CKQ250" s="253"/>
      <c r="CKR250" s="253"/>
      <c r="CKS250" s="253"/>
      <c r="CKT250" s="253"/>
      <c r="CKU250" s="253"/>
      <c r="CKV250" s="253"/>
      <c r="CKW250" s="253"/>
      <c r="CKX250" s="253"/>
      <c r="CKY250" s="253"/>
      <c r="CKZ250" s="253"/>
      <c r="CLA250" s="253"/>
      <c r="CLB250" s="253"/>
      <c r="CLC250" s="253"/>
      <c r="CLD250" s="253"/>
      <c r="CLE250" s="253"/>
      <c r="CLF250" s="253"/>
      <c r="CLG250" s="253"/>
      <c r="CLH250" s="253"/>
      <c r="CLI250" s="253"/>
      <c r="CLJ250" s="253"/>
      <c r="CLK250" s="253"/>
      <c r="CLL250" s="253"/>
      <c r="CLM250" s="253"/>
      <c r="CLN250" s="253"/>
      <c r="CLO250" s="253"/>
      <c r="CLP250" s="253"/>
      <c r="CLQ250" s="253"/>
      <c r="CLR250" s="253"/>
      <c r="CLS250" s="253"/>
      <c r="CLT250" s="253"/>
      <c r="CLU250" s="253"/>
      <c r="CLV250" s="253"/>
      <c r="CLW250" s="253"/>
      <c r="CLX250" s="253"/>
      <c r="CLY250" s="253"/>
      <c r="CLZ250" s="253"/>
      <c r="CMA250" s="253"/>
      <c r="CMB250" s="253"/>
      <c r="CMC250" s="253"/>
      <c r="CMD250" s="253"/>
      <c r="CME250" s="253"/>
      <c r="CMF250" s="253"/>
      <c r="CMG250" s="253"/>
      <c r="CMH250" s="253"/>
      <c r="CMI250" s="253"/>
      <c r="CMJ250" s="253"/>
      <c r="CMK250" s="253"/>
      <c r="CML250" s="253"/>
      <c r="CMM250" s="253"/>
      <c r="CMN250" s="253"/>
      <c r="CMO250" s="253"/>
      <c r="CMP250" s="253"/>
      <c r="CMQ250" s="253"/>
      <c r="CMR250" s="253"/>
      <c r="CMS250" s="253"/>
      <c r="CMT250" s="253"/>
      <c r="CMU250" s="253"/>
      <c r="CMV250" s="253"/>
      <c r="CMW250" s="253"/>
      <c r="CMX250" s="253"/>
      <c r="CMY250" s="253"/>
      <c r="CMZ250" s="253"/>
      <c r="CNA250" s="253"/>
      <c r="CNB250" s="253"/>
      <c r="CNC250" s="253"/>
      <c r="CND250" s="253"/>
      <c r="CNE250" s="253"/>
      <c r="CNF250" s="253"/>
      <c r="CNG250" s="253"/>
      <c r="CNH250" s="253"/>
      <c r="CNI250" s="253"/>
      <c r="CNJ250" s="253"/>
      <c r="CNK250" s="253"/>
      <c r="CNL250" s="253"/>
      <c r="CNM250" s="253"/>
      <c r="CNN250" s="253"/>
      <c r="CNO250" s="253"/>
      <c r="CNP250" s="253"/>
      <c r="CNQ250" s="253"/>
      <c r="CNR250" s="253"/>
      <c r="CNS250" s="253"/>
      <c r="CNT250" s="253"/>
      <c r="CNU250" s="253"/>
      <c r="CNV250" s="253"/>
      <c r="CNW250" s="253"/>
      <c r="CNX250" s="253"/>
      <c r="CNY250" s="253"/>
      <c r="CNZ250" s="253"/>
      <c r="COA250" s="253"/>
      <c r="COB250" s="253"/>
      <c r="COC250" s="253"/>
      <c r="COD250" s="253"/>
      <c r="COE250" s="253"/>
      <c r="COF250" s="253"/>
      <c r="COG250" s="253"/>
      <c r="COH250" s="253"/>
      <c r="COI250" s="253"/>
      <c r="COJ250" s="253"/>
      <c r="COK250" s="253"/>
      <c r="COL250" s="253"/>
      <c r="COM250" s="253"/>
      <c r="CON250" s="253"/>
      <c r="COO250" s="253"/>
      <c r="COP250" s="253"/>
      <c r="COQ250" s="253"/>
      <c r="COR250" s="253"/>
      <c r="COS250" s="253"/>
      <c r="COT250" s="253"/>
      <c r="COU250" s="253"/>
      <c r="COV250" s="253"/>
      <c r="COW250" s="253"/>
      <c r="COX250" s="253"/>
      <c r="COY250" s="253"/>
      <c r="COZ250" s="253"/>
      <c r="CPA250" s="253"/>
      <c r="CPB250" s="253"/>
      <c r="CPC250" s="253"/>
      <c r="CPD250" s="253"/>
      <c r="CPE250" s="253"/>
      <c r="CPF250" s="253"/>
      <c r="CPG250" s="253"/>
      <c r="CPH250" s="253"/>
      <c r="CPI250" s="253"/>
      <c r="CPJ250" s="253"/>
      <c r="CPK250" s="253"/>
      <c r="CPL250" s="253"/>
      <c r="CPM250" s="253"/>
      <c r="CPN250" s="253"/>
      <c r="CPO250" s="253"/>
      <c r="CPP250" s="253"/>
      <c r="CPQ250" s="253"/>
      <c r="CPR250" s="253"/>
      <c r="CPS250" s="253"/>
      <c r="CPT250" s="253"/>
      <c r="CPU250" s="253"/>
      <c r="CPV250" s="253"/>
      <c r="CPW250" s="253"/>
      <c r="CPX250" s="253"/>
      <c r="CPY250" s="253"/>
      <c r="CPZ250" s="253"/>
      <c r="CQA250" s="253"/>
      <c r="CQB250" s="253"/>
      <c r="CQC250" s="253"/>
      <c r="CQD250" s="253"/>
      <c r="CQE250" s="253"/>
      <c r="CQF250" s="253"/>
      <c r="CQG250" s="253"/>
      <c r="CQH250" s="253"/>
      <c r="CQI250" s="253"/>
      <c r="CQJ250" s="253"/>
      <c r="CQK250" s="253"/>
      <c r="CQL250" s="253"/>
      <c r="CQM250" s="253"/>
      <c r="CQN250" s="253"/>
      <c r="CQO250" s="253"/>
      <c r="CQP250" s="253"/>
      <c r="CQQ250" s="253"/>
      <c r="CQR250" s="253"/>
      <c r="CQS250" s="253"/>
      <c r="CQT250" s="253"/>
      <c r="CQU250" s="253"/>
      <c r="CQV250" s="253"/>
      <c r="CQW250" s="253"/>
      <c r="CQX250" s="253"/>
      <c r="CQY250" s="253"/>
      <c r="CQZ250" s="253"/>
      <c r="CRA250" s="253"/>
      <c r="CRB250" s="253"/>
      <c r="CRC250" s="253"/>
      <c r="CRD250" s="253"/>
      <c r="CRE250" s="253"/>
      <c r="CRF250" s="253"/>
      <c r="CRG250" s="253"/>
      <c r="CRH250" s="253"/>
      <c r="CRI250" s="253"/>
      <c r="CRJ250" s="253"/>
      <c r="CRK250" s="253"/>
      <c r="CRL250" s="253"/>
      <c r="CRM250" s="253"/>
      <c r="CRN250" s="253"/>
      <c r="CRO250" s="253"/>
      <c r="CRP250" s="253"/>
      <c r="CRQ250" s="253"/>
      <c r="CRR250" s="253"/>
      <c r="CRS250" s="253"/>
      <c r="CRT250" s="253"/>
      <c r="CRU250" s="253"/>
      <c r="CRV250" s="253"/>
      <c r="CRW250" s="253"/>
      <c r="CRX250" s="253"/>
      <c r="CRY250" s="253"/>
      <c r="CRZ250" s="253"/>
      <c r="CSA250" s="253"/>
      <c r="CSB250" s="253"/>
      <c r="CSC250" s="253"/>
      <c r="CSD250" s="253"/>
      <c r="CSE250" s="253"/>
      <c r="CSF250" s="253"/>
      <c r="CSG250" s="253"/>
      <c r="CSH250" s="253"/>
      <c r="CSI250" s="253"/>
      <c r="CSJ250" s="253"/>
      <c r="CSK250" s="253"/>
      <c r="CSL250" s="253"/>
      <c r="CSM250" s="253"/>
      <c r="CSN250" s="253"/>
      <c r="CSO250" s="253"/>
      <c r="CSP250" s="253"/>
      <c r="CSQ250" s="253"/>
      <c r="CSR250" s="253"/>
      <c r="CSS250" s="253"/>
      <c r="CST250" s="253"/>
      <c r="CSU250" s="253"/>
      <c r="CSV250" s="253"/>
      <c r="CSW250" s="253"/>
      <c r="CSX250" s="253"/>
      <c r="CSY250" s="253"/>
      <c r="CSZ250" s="253"/>
      <c r="CTA250" s="253"/>
      <c r="CTB250" s="253"/>
      <c r="CTC250" s="253"/>
      <c r="CTD250" s="253"/>
      <c r="CTE250" s="253"/>
      <c r="CTF250" s="253"/>
      <c r="CTG250" s="253"/>
      <c r="CTH250" s="253"/>
      <c r="CTI250" s="253"/>
      <c r="CTJ250" s="253"/>
      <c r="CTK250" s="253"/>
      <c r="CTL250" s="253"/>
      <c r="CTM250" s="253"/>
      <c r="CTN250" s="253"/>
      <c r="CTO250" s="253"/>
      <c r="CTP250" s="253"/>
      <c r="CTQ250" s="253"/>
      <c r="CTR250" s="253"/>
      <c r="CTS250" s="253"/>
      <c r="CTT250" s="253"/>
      <c r="CTU250" s="253"/>
      <c r="CTV250" s="253"/>
      <c r="CTW250" s="253"/>
      <c r="CTX250" s="253"/>
      <c r="CTY250" s="253"/>
      <c r="CTZ250" s="253"/>
      <c r="CUA250" s="253"/>
      <c r="CUB250" s="253"/>
      <c r="CUC250" s="253"/>
      <c r="CUD250" s="253"/>
      <c r="CUE250" s="253"/>
      <c r="CUF250" s="253"/>
      <c r="CUG250" s="253"/>
      <c r="CUH250" s="253"/>
      <c r="CUI250" s="253"/>
      <c r="CUJ250" s="253"/>
      <c r="CUK250" s="253"/>
      <c r="CUL250" s="253"/>
      <c r="CUM250" s="253"/>
      <c r="CUN250" s="253"/>
      <c r="CUO250" s="253"/>
      <c r="CUP250" s="253"/>
      <c r="CUQ250" s="253"/>
      <c r="CUR250" s="253"/>
      <c r="CUS250" s="253"/>
      <c r="CUT250" s="253"/>
      <c r="CUU250" s="253"/>
      <c r="CUV250" s="253"/>
      <c r="CUW250" s="253"/>
      <c r="CUX250" s="253"/>
      <c r="CUY250" s="253"/>
      <c r="CUZ250" s="253"/>
      <c r="CVA250" s="253"/>
      <c r="CVB250" s="253"/>
      <c r="CVC250" s="253"/>
      <c r="CVD250" s="253"/>
      <c r="CVE250" s="253"/>
      <c r="CVF250" s="253"/>
      <c r="CVG250" s="253"/>
      <c r="CVH250" s="253"/>
      <c r="CVI250" s="253"/>
      <c r="CVJ250" s="253"/>
      <c r="CVK250" s="253"/>
      <c r="CVL250" s="253"/>
      <c r="CVM250" s="253"/>
      <c r="CVN250" s="253"/>
      <c r="CVO250" s="253"/>
      <c r="CVP250" s="253"/>
      <c r="CVQ250" s="253"/>
      <c r="CVR250" s="253"/>
      <c r="CVS250" s="253"/>
      <c r="CVT250" s="253"/>
      <c r="CVU250" s="253"/>
      <c r="CVV250" s="253"/>
      <c r="CVW250" s="253"/>
      <c r="CVX250" s="253"/>
      <c r="CVY250" s="253"/>
      <c r="CVZ250" s="253"/>
      <c r="CWA250" s="253"/>
      <c r="CWB250" s="253"/>
      <c r="CWC250" s="253"/>
      <c r="CWD250" s="253"/>
      <c r="CWE250" s="253"/>
      <c r="CWF250" s="253"/>
      <c r="CWG250" s="253"/>
      <c r="CWH250" s="253"/>
      <c r="CWI250" s="253"/>
      <c r="CWJ250" s="253"/>
      <c r="CWK250" s="253"/>
      <c r="CWL250" s="253"/>
      <c r="CWM250" s="253"/>
      <c r="CWN250" s="253"/>
      <c r="CWO250" s="253"/>
      <c r="CWP250" s="253"/>
      <c r="CWQ250" s="253"/>
      <c r="CWR250" s="253"/>
      <c r="CWS250" s="253"/>
      <c r="CWT250" s="253"/>
      <c r="CWU250" s="253"/>
      <c r="CWV250" s="253"/>
      <c r="CWW250" s="253"/>
      <c r="CWX250" s="253"/>
      <c r="CWY250" s="253"/>
      <c r="CWZ250" s="253"/>
      <c r="CXA250" s="253"/>
      <c r="CXB250" s="253"/>
      <c r="CXC250" s="253"/>
      <c r="CXD250" s="253"/>
      <c r="CXE250" s="253"/>
      <c r="CXF250" s="253"/>
      <c r="CXG250" s="253"/>
      <c r="CXH250" s="253"/>
      <c r="CXI250" s="253"/>
      <c r="CXJ250" s="253"/>
      <c r="CXK250" s="253"/>
      <c r="CXL250" s="253"/>
      <c r="CXM250" s="253"/>
      <c r="CXN250" s="253"/>
      <c r="CXO250" s="253"/>
      <c r="CXP250" s="253"/>
      <c r="CXQ250" s="253"/>
      <c r="CXR250" s="253"/>
      <c r="CXS250" s="253"/>
      <c r="CXT250" s="253"/>
      <c r="CXU250" s="253"/>
      <c r="CXV250" s="253"/>
      <c r="CXW250" s="253"/>
      <c r="CXX250" s="253"/>
      <c r="CXY250" s="253"/>
      <c r="CXZ250" s="253"/>
      <c r="CYA250" s="253"/>
      <c r="CYB250" s="253"/>
      <c r="CYC250" s="253"/>
      <c r="CYD250" s="253"/>
      <c r="CYE250" s="253"/>
      <c r="CYF250" s="253"/>
      <c r="CYG250" s="253"/>
      <c r="CYH250" s="253"/>
      <c r="CYI250" s="253"/>
      <c r="CYJ250" s="253"/>
      <c r="CYK250" s="253"/>
      <c r="CYL250" s="253"/>
      <c r="CYM250" s="253"/>
      <c r="CYN250" s="253"/>
      <c r="CYO250" s="253"/>
      <c r="CYP250" s="253"/>
      <c r="CYQ250" s="253"/>
      <c r="CYR250" s="253"/>
      <c r="CYS250" s="253"/>
      <c r="CYT250" s="253"/>
      <c r="CYU250" s="253"/>
      <c r="CYV250" s="253"/>
      <c r="CYW250" s="253"/>
      <c r="CYX250" s="253"/>
      <c r="CYY250" s="253"/>
      <c r="CYZ250" s="253"/>
      <c r="CZA250" s="253"/>
      <c r="CZB250" s="253"/>
      <c r="CZC250" s="253"/>
      <c r="CZD250" s="253"/>
      <c r="CZE250" s="253"/>
      <c r="CZF250" s="253"/>
      <c r="CZG250" s="253"/>
      <c r="CZH250" s="253"/>
      <c r="CZI250" s="253"/>
      <c r="CZJ250" s="253"/>
      <c r="CZK250" s="253"/>
      <c r="CZL250" s="253"/>
      <c r="CZM250" s="253"/>
      <c r="CZN250" s="253"/>
      <c r="CZO250" s="253"/>
      <c r="CZP250" s="253"/>
      <c r="CZQ250" s="253"/>
      <c r="CZR250" s="253"/>
      <c r="CZS250" s="253"/>
      <c r="CZT250" s="253"/>
      <c r="CZU250" s="253"/>
      <c r="CZV250" s="253"/>
      <c r="CZW250" s="253"/>
      <c r="CZX250" s="253"/>
      <c r="CZY250" s="253"/>
      <c r="CZZ250" s="253"/>
      <c r="DAA250" s="253"/>
      <c r="DAB250" s="253"/>
      <c r="DAC250" s="253"/>
      <c r="DAD250" s="253"/>
      <c r="DAE250" s="253"/>
      <c r="DAF250" s="253"/>
      <c r="DAG250" s="253"/>
      <c r="DAH250" s="253"/>
      <c r="DAI250" s="253"/>
      <c r="DAJ250" s="253"/>
      <c r="DAK250" s="253"/>
      <c r="DAL250" s="253"/>
      <c r="DAM250" s="253"/>
      <c r="DAN250" s="253"/>
      <c r="DAO250" s="253"/>
      <c r="DAP250" s="253"/>
      <c r="DAQ250" s="253"/>
      <c r="DAR250" s="253"/>
      <c r="DAS250" s="253"/>
      <c r="DAT250" s="253"/>
      <c r="DAU250" s="253"/>
      <c r="DAV250" s="253"/>
      <c r="DAW250" s="253"/>
      <c r="DAX250" s="253"/>
      <c r="DAY250" s="253"/>
      <c r="DAZ250" s="253"/>
      <c r="DBA250" s="253"/>
      <c r="DBB250" s="253"/>
      <c r="DBC250" s="253"/>
      <c r="DBD250" s="253"/>
      <c r="DBE250" s="253"/>
      <c r="DBF250" s="253"/>
      <c r="DBG250" s="253"/>
      <c r="DBH250" s="253"/>
      <c r="DBI250" s="253"/>
      <c r="DBJ250" s="253"/>
      <c r="DBK250" s="253"/>
      <c r="DBL250" s="253"/>
      <c r="DBM250" s="253"/>
      <c r="DBN250" s="253"/>
      <c r="DBO250" s="253"/>
      <c r="DBP250" s="253"/>
      <c r="DBQ250" s="253"/>
      <c r="DBR250" s="253"/>
      <c r="DBS250" s="253"/>
      <c r="DBT250" s="253"/>
      <c r="DBU250" s="253"/>
      <c r="DBV250" s="253"/>
      <c r="DBW250" s="253"/>
      <c r="DBX250" s="253"/>
      <c r="DBY250" s="253"/>
      <c r="DBZ250" s="253"/>
      <c r="DCA250" s="253"/>
      <c r="DCB250" s="253"/>
      <c r="DCC250" s="253"/>
      <c r="DCD250" s="253"/>
      <c r="DCE250" s="253"/>
      <c r="DCF250" s="253"/>
      <c r="DCG250" s="253"/>
      <c r="DCH250" s="253"/>
      <c r="DCI250" s="253"/>
      <c r="DCJ250" s="253"/>
      <c r="DCK250" s="253"/>
      <c r="DCL250" s="253"/>
      <c r="DCM250" s="253"/>
      <c r="DCN250" s="253"/>
      <c r="DCO250" s="253"/>
      <c r="DCP250" s="253"/>
      <c r="DCQ250" s="253"/>
      <c r="DCR250" s="253"/>
      <c r="DCS250" s="253"/>
      <c r="DCT250" s="253"/>
      <c r="DCU250" s="253"/>
      <c r="DCV250" s="253"/>
      <c r="DCW250" s="253"/>
      <c r="DCX250" s="253"/>
      <c r="DCY250" s="253"/>
      <c r="DCZ250" s="253"/>
      <c r="DDA250" s="253"/>
      <c r="DDB250" s="253"/>
      <c r="DDC250" s="253"/>
      <c r="DDD250" s="253"/>
      <c r="DDE250" s="253"/>
      <c r="DDF250" s="253"/>
      <c r="DDG250" s="253"/>
      <c r="DDH250" s="253"/>
      <c r="DDI250" s="253"/>
      <c r="DDJ250" s="253"/>
      <c r="DDK250" s="253"/>
      <c r="DDL250" s="253"/>
      <c r="DDM250" s="253"/>
      <c r="DDN250" s="253"/>
      <c r="DDO250" s="253"/>
      <c r="DDP250" s="253"/>
      <c r="DDQ250" s="253"/>
      <c r="DDR250" s="253"/>
      <c r="DDS250" s="253"/>
      <c r="DDT250" s="253"/>
      <c r="DDU250" s="253"/>
      <c r="DDV250" s="253"/>
      <c r="DDW250" s="253"/>
      <c r="DDX250" s="253"/>
      <c r="DDY250" s="253"/>
      <c r="DDZ250" s="253"/>
      <c r="DEA250" s="253"/>
      <c r="DEB250" s="253"/>
      <c r="DEC250" s="253"/>
      <c r="DED250" s="253"/>
      <c r="DEE250" s="253"/>
      <c r="DEF250" s="253"/>
      <c r="DEG250" s="253"/>
      <c r="DEH250" s="253"/>
      <c r="DEI250" s="253"/>
      <c r="DEJ250" s="253"/>
      <c r="DEK250" s="253"/>
      <c r="DEL250" s="253"/>
      <c r="DEM250" s="253"/>
      <c r="DEN250" s="253"/>
      <c r="DEO250" s="253"/>
      <c r="DEP250" s="253"/>
      <c r="DEQ250" s="253"/>
      <c r="DER250" s="253"/>
      <c r="DES250" s="253"/>
      <c r="DET250" s="253"/>
      <c r="DEU250" s="253"/>
      <c r="DEV250" s="253"/>
      <c r="DEW250" s="253"/>
      <c r="DEX250" s="253"/>
      <c r="DEY250" s="253"/>
      <c r="DEZ250" s="253"/>
      <c r="DFA250" s="253"/>
      <c r="DFB250" s="253"/>
      <c r="DFC250" s="253"/>
      <c r="DFD250" s="253"/>
      <c r="DFE250" s="253"/>
      <c r="DFF250" s="253"/>
      <c r="DFG250" s="253"/>
      <c r="DFH250" s="253"/>
      <c r="DFI250" s="253"/>
      <c r="DFJ250" s="253"/>
      <c r="DFK250" s="253"/>
      <c r="DFL250" s="253"/>
      <c r="DFM250" s="253"/>
      <c r="DFN250" s="253"/>
      <c r="DFO250" s="253"/>
      <c r="DFP250" s="253"/>
      <c r="DFQ250" s="253"/>
      <c r="DFR250" s="253"/>
      <c r="DFS250" s="253"/>
      <c r="DFT250" s="253"/>
      <c r="DFU250" s="253"/>
      <c r="DFV250" s="253"/>
      <c r="DFW250" s="253"/>
      <c r="DFX250" s="253"/>
      <c r="DFY250" s="253"/>
      <c r="DFZ250" s="253"/>
      <c r="DGA250" s="253"/>
      <c r="DGB250" s="253"/>
      <c r="DGC250" s="253"/>
      <c r="DGD250" s="253"/>
      <c r="DGE250" s="253"/>
      <c r="DGF250" s="253"/>
      <c r="DGG250" s="253"/>
      <c r="DGH250" s="253"/>
      <c r="DGI250" s="253"/>
      <c r="DGJ250" s="253"/>
      <c r="DGK250" s="253"/>
      <c r="DGL250" s="253"/>
      <c r="DGM250" s="253"/>
      <c r="DGN250" s="253"/>
      <c r="DGO250" s="253"/>
      <c r="DGP250" s="253"/>
      <c r="DGQ250" s="253"/>
      <c r="DGR250" s="253"/>
      <c r="DGS250" s="253"/>
      <c r="DGT250" s="253"/>
      <c r="DGU250" s="253"/>
      <c r="DGV250" s="253"/>
      <c r="DGW250" s="253"/>
      <c r="DGX250" s="253"/>
      <c r="DGY250" s="253"/>
      <c r="DGZ250" s="253"/>
      <c r="DHA250" s="253"/>
      <c r="DHB250" s="253"/>
      <c r="DHC250" s="253"/>
      <c r="DHD250" s="253"/>
      <c r="DHE250" s="253"/>
      <c r="DHF250" s="253"/>
      <c r="DHG250" s="253"/>
      <c r="DHH250" s="253"/>
      <c r="DHI250" s="253"/>
      <c r="DHJ250" s="253"/>
      <c r="DHK250" s="253"/>
      <c r="DHL250" s="253"/>
      <c r="DHM250" s="253"/>
      <c r="DHN250" s="253"/>
      <c r="DHO250" s="253"/>
      <c r="DHP250" s="253"/>
      <c r="DHQ250" s="253"/>
      <c r="DHR250" s="253"/>
      <c r="DHS250" s="253"/>
      <c r="DHT250" s="253"/>
      <c r="DHU250" s="253"/>
      <c r="DHV250" s="253"/>
      <c r="DHW250" s="253"/>
      <c r="DHX250" s="253"/>
      <c r="DHY250" s="253"/>
      <c r="DHZ250" s="253"/>
      <c r="DIA250" s="253"/>
      <c r="DIB250" s="253"/>
      <c r="DIC250" s="253"/>
      <c r="DID250" s="253"/>
      <c r="DIE250" s="253"/>
      <c r="DIF250" s="253"/>
      <c r="DIG250" s="253"/>
      <c r="DIH250" s="253"/>
      <c r="DII250" s="253"/>
      <c r="DIJ250" s="253"/>
      <c r="DIK250" s="253"/>
      <c r="DIL250" s="253"/>
      <c r="DIM250" s="253"/>
      <c r="DIN250" s="253"/>
      <c r="DIO250" s="253"/>
      <c r="DIP250" s="253"/>
      <c r="DIQ250" s="253"/>
      <c r="DIR250" s="253"/>
      <c r="DIS250" s="253"/>
      <c r="DIT250" s="253"/>
      <c r="DIU250" s="253"/>
      <c r="DIV250" s="253"/>
      <c r="DIW250" s="253"/>
      <c r="DIX250" s="253"/>
      <c r="DIY250" s="253"/>
      <c r="DIZ250" s="253"/>
      <c r="DJA250" s="253"/>
      <c r="DJB250" s="253"/>
      <c r="DJC250" s="253"/>
      <c r="DJD250" s="253"/>
      <c r="DJE250" s="253"/>
      <c r="DJF250" s="253"/>
      <c r="DJG250" s="253"/>
      <c r="DJH250" s="253"/>
      <c r="DJI250" s="253"/>
      <c r="DJJ250" s="253"/>
      <c r="DJK250" s="253"/>
      <c r="DJL250" s="253"/>
      <c r="DJM250" s="253"/>
      <c r="DJN250" s="253"/>
      <c r="DJO250" s="253"/>
      <c r="DJP250" s="253"/>
      <c r="DJQ250" s="253"/>
      <c r="DJR250" s="253"/>
      <c r="DJS250" s="253"/>
      <c r="DJT250" s="253"/>
      <c r="DJU250" s="253"/>
      <c r="DJV250" s="253"/>
      <c r="DJW250" s="253"/>
      <c r="DJX250" s="253"/>
      <c r="DJY250" s="253"/>
      <c r="DJZ250" s="253"/>
      <c r="DKA250" s="253"/>
      <c r="DKB250" s="253"/>
      <c r="DKC250" s="253"/>
      <c r="DKD250" s="253"/>
      <c r="DKE250" s="253"/>
      <c r="DKF250" s="253"/>
      <c r="DKG250" s="253"/>
      <c r="DKH250" s="253"/>
      <c r="DKI250" s="253"/>
      <c r="DKJ250" s="253"/>
      <c r="DKK250" s="253"/>
      <c r="DKL250" s="253"/>
      <c r="DKM250" s="253"/>
      <c r="DKN250" s="253"/>
      <c r="DKO250" s="253"/>
      <c r="DKP250" s="253"/>
      <c r="DKQ250" s="253"/>
      <c r="DKR250" s="253"/>
      <c r="DKS250" s="253"/>
      <c r="DKT250" s="253"/>
      <c r="DKU250" s="253"/>
      <c r="DKV250" s="253"/>
      <c r="DKW250" s="253"/>
      <c r="DKX250" s="253"/>
      <c r="DKY250" s="253"/>
      <c r="DKZ250" s="253"/>
      <c r="DLA250" s="253"/>
      <c r="DLB250" s="253"/>
      <c r="DLC250" s="253"/>
      <c r="DLD250" s="253"/>
      <c r="DLE250" s="253"/>
      <c r="DLF250" s="253"/>
      <c r="DLG250" s="253"/>
      <c r="DLH250" s="253"/>
      <c r="DLI250" s="253"/>
      <c r="DLJ250" s="253"/>
      <c r="DLK250" s="253"/>
      <c r="DLL250" s="253"/>
      <c r="DLM250" s="253"/>
      <c r="DLN250" s="253"/>
      <c r="DLO250" s="253"/>
      <c r="DLP250" s="253"/>
      <c r="DLQ250" s="253"/>
      <c r="DLR250" s="253"/>
      <c r="DLS250" s="253"/>
      <c r="DLT250" s="253"/>
      <c r="DLU250" s="253"/>
      <c r="DLV250" s="253"/>
      <c r="DLW250" s="253"/>
      <c r="DLX250" s="253"/>
      <c r="DLY250" s="253"/>
      <c r="DLZ250" s="253"/>
      <c r="DMA250" s="253"/>
      <c r="DMB250" s="253"/>
      <c r="DMC250" s="253"/>
      <c r="DMD250" s="253"/>
      <c r="DME250" s="253"/>
      <c r="DMF250" s="253"/>
      <c r="DMG250" s="253"/>
      <c r="DMH250" s="253"/>
      <c r="DMI250" s="253"/>
      <c r="DMJ250" s="253"/>
      <c r="DMK250" s="253"/>
      <c r="DML250" s="253"/>
      <c r="DMM250" s="253"/>
      <c r="DMN250" s="253"/>
      <c r="DMO250" s="253"/>
      <c r="DMP250" s="253"/>
      <c r="DMQ250" s="253"/>
      <c r="DMR250" s="253"/>
      <c r="DMS250" s="253"/>
      <c r="DMT250" s="253"/>
      <c r="DMU250" s="253"/>
      <c r="DMV250" s="253"/>
      <c r="DMW250" s="253"/>
      <c r="DMX250" s="253"/>
      <c r="DMY250" s="253"/>
      <c r="DMZ250" s="253"/>
      <c r="DNA250" s="253"/>
      <c r="DNB250" s="253"/>
      <c r="DNC250" s="253"/>
      <c r="DND250" s="253"/>
      <c r="DNE250" s="253"/>
      <c r="DNF250" s="253"/>
      <c r="DNG250" s="253"/>
      <c r="DNH250" s="253"/>
      <c r="DNI250" s="253"/>
      <c r="DNJ250" s="253"/>
      <c r="DNK250" s="253"/>
      <c r="DNL250" s="253"/>
      <c r="DNM250" s="253"/>
      <c r="DNN250" s="253"/>
      <c r="DNO250" s="253"/>
      <c r="DNP250" s="253"/>
      <c r="DNQ250" s="253"/>
      <c r="DNR250" s="253"/>
      <c r="DNS250" s="253"/>
      <c r="DNT250" s="253"/>
      <c r="DNU250" s="253"/>
      <c r="DNV250" s="253"/>
      <c r="DNW250" s="253"/>
      <c r="DNX250" s="253"/>
      <c r="DNY250" s="253"/>
      <c r="DNZ250" s="253"/>
      <c r="DOA250" s="253"/>
      <c r="DOB250" s="253"/>
      <c r="DOC250" s="253"/>
      <c r="DOD250" s="253"/>
      <c r="DOE250" s="253"/>
      <c r="DOF250" s="253"/>
      <c r="DOG250" s="253"/>
      <c r="DOH250" s="253"/>
      <c r="DOI250" s="253"/>
      <c r="DOJ250" s="253"/>
      <c r="DOK250" s="253"/>
      <c r="DOL250" s="253"/>
      <c r="DOM250" s="253"/>
      <c r="DON250" s="253"/>
      <c r="DOO250" s="253"/>
      <c r="DOP250" s="253"/>
      <c r="DOQ250" s="253"/>
      <c r="DOR250" s="253"/>
      <c r="DOS250" s="253"/>
      <c r="DOT250" s="253"/>
      <c r="DOU250" s="253"/>
      <c r="DOV250" s="253"/>
      <c r="DOW250" s="253"/>
      <c r="DOX250" s="253"/>
      <c r="DOY250" s="253"/>
      <c r="DOZ250" s="253"/>
      <c r="DPA250" s="253"/>
      <c r="DPB250" s="253"/>
      <c r="DPC250" s="253"/>
      <c r="DPD250" s="253"/>
      <c r="DPE250" s="253"/>
      <c r="DPF250" s="253"/>
      <c r="DPG250" s="253"/>
      <c r="DPH250" s="253"/>
      <c r="DPI250" s="253"/>
      <c r="DPJ250" s="253"/>
      <c r="DPK250" s="253"/>
      <c r="DPL250" s="253"/>
      <c r="DPM250" s="253"/>
      <c r="DPN250" s="253"/>
      <c r="DPO250" s="253"/>
      <c r="DPP250" s="253"/>
      <c r="DPQ250" s="253"/>
      <c r="DPR250" s="253"/>
      <c r="DPS250" s="253"/>
      <c r="DPT250" s="253"/>
      <c r="DPU250" s="253"/>
      <c r="DPV250" s="253"/>
      <c r="DPW250" s="253"/>
      <c r="DPX250" s="253"/>
      <c r="DPY250" s="253"/>
      <c r="DPZ250" s="253"/>
      <c r="DQA250" s="253"/>
      <c r="DQB250" s="253"/>
      <c r="DQC250" s="253"/>
      <c r="DQD250" s="253"/>
      <c r="DQE250" s="253"/>
      <c r="DQF250" s="253"/>
      <c r="DQG250" s="253"/>
      <c r="DQH250" s="253"/>
      <c r="DQI250" s="253"/>
      <c r="DQJ250" s="253"/>
      <c r="DQK250" s="253"/>
      <c r="DQL250" s="253"/>
      <c r="DQM250" s="253"/>
      <c r="DQN250" s="253"/>
      <c r="DQO250" s="253"/>
      <c r="DQP250" s="253"/>
      <c r="DQQ250" s="253"/>
      <c r="DQR250" s="253"/>
      <c r="DQS250" s="253"/>
      <c r="DQT250" s="253"/>
      <c r="DQU250" s="253"/>
      <c r="DQV250" s="253"/>
      <c r="DQW250" s="253"/>
      <c r="DQX250" s="253"/>
      <c r="DQY250" s="253"/>
      <c r="DQZ250" s="253"/>
      <c r="DRA250" s="253"/>
      <c r="DRB250" s="253"/>
      <c r="DRC250" s="253"/>
      <c r="DRD250" s="253"/>
      <c r="DRE250" s="253"/>
      <c r="DRF250" s="253"/>
      <c r="DRG250" s="253"/>
      <c r="DRH250" s="253"/>
      <c r="DRI250" s="253"/>
      <c r="DRJ250" s="253"/>
      <c r="DRK250" s="253"/>
      <c r="DRL250" s="253"/>
      <c r="DRM250" s="253"/>
      <c r="DRN250" s="253"/>
      <c r="DRO250" s="253"/>
      <c r="DRP250" s="253"/>
      <c r="DRQ250" s="253"/>
      <c r="DRR250" s="253"/>
      <c r="DRS250" s="253"/>
      <c r="DRT250" s="253"/>
      <c r="DRU250" s="253"/>
      <c r="DRV250" s="253"/>
      <c r="DRW250" s="253"/>
      <c r="DRX250" s="253"/>
      <c r="DRY250" s="253"/>
      <c r="DRZ250" s="253"/>
      <c r="DSA250" s="253"/>
      <c r="DSB250" s="253"/>
      <c r="DSC250" s="253"/>
      <c r="DSD250" s="253"/>
      <c r="DSE250" s="253"/>
      <c r="DSF250" s="253"/>
      <c r="DSG250" s="253"/>
      <c r="DSH250" s="253"/>
      <c r="DSI250" s="253"/>
      <c r="DSJ250" s="253"/>
      <c r="DSK250" s="253"/>
      <c r="DSL250" s="253"/>
      <c r="DSM250" s="253"/>
      <c r="DSN250" s="253"/>
      <c r="DSO250" s="253"/>
      <c r="DSP250" s="253"/>
      <c r="DSQ250" s="253"/>
      <c r="DSR250" s="253"/>
      <c r="DSS250" s="253"/>
      <c r="DST250" s="253"/>
      <c r="DSU250" s="253"/>
      <c r="DSV250" s="253"/>
      <c r="DSW250" s="253"/>
      <c r="DSX250" s="253"/>
      <c r="DSY250" s="253"/>
      <c r="DSZ250" s="253"/>
      <c r="DTA250" s="253"/>
      <c r="DTB250" s="253"/>
      <c r="DTC250" s="253"/>
      <c r="DTD250" s="253"/>
      <c r="DTE250" s="253"/>
      <c r="DTF250" s="253"/>
      <c r="DTG250" s="253"/>
      <c r="DTH250" s="253"/>
      <c r="DTI250" s="253"/>
      <c r="DTJ250" s="253"/>
      <c r="DTK250" s="253"/>
      <c r="DTL250" s="253"/>
      <c r="DTM250" s="253"/>
      <c r="DTN250" s="253"/>
      <c r="DTO250" s="253"/>
      <c r="DTP250" s="253"/>
      <c r="DTQ250" s="253"/>
      <c r="DTR250" s="253"/>
      <c r="DTS250" s="253"/>
      <c r="DTT250" s="253"/>
      <c r="DTU250" s="253"/>
      <c r="DTV250" s="253"/>
      <c r="DTW250" s="253"/>
      <c r="DTX250" s="253"/>
      <c r="DTY250" s="253"/>
      <c r="DTZ250" s="253"/>
      <c r="DUA250" s="253"/>
      <c r="DUB250" s="253"/>
      <c r="DUC250" s="253"/>
      <c r="DUD250" s="253"/>
      <c r="DUE250" s="253"/>
      <c r="DUF250" s="253"/>
      <c r="DUG250" s="253"/>
      <c r="DUH250" s="253"/>
      <c r="DUI250" s="253"/>
      <c r="DUJ250" s="253"/>
      <c r="DUK250" s="253"/>
      <c r="DUL250" s="253"/>
      <c r="DUM250" s="253"/>
      <c r="DUN250" s="253"/>
      <c r="DUO250" s="253"/>
      <c r="DUP250" s="253"/>
      <c r="DUQ250" s="253"/>
      <c r="DUR250" s="253"/>
      <c r="DUS250" s="253"/>
      <c r="DUT250" s="253"/>
      <c r="DUU250" s="253"/>
      <c r="DUV250" s="253"/>
      <c r="DUW250" s="253"/>
      <c r="DUX250" s="253"/>
      <c r="DUY250" s="253"/>
      <c r="DUZ250" s="253"/>
      <c r="DVA250" s="253"/>
      <c r="DVB250" s="253"/>
      <c r="DVC250" s="253"/>
      <c r="DVD250" s="253"/>
      <c r="DVE250" s="253"/>
      <c r="DVF250" s="253"/>
      <c r="DVG250" s="253"/>
      <c r="DVH250" s="253"/>
      <c r="DVI250" s="253"/>
      <c r="DVJ250" s="253"/>
      <c r="DVK250" s="253"/>
      <c r="DVL250" s="253"/>
      <c r="DVM250" s="253"/>
      <c r="DVN250" s="253"/>
      <c r="DVO250" s="253"/>
      <c r="DVP250" s="253"/>
      <c r="DVQ250" s="253"/>
      <c r="DVR250" s="253"/>
      <c r="DVS250" s="253"/>
      <c r="DVT250" s="253"/>
      <c r="DVU250" s="253"/>
      <c r="DVV250" s="253"/>
      <c r="DVW250" s="253"/>
      <c r="DVX250" s="253"/>
      <c r="DVY250" s="253"/>
      <c r="DVZ250" s="253"/>
      <c r="DWA250" s="253"/>
      <c r="DWB250" s="253"/>
      <c r="DWC250" s="253"/>
      <c r="DWD250" s="253"/>
      <c r="DWE250" s="253"/>
      <c r="DWF250" s="253"/>
      <c r="DWG250" s="253"/>
      <c r="DWH250" s="253"/>
      <c r="DWI250" s="253"/>
      <c r="DWJ250" s="253"/>
      <c r="DWK250" s="253"/>
      <c r="DWL250" s="253"/>
      <c r="DWM250" s="253"/>
      <c r="DWN250" s="253"/>
      <c r="DWO250" s="253"/>
      <c r="DWP250" s="253"/>
      <c r="DWQ250" s="253"/>
      <c r="DWR250" s="253"/>
      <c r="DWS250" s="253"/>
      <c r="DWT250" s="253"/>
      <c r="DWU250" s="253"/>
      <c r="DWV250" s="253"/>
      <c r="DWW250" s="253"/>
      <c r="DWX250" s="253"/>
      <c r="DWY250" s="253"/>
      <c r="DWZ250" s="253"/>
      <c r="DXA250" s="253"/>
      <c r="DXB250" s="253"/>
      <c r="DXC250" s="253"/>
      <c r="DXD250" s="253"/>
      <c r="DXE250" s="253"/>
      <c r="DXF250" s="253"/>
      <c r="DXG250" s="253"/>
      <c r="DXH250" s="253"/>
      <c r="DXI250" s="253"/>
      <c r="DXJ250" s="253"/>
      <c r="DXK250" s="253"/>
      <c r="DXL250" s="253"/>
      <c r="DXM250" s="253"/>
      <c r="DXN250" s="253"/>
      <c r="DXO250" s="253"/>
      <c r="DXP250" s="253"/>
      <c r="DXQ250" s="253"/>
      <c r="DXR250" s="253"/>
      <c r="DXS250" s="253"/>
      <c r="DXT250" s="253"/>
      <c r="DXU250" s="253"/>
      <c r="DXV250" s="253"/>
      <c r="DXW250" s="253"/>
      <c r="DXX250" s="253"/>
      <c r="DXY250" s="253"/>
      <c r="DXZ250" s="253"/>
      <c r="DYA250" s="253"/>
      <c r="DYB250" s="253"/>
      <c r="DYC250" s="253"/>
      <c r="DYD250" s="253"/>
      <c r="DYE250" s="253"/>
      <c r="DYF250" s="253"/>
      <c r="DYG250" s="253"/>
      <c r="DYH250" s="253"/>
      <c r="DYI250" s="253"/>
      <c r="DYJ250" s="253"/>
      <c r="DYK250" s="253"/>
      <c r="DYL250" s="253"/>
      <c r="DYM250" s="253"/>
      <c r="DYN250" s="253"/>
      <c r="DYO250" s="253"/>
      <c r="DYP250" s="253"/>
      <c r="DYQ250" s="253"/>
      <c r="DYR250" s="253"/>
      <c r="DYS250" s="253"/>
      <c r="DYT250" s="253"/>
      <c r="DYU250" s="253"/>
      <c r="DYV250" s="253"/>
      <c r="DYW250" s="253"/>
      <c r="DYX250" s="253"/>
      <c r="DYY250" s="253"/>
      <c r="DYZ250" s="253"/>
      <c r="DZA250" s="253"/>
      <c r="DZB250" s="253"/>
      <c r="DZC250" s="253"/>
      <c r="DZD250" s="253"/>
      <c r="DZE250" s="253"/>
      <c r="DZF250" s="253"/>
      <c r="DZG250" s="253"/>
      <c r="DZH250" s="253"/>
      <c r="DZI250" s="253"/>
      <c r="DZJ250" s="253"/>
      <c r="DZK250" s="253"/>
      <c r="DZL250" s="253"/>
      <c r="DZM250" s="253"/>
      <c r="DZN250" s="253"/>
      <c r="DZO250" s="253"/>
      <c r="DZP250" s="253"/>
      <c r="DZQ250" s="253"/>
      <c r="DZR250" s="253"/>
      <c r="DZS250" s="253"/>
      <c r="DZT250" s="253"/>
      <c r="DZU250" s="253"/>
      <c r="DZV250" s="253"/>
      <c r="DZW250" s="253"/>
      <c r="DZX250" s="253"/>
      <c r="DZY250" s="253"/>
      <c r="DZZ250" s="253"/>
      <c r="EAA250" s="253"/>
      <c r="EAB250" s="253"/>
      <c r="EAC250" s="253"/>
      <c r="EAD250" s="253"/>
      <c r="EAE250" s="253"/>
      <c r="EAF250" s="253"/>
      <c r="EAG250" s="253"/>
      <c r="EAH250" s="253"/>
      <c r="EAI250" s="253"/>
      <c r="EAJ250" s="253"/>
      <c r="EAK250" s="253"/>
      <c r="EAL250" s="253"/>
      <c r="EAM250" s="253"/>
      <c r="EAN250" s="253"/>
      <c r="EAO250" s="253"/>
      <c r="EAP250" s="253"/>
      <c r="EAQ250" s="253"/>
      <c r="EAR250" s="253"/>
      <c r="EAS250" s="253"/>
      <c r="EAT250" s="253"/>
      <c r="EAU250" s="253"/>
      <c r="EAV250" s="253"/>
      <c r="EAW250" s="253"/>
      <c r="EAX250" s="253"/>
      <c r="EAY250" s="253"/>
      <c r="EAZ250" s="253"/>
      <c r="EBA250" s="253"/>
      <c r="EBB250" s="253"/>
      <c r="EBC250" s="253"/>
      <c r="EBD250" s="253"/>
      <c r="EBE250" s="253"/>
      <c r="EBF250" s="253"/>
      <c r="EBG250" s="253"/>
      <c r="EBH250" s="253"/>
      <c r="EBI250" s="253"/>
      <c r="EBJ250" s="253"/>
      <c r="EBK250" s="253"/>
      <c r="EBL250" s="253"/>
      <c r="EBM250" s="253"/>
      <c r="EBN250" s="253"/>
      <c r="EBO250" s="253"/>
      <c r="EBP250" s="253"/>
      <c r="EBQ250" s="253"/>
      <c r="EBR250" s="253"/>
      <c r="EBS250" s="253"/>
      <c r="EBT250" s="253"/>
      <c r="EBU250" s="253"/>
      <c r="EBV250" s="253"/>
      <c r="EBW250" s="253"/>
      <c r="EBX250" s="253"/>
      <c r="EBY250" s="253"/>
      <c r="EBZ250" s="253"/>
      <c r="ECA250" s="253"/>
      <c r="ECB250" s="253"/>
      <c r="ECC250" s="253"/>
      <c r="ECD250" s="253"/>
      <c r="ECE250" s="253"/>
      <c r="ECF250" s="253"/>
      <c r="ECG250" s="253"/>
      <c r="ECH250" s="253"/>
      <c r="ECI250" s="253"/>
      <c r="ECJ250" s="253"/>
      <c r="ECK250" s="253"/>
      <c r="ECL250" s="253"/>
      <c r="ECM250" s="253"/>
      <c r="ECN250" s="253"/>
      <c r="ECO250" s="253"/>
      <c r="ECP250" s="253"/>
      <c r="ECQ250" s="253"/>
      <c r="ECR250" s="253"/>
      <c r="ECS250" s="253"/>
      <c r="ECT250" s="253"/>
      <c r="ECU250" s="253"/>
      <c r="ECV250" s="253"/>
      <c r="ECW250" s="253"/>
      <c r="ECX250" s="253"/>
      <c r="ECY250" s="253"/>
      <c r="ECZ250" s="253"/>
      <c r="EDA250" s="253"/>
      <c r="EDB250" s="253"/>
      <c r="EDC250" s="253"/>
      <c r="EDD250" s="253"/>
      <c r="EDE250" s="253"/>
      <c r="EDF250" s="253"/>
      <c r="EDG250" s="253"/>
      <c r="EDH250" s="253"/>
      <c r="EDI250" s="253"/>
      <c r="EDJ250" s="253"/>
      <c r="EDK250" s="253"/>
      <c r="EDL250" s="253"/>
      <c r="EDM250" s="253"/>
      <c r="EDN250" s="253"/>
      <c r="EDO250" s="253"/>
      <c r="EDP250" s="253"/>
      <c r="EDQ250" s="253"/>
      <c r="EDR250" s="253"/>
      <c r="EDS250" s="253"/>
      <c r="EDT250" s="253"/>
      <c r="EDU250" s="253"/>
      <c r="EDV250" s="253"/>
      <c r="EDW250" s="253"/>
      <c r="EDX250" s="253"/>
      <c r="EDY250" s="253"/>
      <c r="EDZ250" s="253"/>
      <c r="EEA250" s="253"/>
      <c r="EEB250" s="253"/>
      <c r="EEC250" s="253"/>
      <c r="EED250" s="253"/>
      <c r="EEE250" s="253"/>
      <c r="EEF250" s="253"/>
      <c r="EEG250" s="253"/>
      <c r="EEH250" s="253"/>
      <c r="EEI250" s="253"/>
      <c r="EEJ250" s="253"/>
      <c r="EEK250" s="253"/>
      <c r="EEL250" s="253"/>
      <c r="EEM250" s="253"/>
      <c r="EEN250" s="253"/>
      <c r="EEO250" s="253"/>
      <c r="EEP250" s="253"/>
      <c r="EEQ250" s="253"/>
      <c r="EER250" s="253"/>
      <c r="EES250" s="253"/>
      <c r="EET250" s="253"/>
      <c r="EEU250" s="253"/>
      <c r="EEV250" s="253"/>
      <c r="EEW250" s="253"/>
      <c r="EEX250" s="253"/>
      <c r="EEY250" s="253"/>
      <c r="EEZ250" s="253"/>
      <c r="EFA250" s="253"/>
      <c r="EFB250" s="253"/>
      <c r="EFC250" s="253"/>
      <c r="EFD250" s="253"/>
      <c r="EFE250" s="253"/>
      <c r="EFF250" s="253"/>
      <c r="EFG250" s="253"/>
      <c r="EFH250" s="253"/>
      <c r="EFI250" s="253"/>
      <c r="EFJ250" s="253"/>
      <c r="EFK250" s="253"/>
      <c r="EFL250" s="253"/>
      <c r="EFM250" s="253"/>
      <c r="EFN250" s="253"/>
      <c r="EFO250" s="253"/>
      <c r="EFP250" s="253"/>
      <c r="EFQ250" s="253"/>
      <c r="EFR250" s="253"/>
      <c r="EFS250" s="253"/>
      <c r="EFT250" s="253"/>
      <c r="EFU250" s="253"/>
      <c r="EFV250" s="253"/>
      <c r="EFW250" s="253"/>
      <c r="EFX250" s="253"/>
      <c r="EFY250" s="253"/>
      <c r="EFZ250" s="253"/>
      <c r="EGA250" s="253"/>
      <c r="EGB250" s="253"/>
      <c r="EGC250" s="253"/>
      <c r="EGD250" s="253"/>
      <c r="EGE250" s="253"/>
      <c r="EGF250" s="253"/>
      <c r="EGG250" s="253"/>
      <c r="EGH250" s="253"/>
      <c r="EGI250" s="253"/>
      <c r="EGJ250" s="253"/>
      <c r="EGK250" s="253"/>
      <c r="EGL250" s="253"/>
      <c r="EGM250" s="253"/>
      <c r="EGN250" s="253"/>
      <c r="EGO250" s="253"/>
      <c r="EGP250" s="253"/>
      <c r="EGQ250" s="253"/>
      <c r="EGR250" s="253"/>
      <c r="EGS250" s="253"/>
      <c r="EGT250" s="253"/>
      <c r="EGU250" s="253"/>
      <c r="EGV250" s="253"/>
      <c r="EGW250" s="253"/>
      <c r="EGX250" s="253"/>
      <c r="EGY250" s="253"/>
      <c r="EGZ250" s="253"/>
      <c r="EHA250" s="253"/>
      <c r="EHB250" s="253"/>
      <c r="EHC250" s="253"/>
      <c r="EHD250" s="253"/>
      <c r="EHE250" s="253"/>
      <c r="EHF250" s="253"/>
      <c r="EHG250" s="253"/>
      <c r="EHH250" s="253"/>
      <c r="EHI250" s="253"/>
      <c r="EHJ250" s="253"/>
      <c r="EHK250" s="253"/>
      <c r="EHL250" s="253"/>
      <c r="EHM250" s="253"/>
      <c r="EHN250" s="253"/>
      <c r="EHO250" s="253"/>
      <c r="EHP250" s="253"/>
      <c r="EHQ250" s="253"/>
      <c r="EHR250" s="253"/>
      <c r="EHS250" s="253"/>
      <c r="EHT250" s="253"/>
      <c r="EHU250" s="253"/>
      <c r="EHV250" s="253"/>
      <c r="EHW250" s="253"/>
      <c r="EHX250" s="253"/>
      <c r="EHY250" s="253"/>
      <c r="EHZ250" s="253"/>
      <c r="EIA250" s="253"/>
      <c r="EIB250" s="253"/>
      <c r="EIC250" s="253"/>
      <c r="EID250" s="253"/>
      <c r="EIE250" s="253"/>
      <c r="EIF250" s="253"/>
      <c r="EIG250" s="253"/>
      <c r="EIH250" s="253"/>
      <c r="EII250" s="253"/>
      <c r="EIJ250" s="253"/>
      <c r="EIK250" s="253"/>
      <c r="EIL250" s="253"/>
      <c r="EIM250" s="253"/>
      <c r="EIN250" s="253"/>
      <c r="EIO250" s="253"/>
      <c r="EIP250" s="253"/>
      <c r="EIQ250" s="253"/>
      <c r="EIR250" s="253"/>
      <c r="EIS250" s="253"/>
      <c r="EIT250" s="253"/>
      <c r="EIU250" s="253"/>
      <c r="EIV250" s="253"/>
      <c r="EIW250" s="253"/>
      <c r="EIX250" s="253"/>
      <c r="EIY250" s="253"/>
      <c r="EIZ250" s="253"/>
      <c r="EJA250" s="253"/>
      <c r="EJB250" s="253"/>
      <c r="EJC250" s="253"/>
      <c r="EJD250" s="253"/>
      <c r="EJE250" s="253"/>
      <c r="EJF250" s="253"/>
      <c r="EJG250" s="253"/>
      <c r="EJH250" s="253"/>
      <c r="EJI250" s="253"/>
      <c r="EJJ250" s="253"/>
      <c r="EJK250" s="253"/>
      <c r="EJL250" s="253"/>
      <c r="EJM250" s="253"/>
      <c r="EJN250" s="253"/>
      <c r="EJO250" s="253"/>
      <c r="EJP250" s="253"/>
      <c r="EJQ250" s="253"/>
      <c r="EJR250" s="253"/>
      <c r="EJS250" s="253"/>
      <c r="EJT250" s="253"/>
      <c r="EJU250" s="253"/>
      <c r="EJV250" s="253"/>
      <c r="EJW250" s="253"/>
      <c r="EJX250" s="253"/>
      <c r="EJY250" s="253"/>
      <c r="EJZ250" s="253"/>
      <c r="EKA250" s="253"/>
      <c r="EKB250" s="253"/>
      <c r="EKC250" s="253"/>
      <c r="EKD250" s="253"/>
      <c r="EKE250" s="253"/>
      <c r="EKF250" s="253"/>
      <c r="EKG250" s="253"/>
      <c r="EKH250" s="253"/>
      <c r="EKI250" s="253"/>
      <c r="EKJ250" s="253"/>
      <c r="EKK250" s="253"/>
      <c r="EKL250" s="253"/>
      <c r="EKM250" s="253"/>
      <c r="EKN250" s="253"/>
      <c r="EKO250" s="253"/>
      <c r="EKP250" s="253"/>
      <c r="EKQ250" s="253"/>
      <c r="EKR250" s="253"/>
      <c r="EKS250" s="253"/>
      <c r="EKT250" s="253"/>
      <c r="EKU250" s="253"/>
      <c r="EKV250" s="253"/>
      <c r="EKW250" s="253"/>
      <c r="EKX250" s="253"/>
      <c r="EKY250" s="253"/>
      <c r="EKZ250" s="253"/>
      <c r="ELA250" s="253"/>
      <c r="ELB250" s="253"/>
      <c r="ELC250" s="253"/>
      <c r="ELD250" s="253"/>
      <c r="ELE250" s="253"/>
      <c r="ELF250" s="253"/>
      <c r="ELG250" s="253"/>
      <c r="ELH250" s="253"/>
      <c r="ELI250" s="253"/>
      <c r="ELJ250" s="253"/>
      <c r="ELK250" s="253"/>
      <c r="ELL250" s="253"/>
      <c r="ELM250" s="253"/>
      <c r="ELN250" s="253"/>
      <c r="ELO250" s="253"/>
      <c r="ELP250" s="253"/>
      <c r="ELQ250" s="253"/>
      <c r="ELR250" s="253"/>
      <c r="ELS250" s="253"/>
      <c r="ELT250" s="253"/>
      <c r="ELU250" s="253"/>
      <c r="ELV250" s="253"/>
      <c r="ELW250" s="253"/>
      <c r="ELX250" s="253"/>
      <c r="ELY250" s="253"/>
      <c r="ELZ250" s="253"/>
      <c r="EMA250" s="253"/>
      <c r="EMB250" s="253"/>
      <c r="EMC250" s="253"/>
      <c r="EMD250" s="253"/>
      <c r="EME250" s="253"/>
      <c r="EMF250" s="253"/>
      <c r="EMG250" s="253"/>
      <c r="EMH250" s="253"/>
      <c r="EMI250" s="253"/>
      <c r="EMJ250" s="253"/>
      <c r="EMK250" s="253"/>
      <c r="EML250" s="253"/>
      <c r="EMM250" s="253"/>
      <c r="EMN250" s="253"/>
      <c r="EMO250" s="253"/>
      <c r="EMP250" s="253"/>
      <c r="EMQ250" s="253"/>
      <c r="EMR250" s="253"/>
      <c r="EMS250" s="253"/>
      <c r="EMT250" s="253"/>
      <c r="EMU250" s="253"/>
      <c r="EMV250" s="253"/>
      <c r="EMW250" s="253"/>
      <c r="EMX250" s="253"/>
      <c r="EMY250" s="253"/>
      <c r="EMZ250" s="253"/>
      <c r="ENA250" s="253"/>
      <c r="ENB250" s="253"/>
      <c r="ENC250" s="253"/>
      <c r="END250" s="253"/>
      <c r="ENE250" s="253"/>
      <c r="ENF250" s="253"/>
      <c r="ENG250" s="253"/>
      <c r="ENH250" s="253"/>
      <c r="ENI250" s="253"/>
      <c r="ENJ250" s="253"/>
      <c r="ENK250" s="253"/>
      <c r="ENL250" s="253"/>
      <c r="ENM250" s="253"/>
      <c r="ENN250" s="253"/>
      <c r="ENO250" s="253"/>
      <c r="ENP250" s="253"/>
      <c r="ENQ250" s="253"/>
      <c r="ENR250" s="253"/>
      <c r="ENS250" s="253"/>
      <c r="ENT250" s="253"/>
      <c r="ENU250" s="253"/>
      <c r="ENV250" s="253"/>
      <c r="ENW250" s="253"/>
      <c r="ENX250" s="253"/>
      <c r="ENY250" s="253"/>
      <c r="ENZ250" s="253"/>
      <c r="EOA250" s="253"/>
      <c r="EOB250" s="253"/>
      <c r="EOC250" s="253"/>
      <c r="EOD250" s="253"/>
      <c r="EOE250" s="253"/>
      <c r="EOF250" s="253"/>
      <c r="EOG250" s="253"/>
      <c r="EOH250" s="253"/>
      <c r="EOI250" s="253"/>
      <c r="EOJ250" s="253"/>
      <c r="EOK250" s="253"/>
      <c r="EOL250" s="253"/>
      <c r="EOM250" s="253"/>
      <c r="EON250" s="253"/>
      <c r="EOO250" s="253"/>
      <c r="EOP250" s="253"/>
      <c r="EOQ250" s="253"/>
      <c r="EOR250" s="253"/>
      <c r="EOS250" s="253"/>
      <c r="EOT250" s="253"/>
      <c r="EOU250" s="253"/>
      <c r="EOV250" s="253"/>
      <c r="EOW250" s="253"/>
      <c r="EOX250" s="253"/>
      <c r="EOY250" s="253"/>
      <c r="EOZ250" s="253"/>
      <c r="EPA250" s="253"/>
      <c r="EPB250" s="253"/>
      <c r="EPC250" s="253"/>
      <c r="EPD250" s="253"/>
      <c r="EPE250" s="253"/>
      <c r="EPF250" s="253"/>
      <c r="EPG250" s="253"/>
      <c r="EPH250" s="253"/>
      <c r="EPI250" s="253"/>
      <c r="EPJ250" s="253"/>
      <c r="EPK250" s="253"/>
      <c r="EPL250" s="253"/>
      <c r="EPM250" s="253"/>
      <c r="EPN250" s="253"/>
      <c r="EPO250" s="253"/>
      <c r="EPP250" s="253"/>
      <c r="EPQ250" s="253"/>
      <c r="EPR250" s="253"/>
      <c r="EPS250" s="253"/>
      <c r="EPT250" s="253"/>
      <c r="EPU250" s="253"/>
      <c r="EPV250" s="253"/>
      <c r="EPW250" s="253"/>
      <c r="EPX250" s="253"/>
      <c r="EPY250" s="253"/>
      <c r="EPZ250" s="253"/>
      <c r="EQA250" s="253"/>
      <c r="EQB250" s="253"/>
      <c r="EQC250" s="253"/>
      <c r="EQD250" s="253"/>
      <c r="EQE250" s="253"/>
      <c r="EQF250" s="253"/>
      <c r="EQG250" s="253"/>
      <c r="EQH250" s="253"/>
      <c r="EQI250" s="253"/>
      <c r="EQJ250" s="253"/>
      <c r="EQK250" s="253"/>
      <c r="EQL250" s="253"/>
      <c r="EQM250" s="253"/>
      <c r="EQN250" s="253"/>
      <c r="EQO250" s="253"/>
      <c r="EQP250" s="253"/>
      <c r="EQQ250" s="253"/>
      <c r="EQR250" s="253"/>
      <c r="EQS250" s="253"/>
      <c r="EQT250" s="253"/>
      <c r="EQU250" s="253"/>
      <c r="EQV250" s="253"/>
      <c r="EQW250" s="253"/>
      <c r="EQX250" s="253"/>
      <c r="EQY250" s="253"/>
      <c r="EQZ250" s="253"/>
      <c r="ERA250" s="253"/>
      <c r="ERB250" s="253"/>
      <c r="ERC250" s="253"/>
      <c r="ERD250" s="253"/>
      <c r="ERE250" s="253"/>
      <c r="ERF250" s="253"/>
      <c r="ERG250" s="253"/>
      <c r="ERH250" s="253"/>
      <c r="ERI250" s="253"/>
      <c r="ERJ250" s="253"/>
      <c r="ERK250" s="253"/>
      <c r="ERL250" s="253"/>
      <c r="ERM250" s="253"/>
      <c r="ERN250" s="253"/>
      <c r="ERO250" s="253"/>
      <c r="ERP250" s="253"/>
      <c r="ERQ250" s="253"/>
      <c r="ERR250" s="253"/>
      <c r="ERS250" s="253"/>
      <c r="ERT250" s="253"/>
      <c r="ERU250" s="253"/>
      <c r="ERV250" s="253"/>
      <c r="ERW250" s="253"/>
      <c r="ERX250" s="253"/>
      <c r="ERY250" s="253"/>
      <c r="ERZ250" s="253"/>
      <c r="ESA250" s="253"/>
      <c r="ESB250" s="253"/>
      <c r="ESC250" s="253"/>
      <c r="ESD250" s="253"/>
      <c r="ESE250" s="253"/>
      <c r="ESF250" s="253"/>
      <c r="ESG250" s="253"/>
      <c r="ESH250" s="253"/>
      <c r="ESI250" s="253"/>
      <c r="ESJ250" s="253"/>
      <c r="ESK250" s="253"/>
      <c r="ESL250" s="253"/>
      <c r="ESM250" s="253"/>
      <c r="ESN250" s="253"/>
      <c r="ESO250" s="253"/>
      <c r="ESP250" s="253"/>
      <c r="ESQ250" s="253"/>
      <c r="ESR250" s="253"/>
      <c r="ESS250" s="253"/>
      <c r="EST250" s="253"/>
      <c r="ESU250" s="253"/>
      <c r="ESV250" s="253"/>
      <c r="ESW250" s="253"/>
      <c r="ESX250" s="253"/>
      <c r="ESY250" s="253"/>
      <c r="ESZ250" s="253"/>
      <c r="ETA250" s="253"/>
      <c r="ETB250" s="253"/>
      <c r="ETC250" s="253"/>
      <c r="ETD250" s="253"/>
      <c r="ETE250" s="253"/>
      <c r="ETF250" s="253"/>
      <c r="ETG250" s="253"/>
      <c r="ETH250" s="253"/>
      <c r="ETI250" s="253"/>
      <c r="ETJ250" s="253"/>
      <c r="ETK250" s="253"/>
      <c r="ETL250" s="253"/>
      <c r="ETM250" s="253"/>
      <c r="ETN250" s="253"/>
      <c r="ETO250" s="253"/>
      <c r="ETP250" s="253"/>
      <c r="ETQ250" s="253"/>
      <c r="ETR250" s="253"/>
      <c r="ETS250" s="253"/>
      <c r="ETT250" s="253"/>
      <c r="ETU250" s="253"/>
      <c r="ETV250" s="253"/>
      <c r="ETW250" s="253"/>
      <c r="ETX250" s="253"/>
      <c r="ETY250" s="253"/>
      <c r="ETZ250" s="253"/>
      <c r="EUA250" s="253"/>
      <c r="EUB250" s="253"/>
      <c r="EUC250" s="253"/>
      <c r="EUD250" s="253"/>
      <c r="EUE250" s="253"/>
      <c r="EUF250" s="253"/>
      <c r="EUG250" s="253"/>
      <c r="EUH250" s="253"/>
      <c r="EUI250" s="253"/>
      <c r="EUJ250" s="253"/>
      <c r="EUK250" s="253"/>
      <c r="EUL250" s="253"/>
      <c r="EUM250" s="253"/>
      <c r="EUN250" s="253"/>
      <c r="EUO250" s="253"/>
      <c r="EUP250" s="253"/>
      <c r="EUQ250" s="253"/>
      <c r="EUR250" s="253"/>
      <c r="EUS250" s="253"/>
      <c r="EUT250" s="253"/>
      <c r="EUU250" s="253"/>
      <c r="EUV250" s="253"/>
      <c r="EUW250" s="253"/>
      <c r="EUX250" s="253"/>
      <c r="EUY250" s="253"/>
      <c r="EUZ250" s="253"/>
      <c r="EVA250" s="253"/>
      <c r="EVB250" s="253"/>
      <c r="EVC250" s="253"/>
      <c r="EVD250" s="253"/>
      <c r="EVE250" s="253"/>
      <c r="EVF250" s="253"/>
      <c r="EVG250" s="253"/>
      <c r="EVH250" s="253"/>
      <c r="EVI250" s="253"/>
      <c r="EVJ250" s="253"/>
      <c r="EVK250" s="253"/>
      <c r="EVL250" s="253"/>
      <c r="EVM250" s="253"/>
      <c r="EVN250" s="253"/>
      <c r="EVO250" s="253"/>
      <c r="EVP250" s="253"/>
      <c r="EVQ250" s="253"/>
      <c r="EVR250" s="253"/>
      <c r="EVS250" s="253"/>
      <c r="EVT250" s="253"/>
      <c r="EVU250" s="253"/>
      <c r="EVV250" s="253"/>
      <c r="EVW250" s="253"/>
      <c r="EVX250" s="253"/>
      <c r="EVY250" s="253"/>
      <c r="EVZ250" s="253"/>
      <c r="EWA250" s="253"/>
      <c r="EWB250" s="253"/>
      <c r="EWC250" s="253"/>
      <c r="EWD250" s="253"/>
      <c r="EWE250" s="253"/>
      <c r="EWF250" s="253"/>
      <c r="EWG250" s="253"/>
      <c r="EWH250" s="253"/>
      <c r="EWI250" s="253"/>
      <c r="EWJ250" s="253"/>
      <c r="EWK250" s="253"/>
      <c r="EWL250" s="253"/>
      <c r="EWM250" s="253"/>
      <c r="EWN250" s="253"/>
      <c r="EWO250" s="253"/>
      <c r="EWP250" s="253"/>
      <c r="EWQ250" s="253"/>
      <c r="EWR250" s="253"/>
      <c r="EWS250" s="253"/>
      <c r="EWT250" s="253"/>
      <c r="EWU250" s="253"/>
      <c r="EWV250" s="253"/>
      <c r="EWW250" s="253"/>
      <c r="EWX250" s="253"/>
      <c r="EWY250" s="253"/>
      <c r="EWZ250" s="253"/>
      <c r="EXA250" s="253"/>
      <c r="EXB250" s="253"/>
      <c r="EXC250" s="253"/>
      <c r="EXD250" s="253"/>
      <c r="EXE250" s="253"/>
      <c r="EXF250" s="253"/>
      <c r="EXG250" s="253"/>
      <c r="EXH250" s="253"/>
      <c r="EXI250" s="253"/>
      <c r="EXJ250" s="253"/>
      <c r="EXK250" s="253"/>
      <c r="EXL250" s="253"/>
      <c r="EXM250" s="253"/>
      <c r="EXN250" s="253"/>
      <c r="EXO250" s="253"/>
      <c r="EXP250" s="253"/>
      <c r="EXQ250" s="253"/>
      <c r="EXR250" s="253"/>
      <c r="EXS250" s="253"/>
      <c r="EXT250" s="253"/>
      <c r="EXU250" s="253"/>
      <c r="EXV250" s="253"/>
      <c r="EXW250" s="253"/>
      <c r="EXX250" s="253"/>
      <c r="EXY250" s="253"/>
      <c r="EXZ250" s="253"/>
      <c r="EYA250" s="253"/>
      <c r="EYB250" s="253"/>
      <c r="EYC250" s="253"/>
      <c r="EYD250" s="253"/>
      <c r="EYE250" s="253"/>
      <c r="EYF250" s="253"/>
      <c r="EYG250" s="253"/>
      <c r="EYH250" s="253"/>
      <c r="EYI250" s="253"/>
      <c r="EYJ250" s="253"/>
      <c r="EYK250" s="253"/>
      <c r="EYL250" s="253"/>
      <c r="EYM250" s="253"/>
      <c r="EYN250" s="253"/>
      <c r="EYO250" s="253"/>
      <c r="EYP250" s="253"/>
      <c r="EYQ250" s="253"/>
      <c r="EYR250" s="253"/>
      <c r="EYS250" s="253"/>
      <c r="EYT250" s="253"/>
      <c r="EYU250" s="253"/>
      <c r="EYV250" s="253"/>
      <c r="EYW250" s="253"/>
      <c r="EYX250" s="253"/>
      <c r="EYY250" s="253"/>
      <c r="EYZ250" s="253"/>
      <c r="EZA250" s="253"/>
      <c r="EZB250" s="253"/>
      <c r="EZC250" s="253"/>
      <c r="EZD250" s="253"/>
      <c r="EZE250" s="253"/>
      <c r="EZF250" s="253"/>
      <c r="EZG250" s="253"/>
      <c r="EZH250" s="253"/>
      <c r="EZI250" s="253"/>
      <c r="EZJ250" s="253"/>
      <c r="EZK250" s="253"/>
      <c r="EZL250" s="253"/>
      <c r="EZM250" s="253"/>
      <c r="EZN250" s="253"/>
      <c r="EZO250" s="253"/>
      <c r="EZP250" s="253"/>
      <c r="EZQ250" s="253"/>
      <c r="EZR250" s="253"/>
      <c r="EZS250" s="253"/>
      <c r="EZT250" s="253"/>
      <c r="EZU250" s="253"/>
      <c r="EZV250" s="253"/>
      <c r="EZW250" s="253"/>
      <c r="EZX250" s="253"/>
      <c r="EZY250" s="253"/>
      <c r="EZZ250" s="253"/>
      <c r="FAA250" s="253"/>
      <c r="FAB250" s="253"/>
      <c r="FAC250" s="253"/>
      <c r="FAD250" s="253"/>
      <c r="FAE250" s="253"/>
      <c r="FAF250" s="253"/>
      <c r="FAG250" s="253"/>
      <c r="FAH250" s="253"/>
      <c r="FAI250" s="253"/>
      <c r="FAJ250" s="253"/>
      <c r="FAK250" s="253"/>
      <c r="FAL250" s="253"/>
      <c r="FAM250" s="253"/>
      <c r="FAN250" s="253"/>
      <c r="FAO250" s="253"/>
      <c r="FAP250" s="253"/>
      <c r="FAQ250" s="253"/>
      <c r="FAR250" s="253"/>
      <c r="FAS250" s="253"/>
      <c r="FAT250" s="253"/>
      <c r="FAU250" s="253"/>
      <c r="FAV250" s="253"/>
      <c r="FAW250" s="253"/>
      <c r="FAX250" s="253"/>
      <c r="FAY250" s="253"/>
      <c r="FAZ250" s="253"/>
      <c r="FBA250" s="253"/>
      <c r="FBB250" s="253"/>
      <c r="FBC250" s="253"/>
      <c r="FBD250" s="253"/>
      <c r="FBE250" s="253"/>
      <c r="FBF250" s="253"/>
      <c r="FBG250" s="253"/>
      <c r="FBH250" s="253"/>
      <c r="FBI250" s="253"/>
      <c r="FBJ250" s="253"/>
      <c r="FBK250" s="253"/>
      <c r="FBL250" s="253"/>
      <c r="FBM250" s="253"/>
      <c r="FBN250" s="253"/>
      <c r="FBO250" s="253"/>
      <c r="FBP250" s="253"/>
      <c r="FBQ250" s="253"/>
      <c r="FBR250" s="253"/>
      <c r="FBS250" s="253"/>
      <c r="FBT250" s="253"/>
      <c r="FBU250" s="253"/>
      <c r="FBV250" s="253"/>
      <c r="FBW250" s="253"/>
      <c r="FBX250" s="253"/>
      <c r="FBY250" s="253"/>
      <c r="FBZ250" s="253"/>
      <c r="FCA250" s="253"/>
      <c r="FCB250" s="253"/>
      <c r="FCC250" s="253"/>
      <c r="FCD250" s="253"/>
      <c r="FCE250" s="253"/>
      <c r="FCF250" s="253"/>
      <c r="FCG250" s="253"/>
      <c r="FCH250" s="253"/>
      <c r="FCI250" s="253"/>
      <c r="FCJ250" s="253"/>
      <c r="FCK250" s="253"/>
      <c r="FCL250" s="253"/>
      <c r="FCM250" s="253"/>
      <c r="FCN250" s="253"/>
      <c r="FCO250" s="253"/>
      <c r="FCP250" s="253"/>
      <c r="FCQ250" s="253"/>
      <c r="FCR250" s="253"/>
      <c r="FCS250" s="253"/>
      <c r="FCT250" s="253"/>
      <c r="FCU250" s="253"/>
      <c r="FCV250" s="253"/>
      <c r="FCW250" s="253"/>
      <c r="FCX250" s="253"/>
      <c r="FCY250" s="253"/>
      <c r="FCZ250" s="253"/>
      <c r="FDA250" s="253"/>
      <c r="FDB250" s="253"/>
      <c r="FDC250" s="253"/>
      <c r="FDD250" s="253"/>
      <c r="FDE250" s="253"/>
      <c r="FDF250" s="253"/>
      <c r="FDG250" s="253"/>
      <c r="FDH250" s="253"/>
      <c r="FDI250" s="253"/>
      <c r="FDJ250" s="253"/>
      <c r="FDK250" s="253"/>
      <c r="FDL250" s="253"/>
      <c r="FDM250" s="253"/>
      <c r="FDN250" s="253"/>
      <c r="FDO250" s="253"/>
      <c r="FDP250" s="253"/>
      <c r="FDQ250" s="253"/>
      <c r="FDR250" s="253"/>
      <c r="FDS250" s="253"/>
      <c r="FDT250" s="253"/>
      <c r="FDU250" s="253"/>
      <c r="FDV250" s="253"/>
      <c r="FDW250" s="253"/>
      <c r="FDX250" s="253"/>
      <c r="FDY250" s="253"/>
      <c r="FDZ250" s="253"/>
      <c r="FEA250" s="253"/>
      <c r="FEB250" s="253"/>
      <c r="FEC250" s="253"/>
      <c r="FED250" s="253"/>
      <c r="FEE250" s="253"/>
      <c r="FEF250" s="253"/>
      <c r="FEG250" s="253"/>
      <c r="FEH250" s="253"/>
      <c r="FEI250" s="253"/>
      <c r="FEJ250" s="253"/>
      <c r="FEK250" s="253"/>
      <c r="FEL250" s="253"/>
      <c r="FEM250" s="253"/>
      <c r="FEN250" s="253"/>
      <c r="FEO250" s="253"/>
      <c r="FEP250" s="253"/>
      <c r="FEQ250" s="253"/>
      <c r="FER250" s="253"/>
      <c r="FES250" s="253"/>
      <c r="FET250" s="253"/>
      <c r="FEU250" s="253"/>
      <c r="FEV250" s="253"/>
      <c r="FEW250" s="253"/>
      <c r="FEX250" s="253"/>
      <c r="FEY250" s="253"/>
      <c r="FEZ250" s="253"/>
      <c r="FFA250" s="253"/>
      <c r="FFB250" s="253"/>
      <c r="FFC250" s="253"/>
      <c r="FFD250" s="253"/>
      <c r="FFE250" s="253"/>
      <c r="FFF250" s="253"/>
      <c r="FFG250" s="253"/>
      <c r="FFH250" s="253"/>
      <c r="FFI250" s="253"/>
      <c r="FFJ250" s="253"/>
      <c r="FFK250" s="253"/>
      <c r="FFL250" s="253"/>
      <c r="FFM250" s="253"/>
      <c r="FFN250" s="253"/>
      <c r="FFO250" s="253"/>
      <c r="FFP250" s="253"/>
      <c r="FFQ250" s="253"/>
      <c r="FFR250" s="253"/>
      <c r="FFS250" s="253"/>
      <c r="FFT250" s="253"/>
      <c r="FFU250" s="253"/>
      <c r="FFV250" s="253"/>
      <c r="FFW250" s="253"/>
      <c r="FFX250" s="253"/>
      <c r="FFY250" s="253"/>
      <c r="FFZ250" s="253"/>
      <c r="FGA250" s="253"/>
      <c r="FGB250" s="253"/>
      <c r="FGC250" s="253"/>
      <c r="FGD250" s="253"/>
      <c r="FGE250" s="253"/>
      <c r="FGF250" s="253"/>
      <c r="FGG250" s="253"/>
      <c r="FGH250" s="253"/>
      <c r="FGI250" s="253"/>
      <c r="FGJ250" s="253"/>
      <c r="FGK250" s="253"/>
      <c r="FGL250" s="253"/>
      <c r="FGM250" s="253"/>
      <c r="FGN250" s="253"/>
      <c r="FGO250" s="253"/>
      <c r="FGP250" s="253"/>
      <c r="FGQ250" s="253"/>
      <c r="FGR250" s="253"/>
      <c r="FGS250" s="253"/>
      <c r="FGT250" s="253"/>
      <c r="FGU250" s="253"/>
      <c r="FGV250" s="253"/>
      <c r="FGW250" s="253"/>
      <c r="FGX250" s="253"/>
      <c r="FGY250" s="253"/>
      <c r="FGZ250" s="253"/>
      <c r="FHA250" s="253"/>
      <c r="FHB250" s="253"/>
      <c r="FHC250" s="253"/>
      <c r="FHD250" s="253"/>
      <c r="FHE250" s="253"/>
      <c r="FHF250" s="253"/>
      <c r="FHG250" s="253"/>
      <c r="FHH250" s="253"/>
      <c r="FHI250" s="253"/>
      <c r="FHJ250" s="253"/>
      <c r="FHK250" s="253"/>
      <c r="FHL250" s="253"/>
      <c r="FHM250" s="253"/>
      <c r="FHN250" s="253"/>
      <c r="FHO250" s="253"/>
      <c r="FHP250" s="253"/>
      <c r="FHQ250" s="253"/>
      <c r="FHR250" s="253"/>
      <c r="FHS250" s="253"/>
      <c r="FHT250" s="253"/>
      <c r="FHU250" s="253"/>
      <c r="FHV250" s="253"/>
      <c r="FHW250" s="253"/>
      <c r="FHX250" s="253"/>
      <c r="FHY250" s="253"/>
      <c r="FHZ250" s="253"/>
      <c r="FIA250" s="253"/>
      <c r="FIB250" s="253"/>
      <c r="FIC250" s="253"/>
      <c r="FID250" s="253"/>
      <c r="FIE250" s="253"/>
      <c r="FIF250" s="253"/>
      <c r="FIG250" s="253"/>
      <c r="FIH250" s="253"/>
      <c r="FII250" s="253"/>
      <c r="FIJ250" s="253"/>
      <c r="FIK250" s="253"/>
      <c r="FIL250" s="253"/>
      <c r="FIM250" s="253"/>
      <c r="FIN250" s="253"/>
      <c r="FIO250" s="253"/>
      <c r="FIP250" s="253"/>
      <c r="FIQ250" s="253"/>
      <c r="FIR250" s="253"/>
      <c r="FIS250" s="253"/>
      <c r="FIT250" s="253"/>
      <c r="FIU250" s="253"/>
      <c r="FIV250" s="253"/>
      <c r="FIW250" s="253"/>
      <c r="FIX250" s="253"/>
      <c r="FIY250" s="253"/>
      <c r="FIZ250" s="253"/>
      <c r="FJA250" s="253"/>
      <c r="FJB250" s="253"/>
      <c r="FJC250" s="253"/>
      <c r="FJD250" s="253"/>
      <c r="FJE250" s="253"/>
      <c r="FJF250" s="253"/>
      <c r="FJG250" s="253"/>
      <c r="FJH250" s="253"/>
      <c r="FJI250" s="253"/>
      <c r="FJJ250" s="253"/>
      <c r="FJK250" s="253"/>
      <c r="FJL250" s="253"/>
      <c r="FJM250" s="253"/>
      <c r="FJN250" s="253"/>
      <c r="FJO250" s="253"/>
      <c r="FJP250" s="253"/>
      <c r="FJQ250" s="253"/>
      <c r="FJR250" s="253"/>
      <c r="FJS250" s="253"/>
      <c r="FJT250" s="253"/>
      <c r="FJU250" s="253"/>
      <c r="FJV250" s="253"/>
      <c r="FJW250" s="253"/>
      <c r="FJX250" s="253"/>
      <c r="FJY250" s="253"/>
      <c r="FJZ250" s="253"/>
      <c r="FKA250" s="253"/>
      <c r="FKB250" s="253"/>
      <c r="FKC250" s="253"/>
      <c r="FKD250" s="253"/>
      <c r="FKE250" s="253"/>
      <c r="FKF250" s="253"/>
      <c r="FKG250" s="253"/>
      <c r="FKH250" s="253"/>
      <c r="FKI250" s="253"/>
      <c r="FKJ250" s="253"/>
      <c r="FKK250" s="253"/>
      <c r="FKL250" s="253"/>
      <c r="FKM250" s="253"/>
      <c r="FKN250" s="253"/>
      <c r="FKO250" s="253"/>
      <c r="FKP250" s="253"/>
      <c r="FKQ250" s="253"/>
      <c r="FKR250" s="253"/>
      <c r="FKS250" s="253"/>
      <c r="FKT250" s="253"/>
      <c r="FKU250" s="253"/>
      <c r="FKV250" s="253"/>
      <c r="FKW250" s="253"/>
      <c r="FKX250" s="253"/>
      <c r="FKY250" s="253"/>
      <c r="FKZ250" s="253"/>
      <c r="FLA250" s="253"/>
      <c r="FLB250" s="253"/>
      <c r="FLC250" s="253"/>
      <c r="FLD250" s="253"/>
      <c r="FLE250" s="253"/>
      <c r="FLF250" s="253"/>
      <c r="FLG250" s="253"/>
      <c r="FLH250" s="253"/>
      <c r="FLI250" s="253"/>
      <c r="FLJ250" s="253"/>
      <c r="FLK250" s="253"/>
      <c r="FLL250" s="253"/>
      <c r="FLM250" s="253"/>
      <c r="FLN250" s="253"/>
      <c r="FLO250" s="253"/>
      <c r="FLP250" s="253"/>
      <c r="FLQ250" s="253"/>
      <c r="FLR250" s="253"/>
      <c r="FLS250" s="253"/>
      <c r="FLT250" s="253"/>
      <c r="FLU250" s="253"/>
      <c r="FLV250" s="253"/>
      <c r="FLW250" s="253"/>
      <c r="FLX250" s="253"/>
      <c r="FLY250" s="253"/>
      <c r="FLZ250" s="253"/>
      <c r="FMA250" s="253"/>
      <c r="FMB250" s="253"/>
      <c r="FMC250" s="253"/>
      <c r="FMD250" s="253"/>
      <c r="FME250" s="253"/>
      <c r="FMF250" s="253"/>
      <c r="FMG250" s="253"/>
      <c r="FMH250" s="253"/>
      <c r="FMI250" s="253"/>
      <c r="FMJ250" s="253"/>
      <c r="FMK250" s="253"/>
      <c r="FML250" s="253"/>
      <c r="FMM250" s="253"/>
      <c r="FMN250" s="253"/>
      <c r="FMO250" s="253"/>
      <c r="FMP250" s="253"/>
      <c r="FMQ250" s="253"/>
      <c r="FMR250" s="253"/>
      <c r="FMS250" s="253"/>
      <c r="FMT250" s="253"/>
      <c r="FMU250" s="253"/>
      <c r="FMV250" s="253"/>
      <c r="FMW250" s="253"/>
      <c r="FMX250" s="253"/>
      <c r="FMY250" s="253"/>
      <c r="FMZ250" s="253"/>
      <c r="FNA250" s="253"/>
      <c r="FNB250" s="253"/>
      <c r="FNC250" s="253"/>
      <c r="FND250" s="253"/>
      <c r="FNE250" s="253"/>
      <c r="FNF250" s="253"/>
      <c r="FNG250" s="253"/>
      <c r="FNH250" s="253"/>
      <c r="FNI250" s="253"/>
      <c r="FNJ250" s="253"/>
      <c r="FNK250" s="253"/>
      <c r="FNL250" s="253"/>
      <c r="FNM250" s="253"/>
      <c r="FNN250" s="253"/>
      <c r="FNO250" s="253"/>
      <c r="FNP250" s="253"/>
      <c r="FNQ250" s="253"/>
      <c r="FNR250" s="253"/>
      <c r="FNS250" s="253"/>
      <c r="FNT250" s="253"/>
      <c r="FNU250" s="253"/>
      <c r="FNV250" s="253"/>
      <c r="FNW250" s="253"/>
      <c r="FNX250" s="253"/>
      <c r="FNY250" s="253"/>
      <c r="FNZ250" s="253"/>
      <c r="FOA250" s="253"/>
      <c r="FOB250" s="253"/>
      <c r="FOC250" s="253"/>
      <c r="FOD250" s="253"/>
      <c r="FOE250" s="253"/>
      <c r="FOF250" s="253"/>
      <c r="FOG250" s="253"/>
      <c r="FOH250" s="253"/>
      <c r="FOI250" s="253"/>
      <c r="FOJ250" s="253"/>
      <c r="FOK250" s="253"/>
      <c r="FOL250" s="253"/>
      <c r="FOM250" s="253"/>
      <c r="FON250" s="253"/>
      <c r="FOO250" s="253"/>
      <c r="FOP250" s="253"/>
      <c r="FOQ250" s="253"/>
      <c r="FOR250" s="253"/>
      <c r="FOS250" s="253"/>
      <c r="FOT250" s="253"/>
      <c r="FOU250" s="253"/>
      <c r="FOV250" s="253"/>
      <c r="FOW250" s="253"/>
      <c r="FOX250" s="253"/>
      <c r="FOY250" s="253"/>
      <c r="FOZ250" s="253"/>
      <c r="FPA250" s="253"/>
      <c r="FPB250" s="253"/>
      <c r="FPC250" s="253"/>
      <c r="FPD250" s="253"/>
      <c r="FPE250" s="253"/>
      <c r="FPF250" s="253"/>
      <c r="FPG250" s="253"/>
      <c r="FPH250" s="253"/>
      <c r="FPI250" s="253"/>
      <c r="FPJ250" s="253"/>
      <c r="FPK250" s="253"/>
      <c r="FPL250" s="253"/>
      <c r="FPM250" s="253"/>
      <c r="FPN250" s="253"/>
      <c r="FPO250" s="253"/>
      <c r="FPP250" s="253"/>
      <c r="FPQ250" s="253"/>
      <c r="FPR250" s="253"/>
      <c r="FPS250" s="253"/>
      <c r="FPT250" s="253"/>
      <c r="FPU250" s="253"/>
      <c r="FPV250" s="253"/>
      <c r="FPW250" s="253"/>
      <c r="FPX250" s="253"/>
      <c r="FPY250" s="253"/>
      <c r="FPZ250" s="253"/>
      <c r="FQA250" s="253"/>
      <c r="FQB250" s="253"/>
      <c r="FQC250" s="253"/>
      <c r="FQD250" s="253"/>
      <c r="FQE250" s="253"/>
      <c r="FQF250" s="253"/>
      <c r="FQG250" s="253"/>
      <c r="FQH250" s="253"/>
      <c r="FQI250" s="253"/>
      <c r="FQJ250" s="253"/>
      <c r="FQK250" s="253"/>
      <c r="FQL250" s="253"/>
      <c r="FQM250" s="253"/>
      <c r="FQN250" s="253"/>
      <c r="FQO250" s="253"/>
      <c r="FQP250" s="253"/>
      <c r="FQQ250" s="253"/>
      <c r="FQR250" s="253"/>
      <c r="FQS250" s="253"/>
      <c r="FQT250" s="253"/>
      <c r="FQU250" s="253"/>
      <c r="FQV250" s="253"/>
      <c r="FQW250" s="253"/>
      <c r="FQX250" s="253"/>
      <c r="FQY250" s="253"/>
      <c r="FQZ250" s="253"/>
      <c r="FRA250" s="253"/>
      <c r="FRB250" s="253"/>
      <c r="FRC250" s="253"/>
      <c r="FRD250" s="253"/>
      <c r="FRE250" s="253"/>
      <c r="FRF250" s="253"/>
      <c r="FRG250" s="253"/>
      <c r="FRH250" s="253"/>
      <c r="FRI250" s="253"/>
      <c r="FRJ250" s="253"/>
      <c r="FRK250" s="253"/>
      <c r="FRL250" s="253"/>
      <c r="FRM250" s="253"/>
      <c r="FRN250" s="253"/>
      <c r="FRO250" s="253"/>
      <c r="FRP250" s="253"/>
      <c r="FRQ250" s="253"/>
      <c r="FRR250" s="253"/>
      <c r="FRS250" s="253"/>
      <c r="FRT250" s="253"/>
      <c r="FRU250" s="253"/>
      <c r="FRV250" s="253"/>
      <c r="FRW250" s="253"/>
      <c r="FRX250" s="253"/>
      <c r="FRY250" s="253"/>
      <c r="FRZ250" s="253"/>
      <c r="FSA250" s="253"/>
      <c r="FSB250" s="253"/>
      <c r="FSC250" s="253"/>
      <c r="FSD250" s="253"/>
      <c r="FSE250" s="253"/>
      <c r="FSF250" s="253"/>
      <c r="FSG250" s="253"/>
      <c r="FSH250" s="253"/>
      <c r="FSI250" s="253"/>
      <c r="FSJ250" s="253"/>
      <c r="FSK250" s="253"/>
      <c r="FSL250" s="253"/>
      <c r="FSM250" s="253"/>
      <c r="FSN250" s="253"/>
      <c r="FSO250" s="253"/>
      <c r="FSP250" s="253"/>
      <c r="FSQ250" s="253"/>
      <c r="FSR250" s="253"/>
      <c r="FSS250" s="253"/>
      <c r="FST250" s="253"/>
      <c r="FSU250" s="253"/>
      <c r="FSV250" s="253"/>
      <c r="FSW250" s="253"/>
      <c r="FSX250" s="253"/>
      <c r="FSY250" s="253"/>
      <c r="FSZ250" s="253"/>
      <c r="FTA250" s="253"/>
      <c r="FTB250" s="253"/>
      <c r="FTC250" s="253"/>
      <c r="FTD250" s="253"/>
      <c r="FTE250" s="253"/>
      <c r="FTF250" s="253"/>
      <c r="FTG250" s="253"/>
      <c r="FTH250" s="253"/>
      <c r="FTI250" s="253"/>
      <c r="FTJ250" s="253"/>
      <c r="FTK250" s="253"/>
      <c r="FTL250" s="253"/>
      <c r="FTM250" s="253"/>
      <c r="FTN250" s="253"/>
      <c r="FTO250" s="253"/>
      <c r="FTP250" s="253"/>
      <c r="FTQ250" s="253"/>
      <c r="FTR250" s="253"/>
      <c r="FTS250" s="253"/>
      <c r="FTT250" s="253"/>
      <c r="FTU250" s="253"/>
      <c r="FTV250" s="253"/>
      <c r="FTW250" s="253"/>
      <c r="FTX250" s="253"/>
      <c r="FTY250" s="253"/>
      <c r="FTZ250" s="253"/>
      <c r="FUA250" s="253"/>
      <c r="FUB250" s="253"/>
      <c r="FUC250" s="253"/>
      <c r="FUD250" s="253"/>
      <c r="FUE250" s="253"/>
      <c r="FUF250" s="253"/>
      <c r="FUG250" s="253"/>
      <c r="FUH250" s="253"/>
      <c r="FUI250" s="253"/>
      <c r="FUJ250" s="253"/>
      <c r="FUK250" s="253"/>
      <c r="FUL250" s="253"/>
      <c r="FUM250" s="253"/>
      <c r="FUN250" s="253"/>
      <c r="FUO250" s="253"/>
      <c r="FUP250" s="253"/>
      <c r="FUQ250" s="253"/>
      <c r="FUR250" s="253"/>
      <c r="FUS250" s="253"/>
      <c r="FUT250" s="253"/>
      <c r="FUU250" s="253"/>
      <c r="FUV250" s="253"/>
      <c r="FUW250" s="253"/>
      <c r="FUX250" s="253"/>
      <c r="FUY250" s="253"/>
      <c r="FUZ250" s="253"/>
      <c r="FVA250" s="253"/>
      <c r="FVB250" s="253"/>
      <c r="FVC250" s="253"/>
      <c r="FVD250" s="253"/>
      <c r="FVE250" s="253"/>
      <c r="FVF250" s="253"/>
      <c r="FVG250" s="253"/>
      <c r="FVH250" s="253"/>
      <c r="FVI250" s="253"/>
      <c r="FVJ250" s="253"/>
      <c r="FVK250" s="253"/>
      <c r="FVL250" s="253"/>
      <c r="FVM250" s="253"/>
      <c r="FVN250" s="253"/>
      <c r="FVO250" s="253"/>
      <c r="FVP250" s="253"/>
      <c r="FVQ250" s="253"/>
      <c r="FVR250" s="253"/>
      <c r="FVS250" s="253"/>
      <c r="FVT250" s="253"/>
      <c r="FVU250" s="253"/>
      <c r="FVV250" s="253"/>
      <c r="FVW250" s="253"/>
      <c r="FVX250" s="253"/>
      <c r="FVY250" s="253"/>
      <c r="FVZ250" s="253"/>
      <c r="FWA250" s="253"/>
      <c r="FWB250" s="253"/>
      <c r="FWC250" s="253"/>
      <c r="FWD250" s="253"/>
      <c r="FWE250" s="253"/>
      <c r="FWF250" s="253"/>
      <c r="FWG250" s="253"/>
      <c r="FWH250" s="253"/>
      <c r="FWI250" s="253"/>
      <c r="FWJ250" s="253"/>
      <c r="FWK250" s="253"/>
      <c r="FWL250" s="253"/>
      <c r="FWM250" s="253"/>
      <c r="FWN250" s="253"/>
      <c r="FWO250" s="253"/>
      <c r="FWP250" s="253"/>
      <c r="FWQ250" s="253"/>
      <c r="FWR250" s="253"/>
      <c r="FWS250" s="253"/>
      <c r="FWT250" s="253"/>
      <c r="FWU250" s="253"/>
      <c r="FWV250" s="253"/>
      <c r="FWW250" s="253"/>
      <c r="FWX250" s="253"/>
      <c r="FWY250" s="253"/>
      <c r="FWZ250" s="253"/>
      <c r="FXA250" s="253"/>
      <c r="FXB250" s="253"/>
      <c r="FXC250" s="253"/>
      <c r="FXD250" s="253"/>
      <c r="FXE250" s="253"/>
      <c r="FXF250" s="253"/>
      <c r="FXG250" s="253"/>
      <c r="FXH250" s="253"/>
      <c r="FXI250" s="253"/>
      <c r="FXJ250" s="253"/>
      <c r="FXK250" s="253"/>
      <c r="FXL250" s="253"/>
      <c r="FXM250" s="253"/>
      <c r="FXN250" s="253"/>
      <c r="FXO250" s="253"/>
      <c r="FXP250" s="253"/>
      <c r="FXQ250" s="253"/>
      <c r="FXR250" s="253"/>
      <c r="FXS250" s="253"/>
      <c r="FXT250" s="253"/>
      <c r="FXU250" s="253"/>
      <c r="FXV250" s="253"/>
      <c r="FXW250" s="253"/>
      <c r="FXX250" s="253"/>
      <c r="FXY250" s="253"/>
      <c r="FXZ250" s="253"/>
      <c r="FYA250" s="253"/>
      <c r="FYB250" s="253"/>
      <c r="FYC250" s="253"/>
      <c r="FYD250" s="253"/>
      <c r="FYE250" s="253"/>
      <c r="FYF250" s="253"/>
      <c r="FYG250" s="253"/>
      <c r="FYH250" s="253"/>
      <c r="FYI250" s="253"/>
      <c r="FYJ250" s="253"/>
      <c r="FYK250" s="253"/>
      <c r="FYL250" s="253"/>
      <c r="FYM250" s="253"/>
      <c r="FYN250" s="253"/>
      <c r="FYO250" s="253"/>
      <c r="FYP250" s="253"/>
      <c r="FYQ250" s="253"/>
      <c r="FYR250" s="253"/>
      <c r="FYS250" s="253"/>
      <c r="FYT250" s="253"/>
      <c r="FYU250" s="253"/>
      <c r="FYV250" s="253"/>
      <c r="FYW250" s="253"/>
      <c r="FYX250" s="253"/>
      <c r="FYY250" s="253"/>
      <c r="FYZ250" s="253"/>
      <c r="FZA250" s="253"/>
      <c r="FZB250" s="253"/>
      <c r="FZC250" s="253"/>
      <c r="FZD250" s="253"/>
      <c r="FZE250" s="253"/>
      <c r="FZF250" s="253"/>
      <c r="FZG250" s="253"/>
      <c r="FZH250" s="253"/>
      <c r="FZI250" s="253"/>
      <c r="FZJ250" s="253"/>
      <c r="FZK250" s="253"/>
      <c r="FZL250" s="253"/>
      <c r="FZM250" s="253"/>
      <c r="FZN250" s="253"/>
      <c r="FZO250" s="253"/>
      <c r="FZP250" s="253"/>
      <c r="FZQ250" s="253"/>
      <c r="FZR250" s="253"/>
      <c r="FZS250" s="253"/>
      <c r="FZT250" s="253"/>
      <c r="FZU250" s="253"/>
      <c r="FZV250" s="253"/>
      <c r="FZW250" s="253"/>
      <c r="FZX250" s="253"/>
      <c r="FZY250" s="253"/>
      <c r="FZZ250" s="253"/>
      <c r="GAA250" s="253"/>
      <c r="GAB250" s="253"/>
      <c r="GAC250" s="253"/>
      <c r="GAD250" s="253"/>
      <c r="GAE250" s="253"/>
      <c r="GAF250" s="253"/>
      <c r="GAG250" s="253"/>
      <c r="GAH250" s="253"/>
      <c r="GAI250" s="253"/>
      <c r="GAJ250" s="253"/>
      <c r="GAK250" s="253"/>
      <c r="GAL250" s="253"/>
      <c r="GAM250" s="253"/>
      <c r="GAN250" s="253"/>
      <c r="GAO250" s="253"/>
      <c r="GAP250" s="253"/>
      <c r="GAQ250" s="253"/>
      <c r="GAR250" s="253"/>
      <c r="GAS250" s="253"/>
      <c r="GAT250" s="253"/>
      <c r="GAU250" s="253"/>
      <c r="GAV250" s="253"/>
      <c r="GAW250" s="253"/>
      <c r="GAX250" s="253"/>
      <c r="GAY250" s="253"/>
      <c r="GAZ250" s="253"/>
      <c r="GBA250" s="253"/>
      <c r="GBB250" s="253"/>
      <c r="GBC250" s="253"/>
      <c r="GBD250" s="253"/>
      <c r="GBE250" s="253"/>
      <c r="GBF250" s="253"/>
      <c r="GBG250" s="253"/>
      <c r="GBH250" s="253"/>
      <c r="GBI250" s="253"/>
      <c r="GBJ250" s="253"/>
      <c r="GBK250" s="253"/>
      <c r="GBL250" s="253"/>
      <c r="GBM250" s="253"/>
      <c r="GBN250" s="253"/>
      <c r="GBO250" s="253"/>
      <c r="GBP250" s="253"/>
      <c r="GBQ250" s="253"/>
      <c r="GBR250" s="253"/>
      <c r="GBS250" s="253"/>
      <c r="GBT250" s="253"/>
      <c r="GBU250" s="253"/>
      <c r="GBV250" s="253"/>
      <c r="GBW250" s="253"/>
      <c r="GBX250" s="253"/>
      <c r="GBY250" s="253"/>
      <c r="GBZ250" s="253"/>
      <c r="GCA250" s="253"/>
      <c r="GCB250" s="253"/>
      <c r="GCC250" s="253"/>
      <c r="GCD250" s="253"/>
      <c r="GCE250" s="253"/>
      <c r="GCF250" s="253"/>
      <c r="GCG250" s="253"/>
      <c r="GCH250" s="253"/>
      <c r="GCI250" s="253"/>
      <c r="GCJ250" s="253"/>
      <c r="GCK250" s="253"/>
      <c r="GCL250" s="253"/>
      <c r="GCM250" s="253"/>
      <c r="GCN250" s="253"/>
      <c r="GCO250" s="253"/>
      <c r="GCP250" s="253"/>
      <c r="GCQ250" s="253"/>
      <c r="GCR250" s="253"/>
      <c r="GCS250" s="253"/>
      <c r="GCT250" s="253"/>
      <c r="GCU250" s="253"/>
      <c r="GCV250" s="253"/>
      <c r="GCW250" s="253"/>
      <c r="GCX250" s="253"/>
      <c r="GCY250" s="253"/>
      <c r="GCZ250" s="253"/>
      <c r="GDA250" s="253"/>
      <c r="GDB250" s="253"/>
      <c r="GDC250" s="253"/>
      <c r="GDD250" s="253"/>
      <c r="GDE250" s="253"/>
      <c r="GDF250" s="253"/>
      <c r="GDG250" s="253"/>
      <c r="GDH250" s="253"/>
      <c r="GDI250" s="253"/>
      <c r="GDJ250" s="253"/>
      <c r="GDK250" s="253"/>
      <c r="GDL250" s="253"/>
      <c r="GDM250" s="253"/>
      <c r="GDN250" s="253"/>
      <c r="GDO250" s="253"/>
      <c r="GDP250" s="253"/>
      <c r="GDQ250" s="253"/>
      <c r="GDR250" s="253"/>
      <c r="GDS250" s="253"/>
      <c r="GDT250" s="253"/>
      <c r="GDU250" s="253"/>
      <c r="GDV250" s="253"/>
      <c r="GDW250" s="253"/>
      <c r="GDX250" s="253"/>
      <c r="GDY250" s="253"/>
      <c r="GDZ250" s="253"/>
      <c r="GEA250" s="253"/>
      <c r="GEB250" s="253"/>
      <c r="GEC250" s="253"/>
      <c r="GED250" s="253"/>
      <c r="GEE250" s="253"/>
      <c r="GEF250" s="253"/>
      <c r="GEG250" s="253"/>
      <c r="GEH250" s="253"/>
      <c r="GEI250" s="253"/>
      <c r="GEJ250" s="253"/>
      <c r="GEK250" s="253"/>
      <c r="GEL250" s="253"/>
      <c r="GEM250" s="253"/>
      <c r="GEN250" s="253"/>
      <c r="GEO250" s="253"/>
      <c r="GEP250" s="253"/>
      <c r="GEQ250" s="253"/>
      <c r="GER250" s="253"/>
      <c r="GES250" s="253"/>
      <c r="GET250" s="253"/>
      <c r="GEU250" s="253"/>
      <c r="GEV250" s="253"/>
      <c r="GEW250" s="253"/>
      <c r="GEX250" s="253"/>
      <c r="GEY250" s="253"/>
      <c r="GEZ250" s="253"/>
      <c r="GFA250" s="253"/>
      <c r="GFB250" s="253"/>
      <c r="GFC250" s="253"/>
      <c r="GFD250" s="253"/>
      <c r="GFE250" s="253"/>
      <c r="GFF250" s="253"/>
      <c r="GFG250" s="253"/>
      <c r="GFH250" s="253"/>
      <c r="GFI250" s="253"/>
      <c r="GFJ250" s="253"/>
      <c r="GFK250" s="253"/>
      <c r="GFL250" s="253"/>
      <c r="GFM250" s="253"/>
      <c r="GFN250" s="253"/>
      <c r="GFO250" s="253"/>
      <c r="GFP250" s="253"/>
      <c r="GFQ250" s="253"/>
      <c r="GFR250" s="253"/>
      <c r="GFS250" s="253"/>
      <c r="GFT250" s="253"/>
      <c r="GFU250" s="253"/>
      <c r="GFV250" s="253"/>
      <c r="GFW250" s="253"/>
      <c r="GFX250" s="253"/>
      <c r="GFY250" s="253"/>
      <c r="GFZ250" s="253"/>
      <c r="GGA250" s="253"/>
      <c r="GGB250" s="253"/>
      <c r="GGC250" s="253"/>
      <c r="GGD250" s="253"/>
      <c r="GGE250" s="253"/>
      <c r="GGF250" s="253"/>
      <c r="GGG250" s="253"/>
      <c r="GGH250" s="253"/>
      <c r="GGI250" s="253"/>
      <c r="GGJ250" s="253"/>
      <c r="GGK250" s="253"/>
      <c r="GGL250" s="253"/>
      <c r="GGM250" s="253"/>
      <c r="GGN250" s="253"/>
      <c r="GGO250" s="253"/>
      <c r="GGP250" s="253"/>
      <c r="GGQ250" s="253"/>
      <c r="GGR250" s="253"/>
      <c r="GGS250" s="253"/>
      <c r="GGT250" s="253"/>
      <c r="GGU250" s="253"/>
      <c r="GGV250" s="253"/>
      <c r="GGW250" s="253"/>
      <c r="GGX250" s="253"/>
      <c r="GGY250" s="253"/>
      <c r="GGZ250" s="253"/>
      <c r="GHA250" s="253"/>
      <c r="GHB250" s="253"/>
      <c r="GHC250" s="253"/>
      <c r="GHD250" s="253"/>
      <c r="GHE250" s="253"/>
      <c r="GHF250" s="253"/>
      <c r="GHG250" s="253"/>
      <c r="GHH250" s="253"/>
      <c r="GHI250" s="253"/>
      <c r="GHJ250" s="253"/>
      <c r="GHK250" s="253"/>
      <c r="GHL250" s="253"/>
      <c r="GHM250" s="253"/>
      <c r="GHN250" s="253"/>
      <c r="GHO250" s="253"/>
      <c r="GHP250" s="253"/>
      <c r="GHQ250" s="253"/>
      <c r="GHR250" s="253"/>
      <c r="GHS250" s="253"/>
      <c r="GHT250" s="253"/>
      <c r="GHU250" s="253"/>
      <c r="GHV250" s="253"/>
      <c r="GHW250" s="253"/>
      <c r="GHX250" s="253"/>
      <c r="GHY250" s="253"/>
      <c r="GHZ250" s="253"/>
      <c r="GIA250" s="253"/>
      <c r="GIB250" s="253"/>
      <c r="GIC250" s="253"/>
      <c r="GID250" s="253"/>
      <c r="GIE250" s="253"/>
      <c r="GIF250" s="253"/>
      <c r="GIG250" s="253"/>
      <c r="GIH250" s="253"/>
      <c r="GII250" s="253"/>
      <c r="GIJ250" s="253"/>
      <c r="GIK250" s="253"/>
      <c r="GIL250" s="253"/>
      <c r="GIM250" s="253"/>
      <c r="GIN250" s="253"/>
      <c r="GIO250" s="253"/>
      <c r="GIP250" s="253"/>
      <c r="GIQ250" s="253"/>
      <c r="GIR250" s="253"/>
      <c r="GIS250" s="253"/>
      <c r="GIT250" s="253"/>
      <c r="GIU250" s="253"/>
      <c r="GIV250" s="253"/>
      <c r="GIW250" s="253"/>
      <c r="GIX250" s="253"/>
      <c r="GIY250" s="253"/>
      <c r="GIZ250" s="253"/>
      <c r="GJA250" s="253"/>
      <c r="GJB250" s="253"/>
      <c r="GJC250" s="253"/>
      <c r="GJD250" s="253"/>
      <c r="GJE250" s="253"/>
      <c r="GJF250" s="253"/>
      <c r="GJG250" s="253"/>
      <c r="GJH250" s="253"/>
      <c r="GJI250" s="253"/>
      <c r="GJJ250" s="253"/>
      <c r="GJK250" s="253"/>
      <c r="GJL250" s="253"/>
      <c r="GJM250" s="253"/>
      <c r="GJN250" s="253"/>
      <c r="GJO250" s="253"/>
      <c r="GJP250" s="253"/>
      <c r="GJQ250" s="253"/>
      <c r="GJR250" s="253"/>
      <c r="GJS250" s="253"/>
      <c r="GJT250" s="253"/>
      <c r="GJU250" s="253"/>
      <c r="GJV250" s="253"/>
      <c r="GJW250" s="253"/>
      <c r="GJX250" s="253"/>
      <c r="GJY250" s="253"/>
      <c r="GJZ250" s="253"/>
      <c r="GKA250" s="253"/>
      <c r="GKB250" s="253"/>
      <c r="GKC250" s="253"/>
      <c r="GKD250" s="253"/>
      <c r="GKE250" s="253"/>
      <c r="GKF250" s="253"/>
      <c r="GKG250" s="253"/>
      <c r="GKH250" s="253"/>
      <c r="GKI250" s="253"/>
      <c r="GKJ250" s="253"/>
      <c r="GKK250" s="253"/>
      <c r="GKL250" s="253"/>
      <c r="GKM250" s="253"/>
      <c r="GKN250" s="253"/>
      <c r="GKO250" s="253"/>
      <c r="GKP250" s="253"/>
      <c r="GKQ250" s="253"/>
      <c r="GKR250" s="253"/>
      <c r="GKS250" s="253"/>
      <c r="GKT250" s="253"/>
      <c r="GKU250" s="253"/>
      <c r="GKV250" s="253"/>
      <c r="GKW250" s="253"/>
      <c r="GKX250" s="253"/>
      <c r="GKY250" s="253"/>
      <c r="GKZ250" s="253"/>
      <c r="GLA250" s="253"/>
      <c r="GLB250" s="253"/>
      <c r="GLC250" s="253"/>
      <c r="GLD250" s="253"/>
      <c r="GLE250" s="253"/>
      <c r="GLF250" s="253"/>
      <c r="GLG250" s="253"/>
      <c r="GLH250" s="253"/>
      <c r="GLI250" s="253"/>
      <c r="GLJ250" s="253"/>
      <c r="GLK250" s="253"/>
      <c r="GLL250" s="253"/>
      <c r="GLM250" s="253"/>
      <c r="GLN250" s="253"/>
      <c r="GLO250" s="253"/>
      <c r="GLP250" s="253"/>
      <c r="GLQ250" s="253"/>
      <c r="GLR250" s="253"/>
      <c r="GLS250" s="253"/>
      <c r="GLT250" s="253"/>
      <c r="GLU250" s="253"/>
      <c r="GLV250" s="253"/>
      <c r="GLW250" s="253"/>
      <c r="GLX250" s="253"/>
      <c r="GLY250" s="253"/>
      <c r="GLZ250" s="253"/>
      <c r="GMA250" s="253"/>
      <c r="GMB250" s="253"/>
      <c r="GMC250" s="253"/>
      <c r="GMD250" s="253"/>
      <c r="GME250" s="253"/>
      <c r="GMF250" s="253"/>
      <c r="GMG250" s="253"/>
      <c r="GMH250" s="253"/>
      <c r="GMI250" s="253"/>
      <c r="GMJ250" s="253"/>
      <c r="GMK250" s="253"/>
      <c r="GML250" s="253"/>
      <c r="GMM250" s="253"/>
      <c r="GMN250" s="253"/>
      <c r="GMO250" s="253"/>
      <c r="GMP250" s="253"/>
      <c r="GMQ250" s="253"/>
      <c r="GMR250" s="253"/>
      <c r="GMS250" s="253"/>
      <c r="GMT250" s="253"/>
      <c r="GMU250" s="253"/>
      <c r="GMV250" s="253"/>
      <c r="GMW250" s="253"/>
      <c r="GMX250" s="253"/>
      <c r="GMY250" s="253"/>
      <c r="GMZ250" s="253"/>
      <c r="GNA250" s="253"/>
      <c r="GNB250" s="253"/>
      <c r="GNC250" s="253"/>
      <c r="GND250" s="253"/>
      <c r="GNE250" s="253"/>
      <c r="GNF250" s="253"/>
      <c r="GNG250" s="253"/>
      <c r="GNH250" s="253"/>
      <c r="GNI250" s="253"/>
      <c r="GNJ250" s="253"/>
      <c r="GNK250" s="253"/>
      <c r="GNL250" s="253"/>
      <c r="GNM250" s="253"/>
      <c r="GNN250" s="253"/>
      <c r="GNO250" s="253"/>
      <c r="GNP250" s="253"/>
      <c r="GNQ250" s="253"/>
      <c r="GNR250" s="253"/>
      <c r="GNS250" s="253"/>
      <c r="GNT250" s="253"/>
      <c r="GNU250" s="253"/>
      <c r="GNV250" s="253"/>
      <c r="GNW250" s="253"/>
      <c r="GNX250" s="253"/>
      <c r="GNY250" s="253"/>
      <c r="GNZ250" s="253"/>
      <c r="GOA250" s="253"/>
      <c r="GOB250" s="253"/>
      <c r="GOC250" s="253"/>
      <c r="GOD250" s="253"/>
      <c r="GOE250" s="253"/>
      <c r="GOF250" s="253"/>
      <c r="GOG250" s="253"/>
      <c r="GOH250" s="253"/>
      <c r="GOI250" s="253"/>
      <c r="GOJ250" s="253"/>
      <c r="GOK250" s="253"/>
      <c r="GOL250" s="253"/>
      <c r="GOM250" s="253"/>
      <c r="GON250" s="253"/>
      <c r="GOO250" s="253"/>
      <c r="GOP250" s="253"/>
      <c r="GOQ250" s="253"/>
      <c r="GOR250" s="253"/>
      <c r="GOS250" s="253"/>
      <c r="GOT250" s="253"/>
      <c r="GOU250" s="253"/>
      <c r="GOV250" s="253"/>
      <c r="GOW250" s="253"/>
      <c r="GOX250" s="253"/>
      <c r="GOY250" s="253"/>
      <c r="GOZ250" s="253"/>
      <c r="GPA250" s="253"/>
      <c r="GPB250" s="253"/>
      <c r="GPC250" s="253"/>
      <c r="GPD250" s="253"/>
      <c r="GPE250" s="253"/>
      <c r="GPF250" s="253"/>
      <c r="GPG250" s="253"/>
      <c r="GPH250" s="253"/>
      <c r="GPI250" s="253"/>
      <c r="GPJ250" s="253"/>
      <c r="GPK250" s="253"/>
      <c r="GPL250" s="253"/>
      <c r="GPM250" s="253"/>
      <c r="GPN250" s="253"/>
      <c r="GPO250" s="253"/>
      <c r="GPP250" s="253"/>
      <c r="GPQ250" s="253"/>
      <c r="GPR250" s="253"/>
      <c r="GPS250" s="253"/>
      <c r="GPT250" s="253"/>
      <c r="GPU250" s="253"/>
      <c r="GPV250" s="253"/>
      <c r="GPW250" s="253"/>
      <c r="GPX250" s="253"/>
      <c r="GPY250" s="253"/>
      <c r="GPZ250" s="253"/>
      <c r="GQA250" s="253"/>
      <c r="GQB250" s="253"/>
      <c r="GQC250" s="253"/>
      <c r="GQD250" s="253"/>
      <c r="GQE250" s="253"/>
      <c r="GQF250" s="253"/>
      <c r="GQG250" s="253"/>
      <c r="GQH250" s="253"/>
      <c r="GQI250" s="253"/>
      <c r="GQJ250" s="253"/>
      <c r="GQK250" s="253"/>
      <c r="GQL250" s="253"/>
      <c r="GQM250" s="253"/>
      <c r="GQN250" s="253"/>
      <c r="GQO250" s="253"/>
      <c r="GQP250" s="253"/>
      <c r="GQQ250" s="253"/>
      <c r="GQR250" s="253"/>
      <c r="GQS250" s="253"/>
      <c r="GQT250" s="253"/>
      <c r="GQU250" s="253"/>
      <c r="GQV250" s="253"/>
      <c r="GQW250" s="253"/>
      <c r="GQX250" s="253"/>
      <c r="GQY250" s="253"/>
      <c r="GQZ250" s="253"/>
      <c r="GRA250" s="253"/>
      <c r="GRB250" s="253"/>
      <c r="GRC250" s="253"/>
      <c r="GRD250" s="253"/>
      <c r="GRE250" s="253"/>
      <c r="GRF250" s="253"/>
      <c r="GRG250" s="253"/>
      <c r="GRH250" s="253"/>
      <c r="GRI250" s="253"/>
      <c r="GRJ250" s="253"/>
      <c r="GRK250" s="253"/>
      <c r="GRL250" s="253"/>
      <c r="GRM250" s="253"/>
      <c r="GRN250" s="253"/>
      <c r="GRO250" s="253"/>
      <c r="GRP250" s="253"/>
      <c r="GRQ250" s="253"/>
      <c r="GRR250" s="253"/>
      <c r="GRS250" s="253"/>
      <c r="GRT250" s="253"/>
      <c r="GRU250" s="253"/>
      <c r="GRV250" s="253"/>
      <c r="GRW250" s="253"/>
      <c r="GRX250" s="253"/>
      <c r="GRY250" s="253"/>
      <c r="GRZ250" s="253"/>
      <c r="GSA250" s="253"/>
      <c r="GSB250" s="253"/>
      <c r="GSC250" s="253"/>
      <c r="GSD250" s="253"/>
      <c r="GSE250" s="253"/>
      <c r="GSF250" s="253"/>
      <c r="GSG250" s="253"/>
      <c r="GSH250" s="253"/>
      <c r="GSI250" s="253"/>
      <c r="GSJ250" s="253"/>
      <c r="GSK250" s="253"/>
      <c r="GSL250" s="253"/>
      <c r="GSM250" s="253"/>
      <c r="GSN250" s="253"/>
      <c r="GSO250" s="253"/>
      <c r="GSP250" s="253"/>
      <c r="GSQ250" s="253"/>
      <c r="GSR250" s="253"/>
      <c r="GSS250" s="253"/>
      <c r="GST250" s="253"/>
      <c r="GSU250" s="253"/>
      <c r="GSV250" s="253"/>
      <c r="GSW250" s="253"/>
      <c r="GSX250" s="253"/>
      <c r="GSY250" s="253"/>
      <c r="GSZ250" s="253"/>
      <c r="GTA250" s="253"/>
      <c r="GTB250" s="253"/>
      <c r="GTC250" s="253"/>
      <c r="GTD250" s="253"/>
      <c r="GTE250" s="253"/>
      <c r="GTF250" s="253"/>
      <c r="GTG250" s="253"/>
      <c r="GTH250" s="253"/>
      <c r="GTI250" s="253"/>
      <c r="GTJ250" s="253"/>
      <c r="GTK250" s="253"/>
      <c r="GTL250" s="253"/>
      <c r="GTM250" s="253"/>
      <c r="GTN250" s="253"/>
      <c r="GTO250" s="253"/>
      <c r="GTP250" s="253"/>
      <c r="GTQ250" s="253"/>
      <c r="GTR250" s="253"/>
      <c r="GTS250" s="253"/>
      <c r="GTT250" s="253"/>
      <c r="GTU250" s="253"/>
      <c r="GTV250" s="253"/>
      <c r="GTW250" s="253"/>
      <c r="GTX250" s="253"/>
      <c r="GTY250" s="253"/>
      <c r="GTZ250" s="253"/>
      <c r="GUA250" s="253"/>
      <c r="GUB250" s="253"/>
      <c r="GUC250" s="253"/>
      <c r="GUD250" s="253"/>
      <c r="GUE250" s="253"/>
      <c r="GUF250" s="253"/>
      <c r="GUG250" s="253"/>
      <c r="GUH250" s="253"/>
      <c r="GUI250" s="253"/>
      <c r="GUJ250" s="253"/>
      <c r="GUK250" s="253"/>
      <c r="GUL250" s="253"/>
      <c r="GUM250" s="253"/>
      <c r="GUN250" s="253"/>
      <c r="GUO250" s="253"/>
      <c r="GUP250" s="253"/>
      <c r="GUQ250" s="253"/>
      <c r="GUR250" s="253"/>
      <c r="GUS250" s="253"/>
      <c r="GUT250" s="253"/>
      <c r="GUU250" s="253"/>
      <c r="GUV250" s="253"/>
      <c r="GUW250" s="253"/>
      <c r="GUX250" s="253"/>
      <c r="GUY250" s="253"/>
      <c r="GUZ250" s="253"/>
      <c r="GVA250" s="253"/>
      <c r="GVB250" s="253"/>
      <c r="GVC250" s="253"/>
      <c r="GVD250" s="253"/>
      <c r="GVE250" s="253"/>
      <c r="GVF250" s="253"/>
      <c r="GVG250" s="253"/>
      <c r="GVH250" s="253"/>
      <c r="GVI250" s="253"/>
      <c r="GVJ250" s="253"/>
      <c r="GVK250" s="253"/>
      <c r="GVL250" s="253"/>
      <c r="GVM250" s="253"/>
      <c r="GVN250" s="253"/>
      <c r="GVO250" s="253"/>
      <c r="GVP250" s="253"/>
      <c r="GVQ250" s="253"/>
      <c r="GVR250" s="253"/>
      <c r="GVS250" s="253"/>
      <c r="GVT250" s="253"/>
      <c r="GVU250" s="253"/>
      <c r="GVV250" s="253"/>
      <c r="GVW250" s="253"/>
      <c r="GVX250" s="253"/>
      <c r="GVY250" s="253"/>
      <c r="GVZ250" s="253"/>
      <c r="GWA250" s="253"/>
      <c r="GWB250" s="253"/>
      <c r="GWC250" s="253"/>
      <c r="GWD250" s="253"/>
      <c r="GWE250" s="253"/>
      <c r="GWF250" s="253"/>
      <c r="GWG250" s="253"/>
      <c r="GWH250" s="253"/>
      <c r="GWI250" s="253"/>
      <c r="GWJ250" s="253"/>
      <c r="GWK250" s="253"/>
      <c r="GWL250" s="253"/>
      <c r="GWM250" s="253"/>
      <c r="GWN250" s="253"/>
      <c r="GWO250" s="253"/>
      <c r="GWP250" s="253"/>
      <c r="GWQ250" s="253"/>
      <c r="GWR250" s="253"/>
      <c r="GWS250" s="253"/>
      <c r="GWT250" s="253"/>
      <c r="GWU250" s="253"/>
      <c r="GWV250" s="253"/>
      <c r="GWW250" s="253"/>
      <c r="GWX250" s="253"/>
      <c r="GWY250" s="253"/>
      <c r="GWZ250" s="253"/>
      <c r="GXA250" s="253"/>
      <c r="GXB250" s="253"/>
      <c r="GXC250" s="253"/>
      <c r="GXD250" s="253"/>
      <c r="GXE250" s="253"/>
      <c r="GXF250" s="253"/>
      <c r="GXG250" s="253"/>
      <c r="GXH250" s="253"/>
      <c r="GXI250" s="253"/>
      <c r="GXJ250" s="253"/>
      <c r="GXK250" s="253"/>
      <c r="GXL250" s="253"/>
      <c r="GXM250" s="253"/>
      <c r="GXN250" s="253"/>
      <c r="GXO250" s="253"/>
      <c r="GXP250" s="253"/>
      <c r="GXQ250" s="253"/>
      <c r="GXR250" s="253"/>
      <c r="GXS250" s="253"/>
      <c r="GXT250" s="253"/>
      <c r="GXU250" s="253"/>
      <c r="GXV250" s="253"/>
      <c r="GXW250" s="253"/>
      <c r="GXX250" s="253"/>
      <c r="GXY250" s="253"/>
      <c r="GXZ250" s="253"/>
      <c r="GYA250" s="253"/>
      <c r="GYB250" s="253"/>
      <c r="GYC250" s="253"/>
      <c r="GYD250" s="253"/>
      <c r="GYE250" s="253"/>
      <c r="GYF250" s="253"/>
      <c r="GYG250" s="253"/>
      <c r="GYH250" s="253"/>
      <c r="GYI250" s="253"/>
      <c r="GYJ250" s="253"/>
      <c r="GYK250" s="253"/>
      <c r="GYL250" s="253"/>
      <c r="GYM250" s="253"/>
      <c r="GYN250" s="253"/>
      <c r="GYO250" s="253"/>
      <c r="GYP250" s="253"/>
      <c r="GYQ250" s="253"/>
      <c r="GYR250" s="253"/>
      <c r="GYS250" s="253"/>
      <c r="GYT250" s="253"/>
      <c r="GYU250" s="253"/>
      <c r="GYV250" s="253"/>
      <c r="GYW250" s="253"/>
      <c r="GYX250" s="253"/>
      <c r="GYY250" s="253"/>
      <c r="GYZ250" s="253"/>
      <c r="GZA250" s="253"/>
      <c r="GZB250" s="253"/>
      <c r="GZC250" s="253"/>
      <c r="GZD250" s="253"/>
      <c r="GZE250" s="253"/>
      <c r="GZF250" s="253"/>
      <c r="GZG250" s="253"/>
      <c r="GZH250" s="253"/>
      <c r="GZI250" s="253"/>
      <c r="GZJ250" s="253"/>
      <c r="GZK250" s="253"/>
      <c r="GZL250" s="253"/>
      <c r="GZM250" s="253"/>
      <c r="GZN250" s="253"/>
      <c r="GZO250" s="253"/>
      <c r="GZP250" s="253"/>
      <c r="GZQ250" s="253"/>
      <c r="GZR250" s="253"/>
      <c r="GZS250" s="253"/>
      <c r="GZT250" s="253"/>
      <c r="GZU250" s="253"/>
      <c r="GZV250" s="253"/>
      <c r="GZW250" s="253"/>
      <c r="GZX250" s="253"/>
      <c r="GZY250" s="253"/>
      <c r="GZZ250" s="253"/>
      <c r="HAA250" s="253"/>
      <c r="HAB250" s="253"/>
      <c r="HAC250" s="253"/>
      <c r="HAD250" s="253"/>
      <c r="HAE250" s="253"/>
      <c r="HAF250" s="253"/>
      <c r="HAG250" s="253"/>
      <c r="HAH250" s="253"/>
      <c r="HAI250" s="253"/>
      <c r="HAJ250" s="253"/>
      <c r="HAK250" s="253"/>
      <c r="HAL250" s="253"/>
      <c r="HAM250" s="253"/>
      <c r="HAN250" s="253"/>
      <c r="HAO250" s="253"/>
      <c r="HAP250" s="253"/>
      <c r="HAQ250" s="253"/>
      <c r="HAR250" s="253"/>
      <c r="HAS250" s="253"/>
      <c r="HAT250" s="253"/>
      <c r="HAU250" s="253"/>
      <c r="HAV250" s="253"/>
      <c r="HAW250" s="253"/>
      <c r="HAX250" s="253"/>
      <c r="HAY250" s="253"/>
      <c r="HAZ250" s="253"/>
      <c r="HBA250" s="253"/>
      <c r="HBB250" s="253"/>
      <c r="HBC250" s="253"/>
      <c r="HBD250" s="253"/>
      <c r="HBE250" s="253"/>
      <c r="HBF250" s="253"/>
      <c r="HBG250" s="253"/>
      <c r="HBH250" s="253"/>
      <c r="HBI250" s="253"/>
      <c r="HBJ250" s="253"/>
      <c r="HBK250" s="253"/>
      <c r="HBL250" s="253"/>
      <c r="HBM250" s="253"/>
      <c r="HBN250" s="253"/>
      <c r="HBO250" s="253"/>
      <c r="HBP250" s="253"/>
      <c r="HBQ250" s="253"/>
      <c r="HBR250" s="253"/>
      <c r="HBS250" s="253"/>
      <c r="HBT250" s="253"/>
      <c r="HBU250" s="253"/>
      <c r="HBV250" s="253"/>
      <c r="HBW250" s="253"/>
      <c r="HBX250" s="253"/>
      <c r="HBY250" s="253"/>
      <c r="HBZ250" s="253"/>
      <c r="HCA250" s="253"/>
      <c r="HCB250" s="253"/>
      <c r="HCC250" s="253"/>
      <c r="HCD250" s="253"/>
      <c r="HCE250" s="253"/>
      <c r="HCF250" s="253"/>
      <c r="HCG250" s="253"/>
      <c r="HCH250" s="253"/>
      <c r="HCI250" s="253"/>
      <c r="HCJ250" s="253"/>
      <c r="HCK250" s="253"/>
      <c r="HCL250" s="253"/>
      <c r="HCM250" s="253"/>
      <c r="HCN250" s="253"/>
      <c r="HCO250" s="253"/>
      <c r="HCP250" s="253"/>
      <c r="HCQ250" s="253"/>
      <c r="HCR250" s="253"/>
      <c r="HCS250" s="253"/>
      <c r="HCT250" s="253"/>
      <c r="HCU250" s="253"/>
      <c r="HCV250" s="253"/>
      <c r="HCW250" s="253"/>
      <c r="HCX250" s="253"/>
      <c r="HCY250" s="253"/>
      <c r="HCZ250" s="253"/>
      <c r="HDA250" s="253"/>
      <c r="HDB250" s="253"/>
      <c r="HDC250" s="253"/>
      <c r="HDD250" s="253"/>
      <c r="HDE250" s="253"/>
      <c r="HDF250" s="253"/>
      <c r="HDG250" s="253"/>
      <c r="HDH250" s="253"/>
      <c r="HDI250" s="253"/>
      <c r="HDJ250" s="253"/>
      <c r="HDK250" s="253"/>
      <c r="HDL250" s="253"/>
      <c r="HDM250" s="253"/>
      <c r="HDN250" s="253"/>
      <c r="HDO250" s="253"/>
      <c r="HDP250" s="253"/>
      <c r="HDQ250" s="253"/>
      <c r="HDR250" s="253"/>
      <c r="HDS250" s="253"/>
      <c r="HDT250" s="253"/>
      <c r="HDU250" s="253"/>
      <c r="HDV250" s="253"/>
      <c r="HDW250" s="253"/>
      <c r="HDX250" s="253"/>
      <c r="HDY250" s="253"/>
      <c r="HDZ250" s="253"/>
      <c r="HEA250" s="253"/>
      <c r="HEB250" s="253"/>
      <c r="HEC250" s="253"/>
      <c r="HED250" s="253"/>
      <c r="HEE250" s="253"/>
      <c r="HEF250" s="253"/>
      <c r="HEG250" s="253"/>
      <c r="HEH250" s="253"/>
      <c r="HEI250" s="253"/>
      <c r="HEJ250" s="253"/>
      <c r="HEK250" s="253"/>
      <c r="HEL250" s="253"/>
      <c r="HEM250" s="253"/>
      <c r="HEN250" s="253"/>
      <c r="HEO250" s="253"/>
      <c r="HEP250" s="253"/>
      <c r="HEQ250" s="253"/>
      <c r="HER250" s="253"/>
      <c r="HES250" s="253"/>
      <c r="HET250" s="253"/>
      <c r="HEU250" s="253"/>
      <c r="HEV250" s="253"/>
      <c r="HEW250" s="253"/>
      <c r="HEX250" s="253"/>
      <c r="HEY250" s="253"/>
      <c r="HEZ250" s="253"/>
      <c r="HFA250" s="253"/>
      <c r="HFB250" s="253"/>
      <c r="HFC250" s="253"/>
      <c r="HFD250" s="253"/>
      <c r="HFE250" s="253"/>
      <c r="HFF250" s="253"/>
      <c r="HFG250" s="253"/>
      <c r="HFH250" s="253"/>
      <c r="HFI250" s="253"/>
      <c r="HFJ250" s="253"/>
      <c r="HFK250" s="253"/>
      <c r="HFL250" s="253"/>
      <c r="HFM250" s="253"/>
      <c r="HFN250" s="253"/>
      <c r="HFO250" s="253"/>
      <c r="HFP250" s="253"/>
      <c r="HFQ250" s="253"/>
      <c r="HFR250" s="253"/>
      <c r="HFS250" s="253"/>
      <c r="HFT250" s="253"/>
      <c r="HFU250" s="253"/>
      <c r="HFV250" s="253"/>
      <c r="HFW250" s="253"/>
      <c r="HFX250" s="253"/>
      <c r="HFY250" s="253"/>
      <c r="HFZ250" s="253"/>
      <c r="HGA250" s="253"/>
      <c r="HGB250" s="253"/>
      <c r="HGC250" s="253"/>
      <c r="HGD250" s="253"/>
      <c r="HGE250" s="253"/>
      <c r="HGF250" s="253"/>
      <c r="HGG250" s="253"/>
      <c r="HGH250" s="253"/>
      <c r="HGI250" s="253"/>
      <c r="HGJ250" s="253"/>
      <c r="HGK250" s="253"/>
      <c r="HGL250" s="253"/>
      <c r="HGM250" s="253"/>
      <c r="HGN250" s="253"/>
      <c r="HGO250" s="253"/>
      <c r="HGP250" s="253"/>
      <c r="HGQ250" s="253"/>
      <c r="HGR250" s="253"/>
      <c r="HGS250" s="253"/>
      <c r="HGT250" s="253"/>
      <c r="HGU250" s="253"/>
      <c r="HGV250" s="253"/>
      <c r="HGW250" s="253"/>
      <c r="HGX250" s="253"/>
      <c r="HGY250" s="253"/>
      <c r="HGZ250" s="253"/>
      <c r="HHA250" s="253"/>
      <c r="HHB250" s="253"/>
      <c r="HHC250" s="253"/>
      <c r="HHD250" s="253"/>
      <c r="HHE250" s="253"/>
      <c r="HHF250" s="253"/>
      <c r="HHG250" s="253"/>
      <c r="HHH250" s="253"/>
      <c r="HHI250" s="253"/>
      <c r="HHJ250" s="253"/>
      <c r="HHK250" s="253"/>
      <c r="HHL250" s="253"/>
      <c r="HHM250" s="253"/>
      <c r="HHN250" s="253"/>
      <c r="HHO250" s="253"/>
      <c r="HHP250" s="253"/>
      <c r="HHQ250" s="253"/>
      <c r="HHR250" s="253"/>
      <c r="HHS250" s="253"/>
      <c r="HHT250" s="253"/>
      <c r="HHU250" s="253"/>
      <c r="HHV250" s="253"/>
      <c r="HHW250" s="253"/>
      <c r="HHX250" s="253"/>
      <c r="HHY250" s="253"/>
      <c r="HHZ250" s="253"/>
      <c r="HIA250" s="253"/>
      <c r="HIB250" s="253"/>
      <c r="HIC250" s="253"/>
      <c r="HID250" s="253"/>
      <c r="HIE250" s="253"/>
      <c r="HIF250" s="253"/>
      <c r="HIG250" s="253"/>
      <c r="HIH250" s="253"/>
      <c r="HII250" s="253"/>
      <c r="HIJ250" s="253"/>
      <c r="HIK250" s="253"/>
      <c r="HIL250" s="253"/>
      <c r="HIM250" s="253"/>
      <c r="HIN250" s="253"/>
      <c r="HIO250" s="253"/>
      <c r="HIP250" s="253"/>
      <c r="HIQ250" s="253"/>
      <c r="HIR250" s="253"/>
      <c r="HIS250" s="253"/>
      <c r="HIT250" s="253"/>
      <c r="HIU250" s="253"/>
      <c r="HIV250" s="253"/>
      <c r="HIW250" s="253"/>
      <c r="HIX250" s="253"/>
      <c r="HIY250" s="253"/>
      <c r="HIZ250" s="253"/>
      <c r="HJA250" s="253"/>
      <c r="HJB250" s="253"/>
      <c r="HJC250" s="253"/>
      <c r="HJD250" s="253"/>
      <c r="HJE250" s="253"/>
      <c r="HJF250" s="253"/>
      <c r="HJG250" s="253"/>
      <c r="HJH250" s="253"/>
      <c r="HJI250" s="253"/>
      <c r="HJJ250" s="253"/>
      <c r="HJK250" s="253"/>
      <c r="HJL250" s="253"/>
      <c r="HJM250" s="253"/>
      <c r="HJN250" s="253"/>
      <c r="HJO250" s="253"/>
      <c r="HJP250" s="253"/>
      <c r="HJQ250" s="253"/>
      <c r="HJR250" s="253"/>
      <c r="HJS250" s="253"/>
      <c r="HJT250" s="253"/>
      <c r="HJU250" s="253"/>
      <c r="HJV250" s="253"/>
      <c r="HJW250" s="253"/>
      <c r="HJX250" s="253"/>
      <c r="HJY250" s="253"/>
      <c r="HJZ250" s="253"/>
      <c r="HKA250" s="253"/>
      <c r="HKB250" s="253"/>
      <c r="HKC250" s="253"/>
      <c r="HKD250" s="253"/>
      <c r="HKE250" s="253"/>
      <c r="HKF250" s="253"/>
      <c r="HKG250" s="253"/>
      <c r="HKH250" s="253"/>
      <c r="HKI250" s="253"/>
      <c r="HKJ250" s="253"/>
      <c r="HKK250" s="253"/>
      <c r="HKL250" s="253"/>
      <c r="HKM250" s="253"/>
      <c r="HKN250" s="253"/>
      <c r="HKO250" s="253"/>
      <c r="HKP250" s="253"/>
      <c r="HKQ250" s="253"/>
      <c r="HKR250" s="253"/>
      <c r="HKS250" s="253"/>
      <c r="HKT250" s="253"/>
      <c r="HKU250" s="253"/>
      <c r="HKV250" s="253"/>
      <c r="HKW250" s="253"/>
      <c r="HKX250" s="253"/>
      <c r="HKY250" s="253"/>
      <c r="HKZ250" s="253"/>
      <c r="HLA250" s="253"/>
      <c r="HLB250" s="253"/>
      <c r="HLC250" s="253"/>
      <c r="HLD250" s="253"/>
      <c r="HLE250" s="253"/>
      <c r="HLF250" s="253"/>
      <c r="HLG250" s="253"/>
      <c r="HLH250" s="253"/>
      <c r="HLI250" s="253"/>
      <c r="HLJ250" s="253"/>
      <c r="HLK250" s="253"/>
      <c r="HLL250" s="253"/>
      <c r="HLM250" s="253"/>
      <c r="HLN250" s="253"/>
      <c r="HLO250" s="253"/>
      <c r="HLP250" s="253"/>
      <c r="HLQ250" s="253"/>
      <c r="HLR250" s="253"/>
      <c r="HLS250" s="253"/>
      <c r="HLT250" s="253"/>
      <c r="HLU250" s="253"/>
      <c r="HLV250" s="253"/>
      <c r="HLW250" s="253"/>
      <c r="HLX250" s="253"/>
      <c r="HLY250" s="253"/>
      <c r="HLZ250" s="253"/>
      <c r="HMA250" s="253"/>
      <c r="HMB250" s="253"/>
      <c r="HMC250" s="253"/>
      <c r="HMD250" s="253"/>
      <c r="HME250" s="253"/>
      <c r="HMF250" s="253"/>
      <c r="HMG250" s="253"/>
      <c r="HMH250" s="253"/>
      <c r="HMI250" s="253"/>
      <c r="HMJ250" s="253"/>
      <c r="HMK250" s="253"/>
      <c r="HML250" s="253"/>
      <c r="HMM250" s="253"/>
      <c r="HMN250" s="253"/>
      <c r="HMO250" s="253"/>
      <c r="HMP250" s="253"/>
      <c r="HMQ250" s="253"/>
      <c r="HMR250" s="253"/>
      <c r="HMS250" s="253"/>
      <c r="HMT250" s="253"/>
      <c r="HMU250" s="253"/>
      <c r="HMV250" s="253"/>
      <c r="HMW250" s="253"/>
      <c r="HMX250" s="253"/>
      <c r="HMY250" s="253"/>
      <c r="HMZ250" s="253"/>
      <c r="HNA250" s="253"/>
      <c r="HNB250" s="253"/>
      <c r="HNC250" s="253"/>
      <c r="HND250" s="253"/>
      <c r="HNE250" s="253"/>
      <c r="HNF250" s="253"/>
      <c r="HNG250" s="253"/>
      <c r="HNH250" s="253"/>
      <c r="HNI250" s="253"/>
      <c r="HNJ250" s="253"/>
      <c r="HNK250" s="253"/>
      <c r="HNL250" s="253"/>
      <c r="HNM250" s="253"/>
      <c r="HNN250" s="253"/>
      <c r="HNO250" s="253"/>
      <c r="HNP250" s="253"/>
      <c r="HNQ250" s="253"/>
      <c r="HNR250" s="253"/>
      <c r="HNS250" s="253"/>
      <c r="HNT250" s="253"/>
      <c r="HNU250" s="253"/>
      <c r="HNV250" s="253"/>
      <c r="HNW250" s="253"/>
      <c r="HNX250" s="253"/>
      <c r="HNY250" s="253"/>
      <c r="HNZ250" s="253"/>
      <c r="HOA250" s="253"/>
      <c r="HOB250" s="253"/>
      <c r="HOC250" s="253"/>
      <c r="HOD250" s="253"/>
      <c r="HOE250" s="253"/>
      <c r="HOF250" s="253"/>
      <c r="HOG250" s="253"/>
      <c r="HOH250" s="253"/>
      <c r="HOI250" s="253"/>
      <c r="HOJ250" s="253"/>
      <c r="HOK250" s="253"/>
      <c r="HOL250" s="253"/>
      <c r="HOM250" s="253"/>
      <c r="HON250" s="253"/>
      <c r="HOO250" s="253"/>
      <c r="HOP250" s="253"/>
      <c r="HOQ250" s="253"/>
      <c r="HOR250" s="253"/>
      <c r="HOS250" s="253"/>
      <c r="HOT250" s="253"/>
      <c r="HOU250" s="253"/>
      <c r="HOV250" s="253"/>
      <c r="HOW250" s="253"/>
      <c r="HOX250" s="253"/>
      <c r="HOY250" s="253"/>
      <c r="HOZ250" s="253"/>
      <c r="HPA250" s="253"/>
      <c r="HPB250" s="253"/>
      <c r="HPC250" s="253"/>
      <c r="HPD250" s="253"/>
      <c r="HPE250" s="253"/>
      <c r="HPF250" s="253"/>
      <c r="HPG250" s="253"/>
      <c r="HPH250" s="253"/>
      <c r="HPI250" s="253"/>
      <c r="HPJ250" s="253"/>
      <c r="HPK250" s="253"/>
      <c r="HPL250" s="253"/>
      <c r="HPM250" s="253"/>
      <c r="HPN250" s="253"/>
      <c r="HPO250" s="253"/>
      <c r="HPP250" s="253"/>
      <c r="HPQ250" s="253"/>
      <c r="HPR250" s="253"/>
      <c r="HPS250" s="253"/>
      <c r="HPT250" s="253"/>
      <c r="HPU250" s="253"/>
      <c r="HPV250" s="253"/>
      <c r="HPW250" s="253"/>
      <c r="HPX250" s="253"/>
      <c r="HPY250" s="253"/>
      <c r="HPZ250" s="253"/>
      <c r="HQA250" s="253"/>
      <c r="HQB250" s="253"/>
      <c r="HQC250" s="253"/>
      <c r="HQD250" s="253"/>
      <c r="HQE250" s="253"/>
      <c r="HQF250" s="253"/>
      <c r="HQG250" s="253"/>
      <c r="HQH250" s="253"/>
      <c r="HQI250" s="253"/>
      <c r="HQJ250" s="253"/>
      <c r="HQK250" s="253"/>
      <c r="HQL250" s="253"/>
      <c r="HQM250" s="253"/>
      <c r="HQN250" s="253"/>
      <c r="HQO250" s="253"/>
      <c r="HQP250" s="253"/>
      <c r="HQQ250" s="253"/>
      <c r="HQR250" s="253"/>
      <c r="HQS250" s="253"/>
      <c r="HQT250" s="253"/>
      <c r="HQU250" s="253"/>
      <c r="HQV250" s="253"/>
      <c r="HQW250" s="253"/>
      <c r="HQX250" s="253"/>
      <c r="HQY250" s="253"/>
      <c r="HQZ250" s="253"/>
      <c r="HRA250" s="253"/>
      <c r="HRB250" s="253"/>
      <c r="HRC250" s="253"/>
      <c r="HRD250" s="253"/>
      <c r="HRE250" s="253"/>
      <c r="HRF250" s="253"/>
      <c r="HRG250" s="253"/>
      <c r="HRH250" s="253"/>
      <c r="HRI250" s="253"/>
      <c r="HRJ250" s="253"/>
      <c r="HRK250" s="253"/>
      <c r="HRL250" s="253"/>
      <c r="HRM250" s="253"/>
      <c r="HRN250" s="253"/>
      <c r="HRO250" s="253"/>
      <c r="HRP250" s="253"/>
      <c r="HRQ250" s="253"/>
      <c r="HRR250" s="253"/>
      <c r="HRS250" s="253"/>
      <c r="HRT250" s="253"/>
      <c r="HRU250" s="253"/>
      <c r="HRV250" s="253"/>
      <c r="HRW250" s="253"/>
      <c r="HRX250" s="253"/>
      <c r="HRY250" s="253"/>
      <c r="HRZ250" s="253"/>
      <c r="HSA250" s="253"/>
      <c r="HSB250" s="253"/>
      <c r="HSC250" s="253"/>
      <c r="HSD250" s="253"/>
      <c r="HSE250" s="253"/>
      <c r="HSF250" s="253"/>
      <c r="HSG250" s="253"/>
      <c r="HSH250" s="253"/>
      <c r="HSI250" s="253"/>
      <c r="HSJ250" s="253"/>
      <c r="HSK250" s="253"/>
      <c r="HSL250" s="253"/>
      <c r="HSM250" s="253"/>
      <c r="HSN250" s="253"/>
      <c r="HSO250" s="253"/>
      <c r="HSP250" s="253"/>
      <c r="HSQ250" s="253"/>
      <c r="HSR250" s="253"/>
      <c r="HSS250" s="253"/>
      <c r="HST250" s="253"/>
      <c r="HSU250" s="253"/>
      <c r="HSV250" s="253"/>
      <c r="HSW250" s="253"/>
      <c r="HSX250" s="253"/>
      <c r="HSY250" s="253"/>
      <c r="HSZ250" s="253"/>
      <c r="HTA250" s="253"/>
      <c r="HTB250" s="253"/>
      <c r="HTC250" s="253"/>
      <c r="HTD250" s="253"/>
      <c r="HTE250" s="253"/>
      <c r="HTF250" s="253"/>
      <c r="HTG250" s="253"/>
      <c r="HTH250" s="253"/>
      <c r="HTI250" s="253"/>
      <c r="HTJ250" s="253"/>
      <c r="HTK250" s="253"/>
      <c r="HTL250" s="253"/>
      <c r="HTM250" s="253"/>
      <c r="HTN250" s="253"/>
      <c r="HTO250" s="253"/>
      <c r="HTP250" s="253"/>
      <c r="HTQ250" s="253"/>
      <c r="HTR250" s="253"/>
      <c r="HTS250" s="253"/>
      <c r="HTT250" s="253"/>
      <c r="HTU250" s="253"/>
      <c r="HTV250" s="253"/>
      <c r="HTW250" s="253"/>
      <c r="HTX250" s="253"/>
      <c r="HTY250" s="253"/>
      <c r="HTZ250" s="253"/>
      <c r="HUA250" s="253"/>
      <c r="HUB250" s="253"/>
      <c r="HUC250" s="253"/>
      <c r="HUD250" s="253"/>
      <c r="HUE250" s="253"/>
      <c r="HUF250" s="253"/>
      <c r="HUG250" s="253"/>
      <c r="HUH250" s="253"/>
      <c r="HUI250" s="253"/>
      <c r="HUJ250" s="253"/>
      <c r="HUK250" s="253"/>
      <c r="HUL250" s="253"/>
      <c r="HUM250" s="253"/>
      <c r="HUN250" s="253"/>
      <c r="HUO250" s="253"/>
      <c r="HUP250" s="253"/>
      <c r="HUQ250" s="253"/>
      <c r="HUR250" s="253"/>
      <c r="HUS250" s="253"/>
      <c r="HUT250" s="253"/>
      <c r="HUU250" s="253"/>
      <c r="HUV250" s="253"/>
      <c r="HUW250" s="253"/>
      <c r="HUX250" s="253"/>
      <c r="HUY250" s="253"/>
      <c r="HUZ250" s="253"/>
      <c r="HVA250" s="253"/>
      <c r="HVB250" s="253"/>
      <c r="HVC250" s="253"/>
      <c r="HVD250" s="253"/>
      <c r="HVE250" s="253"/>
      <c r="HVF250" s="253"/>
      <c r="HVG250" s="253"/>
      <c r="HVH250" s="253"/>
      <c r="HVI250" s="253"/>
      <c r="HVJ250" s="253"/>
      <c r="HVK250" s="253"/>
      <c r="HVL250" s="253"/>
      <c r="HVM250" s="253"/>
      <c r="HVN250" s="253"/>
      <c r="HVO250" s="253"/>
      <c r="HVP250" s="253"/>
      <c r="HVQ250" s="253"/>
      <c r="HVR250" s="253"/>
      <c r="HVS250" s="253"/>
      <c r="HVT250" s="253"/>
      <c r="HVU250" s="253"/>
      <c r="HVV250" s="253"/>
      <c r="HVW250" s="253"/>
      <c r="HVX250" s="253"/>
      <c r="HVY250" s="253"/>
      <c r="HVZ250" s="253"/>
      <c r="HWA250" s="253"/>
      <c r="HWB250" s="253"/>
      <c r="HWC250" s="253"/>
      <c r="HWD250" s="253"/>
      <c r="HWE250" s="253"/>
      <c r="HWF250" s="253"/>
      <c r="HWG250" s="253"/>
      <c r="HWH250" s="253"/>
      <c r="HWI250" s="253"/>
      <c r="HWJ250" s="253"/>
      <c r="HWK250" s="253"/>
      <c r="HWL250" s="253"/>
      <c r="HWM250" s="253"/>
      <c r="HWN250" s="253"/>
      <c r="HWO250" s="253"/>
      <c r="HWP250" s="253"/>
      <c r="HWQ250" s="253"/>
      <c r="HWR250" s="253"/>
      <c r="HWS250" s="253"/>
      <c r="HWT250" s="253"/>
      <c r="HWU250" s="253"/>
      <c r="HWV250" s="253"/>
      <c r="HWW250" s="253"/>
      <c r="HWX250" s="253"/>
      <c r="HWY250" s="253"/>
      <c r="HWZ250" s="253"/>
      <c r="HXA250" s="253"/>
      <c r="HXB250" s="253"/>
      <c r="HXC250" s="253"/>
      <c r="HXD250" s="253"/>
      <c r="HXE250" s="253"/>
      <c r="HXF250" s="253"/>
      <c r="HXG250" s="253"/>
      <c r="HXH250" s="253"/>
      <c r="HXI250" s="253"/>
      <c r="HXJ250" s="253"/>
      <c r="HXK250" s="253"/>
      <c r="HXL250" s="253"/>
      <c r="HXM250" s="253"/>
      <c r="HXN250" s="253"/>
      <c r="HXO250" s="253"/>
      <c r="HXP250" s="253"/>
      <c r="HXQ250" s="253"/>
      <c r="HXR250" s="253"/>
      <c r="HXS250" s="253"/>
      <c r="HXT250" s="253"/>
      <c r="HXU250" s="253"/>
      <c r="HXV250" s="253"/>
      <c r="HXW250" s="253"/>
      <c r="HXX250" s="253"/>
      <c r="HXY250" s="253"/>
      <c r="HXZ250" s="253"/>
      <c r="HYA250" s="253"/>
      <c r="HYB250" s="253"/>
      <c r="HYC250" s="253"/>
      <c r="HYD250" s="253"/>
      <c r="HYE250" s="253"/>
      <c r="HYF250" s="253"/>
      <c r="HYG250" s="253"/>
      <c r="HYH250" s="253"/>
      <c r="HYI250" s="253"/>
      <c r="HYJ250" s="253"/>
      <c r="HYK250" s="253"/>
      <c r="HYL250" s="253"/>
      <c r="HYM250" s="253"/>
      <c r="HYN250" s="253"/>
      <c r="HYO250" s="253"/>
      <c r="HYP250" s="253"/>
      <c r="HYQ250" s="253"/>
      <c r="HYR250" s="253"/>
      <c r="HYS250" s="253"/>
      <c r="HYT250" s="253"/>
      <c r="HYU250" s="253"/>
      <c r="HYV250" s="253"/>
      <c r="HYW250" s="253"/>
      <c r="HYX250" s="253"/>
      <c r="HYY250" s="253"/>
      <c r="HYZ250" s="253"/>
      <c r="HZA250" s="253"/>
      <c r="HZB250" s="253"/>
      <c r="HZC250" s="253"/>
      <c r="HZD250" s="253"/>
      <c r="HZE250" s="253"/>
      <c r="HZF250" s="253"/>
      <c r="HZG250" s="253"/>
      <c r="HZH250" s="253"/>
      <c r="HZI250" s="253"/>
      <c r="HZJ250" s="253"/>
      <c r="HZK250" s="253"/>
      <c r="HZL250" s="253"/>
      <c r="HZM250" s="253"/>
      <c r="HZN250" s="253"/>
      <c r="HZO250" s="253"/>
      <c r="HZP250" s="253"/>
      <c r="HZQ250" s="253"/>
      <c r="HZR250" s="253"/>
      <c r="HZS250" s="253"/>
      <c r="HZT250" s="253"/>
      <c r="HZU250" s="253"/>
      <c r="HZV250" s="253"/>
      <c r="HZW250" s="253"/>
      <c r="HZX250" s="253"/>
      <c r="HZY250" s="253"/>
      <c r="HZZ250" s="253"/>
      <c r="IAA250" s="253"/>
      <c r="IAB250" s="253"/>
      <c r="IAC250" s="253"/>
      <c r="IAD250" s="253"/>
      <c r="IAE250" s="253"/>
      <c r="IAF250" s="253"/>
      <c r="IAG250" s="253"/>
      <c r="IAH250" s="253"/>
      <c r="IAI250" s="253"/>
      <c r="IAJ250" s="253"/>
      <c r="IAK250" s="253"/>
      <c r="IAL250" s="253"/>
      <c r="IAM250" s="253"/>
      <c r="IAN250" s="253"/>
      <c r="IAO250" s="253"/>
      <c r="IAP250" s="253"/>
      <c r="IAQ250" s="253"/>
      <c r="IAR250" s="253"/>
      <c r="IAS250" s="253"/>
      <c r="IAT250" s="253"/>
      <c r="IAU250" s="253"/>
      <c r="IAV250" s="253"/>
      <c r="IAW250" s="253"/>
      <c r="IAX250" s="253"/>
      <c r="IAY250" s="253"/>
      <c r="IAZ250" s="253"/>
      <c r="IBA250" s="253"/>
      <c r="IBB250" s="253"/>
      <c r="IBC250" s="253"/>
      <c r="IBD250" s="253"/>
      <c r="IBE250" s="253"/>
      <c r="IBF250" s="253"/>
      <c r="IBG250" s="253"/>
      <c r="IBH250" s="253"/>
      <c r="IBI250" s="253"/>
      <c r="IBJ250" s="253"/>
      <c r="IBK250" s="253"/>
      <c r="IBL250" s="253"/>
      <c r="IBM250" s="253"/>
      <c r="IBN250" s="253"/>
      <c r="IBO250" s="253"/>
      <c r="IBP250" s="253"/>
      <c r="IBQ250" s="253"/>
      <c r="IBR250" s="253"/>
      <c r="IBS250" s="253"/>
      <c r="IBT250" s="253"/>
      <c r="IBU250" s="253"/>
      <c r="IBV250" s="253"/>
      <c r="IBW250" s="253"/>
      <c r="IBX250" s="253"/>
      <c r="IBY250" s="253"/>
      <c r="IBZ250" s="253"/>
      <c r="ICA250" s="253"/>
      <c r="ICB250" s="253"/>
      <c r="ICC250" s="253"/>
      <c r="ICD250" s="253"/>
      <c r="ICE250" s="253"/>
      <c r="ICF250" s="253"/>
      <c r="ICG250" s="253"/>
      <c r="ICH250" s="253"/>
      <c r="ICI250" s="253"/>
      <c r="ICJ250" s="253"/>
      <c r="ICK250" s="253"/>
      <c r="ICL250" s="253"/>
      <c r="ICM250" s="253"/>
      <c r="ICN250" s="253"/>
      <c r="ICO250" s="253"/>
      <c r="ICP250" s="253"/>
      <c r="ICQ250" s="253"/>
      <c r="ICR250" s="253"/>
      <c r="ICS250" s="253"/>
      <c r="ICT250" s="253"/>
      <c r="ICU250" s="253"/>
      <c r="ICV250" s="253"/>
      <c r="ICW250" s="253"/>
      <c r="ICX250" s="253"/>
      <c r="ICY250" s="253"/>
      <c r="ICZ250" s="253"/>
      <c r="IDA250" s="253"/>
      <c r="IDB250" s="253"/>
      <c r="IDC250" s="253"/>
      <c r="IDD250" s="253"/>
      <c r="IDE250" s="253"/>
      <c r="IDF250" s="253"/>
      <c r="IDG250" s="253"/>
      <c r="IDH250" s="253"/>
      <c r="IDI250" s="253"/>
      <c r="IDJ250" s="253"/>
      <c r="IDK250" s="253"/>
      <c r="IDL250" s="253"/>
      <c r="IDM250" s="253"/>
      <c r="IDN250" s="253"/>
      <c r="IDO250" s="253"/>
      <c r="IDP250" s="253"/>
      <c r="IDQ250" s="253"/>
      <c r="IDR250" s="253"/>
      <c r="IDS250" s="253"/>
      <c r="IDT250" s="253"/>
      <c r="IDU250" s="253"/>
      <c r="IDV250" s="253"/>
      <c r="IDW250" s="253"/>
      <c r="IDX250" s="253"/>
      <c r="IDY250" s="253"/>
      <c r="IDZ250" s="253"/>
      <c r="IEA250" s="253"/>
      <c r="IEB250" s="253"/>
      <c r="IEC250" s="253"/>
      <c r="IED250" s="253"/>
      <c r="IEE250" s="253"/>
      <c r="IEF250" s="253"/>
      <c r="IEG250" s="253"/>
      <c r="IEH250" s="253"/>
      <c r="IEI250" s="253"/>
      <c r="IEJ250" s="253"/>
      <c r="IEK250" s="253"/>
      <c r="IEL250" s="253"/>
      <c r="IEM250" s="253"/>
      <c r="IEN250" s="253"/>
      <c r="IEO250" s="253"/>
      <c r="IEP250" s="253"/>
      <c r="IEQ250" s="253"/>
      <c r="IER250" s="253"/>
      <c r="IES250" s="253"/>
      <c r="IET250" s="253"/>
      <c r="IEU250" s="253"/>
      <c r="IEV250" s="253"/>
      <c r="IEW250" s="253"/>
      <c r="IEX250" s="253"/>
      <c r="IEY250" s="253"/>
      <c r="IEZ250" s="253"/>
      <c r="IFA250" s="253"/>
      <c r="IFB250" s="253"/>
      <c r="IFC250" s="253"/>
      <c r="IFD250" s="253"/>
      <c r="IFE250" s="253"/>
      <c r="IFF250" s="253"/>
      <c r="IFG250" s="253"/>
      <c r="IFH250" s="253"/>
      <c r="IFI250" s="253"/>
      <c r="IFJ250" s="253"/>
      <c r="IFK250" s="253"/>
      <c r="IFL250" s="253"/>
      <c r="IFM250" s="253"/>
      <c r="IFN250" s="253"/>
      <c r="IFO250" s="253"/>
      <c r="IFP250" s="253"/>
      <c r="IFQ250" s="253"/>
      <c r="IFR250" s="253"/>
      <c r="IFS250" s="253"/>
      <c r="IFT250" s="253"/>
      <c r="IFU250" s="253"/>
      <c r="IFV250" s="253"/>
      <c r="IFW250" s="253"/>
      <c r="IFX250" s="253"/>
      <c r="IFY250" s="253"/>
      <c r="IFZ250" s="253"/>
      <c r="IGA250" s="253"/>
      <c r="IGB250" s="253"/>
      <c r="IGC250" s="253"/>
      <c r="IGD250" s="253"/>
      <c r="IGE250" s="253"/>
      <c r="IGF250" s="253"/>
      <c r="IGG250" s="253"/>
      <c r="IGH250" s="253"/>
      <c r="IGI250" s="253"/>
      <c r="IGJ250" s="253"/>
      <c r="IGK250" s="253"/>
      <c r="IGL250" s="253"/>
      <c r="IGM250" s="253"/>
      <c r="IGN250" s="253"/>
      <c r="IGO250" s="253"/>
      <c r="IGP250" s="253"/>
      <c r="IGQ250" s="253"/>
      <c r="IGR250" s="253"/>
      <c r="IGS250" s="253"/>
      <c r="IGT250" s="253"/>
      <c r="IGU250" s="253"/>
      <c r="IGV250" s="253"/>
      <c r="IGW250" s="253"/>
      <c r="IGX250" s="253"/>
      <c r="IGY250" s="253"/>
      <c r="IGZ250" s="253"/>
      <c r="IHA250" s="253"/>
      <c r="IHB250" s="253"/>
      <c r="IHC250" s="253"/>
      <c r="IHD250" s="253"/>
      <c r="IHE250" s="253"/>
      <c r="IHF250" s="253"/>
      <c r="IHG250" s="253"/>
      <c r="IHH250" s="253"/>
      <c r="IHI250" s="253"/>
      <c r="IHJ250" s="253"/>
      <c r="IHK250" s="253"/>
      <c r="IHL250" s="253"/>
      <c r="IHM250" s="253"/>
      <c r="IHN250" s="253"/>
      <c r="IHO250" s="253"/>
      <c r="IHP250" s="253"/>
      <c r="IHQ250" s="253"/>
      <c r="IHR250" s="253"/>
      <c r="IHS250" s="253"/>
      <c r="IHT250" s="253"/>
      <c r="IHU250" s="253"/>
      <c r="IHV250" s="253"/>
      <c r="IHW250" s="253"/>
      <c r="IHX250" s="253"/>
      <c r="IHY250" s="253"/>
      <c r="IHZ250" s="253"/>
      <c r="IIA250" s="253"/>
      <c r="IIB250" s="253"/>
      <c r="IIC250" s="253"/>
      <c r="IID250" s="253"/>
      <c r="IIE250" s="253"/>
      <c r="IIF250" s="253"/>
      <c r="IIG250" s="253"/>
      <c r="IIH250" s="253"/>
      <c r="III250" s="253"/>
      <c r="IIJ250" s="253"/>
      <c r="IIK250" s="253"/>
      <c r="IIL250" s="253"/>
      <c r="IIM250" s="253"/>
      <c r="IIN250" s="253"/>
      <c r="IIO250" s="253"/>
      <c r="IIP250" s="253"/>
      <c r="IIQ250" s="253"/>
      <c r="IIR250" s="253"/>
      <c r="IIS250" s="253"/>
      <c r="IIT250" s="253"/>
      <c r="IIU250" s="253"/>
      <c r="IIV250" s="253"/>
      <c r="IIW250" s="253"/>
      <c r="IIX250" s="253"/>
      <c r="IIY250" s="253"/>
      <c r="IIZ250" s="253"/>
      <c r="IJA250" s="253"/>
      <c r="IJB250" s="253"/>
      <c r="IJC250" s="253"/>
      <c r="IJD250" s="253"/>
      <c r="IJE250" s="253"/>
      <c r="IJF250" s="253"/>
      <c r="IJG250" s="253"/>
      <c r="IJH250" s="253"/>
      <c r="IJI250" s="253"/>
      <c r="IJJ250" s="253"/>
      <c r="IJK250" s="253"/>
      <c r="IJL250" s="253"/>
      <c r="IJM250" s="253"/>
      <c r="IJN250" s="253"/>
      <c r="IJO250" s="253"/>
      <c r="IJP250" s="253"/>
      <c r="IJQ250" s="253"/>
      <c r="IJR250" s="253"/>
      <c r="IJS250" s="253"/>
      <c r="IJT250" s="253"/>
      <c r="IJU250" s="253"/>
      <c r="IJV250" s="253"/>
      <c r="IJW250" s="253"/>
      <c r="IJX250" s="253"/>
      <c r="IJY250" s="253"/>
      <c r="IJZ250" s="253"/>
      <c r="IKA250" s="253"/>
      <c r="IKB250" s="253"/>
      <c r="IKC250" s="253"/>
      <c r="IKD250" s="253"/>
      <c r="IKE250" s="253"/>
      <c r="IKF250" s="253"/>
      <c r="IKG250" s="253"/>
      <c r="IKH250" s="253"/>
      <c r="IKI250" s="253"/>
      <c r="IKJ250" s="253"/>
      <c r="IKK250" s="253"/>
      <c r="IKL250" s="253"/>
      <c r="IKM250" s="253"/>
      <c r="IKN250" s="253"/>
      <c r="IKO250" s="253"/>
      <c r="IKP250" s="253"/>
      <c r="IKQ250" s="253"/>
      <c r="IKR250" s="253"/>
      <c r="IKS250" s="253"/>
      <c r="IKT250" s="253"/>
      <c r="IKU250" s="253"/>
      <c r="IKV250" s="253"/>
      <c r="IKW250" s="253"/>
      <c r="IKX250" s="253"/>
      <c r="IKY250" s="253"/>
      <c r="IKZ250" s="253"/>
      <c r="ILA250" s="253"/>
      <c r="ILB250" s="253"/>
      <c r="ILC250" s="253"/>
      <c r="ILD250" s="253"/>
      <c r="ILE250" s="253"/>
      <c r="ILF250" s="253"/>
      <c r="ILG250" s="253"/>
      <c r="ILH250" s="253"/>
      <c r="ILI250" s="253"/>
      <c r="ILJ250" s="253"/>
      <c r="ILK250" s="253"/>
      <c r="ILL250" s="253"/>
      <c r="ILM250" s="253"/>
      <c r="ILN250" s="253"/>
      <c r="ILO250" s="253"/>
      <c r="ILP250" s="253"/>
      <c r="ILQ250" s="253"/>
      <c r="ILR250" s="253"/>
      <c r="ILS250" s="253"/>
      <c r="ILT250" s="253"/>
      <c r="ILU250" s="253"/>
      <c r="ILV250" s="253"/>
      <c r="ILW250" s="253"/>
      <c r="ILX250" s="253"/>
      <c r="ILY250" s="253"/>
      <c r="ILZ250" s="253"/>
      <c r="IMA250" s="253"/>
      <c r="IMB250" s="253"/>
      <c r="IMC250" s="253"/>
      <c r="IMD250" s="253"/>
      <c r="IME250" s="253"/>
      <c r="IMF250" s="253"/>
      <c r="IMG250" s="253"/>
      <c r="IMH250" s="253"/>
      <c r="IMI250" s="253"/>
      <c r="IMJ250" s="253"/>
      <c r="IMK250" s="253"/>
      <c r="IML250" s="253"/>
      <c r="IMM250" s="253"/>
      <c r="IMN250" s="253"/>
      <c r="IMO250" s="253"/>
      <c r="IMP250" s="253"/>
      <c r="IMQ250" s="253"/>
      <c r="IMR250" s="253"/>
      <c r="IMS250" s="253"/>
      <c r="IMT250" s="253"/>
      <c r="IMU250" s="253"/>
      <c r="IMV250" s="253"/>
      <c r="IMW250" s="253"/>
      <c r="IMX250" s="253"/>
      <c r="IMY250" s="253"/>
      <c r="IMZ250" s="253"/>
      <c r="INA250" s="253"/>
      <c r="INB250" s="253"/>
      <c r="INC250" s="253"/>
      <c r="IND250" s="253"/>
      <c r="INE250" s="253"/>
      <c r="INF250" s="253"/>
      <c r="ING250" s="253"/>
      <c r="INH250" s="253"/>
      <c r="INI250" s="253"/>
      <c r="INJ250" s="253"/>
      <c r="INK250" s="253"/>
      <c r="INL250" s="253"/>
      <c r="INM250" s="253"/>
      <c r="INN250" s="253"/>
      <c r="INO250" s="253"/>
      <c r="INP250" s="253"/>
      <c r="INQ250" s="253"/>
      <c r="INR250" s="253"/>
      <c r="INS250" s="253"/>
      <c r="INT250" s="253"/>
      <c r="INU250" s="253"/>
      <c r="INV250" s="253"/>
      <c r="INW250" s="253"/>
      <c r="INX250" s="253"/>
      <c r="INY250" s="253"/>
      <c r="INZ250" s="253"/>
      <c r="IOA250" s="253"/>
      <c r="IOB250" s="253"/>
      <c r="IOC250" s="253"/>
      <c r="IOD250" s="253"/>
      <c r="IOE250" s="253"/>
      <c r="IOF250" s="253"/>
      <c r="IOG250" s="253"/>
      <c r="IOH250" s="253"/>
      <c r="IOI250" s="253"/>
      <c r="IOJ250" s="253"/>
      <c r="IOK250" s="253"/>
      <c r="IOL250" s="253"/>
      <c r="IOM250" s="253"/>
      <c r="ION250" s="253"/>
      <c r="IOO250" s="253"/>
      <c r="IOP250" s="253"/>
      <c r="IOQ250" s="253"/>
      <c r="IOR250" s="253"/>
      <c r="IOS250" s="253"/>
      <c r="IOT250" s="253"/>
      <c r="IOU250" s="253"/>
      <c r="IOV250" s="253"/>
      <c r="IOW250" s="253"/>
      <c r="IOX250" s="253"/>
      <c r="IOY250" s="253"/>
      <c r="IOZ250" s="253"/>
      <c r="IPA250" s="253"/>
      <c r="IPB250" s="253"/>
      <c r="IPC250" s="253"/>
      <c r="IPD250" s="253"/>
      <c r="IPE250" s="253"/>
      <c r="IPF250" s="253"/>
      <c r="IPG250" s="253"/>
      <c r="IPH250" s="253"/>
      <c r="IPI250" s="253"/>
      <c r="IPJ250" s="253"/>
      <c r="IPK250" s="253"/>
      <c r="IPL250" s="253"/>
      <c r="IPM250" s="253"/>
      <c r="IPN250" s="253"/>
      <c r="IPO250" s="253"/>
      <c r="IPP250" s="253"/>
      <c r="IPQ250" s="253"/>
      <c r="IPR250" s="253"/>
      <c r="IPS250" s="253"/>
      <c r="IPT250" s="253"/>
      <c r="IPU250" s="253"/>
      <c r="IPV250" s="253"/>
      <c r="IPW250" s="253"/>
      <c r="IPX250" s="253"/>
      <c r="IPY250" s="253"/>
      <c r="IPZ250" s="253"/>
      <c r="IQA250" s="253"/>
      <c r="IQB250" s="253"/>
      <c r="IQC250" s="253"/>
      <c r="IQD250" s="253"/>
      <c r="IQE250" s="253"/>
      <c r="IQF250" s="253"/>
      <c r="IQG250" s="253"/>
      <c r="IQH250" s="253"/>
      <c r="IQI250" s="253"/>
      <c r="IQJ250" s="253"/>
      <c r="IQK250" s="253"/>
      <c r="IQL250" s="253"/>
      <c r="IQM250" s="253"/>
      <c r="IQN250" s="253"/>
      <c r="IQO250" s="253"/>
      <c r="IQP250" s="253"/>
      <c r="IQQ250" s="253"/>
      <c r="IQR250" s="253"/>
      <c r="IQS250" s="253"/>
      <c r="IQT250" s="253"/>
      <c r="IQU250" s="253"/>
      <c r="IQV250" s="253"/>
      <c r="IQW250" s="253"/>
      <c r="IQX250" s="253"/>
      <c r="IQY250" s="253"/>
      <c r="IQZ250" s="253"/>
      <c r="IRA250" s="253"/>
      <c r="IRB250" s="253"/>
      <c r="IRC250" s="253"/>
      <c r="IRD250" s="253"/>
      <c r="IRE250" s="253"/>
      <c r="IRF250" s="253"/>
      <c r="IRG250" s="253"/>
      <c r="IRH250" s="253"/>
      <c r="IRI250" s="253"/>
      <c r="IRJ250" s="253"/>
      <c r="IRK250" s="253"/>
      <c r="IRL250" s="253"/>
      <c r="IRM250" s="253"/>
      <c r="IRN250" s="253"/>
      <c r="IRO250" s="253"/>
      <c r="IRP250" s="253"/>
      <c r="IRQ250" s="253"/>
      <c r="IRR250" s="253"/>
      <c r="IRS250" s="253"/>
      <c r="IRT250" s="253"/>
      <c r="IRU250" s="253"/>
      <c r="IRV250" s="253"/>
      <c r="IRW250" s="253"/>
      <c r="IRX250" s="253"/>
      <c r="IRY250" s="253"/>
      <c r="IRZ250" s="253"/>
      <c r="ISA250" s="253"/>
      <c r="ISB250" s="253"/>
      <c r="ISC250" s="253"/>
      <c r="ISD250" s="253"/>
      <c r="ISE250" s="253"/>
      <c r="ISF250" s="253"/>
      <c r="ISG250" s="253"/>
      <c r="ISH250" s="253"/>
      <c r="ISI250" s="253"/>
      <c r="ISJ250" s="253"/>
      <c r="ISK250" s="253"/>
      <c r="ISL250" s="253"/>
      <c r="ISM250" s="253"/>
      <c r="ISN250" s="253"/>
      <c r="ISO250" s="253"/>
      <c r="ISP250" s="253"/>
      <c r="ISQ250" s="253"/>
      <c r="ISR250" s="253"/>
      <c r="ISS250" s="253"/>
      <c r="IST250" s="253"/>
      <c r="ISU250" s="253"/>
      <c r="ISV250" s="253"/>
      <c r="ISW250" s="253"/>
      <c r="ISX250" s="253"/>
      <c r="ISY250" s="253"/>
      <c r="ISZ250" s="253"/>
      <c r="ITA250" s="253"/>
      <c r="ITB250" s="253"/>
      <c r="ITC250" s="253"/>
      <c r="ITD250" s="253"/>
      <c r="ITE250" s="253"/>
      <c r="ITF250" s="253"/>
      <c r="ITG250" s="253"/>
      <c r="ITH250" s="253"/>
      <c r="ITI250" s="253"/>
      <c r="ITJ250" s="253"/>
      <c r="ITK250" s="253"/>
      <c r="ITL250" s="253"/>
      <c r="ITM250" s="253"/>
      <c r="ITN250" s="253"/>
      <c r="ITO250" s="253"/>
      <c r="ITP250" s="253"/>
      <c r="ITQ250" s="253"/>
      <c r="ITR250" s="253"/>
      <c r="ITS250" s="253"/>
      <c r="ITT250" s="253"/>
      <c r="ITU250" s="253"/>
      <c r="ITV250" s="253"/>
      <c r="ITW250" s="253"/>
      <c r="ITX250" s="253"/>
      <c r="ITY250" s="253"/>
      <c r="ITZ250" s="253"/>
      <c r="IUA250" s="253"/>
      <c r="IUB250" s="253"/>
      <c r="IUC250" s="253"/>
      <c r="IUD250" s="253"/>
      <c r="IUE250" s="253"/>
      <c r="IUF250" s="253"/>
      <c r="IUG250" s="253"/>
      <c r="IUH250" s="253"/>
      <c r="IUI250" s="253"/>
      <c r="IUJ250" s="253"/>
      <c r="IUK250" s="253"/>
      <c r="IUL250" s="253"/>
      <c r="IUM250" s="253"/>
      <c r="IUN250" s="253"/>
      <c r="IUO250" s="253"/>
      <c r="IUP250" s="253"/>
      <c r="IUQ250" s="253"/>
      <c r="IUR250" s="253"/>
      <c r="IUS250" s="253"/>
      <c r="IUT250" s="253"/>
      <c r="IUU250" s="253"/>
      <c r="IUV250" s="253"/>
      <c r="IUW250" s="253"/>
      <c r="IUX250" s="253"/>
      <c r="IUY250" s="253"/>
      <c r="IUZ250" s="253"/>
      <c r="IVA250" s="253"/>
      <c r="IVB250" s="253"/>
      <c r="IVC250" s="253"/>
      <c r="IVD250" s="253"/>
      <c r="IVE250" s="253"/>
      <c r="IVF250" s="253"/>
      <c r="IVG250" s="253"/>
      <c r="IVH250" s="253"/>
      <c r="IVI250" s="253"/>
      <c r="IVJ250" s="253"/>
      <c r="IVK250" s="253"/>
      <c r="IVL250" s="253"/>
      <c r="IVM250" s="253"/>
      <c r="IVN250" s="253"/>
      <c r="IVO250" s="253"/>
      <c r="IVP250" s="253"/>
      <c r="IVQ250" s="253"/>
      <c r="IVR250" s="253"/>
      <c r="IVS250" s="253"/>
      <c r="IVT250" s="253"/>
      <c r="IVU250" s="253"/>
      <c r="IVV250" s="253"/>
      <c r="IVW250" s="253"/>
      <c r="IVX250" s="253"/>
      <c r="IVY250" s="253"/>
      <c r="IVZ250" s="253"/>
      <c r="IWA250" s="253"/>
      <c r="IWB250" s="253"/>
      <c r="IWC250" s="253"/>
      <c r="IWD250" s="253"/>
      <c r="IWE250" s="253"/>
      <c r="IWF250" s="253"/>
      <c r="IWG250" s="253"/>
      <c r="IWH250" s="253"/>
      <c r="IWI250" s="253"/>
      <c r="IWJ250" s="253"/>
      <c r="IWK250" s="253"/>
      <c r="IWL250" s="253"/>
      <c r="IWM250" s="253"/>
      <c r="IWN250" s="253"/>
      <c r="IWO250" s="253"/>
      <c r="IWP250" s="253"/>
      <c r="IWQ250" s="253"/>
      <c r="IWR250" s="253"/>
      <c r="IWS250" s="253"/>
      <c r="IWT250" s="253"/>
      <c r="IWU250" s="253"/>
      <c r="IWV250" s="253"/>
      <c r="IWW250" s="253"/>
      <c r="IWX250" s="253"/>
      <c r="IWY250" s="253"/>
      <c r="IWZ250" s="253"/>
      <c r="IXA250" s="253"/>
      <c r="IXB250" s="253"/>
      <c r="IXC250" s="253"/>
      <c r="IXD250" s="253"/>
      <c r="IXE250" s="253"/>
      <c r="IXF250" s="253"/>
      <c r="IXG250" s="253"/>
      <c r="IXH250" s="253"/>
      <c r="IXI250" s="253"/>
      <c r="IXJ250" s="253"/>
      <c r="IXK250" s="253"/>
      <c r="IXL250" s="253"/>
      <c r="IXM250" s="253"/>
      <c r="IXN250" s="253"/>
      <c r="IXO250" s="253"/>
      <c r="IXP250" s="253"/>
      <c r="IXQ250" s="253"/>
      <c r="IXR250" s="253"/>
      <c r="IXS250" s="253"/>
      <c r="IXT250" s="253"/>
      <c r="IXU250" s="253"/>
      <c r="IXV250" s="253"/>
      <c r="IXW250" s="253"/>
      <c r="IXX250" s="253"/>
      <c r="IXY250" s="253"/>
      <c r="IXZ250" s="253"/>
      <c r="IYA250" s="253"/>
      <c r="IYB250" s="253"/>
      <c r="IYC250" s="253"/>
      <c r="IYD250" s="253"/>
      <c r="IYE250" s="253"/>
      <c r="IYF250" s="253"/>
      <c r="IYG250" s="253"/>
      <c r="IYH250" s="253"/>
      <c r="IYI250" s="253"/>
      <c r="IYJ250" s="253"/>
      <c r="IYK250" s="253"/>
      <c r="IYL250" s="253"/>
      <c r="IYM250" s="253"/>
      <c r="IYN250" s="253"/>
      <c r="IYO250" s="253"/>
      <c r="IYP250" s="253"/>
      <c r="IYQ250" s="253"/>
      <c r="IYR250" s="253"/>
      <c r="IYS250" s="253"/>
      <c r="IYT250" s="253"/>
      <c r="IYU250" s="253"/>
      <c r="IYV250" s="253"/>
      <c r="IYW250" s="253"/>
      <c r="IYX250" s="253"/>
      <c r="IYY250" s="253"/>
      <c r="IYZ250" s="253"/>
      <c r="IZA250" s="253"/>
      <c r="IZB250" s="253"/>
      <c r="IZC250" s="253"/>
      <c r="IZD250" s="253"/>
      <c r="IZE250" s="253"/>
      <c r="IZF250" s="253"/>
      <c r="IZG250" s="253"/>
      <c r="IZH250" s="253"/>
      <c r="IZI250" s="253"/>
      <c r="IZJ250" s="253"/>
      <c r="IZK250" s="253"/>
      <c r="IZL250" s="253"/>
      <c r="IZM250" s="253"/>
      <c r="IZN250" s="253"/>
      <c r="IZO250" s="253"/>
      <c r="IZP250" s="253"/>
      <c r="IZQ250" s="253"/>
      <c r="IZR250" s="253"/>
      <c r="IZS250" s="253"/>
      <c r="IZT250" s="253"/>
      <c r="IZU250" s="253"/>
      <c r="IZV250" s="253"/>
      <c r="IZW250" s="253"/>
      <c r="IZX250" s="253"/>
      <c r="IZY250" s="253"/>
      <c r="IZZ250" s="253"/>
      <c r="JAA250" s="253"/>
      <c r="JAB250" s="253"/>
      <c r="JAC250" s="253"/>
      <c r="JAD250" s="253"/>
      <c r="JAE250" s="253"/>
      <c r="JAF250" s="253"/>
      <c r="JAG250" s="253"/>
      <c r="JAH250" s="253"/>
      <c r="JAI250" s="253"/>
      <c r="JAJ250" s="253"/>
      <c r="JAK250" s="253"/>
      <c r="JAL250" s="253"/>
      <c r="JAM250" s="253"/>
      <c r="JAN250" s="253"/>
      <c r="JAO250" s="253"/>
      <c r="JAP250" s="253"/>
      <c r="JAQ250" s="253"/>
      <c r="JAR250" s="253"/>
      <c r="JAS250" s="253"/>
      <c r="JAT250" s="253"/>
      <c r="JAU250" s="253"/>
      <c r="JAV250" s="253"/>
      <c r="JAW250" s="253"/>
      <c r="JAX250" s="253"/>
      <c r="JAY250" s="253"/>
      <c r="JAZ250" s="253"/>
      <c r="JBA250" s="253"/>
      <c r="JBB250" s="253"/>
      <c r="JBC250" s="253"/>
      <c r="JBD250" s="253"/>
      <c r="JBE250" s="253"/>
      <c r="JBF250" s="253"/>
      <c r="JBG250" s="253"/>
      <c r="JBH250" s="253"/>
      <c r="JBI250" s="253"/>
      <c r="JBJ250" s="253"/>
      <c r="JBK250" s="253"/>
      <c r="JBL250" s="253"/>
      <c r="JBM250" s="253"/>
      <c r="JBN250" s="253"/>
      <c r="JBO250" s="253"/>
      <c r="JBP250" s="253"/>
      <c r="JBQ250" s="253"/>
      <c r="JBR250" s="253"/>
      <c r="JBS250" s="253"/>
      <c r="JBT250" s="253"/>
      <c r="JBU250" s="253"/>
      <c r="JBV250" s="253"/>
      <c r="JBW250" s="253"/>
      <c r="JBX250" s="253"/>
      <c r="JBY250" s="253"/>
      <c r="JBZ250" s="253"/>
      <c r="JCA250" s="253"/>
      <c r="JCB250" s="253"/>
      <c r="JCC250" s="253"/>
      <c r="JCD250" s="253"/>
      <c r="JCE250" s="253"/>
      <c r="JCF250" s="253"/>
      <c r="JCG250" s="253"/>
      <c r="JCH250" s="253"/>
      <c r="JCI250" s="253"/>
      <c r="JCJ250" s="253"/>
      <c r="JCK250" s="253"/>
      <c r="JCL250" s="253"/>
      <c r="JCM250" s="253"/>
      <c r="JCN250" s="253"/>
      <c r="JCO250" s="253"/>
      <c r="JCP250" s="253"/>
      <c r="JCQ250" s="253"/>
      <c r="JCR250" s="253"/>
      <c r="JCS250" s="253"/>
      <c r="JCT250" s="253"/>
      <c r="JCU250" s="253"/>
      <c r="JCV250" s="253"/>
      <c r="JCW250" s="253"/>
      <c r="JCX250" s="253"/>
      <c r="JCY250" s="253"/>
      <c r="JCZ250" s="253"/>
      <c r="JDA250" s="253"/>
      <c r="JDB250" s="253"/>
      <c r="JDC250" s="253"/>
      <c r="JDD250" s="253"/>
      <c r="JDE250" s="253"/>
      <c r="JDF250" s="253"/>
      <c r="JDG250" s="253"/>
      <c r="JDH250" s="253"/>
      <c r="JDI250" s="253"/>
      <c r="JDJ250" s="253"/>
      <c r="JDK250" s="253"/>
      <c r="JDL250" s="253"/>
      <c r="JDM250" s="253"/>
      <c r="JDN250" s="253"/>
      <c r="JDO250" s="253"/>
      <c r="JDP250" s="253"/>
      <c r="JDQ250" s="253"/>
      <c r="JDR250" s="253"/>
      <c r="JDS250" s="253"/>
      <c r="JDT250" s="253"/>
      <c r="JDU250" s="253"/>
      <c r="JDV250" s="253"/>
      <c r="JDW250" s="253"/>
      <c r="JDX250" s="253"/>
      <c r="JDY250" s="253"/>
      <c r="JDZ250" s="253"/>
      <c r="JEA250" s="253"/>
      <c r="JEB250" s="253"/>
      <c r="JEC250" s="253"/>
      <c r="JED250" s="253"/>
      <c r="JEE250" s="253"/>
      <c r="JEF250" s="253"/>
      <c r="JEG250" s="253"/>
      <c r="JEH250" s="253"/>
      <c r="JEI250" s="253"/>
      <c r="JEJ250" s="253"/>
      <c r="JEK250" s="253"/>
      <c r="JEL250" s="253"/>
      <c r="JEM250" s="253"/>
      <c r="JEN250" s="253"/>
      <c r="JEO250" s="253"/>
      <c r="JEP250" s="253"/>
      <c r="JEQ250" s="253"/>
      <c r="JER250" s="253"/>
      <c r="JES250" s="253"/>
      <c r="JET250" s="253"/>
      <c r="JEU250" s="253"/>
      <c r="JEV250" s="253"/>
      <c r="JEW250" s="253"/>
      <c r="JEX250" s="253"/>
      <c r="JEY250" s="253"/>
      <c r="JEZ250" s="253"/>
      <c r="JFA250" s="253"/>
      <c r="JFB250" s="253"/>
      <c r="JFC250" s="253"/>
      <c r="JFD250" s="253"/>
      <c r="JFE250" s="253"/>
      <c r="JFF250" s="253"/>
      <c r="JFG250" s="253"/>
      <c r="JFH250" s="253"/>
      <c r="JFI250" s="253"/>
      <c r="JFJ250" s="253"/>
      <c r="JFK250" s="253"/>
      <c r="JFL250" s="253"/>
      <c r="JFM250" s="253"/>
      <c r="JFN250" s="253"/>
      <c r="JFO250" s="253"/>
      <c r="JFP250" s="253"/>
      <c r="JFQ250" s="253"/>
      <c r="JFR250" s="253"/>
      <c r="JFS250" s="253"/>
      <c r="JFT250" s="253"/>
      <c r="JFU250" s="253"/>
      <c r="JFV250" s="253"/>
      <c r="JFW250" s="253"/>
      <c r="JFX250" s="253"/>
      <c r="JFY250" s="253"/>
      <c r="JFZ250" s="253"/>
      <c r="JGA250" s="253"/>
      <c r="JGB250" s="253"/>
      <c r="JGC250" s="253"/>
      <c r="JGD250" s="253"/>
      <c r="JGE250" s="253"/>
      <c r="JGF250" s="253"/>
      <c r="JGG250" s="253"/>
      <c r="JGH250" s="253"/>
      <c r="JGI250" s="253"/>
      <c r="JGJ250" s="253"/>
      <c r="JGK250" s="253"/>
      <c r="JGL250" s="253"/>
      <c r="JGM250" s="253"/>
      <c r="JGN250" s="253"/>
      <c r="JGO250" s="253"/>
      <c r="JGP250" s="253"/>
      <c r="JGQ250" s="253"/>
      <c r="JGR250" s="253"/>
      <c r="JGS250" s="253"/>
      <c r="JGT250" s="253"/>
      <c r="JGU250" s="253"/>
      <c r="JGV250" s="253"/>
      <c r="JGW250" s="253"/>
      <c r="JGX250" s="253"/>
      <c r="JGY250" s="253"/>
      <c r="JGZ250" s="253"/>
      <c r="JHA250" s="253"/>
      <c r="JHB250" s="253"/>
      <c r="JHC250" s="253"/>
      <c r="JHD250" s="253"/>
      <c r="JHE250" s="253"/>
      <c r="JHF250" s="253"/>
      <c r="JHG250" s="253"/>
      <c r="JHH250" s="253"/>
      <c r="JHI250" s="253"/>
      <c r="JHJ250" s="253"/>
      <c r="JHK250" s="253"/>
      <c r="JHL250" s="253"/>
      <c r="JHM250" s="253"/>
      <c r="JHN250" s="253"/>
      <c r="JHO250" s="253"/>
      <c r="JHP250" s="253"/>
      <c r="JHQ250" s="253"/>
      <c r="JHR250" s="253"/>
      <c r="JHS250" s="253"/>
      <c r="JHT250" s="253"/>
      <c r="JHU250" s="253"/>
      <c r="JHV250" s="253"/>
      <c r="JHW250" s="253"/>
      <c r="JHX250" s="253"/>
      <c r="JHY250" s="253"/>
      <c r="JHZ250" s="253"/>
      <c r="JIA250" s="253"/>
      <c r="JIB250" s="253"/>
      <c r="JIC250" s="253"/>
      <c r="JID250" s="253"/>
      <c r="JIE250" s="253"/>
      <c r="JIF250" s="253"/>
      <c r="JIG250" s="253"/>
      <c r="JIH250" s="253"/>
      <c r="JII250" s="253"/>
      <c r="JIJ250" s="253"/>
      <c r="JIK250" s="253"/>
      <c r="JIL250" s="253"/>
      <c r="JIM250" s="253"/>
      <c r="JIN250" s="253"/>
      <c r="JIO250" s="253"/>
      <c r="JIP250" s="253"/>
      <c r="JIQ250" s="253"/>
      <c r="JIR250" s="253"/>
      <c r="JIS250" s="253"/>
      <c r="JIT250" s="253"/>
      <c r="JIU250" s="253"/>
      <c r="JIV250" s="253"/>
      <c r="JIW250" s="253"/>
      <c r="JIX250" s="253"/>
      <c r="JIY250" s="253"/>
      <c r="JIZ250" s="253"/>
      <c r="JJA250" s="253"/>
      <c r="JJB250" s="253"/>
      <c r="JJC250" s="253"/>
      <c r="JJD250" s="253"/>
      <c r="JJE250" s="253"/>
      <c r="JJF250" s="253"/>
      <c r="JJG250" s="253"/>
      <c r="JJH250" s="253"/>
      <c r="JJI250" s="253"/>
      <c r="JJJ250" s="253"/>
      <c r="JJK250" s="253"/>
      <c r="JJL250" s="253"/>
      <c r="JJM250" s="253"/>
      <c r="JJN250" s="253"/>
      <c r="JJO250" s="253"/>
      <c r="JJP250" s="253"/>
      <c r="JJQ250" s="253"/>
      <c r="JJR250" s="253"/>
      <c r="JJS250" s="253"/>
      <c r="JJT250" s="253"/>
      <c r="JJU250" s="253"/>
      <c r="JJV250" s="253"/>
      <c r="JJW250" s="253"/>
      <c r="JJX250" s="253"/>
      <c r="JJY250" s="253"/>
      <c r="JJZ250" s="253"/>
      <c r="JKA250" s="253"/>
      <c r="JKB250" s="253"/>
      <c r="JKC250" s="253"/>
      <c r="JKD250" s="253"/>
      <c r="JKE250" s="253"/>
      <c r="JKF250" s="253"/>
      <c r="JKG250" s="253"/>
      <c r="JKH250" s="253"/>
      <c r="JKI250" s="253"/>
      <c r="JKJ250" s="253"/>
      <c r="JKK250" s="253"/>
      <c r="JKL250" s="253"/>
      <c r="JKM250" s="253"/>
      <c r="JKN250" s="253"/>
      <c r="JKO250" s="253"/>
      <c r="JKP250" s="253"/>
      <c r="JKQ250" s="253"/>
      <c r="JKR250" s="253"/>
      <c r="JKS250" s="253"/>
      <c r="JKT250" s="253"/>
      <c r="JKU250" s="253"/>
      <c r="JKV250" s="253"/>
      <c r="JKW250" s="253"/>
      <c r="JKX250" s="253"/>
      <c r="JKY250" s="253"/>
      <c r="JKZ250" s="253"/>
      <c r="JLA250" s="253"/>
      <c r="JLB250" s="253"/>
      <c r="JLC250" s="253"/>
      <c r="JLD250" s="253"/>
      <c r="JLE250" s="253"/>
      <c r="JLF250" s="253"/>
      <c r="JLG250" s="253"/>
      <c r="JLH250" s="253"/>
      <c r="JLI250" s="253"/>
      <c r="JLJ250" s="253"/>
      <c r="JLK250" s="253"/>
      <c r="JLL250" s="253"/>
      <c r="JLM250" s="253"/>
      <c r="JLN250" s="253"/>
      <c r="JLO250" s="253"/>
      <c r="JLP250" s="253"/>
      <c r="JLQ250" s="253"/>
      <c r="JLR250" s="253"/>
      <c r="JLS250" s="253"/>
      <c r="JLT250" s="253"/>
      <c r="JLU250" s="253"/>
      <c r="JLV250" s="253"/>
      <c r="JLW250" s="253"/>
      <c r="JLX250" s="253"/>
      <c r="JLY250" s="253"/>
      <c r="JLZ250" s="253"/>
      <c r="JMA250" s="253"/>
      <c r="JMB250" s="253"/>
      <c r="JMC250" s="253"/>
      <c r="JMD250" s="253"/>
      <c r="JME250" s="253"/>
      <c r="JMF250" s="253"/>
      <c r="JMG250" s="253"/>
      <c r="JMH250" s="253"/>
      <c r="JMI250" s="253"/>
      <c r="JMJ250" s="253"/>
      <c r="JMK250" s="253"/>
      <c r="JML250" s="253"/>
      <c r="JMM250" s="253"/>
      <c r="JMN250" s="253"/>
      <c r="JMO250" s="253"/>
      <c r="JMP250" s="253"/>
      <c r="JMQ250" s="253"/>
      <c r="JMR250" s="253"/>
      <c r="JMS250" s="253"/>
      <c r="JMT250" s="253"/>
      <c r="JMU250" s="253"/>
      <c r="JMV250" s="253"/>
      <c r="JMW250" s="253"/>
      <c r="JMX250" s="253"/>
      <c r="JMY250" s="253"/>
      <c r="JMZ250" s="253"/>
      <c r="JNA250" s="253"/>
      <c r="JNB250" s="253"/>
      <c r="JNC250" s="253"/>
      <c r="JND250" s="253"/>
      <c r="JNE250" s="253"/>
      <c r="JNF250" s="253"/>
      <c r="JNG250" s="253"/>
      <c r="JNH250" s="253"/>
      <c r="JNI250" s="253"/>
      <c r="JNJ250" s="253"/>
      <c r="JNK250" s="253"/>
      <c r="JNL250" s="253"/>
      <c r="JNM250" s="253"/>
      <c r="JNN250" s="253"/>
      <c r="JNO250" s="253"/>
      <c r="JNP250" s="253"/>
      <c r="JNQ250" s="253"/>
      <c r="JNR250" s="253"/>
      <c r="JNS250" s="253"/>
      <c r="JNT250" s="253"/>
      <c r="JNU250" s="253"/>
      <c r="JNV250" s="253"/>
      <c r="JNW250" s="253"/>
      <c r="JNX250" s="253"/>
      <c r="JNY250" s="253"/>
      <c r="JNZ250" s="253"/>
      <c r="JOA250" s="253"/>
      <c r="JOB250" s="253"/>
      <c r="JOC250" s="253"/>
      <c r="JOD250" s="253"/>
      <c r="JOE250" s="253"/>
      <c r="JOF250" s="253"/>
      <c r="JOG250" s="253"/>
      <c r="JOH250" s="253"/>
      <c r="JOI250" s="253"/>
      <c r="JOJ250" s="253"/>
      <c r="JOK250" s="253"/>
      <c r="JOL250" s="253"/>
      <c r="JOM250" s="253"/>
      <c r="JON250" s="253"/>
      <c r="JOO250" s="253"/>
      <c r="JOP250" s="253"/>
      <c r="JOQ250" s="253"/>
      <c r="JOR250" s="253"/>
      <c r="JOS250" s="253"/>
      <c r="JOT250" s="253"/>
      <c r="JOU250" s="253"/>
      <c r="JOV250" s="253"/>
      <c r="JOW250" s="253"/>
      <c r="JOX250" s="253"/>
      <c r="JOY250" s="253"/>
      <c r="JOZ250" s="253"/>
      <c r="JPA250" s="253"/>
      <c r="JPB250" s="253"/>
      <c r="JPC250" s="253"/>
      <c r="JPD250" s="253"/>
      <c r="JPE250" s="253"/>
      <c r="JPF250" s="253"/>
      <c r="JPG250" s="253"/>
      <c r="JPH250" s="253"/>
      <c r="JPI250" s="253"/>
      <c r="JPJ250" s="253"/>
      <c r="JPK250" s="253"/>
      <c r="JPL250" s="253"/>
      <c r="JPM250" s="253"/>
      <c r="JPN250" s="253"/>
      <c r="JPO250" s="253"/>
      <c r="JPP250" s="253"/>
      <c r="JPQ250" s="253"/>
      <c r="JPR250" s="253"/>
      <c r="JPS250" s="253"/>
      <c r="JPT250" s="253"/>
      <c r="JPU250" s="253"/>
      <c r="JPV250" s="253"/>
      <c r="JPW250" s="253"/>
      <c r="JPX250" s="253"/>
      <c r="JPY250" s="253"/>
      <c r="JPZ250" s="253"/>
      <c r="JQA250" s="253"/>
      <c r="JQB250" s="253"/>
      <c r="JQC250" s="253"/>
      <c r="JQD250" s="253"/>
      <c r="JQE250" s="253"/>
      <c r="JQF250" s="253"/>
      <c r="JQG250" s="253"/>
      <c r="JQH250" s="253"/>
      <c r="JQI250" s="253"/>
      <c r="JQJ250" s="253"/>
      <c r="JQK250" s="253"/>
      <c r="JQL250" s="253"/>
      <c r="JQM250" s="253"/>
      <c r="JQN250" s="253"/>
      <c r="JQO250" s="253"/>
      <c r="JQP250" s="253"/>
      <c r="JQQ250" s="253"/>
      <c r="JQR250" s="253"/>
      <c r="JQS250" s="253"/>
      <c r="JQT250" s="253"/>
      <c r="JQU250" s="253"/>
      <c r="JQV250" s="253"/>
      <c r="JQW250" s="253"/>
      <c r="JQX250" s="253"/>
      <c r="JQY250" s="253"/>
      <c r="JQZ250" s="253"/>
      <c r="JRA250" s="253"/>
      <c r="JRB250" s="253"/>
      <c r="JRC250" s="253"/>
      <c r="JRD250" s="253"/>
      <c r="JRE250" s="253"/>
      <c r="JRF250" s="253"/>
      <c r="JRG250" s="253"/>
      <c r="JRH250" s="253"/>
      <c r="JRI250" s="253"/>
      <c r="JRJ250" s="253"/>
      <c r="JRK250" s="253"/>
      <c r="JRL250" s="253"/>
      <c r="JRM250" s="253"/>
      <c r="JRN250" s="253"/>
      <c r="JRO250" s="253"/>
      <c r="JRP250" s="253"/>
      <c r="JRQ250" s="253"/>
      <c r="JRR250" s="253"/>
      <c r="JRS250" s="253"/>
      <c r="JRT250" s="253"/>
      <c r="JRU250" s="253"/>
      <c r="JRV250" s="253"/>
      <c r="JRW250" s="253"/>
      <c r="JRX250" s="253"/>
      <c r="JRY250" s="253"/>
      <c r="JRZ250" s="253"/>
      <c r="JSA250" s="253"/>
      <c r="JSB250" s="253"/>
      <c r="JSC250" s="253"/>
      <c r="JSD250" s="253"/>
      <c r="JSE250" s="253"/>
      <c r="JSF250" s="253"/>
      <c r="JSG250" s="253"/>
      <c r="JSH250" s="253"/>
      <c r="JSI250" s="253"/>
      <c r="JSJ250" s="253"/>
      <c r="JSK250" s="253"/>
      <c r="JSL250" s="253"/>
      <c r="JSM250" s="253"/>
      <c r="JSN250" s="253"/>
      <c r="JSO250" s="253"/>
      <c r="JSP250" s="253"/>
      <c r="JSQ250" s="253"/>
      <c r="JSR250" s="253"/>
      <c r="JSS250" s="253"/>
      <c r="JST250" s="253"/>
      <c r="JSU250" s="253"/>
      <c r="JSV250" s="253"/>
      <c r="JSW250" s="253"/>
      <c r="JSX250" s="253"/>
      <c r="JSY250" s="253"/>
      <c r="JSZ250" s="253"/>
      <c r="JTA250" s="253"/>
      <c r="JTB250" s="253"/>
      <c r="JTC250" s="253"/>
      <c r="JTD250" s="253"/>
      <c r="JTE250" s="253"/>
      <c r="JTF250" s="253"/>
      <c r="JTG250" s="253"/>
      <c r="JTH250" s="253"/>
      <c r="JTI250" s="253"/>
      <c r="JTJ250" s="253"/>
      <c r="JTK250" s="253"/>
      <c r="JTL250" s="253"/>
      <c r="JTM250" s="253"/>
      <c r="JTN250" s="253"/>
      <c r="JTO250" s="253"/>
      <c r="JTP250" s="253"/>
      <c r="JTQ250" s="253"/>
      <c r="JTR250" s="253"/>
      <c r="JTS250" s="253"/>
      <c r="JTT250" s="253"/>
      <c r="JTU250" s="253"/>
      <c r="JTV250" s="253"/>
      <c r="JTW250" s="253"/>
      <c r="JTX250" s="253"/>
      <c r="JTY250" s="253"/>
      <c r="JTZ250" s="253"/>
      <c r="JUA250" s="253"/>
      <c r="JUB250" s="253"/>
      <c r="JUC250" s="253"/>
      <c r="JUD250" s="253"/>
      <c r="JUE250" s="253"/>
      <c r="JUF250" s="253"/>
      <c r="JUG250" s="253"/>
      <c r="JUH250" s="253"/>
      <c r="JUI250" s="253"/>
      <c r="JUJ250" s="253"/>
      <c r="JUK250" s="253"/>
      <c r="JUL250" s="253"/>
      <c r="JUM250" s="253"/>
      <c r="JUN250" s="253"/>
      <c r="JUO250" s="253"/>
      <c r="JUP250" s="253"/>
      <c r="JUQ250" s="253"/>
      <c r="JUR250" s="253"/>
      <c r="JUS250" s="253"/>
      <c r="JUT250" s="253"/>
      <c r="JUU250" s="253"/>
      <c r="JUV250" s="253"/>
      <c r="JUW250" s="253"/>
      <c r="JUX250" s="253"/>
      <c r="JUY250" s="253"/>
      <c r="JUZ250" s="253"/>
      <c r="JVA250" s="253"/>
      <c r="JVB250" s="253"/>
      <c r="JVC250" s="253"/>
      <c r="JVD250" s="253"/>
      <c r="JVE250" s="253"/>
      <c r="JVF250" s="253"/>
      <c r="JVG250" s="253"/>
      <c r="JVH250" s="253"/>
      <c r="JVI250" s="253"/>
      <c r="JVJ250" s="253"/>
      <c r="JVK250" s="253"/>
      <c r="JVL250" s="253"/>
      <c r="JVM250" s="253"/>
      <c r="JVN250" s="253"/>
      <c r="JVO250" s="253"/>
      <c r="JVP250" s="253"/>
      <c r="JVQ250" s="253"/>
      <c r="JVR250" s="253"/>
      <c r="JVS250" s="253"/>
      <c r="JVT250" s="253"/>
      <c r="JVU250" s="253"/>
      <c r="JVV250" s="253"/>
      <c r="JVW250" s="253"/>
      <c r="JVX250" s="253"/>
      <c r="JVY250" s="253"/>
      <c r="JVZ250" s="253"/>
      <c r="JWA250" s="253"/>
      <c r="JWB250" s="253"/>
      <c r="JWC250" s="253"/>
      <c r="JWD250" s="253"/>
      <c r="JWE250" s="253"/>
      <c r="JWF250" s="253"/>
      <c r="JWG250" s="253"/>
      <c r="JWH250" s="253"/>
      <c r="JWI250" s="253"/>
      <c r="JWJ250" s="253"/>
      <c r="JWK250" s="253"/>
      <c r="JWL250" s="253"/>
      <c r="JWM250" s="253"/>
      <c r="JWN250" s="253"/>
      <c r="JWO250" s="253"/>
      <c r="JWP250" s="253"/>
      <c r="JWQ250" s="253"/>
      <c r="JWR250" s="253"/>
      <c r="JWS250" s="253"/>
      <c r="JWT250" s="253"/>
      <c r="JWU250" s="253"/>
      <c r="JWV250" s="253"/>
      <c r="JWW250" s="253"/>
      <c r="JWX250" s="253"/>
      <c r="JWY250" s="253"/>
      <c r="JWZ250" s="253"/>
      <c r="JXA250" s="253"/>
      <c r="JXB250" s="253"/>
      <c r="JXC250" s="253"/>
      <c r="JXD250" s="253"/>
      <c r="JXE250" s="253"/>
      <c r="JXF250" s="253"/>
      <c r="JXG250" s="253"/>
      <c r="JXH250" s="253"/>
      <c r="JXI250" s="253"/>
      <c r="JXJ250" s="253"/>
      <c r="JXK250" s="253"/>
      <c r="JXL250" s="253"/>
      <c r="JXM250" s="253"/>
      <c r="JXN250" s="253"/>
      <c r="JXO250" s="253"/>
      <c r="JXP250" s="253"/>
      <c r="JXQ250" s="253"/>
      <c r="JXR250" s="253"/>
      <c r="JXS250" s="253"/>
      <c r="JXT250" s="253"/>
      <c r="JXU250" s="253"/>
      <c r="JXV250" s="253"/>
      <c r="JXW250" s="253"/>
      <c r="JXX250" s="253"/>
      <c r="JXY250" s="253"/>
      <c r="JXZ250" s="253"/>
      <c r="JYA250" s="253"/>
      <c r="JYB250" s="253"/>
      <c r="JYC250" s="253"/>
      <c r="JYD250" s="253"/>
      <c r="JYE250" s="253"/>
      <c r="JYF250" s="253"/>
      <c r="JYG250" s="253"/>
      <c r="JYH250" s="253"/>
      <c r="JYI250" s="253"/>
      <c r="JYJ250" s="253"/>
      <c r="JYK250" s="253"/>
      <c r="JYL250" s="253"/>
      <c r="JYM250" s="253"/>
      <c r="JYN250" s="253"/>
      <c r="JYO250" s="253"/>
      <c r="JYP250" s="253"/>
      <c r="JYQ250" s="253"/>
      <c r="JYR250" s="253"/>
      <c r="JYS250" s="253"/>
      <c r="JYT250" s="253"/>
      <c r="JYU250" s="253"/>
      <c r="JYV250" s="253"/>
      <c r="JYW250" s="253"/>
      <c r="JYX250" s="253"/>
      <c r="JYY250" s="253"/>
      <c r="JYZ250" s="253"/>
      <c r="JZA250" s="253"/>
      <c r="JZB250" s="253"/>
      <c r="JZC250" s="253"/>
      <c r="JZD250" s="253"/>
      <c r="JZE250" s="253"/>
      <c r="JZF250" s="253"/>
      <c r="JZG250" s="253"/>
      <c r="JZH250" s="253"/>
      <c r="JZI250" s="253"/>
      <c r="JZJ250" s="253"/>
      <c r="JZK250" s="253"/>
      <c r="JZL250" s="253"/>
      <c r="JZM250" s="253"/>
      <c r="JZN250" s="253"/>
      <c r="JZO250" s="253"/>
      <c r="JZP250" s="253"/>
      <c r="JZQ250" s="253"/>
      <c r="JZR250" s="253"/>
      <c r="JZS250" s="253"/>
      <c r="JZT250" s="253"/>
      <c r="JZU250" s="253"/>
      <c r="JZV250" s="253"/>
      <c r="JZW250" s="253"/>
      <c r="JZX250" s="253"/>
      <c r="JZY250" s="253"/>
      <c r="JZZ250" s="253"/>
      <c r="KAA250" s="253"/>
      <c r="KAB250" s="253"/>
      <c r="KAC250" s="253"/>
      <c r="KAD250" s="253"/>
      <c r="KAE250" s="253"/>
      <c r="KAF250" s="253"/>
      <c r="KAG250" s="253"/>
      <c r="KAH250" s="253"/>
      <c r="KAI250" s="253"/>
      <c r="KAJ250" s="253"/>
      <c r="KAK250" s="253"/>
      <c r="KAL250" s="253"/>
      <c r="KAM250" s="253"/>
      <c r="KAN250" s="253"/>
      <c r="KAO250" s="253"/>
      <c r="KAP250" s="253"/>
      <c r="KAQ250" s="253"/>
      <c r="KAR250" s="253"/>
      <c r="KAS250" s="253"/>
      <c r="KAT250" s="253"/>
      <c r="KAU250" s="253"/>
      <c r="KAV250" s="253"/>
      <c r="KAW250" s="253"/>
      <c r="KAX250" s="253"/>
      <c r="KAY250" s="253"/>
      <c r="KAZ250" s="253"/>
      <c r="KBA250" s="253"/>
      <c r="KBB250" s="253"/>
      <c r="KBC250" s="253"/>
      <c r="KBD250" s="253"/>
      <c r="KBE250" s="253"/>
      <c r="KBF250" s="253"/>
      <c r="KBG250" s="253"/>
      <c r="KBH250" s="253"/>
      <c r="KBI250" s="253"/>
      <c r="KBJ250" s="253"/>
      <c r="KBK250" s="253"/>
      <c r="KBL250" s="253"/>
      <c r="KBM250" s="253"/>
      <c r="KBN250" s="253"/>
      <c r="KBO250" s="253"/>
      <c r="KBP250" s="253"/>
      <c r="KBQ250" s="253"/>
      <c r="KBR250" s="253"/>
      <c r="KBS250" s="253"/>
      <c r="KBT250" s="253"/>
      <c r="KBU250" s="253"/>
      <c r="KBV250" s="253"/>
      <c r="KBW250" s="253"/>
      <c r="KBX250" s="253"/>
      <c r="KBY250" s="253"/>
      <c r="KBZ250" s="253"/>
      <c r="KCA250" s="253"/>
      <c r="KCB250" s="253"/>
      <c r="KCC250" s="253"/>
      <c r="KCD250" s="253"/>
      <c r="KCE250" s="253"/>
      <c r="KCF250" s="253"/>
      <c r="KCG250" s="253"/>
      <c r="KCH250" s="253"/>
      <c r="KCI250" s="253"/>
      <c r="KCJ250" s="253"/>
      <c r="KCK250" s="253"/>
      <c r="KCL250" s="253"/>
      <c r="KCM250" s="253"/>
      <c r="KCN250" s="253"/>
      <c r="KCO250" s="253"/>
      <c r="KCP250" s="253"/>
      <c r="KCQ250" s="253"/>
      <c r="KCR250" s="253"/>
      <c r="KCS250" s="253"/>
      <c r="KCT250" s="253"/>
      <c r="KCU250" s="253"/>
      <c r="KCV250" s="253"/>
      <c r="KCW250" s="253"/>
      <c r="KCX250" s="253"/>
      <c r="KCY250" s="253"/>
      <c r="KCZ250" s="253"/>
      <c r="KDA250" s="253"/>
      <c r="KDB250" s="253"/>
      <c r="KDC250" s="253"/>
      <c r="KDD250" s="253"/>
      <c r="KDE250" s="253"/>
      <c r="KDF250" s="253"/>
      <c r="KDG250" s="253"/>
      <c r="KDH250" s="253"/>
      <c r="KDI250" s="253"/>
      <c r="KDJ250" s="253"/>
      <c r="KDK250" s="253"/>
      <c r="KDL250" s="253"/>
      <c r="KDM250" s="253"/>
      <c r="KDN250" s="253"/>
      <c r="KDO250" s="253"/>
      <c r="KDP250" s="253"/>
      <c r="KDQ250" s="253"/>
      <c r="KDR250" s="253"/>
      <c r="KDS250" s="253"/>
      <c r="KDT250" s="253"/>
      <c r="KDU250" s="253"/>
      <c r="KDV250" s="253"/>
      <c r="KDW250" s="253"/>
      <c r="KDX250" s="253"/>
      <c r="KDY250" s="253"/>
      <c r="KDZ250" s="253"/>
      <c r="KEA250" s="253"/>
      <c r="KEB250" s="253"/>
      <c r="KEC250" s="253"/>
      <c r="KED250" s="253"/>
      <c r="KEE250" s="253"/>
      <c r="KEF250" s="253"/>
      <c r="KEG250" s="253"/>
      <c r="KEH250" s="253"/>
      <c r="KEI250" s="253"/>
      <c r="KEJ250" s="253"/>
      <c r="KEK250" s="253"/>
      <c r="KEL250" s="253"/>
      <c r="KEM250" s="253"/>
      <c r="KEN250" s="253"/>
      <c r="KEO250" s="253"/>
      <c r="KEP250" s="253"/>
      <c r="KEQ250" s="253"/>
      <c r="KER250" s="253"/>
      <c r="KES250" s="253"/>
      <c r="KET250" s="253"/>
      <c r="KEU250" s="253"/>
      <c r="KEV250" s="253"/>
      <c r="KEW250" s="253"/>
      <c r="KEX250" s="253"/>
      <c r="KEY250" s="253"/>
      <c r="KEZ250" s="253"/>
      <c r="KFA250" s="253"/>
      <c r="KFB250" s="253"/>
      <c r="KFC250" s="253"/>
      <c r="KFD250" s="253"/>
      <c r="KFE250" s="253"/>
      <c r="KFF250" s="253"/>
      <c r="KFG250" s="253"/>
      <c r="KFH250" s="253"/>
      <c r="KFI250" s="253"/>
      <c r="KFJ250" s="253"/>
      <c r="KFK250" s="253"/>
      <c r="KFL250" s="253"/>
      <c r="KFM250" s="253"/>
      <c r="KFN250" s="253"/>
      <c r="KFO250" s="253"/>
      <c r="KFP250" s="253"/>
      <c r="KFQ250" s="253"/>
      <c r="KFR250" s="253"/>
      <c r="KFS250" s="253"/>
      <c r="KFT250" s="253"/>
      <c r="KFU250" s="253"/>
      <c r="KFV250" s="253"/>
      <c r="KFW250" s="253"/>
      <c r="KFX250" s="253"/>
      <c r="KFY250" s="253"/>
      <c r="KFZ250" s="253"/>
      <c r="KGA250" s="253"/>
      <c r="KGB250" s="253"/>
      <c r="KGC250" s="253"/>
      <c r="KGD250" s="253"/>
      <c r="KGE250" s="253"/>
      <c r="KGF250" s="253"/>
      <c r="KGG250" s="253"/>
      <c r="KGH250" s="253"/>
      <c r="KGI250" s="253"/>
      <c r="KGJ250" s="253"/>
      <c r="KGK250" s="253"/>
      <c r="KGL250" s="253"/>
      <c r="KGM250" s="253"/>
      <c r="KGN250" s="253"/>
      <c r="KGO250" s="253"/>
      <c r="KGP250" s="253"/>
      <c r="KGQ250" s="253"/>
      <c r="KGR250" s="253"/>
      <c r="KGS250" s="253"/>
      <c r="KGT250" s="253"/>
      <c r="KGU250" s="253"/>
      <c r="KGV250" s="253"/>
      <c r="KGW250" s="253"/>
      <c r="KGX250" s="253"/>
      <c r="KGY250" s="253"/>
      <c r="KGZ250" s="253"/>
      <c r="KHA250" s="253"/>
      <c r="KHB250" s="253"/>
      <c r="KHC250" s="253"/>
      <c r="KHD250" s="253"/>
      <c r="KHE250" s="253"/>
      <c r="KHF250" s="253"/>
      <c r="KHG250" s="253"/>
      <c r="KHH250" s="253"/>
      <c r="KHI250" s="253"/>
      <c r="KHJ250" s="253"/>
      <c r="KHK250" s="253"/>
      <c r="KHL250" s="253"/>
      <c r="KHM250" s="253"/>
      <c r="KHN250" s="253"/>
      <c r="KHO250" s="253"/>
      <c r="KHP250" s="253"/>
      <c r="KHQ250" s="253"/>
      <c r="KHR250" s="253"/>
      <c r="KHS250" s="253"/>
      <c r="KHT250" s="253"/>
      <c r="KHU250" s="253"/>
      <c r="KHV250" s="253"/>
      <c r="KHW250" s="253"/>
      <c r="KHX250" s="253"/>
      <c r="KHY250" s="253"/>
      <c r="KHZ250" s="253"/>
      <c r="KIA250" s="253"/>
      <c r="KIB250" s="253"/>
      <c r="KIC250" s="253"/>
      <c r="KID250" s="253"/>
      <c r="KIE250" s="253"/>
      <c r="KIF250" s="253"/>
      <c r="KIG250" s="253"/>
      <c r="KIH250" s="253"/>
      <c r="KII250" s="253"/>
      <c r="KIJ250" s="253"/>
      <c r="KIK250" s="253"/>
      <c r="KIL250" s="253"/>
      <c r="KIM250" s="253"/>
      <c r="KIN250" s="253"/>
      <c r="KIO250" s="253"/>
      <c r="KIP250" s="253"/>
      <c r="KIQ250" s="253"/>
      <c r="KIR250" s="253"/>
      <c r="KIS250" s="253"/>
      <c r="KIT250" s="253"/>
      <c r="KIU250" s="253"/>
      <c r="KIV250" s="253"/>
      <c r="KIW250" s="253"/>
      <c r="KIX250" s="253"/>
      <c r="KIY250" s="253"/>
      <c r="KIZ250" s="253"/>
      <c r="KJA250" s="253"/>
      <c r="KJB250" s="253"/>
      <c r="KJC250" s="253"/>
      <c r="KJD250" s="253"/>
      <c r="KJE250" s="253"/>
      <c r="KJF250" s="253"/>
      <c r="KJG250" s="253"/>
      <c r="KJH250" s="253"/>
      <c r="KJI250" s="253"/>
      <c r="KJJ250" s="253"/>
      <c r="KJK250" s="253"/>
      <c r="KJL250" s="253"/>
      <c r="KJM250" s="253"/>
      <c r="KJN250" s="253"/>
      <c r="KJO250" s="253"/>
      <c r="KJP250" s="253"/>
      <c r="KJQ250" s="253"/>
      <c r="KJR250" s="253"/>
      <c r="KJS250" s="253"/>
      <c r="KJT250" s="253"/>
      <c r="KJU250" s="253"/>
      <c r="KJV250" s="253"/>
      <c r="KJW250" s="253"/>
      <c r="KJX250" s="253"/>
      <c r="KJY250" s="253"/>
      <c r="KJZ250" s="253"/>
      <c r="KKA250" s="253"/>
      <c r="KKB250" s="253"/>
      <c r="KKC250" s="253"/>
      <c r="KKD250" s="253"/>
      <c r="KKE250" s="253"/>
      <c r="KKF250" s="253"/>
      <c r="KKG250" s="253"/>
      <c r="KKH250" s="253"/>
      <c r="KKI250" s="253"/>
      <c r="KKJ250" s="253"/>
      <c r="KKK250" s="253"/>
      <c r="KKL250" s="253"/>
      <c r="KKM250" s="253"/>
      <c r="KKN250" s="253"/>
      <c r="KKO250" s="253"/>
      <c r="KKP250" s="253"/>
      <c r="KKQ250" s="253"/>
      <c r="KKR250" s="253"/>
      <c r="KKS250" s="253"/>
      <c r="KKT250" s="253"/>
      <c r="KKU250" s="253"/>
      <c r="KKV250" s="253"/>
      <c r="KKW250" s="253"/>
      <c r="KKX250" s="253"/>
      <c r="KKY250" s="253"/>
      <c r="KKZ250" s="253"/>
      <c r="KLA250" s="253"/>
      <c r="KLB250" s="253"/>
      <c r="KLC250" s="253"/>
      <c r="KLD250" s="253"/>
      <c r="KLE250" s="253"/>
      <c r="KLF250" s="253"/>
      <c r="KLG250" s="253"/>
      <c r="KLH250" s="253"/>
      <c r="KLI250" s="253"/>
      <c r="KLJ250" s="253"/>
      <c r="KLK250" s="253"/>
      <c r="KLL250" s="253"/>
      <c r="KLM250" s="253"/>
      <c r="KLN250" s="253"/>
      <c r="KLO250" s="253"/>
      <c r="KLP250" s="253"/>
      <c r="KLQ250" s="253"/>
      <c r="KLR250" s="253"/>
      <c r="KLS250" s="253"/>
      <c r="KLT250" s="253"/>
      <c r="KLU250" s="253"/>
      <c r="KLV250" s="253"/>
      <c r="KLW250" s="253"/>
      <c r="KLX250" s="253"/>
      <c r="KLY250" s="253"/>
      <c r="KLZ250" s="253"/>
      <c r="KMA250" s="253"/>
      <c r="KMB250" s="253"/>
      <c r="KMC250" s="253"/>
      <c r="KMD250" s="253"/>
      <c r="KME250" s="253"/>
      <c r="KMF250" s="253"/>
      <c r="KMG250" s="253"/>
      <c r="KMH250" s="253"/>
      <c r="KMI250" s="253"/>
      <c r="KMJ250" s="253"/>
      <c r="KMK250" s="253"/>
      <c r="KML250" s="253"/>
      <c r="KMM250" s="253"/>
      <c r="KMN250" s="253"/>
      <c r="KMO250" s="253"/>
      <c r="KMP250" s="253"/>
      <c r="KMQ250" s="253"/>
      <c r="KMR250" s="253"/>
      <c r="KMS250" s="253"/>
      <c r="KMT250" s="253"/>
      <c r="KMU250" s="253"/>
      <c r="KMV250" s="253"/>
      <c r="KMW250" s="253"/>
      <c r="KMX250" s="253"/>
      <c r="KMY250" s="253"/>
      <c r="KMZ250" s="253"/>
      <c r="KNA250" s="253"/>
      <c r="KNB250" s="253"/>
      <c r="KNC250" s="253"/>
      <c r="KND250" s="253"/>
      <c r="KNE250" s="253"/>
      <c r="KNF250" s="253"/>
      <c r="KNG250" s="253"/>
      <c r="KNH250" s="253"/>
      <c r="KNI250" s="253"/>
      <c r="KNJ250" s="253"/>
      <c r="KNK250" s="253"/>
      <c r="KNL250" s="253"/>
      <c r="KNM250" s="253"/>
      <c r="KNN250" s="253"/>
      <c r="KNO250" s="253"/>
      <c r="KNP250" s="253"/>
      <c r="KNQ250" s="253"/>
      <c r="KNR250" s="253"/>
      <c r="KNS250" s="253"/>
      <c r="KNT250" s="253"/>
      <c r="KNU250" s="253"/>
      <c r="KNV250" s="253"/>
      <c r="KNW250" s="253"/>
      <c r="KNX250" s="253"/>
      <c r="KNY250" s="253"/>
      <c r="KNZ250" s="253"/>
      <c r="KOA250" s="253"/>
      <c r="KOB250" s="253"/>
      <c r="KOC250" s="253"/>
      <c r="KOD250" s="253"/>
      <c r="KOE250" s="253"/>
      <c r="KOF250" s="253"/>
      <c r="KOG250" s="253"/>
      <c r="KOH250" s="253"/>
      <c r="KOI250" s="253"/>
      <c r="KOJ250" s="253"/>
      <c r="KOK250" s="253"/>
      <c r="KOL250" s="253"/>
      <c r="KOM250" s="253"/>
      <c r="KON250" s="253"/>
      <c r="KOO250" s="253"/>
      <c r="KOP250" s="253"/>
      <c r="KOQ250" s="253"/>
      <c r="KOR250" s="253"/>
      <c r="KOS250" s="253"/>
      <c r="KOT250" s="253"/>
      <c r="KOU250" s="253"/>
      <c r="KOV250" s="253"/>
      <c r="KOW250" s="253"/>
      <c r="KOX250" s="253"/>
      <c r="KOY250" s="253"/>
      <c r="KOZ250" s="253"/>
      <c r="KPA250" s="253"/>
      <c r="KPB250" s="253"/>
      <c r="KPC250" s="253"/>
      <c r="KPD250" s="253"/>
      <c r="KPE250" s="253"/>
      <c r="KPF250" s="253"/>
      <c r="KPG250" s="253"/>
      <c r="KPH250" s="253"/>
      <c r="KPI250" s="253"/>
      <c r="KPJ250" s="253"/>
      <c r="KPK250" s="253"/>
      <c r="KPL250" s="253"/>
      <c r="KPM250" s="253"/>
      <c r="KPN250" s="253"/>
      <c r="KPO250" s="253"/>
      <c r="KPP250" s="253"/>
      <c r="KPQ250" s="253"/>
      <c r="KPR250" s="253"/>
      <c r="KPS250" s="253"/>
      <c r="KPT250" s="253"/>
      <c r="KPU250" s="253"/>
      <c r="KPV250" s="253"/>
      <c r="KPW250" s="253"/>
      <c r="KPX250" s="253"/>
      <c r="KPY250" s="253"/>
      <c r="KPZ250" s="253"/>
      <c r="KQA250" s="253"/>
      <c r="KQB250" s="253"/>
      <c r="KQC250" s="253"/>
      <c r="KQD250" s="253"/>
      <c r="KQE250" s="253"/>
      <c r="KQF250" s="253"/>
      <c r="KQG250" s="253"/>
      <c r="KQH250" s="253"/>
      <c r="KQI250" s="253"/>
      <c r="KQJ250" s="253"/>
      <c r="KQK250" s="253"/>
      <c r="KQL250" s="253"/>
      <c r="KQM250" s="253"/>
      <c r="KQN250" s="253"/>
      <c r="KQO250" s="253"/>
      <c r="KQP250" s="253"/>
      <c r="KQQ250" s="253"/>
      <c r="KQR250" s="253"/>
      <c r="KQS250" s="253"/>
      <c r="KQT250" s="253"/>
      <c r="KQU250" s="253"/>
      <c r="KQV250" s="253"/>
      <c r="KQW250" s="253"/>
      <c r="KQX250" s="253"/>
      <c r="KQY250" s="253"/>
      <c r="KQZ250" s="253"/>
      <c r="KRA250" s="253"/>
      <c r="KRB250" s="253"/>
      <c r="KRC250" s="253"/>
      <c r="KRD250" s="253"/>
      <c r="KRE250" s="253"/>
      <c r="KRF250" s="253"/>
      <c r="KRG250" s="253"/>
      <c r="KRH250" s="253"/>
      <c r="KRI250" s="253"/>
      <c r="KRJ250" s="253"/>
      <c r="KRK250" s="253"/>
      <c r="KRL250" s="253"/>
      <c r="KRM250" s="253"/>
      <c r="KRN250" s="253"/>
      <c r="KRO250" s="253"/>
      <c r="KRP250" s="253"/>
      <c r="KRQ250" s="253"/>
      <c r="KRR250" s="253"/>
      <c r="KRS250" s="253"/>
      <c r="KRT250" s="253"/>
      <c r="KRU250" s="253"/>
      <c r="KRV250" s="253"/>
      <c r="KRW250" s="253"/>
      <c r="KRX250" s="253"/>
      <c r="KRY250" s="253"/>
      <c r="KRZ250" s="253"/>
      <c r="KSA250" s="253"/>
      <c r="KSB250" s="253"/>
      <c r="KSC250" s="253"/>
      <c r="KSD250" s="253"/>
      <c r="KSE250" s="253"/>
      <c r="KSF250" s="253"/>
      <c r="KSG250" s="253"/>
      <c r="KSH250" s="253"/>
      <c r="KSI250" s="253"/>
      <c r="KSJ250" s="253"/>
      <c r="KSK250" s="253"/>
      <c r="KSL250" s="253"/>
      <c r="KSM250" s="253"/>
      <c r="KSN250" s="253"/>
      <c r="KSO250" s="253"/>
      <c r="KSP250" s="253"/>
      <c r="KSQ250" s="253"/>
      <c r="KSR250" s="253"/>
      <c r="KSS250" s="253"/>
      <c r="KST250" s="253"/>
      <c r="KSU250" s="253"/>
      <c r="KSV250" s="253"/>
      <c r="KSW250" s="253"/>
      <c r="KSX250" s="253"/>
      <c r="KSY250" s="253"/>
      <c r="KSZ250" s="253"/>
      <c r="KTA250" s="253"/>
      <c r="KTB250" s="253"/>
      <c r="KTC250" s="253"/>
      <c r="KTD250" s="253"/>
      <c r="KTE250" s="253"/>
      <c r="KTF250" s="253"/>
      <c r="KTG250" s="253"/>
      <c r="KTH250" s="253"/>
      <c r="KTI250" s="253"/>
      <c r="KTJ250" s="253"/>
      <c r="KTK250" s="253"/>
      <c r="KTL250" s="253"/>
      <c r="KTM250" s="253"/>
      <c r="KTN250" s="253"/>
      <c r="KTO250" s="253"/>
      <c r="KTP250" s="253"/>
      <c r="KTQ250" s="253"/>
      <c r="KTR250" s="253"/>
      <c r="KTS250" s="253"/>
      <c r="KTT250" s="253"/>
      <c r="KTU250" s="253"/>
      <c r="KTV250" s="253"/>
      <c r="KTW250" s="253"/>
      <c r="KTX250" s="253"/>
      <c r="KTY250" s="253"/>
      <c r="KTZ250" s="253"/>
      <c r="KUA250" s="253"/>
      <c r="KUB250" s="253"/>
      <c r="KUC250" s="253"/>
      <c r="KUD250" s="253"/>
      <c r="KUE250" s="253"/>
      <c r="KUF250" s="253"/>
      <c r="KUG250" s="253"/>
      <c r="KUH250" s="253"/>
      <c r="KUI250" s="253"/>
      <c r="KUJ250" s="253"/>
      <c r="KUK250" s="253"/>
      <c r="KUL250" s="253"/>
      <c r="KUM250" s="253"/>
      <c r="KUN250" s="253"/>
      <c r="KUO250" s="253"/>
      <c r="KUP250" s="253"/>
      <c r="KUQ250" s="253"/>
      <c r="KUR250" s="253"/>
      <c r="KUS250" s="253"/>
      <c r="KUT250" s="253"/>
      <c r="KUU250" s="253"/>
      <c r="KUV250" s="253"/>
      <c r="KUW250" s="253"/>
      <c r="KUX250" s="253"/>
      <c r="KUY250" s="253"/>
      <c r="KUZ250" s="253"/>
      <c r="KVA250" s="253"/>
      <c r="KVB250" s="253"/>
      <c r="KVC250" s="253"/>
      <c r="KVD250" s="253"/>
      <c r="KVE250" s="253"/>
      <c r="KVF250" s="253"/>
      <c r="KVG250" s="253"/>
      <c r="KVH250" s="253"/>
      <c r="KVI250" s="253"/>
      <c r="KVJ250" s="253"/>
      <c r="KVK250" s="253"/>
      <c r="KVL250" s="253"/>
      <c r="KVM250" s="253"/>
      <c r="KVN250" s="253"/>
      <c r="KVO250" s="253"/>
      <c r="KVP250" s="253"/>
      <c r="KVQ250" s="253"/>
      <c r="KVR250" s="253"/>
      <c r="KVS250" s="253"/>
      <c r="KVT250" s="253"/>
      <c r="KVU250" s="253"/>
      <c r="KVV250" s="253"/>
      <c r="KVW250" s="253"/>
      <c r="KVX250" s="253"/>
      <c r="KVY250" s="253"/>
      <c r="KVZ250" s="253"/>
      <c r="KWA250" s="253"/>
      <c r="KWB250" s="253"/>
      <c r="KWC250" s="253"/>
      <c r="KWD250" s="253"/>
      <c r="KWE250" s="253"/>
      <c r="KWF250" s="253"/>
      <c r="KWG250" s="253"/>
      <c r="KWH250" s="253"/>
      <c r="KWI250" s="253"/>
      <c r="KWJ250" s="253"/>
      <c r="KWK250" s="253"/>
      <c r="KWL250" s="253"/>
      <c r="KWM250" s="253"/>
      <c r="KWN250" s="253"/>
      <c r="KWO250" s="253"/>
      <c r="KWP250" s="253"/>
      <c r="KWQ250" s="253"/>
      <c r="KWR250" s="253"/>
      <c r="KWS250" s="253"/>
      <c r="KWT250" s="253"/>
      <c r="KWU250" s="253"/>
      <c r="KWV250" s="253"/>
      <c r="KWW250" s="253"/>
      <c r="KWX250" s="253"/>
      <c r="KWY250" s="253"/>
      <c r="KWZ250" s="253"/>
      <c r="KXA250" s="253"/>
      <c r="KXB250" s="253"/>
      <c r="KXC250" s="253"/>
      <c r="KXD250" s="253"/>
      <c r="KXE250" s="253"/>
      <c r="KXF250" s="253"/>
      <c r="KXG250" s="253"/>
      <c r="KXH250" s="253"/>
      <c r="KXI250" s="253"/>
      <c r="KXJ250" s="253"/>
      <c r="KXK250" s="253"/>
      <c r="KXL250" s="253"/>
      <c r="KXM250" s="253"/>
      <c r="KXN250" s="253"/>
      <c r="KXO250" s="253"/>
      <c r="KXP250" s="253"/>
      <c r="KXQ250" s="253"/>
      <c r="KXR250" s="253"/>
      <c r="KXS250" s="253"/>
      <c r="KXT250" s="253"/>
      <c r="KXU250" s="253"/>
      <c r="KXV250" s="253"/>
      <c r="KXW250" s="253"/>
      <c r="KXX250" s="253"/>
      <c r="KXY250" s="253"/>
      <c r="KXZ250" s="253"/>
      <c r="KYA250" s="253"/>
      <c r="KYB250" s="253"/>
      <c r="KYC250" s="253"/>
      <c r="KYD250" s="253"/>
      <c r="KYE250" s="253"/>
      <c r="KYF250" s="253"/>
      <c r="KYG250" s="253"/>
      <c r="KYH250" s="253"/>
      <c r="KYI250" s="253"/>
      <c r="KYJ250" s="253"/>
      <c r="KYK250" s="253"/>
      <c r="KYL250" s="253"/>
      <c r="KYM250" s="253"/>
      <c r="KYN250" s="253"/>
      <c r="KYO250" s="253"/>
      <c r="KYP250" s="253"/>
      <c r="KYQ250" s="253"/>
      <c r="KYR250" s="253"/>
      <c r="KYS250" s="253"/>
      <c r="KYT250" s="253"/>
      <c r="KYU250" s="253"/>
      <c r="KYV250" s="253"/>
      <c r="KYW250" s="253"/>
      <c r="KYX250" s="253"/>
      <c r="KYY250" s="253"/>
      <c r="KYZ250" s="253"/>
      <c r="KZA250" s="253"/>
      <c r="KZB250" s="253"/>
      <c r="KZC250" s="253"/>
      <c r="KZD250" s="253"/>
      <c r="KZE250" s="253"/>
      <c r="KZF250" s="253"/>
      <c r="KZG250" s="253"/>
      <c r="KZH250" s="253"/>
      <c r="KZI250" s="253"/>
      <c r="KZJ250" s="253"/>
      <c r="KZK250" s="253"/>
      <c r="KZL250" s="253"/>
      <c r="KZM250" s="253"/>
      <c r="KZN250" s="253"/>
      <c r="KZO250" s="253"/>
      <c r="KZP250" s="253"/>
      <c r="KZQ250" s="253"/>
      <c r="KZR250" s="253"/>
      <c r="KZS250" s="253"/>
      <c r="KZT250" s="253"/>
      <c r="KZU250" s="253"/>
      <c r="KZV250" s="253"/>
      <c r="KZW250" s="253"/>
      <c r="KZX250" s="253"/>
      <c r="KZY250" s="253"/>
      <c r="KZZ250" s="253"/>
      <c r="LAA250" s="253"/>
      <c r="LAB250" s="253"/>
      <c r="LAC250" s="253"/>
      <c r="LAD250" s="253"/>
      <c r="LAE250" s="253"/>
      <c r="LAF250" s="253"/>
      <c r="LAG250" s="253"/>
      <c r="LAH250" s="253"/>
      <c r="LAI250" s="253"/>
      <c r="LAJ250" s="253"/>
      <c r="LAK250" s="253"/>
      <c r="LAL250" s="253"/>
      <c r="LAM250" s="253"/>
      <c r="LAN250" s="253"/>
      <c r="LAO250" s="253"/>
      <c r="LAP250" s="253"/>
      <c r="LAQ250" s="253"/>
      <c r="LAR250" s="253"/>
      <c r="LAS250" s="253"/>
      <c r="LAT250" s="253"/>
      <c r="LAU250" s="253"/>
      <c r="LAV250" s="253"/>
      <c r="LAW250" s="253"/>
      <c r="LAX250" s="253"/>
      <c r="LAY250" s="253"/>
      <c r="LAZ250" s="253"/>
      <c r="LBA250" s="253"/>
      <c r="LBB250" s="253"/>
      <c r="LBC250" s="253"/>
      <c r="LBD250" s="253"/>
      <c r="LBE250" s="253"/>
      <c r="LBF250" s="253"/>
      <c r="LBG250" s="253"/>
      <c r="LBH250" s="253"/>
      <c r="LBI250" s="253"/>
      <c r="LBJ250" s="253"/>
      <c r="LBK250" s="253"/>
      <c r="LBL250" s="253"/>
      <c r="LBM250" s="253"/>
      <c r="LBN250" s="253"/>
      <c r="LBO250" s="253"/>
      <c r="LBP250" s="253"/>
      <c r="LBQ250" s="253"/>
      <c r="LBR250" s="253"/>
      <c r="LBS250" s="253"/>
      <c r="LBT250" s="253"/>
      <c r="LBU250" s="253"/>
      <c r="LBV250" s="253"/>
      <c r="LBW250" s="253"/>
      <c r="LBX250" s="253"/>
      <c r="LBY250" s="253"/>
      <c r="LBZ250" s="253"/>
      <c r="LCA250" s="253"/>
      <c r="LCB250" s="253"/>
      <c r="LCC250" s="253"/>
      <c r="LCD250" s="253"/>
      <c r="LCE250" s="253"/>
      <c r="LCF250" s="253"/>
      <c r="LCG250" s="253"/>
      <c r="LCH250" s="253"/>
      <c r="LCI250" s="253"/>
      <c r="LCJ250" s="253"/>
      <c r="LCK250" s="253"/>
      <c r="LCL250" s="253"/>
      <c r="LCM250" s="253"/>
      <c r="LCN250" s="253"/>
      <c r="LCO250" s="253"/>
      <c r="LCP250" s="253"/>
      <c r="LCQ250" s="253"/>
      <c r="LCR250" s="253"/>
      <c r="LCS250" s="253"/>
      <c r="LCT250" s="253"/>
      <c r="LCU250" s="253"/>
      <c r="LCV250" s="253"/>
      <c r="LCW250" s="253"/>
      <c r="LCX250" s="253"/>
      <c r="LCY250" s="253"/>
      <c r="LCZ250" s="253"/>
      <c r="LDA250" s="253"/>
      <c r="LDB250" s="253"/>
      <c r="LDC250" s="253"/>
      <c r="LDD250" s="253"/>
      <c r="LDE250" s="253"/>
      <c r="LDF250" s="253"/>
      <c r="LDG250" s="253"/>
      <c r="LDH250" s="253"/>
      <c r="LDI250" s="253"/>
      <c r="LDJ250" s="253"/>
      <c r="LDK250" s="253"/>
      <c r="LDL250" s="253"/>
      <c r="LDM250" s="253"/>
      <c r="LDN250" s="253"/>
      <c r="LDO250" s="253"/>
      <c r="LDP250" s="253"/>
      <c r="LDQ250" s="253"/>
      <c r="LDR250" s="253"/>
      <c r="LDS250" s="253"/>
      <c r="LDT250" s="253"/>
      <c r="LDU250" s="253"/>
      <c r="LDV250" s="253"/>
      <c r="LDW250" s="253"/>
      <c r="LDX250" s="253"/>
      <c r="LDY250" s="253"/>
      <c r="LDZ250" s="253"/>
      <c r="LEA250" s="253"/>
      <c r="LEB250" s="253"/>
      <c r="LEC250" s="253"/>
      <c r="LED250" s="253"/>
      <c r="LEE250" s="253"/>
      <c r="LEF250" s="253"/>
      <c r="LEG250" s="253"/>
      <c r="LEH250" s="253"/>
      <c r="LEI250" s="253"/>
      <c r="LEJ250" s="253"/>
      <c r="LEK250" s="253"/>
      <c r="LEL250" s="253"/>
      <c r="LEM250" s="253"/>
      <c r="LEN250" s="253"/>
      <c r="LEO250" s="253"/>
      <c r="LEP250" s="253"/>
      <c r="LEQ250" s="253"/>
      <c r="LER250" s="253"/>
      <c r="LES250" s="253"/>
      <c r="LET250" s="253"/>
      <c r="LEU250" s="253"/>
      <c r="LEV250" s="253"/>
      <c r="LEW250" s="253"/>
      <c r="LEX250" s="253"/>
      <c r="LEY250" s="253"/>
      <c r="LEZ250" s="253"/>
      <c r="LFA250" s="253"/>
      <c r="LFB250" s="253"/>
      <c r="LFC250" s="253"/>
      <c r="LFD250" s="253"/>
      <c r="LFE250" s="253"/>
      <c r="LFF250" s="253"/>
      <c r="LFG250" s="253"/>
      <c r="LFH250" s="253"/>
      <c r="LFI250" s="253"/>
      <c r="LFJ250" s="253"/>
      <c r="LFK250" s="253"/>
      <c r="LFL250" s="253"/>
      <c r="LFM250" s="253"/>
      <c r="LFN250" s="253"/>
      <c r="LFO250" s="253"/>
      <c r="LFP250" s="253"/>
      <c r="LFQ250" s="253"/>
      <c r="LFR250" s="253"/>
      <c r="LFS250" s="253"/>
      <c r="LFT250" s="253"/>
      <c r="LFU250" s="253"/>
      <c r="LFV250" s="253"/>
      <c r="LFW250" s="253"/>
      <c r="LFX250" s="253"/>
      <c r="LFY250" s="253"/>
      <c r="LFZ250" s="253"/>
      <c r="LGA250" s="253"/>
      <c r="LGB250" s="253"/>
      <c r="LGC250" s="253"/>
      <c r="LGD250" s="253"/>
      <c r="LGE250" s="253"/>
      <c r="LGF250" s="253"/>
      <c r="LGG250" s="253"/>
      <c r="LGH250" s="253"/>
      <c r="LGI250" s="253"/>
      <c r="LGJ250" s="253"/>
      <c r="LGK250" s="253"/>
      <c r="LGL250" s="253"/>
      <c r="LGM250" s="253"/>
      <c r="LGN250" s="253"/>
      <c r="LGO250" s="253"/>
      <c r="LGP250" s="253"/>
      <c r="LGQ250" s="253"/>
      <c r="LGR250" s="253"/>
      <c r="LGS250" s="253"/>
      <c r="LGT250" s="253"/>
      <c r="LGU250" s="253"/>
      <c r="LGV250" s="253"/>
      <c r="LGW250" s="253"/>
      <c r="LGX250" s="253"/>
      <c r="LGY250" s="253"/>
      <c r="LGZ250" s="253"/>
      <c r="LHA250" s="253"/>
      <c r="LHB250" s="253"/>
      <c r="LHC250" s="253"/>
      <c r="LHD250" s="253"/>
      <c r="LHE250" s="253"/>
      <c r="LHF250" s="253"/>
      <c r="LHG250" s="253"/>
      <c r="LHH250" s="253"/>
      <c r="LHI250" s="253"/>
      <c r="LHJ250" s="253"/>
      <c r="LHK250" s="253"/>
      <c r="LHL250" s="253"/>
      <c r="LHM250" s="253"/>
      <c r="LHN250" s="253"/>
      <c r="LHO250" s="253"/>
      <c r="LHP250" s="253"/>
      <c r="LHQ250" s="253"/>
      <c r="LHR250" s="253"/>
      <c r="LHS250" s="253"/>
      <c r="LHT250" s="253"/>
      <c r="LHU250" s="253"/>
      <c r="LHV250" s="253"/>
      <c r="LHW250" s="253"/>
      <c r="LHX250" s="253"/>
      <c r="LHY250" s="253"/>
      <c r="LHZ250" s="253"/>
      <c r="LIA250" s="253"/>
      <c r="LIB250" s="253"/>
      <c r="LIC250" s="253"/>
      <c r="LID250" s="253"/>
      <c r="LIE250" s="253"/>
      <c r="LIF250" s="253"/>
      <c r="LIG250" s="253"/>
      <c r="LIH250" s="253"/>
      <c r="LII250" s="253"/>
      <c r="LIJ250" s="253"/>
      <c r="LIK250" s="253"/>
      <c r="LIL250" s="253"/>
      <c r="LIM250" s="253"/>
      <c r="LIN250" s="253"/>
      <c r="LIO250" s="253"/>
      <c r="LIP250" s="253"/>
      <c r="LIQ250" s="253"/>
      <c r="LIR250" s="253"/>
      <c r="LIS250" s="253"/>
      <c r="LIT250" s="253"/>
      <c r="LIU250" s="253"/>
      <c r="LIV250" s="253"/>
      <c r="LIW250" s="253"/>
      <c r="LIX250" s="253"/>
      <c r="LIY250" s="253"/>
      <c r="LIZ250" s="253"/>
      <c r="LJA250" s="253"/>
      <c r="LJB250" s="253"/>
      <c r="LJC250" s="253"/>
      <c r="LJD250" s="253"/>
      <c r="LJE250" s="253"/>
      <c r="LJF250" s="253"/>
      <c r="LJG250" s="253"/>
      <c r="LJH250" s="253"/>
      <c r="LJI250" s="253"/>
      <c r="LJJ250" s="253"/>
      <c r="LJK250" s="253"/>
      <c r="LJL250" s="253"/>
      <c r="LJM250" s="253"/>
      <c r="LJN250" s="253"/>
      <c r="LJO250" s="253"/>
      <c r="LJP250" s="253"/>
      <c r="LJQ250" s="253"/>
      <c r="LJR250" s="253"/>
      <c r="LJS250" s="253"/>
      <c r="LJT250" s="253"/>
      <c r="LJU250" s="253"/>
      <c r="LJV250" s="253"/>
      <c r="LJW250" s="253"/>
      <c r="LJX250" s="253"/>
      <c r="LJY250" s="253"/>
      <c r="LJZ250" s="253"/>
      <c r="LKA250" s="253"/>
      <c r="LKB250" s="253"/>
      <c r="LKC250" s="253"/>
      <c r="LKD250" s="253"/>
      <c r="LKE250" s="253"/>
      <c r="LKF250" s="253"/>
      <c r="LKG250" s="253"/>
      <c r="LKH250" s="253"/>
      <c r="LKI250" s="253"/>
      <c r="LKJ250" s="253"/>
      <c r="LKK250" s="253"/>
      <c r="LKL250" s="253"/>
      <c r="LKM250" s="253"/>
      <c r="LKN250" s="253"/>
      <c r="LKO250" s="253"/>
      <c r="LKP250" s="253"/>
      <c r="LKQ250" s="253"/>
      <c r="LKR250" s="253"/>
      <c r="LKS250" s="253"/>
      <c r="LKT250" s="253"/>
      <c r="LKU250" s="253"/>
      <c r="LKV250" s="253"/>
      <c r="LKW250" s="253"/>
      <c r="LKX250" s="253"/>
      <c r="LKY250" s="253"/>
      <c r="LKZ250" s="253"/>
      <c r="LLA250" s="253"/>
      <c r="LLB250" s="253"/>
      <c r="LLC250" s="253"/>
      <c r="LLD250" s="253"/>
      <c r="LLE250" s="253"/>
      <c r="LLF250" s="253"/>
      <c r="LLG250" s="253"/>
      <c r="LLH250" s="253"/>
      <c r="LLI250" s="253"/>
      <c r="LLJ250" s="253"/>
      <c r="LLK250" s="253"/>
      <c r="LLL250" s="253"/>
      <c r="LLM250" s="253"/>
      <c r="LLN250" s="253"/>
      <c r="LLO250" s="253"/>
      <c r="LLP250" s="253"/>
      <c r="LLQ250" s="253"/>
      <c r="LLR250" s="253"/>
      <c r="LLS250" s="253"/>
      <c r="LLT250" s="253"/>
      <c r="LLU250" s="253"/>
      <c r="LLV250" s="253"/>
      <c r="LLW250" s="253"/>
      <c r="LLX250" s="253"/>
      <c r="LLY250" s="253"/>
      <c r="LLZ250" s="253"/>
      <c r="LMA250" s="253"/>
      <c r="LMB250" s="253"/>
      <c r="LMC250" s="253"/>
      <c r="LMD250" s="253"/>
      <c r="LME250" s="253"/>
      <c r="LMF250" s="253"/>
      <c r="LMG250" s="253"/>
      <c r="LMH250" s="253"/>
      <c r="LMI250" s="253"/>
      <c r="LMJ250" s="253"/>
      <c r="LMK250" s="253"/>
      <c r="LML250" s="253"/>
      <c r="LMM250" s="253"/>
      <c r="LMN250" s="253"/>
      <c r="LMO250" s="253"/>
      <c r="LMP250" s="253"/>
      <c r="LMQ250" s="253"/>
      <c r="LMR250" s="253"/>
      <c r="LMS250" s="253"/>
      <c r="LMT250" s="253"/>
      <c r="LMU250" s="253"/>
      <c r="LMV250" s="253"/>
      <c r="LMW250" s="253"/>
      <c r="LMX250" s="253"/>
      <c r="LMY250" s="253"/>
      <c r="LMZ250" s="253"/>
      <c r="LNA250" s="253"/>
      <c r="LNB250" s="253"/>
      <c r="LNC250" s="253"/>
      <c r="LND250" s="253"/>
      <c r="LNE250" s="253"/>
      <c r="LNF250" s="253"/>
      <c r="LNG250" s="253"/>
      <c r="LNH250" s="253"/>
      <c r="LNI250" s="253"/>
      <c r="LNJ250" s="253"/>
      <c r="LNK250" s="253"/>
      <c r="LNL250" s="253"/>
      <c r="LNM250" s="253"/>
      <c r="LNN250" s="253"/>
      <c r="LNO250" s="253"/>
      <c r="LNP250" s="253"/>
      <c r="LNQ250" s="253"/>
      <c r="LNR250" s="253"/>
      <c r="LNS250" s="253"/>
      <c r="LNT250" s="253"/>
      <c r="LNU250" s="253"/>
      <c r="LNV250" s="253"/>
      <c r="LNW250" s="253"/>
      <c r="LNX250" s="253"/>
      <c r="LNY250" s="253"/>
      <c r="LNZ250" s="253"/>
      <c r="LOA250" s="253"/>
      <c r="LOB250" s="253"/>
      <c r="LOC250" s="253"/>
      <c r="LOD250" s="253"/>
      <c r="LOE250" s="253"/>
      <c r="LOF250" s="253"/>
      <c r="LOG250" s="253"/>
      <c r="LOH250" s="253"/>
      <c r="LOI250" s="253"/>
      <c r="LOJ250" s="253"/>
      <c r="LOK250" s="253"/>
      <c r="LOL250" s="253"/>
      <c r="LOM250" s="253"/>
      <c r="LON250" s="253"/>
      <c r="LOO250" s="253"/>
      <c r="LOP250" s="253"/>
      <c r="LOQ250" s="253"/>
      <c r="LOR250" s="253"/>
      <c r="LOS250" s="253"/>
      <c r="LOT250" s="253"/>
      <c r="LOU250" s="253"/>
      <c r="LOV250" s="253"/>
      <c r="LOW250" s="253"/>
      <c r="LOX250" s="253"/>
      <c r="LOY250" s="253"/>
      <c r="LOZ250" s="253"/>
      <c r="LPA250" s="253"/>
      <c r="LPB250" s="253"/>
      <c r="LPC250" s="253"/>
      <c r="LPD250" s="253"/>
      <c r="LPE250" s="253"/>
      <c r="LPF250" s="253"/>
      <c r="LPG250" s="253"/>
      <c r="LPH250" s="253"/>
      <c r="LPI250" s="253"/>
      <c r="LPJ250" s="253"/>
      <c r="LPK250" s="253"/>
      <c r="LPL250" s="253"/>
      <c r="LPM250" s="253"/>
      <c r="LPN250" s="253"/>
      <c r="LPO250" s="253"/>
      <c r="LPP250" s="253"/>
      <c r="LPQ250" s="253"/>
      <c r="LPR250" s="253"/>
      <c r="LPS250" s="253"/>
      <c r="LPT250" s="253"/>
      <c r="LPU250" s="253"/>
      <c r="LPV250" s="253"/>
      <c r="LPW250" s="253"/>
      <c r="LPX250" s="253"/>
      <c r="LPY250" s="253"/>
      <c r="LPZ250" s="253"/>
      <c r="LQA250" s="253"/>
      <c r="LQB250" s="253"/>
      <c r="LQC250" s="253"/>
      <c r="LQD250" s="253"/>
      <c r="LQE250" s="253"/>
      <c r="LQF250" s="253"/>
      <c r="LQG250" s="253"/>
      <c r="LQH250" s="253"/>
      <c r="LQI250" s="253"/>
      <c r="LQJ250" s="253"/>
      <c r="LQK250" s="253"/>
      <c r="LQL250" s="253"/>
      <c r="LQM250" s="253"/>
      <c r="LQN250" s="253"/>
      <c r="LQO250" s="253"/>
      <c r="LQP250" s="253"/>
      <c r="LQQ250" s="253"/>
      <c r="LQR250" s="253"/>
      <c r="LQS250" s="253"/>
      <c r="LQT250" s="253"/>
      <c r="LQU250" s="253"/>
      <c r="LQV250" s="253"/>
      <c r="LQW250" s="253"/>
      <c r="LQX250" s="253"/>
      <c r="LQY250" s="253"/>
      <c r="LQZ250" s="253"/>
      <c r="LRA250" s="253"/>
      <c r="LRB250" s="253"/>
      <c r="LRC250" s="253"/>
      <c r="LRD250" s="253"/>
      <c r="LRE250" s="253"/>
      <c r="LRF250" s="253"/>
      <c r="LRG250" s="253"/>
      <c r="LRH250" s="253"/>
      <c r="LRI250" s="253"/>
      <c r="LRJ250" s="253"/>
      <c r="LRK250" s="253"/>
      <c r="LRL250" s="253"/>
      <c r="LRM250" s="253"/>
      <c r="LRN250" s="253"/>
      <c r="LRO250" s="253"/>
      <c r="LRP250" s="253"/>
      <c r="LRQ250" s="253"/>
      <c r="LRR250" s="253"/>
      <c r="LRS250" s="253"/>
      <c r="LRT250" s="253"/>
      <c r="LRU250" s="253"/>
      <c r="LRV250" s="253"/>
      <c r="LRW250" s="253"/>
      <c r="LRX250" s="253"/>
      <c r="LRY250" s="253"/>
      <c r="LRZ250" s="253"/>
      <c r="LSA250" s="253"/>
      <c r="LSB250" s="253"/>
      <c r="LSC250" s="253"/>
      <c r="LSD250" s="253"/>
      <c r="LSE250" s="253"/>
      <c r="LSF250" s="253"/>
      <c r="LSG250" s="253"/>
      <c r="LSH250" s="253"/>
      <c r="LSI250" s="253"/>
      <c r="LSJ250" s="253"/>
      <c r="LSK250" s="253"/>
      <c r="LSL250" s="253"/>
      <c r="LSM250" s="253"/>
      <c r="LSN250" s="253"/>
      <c r="LSO250" s="253"/>
      <c r="LSP250" s="253"/>
      <c r="LSQ250" s="253"/>
      <c r="LSR250" s="253"/>
      <c r="LSS250" s="253"/>
      <c r="LST250" s="253"/>
      <c r="LSU250" s="253"/>
      <c r="LSV250" s="253"/>
      <c r="LSW250" s="253"/>
      <c r="LSX250" s="253"/>
      <c r="LSY250" s="253"/>
      <c r="LSZ250" s="253"/>
      <c r="LTA250" s="253"/>
      <c r="LTB250" s="253"/>
      <c r="LTC250" s="253"/>
      <c r="LTD250" s="253"/>
      <c r="LTE250" s="253"/>
      <c r="LTF250" s="253"/>
      <c r="LTG250" s="253"/>
      <c r="LTH250" s="253"/>
      <c r="LTI250" s="253"/>
      <c r="LTJ250" s="253"/>
      <c r="LTK250" s="253"/>
      <c r="LTL250" s="253"/>
      <c r="LTM250" s="253"/>
      <c r="LTN250" s="253"/>
      <c r="LTO250" s="253"/>
      <c r="LTP250" s="253"/>
      <c r="LTQ250" s="253"/>
      <c r="LTR250" s="253"/>
      <c r="LTS250" s="253"/>
      <c r="LTT250" s="253"/>
      <c r="LTU250" s="253"/>
      <c r="LTV250" s="253"/>
      <c r="LTW250" s="253"/>
      <c r="LTX250" s="253"/>
      <c r="LTY250" s="253"/>
      <c r="LTZ250" s="253"/>
      <c r="LUA250" s="253"/>
      <c r="LUB250" s="253"/>
      <c r="LUC250" s="253"/>
      <c r="LUD250" s="253"/>
      <c r="LUE250" s="253"/>
      <c r="LUF250" s="253"/>
      <c r="LUG250" s="253"/>
      <c r="LUH250" s="253"/>
      <c r="LUI250" s="253"/>
      <c r="LUJ250" s="253"/>
      <c r="LUK250" s="253"/>
      <c r="LUL250" s="253"/>
      <c r="LUM250" s="253"/>
      <c r="LUN250" s="253"/>
      <c r="LUO250" s="253"/>
      <c r="LUP250" s="253"/>
      <c r="LUQ250" s="253"/>
      <c r="LUR250" s="253"/>
      <c r="LUS250" s="253"/>
      <c r="LUT250" s="253"/>
      <c r="LUU250" s="253"/>
      <c r="LUV250" s="253"/>
      <c r="LUW250" s="253"/>
      <c r="LUX250" s="253"/>
      <c r="LUY250" s="253"/>
      <c r="LUZ250" s="253"/>
      <c r="LVA250" s="253"/>
      <c r="LVB250" s="253"/>
      <c r="LVC250" s="253"/>
      <c r="LVD250" s="253"/>
      <c r="LVE250" s="253"/>
      <c r="LVF250" s="253"/>
      <c r="LVG250" s="253"/>
      <c r="LVH250" s="253"/>
      <c r="LVI250" s="253"/>
      <c r="LVJ250" s="253"/>
      <c r="LVK250" s="253"/>
      <c r="LVL250" s="253"/>
      <c r="LVM250" s="253"/>
      <c r="LVN250" s="253"/>
      <c r="LVO250" s="253"/>
      <c r="LVP250" s="253"/>
      <c r="LVQ250" s="253"/>
      <c r="LVR250" s="253"/>
      <c r="LVS250" s="253"/>
      <c r="LVT250" s="253"/>
      <c r="LVU250" s="253"/>
      <c r="LVV250" s="253"/>
      <c r="LVW250" s="253"/>
      <c r="LVX250" s="253"/>
      <c r="LVY250" s="253"/>
      <c r="LVZ250" s="253"/>
      <c r="LWA250" s="253"/>
      <c r="LWB250" s="253"/>
      <c r="LWC250" s="253"/>
      <c r="LWD250" s="253"/>
      <c r="LWE250" s="253"/>
      <c r="LWF250" s="253"/>
      <c r="LWG250" s="253"/>
      <c r="LWH250" s="253"/>
      <c r="LWI250" s="253"/>
      <c r="LWJ250" s="253"/>
      <c r="LWK250" s="253"/>
      <c r="LWL250" s="253"/>
      <c r="LWM250" s="253"/>
      <c r="LWN250" s="253"/>
      <c r="LWO250" s="253"/>
      <c r="LWP250" s="253"/>
      <c r="LWQ250" s="253"/>
      <c r="LWR250" s="253"/>
      <c r="LWS250" s="253"/>
      <c r="LWT250" s="253"/>
      <c r="LWU250" s="253"/>
      <c r="LWV250" s="253"/>
      <c r="LWW250" s="253"/>
      <c r="LWX250" s="253"/>
      <c r="LWY250" s="253"/>
      <c r="LWZ250" s="253"/>
      <c r="LXA250" s="253"/>
      <c r="LXB250" s="253"/>
      <c r="LXC250" s="253"/>
      <c r="LXD250" s="253"/>
      <c r="LXE250" s="253"/>
      <c r="LXF250" s="253"/>
      <c r="LXG250" s="253"/>
      <c r="LXH250" s="253"/>
      <c r="LXI250" s="253"/>
      <c r="LXJ250" s="253"/>
      <c r="LXK250" s="253"/>
      <c r="LXL250" s="253"/>
      <c r="LXM250" s="253"/>
      <c r="LXN250" s="253"/>
      <c r="LXO250" s="253"/>
      <c r="LXP250" s="253"/>
      <c r="LXQ250" s="253"/>
      <c r="LXR250" s="253"/>
      <c r="LXS250" s="253"/>
      <c r="LXT250" s="253"/>
      <c r="LXU250" s="253"/>
      <c r="LXV250" s="253"/>
      <c r="LXW250" s="253"/>
      <c r="LXX250" s="253"/>
      <c r="LXY250" s="253"/>
      <c r="LXZ250" s="253"/>
      <c r="LYA250" s="253"/>
      <c r="LYB250" s="253"/>
      <c r="LYC250" s="253"/>
      <c r="LYD250" s="253"/>
      <c r="LYE250" s="253"/>
      <c r="LYF250" s="253"/>
      <c r="LYG250" s="253"/>
      <c r="LYH250" s="253"/>
      <c r="LYI250" s="253"/>
      <c r="LYJ250" s="253"/>
      <c r="LYK250" s="253"/>
      <c r="LYL250" s="253"/>
      <c r="LYM250" s="253"/>
      <c r="LYN250" s="253"/>
      <c r="LYO250" s="253"/>
      <c r="LYP250" s="253"/>
      <c r="LYQ250" s="253"/>
      <c r="LYR250" s="253"/>
      <c r="LYS250" s="253"/>
      <c r="LYT250" s="253"/>
      <c r="LYU250" s="253"/>
      <c r="LYV250" s="253"/>
      <c r="LYW250" s="253"/>
      <c r="LYX250" s="253"/>
      <c r="LYY250" s="253"/>
      <c r="LYZ250" s="253"/>
      <c r="LZA250" s="253"/>
      <c r="LZB250" s="253"/>
      <c r="LZC250" s="253"/>
      <c r="LZD250" s="253"/>
      <c r="LZE250" s="253"/>
      <c r="LZF250" s="253"/>
      <c r="LZG250" s="253"/>
      <c r="LZH250" s="253"/>
      <c r="LZI250" s="253"/>
      <c r="LZJ250" s="253"/>
      <c r="LZK250" s="253"/>
      <c r="LZL250" s="253"/>
      <c r="LZM250" s="253"/>
      <c r="LZN250" s="253"/>
      <c r="LZO250" s="253"/>
      <c r="LZP250" s="253"/>
      <c r="LZQ250" s="253"/>
      <c r="LZR250" s="253"/>
      <c r="LZS250" s="253"/>
      <c r="LZT250" s="253"/>
      <c r="LZU250" s="253"/>
      <c r="LZV250" s="253"/>
      <c r="LZW250" s="253"/>
      <c r="LZX250" s="253"/>
      <c r="LZY250" s="253"/>
      <c r="LZZ250" s="253"/>
      <c r="MAA250" s="253"/>
      <c r="MAB250" s="253"/>
      <c r="MAC250" s="253"/>
      <c r="MAD250" s="253"/>
      <c r="MAE250" s="253"/>
      <c r="MAF250" s="253"/>
      <c r="MAG250" s="253"/>
      <c r="MAH250" s="253"/>
      <c r="MAI250" s="253"/>
      <c r="MAJ250" s="253"/>
      <c r="MAK250" s="253"/>
      <c r="MAL250" s="253"/>
      <c r="MAM250" s="253"/>
      <c r="MAN250" s="253"/>
      <c r="MAO250" s="253"/>
      <c r="MAP250" s="253"/>
      <c r="MAQ250" s="253"/>
      <c r="MAR250" s="253"/>
      <c r="MAS250" s="253"/>
      <c r="MAT250" s="253"/>
      <c r="MAU250" s="253"/>
      <c r="MAV250" s="253"/>
      <c r="MAW250" s="253"/>
      <c r="MAX250" s="253"/>
      <c r="MAY250" s="253"/>
      <c r="MAZ250" s="253"/>
      <c r="MBA250" s="253"/>
      <c r="MBB250" s="253"/>
      <c r="MBC250" s="253"/>
      <c r="MBD250" s="253"/>
      <c r="MBE250" s="253"/>
      <c r="MBF250" s="253"/>
      <c r="MBG250" s="253"/>
      <c r="MBH250" s="253"/>
      <c r="MBI250" s="253"/>
      <c r="MBJ250" s="253"/>
      <c r="MBK250" s="253"/>
      <c r="MBL250" s="253"/>
      <c r="MBM250" s="253"/>
      <c r="MBN250" s="253"/>
      <c r="MBO250" s="253"/>
      <c r="MBP250" s="253"/>
      <c r="MBQ250" s="253"/>
      <c r="MBR250" s="253"/>
      <c r="MBS250" s="253"/>
      <c r="MBT250" s="253"/>
      <c r="MBU250" s="253"/>
      <c r="MBV250" s="253"/>
      <c r="MBW250" s="253"/>
      <c r="MBX250" s="253"/>
      <c r="MBY250" s="253"/>
      <c r="MBZ250" s="253"/>
      <c r="MCA250" s="253"/>
      <c r="MCB250" s="253"/>
      <c r="MCC250" s="253"/>
      <c r="MCD250" s="253"/>
      <c r="MCE250" s="253"/>
      <c r="MCF250" s="253"/>
      <c r="MCG250" s="253"/>
      <c r="MCH250" s="253"/>
      <c r="MCI250" s="253"/>
      <c r="MCJ250" s="253"/>
      <c r="MCK250" s="253"/>
      <c r="MCL250" s="253"/>
      <c r="MCM250" s="253"/>
      <c r="MCN250" s="253"/>
      <c r="MCO250" s="253"/>
      <c r="MCP250" s="253"/>
      <c r="MCQ250" s="253"/>
      <c r="MCR250" s="253"/>
      <c r="MCS250" s="253"/>
      <c r="MCT250" s="253"/>
      <c r="MCU250" s="253"/>
      <c r="MCV250" s="253"/>
      <c r="MCW250" s="253"/>
      <c r="MCX250" s="253"/>
      <c r="MCY250" s="253"/>
      <c r="MCZ250" s="253"/>
      <c r="MDA250" s="253"/>
      <c r="MDB250" s="253"/>
      <c r="MDC250" s="253"/>
      <c r="MDD250" s="253"/>
      <c r="MDE250" s="253"/>
      <c r="MDF250" s="253"/>
      <c r="MDG250" s="253"/>
      <c r="MDH250" s="253"/>
      <c r="MDI250" s="253"/>
      <c r="MDJ250" s="253"/>
      <c r="MDK250" s="253"/>
      <c r="MDL250" s="253"/>
      <c r="MDM250" s="253"/>
      <c r="MDN250" s="253"/>
      <c r="MDO250" s="253"/>
      <c r="MDP250" s="253"/>
      <c r="MDQ250" s="253"/>
      <c r="MDR250" s="253"/>
      <c r="MDS250" s="253"/>
      <c r="MDT250" s="253"/>
      <c r="MDU250" s="253"/>
      <c r="MDV250" s="253"/>
      <c r="MDW250" s="253"/>
      <c r="MDX250" s="253"/>
      <c r="MDY250" s="253"/>
      <c r="MDZ250" s="253"/>
      <c r="MEA250" s="253"/>
      <c r="MEB250" s="253"/>
      <c r="MEC250" s="253"/>
      <c r="MED250" s="253"/>
      <c r="MEE250" s="253"/>
      <c r="MEF250" s="253"/>
      <c r="MEG250" s="253"/>
      <c r="MEH250" s="253"/>
      <c r="MEI250" s="253"/>
      <c r="MEJ250" s="253"/>
      <c r="MEK250" s="253"/>
      <c r="MEL250" s="253"/>
      <c r="MEM250" s="253"/>
      <c r="MEN250" s="253"/>
      <c r="MEO250" s="253"/>
      <c r="MEP250" s="253"/>
      <c r="MEQ250" s="253"/>
      <c r="MER250" s="253"/>
      <c r="MES250" s="253"/>
      <c r="MET250" s="253"/>
      <c r="MEU250" s="253"/>
      <c r="MEV250" s="253"/>
      <c r="MEW250" s="253"/>
      <c r="MEX250" s="253"/>
      <c r="MEY250" s="253"/>
      <c r="MEZ250" s="253"/>
      <c r="MFA250" s="253"/>
      <c r="MFB250" s="253"/>
      <c r="MFC250" s="253"/>
      <c r="MFD250" s="253"/>
      <c r="MFE250" s="253"/>
      <c r="MFF250" s="253"/>
      <c r="MFG250" s="253"/>
      <c r="MFH250" s="253"/>
      <c r="MFI250" s="253"/>
      <c r="MFJ250" s="253"/>
      <c r="MFK250" s="253"/>
      <c r="MFL250" s="253"/>
      <c r="MFM250" s="253"/>
      <c r="MFN250" s="253"/>
      <c r="MFO250" s="253"/>
      <c r="MFP250" s="253"/>
      <c r="MFQ250" s="253"/>
      <c r="MFR250" s="253"/>
      <c r="MFS250" s="253"/>
      <c r="MFT250" s="253"/>
      <c r="MFU250" s="253"/>
      <c r="MFV250" s="253"/>
      <c r="MFW250" s="253"/>
      <c r="MFX250" s="253"/>
      <c r="MFY250" s="253"/>
      <c r="MFZ250" s="253"/>
      <c r="MGA250" s="253"/>
      <c r="MGB250" s="253"/>
      <c r="MGC250" s="253"/>
      <c r="MGD250" s="253"/>
      <c r="MGE250" s="253"/>
      <c r="MGF250" s="253"/>
      <c r="MGG250" s="253"/>
      <c r="MGH250" s="253"/>
      <c r="MGI250" s="253"/>
      <c r="MGJ250" s="253"/>
      <c r="MGK250" s="253"/>
      <c r="MGL250" s="253"/>
      <c r="MGM250" s="253"/>
      <c r="MGN250" s="253"/>
      <c r="MGO250" s="253"/>
      <c r="MGP250" s="253"/>
      <c r="MGQ250" s="253"/>
      <c r="MGR250" s="253"/>
      <c r="MGS250" s="253"/>
      <c r="MGT250" s="253"/>
      <c r="MGU250" s="253"/>
      <c r="MGV250" s="253"/>
      <c r="MGW250" s="253"/>
      <c r="MGX250" s="253"/>
      <c r="MGY250" s="253"/>
      <c r="MGZ250" s="253"/>
      <c r="MHA250" s="253"/>
      <c r="MHB250" s="253"/>
      <c r="MHC250" s="253"/>
      <c r="MHD250" s="253"/>
      <c r="MHE250" s="253"/>
      <c r="MHF250" s="253"/>
      <c r="MHG250" s="253"/>
      <c r="MHH250" s="253"/>
      <c r="MHI250" s="253"/>
      <c r="MHJ250" s="253"/>
      <c r="MHK250" s="253"/>
      <c r="MHL250" s="253"/>
      <c r="MHM250" s="253"/>
      <c r="MHN250" s="253"/>
      <c r="MHO250" s="253"/>
      <c r="MHP250" s="253"/>
      <c r="MHQ250" s="253"/>
      <c r="MHR250" s="253"/>
      <c r="MHS250" s="253"/>
      <c r="MHT250" s="253"/>
      <c r="MHU250" s="253"/>
      <c r="MHV250" s="253"/>
      <c r="MHW250" s="253"/>
      <c r="MHX250" s="253"/>
      <c r="MHY250" s="253"/>
      <c r="MHZ250" s="253"/>
      <c r="MIA250" s="253"/>
      <c r="MIB250" s="253"/>
      <c r="MIC250" s="253"/>
      <c r="MID250" s="253"/>
      <c r="MIE250" s="253"/>
      <c r="MIF250" s="253"/>
      <c r="MIG250" s="253"/>
      <c r="MIH250" s="253"/>
      <c r="MII250" s="253"/>
      <c r="MIJ250" s="253"/>
      <c r="MIK250" s="253"/>
      <c r="MIL250" s="253"/>
      <c r="MIM250" s="253"/>
      <c r="MIN250" s="253"/>
      <c r="MIO250" s="253"/>
      <c r="MIP250" s="253"/>
      <c r="MIQ250" s="253"/>
      <c r="MIR250" s="253"/>
      <c r="MIS250" s="253"/>
      <c r="MIT250" s="253"/>
      <c r="MIU250" s="253"/>
      <c r="MIV250" s="253"/>
      <c r="MIW250" s="253"/>
      <c r="MIX250" s="253"/>
      <c r="MIY250" s="253"/>
      <c r="MIZ250" s="253"/>
      <c r="MJA250" s="253"/>
      <c r="MJB250" s="253"/>
      <c r="MJC250" s="253"/>
      <c r="MJD250" s="253"/>
      <c r="MJE250" s="253"/>
      <c r="MJF250" s="253"/>
      <c r="MJG250" s="253"/>
      <c r="MJH250" s="253"/>
      <c r="MJI250" s="253"/>
      <c r="MJJ250" s="253"/>
      <c r="MJK250" s="253"/>
      <c r="MJL250" s="253"/>
      <c r="MJM250" s="253"/>
      <c r="MJN250" s="253"/>
      <c r="MJO250" s="253"/>
      <c r="MJP250" s="253"/>
      <c r="MJQ250" s="253"/>
      <c r="MJR250" s="253"/>
      <c r="MJS250" s="253"/>
      <c r="MJT250" s="253"/>
      <c r="MJU250" s="253"/>
      <c r="MJV250" s="253"/>
      <c r="MJW250" s="253"/>
      <c r="MJX250" s="253"/>
      <c r="MJY250" s="253"/>
      <c r="MJZ250" s="253"/>
      <c r="MKA250" s="253"/>
      <c r="MKB250" s="253"/>
      <c r="MKC250" s="253"/>
      <c r="MKD250" s="253"/>
      <c r="MKE250" s="253"/>
      <c r="MKF250" s="253"/>
      <c r="MKG250" s="253"/>
      <c r="MKH250" s="253"/>
      <c r="MKI250" s="253"/>
      <c r="MKJ250" s="253"/>
      <c r="MKK250" s="253"/>
      <c r="MKL250" s="253"/>
      <c r="MKM250" s="253"/>
      <c r="MKN250" s="253"/>
      <c r="MKO250" s="253"/>
      <c r="MKP250" s="253"/>
      <c r="MKQ250" s="253"/>
      <c r="MKR250" s="253"/>
      <c r="MKS250" s="253"/>
      <c r="MKT250" s="253"/>
      <c r="MKU250" s="253"/>
      <c r="MKV250" s="253"/>
      <c r="MKW250" s="253"/>
      <c r="MKX250" s="253"/>
      <c r="MKY250" s="253"/>
      <c r="MKZ250" s="253"/>
      <c r="MLA250" s="253"/>
      <c r="MLB250" s="253"/>
      <c r="MLC250" s="253"/>
      <c r="MLD250" s="253"/>
      <c r="MLE250" s="253"/>
      <c r="MLF250" s="253"/>
      <c r="MLG250" s="253"/>
      <c r="MLH250" s="253"/>
      <c r="MLI250" s="253"/>
      <c r="MLJ250" s="253"/>
      <c r="MLK250" s="253"/>
      <c r="MLL250" s="253"/>
      <c r="MLM250" s="253"/>
      <c r="MLN250" s="253"/>
      <c r="MLO250" s="253"/>
      <c r="MLP250" s="253"/>
      <c r="MLQ250" s="253"/>
      <c r="MLR250" s="253"/>
      <c r="MLS250" s="253"/>
      <c r="MLT250" s="253"/>
      <c r="MLU250" s="253"/>
      <c r="MLV250" s="253"/>
      <c r="MLW250" s="253"/>
      <c r="MLX250" s="253"/>
      <c r="MLY250" s="253"/>
      <c r="MLZ250" s="253"/>
      <c r="MMA250" s="253"/>
      <c r="MMB250" s="253"/>
      <c r="MMC250" s="253"/>
      <c r="MMD250" s="253"/>
      <c r="MME250" s="253"/>
      <c r="MMF250" s="253"/>
      <c r="MMG250" s="253"/>
      <c r="MMH250" s="253"/>
      <c r="MMI250" s="253"/>
      <c r="MMJ250" s="253"/>
      <c r="MMK250" s="253"/>
      <c r="MML250" s="253"/>
      <c r="MMM250" s="253"/>
      <c r="MMN250" s="253"/>
      <c r="MMO250" s="253"/>
      <c r="MMP250" s="253"/>
      <c r="MMQ250" s="253"/>
      <c r="MMR250" s="253"/>
      <c r="MMS250" s="253"/>
      <c r="MMT250" s="253"/>
      <c r="MMU250" s="253"/>
      <c r="MMV250" s="253"/>
      <c r="MMW250" s="253"/>
      <c r="MMX250" s="253"/>
      <c r="MMY250" s="253"/>
      <c r="MMZ250" s="253"/>
      <c r="MNA250" s="253"/>
      <c r="MNB250" s="253"/>
      <c r="MNC250" s="253"/>
      <c r="MND250" s="253"/>
      <c r="MNE250" s="253"/>
      <c r="MNF250" s="253"/>
      <c r="MNG250" s="253"/>
      <c r="MNH250" s="253"/>
      <c r="MNI250" s="253"/>
      <c r="MNJ250" s="253"/>
      <c r="MNK250" s="253"/>
      <c r="MNL250" s="253"/>
      <c r="MNM250" s="253"/>
      <c r="MNN250" s="253"/>
      <c r="MNO250" s="253"/>
      <c r="MNP250" s="253"/>
      <c r="MNQ250" s="253"/>
      <c r="MNR250" s="253"/>
      <c r="MNS250" s="253"/>
      <c r="MNT250" s="253"/>
      <c r="MNU250" s="253"/>
      <c r="MNV250" s="253"/>
      <c r="MNW250" s="253"/>
      <c r="MNX250" s="253"/>
      <c r="MNY250" s="253"/>
      <c r="MNZ250" s="253"/>
      <c r="MOA250" s="253"/>
      <c r="MOB250" s="253"/>
      <c r="MOC250" s="253"/>
      <c r="MOD250" s="253"/>
      <c r="MOE250" s="253"/>
      <c r="MOF250" s="253"/>
      <c r="MOG250" s="253"/>
      <c r="MOH250" s="253"/>
      <c r="MOI250" s="253"/>
      <c r="MOJ250" s="253"/>
      <c r="MOK250" s="253"/>
      <c r="MOL250" s="253"/>
      <c r="MOM250" s="253"/>
      <c r="MON250" s="253"/>
      <c r="MOO250" s="253"/>
      <c r="MOP250" s="253"/>
      <c r="MOQ250" s="253"/>
      <c r="MOR250" s="253"/>
      <c r="MOS250" s="253"/>
      <c r="MOT250" s="253"/>
      <c r="MOU250" s="253"/>
      <c r="MOV250" s="253"/>
      <c r="MOW250" s="253"/>
      <c r="MOX250" s="253"/>
      <c r="MOY250" s="253"/>
      <c r="MOZ250" s="253"/>
      <c r="MPA250" s="253"/>
      <c r="MPB250" s="253"/>
      <c r="MPC250" s="253"/>
      <c r="MPD250" s="253"/>
      <c r="MPE250" s="253"/>
      <c r="MPF250" s="253"/>
      <c r="MPG250" s="253"/>
      <c r="MPH250" s="253"/>
      <c r="MPI250" s="253"/>
      <c r="MPJ250" s="253"/>
      <c r="MPK250" s="253"/>
      <c r="MPL250" s="253"/>
      <c r="MPM250" s="253"/>
      <c r="MPN250" s="253"/>
      <c r="MPO250" s="253"/>
      <c r="MPP250" s="253"/>
      <c r="MPQ250" s="253"/>
      <c r="MPR250" s="253"/>
      <c r="MPS250" s="253"/>
      <c r="MPT250" s="253"/>
      <c r="MPU250" s="253"/>
      <c r="MPV250" s="253"/>
      <c r="MPW250" s="253"/>
      <c r="MPX250" s="253"/>
      <c r="MPY250" s="253"/>
      <c r="MPZ250" s="253"/>
      <c r="MQA250" s="253"/>
      <c r="MQB250" s="253"/>
      <c r="MQC250" s="253"/>
      <c r="MQD250" s="253"/>
      <c r="MQE250" s="253"/>
      <c r="MQF250" s="253"/>
      <c r="MQG250" s="253"/>
      <c r="MQH250" s="253"/>
      <c r="MQI250" s="253"/>
      <c r="MQJ250" s="253"/>
      <c r="MQK250" s="253"/>
      <c r="MQL250" s="253"/>
      <c r="MQM250" s="253"/>
      <c r="MQN250" s="253"/>
      <c r="MQO250" s="253"/>
      <c r="MQP250" s="253"/>
      <c r="MQQ250" s="253"/>
      <c r="MQR250" s="253"/>
      <c r="MQS250" s="253"/>
      <c r="MQT250" s="253"/>
      <c r="MQU250" s="253"/>
      <c r="MQV250" s="253"/>
      <c r="MQW250" s="253"/>
      <c r="MQX250" s="253"/>
      <c r="MQY250" s="253"/>
      <c r="MQZ250" s="253"/>
      <c r="MRA250" s="253"/>
      <c r="MRB250" s="253"/>
      <c r="MRC250" s="253"/>
      <c r="MRD250" s="253"/>
      <c r="MRE250" s="253"/>
      <c r="MRF250" s="253"/>
      <c r="MRG250" s="253"/>
      <c r="MRH250" s="253"/>
      <c r="MRI250" s="253"/>
      <c r="MRJ250" s="253"/>
      <c r="MRK250" s="253"/>
      <c r="MRL250" s="253"/>
      <c r="MRM250" s="253"/>
      <c r="MRN250" s="253"/>
      <c r="MRO250" s="253"/>
      <c r="MRP250" s="253"/>
      <c r="MRQ250" s="253"/>
      <c r="MRR250" s="253"/>
      <c r="MRS250" s="253"/>
      <c r="MRT250" s="253"/>
      <c r="MRU250" s="253"/>
      <c r="MRV250" s="253"/>
      <c r="MRW250" s="253"/>
      <c r="MRX250" s="253"/>
      <c r="MRY250" s="253"/>
      <c r="MRZ250" s="253"/>
      <c r="MSA250" s="253"/>
      <c r="MSB250" s="253"/>
      <c r="MSC250" s="253"/>
      <c r="MSD250" s="253"/>
      <c r="MSE250" s="253"/>
      <c r="MSF250" s="253"/>
      <c r="MSG250" s="253"/>
      <c r="MSH250" s="253"/>
      <c r="MSI250" s="253"/>
      <c r="MSJ250" s="253"/>
      <c r="MSK250" s="253"/>
      <c r="MSL250" s="253"/>
      <c r="MSM250" s="253"/>
      <c r="MSN250" s="253"/>
      <c r="MSO250" s="253"/>
      <c r="MSP250" s="253"/>
      <c r="MSQ250" s="253"/>
      <c r="MSR250" s="253"/>
      <c r="MSS250" s="253"/>
      <c r="MST250" s="253"/>
      <c r="MSU250" s="253"/>
      <c r="MSV250" s="253"/>
      <c r="MSW250" s="253"/>
      <c r="MSX250" s="253"/>
      <c r="MSY250" s="253"/>
      <c r="MSZ250" s="253"/>
      <c r="MTA250" s="253"/>
      <c r="MTB250" s="253"/>
      <c r="MTC250" s="253"/>
      <c r="MTD250" s="253"/>
      <c r="MTE250" s="253"/>
      <c r="MTF250" s="253"/>
      <c r="MTG250" s="253"/>
      <c r="MTH250" s="253"/>
      <c r="MTI250" s="253"/>
      <c r="MTJ250" s="253"/>
      <c r="MTK250" s="253"/>
      <c r="MTL250" s="253"/>
      <c r="MTM250" s="253"/>
      <c r="MTN250" s="253"/>
      <c r="MTO250" s="253"/>
      <c r="MTP250" s="253"/>
      <c r="MTQ250" s="253"/>
      <c r="MTR250" s="253"/>
      <c r="MTS250" s="253"/>
      <c r="MTT250" s="253"/>
      <c r="MTU250" s="253"/>
      <c r="MTV250" s="253"/>
      <c r="MTW250" s="253"/>
      <c r="MTX250" s="253"/>
      <c r="MTY250" s="253"/>
      <c r="MTZ250" s="253"/>
      <c r="MUA250" s="253"/>
      <c r="MUB250" s="253"/>
      <c r="MUC250" s="253"/>
      <c r="MUD250" s="253"/>
      <c r="MUE250" s="253"/>
      <c r="MUF250" s="253"/>
      <c r="MUG250" s="253"/>
      <c r="MUH250" s="253"/>
      <c r="MUI250" s="253"/>
      <c r="MUJ250" s="253"/>
      <c r="MUK250" s="253"/>
      <c r="MUL250" s="253"/>
      <c r="MUM250" s="253"/>
      <c r="MUN250" s="253"/>
      <c r="MUO250" s="253"/>
      <c r="MUP250" s="253"/>
      <c r="MUQ250" s="253"/>
      <c r="MUR250" s="253"/>
      <c r="MUS250" s="253"/>
      <c r="MUT250" s="253"/>
      <c r="MUU250" s="253"/>
      <c r="MUV250" s="253"/>
      <c r="MUW250" s="253"/>
      <c r="MUX250" s="253"/>
      <c r="MUY250" s="253"/>
      <c r="MUZ250" s="253"/>
      <c r="MVA250" s="253"/>
      <c r="MVB250" s="253"/>
      <c r="MVC250" s="253"/>
      <c r="MVD250" s="253"/>
      <c r="MVE250" s="253"/>
      <c r="MVF250" s="253"/>
      <c r="MVG250" s="253"/>
      <c r="MVH250" s="253"/>
      <c r="MVI250" s="253"/>
      <c r="MVJ250" s="253"/>
      <c r="MVK250" s="253"/>
      <c r="MVL250" s="253"/>
      <c r="MVM250" s="253"/>
      <c r="MVN250" s="253"/>
      <c r="MVO250" s="253"/>
      <c r="MVP250" s="253"/>
      <c r="MVQ250" s="253"/>
      <c r="MVR250" s="253"/>
      <c r="MVS250" s="253"/>
      <c r="MVT250" s="253"/>
      <c r="MVU250" s="253"/>
      <c r="MVV250" s="253"/>
      <c r="MVW250" s="253"/>
      <c r="MVX250" s="253"/>
      <c r="MVY250" s="253"/>
      <c r="MVZ250" s="253"/>
      <c r="MWA250" s="253"/>
      <c r="MWB250" s="253"/>
      <c r="MWC250" s="253"/>
      <c r="MWD250" s="253"/>
      <c r="MWE250" s="253"/>
      <c r="MWF250" s="253"/>
      <c r="MWG250" s="253"/>
      <c r="MWH250" s="253"/>
      <c r="MWI250" s="253"/>
      <c r="MWJ250" s="253"/>
      <c r="MWK250" s="253"/>
      <c r="MWL250" s="253"/>
      <c r="MWM250" s="253"/>
      <c r="MWN250" s="253"/>
      <c r="MWO250" s="253"/>
      <c r="MWP250" s="253"/>
      <c r="MWQ250" s="253"/>
      <c r="MWR250" s="253"/>
      <c r="MWS250" s="253"/>
      <c r="MWT250" s="253"/>
      <c r="MWU250" s="253"/>
      <c r="MWV250" s="253"/>
      <c r="MWW250" s="253"/>
      <c r="MWX250" s="253"/>
      <c r="MWY250" s="253"/>
      <c r="MWZ250" s="253"/>
      <c r="MXA250" s="253"/>
      <c r="MXB250" s="253"/>
      <c r="MXC250" s="253"/>
      <c r="MXD250" s="253"/>
      <c r="MXE250" s="253"/>
      <c r="MXF250" s="253"/>
      <c r="MXG250" s="253"/>
      <c r="MXH250" s="253"/>
      <c r="MXI250" s="253"/>
      <c r="MXJ250" s="253"/>
      <c r="MXK250" s="253"/>
      <c r="MXL250" s="253"/>
      <c r="MXM250" s="253"/>
      <c r="MXN250" s="253"/>
      <c r="MXO250" s="253"/>
      <c r="MXP250" s="253"/>
      <c r="MXQ250" s="253"/>
      <c r="MXR250" s="253"/>
      <c r="MXS250" s="253"/>
      <c r="MXT250" s="253"/>
      <c r="MXU250" s="253"/>
      <c r="MXV250" s="253"/>
      <c r="MXW250" s="253"/>
      <c r="MXX250" s="253"/>
      <c r="MXY250" s="253"/>
      <c r="MXZ250" s="253"/>
      <c r="MYA250" s="253"/>
      <c r="MYB250" s="253"/>
      <c r="MYC250" s="253"/>
      <c r="MYD250" s="253"/>
      <c r="MYE250" s="253"/>
      <c r="MYF250" s="253"/>
      <c r="MYG250" s="253"/>
      <c r="MYH250" s="253"/>
      <c r="MYI250" s="253"/>
      <c r="MYJ250" s="253"/>
      <c r="MYK250" s="253"/>
      <c r="MYL250" s="253"/>
      <c r="MYM250" s="253"/>
      <c r="MYN250" s="253"/>
      <c r="MYO250" s="253"/>
      <c r="MYP250" s="253"/>
      <c r="MYQ250" s="253"/>
      <c r="MYR250" s="253"/>
      <c r="MYS250" s="253"/>
      <c r="MYT250" s="253"/>
      <c r="MYU250" s="253"/>
      <c r="MYV250" s="253"/>
      <c r="MYW250" s="253"/>
      <c r="MYX250" s="253"/>
      <c r="MYY250" s="253"/>
      <c r="MYZ250" s="253"/>
      <c r="MZA250" s="253"/>
      <c r="MZB250" s="253"/>
      <c r="MZC250" s="253"/>
      <c r="MZD250" s="253"/>
      <c r="MZE250" s="253"/>
      <c r="MZF250" s="253"/>
      <c r="MZG250" s="253"/>
      <c r="MZH250" s="253"/>
      <c r="MZI250" s="253"/>
      <c r="MZJ250" s="253"/>
      <c r="MZK250" s="253"/>
      <c r="MZL250" s="253"/>
      <c r="MZM250" s="253"/>
      <c r="MZN250" s="253"/>
      <c r="MZO250" s="253"/>
      <c r="MZP250" s="253"/>
      <c r="MZQ250" s="253"/>
      <c r="MZR250" s="253"/>
      <c r="MZS250" s="253"/>
      <c r="MZT250" s="253"/>
      <c r="MZU250" s="253"/>
      <c r="MZV250" s="253"/>
      <c r="MZW250" s="253"/>
      <c r="MZX250" s="253"/>
      <c r="MZY250" s="253"/>
      <c r="MZZ250" s="253"/>
      <c r="NAA250" s="253"/>
      <c r="NAB250" s="253"/>
      <c r="NAC250" s="253"/>
      <c r="NAD250" s="253"/>
      <c r="NAE250" s="253"/>
      <c r="NAF250" s="253"/>
      <c r="NAG250" s="253"/>
      <c r="NAH250" s="253"/>
      <c r="NAI250" s="253"/>
      <c r="NAJ250" s="253"/>
      <c r="NAK250" s="253"/>
      <c r="NAL250" s="253"/>
      <c r="NAM250" s="253"/>
      <c r="NAN250" s="253"/>
      <c r="NAO250" s="253"/>
      <c r="NAP250" s="253"/>
      <c r="NAQ250" s="253"/>
      <c r="NAR250" s="253"/>
      <c r="NAS250" s="253"/>
      <c r="NAT250" s="253"/>
      <c r="NAU250" s="253"/>
      <c r="NAV250" s="253"/>
      <c r="NAW250" s="253"/>
      <c r="NAX250" s="253"/>
      <c r="NAY250" s="253"/>
      <c r="NAZ250" s="253"/>
      <c r="NBA250" s="253"/>
      <c r="NBB250" s="253"/>
      <c r="NBC250" s="253"/>
      <c r="NBD250" s="253"/>
      <c r="NBE250" s="253"/>
      <c r="NBF250" s="253"/>
      <c r="NBG250" s="253"/>
      <c r="NBH250" s="253"/>
      <c r="NBI250" s="253"/>
      <c r="NBJ250" s="253"/>
      <c r="NBK250" s="253"/>
      <c r="NBL250" s="253"/>
      <c r="NBM250" s="253"/>
      <c r="NBN250" s="253"/>
      <c r="NBO250" s="253"/>
      <c r="NBP250" s="253"/>
      <c r="NBQ250" s="253"/>
      <c r="NBR250" s="253"/>
      <c r="NBS250" s="253"/>
      <c r="NBT250" s="253"/>
      <c r="NBU250" s="253"/>
      <c r="NBV250" s="253"/>
      <c r="NBW250" s="253"/>
      <c r="NBX250" s="253"/>
      <c r="NBY250" s="253"/>
      <c r="NBZ250" s="253"/>
      <c r="NCA250" s="253"/>
      <c r="NCB250" s="253"/>
      <c r="NCC250" s="253"/>
      <c r="NCD250" s="253"/>
      <c r="NCE250" s="253"/>
      <c r="NCF250" s="253"/>
      <c r="NCG250" s="253"/>
      <c r="NCH250" s="253"/>
      <c r="NCI250" s="253"/>
      <c r="NCJ250" s="253"/>
      <c r="NCK250" s="253"/>
      <c r="NCL250" s="253"/>
      <c r="NCM250" s="253"/>
      <c r="NCN250" s="253"/>
      <c r="NCO250" s="253"/>
      <c r="NCP250" s="253"/>
      <c r="NCQ250" s="253"/>
      <c r="NCR250" s="253"/>
      <c r="NCS250" s="253"/>
      <c r="NCT250" s="253"/>
      <c r="NCU250" s="253"/>
      <c r="NCV250" s="253"/>
      <c r="NCW250" s="253"/>
      <c r="NCX250" s="253"/>
      <c r="NCY250" s="253"/>
      <c r="NCZ250" s="253"/>
      <c r="NDA250" s="253"/>
      <c r="NDB250" s="253"/>
      <c r="NDC250" s="253"/>
      <c r="NDD250" s="253"/>
      <c r="NDE250" s="253"/>
      <c r="NDF250" s="253"/>
      <c r="NDG250" s="253"/>
      <c r="NDH250" s="253"/>
      <c r="NDI250" s="253"/>
      <c r="NDJ250" s="253"/>
      <c r="NDK250" s="253"/>
      <c r="NDL250" s="253"/>
      <c r="NDM250" s="253"/>
      <c r="NDN250" s="253"/>
      <c r="NDO250" s="253"/>
      <c r="NDP250" s="253"/>
      <c r="NDQ250" s="253"/>
      <c r="NDR250" s="253"/>
      <c r="NDS250" s="253"/>
      <c r="NDT250" s="253"/>
      <c r="NDU250" s="253"/>
      <c r="NDV250" s="253"/>
      <c r="NDW250" s="253"/>
      <c r="NDX250" s="253"/>
      <c r="NDY250" s="253"/>
      <c r="NDZ250" s="253"/>
      <c r="NEA250" s="253"/>
      <c r="NEB250" s="253"/>
      <c r="NEC250" s="253"/>
      <c r="NED250" s="253"/>
      <c r="NEE250" s="253"/>
      <c r="NEF250" s="253"/>
      <c r="NEG250" s="253"/>
      <c r="NEH250" s="253"/>
      <c r="NEI250" s="253"/>
      <c r="NEJ250" s="253"/>
      <c r="NEK250" s="253"/>
      <c r="NEL250" s="253"/>
      <c r="NEM250" s="253"/>
      <c r="NEN250" s="253"/>
      <c r="NEO250" s="253"/>
      <c r="NEP250" s="253"/>
      <c r="NEQ250" s="253"/>
      <c r="NER250" s="253"/>
      <c r="NES250" s="253"/>
      <c r="NET250" s="253"/>
      <c r="NEU250" s="253"/>
      <c r="NEV250" s="253"/>
      <c r="NEW250" s="253"/>
      <c r="NEX250" s="253"/>
      <c r="NEY250" s="253"/>
      <c r="NEZ250" s="253"/>
      <c r="NFA250" s="253"/>
      <c r="NFB250" s="253"/>
      <c r="NFC250" s="253"/>
      <c r="NFD250" s="253"/>
      <c r="NFE250" s="253"/>
      <c r="NFF250" s="253"/>
      <c r="NFG250" s="253"/>
      <c r="NFH250" s="253"/>
      <c r="NFI250" s="253"/>
      <c r="NFJ250" s="253"/>
      <c r="NFK250" s="253"/>
      <c r="NFL250" s="253"/>
      <c r="NFM250" s="253"/>
      <c r="NFN250" s="253"/>
      <c r="NFO250" s="253"/>
      <c r="NFP250" s="253"/>
      <c r="NFQ250" s="253"/>
      <c r="NFR250" s="253"/>
      <c r="NFS250" s="253"/>
      <c r="NFT250" s="253"/>
      <c r="NFU250" s="253"/>
      <c r="NFV250" s="253"/>
      <c r="NFW250" s="253"/>
      <c r="NFX250" s="253"/>
      <c r="NFY250" s="253"/>
      <c r="NFZ250" s="253"/>
      <c r="NGA250" s="253"/>
      <c r="NGB250" s="253"/>
      <c r="NGC250" s="253"/>
      <c r="NGD250" s="253"/>
      <c r="NGE250" s="253"/>
      <c r="NGF250" s="253"/>
      <c r="NGG250" s="253"/>
      <c r="NGH250" s="253"/>
      <c r="NGI250" s="253"/>
      <c r="NGJ250" s="253"/>
      <c r="NGK250" s="253"/>
      <c r="NGL250" s="253"/>
      <c r="NGM250" s="253"/>
      <c r="NGN250" s="253"/>
      <c r="NGO250" s="253"/>
      <c r="NGP250" s="253"/>
      <c r="NGQ250" s="253"/>
      <c r="NGR250" s="253"/>
      <c r="NGS250" s="253"/>
      <c r="NGT250" s="253"/>
      <c r="NGU250" s="253"/>
      <c r="NGV250" s="253"/>
      <c r="NGW250" s="253"/>
      <c r="NGX250" s="253"/>
      <c r="NGY250" s="253"/>
      <c r="NGZ250" s="253"/>
      <c r="NHA250" s="253"/>
      <c r="NHB250" s="253"/>
      <c r="NHC250" s="253"/>
      <c r="NHD250" s="253"/>
      <c r="NHE250" s="253"/>
      <c r="NHF250" s="253"/>
      <c r="NHG250" s="253"/>
      <c r="NHH250" s="253"/>
      <c r="NHI250" s="253"/>
      <c r="NHJ250" s="253"/>
      <c r="NHK250" s="253"/>
      <c r="NHL250" s="253"/>
      <c r="NHM250" s="253"/>
      <c r="NHN250" s="253"/>
      <c r="NHO250" s="253"/>
      <c r="NHP250" s="253"/>
      <c r="NHQ250" s="253"/>
      <c r="NHR250" s="253"/>
      <c r="NHS250" s="253"/>
      <c r="NHT250" s="253"/>
      <c r="NHU250" s="253"/>
      <c r="NHV250" s="253"/>
      <c r="NHW250" s="253"/>
      <c r="NHX250" s="253"/>
      <c r="NHY250" s="253"/>
      <c r="NHZ250" s="253"/>
      <c r="NIA250" s="253"/>
      <c r="NIB250" s="253"/>
      <c r="NIC250" s="253"/>
      <c r="NID250" s="253"/>
      <c r="NIE250" s="253"/>
      <c r="NIF250" s="253"/>
      <c r="NIG250" s="253"/>
      <c r="NIH250" s="253"/>
      <c r="NII250" s="253"/>
      <c r="NIJ250" s="253"/>
      <c r="NIK250" s="253"/>
      <c r="NIL250" s="253"/>
      <c r="NIM250" s="253"/>
      <c r="NIN250" s="253"/>
      <c r="NIO250" s="253"/>
      <c r="NIP250" s="253"/>
      <c r="NIQ250" s="253"/>
      <c r="NIR250" s="253"/>
      <c r="NIS250" s="253"/>
      <c r="NIT250" s="253"/>
      <c r="NIU250" s="253"/>
      <c r="NIV250" s="253"/>
      <c r="NIW250" s="253"/>
      <c r="NIX250" s="253"/>
      <c r="NIY250" s="253"/>
      <c r="NIZ250" s="253"/>
      <c r="NJA250" s="253"/>
      <c r="NJB250" s="253"/>
      <c r="NJC250" s="253"/>
      <c r="NJD250" s="253"/>
      <c r="NJE250" s="253"/>
      <c r="NJF250" s="253"/>
      <c r="NJG250" s="253"/>
      <c r="NJH250" s="253"/>
      <c r="NJI250" s="253"/>
      <c r="NJJ250" s="253"/>
      <c r="NJK250" s="253"/>
      <c r="NJL250" s="253"/>
      <c r="NJM250" s="253"/>
      <c r="NJN250" s="253"/>
      <c r="NJO250" s="253"/>
      <c r="NJP250" s="253"/>
      <c r="NJQ250" s="253"/>
      <c r="NJR250" s="253"/>
      <c r="NJS250" s="253"/>
      <c r="NJT250" s="253"/>
      <c r="NJU250" s="253"/>
      <c r="NJV250" s="253"/>
      <c r="NJW250" s="253"/>
      <c r="NJX250" s="253"/>
      <c r="NJY250" s="253"/>
      <c r="NJZ250" s="253"/>
      <c r="NKA250" s="253"/>
      <c r="NKB250" s="253"/>
      <c r="NKC250" s="253"/>
      <c r="NKD250" s="253"/>
      <c r="NKE250" s="253"/>
      <c r="NKF250" s="253"/>
      <c r="NKG250" s="253"/>
      <c r="NKH250" s="253"/>
      <c r="NKI250" s="253"/>
      <c r="NKJ250" s="253"/>
      <c r="NKK250" s="253"/>
      <c r="NKL250" s="253"/>
      <c r="NKM250" s="253"/>
      <c r="NKN250" s="253"/>
      <c r="NKO250" s="253"/>
      <c r="NKP250" s="253"/>
      <c r="NKQ250" s="253"/>
      <c r="NKR250" s="253"/>
      <c r="NKS250" s="253"/>
      <c r="NKT250" s="253"/>
      <c r="NKU250" s="253"/>
      <c r="NKV250" s="253"/>
      <c r="NKW250" s="253"/>
      <c r="NKX250" s="253"/>
      <c r="NKY250" s="253"/>
      <c r="NKZ250" s="253"/>
      <c r="NLA250" s="253"/>
      <c r="NLB250" s="253"/>
      <c r="NLC250" s="253"/>
      <c r="NLD250" s="253"/>
      <c r="NLE250" s="253"/>
      <c r="NLF250" s="253"/>
      <c r="NLG250" s="253"/>
      <c r="NLH250" s="253"/>
      <c r="NLI250" s="253"/>
      <c r="NLJ250" s="253"/>
      <c r="NLK250" s="253"/>
      <c r="NLL250" s="253"/>
      <c r="NLM250" s="253"/>
      <c r="NLN250" s="253"/>
      <c r="NLO250" s="253"/>
      <c r="NLP250" s="253"/>
      <c r="NLQ250" s="253"/>
      <c r="NLR250" s="253"/>
      <c r="NLS250" s="253"/>
      <c r="NLT250" s="253"/>
      <c r="NLU250" s="253"/>
      <c r="NLV250" s="253"/>
      <c r="NLW250" s="253"/>
      <c r="NLX250" s="253"/>
      <c r="NLY250" s="253"/>
      <c r="NLZ250" s="253"/>
      <c r="NMA250" s="253"/>
      <c r="NMB250" s="253"/>
      <c r="NMC250" s="253"/>
      <c r="NMD250" s="253"/>
      <c r="NME250" s="253"/>
      <c r="NMF250" s="253"/>
      <c r="NMG250" s="253"/>
      <c r="NMH250" s="253"/>
      <c r="NMI250" s="253"/>
      <c r="NMJ250" s="253"/>
      <c r="NMK250" s="253"/>
      <c r="NML250" s="253"/>
      <c r="NMM250" s="253"/>
      <c r="NMN250" s="253"/>
      <c r="NMO250" s="253"/>
      <c r="NMP250" s="253"/>
      <c r="NMQ250" s="253"/>
      <c r="NMR250" s="253"/>
      <c r="NMS250" s="253"/>
      <c r="NMT250" s="253"/>
      <c r="NMU250" s="253"/>
      <c r="NMV250" s="253"/>
      <c r="NMW250" s="253"/>
      <c r="NMX250" s="253"/>
      <c r="NMY250" s="253"/>
      <c r="NMZ250" s="253"/>
      <c r="NNA250" s="253"/>
      <c r="NNB250" s="253"/>
      <c r="NNC250" s="253"/>
      <c r="NND250" s="253"/>
      <c r="NNE250" s="253"/>
      <c r="NNF250" s="253"/>
      <c r="NNG250" s="253"/>
      <c r="NNH250" s="253"/>
      <c r="NNI250" s="253"/>
      <c r="NNJ250" s="253"/>
      <c r="NNK250" s="253"/>
      <c r="NNL250" s="253"/>
      <c r="NNM250" s="253"/>
      <c r="NNN250" s="253"/>
      <c r="NNO250" s="253"/>
      <c r="NNP250" s="253"/>
      <c r="NNQ250" s="253"/>
      <c r="NNR250" s="253"/>
      <c r="NNS250" s="253"/>
      <c r="NNT250" s="253"/>
      <c r="NNU250" s="253"/>
      <c r="NNV250" s="253"/>
      <c r="NNW250" s="253"/>
      <c r="NNX250" s="253"/>
      <c r="NNY250" s="253"/>
      <c r="NNZ250" s="253"/>
      <c r="NOA250" s="253"/>
      <c r="NOB250" s="253"/>
      <c r="NOC250" s="253"/>
      <c r="NOD250" s="253"/>
      <c r="NOE250" s="253"/>
      <c r="NOF250" s="253"/>
      <c r="NOG250" s="253"/>
      <c r="NOH250" s="253"/>
      <c r="NOI250" s="253"/>
      <c r="NOJ250" s="253"/>
      <c r="NOK250" s="253"/>
      <c r="NOL250" s="253"/>
      <c r="NOM250" s="253"/>
      <c r="NON250" s="253"/>
      <c r="NOO250" s="253"/>
      <c r="NOP250" s="253"/>
      <c r="NOQ250" s="253"/>
      <c r="NOR250" s="253"/>
      <c r="NOS250" s="253"/>
      <c r="NOT250" s="253"/>
      <c r="NOU250" s="253"/>
      <c r="NOV250" s="253"/>
      <c r="NOW250" s="253"/>
      <c r="NOX250" s="253"/>
      <c r="NOY250" s="253"/>
      <c r="NOZ250" s="253"/>
      <c r="NPA250" s="253"/>
      <c r="NPB250" s="253"/>
      <c r="NPC250" s="253"/>
      <c r="NPD250" s="253"/>
      <c r="NPE250" s="253"/>
      <c r="NPF250" s="253"/>
      <c r="NPG250" s="253"/>
      <c r="NPH250" s="253"/>
      <c r="NPI250" s="253"/>
      <c r="NPJ250" s="253"/>
      <c r="NPK250" s="253"/>
      <c r="NPL250" s="253"/>
      <c r="NPM250" s="253"/>
      <c r="NPN250" s="253"/>
      <c r="NPO250" s="253"/>
      <c r="NPP250" s="253"/>
      <c r="NPQ250" s="253"/>
      <c r="NPR250" s="253"/>
      <c r="NPS250" s="253"/>
      <c r="NPT250" s="253"/>
      <c r="NPU250" s="253"/>
      <c r="NPV250" s="253"/>
      <c r="NPW250" s="253"/>
      <c r="NPX250" s="253"/>
      <c r="NPY250" s="253"/>
      <c r="NPZ250" s="253"/>
      <c r="NQA250" s="253"/>
      <c r="NQB250" s="253"/>
      <c r="NQC250" s="253"/>
      <c r="NQD250" s="253"/>
      <c r="NQE250" s="253"/>
      <c r="NQF250" s="253"/>
      <c r="NQG250" s="253"/>
      <c r="NQH250" s="253"/>
      <c r="NQI250" s="253"/>
      <c r="NQJ250" s="253"/>
      <c r="NQK250" s="253"/>
      <c r="NQL250" s="253"/>
      <c r="NQM250" s="253"/>
      <c r="NQN250" s="253"/>
      <c r="NQO250" s="253"/>
      <c r="NQP250" s="253"/>
      <c r="NQQ250" s="253"/>
      <c r="NQR250" s="253"/>
      <c r="NQS250" s="253"/>
      <c r="NQT250" s="253"/>
      <c r="NQU250" s="253"/>
      <c r="NQV250" s="253"/>
      <c r="NQW250" s="253"/>
      <c r="NQX250" s="253"/>
      <c r="NQY250" s="253"/>
      <c r="NQZ250" s="253"/>
      <c r="NRA250" s="253"/>
      <c r="NRB250" s="253"/>
      <c r="NRC250" s="253"/>
      <c r="NRD250" s="253"/>
      <c r="NRE250" s="253"/>
      <c r="NRF250" s="253"/>
      <c r="NRG250" s="253"/>
      <c r="NRH250" s="253"/>
      <c r="NRI250" s="253"/>
      <c r="NRJ250" s="253"/>
      <c r="NRK250" s="253"/>
      <c r="NRL250" s="253"/>
      <c r="NRM250" s="253"/>
      <c r="NRN250" s="253"/>
      <c r="NRO250" s="253"/>
      <c r="NRP250" s="253"/>
      <c r="NRQ250" s="253"/>
      <c r="NRR250" s="253"/>
      <c r="NRS250" s="253"/>
      <c r="NRT250" s="253"/>
      <c r="NRU250" s="253"/>
      <c r="NRV250" s="253"/>
      <c r="NRW250" s="253"/>
      <c r="NRX250" s="253"/>
      <c r="NRY250" s="253"/>
      <c r="NRZ250" s="253"/>
      <c r="NSA250" s="253"/>
      <c r="NSB250" s="253"/>
      <c r="NSC250" s="253"/>
      <c r="NSD250" s="253"/>
      <c r="NSE250" s="253"/>
      <c r="NSF250" s="253"/>
      <c r="NSG250" s="253"/>
      <c r="NSH250" s="253"/>
      <c r="NSI250" s="253"/>
      <c r="NSJ250" s="253"/>
      <c r="NSK250" s="253"/>
      <c r="NSL250" s="253"/>
      <c r="NSM250" s="253"/>
      <c r="NSN250" s="253"/>
      <c r="NSO250" s="253"/>
      <c r="NSP250" s="253"/>
      <c r="NSQ250" s="253"/>
      <c r="NSR250" s="253"/>
      <c r="NSS250" s="253"/>
      <c r="NST250" s="253"/>
      <c r="NSU250" s="253"/>
      <c r="NSV250" s="253"/>
      <c r="NSW250" s="253"/>
      <c r="NSX250" s="253"/>
      <c r="NSY250" s="253"/>
      <c r="NSZ250" s="253"/>
      <c r="NTA250" s="253"/>
      <c r="NTB250" s="253"/>
      <c r="NTC250" s="253"/>
      <c r="NTD250" s="253"/>
      <c r="NTE250" s="253"/>
      <c r="NTF250" s="253"/>
      <c r="NTG250" s="253"/>
      <c r="NTH250" s="253"/>
      <c r="NTI250" s="253"/>
      <c r="NTJ250" s="253"/>
      <c r="NTK250" s="253"/>
      <c r="NTL250" s="253"/>
      <c r="NTM250" s="253"/>
      <c r="NTN250" s="253"/>
      <c r="NTO250" s="253"/>
      <c r="NTP250" s="253"/>
      <c r="NTQ250" s="253"/>
      <c r="NTR250" s="253"/>
      <c r="NTS250" s="253"/>
      <c r="NTT250" s="253"/>
      <c r="NTU250" s="253"/>
      <c r="NTV250" s="253"/>
      <c r="NTW250" s="253"/>
      <c r="NTX250" s="253"/>
      <c r="NTY250" s="253"/>
      <c r="NTZ250" s="253"/>
      <c r="NUA250" s="253"/>
      <c r="NUB250" s="253"/>
      <c r="NUC250" s="253"/>
      <c r="NUD250" s="253"/>
      <c r="NUE250" s="253"/>
      <c r="NUF250" s="253"/>
      <c r="NUG250" s="253"/>
      <c r="NUH250" s="253"/>
      <c r="NUI250" s="253"/>
      <c r="NUJ250" s="253"/>
      <c r="NUK250" s="253"/>
      <c r="NUL250" s="253"/>
      <c r="NUM250" s="253"/>
      <c r="NUN250" s="253"/>
      <c r="NUO250" s="253"/>
      <c r="NUP250" s="253"/>
      <c r="NUQ250" s="253"/>
      <c r="NUR250" s="253"/>
      <c r="NUS250" s="253"/>
      <c r="NUT250" s="253"/>
      <c r="NUU250" s="253"/>
      <c r="NUV250" s="253"/>
      <c r="NUW250" s="253"/>
      <c r="NUX250" s="253"/>
      <c r="NUY250" s="253"/>
      <c r="NUZ250" s="253"/>
      <c r="NVA250" s="253"/>
      <c r="NVB250" s="253"/>
      <c r="NVC250" s="253"/>
      <c r="NVD250" s="253"/>
      <c r="NVE250" s="253"/>
      <c r="NVF250" s="253"/>
      <c r="NVG250" s="253"/>
      <c r="NVH250" s="253"/>
      <c r="NVI250" s="253"/>
      <c r="NVJ250" s="253"/>
      <c r="NVK250" s="253"/>
      <c r="NVL250" s="253"/>
      <c r="NVM250" s="253"/>
      <c r="NVN250" s="253"/>
      <c r="NVO250" s="253"/>
      <c r="NVP250" s="253"/>
      <c r="NVQ250" s="253"/>
      <c r="NVR250" s="253"/>
      <c r="NVS250" s="253"/>
      <c r="NVT250" s="253"/>
      <c r="NVU250" s="253"/>
      <c r="NVV250" s="253"/>
      <c r="NVW250" s="253"/>
      <c r="NVX250" s="253"/>
      <c r="NVY250" s="253"/>
      <c r="NVZ250" s="253"/>
      <c r="NWA250" s="253"/>
      <c r="NWB250" s="253"/>
      <c r="NWC250" s="253"/>
      <c r="NWD250" s="253"/>
      <c r="NWE250" s="253"/>
      <c r="NWF250" s="253"/>
      <c r="NWG250" s="253"/>
      <c r="NWH250" s="253"/>
      <c r="NWI250" s="253"/>
      <c r="NWJ250" s="253"/>
      <c r="NWK250" s="253"/>
      <c r="NWL250" s="253"/>
      <c r="NWM250" s="253"/>
      <c r="NWN250" s="253"/>
      <c r="NWO250" s="253"/>
      <c r="NWP250" s="253"/>
      <c r="NWQ250" s="253"/>
      <c r="NWR250" s="253"/>
      <c r="NWS250" s="253"/>
      <c r="NWT250" s="253"/>
      <c r="NWU250" s="253"/>
      <c r="NWV250" s="253"/>
      <c r="NWW250" s="253"/>
      <c r="NWX250" s="253"/>
      <c r="NWY250" s="253"/>
      <c r="NWZ250" s="253"/>
      <c r="NXA250" s="253"/>
      <c r="NXB250" s="253"/>
      <c r="NXC250" s="253"/>
      <c r="NXD250" s="253"/>
      <c r="NXE250" s="253"/>
      <c r="NXF250" s="253"/>
      <c r="NXG250" s="253"/>
      <c r="NXH250" s="253"/>
      <c r="NXI250" s="253"/>
      <c r="NXJ250" s="253"/>
      <c r="NXK250" s="253"/>
      <c r="NXL250" s="253"/>
      <c r="NXM250" s="253"/>
      <c r="NXN250" s="253"/>
      <c r="NXO250" s="253"/>
      <c r="NXP250" s="253"/>
      <c r="NXQ250" s="253"/>
      <c r="NXR250" s="253"/>
      <c r="NXS250" s="253"/>
      <c r="NXT250" s="253"/>
      <c r="NXU250" s="253"/>
      <c r="NXV250" s="253"/>
      <c r="NXW250" s="253"/>
      <c r="NXX250" s="253"/>
      <c r="NXY250" s="253"/>
      <c r="NXZ250" s="253"/>
      <c r="NYA250" s="253"/>
      <c r="NYB250" s="253"/>
      <c r="NYC250" s="253"/>
      <c r="NYD250" s="253"/>
      <c r="NYE250" s="253"/>
      <c r="NYF250" s="253"/>
      <c r="NYG250" s="253"/>
      <c r="NYH250" s="253"/>
      <c r="NYI250" s="253"/>
      <c r="NYJ250" s="253"/>
      <c r="NYK250" s="253"/>
      <c r="NYL250" s="253"/>
      <c r="NYM250" s="253"/>
      <c r="NYN250" s="253"/>
      <c r="NYO250" s="253"/>
      <c r="NYP250" s="253"/>
      <c r="NYQ250" s="253"/>
      <c r="NYR250" s="253"/>
      <c r="NYS250" s="253"/>
      <c r="NYT250" s="253"/>
      <c r="NYU250" s="253"/>
      <c r="NYV250" s="253"/>
      <c r="NYW250" s="253"/>
      <c r="NYX250" s="253"/>
      <c r="NYY250" s="253"/>
      <c r="NYZ250" s="253"/>
      <c r="NZA250" s="253"/>
      <c r="NZB250" s="253"/>
      <c r="NZC250" s="253"/>
      <c r="NZD250" s="253"/>
      <c r="NZE250" s="253"/>
      <c r="NZF250" s="253"/>
      <c r="NZG250" s="253"/>
      <c r="NZH250" s="253"/>
      <c r="NZI250" s="253"/>
      <c r="NZJ250" s="253"/>
      <c r="NZK250" s="253"/>
      <c r="NZL250" s="253"/>
      <c r="NZM250" s="253"/>
      <c r="NZN250" s="253"/>
      <c r="NZO250" s="253"/>
      <c r="NZP250" s="253"/>
      <c r="NZQ250" s="253"/>
      <c r="NZR250" s="253"/>
      <c r="NZS250" s="253"/>
      <c r="NZT250" s="253"/>
      <c r="NZU250" s="253"/>
      <c r="NZV250" s="253"/>
      <c r="NZW250" s="253"/>
      <c r="NZX250" s="253"/>
      <c r="NZY250" s="253"/>
      <c r="NZZ250" s="253"/>
      <c r="OAA250" s="253"/>
      <c r="OAB250" s="253"/>
      <c r="OAC250" s="253"/>
      <c r="OAD250" s="253"/>
      <c r="OAE250" s="253"/>
      <c r="OAF250" s="253"/>
      <c r="OAG250" s="253"/>
      <c r="OAH250" s="253"/>
      <c r="OAI250" s="253"/>
      <c r="OAJ250" s="253"/>
      <c r="OAK250" s="253"/>
      <c r="OAL250" s="253"/>
      <c r="OAM250" s="253"/>
      <c r="OAN250" s="253"/>
      <c r="OAO250" s="253"/>
      <c r="OAP250" s="253"/>
      <c r="OAQ250" s="253"/>
      <c r="OAR250" s="253"/>
      <c r="OAS250" s="253"/>
      <c r="OAT250" s="253"/>
      <c r="OAU250" s="253"/>
      <c r="OAV250" s="253"/>
      <c r="OAW250" s="253"/>
      <c r="OAX250" s="253"/>
      <c r="OAY250" s="253"/>
      <c r="OAZ250" s="253"/>
      <c r="OBA250" s="253"/>
      <c r="OBB250" s="253"/>
      <c r="OBC250" s="253"/>
      <c r="OBD250" s="253"/>
      <c r="OBE250" s="253"/>
      <c r="OBF250" s="253"/>
      <c r="OBG250" s="253"/>
      <c r="OBH250" s="253"/>
      <c r="OBI250" s="253"/>
      <c r="OBJ250" s="253"/>
      <c r="OBK250" s="253"/>
      <c r="OBL250" s="253"/>
      <c r="OBM250" s="253"/>
      <c r="OBN250" s="253"/>
      <c r="OBO250" s="253"/>
      <c r="OBP250" s="253"/>
      <c r="OBQ250" s="253"/>
      <c r="OBR250" s="253"/>
      <c r="OBS250" s="253"/>
      <c r="OBT250" s="253"/>
      <c r="OBU250" s="253"/>
      <c r="OBV250" s="253"/>
      <c r="OBW250" s="253"/>
      <c r="OBX250" s="253"/>
      <c r="OBY250" s="253"/>
      <c r="OBZ250" s="253"/>
      <c r="OCA250" s="253"/>
      <c r="OCB250" s="253"/>
      <c r="OCC250" s="253"/>
      <c r="OCD250" s="253"/>
      <c r="OCE250" s="253"/>
      <c r="OCF250" s="253"/>
      <c r="OCG250" s="253"/>
      <c r="OCH250" s="253"/>
      <c r="OCI250" s="253"/>
      <c r="OCJ250" s="253"/>
      <c r="OCK250" s="253"/>
      <c r="OCL250" s="253"/>
      <c r="OCM250" s="253"/>
      <c r="OCN250" s="253"/>
      <c r="OCO250" s="253"/>
      <c r="OCP250" s="253"/>
      <c r="OCQ250" s="253"/>
      <c r="OCR250" s="253"/>
      <c r="OCS250" s="253"/>
      <c r="OCT250" s="253"/>
      <c r="OCU250" s="253"/>
      <c r="OCV250" s="253"/>
      <c r="OCW250" s="253"/>
      <c r="OCX250" s="253"/>
      <c r="OCY250" s="253"/>
      <c r="OCZ250" s="253"/>
      <c r="ODA250" s="253"/>
      <c r="ODB250" s="253"/>
      <c r="ODC250" s="253"/>
      <c r="ODD250" s="253"/>
      <c r="ODE250" s="253"/>
      <c r="ODF250" s="253"/>
      <c r="ODG250" s="253"/>
      <c r="ODH250" s="253"/>
      <c r="ODI250" s="253"/>
      <c r="ODJ250" s="253"/>
      <c r="ODK250" s="253"/>
      <c r="ODL250" s="253"/>
      <c r="ODM250" s="253"/>
      <c r="ODN250" s="253"/>
      <c r="ODO250" s="253"/>
      <c r="ODP250" s="253"/>
      <c r="ODQ250" s="253"/>
      <c r="ODR250" s="253"/>
      <c r="ODS250" s="253"/>
      <c r="ODT250" s="253"/>
      <c r="ODU250" s="253"/>
      <c r="ODV250" s="253"/>
      <c r="ODW250" s="253"/>
      <c r="ODX250" s="253"/>
      <c r="ODY250" s="253"/>
      <c r="ODZ250" s="253"/>
      <c r="OEA250" s="253"/>
      <c r="OEB250" s="253"/>
      <c r="OEC250" s="253"/>
      <c r="OED250" s="253"/>
      <c r="OEE250" s="253"/>
      <c r="OEF250" s="253"/>
      <c r="OEG250" s="253"/>
      <c r="OEH250" s="253"/>
      <c r="OEI250" s="253"/>
      <c r="OEJ250" s="253"/>
      <c r="OEK250" s="253"/>
      <c r="OEL250" s="253"/>
      <c r="OEM250" s="253"/>
      <c r="OEN250" s="253"/>
      <c r="OEO250" s="253"/>
      <c r="OEP250" s="253"/>
      <c r="OEQ250" s="253"/>
      <c r="OER250" s="253"/>
      <c r="OES250" s="253"/>
      <c r="OET250" s="253"/>
      <c r="OEU250" s="253"/>
      <c r="OEV250" s="253"/>
      <c r="OEW250" s="253"/>
      <c r="OEX250" s="253"/>
      <c r="OEY250" s="253"/>
      <c r="OEZ250" s="253"/>
      <c r="OFA250" s="253"/>
      <c r="OFB250" s="253"/>
      <c r="OFC250" s="253"/>
      <c r="OFD250" s="253"/>
      <c r="OFE250" s="253"/>
      <c r="OFF250" s="253"/>
      <c r="OFG250" s="253"/>
      <c r="OFH250" s="253"/>
      <c r="OFI250" s="253"/>
      <c r="OFJ250" s="253"/>
      <c r="OFK250" s="253"/>
      <c r="OFL250" s="253"/>
      <c r="OFM250" s="253"/>
      <c r="OFN250" s="253"/>
      <c r="OFO250" s="253"/>
      <c r="OFP250" s="253"/>
      <c r="OFQ250" s="253"/>
      <c r="OFR250" s="253"/>
      <c r="OFS250" s="253"/>
      <c r="OFT250" s="253"/>
      <c r="OFU250" s="253"/>
      <c r="OFV250" s="253"/>
      <c r="OFW250" s="253"/>
      <c r="OFX250" s="253"/>
      <c r="OFY250" s="253"/>
      <c r="OFZ250" s="253"/>
      <c r="OGA250" s="253"/>
      <c r="OGB250" s="253"/>
      <c r="OGC250" s="253"/>
      <c r="OGD250" s="253"/>
      <c r="OGE250" s="253"/>
      <c r="OGF250" s="253"/>
      <c r="OGG250" s="253"/>
      <c r="OGH250" s="253"/>
      <c r="OGI250" s="253"/>
      <c r="OGJ250" s="253"/>
      <c r="OGK250" s="253"/>
      <c r="OGL250" s="253"/>
      <c r="OGM250" s="253"/>
      <c r="OGN250" s="253"/>
      <c r="OGO250" s="253"/>
      <c r="OGP250" s="253"/>
      <c r="OGQ250" s="253"/>
      <c r="OGR250" s="253"/>
      <c r="OGS250" s="253"/>
      <c r="OGT250" s="253"/>
      <c r="OGU250" s="253"/>
      <c r="OGV250" s="253"/>
      <c r="OGW250" s="253"/>
      <c r="OGX250" s="253"/>
      <c r="OGY250" s="253"/>
      <c r="OGZ250" s="253"/>
      <c r="OHA250" s="253"/>
      <c r="OHB250" s="253"/>
      <c r="OHC250" s="253"/>
      <c r="OHD250" s="253"/>
      <c r="OHE250" s="253"/>
      <c r="OHF250" s="253"/>
      <c r="OHG250" s="253"/>
      <c r="OHH250" s="253"/>
      <c r="OHI250" s="253"/>
      <c r="OHJ250" s="253"/>
      <c r="OHK250" s="253"/>
      <c r="OHL250" s="253"/>
      <c r="OHM250" s="253"/>
      <c r="OHN250" s="253"/>
      <c r="OHO250" s="253"/>
      <c r="OHP250" s="253"/>
      <c r="OHQ250" s="253"/>
      <c r="OHR250" s="253"/>
      <c r="OHS250" s="253"/>
      <c r="OHT250" s="253"/>
      <c r="OHU250" s="253"/>
      <c r="OHV250" s="253"/>
      <c r="OHW250" s="253"/>
      <c r="OHX250" s="253"/>
      <c r="OHY250" s="253"/>
      <c r="OHZ250" s="253"/>
      <c r="OIA250" s="253"/>
      <c r="OIB250" s="253"/>
      <c r="OIC250" s="253"/>
      <c r="OID250" s="253"/>
      <c r="OIE250" s="253"/>
      <c r="OIF250" s="253"/>
      <c r="OIG250" s="253"/>
      <c r="OIH250" s="253"/>
      <c r="OII250" s="253"/>
      <c r="OIJ250" s="253"/>
      <c r="OIK250" s="253"/>
      <c r="OIL250" s="253"/>
      <c r="OIM250" s="253"/>
      <c r="OIN250" s="253"/>
      <c r="OIO250" s="253"/>
      <c r="OIP250" s="253"/>
      <c r="OIQ250" s="253"/>
      <c r="OIR250" s="253"/>
      <c r="OIS250" s="253"/>
      <c r="OIT250" s="253"/>
      <c r="OIU250" s="253"/>
      <c r="OIV250" s="253"/>
      <c r="OIW250" s="253"/>
      <c r="OIX250" s="253"/>
      <c r="OIY250" s="253"/>
      <c r="OIZ250" s="253"/>
      <c r="OJA250" s="253"/>
      <c r="OJB250" s="253"/>
      <c r="OJC250" s="253"/>
      <c r="OJD250" s="253"/>
      <c r="OJE250" s="253"/>
      <c r="OJF250" s="253"/>
      <c r="OJG250" s="253"/>
      <c r="OJH250" s="253"/>
      <c r="OJI250" s="253"/>
      <c r="OJJ250" s="253"/>
      <c r="OJK250" s="253"/>
      <c r="OJL250" s="253"/>
      <c r="OJM250" s="253"/>
      <c r="OJN250" s="253"/>
      <c r="OJO250" s="253"/>
      <c r="OJP250" s="253"/>
      <c r="OJQ250" s="253"/>
      <c r="OJR250" s="253"/>
      <c r="OJS250" s="253"/>
      <c r="OJT250" s="253"/>
      <c r="OJU250" s="253"/>
      <c r="OJV250" s="253"/>
      <c r="OJW250" s="253"/>
      <c r="OJX250" s="253"/>
      <c r="OJY250" s="253"/>
      <c r="OJZ250" s="253"/>
      <c r="OKA250" s="253"/>
      <c r="OKB250" s="253"/>
      <c r="OKC250" s="253"/>
      <c r="OKD250" s="253"/>
      <c r="OKE250" s="253"/>
      <c r="OKF250" s="253"/>
      <c r="OKG250" s="253"/>
      <c r="OKH250" s="253"/>
      <c r="OKI250" s="253"/>
      <c r="OKJ250" s="253"/>
      <c r="OKK250" s="253"/>
      <c r="OKL250" s="253"/>
      <c r="OKM250" s="253"/>
      <c r="OKN250" s="253"/>
      <c r="OKO250" s="253"/>
      <c r="OKP250" s="253"/>
      <c r="OKQ250" s="253"/>
      <c r="OKR250" s="253"/>
      <c r="OKS250" s="253"/>
      <c r="OKT250" s="253"/>
      <c r="OKU250" s="253"/>
      <c r="OKV250" s="253"/>
      <c r="OKW250" s="253"/>
      <c r="OKX250" s="253"/>
      <c r="OKY250" s="253"/>
      <c r="OKZ250" s="253"/>
      <c r="OLA250" s="253"/>
      <c r="OLB250" s="253"/>
      <c r="OLC250" s="253"/>
      <c r="OLD250" s="253"/>
      <c r="OLE250" s="253"/>
      <c r="OLF250" s="253"/>
      <c r="OLG250" s="253"/>
      <c r="OLH250" s="253"/>
      <c r="OLI250" s="253"/>
      <c r="OLJ250" s="253"/>
      <c r="OLK250" s="253"/>
      <c r="OLL250" s="253"/>
      <c r="OLM250" s="253"/>
      <c r="OLN250" s="253"/>
      <c r="OLO250" s="253"/>
      <c r="OLP250" s="253"/>
      <c r="OLQ250" s="253"/>
      <c r="OLR250" s="253"/>
      <c r="OLS250" s="253"/>
      <c r="OLT250" s="253"/>
      <c r="OLU250" s="253"/>
      <c r="OLV250" s="253"/>
      <c r="OLW250" s="253"/>
      <c r="OLX250" s="253"/>
      <c r="OLY250" s="253"/>
      <c r="OLZ250" s="253"/>
      <c r="OMA250" s="253"/>
      <c r="OMB250" s="253"/>
      <c r="OMC250" s="253"/>
      <c r="OMD250" s="253"/>
      <c r="OME250" s="253"/>
      <c r="OMF250" s="253"/>
      <c r="OMG250" s="253"/>
      <c r="OMH250" s="253"/>
      <c r="OMI250" s="253"/>
      <c r="OMJ250" s="253"/>
      <c r="OMK250" s="253"/>
      <c r="OML250" s="253"/>
      <c r="OMM250" s="253"/>
      <c r="OMN250" s="253"/>
      <c r="OMO250" s="253"/>
      <c r="OMP250" s="253"/>
      <c r="OMQ250" s="253"/>
      <c r="OMR250" s="253"/>
      <c r="OMS250" s="253"/>
      <c r="OMT250" s="253"/>
      <c r="OMU250" s="253"/>
      <c r="OMV250" s="253"/>
      <c r="OMW250" s="253"/>
      <c r="OMX250" s="253"/>
      <c r="OMY250" s="253"/>
      <c r="OMZ250" s="253"/>
      <c r="ONA250" s="253"/>
      <c r="ONB250" s="253"/>
      <c r="ONC250" s="253"/>
      <c r="OND250" s="253"/>
      <c r="ONE250" s="253"/>
      <c r="ONF250" s="253"/>
      <c r="ONG250" s="253"/>
      <c r="ONH250" s="253"/>
      <c r="ONI250" s="253"/>
      <c r="ONJ250" s="253"/>
      <c r="ONK250" s="253"/>
      <c r="ONL250" s="253"/>
      <c r="ONM250" s="253"/>
      <c r="ONN250" s="253"/>
      <c r="ONO250" s="253"/>
      <c r="ONP250" s="253"/>
      <c r="ONQ250" s="253"/>
      <c r="ONR250" s="253"/>
      <c r="ONS250" s="253"/>
      <c r="ONT250" s="253"/>
      <c r="ONU250" s="253"/>
      <c r="ONV250" s="253"/>
      <c r="ONW250" s="253"/>
      <c r="ONX250" s="253"/>
      <c r="ONY250" s="253"/>
      <c r="ONZ250" s="253"/>
      <c r="OOA250" s="253"/>
      <c r="OOB250" s="253"/>
      <c r="OOC250" s="253"/>
      <c r="OOD250" s="253"/>
      <c r="OOE250" s="253"/>
      <c r="OOF250" s="253"/>
      <c r="OOG250" s="253"/>
      <c r="OOH250" s="253"/>
      <c r="OOI250" s="253"/>
      <c r="OOJ250" s="253"/>
      <c r="OOK250" s="253"/>
      <c r="OOL250" s="253"/>
      <c r="OOM250" s="253"/>
      <c r="OON250" s="253"/>
      <c r="OOO250" s="253"/>
      <c r="OOP250" s="253"/>
      <c r="OOQ250" s="253"/>
      <c r="OOR250" s="253"/>
      <c r="OOS250" s="253"/>
      <c r="OOT250" s="253"/>
      <c r="OOU250" s="253"/>
      <c r="OOV250" s="253"/>
      <c r="OOW250" s="253"/>
      <c r="OOX250" s="253"/>
      <c r="OOY250" s="253"/>
      <c r="OOZ250" s="253"/>
      <c r="OPA250" s="253"/>
      <c r="OPB250" s="253"/>
      <c r="OPC250" s="253"/>
      <c r="OPD250" s="253"/>
      <c r="OPE250" s="253"/>
      <c r="OPF250" s="253"/>
      <c r="OPG250" s="253"/>
      <c r="OPH250" s="253"/>
      <c r="OPI250" s="253"/>
      <c r="OPJ250" s="253"/>
      <c r="OPK250" s="253"/>
      <c r="OPL250" s="253"/>
      <c r="OPM250" s="253"/>
      <c r="OPN250" s="253"/>
      <c r="OPO250" s="253"/>
      <c r="OPP250" s="253"/>
      <c r="OPQ250" s="253"/>
      <c r="OPR250" s="253"/>
      <c r="OPS250" s="253"/>
      <c r="OPT250" s="253"/>
      <c r="OPU250" s="253"/>
      <c r="OPV250" s="253"/>
      <c r="OPW250" s="253"/>
      <c r="OPX250" s="253"/>
      <c r="OPY250" s="253"/>
      <c r="OPZ250" s="253"/>
      <c r="OQA250" s="253"/>
      <c r="OQB250" s="253"/>
      <c r="OQC250" s="253"/>
      <c r="OQD250" s="253"/>
      <c r="OQE250" s="253"/>
      <c r="OQF250" s="253"/>
      <c r="OQG250" s="253"/>
      <c r="OQH250" s="253"/>
      <c r="OQI250" s="253"/>
      <c r="OQJ250" s="253"/>
      <c r="OQK250" s="253"/>
      <c r="OQL250" s="253"/>
      <c r="OQM250" s="253"/>
      <c r="OQN250" s="253"/>
      <c r="OQO250" s="253"/>
      <c r="OQP250" s="253"/>
      <c r="OQQ250" s="253"/>
      <c r="OQR250" s="253"/>
      <c r="OQS250" s="253"/>
      <c r="OQT250" s="253"/>
      <c r="OQU250" s="253"/>
      <c r="OQV250" s="253"/>
      <c r="OQW250" s="253"/>
      <c r="OQX250" s="253"/>
      <c r="OQY250" s="253"/>
      <c r="OQZ250" s="253"/>
      <c r="ORA250" s="253"/>
      <c r="ORB250" s="253"/>
      <c r="ORC250" s="253"/>
      <c r="ORD250" s="253"/>
      <c r="ORE250" s="253"/>
      <c r="ORF250" s="253"/>
      <c r="ORG250" s="253"/>
      <c r="ORH250" s="253"/>
      <c r="ORI250" s="253"/>
      <c r="ORJ250" s="253"/>
      <c r="ORK250" s="253"/>
      <c r="ORL250" s="253"/>
      <c r="ORM250" s="253"/>
      <c r="ORN250" s="253"/>
      <c r="ORO250" s="253"/>
      <c r="ORP250" s="253"/>
      <c r="ORQ250" s="253"/>
      <c r="ORR250" s="253"/>
      <c r="ORS250" s="253"/>
      <c r="ORT250" s="253"/>
      <c r="ORU250" s="253"/>
      <c r="ORV250" s="253"/>
      <c r="ORW250" s="253"/>
      <c r="ORX250" s="253"/>
      <c r="ORY250" s="253"/>
      <c r="ORZ250" s="253"/>
      <c r="OSA250" s="253"/>
      <c r="OSB250" s="253"/>
      <c r="OSC250" s="253"/>
      <c r="OSD250" s="253"/>
      <c r="OSE250" s="253"/>
      <c r="OSF250" s="253"/>
      <c r="OSG250" s="253"/>
      <c r="OSH250" s="253"/>
      <c r="OSI250" s="253"/>
      <c r="OSJ250" s="253"/>
      <c r="OSK250" s="253"/>
      <c r="OSL250" s="253"/>
      <c r="OSM250" s="253"/>
      <c r="OSN250" s="253"/>
      <c r="OSO250" s="253"/>
      <c r="OSP250" s="253"/>
      <c r="OSQ250" s="253"/>
      <c r="OSR250" s="253"/>
      <c r="OSS250" s="253"/>
      <c r="OST250" s="253"/>
      <c r="OSU250" s="253"/>
      <c r="OSV250" s="253"/>
      <c r="OSW250" s="253"/>
      <c r="OSX250" s="253"/>
      <c r="OSY250" s="253"/>
      <c r="OSZ250" s="253"/>
      <c r="OTA250" s="253"/>
      <c r="OTB250" s="253"/>
      <c r="OTC250" s="253"/>
      <c r="OTD250" s="253"/>
      <c r="OTE250" s="253"/>
      <c r="OTF250" s="253"/>
      <c r="OTG250" s="253"/>
      <c r="OTH250" s="253"/>
      <c r="OTI250" s="253"/>
      <c r="OTJ250" s="253"/>
      <c r="OTK250" s="253"/>
      <c r="OTL250" s="253"/>
      <c r="OTM250" s="253"/>
      <c r="OTN250" s="253"/>
      <c r="OTO250" s="253"/>
      <c r="OTP250" s="253"/>
      <c r="OTQ250" s="253"/>
      <c r="OTR250" s="253"/>
      <c r="OTS250" s="253"/>
      <c r="OTT250" s="253"/>
      <c r="OTU250" s="253"/>
      <c r="OTV250" s="253"/>
      <c r="OTW250" s="253"/>
      <c r="OTX250" s="253"/>
      <c r="OTY250" s="253"/>
      <c r="OTZ250" s="253"/>
      <c r="OUA250" s="253"/>
      <c r="OUB250" s="253"/>
      <c r="OUC250" s="253"/>
      <c r="OUD250" s="253"/>
      <c r="OUE250" s="253"/>
      <c r="OUF250" s="253"/>
      <c r="OUG250" s="253"/>
      <c r="OUH250" s="253"/>
      <c r="OUI250" s="253"/>
      <c r="OUJ250" s="253"/>
      <c r="OUK250" s="253"/>
      <c r="OUL250" s="253"/>
      <c r="OUM250" s="253"/>
      <c r="OUN250" s="253"/>
      <c r="OUO250" s="253"/>
      <c r="OUP250" s="253"/>
      <c r="OUQ250" s="253"/>
      <c r="OUR250" s="253"/>
      <c r="OUS250" s="253"/>
      <c r="OUT250" s="253"/>
      <c r="OUU250" s="253"/>
      <c r="OUV250" s="253"/>
      <c r="OUW250" s="253"/>
      <c r="OUX250" s="253"/>
      <c r="OUY250" s="253"/>
      <c r="OUZ250" s="253"/>
      <c r="OVA250" s="253"/>
      <c r="OVB250" s="253"/>
      <c r="OVC250" s="253"/>
      <c r="OVD250" s="253"/>
      <c r="OVE250" s="253"/>
      <c r="OVF250" s="253"/>
      <c r="OVG250" s="253"/>
      <c r="OVH250" s="253"/>
      <c r="OVI250" s="253"/>
      <c r="OVJ250" s="253"/>
      <c r="OVK250" s="253"/>
      <c r="OVL250" s="253"/>
      <c r="OVM250" s="253"/>
      <c r="OVN250" s="253"/>
      <c r="OVO250" s="253"/>
      <c r="OVP250" s="253"/>
      <c r="OVQ250" s="253"/>
      <c r="OVR250" s="253"/>
      <c r="OVS250" s="253"/>
      <c r="OVT250" s="253"/>
      <c r="OVU250" s="253"/>
      <c r="OVV250" s="253"/>
      <c r="OVW250" s="253"/>
      <c r="OVX250" s="253"/>
      <c r="OVY250" s="253"/>
      <c r="OVZ250" s="253"/>
      <c r="OWA250" s="253"/>
      <c r="OWB250" s="253"/>
      <c r="OWC250" s="253"/>
      <c r="OWD250" s="253"/>
      <c r="OWE250" s="253"/>
      <c r="OWF250" s="253"/>
      <c r="OWG250" s="253"/>
      <c r="OWH250" s="253"/>
      <c r="OWI250" s="253"/>
      <c r="OWJ250" s="253"/>
      <c r="OWK250" s="253"/>
      <c r="OWL250" s="253"/>
      <c r="OWM250" s="253"/>
      <c r="OWN250" s="253"/>
      <c r="OWO250" s="253"/>
      <c r="OWP250" s="253"/>
      <c r="OWQ250" s="253"/>
      <c r="OWR250" s="253"/>
      <c r="OWS250" s="253"/>
      <c r="OWT250" s="253"/>
      <c r="OWU250" s="253"/>
      <c r="OWV250" s="253"/>
      <c r="OWW250" s="253"/>
      <c r="OWX250" s="253"/>
      <c r="OWY250" s="253"/>
      <c r="OWZ250" s="253"/>
      <c r="OXA250" s="253"/>
      <c r="OXB250" s="253"/>
      <c r="OXC250" s="253"/>
      <c r="OXD250" s="253"/>
      <c r="OXE250" s="253"/>
      <c r="OXF250" s="253"/>
      <c r="OXG250" s="253"/>
      <c r="OXH250" s="253"/>
      <c r="OXI250" s="253"/>
      <c r="OXJ250" s="253"/>
      <c r="OXK250" s="253"/>
      <c r="OXL250" s="253"/>
      <c r="OXM250" s="253"/>
      <c r="OXN250" s="253"/>
      <c r="OXO250" s="253"/>
      <c r="OXP250" s="253"/>
      <c r="OXQ250" s="253"/>
      <c r="OXR250" s="253"/>
      <c r="OXS250" s="253"/>
      <c r="OXT250" s="253"/>
      <c r="OXU250" s="253"/>
      <c r="OXV250" s="253"/>
      <c r="OXW250" s="253"/>
      <c r="OXX250" s="253"/>
      <c r="OXY250" s="253"/>
      <c r="OXZ250" s="253"/>
      <c r="OYA250" s="253"/>
      <c r="OYB250" s="253"/>
      <c r="OYC250" s="253"/>
      <c r="OYD250" s="253"/>
      <c r="OYE250" s="253"/>
      <c r="OYF250" s="253"/>
      <c r="OYG250" s="253"/>
      <c r="OYH250" s="253"/>
      <c r="OYI250" s="253"/>
      <c r="OYJ250" s="253"/>
      <c r="OYK250" s="253"/>
      <c r="OYL250" s="253"/>
      <c r="OYM250" s="253"/>
      <c r="OYN250" s="253"/>
      <c r="OYO250" s="253"/>
      <c r="OYP250" s="253"/>
      <c r="OYQ250" s="253"/>
      <c r="OYR250" s="253"/>
      <c r="OYS250" s="253"/>
      <c r="OYT250" s="253"/>
      <c r="OYU250" s="253"/>
      <c r="OYV250" s="253"/>
      <c r="OYW250" s="253"/>
      <c r="OYX250" s="253"/>
      <c r="OYY250" s="253"/>
      <c r="OYZ250" s="253"/>
      <c r="OZA250" s="253"/>
      <c r="OZB250" s="253"/>
      <c r="OZC250" s="253"/>
      <c r="OZD250" s="253"/>
      <c r="OZE250" s="253"/>
      <c r="OZF250" s="253"/>
      <c r="OZG250" s="253"/>
      <c r="OZH250" s="253"/>
      <c r="OZI250" s="253"/>
      <c r="OZJ250" s="253"/>
      <c r="OZK250" s="253"/>
      <c r="OZL250" s="253"/>
      <c r="OZM250" s="253"/>
      <c r="OZN250" s="253"/>
      <c r="OZO250" s="253"/>
      <c r="OZP250" s="253"/>
      <c r="OZQ250" s="253"/>
      <c r="OZR250" s="253"/>
      <c r="OZS250" s="253"/>
      <c r="OZT250" s="253"/>
      <c r="OZU250" s="253"/>
      <c r="OZV250" s="253"/>
      <c r="OZW250" s="253"/>
      <c r="OZX250" s="253"/>
      <c r="OZY250" s="253"/>
      <c r="OZZ250" s="253"/>
      <c r="PAA250" s="253"/>
      <c r="PAB250" s="253"/>
      <c r="PAC250" s="253"/>
      <c r="PAD250" s="253"/>
      <c r="PAE250" s="253"/>
      <c r="PAF250" s="253"/>
      <c r="PAG250" s="253"/>
      <c r="PAH250" s="253"/>
      <c r="PAI250" s="253"/>
      <c r="PAJ250" s="253"/>
      <c r="PAK250" s="253"/>
      <c r="PAL250" s="253"/>
      <c r="PAM250" s="253"/>
      <c r="PAN250" s="253"/>
      <c r="PAO250" s="253"/>
      <c r="PAP250" s="253"/>
      <c r="PAQ250" s="253"/>
      <c r="PAR250" s="253"/>
      <c r="PAS250" s="253"/>
      <c r="PAT250" s="253"/>
      <c r="PAU250" s="253"/>
      <c r="PAV250" s="253"/>
      <c r="PAW250" s="253"/>
      <c r="PAX250" s="253"/>
      <c r="PAY250" s="253"/>
      <c r="PAZ250" s="253"/>
      <c r="PBA250" s="253"/>
      <c r="PBB250" s="253"/>
      <c r="PBC250" s="253"/>
      <c r="PBD250" s="253"/>
      <c r="PBE250" s="253"/>
      <c r="PBF250" s="253"/>
      <c r="PBG250" s="253"/>
      <c r="PBH250" s="253"/>
      <c r="PBI250" s="253"/>
      <c r="PBJ250" s="253"/>
      <c r="PBK250" s="253"/>
      <c r="PBL250" s="253"/>
      <c r="PBM250" s="253"/>
      <c r="PBN250" s="253"/>
      <c r="PBO250" s="253"/>
      <c r="PBP250" s="253"/>
      <c r="PBQ250" s="253"/>
      <c r="PBR250" s="253"/>
      <c r="PBS250" s="253"/>
      <c r="PBT250" s="253"/>
      <c r="PBU250" s="253"/>
      <c r="PBV250" s="253"/>
      <c r="PBW250" s="253"/>
      <c r="PBX250" s="253"/>
      <c r="PBY250" s="253"/>
      <c r="PBZ250" s="253"/>
      <c r="PCA250" s="253"/>
      <c r="PCB250" s="253"/>
      <c r="PCC250" s="253"/>
      <c r="PCD250" s="253"/>
      <c r="PCE250" s="253"/>
      <c r="PCF250" s="253"/>
      <c r="PCG250" s="253"/>
      <c r="PCH250" s="253"/>
      <c r="PCI250" s="253"/>
      <c r="PCJ250" s="253"/>
      <c r="PCK250" s="253"/>
      <c r="PCL250" s="253"/>
      <c r="PCM250" s="253"/>
      <c r="PCN250" s="253"/>
      <c r="PCO250" s="253"/>
      <c r="PCP250" s="253"/>
      <c r="PCQ250" s="253"/>
      <c r="PCR250" s="253"/>
      <c r="PCS250" s="253"/>
      <c r="PCT250" s="253"/>
      <c r="PCU250" s="253"/>
      <c r="PCV250" s="253"/>
      <c r="PCW250" s="253"/>
      <c r="PCX250" s="253"/>
      <c r="PCY250" s="253"/>
      <c r="PCZ250" s="253"/>
      <c r="PDA250" s="253"/>
      <c r="PDB250" s="253"/>
      <c r="PDC250" s="253"/>
      <c r="PDD250" s="253"/>
      <c r="PDE250" s="253"/>
      <c r="PDF250" s="253"/>
      <c r="PDG250" s="253"/>
      <c r="PDH250" s="253"/>
      <c r="PDI250" s="253"/>
      <c r="PDJ250" s="253"/>
      <c r="PDK250" s="253"/>
      <c r="PDL250" s="253"/>
      <c r="PDM250" s="253"/>
      <c r="PDN250" s="253"/>
      <c r="PDO250" s="253"/>
      <c r="PDP250" s="253"/>
      <c r="PDQ250" s="253"/>
      <c r="PDR250" s="253"/>
      <c r="PDS250" s="253"/>
      <c r="PDT250" s="253"/>
      <c r="PDU250" s="253"/>
      <c r="PDV250" s="253"/>
      <c r="PDW250" s="253"/>
      <c r="PDX250" s="253"/>
      <c r="PDY250" s="253"/>
      <c r="PDZ250" s="253"/>
      <c r="PEA250" s="253"/>
      <c r="PEB250" s="253"/>
      <c r="PEC250" s="253"/>
      <c r="PED250" s="253"/>
      <c r="PEE250" s="253"/>
      <c r="PEF250" s="253"/>
      <c r="PEG250" s="253"/>
      <c r="PEH250" s="253"/>
      <c r="PEI250" s="253"/>
      <c r="PEJ250" s="253"/>
      <c r="PEK250" s="253"/>
      <c r="PEL250" s="253"/>
      <c r="PEM250" s="253"/>
      <c r="PEN250" s="253"/>
      <c r="PEO250" s="253"/>
      <c r="PEP250" s="253"/>
      <c r="PEQ250" s="253"/>
      <c r="PER250" s="253"/>
      <c r="PES250" s="253"/>
      <c r="PET250" s="253"/>
      <c r="PEU250" s="253"/>
      <c r="PEV250" s="253"/>
      <c r="PEW250" s="253"/>
      <c r="PEX250" s="253"/>
      <c r="PEY250" s="253"/>
      <c r="PEZ250" s="253"/>
      <c r="PFA250" s="253"/>
      <c r="PFB250" s="253"/>
      <c r="PFC250" s="253"/>
      <c r="PFD250" s="253"/>
      <c r="PFE250" s="253"/>
      <c r="PFF250" s="253"/>
      <c r="PFG250" s="253"/>
      <c r="PFH250" s="253"/>
      <c r="PFI250" s="253"/>
      <c r="PFJ250" s="253"/>
      <c r="PFK250" s="253"/>
      <c r="PFL250" s="253"/>
      <c r="PFM250" s="253"/>
      <c r="PFN250" s="253"/>
      <c r="PFO250" s="253"/>
      <c r="PFP250" s="253"/>
      <c r="PFQ250" s="253"/>
      <c r="PFR250" s="253"/>
      <c r="PFS250" s="253"/>
      <c r="PFT250" s="253"/>
      <c r="PFU250" s="253"/>
      <c r="PFV250" s="253"/>
      <c r="PFW250" s="253"/>
      <c r="PFX250" s="253"/>
      <c r="PFY250" s="253"/>
      <c r="PFZ250" s="253"/>
      <c r="PGA250" s="253"/>
      <c r="PGB250" s="253"/>
      <c r="PGC250" s="253"/>
      <c r="PGD250" s="253"/>
      <c r="PGE250" s="253"/>
      <c r="PGF250" s="253"/>
      <c r="PGG250" s="253"/>
      <c r="PGH250" s="253"/>
      <c r="PGI250" s="253"/>
      <c r="PGJ250" s="253"/>
      <c r="PGK250" s="253"/>
      <c r="PGL250" s="253"/>
      <c r="PGM250" s="253"/>
      <c r="PGN250" s="253"/>
      <c r="PGO250" s="253"/>
      <c r="PGP250" s="253"/>
      <c r="PGQ250" s="253"/>
      <c r="PGR250" s="253"/>
      <c r="PGS250" s="253"/>
      <c r="PGT250" s="253"/>
      <c r="PGU250" s="253"/>
      <c r="PGV250" s="253"/>
      <c r="PGW250" s="253"/>
      <c r="PGX250" s="253"/>
      <c r="PGY250" s="253"/>
      <c r="PGZ250" s="253"/>
      <c r="PHA250" s="253"/>
      <c r="PHB250" s="253"/>
      <c r="PHC250" s="253"/>
      <c r="PHD250" s="253"/>
      <c r="PHE250" s="253"/>
      <c r="PHF250" s="253"/>
      <c r="PHG250" s="253"/>
      <c r="PHH250" s="253"/>
      <c r="PHI250" s="253"/>
      <c r="PHJ250" s="253"/>
      <c r="PHK250" s="253"/>
      <c r="PHL250" s="253"/>
      <c r="PHM250" s="253"/>
      <c r="PHN250" s="253"/>
      <c r="PHO250" s="253"/>
      <c r="PHP250" s="253"/>
      <c r="PHQ250" s="253"/>
      <c r="PHR250" s="253"/>
      <c r="PHS250" s="253"/>
      <c r="PHT250" s="253"/>
      <c r="PHU250" s="253"/>
      <c r="PHV250" s="253"/>
      <c r="PHW250" s="253"/>
      <c r="PHX250" s="253"/>
      <c r="PHY250" s="253"/>
      <c r="PHZ250" s="253"/>
      <c r="PIA250" s="253"/>
      <c r="PIB250" s="253"/>
      <c r="PIC250" s="253"/>
      <c r="PID250" s="253"/>
      <c r="PIE250" s="253"/>
      <c r="PIF250" s="253"/>
      <c r="PIG250" s="253"/>
      <c r="PIH250" s="253"/>
      <c r="PII250" s="253"/>
      <c r="PIJ250" s="253"/>
      <c r="PIK250" s="253"/>
      <c r="PIL250" s="253"/>
      <c r="PIM250" s="253"/>
      <c r="PIN250" s="253"/>
      <c r="PIO250" s="253"/>
      <c r="PIP250" s="253"/>
      <c r="PIQ250" s="253"/>
      <c r="PIR250" s="253"/>
      <c r="PIS250" s="253"/>
      <c r="PIT250" s="253"/>
      <c r="PIU250" s="253"/>
      <c r="PIV250" s="253"/>
      <c r="PIW250" s="253"/>
      <c r="PIX250" s="253"/>
      <c r="PIY250" s="253"/>
      <c r="PIZ250" s="253"/>
      <c r="PJA250" s="253"/>
      <c r="PJB250" s="253"/>
      <c r="PJC250" s="253"/>
      <c r="PJD250" s="253"/>
      <c r="PJE250" s="253"/>
      <c r="PJF250" s="253"/>
      <c r="PJG250" s="253"/>
      <c r="PJH250" s="253"/>
      <c r="PJI250" s="253"/>
      <c r="PJJ250" s="253"/>
      <c r="PJK250" s="253"/>
      <c r="PJL250" s="253"/>
      <c r="PJM250" s="253"/>
      <c r="PJN250" s="253"/>
      <c r="PJO250" s="253"/>
      <c r="PJP250" s="253"/>
      <c r="PJQ250" s="253"/>
      <c r="PJR250" s="253"/>
      <c r="PJS250" s="253"/>
      <c r="PJT250" s="253"/>
      <c r="PJU250" s="253"/>
      <c r="PJV250" s="253"/>
      <c r="PJW250" s="253"/>
      <c r="PJX250" s="253"/>
      <c r="PJY250" s="253"/>
      <c r="PJZ250" s="253"/>
      <c r="PKA250" s="253"/>
      <c r="PKB250" s="253"/>
      <c r="PKC250" s="253"/>
      <c r="PKD250" s="253"/>
      <c r="PKE250" s="253"/>
      <c r="PKF250" s="253"/>
      <c r="PKG250" s="253"/>
      <c r="PKH250" s="253"/>
      <c r="PKI250" s="253"/>
      <c r="PKJ250" s="253"/>
      <c r="PKK250" s="253"/>
      <c r="PKL250" s="253"/>
      <c r="PKM250" s="253"/>
      <c r="PKN250" s="253"/>
      <c r="PKO250" s="253"/>
      <c r="PKP250" s="253"/>
      <c r="PKQ250" s="253"/>
      <c r="PKR250" s="253"/>
      <c r="PKS250" s="253"/>
      <c r="PKT250" s="253"/>
      <c r="PKU250" s="253"/>
      <c r="PKV250" s="253"/>
      <c r="PKW250" s="253"/>
      <c r="PKX250" s="253"/>
      <c r="PKY250" s="253"/>
      <c r="PKZ250" s="253"/>
      <c r="PLA250" s="253"/>
      <c r="PLB250" s="253"/>
      <c r="PLC250" s="253"/>
      <c r="PLD250" s="253"/>
      <c r="PLE250" s="253"/>
      <c r="PLF250" s="253"/>
      <c r="PLG250" s="253"/>
      <c r="PLH250" s="253"/>
      <c r="PLI250" s="253"/>
      <c r="PLJ250" s="253"/>
      <c r="PLK250" s="253"/>
      <c r="PLL250" s="253"/>
      <c r="PLM250" s="253"/>
      <c r="PLN250" s="253"/>
      <c r="PLO250" s="253"/>
      <c r="PLP250" s="253"/>
      <c r="PLQ250" s="253"/>
      <c r="PLR250" s="253"/>
      <c r="PLS250" s="253"/>
      <c r="PLT250" s="253"/>
      <c r="PLU250" s="253"/>
      <c r="PLV250" s="253"/>
      <c r="PLW250" s="253"/>
      <c r="PLX250" s="253"/>
      <c r="PLY250" s="253"/>
      <c r="PLZ250" s="253"/>
      <c r="PMA250" s="253"/>
      <c r="PMB250" s="253"/>
      <c r="PMC250" s="253"/>
      <c r="PMD250" s="253"/>
      <c r="PME250" s="253"/>
      <c r="PMF250" s="253"/>
      <c r="PMG250" s="253"/>
      <c r="PMH250" s="253"/>
      <c r="PMI250" s="253"/>
      <c r="PMJ250" s="253"/>
      <c r="PMK250" s="253"/>
      <c r="PML250" s="253"/>
      <c r="PMM250" s="253"/>
      <c r="PMN250" s="253"/>
      <c r="PMO250" s="253"/>
      <c r="PMP250" s="253"/>
      <c r="PMQ250" s="253"/>
      <c r="PMR250" s="253"/>
      <c r="PMS250" s="253"/>
      <c r="PMT250" s="253"/>
      <c r="PMU250" s="253"/>
      <c r="PMV250" s="253"/>
      <c r="PMW250" s="253"/>
      <c r="PMX250" s="253"/>
      <c r="PMY250" s="253"/>
      <c r="PMZ250" s="253"/>
      <c r="PNA250" s="253"/>
      <c r="PNB250" s="253"/>
      <c r="PNC250" s="253"/>
      <c r="PND250" s="253"/>
      <c r="PNE250" s="253"/>
      <c r="PNF250" s="253"/>
      <c r="PNG250" s="253"/>
      <c r="PNH250" s="253"/>
      <c r="PNI250" s="253"/>
      <c r="PNJ250" s="253"/>
      <c r="PNK250" s="253"/>
      <c r="PNL250" s="253"/>
      <c r="PNM250" s="253"/>
      <c r="PNN250" s="253"/>
      <c r="PNO250" s="253"/>
      <c r="PNP250" s="253"/>
      <c r="PNQ250" s="253"/>
      <c r="PNR250" s="253"/>
      <c r="PNS250" s="253"/>
      <c r="PNT250" s="253"/>
      <c r="PNU250" s="253"/>
      <c r="PNV250" s="253"/>
      <c r="PNW250" s="253"/>
      <c r="PNX250" s="253"/>
      <c r="PNY250" s="253"/>
      <c r="PNZ250" s="253"/>
      <c r="POA250" s="253"/>
      <c r="POB250" s="253"/>
      <c r="POC250" s="253"/>
      <c r="POD250" s="253"/>
      <c r="POE250" s="253"/>
      <c r="POF250" s="253"/>
      <c r="POG250" s="253"/>
      <c r="POH250" s="253"/>
      <c r="POI250" s="253"/>
      <c r="POJ250" s="253"/>
      <c r="POK250" s="253"/>
      <c r="POL250" s="253"/>
      <c r="POM250" s="253"/>
      <c r="PON250" s="253"/>
      <c r="POO250" s="253"/>
      <c r="POP250" s="253"/>
      <c r="POQ250" s="253"/>
      <c r="POR250" s="253"/>
      <c r="POS250" s="253"/>
      <c r="POT250" s="253"/>
      <c r="POU250" s="253"/>
      <c r="POV250" s="253"/>
      <c r="POW250" s="253"/>
      <c r="POX250" s="253"/>
      <c r="POY250" s="253"/>
      <c r="POZ250" s="253"/>
      <c r="PPA250" s="253"/>
      <c r="PPB250" s="253"/>
      <c r="PPC250" s="253"/>
      <c r="PPD250" s="253"/>
      <c r="PPE250" s="253"/>
      <c r="PPF250" s="253"/>
      <c r="PPG250" s="253"/>
      <c r="PPH250" s="253"/>
      <c r="PPI250" s="253"/>
      <c r="PPJ250" s="253"/>
      <c r="PPK250" s="253"/>
      <c r="PPL250" s="253"/>
      <c r="PPM250" s="253"/>
      <c r="PPN250" s="253"/>
      <c r="PPO250" s="253"/>
      <c r="PPP250" s="253"/>
      <c r="PPQ250" s="253"/>
      <c r="PPR250" s="253"/>
      <c r="PPS250" s="253"/>
      <c r="PPT250" s="253"/>
      <c r="PPU250" s="253"/>
      <c r="PPV250" s="253"/>
      <c r="PPW250" s="253"/>
      <c r="PPX250" s="253"/>
      <c r="PPY250" s="253"/>
      <c r="PPZ250" s="253"/>
      <c r="PQA250" s="253"/>
      <c r="PQB250" s="253"/>
      <c r="PQC250" s="253"/>
      <c r="PQD250" s="253"/>
      <c r="PQE250" s="253"/>
      <c r="PQF250" s="253"/>
      <c r="PQG250" s="253"/>
      <c r="PQH250" s="253"/>
      <c r="PQI250" s="253"/>
      <c r="PQJ250" s="253"/>
      <c r="PQK250" s="253"/>
      <c r="PQL250" s="253"/>
      <c r="PQM250" s="253"/>
      <c r="PQN250" s="253"/>
      <c r="PQO250" s="253"/>
      <c r="PQP250" s="253"/>
      <c r="PQQ250" s="253"/>
      <c r="PQR250" s="253"/>
      <c r="PQS250" s="253"/>
      <c r="PQT250" s="253"/>
      <c r="PQU250" s="253"/>
      <c r="PQV250" s="253"/>
      <c r="PQW250" s="253"/>
      <c r="PQX250" s="253"/>
      <c r="PQY250" s="253"/>
      <c r="PQZ250" s="253"/>
      <c r="PRA250" s="253"/>
      <c r="PRB250" s="253"/>
      <c r="PRC250" s="253"/>
      <c r="PRD250" s="253"/>
      <c r="PRE250" s="253"/>
      <c r="PRF250" s="253"/>
      <c r="PRG250" s="253"/>
      <c r="PRH250" s="253"/>
      <c r="PRI250" s="253"/>
      <c r="PRJ250" s="253"/>
      <c r="PRK250" s="253"/>
      <c r="PRL250" s="253"/>
      <c r="PRM250" s="253"/>
      <c r="PRN250" s="253"/>
      <c r="PRO250" s="253"/>
      <c r="PRP250" s="253"/>
      <c r="PRQ250" s="253"/>
      <c r="PRR250" s="253"/>
      <c r="PRS250" s="253"/>
      <c r="PRT250" s="253"/>
      <c r="PRU250" s="253"/>
      <c r="PRV250" s="253"/>
      <c r="PRW250" s="253"/>
      <c r="PRX250" s="253"/>
      <c r="PRY250" s="253"/>
      <c r="PRZ250" s="253"/>
      <c r="PSA250" s="253"/>
      <c r="PSB250" s="253"/>
      <c r="PSC250" s="253"/>
      <c r="PSD250" s="253"/>
      <c r="PSE250" s="253"/>
      <c r="PSF250" s="253"/>
      <c r="PSG250" s="253"/>
      <c r="PSH250" s="253"/>
      <c r="PSI250" s="253"/>
      <c r="PSJ250" s="253"/>
      <c r="PSK250" s="253"/>
      <c r="PSL250" s="253"/>
      <c r="PSM250" s="253"/>
      <c r="PSN250" s="253"/>
      <c r="PSO250" s="253"/>
      <c r="PSP250" s="253"/>
      <c r="PSQ250" s="253"/>
      <c r="PSR250" s="253"/>
      <c r="PSS250" s="253"/>
      <c r="PST250" s="253"/>
      <c r="PSU250" s="253"/>
      <c r="PSV250" s="253"/>
      <c r="PSW250" s="253"/>
      <c r="PSX250" s="253"/>
      <c r="PSY250" s="253"/>
      <c r="PSZ250" s="253"/>
      <c r="PTA250" s="253"/>
      <c r="PTB250" s="253"/>
      <c r="PTC250" s="253"/>
      <c r="PTD250" s="253"/>
      <c r="PTE250" s="253"/>
      <c r="PTF250" s="253"/>
      <c r="PTG250" s="253"/>
      <c r="PTH250" s="253"/>
      <c r="PTI250" s="253"/>
      <c r="PTJ250" s="253"/>
      <c r="PTK250" s="253"/>
      <c r="PTL250" s="253"/>
      <c r="PTM250" s="253"/>
      <c r="PTN250" s="253"/>
      <c r="PTO250" s="253"/>
      <c r="PTP250" s="253"/>
      <c r="PTQ250" s="253"/>
      <c r="PTR250" s="253"/>
      <c r="PTS250" s="253"/>
      <c r="PTT250" s="253"/>
      <c r="PTU250" s="253"/>
      <c r="PTV250" s="253"/>
      <c r="PTW250" s="253"/>
      <c r="PTX250" s="253"/>
      <c r="PTY250" s="253"/>
      <c r="PTZ250" s="253"/>
      <c r="PUA250" s="253"/>
      <c r="PUB250" s="253"/>
      <c r="PUC250" s="253"/>
      <c r="PUD250" s="253"/>
      <c r="PUE250" s="253"/>
      <c r="PUF250" s="253"/>
      <c r="PUG250" s="253"/>
      <c r="PUH250" s="253"/>
      <c r="PUI250" s="253"/>
      <c r="PUJ250" s="253"/>
      <c r="PUK250" s="253"/>
      <c r="PUL250" s="253"/>
      <c r="PUM250" s="253"/>
      <c r="PUN250" s="253"/>
      <c r="PUO250" s="253"/>
      <c r="PUP250" s="253"/>
      <c r="PUQ250" s="253"/>
      <c r="PUR250" s="253"/>
      <c r="PUS250" s="253"/>
      <c r="PUT250" s="253"/>
      <c r="PUU250" s="253"/>
      <c r="PUV250" s="253"/>
      <c r="PUW250" s="253"/>
      <c r="PUX250" s="253"/>
      <c r="PUY250" s="253"/>
      <c r="PUZ250" s="253"/>
      <c r="PVA250" s="253"/>
      <c r="PVB250" s="253"/>
      <c r="PVC250" s="253"/>
      <c r="PVD250" s="253"/>
      <c r="PVE250" s="253"/>
      <c r="PVF250" s="253"/>
      <c r="PVG250" s="253"/>
      <c r="PVH250" s="253"/>
      <c r="PVI250" s="253"/>
      <c r="PVJ250" s="253"/>
      <c r="PVK250" s="253"/>
      <c r="PVL250" s="253"/>
      <c r="PVM250" s="253"/>
      <c r="PVN250" s="253"/>
      <c r="PVO250" s="253"/>
      <c r="PVP250" s="253"/>
      <c r="PVQ250" s="253"/>
      <c r="PVR250" s="253"/>
      <c r="PVS250" s="253"/>
      <c r="PVT250" s="253"/>
      <c r="PVU250" s="253"/>
      <c r="PVV250" s="253"/>
      <c r="PVW250" s="253"/>
      <c r="PVX250" s="253"/>
      <c r="PVY250" s="253"/>
      <c r="PVZ250" s="253"/>
      <c r="PWA250" s="253"/>
      <c r="PWB250" s="253"/>
      <c r="PWC250" s="253"/>
      <c r="PWD250" s="253"/>
      <c r="PWE250" s="253"/>
      <c r="PWF250" s="253"/>
      <c r="PWG250" s="253"/>
      <c r="PWH250" s="253"/>
      <c r="PWI250" s="253"/>
      <c r="PWJ250" s="253"/>
      <c r="PWK250" s="253"/>
      <c r="PWL250" s="253"/>
      <c r="PWM250" s="253"/>
      <c r="PWN250" s="253"/>
      <c r="PWO250" s="253"/>
      <c r="PWP250" s="253"/>
      <c r="PWQ250" s="253"/>
      <c r="PWR250" s="253"/>
      <c r="PWS250" s="253"/>
      <c r="PWT250" s="253"/>
      <c r="PWU250" s="253"/>
      <c r="PWV250" s="253"/>
      <c r="PWW250" s="253"/>
      <c r="PWX250" s="253"/>
      <c r="PWY250" s="253"/>
      <c r="PWZ250" s="253"/>
      <c r="PXA250" s="253"/>
      <c r="PXB250" s="253"/>
      <c r="PXC250" s="253"/>
      <c r="PXD250" s="253"/>
      <c r="PXE250" s="253"/>
      <c r="PXF250" s="253"/>
      <c r="PXG250" s="253"/>
      <c r="PXH250" s="253"/>
      <c r="PXI250" s="253"/>
      <c r="PXJ250" s="253"/>
      <c r="PXK250" s="253"/>
      <c r="PXL250" s="253"/>
      <c r="PXM250" s="253"/>
      <c r="PXN250" s="253"/>
      <c r="PXO250" s="253"/>
      <c r="PXP250" s="253"/>
      <c r="PXQ250" s="253"/>
      <c r="PXR250" s="253"/>
      <c r="PXS250" s="253"/>
      <c r="PXT250" s="253"/>
      <c r="PXU250" s="253"/>
      <c r="PXV250" s="253"/>
      <c r="PXW250" s="253"/>
      <c r="PXX250" s="253"/>
      <c r="PXY250" s="253"/>
      <c r="PXZ250" s="253"/>
      <c r="PYA250" s="253"/>
      <c r="PYB250" s="253"/>
      <c r="PYC250" s="253"/>
      <c r="PYD250" s="253"/>
      <c r="PYE250" s="253"/>
      <c r="PYF250" s="253"/>
      <c r="PYG250" s="253"/>
      <c r="PYH250" s="253"/>
      <c r="PYI250" s="253"/>
      <c r="PYJ250" s="253"/>
      <c r="PYK250" s="253"/>
      <c r="PYL250" s="253"/>
      <c r="PYM250" s="253"/>
      <c r="PYN250" s="253"/>
      <c r="PYO250" s="253"/>
      <c r="PYP250" s="253"/>
      <c r="PYQ250" s="253"/>
      <c r="PYR250" s="253"/>
      <c r="PYS250" s="253"/>
      <c r="PYT250" s="253"/>
      <c r="PYU250" s="253"/>
      <c r="PYV250" s="253"/>
      <c r="PYW250" s="253"/>
      <c r="PYX250" s="253"/>
      <c r="PYY250" s="253"/>
      <c r="PYZ250" s="253"/>
      <c r="PZA250" s="253"/>
      <c r="PZB250" s="253"/>
      <c r="PZC250" s="253"/>
      <c r="PZD250" s="253"/>
      <c r="PZE250" s="253"/>
      <c r="PZF250" s="253"/>
      <c r="PZG250" s="253"/>
      <c r="PZH250" s="253"/>
      <c r="PZI250" s="253"/>
      <c r="PZJ250" s="253"/>
      <c r="PZK250" s="253"/>
      <c r="PZL250" s="253"/>
      <c r="PZM250" s="253"/>
      <c r="PZN250" s="253"/>
      <c r="PZO250" s="253"/>
      <c r="PZP250" s="253"/>
      <c r="PZQ250" s="253"/>
      <c r="PZR250" s="253"/>
      <c r="PZS250" s="253"/>
      <c r="PZT250" s="253"/>
      <c r="PZU250" s="253"/>
      <c r="PZV250" s="253"/>
      <c r="PZW250" s="253"/>
      <c r="PZX250" s="253"/>
      <c r="PZY250" s="253"/>
      <c r="PZZ250" s="253"/>
      <c r="QAA250" s="253"/>
      <c r="QAB250" s="253"/>
      <c r="QAC250" s="253"/>
      <c r="QAD250" s="253"/>
      <c r="QAE250" s="253"/>
      <c r="QAF250" s="253"/>
      <c r="QAG250" s="253"/>
      <c r="QAH250" s="253"/>
      <c r="QAI250" s="253"/>
      <c r="QAJ250" s="253"/>
      <c r="QAK250" s="253"/>
      <c r="QAL250" s="253"/>
      <c r="QAM250" s="253"/>
      <c r="QAN250" s="253"/>
      <c r="QAO250" s="253"/>
      <c r="QAP250" s="253"/>
      <c r="QAQ250" s="253"/>
      <c r="QAR250" s="253"/>
      <c r="QAS250" s="253"/>
      <c r="QAT250" s="253"/>
      <c r="QAU250" s="253"/>
      <c r="QAV250" s="253"/>
      <c r="QAW250" s="253"/>
      <c r="QAX250" s="253"/>
      <c r="QAY250" s="253"/>
      <c r="QAZ250" s="253"/>
      <c r="QBA250" s="253"/>
      <c r="QBB250" s="253"/>
      <c r="QBC250" s="253"/>
      <c r="QBD250" s="253"/>
      <c r="QBE250" s="253"/>
      <c r="QBF250" s="253"/>
      <c r="QBG250" s="253"/>
      <c r="QBH250" s="253"/>
      <c r="QBI250" s="253"/>
      <c r="QBJ250" s="253"/>
      <c r="QBK250" s="253"/>
      <c r="QBL250" s="253"/>
      <c r="QBM250" s="253"/>
      <c r="QBN250" s="253"/>
      <c r="QBO250" s="253"/>
      <c r="QBP250" s="253"/>
      <c r="QBQ250" s="253"/>
      <c r="QBR250" s="253"/>
      <c r="QBS250" s="253"/>
      <c r="QBT250" s="253"/>
      <c r="QBU250" s="253"/>
      <c r="QBV250" s="253"/>
      <c r="QBW250" s="253"/>
      <c r="QBX250" s="253"/>
      <c r="QBY250" s="253"/>
      <c r="QBZ250" s="253"/>
      <c r="QCA250" s="253"/>
      <c r="QCB250" s="253"/>
      <c r="QCC250" s="253"/>
      <c r="QCD250" s="253"/>
      <c r="QCE250" s="253"/>
      <c r="QCF250" s="253"/>
      <c r="QCG250" s="253"/>
      <c r="QCH250" s="253"/>
      <c r="QCI250" s="253"/>
      <c r="QCJ250" s="253"/>
      <c r="QCK250" s="253"/>
      <c r="QCL250" s="253"/>
      <c r="QCM250" s="253"/>
      <c r="QCN250" s="253"/>
      <c r="QCO250" s="253"/>
      <c r="QCP250" s="253"/>
      <c r="QCQ250" s="253"/>
      <c r="QCR250" s="253"/>
      <c r="QCS250" s="253"/>
      <c r="QCT250" s="253"/>
      <c r="QCU250" s="253"/>
      <c r="QCV250" s="253"/>
      <c r="QCW250" s="253"/>
      <c r="QCX250" s="253"/>
      <c r="QCY250" s="253"/>
      <c r="QCZ250" s="253"/>
      <c r="QDA250" s="253"/>
      <c r="QDB250" s="253"/>
      <c r="QDC250" s="253"/>
      <c r="QDD250" s="253"/>
      <c r="QDE250" s="253"/>
      <c r="QDF250" s="253"/>
      <c r="QDG250" s="253"/>
      <c r="QDH250" s="253"/>
      <c r="QDI250" s="253"/>
      <c r="QDJ250" s="253"/>
      <c r="QDK250" s="253"/>
      <c r="QDL250" s="253"/>
      <c r="QDM250" s="253"/>
      <c r="QDN250" s="253"/>
      <c r="QDO250" s="253"/>
      <c r="QDP250" s="253"/>
      <c r="QDQ250" s="253"/>
      <c r="QDR250" s="253"/>
      <c r="QDS250" s="253"/>
      <c r="QDT250" s="253"/>
      <c r="QDU250" s="253"/>
      <c r="QDV250" s="253"/>
      <c r="QDW250" s="253"/>
      <c r="QDX250" s="253"/>
      <c r="QDY250" s="253"/>
      <c r="QDZ250" s="253"/>
      <c r="QEA250" s="253"/>
      <c r="QEB250" s="253"/>
      <c r="QEC250" s="253"/>
      <c r="QED250" s="253"/>
      <c r="QEE250" s="253"/>
      <c r="QEF250" s="253"/>
      <c r="QEG250" s="253"/>
      <c r="QEH250" s="253"/>
      <c r="QEI250" s="253"/>
      <c r="QEJ250" s="253"/>
      <c r="QEK250" s="253"/>
      <c r="QEL250" s="253"/>
      <c r="QEM250" s="253"/>
      <c r="QEN250" s="253"/>
      <c r="QEO250" s="253"/>
      <c r="QEP250" s="253"/>
      <c r="QEQ250" s="253"/>
      <c r="QER250" s="253"/>
      <c r="QES250" s="253"/>
      <c r="QET250" s="253"/>
      <c r="QEU250" s="253"/>
      <c r="QEV250" s="253"/>
      <c r="QEW250" s="253"/>
      <c r="QEX250" s="253"/>
      <c r="QEY250" s="253"/>
      <c r="QEZ250" s="253"/>
      <c r="QFA250" s="253"/>
      <c r="QFB250" s="253"/>
      <c r="QFC250" s="253"/>
      <c r="QFD250" s="253"/>
      <c r="QFE250" s="253"/>
      <c r="QFF250" s="253"/>
      <c r="QFG250" s="253"/>
      <c r="QFH250" s="253"/>
      <c r="QFI250" s="253"/>
      <c r="QFJ250" s="253"/>
      <c r="QFK250" s="253"/>
      <c r="QFL250" s="253"/>
      <c r="QFM250" s="253"/>
      <c r="QFN250" s="253"/>
      <c r="QFO250" s="253"/>
      <c r="QFP250" s="253"/>
      <c r="QFQ250" s="253"/>
      <c r="QFR250" s="253"/>
      <c r="QFS250" s="253"/>
      <c r="QFT250" s="253"/>
      <c r="QFU250" s="253"/>
      <c r="QFV250" s="253"/>
      <c r="QFW250" s="253"/>
      <c r="QFX250" s="253"/>
      <c r="QFY250" s="253"/>
      <c r="QFZ250" s="253"/>
      <c r="QGA250" s="253"/>
      <c r="QGB250" s="253"/>
      <c r="QGC250" s="253"/>
      <c r="QGD250" s="253"/>
      <c r="QGE250" s="253"/>
      <c r="QGF250" s="253"/>
      <c r="QGG250" s="253"/>
      <c r="QGH250" s="253"/>
      <c r="QGI250" s="253"/>
      <c r="QGJ250" s="253"/>
      <c r="QGK250" s="253"/>
      <c r="QGL250" s="253"/>
      <c r="QGM250" s="253"/>
      <c r="QGN250" s="253"/>
      <c r="QGO250" s="253"/>
      <c r="QGP250" s="253"/>
      <c r="QGQ250" s="253"/>
      <c r="QGR250" s="253"/>
      <c r="QGS250" s="253"/>
      <c r="QGT250" s="253"/>
      <c r="QGU250" s="253"/>
      <c r="QGV250" s="253"/>
      <c r="QGW250" s="253"/>
      <c r="QGX250" s="253"/>
      <c r="QGY250" s="253"/>
      <c r="QGZ250" s="253"/>
      <c r="QHA250" s="253"/>
      <c r="QHB250" s="253"/>
      <c r="QHC250" s="253"/>
      <c r="QHD250" s="253"/>
      <c r="QHE250" s="253"/>
      <c r="QHF250" s="253"/>
      <c r="QHG250" s="253"/>
      <c r="QHH250" s="253"/>
      <c r="QHI250" s="253"/>
      <c r="QHJ250" s="253"/>
      <c r="QHK250" s="253"/>
      <c r="QHL250" s="253"/>
      <c r="QHM250" s="253"/>
      <c r="QHN250" s="253"/>
      <c r="QHO250" s="253"/>
      <c r="QHP250" s="253"/>
      <c r="QHQ250" s="253"/>
      <c r="QHR250" s="253"/>
      <c r="QHS250" s="253"/>
      <c r="QHT250" s="253"/>
      <c r="QHU250" s="253"/>
      <c r="QHV250" s="253"/>
      <c r="QHW250" s="253"/>
      <c r="QHX250" s="253"/>
      <c r="QHY250" s="253"/>
      <c r="QHZ250" s="253"/>
      <c r="QIA250" s="253"/>
      <c r="QIB250" s="253"/>
      <c r="QIC250" s="253"/>
      <c r="QID250" s="253"/>
      <c r="QIE250" s="253"/>
      <c r="QIF250" s="253"/>
      <c r="QIG250" s="253"/>
      <c r="QIH250" s="253"/>
      <c r="QII250" s="253"/>
      <c r="QIJ250" s="253"/>
      <c r="QIK250" s="253"/>
      <c r="QIL250" s="253"/>
      <c r="QIM250" s="253"/>
      <c r="QIN250" s="253"/>
      <c r="QIO250" s="253"/>
      <c r="QIP250" s="253"/>
      <c r="QIQ250" s="253"/>
      <c r="QIR250" s="253"/>
      <c r="QIS250" s="253"/>
      <c r="QIT250" s="253"/>
      <c r="QIU250" s="253"/>
      <c r="QIV250" s="253"/>
      <c r="QIW250" s="253"/>
      <c r="QIX250" s="253"/>
      <c r="QIY250" s="253"/>
      <c r="QIZ250" s="253"/>
      <c r="QJA250" s="253"/>
      <c r="QJB250" s="253"/>
      <c r="QJC250" s="253"/>
      <c r="QJD250" s="253"/>
      <c r="QJE250" s="253"/>
      <c r="QJF250" s="253"/>
      <c r="QJG250" s="253"/>
      <c r="QJH250" s="253"/>
      <c r="QJI250" s="253"/>
      <c r="QJJ250" s="253"/>
      <c r="QJK250" s="253"/>
      <c r="QJL250" s="253"/>
      <c r="QJM250" s="253"/>
      <c r="QJN250" s="253"/>
      <c r="QJO250" s="253"/>
      <c r="QJP250" s="253"/>
      <c r="QJQ250" s="253"/>
      <c r="QJR250" s="253"/>
      <c r="QJS250" s="253"/>
      <c r="QJT250" s="253"/>
      <c r="QJU250" s="253"/>
      <c r="QJV250" s="253"/>
      <c r="QJW250" s="253"/>
      <c r="QJX250" s="253"/>
      <c r="QJY250" s="253"/>
      <c r="QJZ250" s="253"/>
      <c r="QKA250" s="253"/>
      <c r="QKB250" s="253"/>
      <c r="QKC250" s="253"/>
      <c r="QKD250" s="253"/>
      <c r="QKE250" s="253"/>
      <c r="QKF250" s="253"/>
      <c r="QKG250" s="253"/>
      <c r="QKH250" s="253"/>
      <c r="QKI250" s="253"/>
      <c r="QKJ250" s="253"/>
      <c r="QKK250" s="253"/>
      <c r="QKL250" s="253"/>
      <c r="QKM250" s="253"/>
      <c r="QKN250" s="253"/>
      <c r="QKO250" s="253"/>
      <c r="QKP250" s="253"/>
      <c r="QKQ250" s="253"/>
      <c r="QKR250" s="253"/>
      <c r="QKS250" s="253"/>
      <c r="QKT250" s="253"/>
      <c r="QKU250" s="253"/>
      <c r="QKV250" s="253"/>
      <c r="QKW250" s="253"/>
      <c r="QKX250" s="253"/>
      <c r="QKY250" s="253"/>
      <c r="QKZ250" s="253"/>
      <c r="QLA250" s="253"/>
      <c r="QLB250" s="253"/>
      <c r="QLC250" s="253"/>
      <c r="QLD250" s="253"/>
      <c r="QLE250" s="253"/>
      <c r="QLF250" s="253"/>
      <c r="QLG250" s="253"/>
      <c r="QLH250" s="253"/>
      <c r="QLI250" s="253"/>
      <c r="QLJ250" s="253"/>
      <c r="QLK250" s="253"/>
      <c r="QLL250" s="253"/>
      <c r="QLM250" s="253"/>
      <c r="QLN250" s="253"/>
      <c r="QLO250" s="253"/>
      <c r="QLP250" s="253"/>
      <c r="QLQ250" s="253"/>
      <c r="QLR250" s="253"/>
      <c r="QLS250" s="253"/>
      <c r="QLT250" s="253"/>
      <c r="QLU250" s="253"/>
      <c r="QLV250" s="253"/>
      <c r="QLW250" s="253"/>
      <c r="QLX250" s="253"/>
      <c r="QLY250" s="253"/>
      <c r="QLZ250" s="253"/>
      <c r="QMA250" s="253"/>
      <c r="QMB250" s="253"/>
      <c r="QMC250" s="253"/>
      <c r="QMD250" s="253"/>
      <c r="QME250" s="253"/>
      <c r="QMF250" s="253"/>
      <c r="QMG250" s="253"/>
      <c r="QMH250" s="253"/>
      <c r="QMI250" s="253"/>
      <c r="QMJ250" s="253"/>
      <c r="QMK250" s="253"/>
      <c r="QML250" s="253"/>
      <c r="QMM250" s="253"/>
      <c r="QMN250" s="253"/>
      <c r="QMO250" s="253"/>
      <c r="QMP250" s="253"/>
      <c r="QMQ250" s="253"/>
      <c r="QMR250" s="253"/>
      <c r="QMS250" s="253"/>
      <c r="QMT250" s="253"/>
      <c r="QMU250" s="253"/>
      <c r="QMV250" s="253"/>
      <c r="QMW250" s="253"/>
      <c r="QMX250" s="253"/>
      <c r="QMY250" s="253"/>
      <c r="QMZ250" s="253"/>
      <c r="QNA250" s="253"/>
      <c r="QNB250" s="253"/>
      <c r="QNC250" s="253"/>
      <c r="QND250" s="253"/>
      <c r="QNE250" s="253"/>
      <c r="QNF250" s="253"/>
      <c r="QNG250" s="253"/>
      <c r="QNH250" s="253"/>
      <c r="QNI250" s="253"/>
      <c r="QNJ250" s="253"/>
      <c r="QNK250" s="253"/>
      <c r="QNL250" s="253"/>
      <c r="QNM250" s="253"/>
      <c r="QNN250" s="253"/>
      <c r="QNO250" s="253"/>
      <c r="QNP250" s="253"/>
      <c r="QNQ250" s="253"/>
      <c r="QNR250" s="253"/>
      <c r="QNS250" s="253"/>
      <c r="QNT250" s="253"/>
      <c r="QNU250" s="253"/>
      <c r="QNV250" s="253"/>
      <c r="QNW250" s="253"/>
      <c r="QNX250" s="253"/>
      <c r="QNY250" s="253"/>
      <c r="QNZ250" s="253"/>
      <c r="QOA250" s="253"/>
      <c r="QOB250" s="253"/>
      <c r="QOC250" s="253"/>
      <c r="QOD250" s="253"/>
      <c r="QOE250" s="253"/>
      <c r="QOF250" s="253"/>
      <c r="QOG250" s="253"/>
      <c r="QOH250" s="253"/>
      <c r="QOI250" s="253"/>
      <c r="QOJ250" s="253"/>
      <c r="QOK250" s="253"/>
      <c r="QOL250" s="253"/>
      <c r="QOM250" s="253"/>
      <c r="QON250" s="253"/>
      <c r="QOO250" s="253"/>
      <c r="QOP250" s="253"/>
      <c r="QOQ250" s="253"/>
      <c r="QOR250" s="253"/>
      <c r="QOS250" s="253"/>
      <c r="QOT250" s="253"/>
      <c r="QOU250" s="253"/>
      <c r="QOV250" s="253"/>
      <c r="QOW250" s="253"/>
      <c r="QOX250" s="253"/>
      <c r="QOY250" s="253"/>
      <c r="QOZ250" s="253"/>
      <c r="QPA250" s="253"/>
      <c r="QPB250" s="253"/>
      <c r="QPC250" s="253"/>
      <c r="QPD250" s="253"/>
      <c r="QPE250" s="253"/>
      <c r="QPF250" s="253"/>
      <c r="QPG250" s="253"/>
      <c r="QPH250" s="253"/>
      <c r="QPI250" s="253"/>
      <c r="QPJ250" s="253"/>
      <c r="QPK250" s="253"/>
      <c r="QPL250" s="253"/>
      <c r="QPM250" s="253"/>
      <c r="QPN250" s="253"/>
      <c r="QPO250" s="253"/>
      <c r="QPP250" s="253"/>
      <c r="QPQ250" s="253"/>
      <c r="QPR250" s="253"/>
      <c r="QPS250" s="253"/>
      <c r="QPT250" s="253"/>
      <c r="QPU250" s="253"/>
      <c r="QPV250" s="253"/>
      <c r="QPW250" s="253"/>
      <c r="QPX250" s="253"/>
      <c r="QPY250" s="253"/>
      <c r="QPZ250" s="253"/>
      <c r="QQA250" s="253"/>
      <c r="QQB250" s="253"/>
      <c r="QQC250" s="253"/>
      <c r="QQD250" s="253"/>
      <c r="QQE250" s="253"/>
      <c r="QQF250" s="253"/>
      <c r="QQG250" s="253"/>
      <c r="QQH250" s="253"/>
      <c r="QQI250" s="253"/>
      <c r="QQJ250" s="253"/>
      <c r="QQK250" s="253"/>
      <c r="QQL250" s="253"/>
      <c r="QQM250" s="253"/>
      <c r="QQN250" s="253"/>
      <c r="QQO250" s="253"/>
      <c r="QQP250" s="253"/>
      <c r="QQQ250" s="253"/>
      <c r="QQR250" s="253"/>
      <c r="QQS250" s="253"/>
      <c r="QQT250" s="253"/>
      <c r="QQU250" s="253"/>
      <c r="QQV250" s="253"/>
      <c r="QQW250" s="253"/>
      <c r="QQX250" s="253"/>
      <c r="QQY250" s="253"/>
      <c r="QQZ250" s="253"/>
      <c r="QRA250" s="253"/>
      <c r="QRB250" s="253"/>
      <c r="QRC250" s="253"/>
      <c r="QRD250" s="253"/>
      <c r="QRE250" s="253"/>
      <c r="QRF250" s="253"/>
      <c r="QRG250" s="253"/>
      <c r="QRH250" s="253"/>
      <c r="QRI250" s="253"/>
      <c r="QRJ250" s="253"/>
      <c r="QRK250" s="253"/>
      <c r="QRL250" s="253"/>
      <c r="QRM250" s="253"/>
      <c r="QRN250" s="253"/>
      <c r="QRO250" s="253"/>
      <c r="QRP250" s="253"/>
      <c r="QRQ250" s="253"/>
      <c r="QRR250" s="253"/>
      <c r="QRS250" s="253"/>
      <c r="QRT250" s="253"/>
      <c r="QRU250" s="253"/>
      <c r="QRV250" s="253"/>
      <c r="QRW250" s="253"/>
      <c r="QRX250" s="253"/>
      <c r="QRY250" s="253"/>
      <c r="QRZ250" s="253"/>
      <c r="QSA250" s="253"/>
      <c r="QSB250" s="253"/>
      <c r="QSC250" s="253"/>
      <c r="QSD250" s="253"/>
      <c r="QSE250" s="253"/>
      <c r="QSF250" s="253"/>
      <c r="QSG250" s="253"/>
      <c r="QSH250" s="253"/>
      <c r="QSI250" s="253"/>
      <c r="QSJ250" s="253"/>
      <c r="QSK250" s="253"/>
      <c r="QSL250" s="253"/>
      <c r="QSM250" s="253"/>
      <c r="QSN250" s="253"/>
      <c r="QSO250" s="253"/>
      <c r="QSP250" s="253"/>
      <c r="QSQ250" s="253"/>
      <c r="QSR250" s="253"/>
      <c r="QSS250" s="253"/>
      <c r="QST250" s="253"/>
      <c r="QSU250" s="253"/>
      <c r="QSV250" s="253"/>
      <c r="QSW250" s="253"/>
      <c r="QSX250" s="253"/>
      <c r="QSY250" s="253"/>
      <c r="QSZ250" s="253"/>
      <c r="QTA250" s="253"/>
      <c r="QTB250" s="253"/>
      <c r="QTC250" s="253"/>
      <c r="QTD250" s="253"/>
      <c r="QTE250" s="253"/>
      <c r="QTF250" s="253"/>
      <c r="QTG250" s="253"/>
      <c r="QTH250" s="253"/>
      <c r="QTI250" s="253"/>
      <c r="QTJ250" s="253"/>
      <c r="QTK250" s="253"/>
      <c r="QTL250" s="253"/>
      <c r="QTM250" s="253"/>
      <c r="QTN250" s="253"/>
      <c r="QTO250" s="253"/>
      <c r="QTP250" s="253"/>
      <c r="QTQ250" s="253"/>
      <c r="QTR250" s="253"/>
      <c r="QTS250" s="253"/>
      <c r="QTT250" s="253"/>
      <c r="QTU250" s="253"/>
      <c r="QTV250" s="253"/>
      <c r="QTW250" s="253"/>
      <c r="QTX250" s="253"/>
      <c r="QTY250" s="253"/>
      <c r="QTZ250" s="253"/>
      <c r="QUA250" s="253"/>
      <c r="QUB250" s="253"/>
      <c r="QUC250" s="253"/>
      <c r="QUD250" s="253"/>
      <c r="QUE250" s="253"/>
      <c r="QUF250" s="253"/>
      <c r="QUG250" s="253"/>
      <c r="QUH250" s="253"/>
      <c r="QUI250" s="253"/>
      <c r="QUJ250" s="253"/>
      <c r="QUK250" s="253"/>
      <c r="QUL250" s="253"/>
      <c r="QUM250" s="253"/>
      <c r="QUN250" s="253"/>
      <c r="QUO250" s="253"/>
      <c r="QUP250" s="253"/>
      <c r="QUQ250" s="253"/>
      <c r="QUR250" s="253"/>
      <c r="QUS250" s="253"/>
      <c r="QUT250" s="253"/>
      <c r="QUU250" s="253"/>
      <c r="QUV250" s="253"/>
      <c r="QUW250" s="253"/>
      <c r="QUX250" s="253"/>
      <c r="QUY250" s="253"/>
      <c r="QUZ250" s="253"/>
      <c r="QVA250" s="253"/>
      <c r="QVB250" s="253"/>
      <c r="QVC250" s="253"/>
      <c r="QVD250" s="253"/>
      <c r="QVE250" s="253"/>
      <c r="QVF250" s="253"/>
      <c r="QVG250" s="253"/>
      <c r="QVH250" s="253"/>
      <c r="QVI250" s="253"/>
      <c r="QVJ250" s="253"/>
      <c r="QVK250" s="253"/>
      <c r="QVL250" s="253"/>
      <c r="QVM250" s="253"/>
      <c r="QVN250" s="253"/>
      <c r="QVO250" s="253"/>
      <c r="QVP250" s="253"/>
      <c r="QVQ250" s="253"/>
      <c r="QVR250" s="253"/>
      <c r="QVS250" s="253"/>
      <c r="QVT250" s="253"/>
      <c r="QVU250" s="253"/>
      <c r="QVV250" s="253"/>
      <c r="QVW250" s="253"/>
      <c r="QVX250" s="253"/>
      <c r="QVY250" s="253"/>
      <c r="QVZ250" s="253"/>
      <c r="QWA250" s="253"/>
      <c r="QWB250" s="253"/>
      <c r="QWC250" s="253"/>
      <c r="QWD250" s="253"/>
      <c r="QWE250" s="253"/>
      <c r="QWF250" s="253"/>
      <c r="QWG250" s="253"/>
      <c r="QWH250" s="253"/>
      <c r="QWI250" s="253"/>
      <c r="QWJ250" s="253"/>
      <c r="QWK250" s="253"/>
      <c r="QWL250" s="253"/>
      <c r="QWM250" s="253"/>
      <c r="QWN250" s="253"/>
      <c r="QWO250" s="253"/>
      <c r="QWP250" s="253"/>
      <c r="QWQ250" s="253"/>
      <c r="QWR250" s="253"/>
      <c r="QWS250" s="253"/>
      <c r="QWT250" s="253"/>
      <c r="QWU250" s="253"/>
      <c r="QWV250" s="253"/>
      <c r="QWW250" s="253"/>
      <c r="QWX250" s="253"/>
      <c r="QWY250" s="253"/>
      <c r="QWZ250" s="253"/>
      <c r="QXA250" s="253"/>
      <c r="QXB250" s="253"/>
      <c r="QXC250" s="253"/>
      <c r="QXD250" s="253"/>
      <c r="QXE250" s="253"/>
      <c r="QXF250" s="253"/>
      <c r="QXG250" s="253"/>
      <c r="QXH250" s="253"/>
      <c r="QXI250" s="253"/>
      <c r="QXJ250" s="253"/>
      <c r="QXK250" s="253"/>
      <c r="QXL250" s="253"/>
      <c r="QXM250" s="253"/>
      <c r="QXN250" s="253"/>
      <c r="QXO250" s="253"/>
      <c r="QXP250" s="253"/>
      <c r="QXQ250" s="253"/>
      <c r="QXR250" s="253"/>
      <c r="QXS250" s="253"/>
      <c r="QXT250" s="253"/>
      <c r="QXU250" s="253"/>
      <c r="QXV250" s="253"/>
      <c r="QXW250" s="253"/>
      <c r="QXX250" s="253"/>
      <c r="QXY250" s="253"/>
      <c r="QXZ250" s="253"/>
      <c r="QYA250" s="253"/>
      <c r="QYB250" s="253"/>
      <c r="QYC250" s="253"/>
      <c r="QYD250" s="253"/>
      <c r="QYE250" s="253"/>
      <c r="QYF250" s="253"/>
      <c r="QYG250" s="253"/>
      <c r="QYH250" s="253"/>
      <c r="QYI250" s="253"/>
      <c r="QYJ250" s="253"/>
      <c r="QYK250" s="253"/>
      <c r="QYL250" s="253"/>
      <c r="QYM250" s="253"/>
      <c r="QYN250" s="253"/>
      <c r="QYO250" s="253"/>
      <c r="QYP250" s="253"/>
      <c r="QYQ250" s="253"/>
      <c r="QYR250" s="253"/>
      <c r="QYS250" s="253"/>
      <c r="QYT250" s="253"/>
      <c r="QYU250" s="253"/>
      <c r="QYV250" s="253"/>
      <c r="QYW250" s="253"/>
      <c r="QYX250" s="253"/>
      <c r="QYY250" s="253"/>
      <c r="QYZ250" s="253"/>
      <c r="QZA250" s="253"/>
      <c r="QZB250" s="253"/>
      <c r="QZC250" s="253"/>
      <c r="QZD250" s="253"/>
      <c r="QZE250" s="253"/>
      <c r="QZF250" s="253"/>
      <c r="QZG250" s="253"/>
      <c r="QZH250" s="253"/>
      <c r="QZI250" s="253"/>
      <c r="QZJ250" s="253"/>
      <c r="QZK250" s="253"/>
      <c r="QZL250" s="253"/>
      <c r="QZM250" s="253"/>
      <c r="QZN250" s="253"/>
      <c r="QZO250" s="253"/>
      <c r="QZP250" s="253"/>
      <c r="QZQ250" s="253"/>
      <c r="QZR250" s="253"/>
      <c r="QZS250" s="253"/>
      <c r="QZT250" s="253"/>
      <c r="QZU250" s="253"/>
      <c r="QZV250" s="253"/>
      <c r="QZW250" s="253"/>
      <c r="QZX250" s="253"/>
      <c r="QZY250" s="253"/>
      <c r="QZZ250" s="253"/>
      <c r="RAA250" s="253"/>
      <c r="RAB250" s="253"/>
      <c r="RAC250" s="253"/>
      <c r="RAD250" s="253"/>
      <c r="RAE250" s="253"/>
      <c r="RAF250" s="253"/>
      <c r="RAG250" s="253"/>
      <c r="RAH250" s="253"/>
      <c r="RAI250" s="253"/>
      <c r="RAJ250" s="253"/>
      <c r="RAK250" s="253"/>
      <c r="RAL250" s="253"/>
      <c r="RAM250" s="253"/>
      <c r="RAN250" s="253"/>
      <c r="RAO250" s="253"/>
      <c r="RAP250" s="253"/>
      <c r="RAQ250" s="253"/>
      <c r="RAR250" s="253"/>
      <c r="RAS250" s="253"/>
      <c r="RAT250" s="253"/>
      <c r="RAU250" s="253"/>
      <c r="RAV250" s="253"/>
      <c r="RAW250" s="253"/>
      <c r="RAX250" s="253"/>
      <c r="RAY250" s="253"/>
      <c r="RAZ250" s="253"/>
      <c r="RBA250" s="253"/>
      <c r="RBB250" s="253"/>
      <c r="RBC250" s="253"/>
      <c r="RBD250" s="253"/>
      <c r="RBE250" s="253"/>
      <c r="RBF250" s="253"/>
      <c r="RBG250" s="253"/>
      <c r="RBH250" s="253"/>
      <c r="RBI250" s="253"/>
      <c r="RBJ250" s="253"/>
      <c r="RBK250" s="253"/>
      <c r="RBL250" s="253"/>
      <c r="RBM250" s="253"/>
      <c r="RBN250" s="253"/>
      <c r="RBO250" s="253"/>
      <c r="RBP250" s="253"/>
      <c r="RBQ250" s="253"/>
      <c r="RBR250" s="253"/>
      <c r="RBS250" s="253"/>
      <c r="RBT250" s="253"/>
      <c r="RBU250" s="253"/>
      <c r="RBV250" s="253"/>
      <c r="RBW250" s="253"/>
      <c r="RBX250" s="253"/>
      <c r="RBY250" s="253"/>
      <c r="RBZ250" s="253"/>
      <c r="RCA250" s="253"/>
      <c r="RCB250" s="253"/>
      <c r="RCC250" s="253"/>
      <c r="RCD250" s="253"/>
      <c r="RCE250" s="253"/>
      <c r="RCF250" s="253"/>
      <c r="RCG250" s="253"/>
      <c r="RCH250" s="253"/>
      <c r="RCI250" s="253"/>
      <c r="RCJ250" s="253"/>
      <c r="RCK250" s="253"/>
      <c r="RCL250" s="253"/>
      <c r="RCM250" s="253"/>
      <c r="RCN250" s="253"/>
      <c r="RCO250" s="253"/>
      <c r="RCP250" s="253"/>
      <c r="RCQ250" s="253"/>
      <c r="RCR250" s="253"/>
      <c r="RCS250" s="253"/>
      <c r="RCT250" s="253"/>
      <c r="RCU250" s="253"/>
      <c r="RCV250" s="253"/>
      <c r="RCW250" s="253"/>
      <c r="RCX250" s="253"/>
      <c r="RCY250" s="253"/>
      <c r="RCZ250" s="253"/>
      <c r="RDA250" s="253"/>
      <c r="RDB250" s="253"/>
      <c r="RDC250" s="253"/>
      <c r="RDD250" s="253"/>
      <c r="RDE250" s="253"/>
      <c r="RDF250" s="253"/>
      <c r="RDG250" s="253"/>
      <c r="RDH250" s="253"/>
      <c r="RDI250" s="253"/>
      <c r="RDJ250" s="253"/>
      <c r="RDK250" s="253"/>
      <c r="RDL250" s="253"/>
      <c r="RDM250" s="253"/>
      <c r="RDN250" s="253"/>
      <c r="RDO250" s="253"/>
      <c r="RDP250" s="253"/>
      <c r="RDQ250" s="253"/>
      <c r="RDR250" s="253"/>
      <c r="RDS250" s="253"/>
      <c r="RDT250" s="253"/>
      <c r="RDU250" s="253"/>
      <c r="RDV250" s="253"/>
      <c r="RDW250" s="253"/>
      <c r="RDX250" s="253"/>
      <c r="RDY250" s="253"/>
      <c r="RDZ250" s="253"/>
      <c r="REA250" s="253"/>
      <c r="REB250" s="253"/>
      <c r="REC250" s="253"/>
      <c r="RED250" s="253"/>
      <c r="REE250" s="253"/>
      <c r="REF250" s="253"/>
      <c r="REG250" s="253"/>
      <c r="REH250" s="253"/>
      <c r="REI250" s="253"/>
      <c r="REJ250" s="253"/>
      <c r="REK250" s="253"/>
      <c r="REL250" s="253"/>
      <c r="REM250" s="253"/>
      <c r="REN250" s="253"/>
      <c r="REO250" s="253"/>
      <c r="REP250" s="253"/>
      <c r="REQ250" s="253"/>
      <c r="RER250" s="253"/>
      <c r="RES250" s="253"/>
      <c r="RET250" s="253"/>
      <c r="REU250" s="253"/>
      <c r="REV250" s="253"/>
      <c r="REW250" s="253"/>
      <c r="REX250" s="253"/>
      <c r="REY250" s="253"/>
      <c r="REZ250" s="253"/>
      <c r="RFA250" s="253"/>
      <c r="RFB250" s="253"/>
      <c r="RFC250" s="253"/>
      <c r="RFD250" s="253"/>
      <c r="RFE250" s="253"/>
      <c r="RFF250" s="253"/>
      <c r="RFG250" s="253"/>
      <c r="RFH250" s="253"/>
      <c r="RFI250" s="253"/>
      <c r="RFJ250" s="253"/>
      <c r="RFK250" s="253"/>
      <c r="RFL250" s="253"/>
      <c r="RFM250" s="253"/>
      <c r="RFN250" s="253"/>
      <c r="RFO250" s="253"/>
      <c r="RFP250" s="253"/>
      <c r="RFQ250" s="253"/>
      <c r="RFR250" s="253"/>
      <c r="RFS250" s="253"/>
      <c r="RFT250" s="253"/>
      <c r="RFU250" s="253"/>
      <c r="RFV250" s="253"/>
      <c r="RFW250" s="253"/>
      <c r="RFX250" s="253"/>
      <c r="RFY250" s="253"/>
      <c r="RFZ250" s="253"/>
      <c r="RGA250" s="253"/>
      <c r="RGB250" s="253"/>
      <c r="RGC250" s="253"/>
      <c r="RGD250" s="253"/>
      <c r="RGE250" s="253"/>
      <c r="RGF250" s="253"/>
      <c r="RGG250" s="253"/>
      <c r="RGH250" s="253"/>
      <c r="RGI250" s="253"/>
      <c r="RGJ250" s="253"/>
      <c r="RGK250" s="253"/>
      <c r="RGL250" s="253"/>
      <c r="RGM250" s="253"/>
      <c r="RGN250" s="253"/>
      <c r="RGO250" s="253"/>
      <c r="RGP250" s="253"/>
      <c r="RGQ250" s="253"/>
      <c r="RGR250" s="253"/>
      <c r="RGS250" s="253"/>
      <c r="RGT250" s="253"/>
      <c r="RGU250" s="253"/>
      <c r="RGV250" s="253"/>
      <c r="RGW250" s="253"/>
      <c r="RGX250" s="253"/>
      <c r="RGY250" s="253"/>
      <c r="RGZ250" s="253"/>
      <c r="RHA250" s="253"/>
      <c r="RHB250" s="253"/>
      <c r="RHC250" s="253"/>
      <c r="RHD250" s="253"/>
      <c r="RHE250" s="253"/>
      <c r="RHF250" s="253"/>
      <c r="RHG250" s="253"/>
      <c r="RHH250" s="253"/>
      <c r="RHI250" s="253"/>
      <c r="RHJ250" s="253"/>
      <c r="RHK250" s="253"/>
      <c r="RHL250" s="253"/>
      <c r="RHM250" s="253"/>
      <c r="RHN250" s="253"/>
      <c r="RHO250" s="253"/>
      <c r="RHP250" s="253"/>
      <c r="RHQ250" s="253"/>
      <c r="RHR250" s="253"/>
      <c r="RHS250" s="253"/>
      <c r="RHT250" s="253"/>
      <c r="RHU250" s="253"/>
      <c r="RHV250" s="253"/>
      <c r="RHW250" s="253"/>
      <c r="RHX250" s="253"/>
      <c r="RHY250" s="253"/>
      <c r="RHZ250" s="253"/>
      <c r="RIA250" s="253"/>
      <c r="RIB250" s="253"/>
      <c r="RIC250" s="253"/>
      <c r="RID250" s="253"/>
      <c r="RIE250" s="253"/>
      <c r="RIF250" s="253"/>
      <c r="RIG250" s="253"/>
      <c r="RIH250" s="253"/>
      <c r="RII250" s="253"/>
      <c r="RIJ250" s="253"/>
      <c r="RIK250" s="253"/>
      <c r="RIL250" s="253"/>
      <c r="RIM250" s="253"/>
      <c r="RIN250" s="253"/>
      <c r="RIO250" s="253"/>
      <c r="RIP250" s="253"/>
      <c r="RIQ250" s="253"/>
      <c r="RIR250" s="253"/>
      <c r="RIS250" s="253"/>
      <c r="RIT250" s="253"/>
      <c r="RIU250" s="253"/>
      <c r="RIV250" s="253"/>
      <c r="RIW250" s="253"/>
      <c r="RIX250" s="253"/>
      <c r="RIY250" s="253"/>
      <c r="RIZ250" s="253"/>
      <c r="RJA250" s="253"/>
      <c r="RJB250" s="253"/>
      <c r="RJC250" s="253"/>
      <c r="RJD250" s="253"/>
      <c r="RJE250" s="253"/>
      <c r="RJF250" s="253"/>
      <c r="RJG250" s="253"/>
      <c r="RJH250" s="253"/>
      <c r="RJI250" s="253"/>
      <c r="RJJ250" s="253"/>
      <c r="RJK250" s="253"/>
      <c r="RJL250" s="253"/>
      <c r="RJM250" s="253"/>
      <c r="RJN250" s="253"/>
      <c r="RJO250" s="253"/>
      <c r="RJP250" s="253"/>
      <c r="RJQ250" s="253"/>
      <c r="RJR250" s="253"/>
      <c r="RJS250" s="253"/>
      <c r="RJT250" s="253"/>
      <c r="RJU250" s="253"/>
      <c r="RJV250" s="253"/>
      <c r="RJW250" s="253"/>
      <c r="RJX250" s="253"/>
      <c r="RJY250" s="253"/>
      <c r="RJZ250" s="253"/>
      <c r="RKA250" s="253"/>
      <c r="RKB250" s="253"/>
      <c r="RKC250" s="253"/>
      <c r="RKD250" s="253"/>
      <c r="RKE250" s="253"/>
      <c r="RKF250" s="253"/>
      <c r="RKG250" s="253"/>
      <c r="RKH250" s="253"/>
      <c r="RKI250" s="253"/>
      <c r="RKJ250" s="253"/>
      <c r="RKK250" s="253"/>
      <c r="RKL250" s="253"/>
      <c r="RKM250" s="253"/>
      <c r="RKN250" s="253"/>
      <c r="RKO250" s="253"/>
      <c r="RKP250" s="253"/>
      <c r="RKQ250" s="253"/>
      <c r="RKR250" s="253"/>
      <c r="RKS250" s="253"/>
      <c r="RKT250" s="253"/>
      <c r="RKU250" s="253"/>
      <c r="RKV250" s="253"/>
      <c r="RKW250" s="253"/>
      <c r="RKX250" s="253"/>
      <c r="RKY250" s="253"/>
      <c r="RKZ250" s="253"/>
      <c r="RLA250" s="253"/>
      <c r="RLB250" s="253"/>
      <c r="RLC250" s="253"/>
      <c r="RLD250" s="253"/>
      <c r="RLE250" s="253"/>
      <c r="RLF250" s="253"/>
      <c r="RLG250" s="253"/>
      <c r="RLH250" s="253"/>
      <c r="RLI250" s="253"/>
      <c r="RLJ250" s="253"/>
      <c r="RLK250" s="253"/>
      <c r="RLL250" s="253"/>
      <c r="RLM250" s="253"/>
      <c r="RLN250" s="253"/>
      <c r="RLO250" s="253"/>
      <c r="RLP250" s="253"/>
      <c r="RLQ250" s="253"/>
      <c r="RLR250" s="253"/>
      <c r="RLS250" s="253"/>
      <c r="RLT250" s="253"/>
      <c r="RLU250" s="253"/>
      <c r="RLV250" s="253"/>
      <c r="RLW250" s="253"/>
      <c r="RLX250" s="253"/>
      <c r="RLY250" s="253"/>
      <c r="RLZ250" s="253"/>
      <c r="RMA250" s="253"/>
      <c r="RMB250" s="253"/>
      <c r="RMC250" s="253"/>
      <c r="RMD250" s="253"/>
      <c r="RME250" s="253"/>
      <c r="RMF250" s="253"/>
      <c r="RMG250" s="253"/>
      <c r="RMH250" s="253"/>
      <c r="RMI250" s="253"/>
      <c r="RMJ250" s="253"/>
      <c r="RMK250" s="253"/>
      <c r="RML250" s="253"/>
      <c r="RMM250" s="253"/>
      <c r="RMN250" s="253"/>
      <c r="RMO250" s="253"/>
      <c r="RMP250" s="253"/>
      <c r="RMQ250" s="253"/>
      <c r="RMR250" s="253"/>
      <c r="RMS250" s="253"/>
      <c r="RMT250" s="253"/>
      <c r="RMU250" s="253"/>
      <c r="RMV250" s="253"/>
      <c r="RMW250" s="253"/>
      <c r="RMX250" s="253"/>
      <c r="RMY250" s="253"/>
      <c r="RMZ250" s="253"/>
      <c r="RNA250" s="253"/>
      <c r="RNB250" s="253"/>
      <c r="RNC250" s="253"/>
      <c r="RND250" s="253"/>
      <c r="RNE250" s="253"/>
      <c r="RNF250" s="253"/>
      <c r="RNG250" s="253"/>
      <c r="RNH250" s="253"/>
      <c r="RNI250" s="253"/>
      <c r="RNJ250" s="253"/>
      <c r="RNK250" s="253"/>
      <c r="RNL250" s="253"/>
      <c r="RNM250" s="253"/>
      <c r="RNN250" s="253"/>
      <c r="RNO250" s="253"/>
      <c r="RNP250" s="253"/>
      <c r="RNQ250" s="253"/>
      <c r="RNR250" s="253"/>
      <c r="RNS250" s="253"/>
      <c r="RNT250" s="253"/>
      <c r="RNU250" s="253"/>
      <c r="RNV250" s="253"/>
      <c r="RNW250" s="253"/>
      <c r="RNX250" s="253"/>
      <c r="RNY250" s="253"/>
      <c r="RNZ250" s="253"/>
      <c r="ROA250" s="253"/>
      <c r="ROB250" s="253"/>
      <c r="ROC250" s="253"/>
      <c r="ROD250" s="253"/>
      <c r="ROE250" s="253"/>
      <c r="ROF250" s="253"/>
      <c r="ROG250" s="253"/>
      <c r="ROH250" s="253"/>
      <c r="ROI250" s="253"/>
      <c r="ROJ250" s="253"/>
      <c r="ROK250" s="253"/>
      <c r="ROL250" s="253"/>
      <c r="ROM250" s="253"/>
      <c r="RON250" s="253"/>
      <c r="ROO250" s="253"/>
      <c r="ROP250" s="253"/>
      <c r="ROQ250" s="253"/>
      <c r="ROR250" s="253"/>
      <c r="ROS250" s="253"/>
      <c r="ROT250" s="253"/>
      <c r="ROU250" s="253"/>
      <c r="ROV250" s="253"/>
      <c r="ROW250" s="253"/>
      <c r="ROX250" s="253"/>
      <c r="ROY250" s="253"/>
      <c r="ROZ250" s="253"/>
      <c r="RPA250" s="253"/>
      <c r="RPB250" s="253"/>
      <c r="RPC250" s="253"/>
      <c r="RPD250" s="253"/>
      <c r="RPE250" s="253"/>
      <c r="RPF250" s="253"/>
      <c r="RPG250" s="253"/>
      <c r="RPH250" s="253"/>
      <c r="RPI250" s="253"/>
      <c r="RPJ250" s="253"/>
      <c r="RPK250" s="253"/>
      <c r="RPL250" s="253"/>
      <c r="RPM250" s="253"/>
      <c r="RPN250" s="253"/>
      <c r="RPO250" s="253"/>
      <c r="RPP250" s="253"/>
      <c r="RPQ250" s="253"/>
      <c r="RPR250" s="253"/>
      <c r="RPS250" s="253"/>
      <c r="RPT250" s="253"/>
      <c r="RPU250" s="253"/>
      <c r="RPV250" s="253"/>
      <c r="RPW250" s="253"/>
      <c r="RPX250" s="253"/>
      <c r="RPY250" s="253"/>
      <c r="RPZ250" s="253"/>
      <c r="RQA250" s="253"/>
      <c r="RQB250" s="253"/>
      <c r="RQC250" s="253"/>
      <c r="RQD250" s="253"/>
      <c r="RQE250" s="253"/>
      <c r="RQF250" s="253"/>
      <c r="RQG250" s="253"/>
      <c r="RQH250" s="253"/>
      <c r="RQI250" s="253"/>
      <c r="RQJ250" s="253"/>
      <c r="RQK250" s="253"/>
      <c r="RQL250" s="253"/>
      <c r="RQM250" s="253"/>
      <c r="RQN250" s="253"/>
      <c r="RQO250" s="253"/>
      <c r="RQP250" s="253"/>
      <c r="RQQ250" s="253"/>
      <c r="RQR250" s="253"/>
      <c r="RQS250" s="253"/>
      <c r="RQT250" s="253"/>
      <c r="RQU250" s="253"/>
      <c r="RQV250" s="253"/>
      <c r="RQW250" s="253"/>
      <c r="RQX250" s="253"/>
      <c r="RQY250" s="253"/>
      <c r="RQZ250" s="253"/>
      <c r="RRA250" s="253"/>
      <c r="RRB250" s="253"/>
      <c r="RRC250" s="253"/>
      <c r="RRD250" s="253"/>
      <c r="RRE250" s="253"/>
      <c r="RRF250" s="253"/>
      <c r="RRG250" s="253"/>
      <c r="RRH250" s="253"/>
      <c r="RRI250" s="253"/>
      <c r="RRJ250" s="253"/>
      <c r="RRK250" s="253"/>
      <c r="RRL250" s="253"/>
      <c r="RRM250" s="253"/>
      <c r="RRN250" s="253"/>
      <c r="RRO250" s="253"/>
      <c r="RRP250" s="253"/>
      <c r="RRQ250" s="253"/>
      <c r="RRR250" s="253"/>
      <c r="RRS250" s="253"/>
      <c r="RRT250" s="253"/>
      <c r="RRU250" s="253"/>
      <c r="RRV250" s="253"/>
      <c r="RRW250" s="253"/>
      <c r="RRX250" s="253"/>
      <c r="RRY250" s="253"/>
      <c r="RRZ250" s="253"/>
      <c r="RSA250" s="253"/>
      <c r="RSB250" s="253"/>
      <c r="RSC250" s="253"/>
      <c r="RSD250" s="253"/>
      <c r="RSE250" s="253"/>
      <c r="RSF250" s="253"/>
      <c r="RSG250" s="253"/>
      <c r="RSH250" s="253"/>
      <c r="RSI250" s="253"/>
      <c r="RSJ250" s="253"/>
      <c r="RSK250" s="253"/>
      <c r="RSL250" s="253"/>
      <c r="RSM250" s="253"/>
      <c r="RSN250" s="253"/>
      <c r="RSO250" s="253"/>
      <c r="RSP250" s="253"/>
      <c r="RSQ250" s="253"/>
      <c r="RSR250" s="253"/>
      <c r="RSS250" s="253"/>
      <c r="RST250" s="253"/>
      <c r="RSU250" s="253"/>
      <c r="RSV250" s="253"/>
      <c r="RSW250" s="253"/>
      <c r="RSX250" s="253"/>
      <c r="RSY250" s="253"/>
      <c r="RSZ250" s="253"/>
      <c r="RTA250" s="253"/>
      <c r="RTB250" s="253"/>
      <c r="RTC250" s="253"/>
      <c r="RTD250" s="253"/>
      <c r="RTE250" s="253"/>
      <c r="RTF250" s="253"/>
      <c r="RTG250" s="253"/>
      <c r="RTH250" s="253"/>
      <c r="RTI250" s="253"/>
      <c r="RTJ250" s="253"/>
      <c r="RTK250" s="253"/>
      <c r="RTL250" s="253"/>
      <c r="RTM250" s="253"/>
      <c r="RTN250" s="253"/>
      <c r="RTO250" s="253"/>
      <c r="RTP250" s="253"/>
      <c r="RTQ250" s="253"/>
      <c r="RTR250" s="253"/>
      <c r="RTS250" s="253"/>
      <c r="RTT250" s="253"/>
      <c r="RTU250" s="253"/>
      <c r="RTV250" s="253"/>
      <c r="RTW250" s="253"/>
      <c r="RTX250" s="253"/>
      <c r="RTY250" s="253"/>
      <c r="RTZ250" s="253"/>
      <c r="RUA250" s="253"/>
      <c r="RUB250" s="253"/>
      <c r="RUC250" s="253"/>
      <c r="RUD250" s="253"/>
      <c r="RUE250" s="253"/>
      <c r="RUF250" s="253"/>
      <c r="RUG250" s="253"/>
      <c r="RUH250" s="253"/>
      <c r="RUI250" s="253"/>
      <c r="RUJ250" s="253"/>
      <c r="RUK250" s="253"/>
      <c r="RUL250" s="253"/>
      <c r="RUM250" s="253"/>
      <c r="RUN250" s="253"/>
      <c r="RUO250" s="253"/>
      <c r="RUP250" s="253"/>
      <c r="RUQ250" s="253"/>
      <c r="RUR250" s="253"/>
      <c r="RUS250" s="253"/>
      <c r="RUT250" s="253"/>
      <c r="RUU250" s="253"/>
      <c r="RUV250" s="253"/>
      <c r="RUW250" s="253"/>
      <c r="RUX250" s="253"/>
      <c r="RUY250" s="253"/>
      <c r="RUZ250" s="253"/>
      <c r="RVA250" s="253"/>
      <c r="RVB250" s="253"/>
      <c r="RVC250" s="253"/>
      <c r="RVD250" s="253"/>
      <c r="RVE250" s="253"/>
      <c r="RVF250" s="253"/>
      <c r="RVG250" s="253"/>
      <c r="RVH250" s="253"/>
      <c r="RVI250" s="253"/>
      <c r="RVJ250" s="253"/>
      <c r="RVK250" s="253"/>
      <c r="RVL250" s="253"/>
      <c r="RVM250" s="253"/>
      <c r="RVN250" s="253"/>
      <c r="RVO250" s="253"/>
      <c r="RVP250" s="253"/>
      <c r="RVQ250" s="253"/>
      <c r="RVR250" s="253"/>
      <c r="RVS250" s="253"/>
      <c r="RVT250" s="253"/>
      <c r="RVU250" s="253"/>
      <c r="RVV250" s="253"/>
      <c r="RVW250" s="253"/>
      <c r="RVX250" s="253"/>
      <c r="RVY250" s="253"/>
      <c r="RVZ250" s="253"/>
      <c r="RWA250" s="253"/>
      <c r="RWB250" s="253"/>
      <c r="RWC250" s="253"/>
      <c r="RWD250" s="253"/>
      <c r="RWE250" s="253"/>
      <c r="RWF250" s="253"/>
      <c r="RWG250" s="253"/>
      <c r="RWH250" s="253"/>
      <c r="RWI250" s="253"/>
      <c r="RWJ250" s="253"/>
      <c r="RWK250" s="253"/>
      <c r="RWL250" s="253"/>
      <c r="RWM250" s="253"/>
      <c r="RWN250" s="253"/>
      <c r="RWO250" s="253"/>
      <c r="RWP250" s="253"/>
      <c r="RWQ250" s="253"/>
      <c r="RWR250" s="253"/>
      <c r="RWS250" s="253"/>
      <c r="RWT250" s="253"/>
      <c r="RWU250" s="253"/>
      <c r="RWV250" s="253"/>
      <c r="RWW250" s="253"/>
      <c r="RWX250" s="253"/>
      <c r="RWY250" s="253"/>
      <c r="RWZ250" s="253"/>
      <c r="RXA250" s="253"/>
      <c r="RXB250" s="253"/>
      <c r="RXC250" s="253"/>
      <c r="RXD250" s="253"/>
      <c r="RXE250" s="253"/>
      <c r="RXF250" s="253"/>
      <c r="RXG250" s="253"/>
      <c r="RXH250" s="253"/>
      <c r="RXI250" s="253"/>
      <c r="RXJ250" s="253"/>
      <c r="RXK250" s="253"/>
      <c r="RXL250" s="253"/>
      <c r="RXM250" s="253"/>
      <c r="RXN250" s="253"/>
      <c r="RXO250" s="253"/>
      <c r="RXP250" s="253"/>
      <c r="RXQ250" s="253"/>
      <c r="RXR250" s="253"/>
      <c r="RXS250" s="253"/>
      <c r="RXT250" s="253"/>
      <c r="RXU250" s="253"/>
      <c r="RXV250" s="253"/>
      <c r="RXW250" s="253"/>
      <c r="RXX250" s="253"/>
      <c r="RXY250" s="253"/>
      <c r="RXZ250" s="253"/>
      <c r="RYA250" s="253"/>
      <c r="RYB250" s="253"/>
      <c r="RYC250" s="253"/>
      <c r="RYD250" s="253"/>
      <c r="RYE250" s="253"/>
      <c r="RYF250" s="253"/>
      <c r="RYG250" s="253"/>
      <c r="RYH250" s="253"/>
      <c r="RYI250" s="253"/>
      <c r="RYJ250" s="253"/>
      <c r="RYK250" s="253"/>
      <c r="RYL250" s="253"/>
      <c r="RYM250" s="253"/>
      <c r="RYN250" s="253"/>
      <c r="RYO250" s="253"/>
      <c r="RYP250" s="253"/>
      <c r="RYQ250" s="253"/>
      <c r="RYR250" s="253"/>
      <c r="RYS250" s="253"/>
      <c r="RYT250" s="253"/>
      <c r="RYU250" s="253"/>
      <c r="RYV250" s="253"/>
      <c r="RYW250" s="253"/>
      <c r="RYX250" s="253"/>
      <c r="RYY250" s="253"/>
      <c r="RYZ250" s="253"/>
      <c r="RZA250" s="253"/>
      <c r="RZB250" s="253"/>
      <c r="RZC250" s="253"/>
      <c r="RZD250" s="253"/>
      <c r="RZE250" s="253"/>
      <c r="RZF250" s="253"/>
      <c r="RZG250" s="253"/>
      <c r="RZH250" s="253"/>
      <c r="RZI250" s="253"/>
      <c r="RZJ250" s="253"/>
      <c r="RZK250" s="253"/>
      <c r="RZL250" s="253"/>
      <c r="RZM250" s="253"/>
      <c r="RZN250" s="253"/>
      <c r="RZO250" s="253"/>
      <c r="RZP250" s="253"/>
      <c r="RZQ250" s="253"/>
      <c r="RZR250" s="253"/>
      <c r="RZS250" s="253"/>
      <c r="RZT250" s="253"/>
      <c r="RZU250" s="253"/>
      <c r="RZV250" s="253"/>
      <c r="RZW250" s="253"/>
      <c r="RZX250" s="253"/>
      <c r="RZY250" s="253"/>
      <c r="RZZ250" s="253"/>
      <c r="SAA250" s="253"/>
      <c r="SAB250" s="253"/>
      <c r="SAC250" s="253"/>
      <c r="SAD250" s="253"/>
      <c r="SAE250" s="253"/>
      <c r="SAF250" s="253"/>
      <c r="SAG250" s="253"/>
      <c r="SAH250" s="253"/>
      <c r="SAI250" s="253"/>
      <c r="SAJ250" s="253"/>
      <c r="SAK250" s="253"/>
      <c r="SAL250" s="253"/>
      <c r="SAM250" s="253"/>
      <c r="SAN250" s="253"/>
      <c r="SAO250" s="253"/>
      <c r="SAP250" s="253"/>
      <c r="SAQ250" s="253"/>
      <c r="SAR250" s="253"/>
      <c r="SAS250" s="253"/>
      <c r="SAT250" s="253"/>
      <c r="SAU250" s="253"/>
      <c r="SAV250" s="253"/>
      <c r="SAW250" s="253"/>
      <c r="SAX250" s="253"/>
      <c r="SAY250" s="253"/>
      <c r="SAZ250" s="253"/>
      <c r="SBA250" s="253"/>
      <c r="SBB250" s="253"/>
      <c r="SBC250" s="253"/>
      <c r="SBD250" s="253"/>
      <c r="SBE250" s="253"/>
      <c r="SBF250" s="253"/>
      <c r="SBG250" s="253"/>
      <c r="SBH250" s="253"/>
      <c r="SBI250" s="253"/>
      <c r="SBJ250" s="253"/>
      <c r="SBK250" s="253"/>
      <c r="SBL250" s="253"/>
      <c r="SBM250" s="253"/>
      <c r="SBN250" s="253"/>
      <c r="SBO250" s="253"/>
      <c r="SBP250" s="253"/>
      <c r="SBQ250" s="253"/>
      <c r="SBR250" s="253"/>
      <c r="SBS250" s="253"/>
      <c r="SBT250" s="253"/>
      <c r="SBU250" s="253"/>
      <c r="SBV250" s="253"/>
      <c r="SBW250" s="253"/>
      <c r="SBX250" s="253"/>
      <c r="SBY250" s="253"/>
      <c r="SBZ250" s="253"/>
      <c r="SCA250" s="253"/>
      <c r="SCB250" s="253"/>
      <c r="SCC250" s="253"/>
      <c r="SCD250" s="253"/>
      <c r="SCE250" s="253"/>
      <c r="SCF250" s="253"/>
      <c r="SCG250" s="253"/>
      <c r="SCH250" s="253"/>
      <c r="SCI250" s="253"/>
      <c r="SCJ250" s="253"/>
      <c r="SCK250" s="253"/>
      <c r="SCL250" s="253"/>
      <c r="SCM250" s="253"/>
      <c r="SCN250" s="253"/>
      <c r="SCO250" s="253"/>
      <c r="SCP250" s="253"/>
      <c r="SCQ250" s="253"/>
      <c r="SCR250" s="253"/>
      <c r="SCS250" s="253"/>
      <c r="SCT250" s="253"/>
      <c r="SCU250" s="253"/>
      <c r="SCV250" s="253"/>
      <c r="SCW250" s="253"/>
      <c r="SCX250" s="253"/>
      <c r="SCY250" s="253"/>
      <c r="SCZ250" s="253"/>
      <c r="SDA250" s="253"/>
      <c r="SDB250" s="253"/>
      <c r="SDC250" s="253"/>
      <c r="SDD250" s="253"/>
      <c r="SDE250" s="253"/>
      <c r="SDF250" s="253"/>
      <c r="SDG250" s="253"/>
      <c r="SDH250" s="253"/>
      <c r="SDI250" s="253"/>
      <c r="SDJ250" s="253"/>
      <c r="SDK250" s="253"/>
      <c r="SDL250" s="253"/>
      <c r="SDM250" s="253"/>
      <c r="SDN250" s="253"/>
      <c r="SDO250" s="253"/>
      <c r="SDP250" s="253"/>
      <c r="SDQ250" s="253"/>
      <c r="SDR250" s="253"/>
      <c r="SDS250" s="253"/>
      <c r="SDT250" s="253"/>
      <c r="SDU250" s="253"/>
      <c r="SDV250" s="253"/>
      <c r="SDW250" s="253"/>
      <c r="SDX250" s="253"/>
      <c r="SDY250" s="253"/>
      <c r="SDZ250" s="253"/>
      <c r="SEA250" s="253"/>
      <c r="SEB250" s="253"/>
      <c r="SEC250" s="253"/>
      <c r="SED250" s="253"/>
      <c r="SEE250" s="253"/>
      <c r="SEF250" s="253"/>
      <c r="SEG250" s="253"/>
      <c r="SEH250" s="253"/>
      <c r="SEI250" s="253"/>
      <c r="SEJ250" s="253"/>
      <c r="SEK250" s="253"/>
      <c r="SEL250" s="253"/>
      <c r="SEM250" s="253"/>
      <c r="SEN250" s="253"/>
      <c r="SEO250" s="253"/>
      <c r="SEP250" s="253"/>
      <c r="SEQ250" s="253"/>
      <c r="SER250" s="253"/>
      <c r="SES250" s="253"/>
      <c r="SET250" s="253"/>
      <c r="SEU250" s="253"/>
      <c r="SEV250" s="253"/>
      <c r="SEW250" s="253"/>
      <c r="SEX250" s="253"/>
      <c r="SEY250" s="253"/>
      <c r="SEZ250" s="253"/>
      <c r="SFA250" s="253"/>
      <c r="SFB250" s="253"/>
      <c r="SFC250" s="253"/>
      <c r="SFD250" s="253"/>
      <c r="SFE250" s="253"/>
      <c r="SFF250" s="253"/>
      <c r="SFG250" s="253"/>
      <c r="SFH250" s="253"/>
      <c r="SFI250" s="253"/>
      <c r="SFJ250" s="253"/>
      <c r="SFK250" s="253"/>
      <c r="SFL250" s="253"/>
      <c r="SFM250" s="253"/>
      <c r="SFN250" s="253"/>
      <c r="SFO250" s="253"/>
      <c r="SFP250" s="253"/>
      <c r="SFQ250" s="253"/>
      <c r="SFR250" s="253"/>
      <c r="SFS250" s="253"/>
      <c r="SFT250" s="253"/>
      <c r="SFU250" s="253"/>
      <c r="SFV250" s="253"/>
      <c r="SFW250" s="253"/>
      <c r="SFX250" s="253"/>
      <c r="SFY250" s="253"/>
      <c r="SFZ250" s="253"/>
      <c r="SGA250" s="253"/>
      <c r="SGB250" s="253"/>
      <c r="SGC250" s="253"/>
      <c r="SGD250" s="253"/>
      <c r="SGE250" s="253"/>
      <c r="SGF250" s="253"/>
      <c r="SGG250" s="253"/>
      <c r="SGH250" s="253"/>
      <c r="SGI250" s="253"/>
      <c r="SGJ250" s="253"/>
      <c r="SGK250" s="253"/>
      <c r="SGL250" s="253"/>
      <c r="SGM250" s="253"/>
      <c r="SGN250" s="253"/>
      <c r="SGO250" s="253"/>
      <c r="SGP250" s="253"/>
      <c r="SGQ250" s="253"/>
      <c r="SGR250" s="253"/>
      <c r="SGS250" s="253"/>
      <c r="SGT250" s="253"/>
      <c r="SGU250" s="253"/>
      <c r="SGV250" s="253"/>
      <c r="SGW250" s="253"/>
      <c r="SGX250" s="253"/>
      <c r="SGY250" s="253"/>
      <c r="SGZ250" s="253"/>
      <c r="SHA250" s="253"/>
      <c r="SHB250" s="253"/>
      <c r="SHC250" s="253"/>
      <c r="SHD250" s="253"/>
      <c r="SHE250" s="253"/>
      <c r="SHF250" s="253"/>
      <c r="SHG250" s="253"/>
      <c r="SHH250" s="253"/>
      <c r="SHI250" s="253"/>
      <c r="SHJ250" s="253"/>
      <c r="SHK250" s="253"/>
      <c r="SHL250" s="253"/>
      <c r="SHM250" s="253"/>
      <c r="SHN250" s="253"/>
      <c r="SHO250" s="253"/>
      <c r="SHP250" s="253"/>
      <c r="SHQ250" s="253"/>
      <c r="SHR250" s="253"/>
      <c r="SHS250" s="253"/>
      <c r="SHT250" s="253"/>
      <c r="SHU250" s="253"/>
      <c r="SHV250" s="253"/>
      <c r="SHW250" s="253"/>
      <c r="SHX250" s="253"/>
      <c r="SHY250" s="253"/>
      <c r="SHZ250" s="253"/>
      <c r="SIA250" s="253"/>
      <c r="SIB250" s="253"/>
      <c r="SIC250" s="253"/>
      <c r="SID250" s="253"/>
      <c r="SIE250" s="253"/>
      <c r="SIF250" s="253"/>
      <c r="SIG250" s="253"/>
      <c r="SIH250" s="253"/>
      <c r="SII250" s="253"/>
      <c r="SIJ250" s="253"/>
      <c r="SIK250" s="253"/>
      <c r="SIL250" s="253"/>
      <c r="SIM250" s="253"/>
      <c r="SIN250" s="253"/>
      <c r="SIO250" s="253"/>
      <c r="SIP250" s="253"/>
      <c r="SIQ250" s="253"/>
      <c r="SIR250" s="253"/>
      <c r="SIS250" s="253"/>
      <c r="SIT250" s="253"/>
      <c r="SIU250" s="253"/>
      <c r="SIV250" s="253"/>
      <c r="SIW250" s="253"/>
      <c r="SIX250" s="253"/>
      <c r="SIY250" s="253"/>
      <c r="SIZ250" s="253"/>
      <c r="SJA250" s="253"/>
      <c r="SJB250" s="253"/>
      <c r="SJC250" s="253"/>
      <c r="SJD250" s="253"/>
      <c r="SJE250" s="253"/>
      <c r="SJF250" s="253"/>
      <c r="SJG250" s="253"/>
      <c r="SJH250" s="253"/>
      <c r="SJI250" s="253"/>
      <c r="SJJ250" s="253"/>
      <c r="SJK250" s="253"/>
      <c r="SJL250" s="253"/>
      <c r="SJM250" s="253"/>
      <c r="SJN250" s="253"/>
      <c r="SJO250" s="253"/>
      <c r="SJP250" s="253"/>
      <c r="SJQ250" s="253"/>
      <c r="SJR250" s="253"/>
      <c r="SJS250" s="253"/>
      <c r="SJT250" s="253"/>
      <c r="SJU250" s="253"/>
      <c r="SJV250" s="253"/>
      <c r="SJW250" s="253"/>
      <c r="SJX250" s="253"/>
      <c r="SJY250" s="253"/>
      <c r="SJZ250" s="253"/>
      <c r="SKA250" s="253"/>
      <c r="SKB250" s="253"/>
      <c r="SKC250" s="253"/>
      <c r="SKD250" s="253"/>
      <c r="SKE250" s="253"/>
      <c r="SKF250" s="253"/>
      <c r="SKG250" s="253"/>
      <c r="SKH250" s="253"/>
      <c r="SKI250" s="253"/>
      <c r="SKJ250" s="253"/>
      <c r="SKK250" s="253"/>
      <c r="SKL250" s="253"/>
      <c r="SKM250" s="253"/>
      <c r="SKN250" s="253"/>
      <c r="SKO250" s="253"/>
      <c r="SKP250" s="253"/>
      <c r="SKQ250" s="253"/>
      <c r="SKR250" s="253"/>
      <c r="SKS250" s="253"/>
      <c r="SKT250" s="253"/>
      <c r="SKU250" s="253"/>
      <c r="SKV250" s="253"/>
      <c r="SKW250" s="253"/>
      <c r="SKX250" s="253"/>
      <c r="SKY250" s="253"/>
      <c r="SKZ250" s="253"/>
      <c r="SLA250" s="253"/>
      <c r="SLB250" s="253"/>
      <c r="SLC250" s="253"/>
      <c r="SLD250" s="253"/>
      <c r="SLE250" s="253"/>
      <c r="SLF250" s="253"/>
      <c r="SLG250" s="253"/>
      <c r="SLH250" s="253"/>
      <c r="SLI250" s="253"/>
      <c r="SLJ250" s="253"/>
      <c r="SLK250" s="253"/>
      <c r="SLL250" s="253"/>
      <c r="SLM250" s="253"/>
      <c r="SLN250" s="253"/>
      <c r="SLO250" s="253"/>
      <c r="SLP250" s="253"/>
      <c r="SLQ250" s="253"/>
      <c r="SLR250" s="253"/>
      <c r="SLS250" s="253"/>
      <c r="SLT250" s="253"/>
      <c r="SLU250" s="253"/>
      <c r="SLV250" s="253"/>
      <c r="SLW250" s="253"/>
      <c r="SLX250" s="253"/>
      <c r="SLY250" s="253"/>
      <c r="SLZ250" s="253"/>
      <c r="SMA250" s="253"/>
      <c r="SMB250" s="253"/>
      <c r="SMC250" s="253"/>
      <c r="SMD250" s="253"/>
      <c r="SME250" s="253"/>
      <c r="SMF250" s="253"/>
      <c r="SMG250" s="253"/>
      <c r="SMH250" s="253"/>
      <c r="SMI250" s="253"/>
      <c r="SMJ250" s="253"/>
      <c r="SMK250" s="253"/>
      <c r="SML250" s="253"/>
      <c r="SMM250" s="253"/>
      <c r="SMN250" s="253"/>
      <c r="SMO250" s="253"/>
      <c r="SMP250" s="253"/>
      <c r="SMQ250" s="253"/>
      <c r="SMR250" s="253"/>
      <c r="SMS250" s="253"/>
      <c r="SMT250" s="253"/>
      <c r="SMU250" s="253"/>
      <c r="SMV250" s="253"/>
      <c r="SMW250" s="253"/>
      <c r="SMX250" s="253"/>
      <c r="SMY250" s="253"/>
      <c r="SMZ250" s="253"/>
      <c r="SNA250" s="253"/>
      <c r="SNB250" s="253"/>
      <c r="SNC250" s="253"/>
      <c r="SND250" s="253"/>
      <c r="SNE250" s="253"/>
      <c r="SNF250" s="253"/>
      <c r="SNG250" s="253"/>
      <c r="SNH250" s="253"/>
      <c r="SNI250" s="253"/>
      <c r="SNJ250" s="253"/>
      <c r="SNK250" s="253"/>
      <c r="SNL250" s="253"/>
      <c r="SNM250" s="253"/>
      <c r="SNN250" s="253"/>
      <c r="SNO250" s="253"/>
      <c r="SNP250" s="253"/>
      <c r="SNQ250" s="253"/>
      <c r="SNR250" s="253"/>
      <c r="SNS250" s="253"/>
      <c r="SNT250" s="253"/>
      <c r="SNU250" s="253"/>
      <c r="SNV250" s="253"/>
      <c r="SNW250" s="253"/>
      <c r="SNX250" s="253"/>
      <c r="SNY250" s="253"/>
      <c r="SNZ250" s="253"/>
      <c r="SOA250" s="253"/>
      <c r="SOB250" s="253"/>
      <c r="SOC250" s="253"/>
      <c r="SOD250" s="253"/>
      <c r="SOE250" s="253"/>
      <c r="SOF250" s="253"/>
      <c r="SOG250" s="253"/>
      <c r="SOH250" s="253"/>
      <c r="SOI250" s="253"/>
      <c r="SOJ250" s="253"/>
      <c r="SOK250" s="253"/>
      <c r="SOL250" s="253"/>
      <c r="SOM250" s="253"/>
      <c r="SON250" s="253"/>
      <c r="SOO250" s="253"/>
      <c r="SOP250" s="253"/>
      <c r="SOQ250" s="253"/>
      <c r="SOR250" s="253"/>
      <c r="SOS250" s="253"/>
      <c r="SOT250" s="253"/>
      <c r="SOU250" s="253"/>
      <c r="SOV250" s="253"/>
      <c r="SOW250" s="253"/>
      <c r="SOX250" s="253"/>
      <c r="SOY250" s="253"/>
      <c r="SOZ250" s="253"/>
      <c r="SPA250" s="253"/>
      <c r="SPB250" s="253"/>
      <c r="SPC250" s="253"/>
      <c r="SPD250" s="253"/>
      <c r="SPE250" s="253"/>
      <c r="SPF250" s="253"/>
      <c r="SPG250" s="253"/>
      <c r="SPH250" s="253"/>
      <c r="SPI250" s="253"/>
      <c r="SPJ250" s="253"/>
      <c r="SPK250" s="253"/>
      <c r="SPL250" s="253"/>
      <c r="SPM250" s="253"/>
      <c r="SPN250" s="253"/>
      <c r="SPO250" s="253"/>
      <c r="SPP250" s="253"/>
      <c r="SPQ250" s="253"/>
      <c r="SPR250" s="253"/>
      <c r="SPS250" s="253"/>
      <c r="SPT250" s="253"/>
      <c r="SPU250" s="253"/>
      <c r="SPV250" s="253"/>
      <c r="SPW250" s="253"/>
      <c r="SPX250" s="253"/>
      <c r="SPY250" s="253"/>
      <c r="SPZ250" s="253"/>
      <c r="SQA250" s="253"/>
      <c r="SQB250" s="253"/>
      <c r="SQC250" s="253"/>
      <c r="SQD250" s="253"/>
      <c r="SQE250" s="253"/>
      <c r="SQF250" s="253"/>
      <c r="SQG250" s="253"/>
      <c r="SQH250" s="253"/>
      <c r="SQI250" s="253"/>
      <c r="SQJ250" s="253"/>
      <c r="SQK250" s="253"/>
      <c r="SQL250" s="253"/>
      <c r="SQM250" s="253"/>
      <c r="SQN250" s="253"/>
      <c r="SQO250" s="253"/>
      <c r="SQP250" s="253"/>
      <c r="SQQ250" s="253"/>
      <c r="SQR250" s="253"/>
      <c r="SQS250" s="253"/>
      <c r="SQT250" s="253"/>
      <c r="SQU250" s="253"/>
      <c r="SQV250" s="253"/>
      <c r="SQW250" s="253"/>
      <c r="SQX250" s="253"/>
      <c r="SQY250" s="253"/>
      <c r="SQZ250" s="253"/>
      <c r="SRA250" s="253"/>
      <c r="SRB250" s="253"/>
      <c r="SRC250" s="253"/>
      <c r="SRD250" s="253"/>
      <c r="SRE250" s="253"/>
      <c r="SRF250" s="253"/>
      <c r="SRG250" s="253"/>
      <c r="SRH250" s="253"/>
      <c r="SRI250" s="253"/>
      <c r="SRJ250" s="253"/>
      <c r="SRK250" s="253"/>
      <c r="SRL250" s="253"/>
      <c r="SRM250" s="253"/>
      <c r="SRN250" s="253"/>
      <c r="SRO250" s="253"/>
      <c r="SRP250" s="253"/>
      <c r="SRQ250" s="253"/>
      <c r="SRR250" s="253"/>
      <c r="SRS250" s="253"/>
      <c r="SRT250" s="253"/>
      <c r="SRU250" s="253"/>
      <c r="SRV250" s="253"/>
      <c r="SRW250" s="253"/>
      <c r="SRX250" s="253"/>
      <c r="SRY250" s="253"/>
      <c r="SRZ250" s="253"/>
      <c r="SSA250" s="253"/>
      <c r="SSB250" s="253"/>
      <c r="SSC250" s="253"/>
      <c r="SSD250" s="253"/>
      <c r="SSE250" s="253"/>
      <c r="SSF250" s="253"/>
      <c r="SSG250" s="253"/>
      <c r="SSH250" s="253"/>
      <c r="SSI250" s="253"/>
      <c r="SSJ250" s="253"/>
      <c r="SSK250" s="253"/>
      <c r="SSL250" s="253"/>
      <c r="SSM250" s="253"/>
      <c r="SSN250" s="253"/>
      <c r="SSO250" s="253"/>
      <c r="SSP250" s="253"/>
      <c r="SSQ250" s="253"/>
      <c r="SSR250" s="253"/>
      <c r="SSS250" s="253"/>
      <c r="SST250" s="253"/>
      <c r="SSU250" s="253"/>
      <c r="SSV250" s="253"/>
      <c r="SSW250" s="253"/>
      <c r="SSX250" s="253"/>
      <c r="SSY250" s="253"/>
      <c r="SSZ250" s="253"/>
      <c r="STA250" s="253"/>
      <c r="STB250" s="253"/>
      <c r="STC250" s="253"/>
      <c r="STD250" s="253"/>
      <c r="STE250" s="253"/>
      <c r="STF250" s="253"/>
      <c r="STG250" s="253"/>
      <c r="STH250" s="253"/>
      <c r="STI250" s="253"/>
      <c r="STJ250" s="253"/>
      <c r="STK250" s="253"/>
      <c r="STL250" s="253"/>
      <c r="STM250" s="253"/>
      <c r="STN250" s="253"/>
      <c r="STO250" s="253"/>
      <c r="STP250" s="253"/>
      <c r="STQ250" s="253"/>
      <c r="STR250" s="253"/>
      <c r="STS250" s="253"/>
      <c r="STT250" s="253"/>
      <c r="STU250" s="253"/>
      <c r="STV250" s="253"/>
      <c r="STW250" s="253"/>
      <c r="STX250" s="253"/>
      <c r="STY250" s="253"/>
      <c r="STZ250" s="253"/>
      <c r="SUA250" s="253"/>
      <c r="SUB250" s="253"/>
      <c r="SUC250" s="253"/>
      <c r="SUD250" s="253"/>
      <c r="SUE250" s="253"/>
      <c r="SUF250" s="253"/>
      <c r="SUG250" s="253"/>
      <c r="SUH250" s="253"/>
      <c r="SUI250" s="253"/>
      <c r="SUJ250" s="253"/>
      <c r="SUK250" s="253"/>
      <c r="SUL250" s="253"/>
      <c r="SUM250" s="253"/>
      <c r="SUN250" s="253"/>
      <c r="SUO250" s="253"/>
      <c r="SUP250" s="253"/>
      <c r="SUQ250" s="253"/>
      <c r="SUR250" s="253"/>
      <c r="SUS250" s="253"/>
      <c r="SUT250" s="253"/>
      <c r="SUU250" s="253"/>
      <c r="SUV250" s="253"/>
      <c r="SUW250" s="253"/>
      <c r="SUX250" s="253"/>
      <c r="SUY250" s="253"/>
      <c r="SUZ250" s="253"/>
      <c r="SVA250" s="253"/>
      <c r="SVB250" s="253"/>
      <c r="SVC250" s="253"/>
      <c r="SVD250" s="253"/>
      <c r="SVE250" s="253"/>
      <c r="SVF250" s="253"/>
      <c r="SVG250" s="253"/>
      <c r="SVH250" s="253"/>
      <c r="SVI250" s="253"/>
      <c r="SVJ250" s="253"/>
      <c r="SVK250" s="253"/>
      <c r="SVL250" s="253"/>
      <c r="SVM250" s="253"/>
      <c r="SVN250" s="253"/>
      <c r="SVO250" s="253"/>
      <c r="SVP250" s="253"/>
      <c r="SVQ250" s="253"/>
      <c r="SVR250" s="253"/>
      <c r="SVS250" s="253"/>
      <c r="SVT250" s="253"/>
      <c r="SVU250" s="253"/>
      <c r="SVV250" s="253"/>
      <c r="SVW250" s="253"/>
      <c r="SVX250" s="253"/>
      <c r="SVY250" s="253"/>
      <c r="SVZ250" s="253"/>
      <c r="SWA250" s="253"/>
      <c r="SWB250" s="253"/>
      <c r="SWC250" s="253"/>
      <c r="SWD250" s="253"/>
      <c r="SWE250" s="253"/>
      <c r="SWF250" s="253"/>
      <c r="SWG250" s="253"/>
      <c r="SWH250" s="253"/>
      <c r="SWI250" s="253"/>
      <c r="SWJ250" s="253"/>
      <c r="SWK250" s="253"/>
      <c r="SWL250" s="253"/>
      <c r="SWM250" s="253"/>
      <c r="SWN250" s="253"/>
      <c r="SWO250" s="253"/>
      <c r="SWP250" s="253"/>
      <c r="SWQ250" s="253"/>
      <c r="SWR250" s="253"/>
      <c r="SWS250" s="253"/>
      <c r="SWT250" s="253"/>
      <c r="SWU250" s="253"/>
      <c r="SWV250" s="253"/>
      <c r="SWW250" s="253"/>
      <c r="SWX250" s="253"/>
      <c r="SWY250" s="253"/>
      <c r="SWZ250" s="253"/>
      <c r="SXA250" s="253"/>
      <c r="SXB250" s="253"/>
      <c r="SXC250" s="253"/>
      <c r="SXD250" s="253"/>
      <c r="SXE250" s="253"/>
      <c r="SXF250" s="253"/>
      <c r="SXG250" s="253"/>
      <c r="SXH250" s="253"/>
      <c r="SXI250" s="253"/>
      <c r="SXJ250" s="253"/>
      <c r="SXK250" s="253"/>
      <c r="SXL250" s="253"/>
      <c r="SXM250" s="253"/>
      <c r="SXN250" s="253"/>
      <c r="SXO250" s="253"/>
      <c r="SXP250" s="253"/>
      <c r="SXQ250" s="253"/>
      <c r="SXR250" s="253"/>
      <c r="SXS250" s="253"/>
      <c r="SXT250" s="253"/>
      <c r="SXU250" s="253"/>
      <c r="SXV250" s="253"/>
      <c r="SXW250" s="253"/>
      <c r="SXX250" s="253"/>
      <c r="SXY250" s="253"/>
      <c r="SXZ250" s="253"/>
      <c r="SYA250" s="253"/>
      <c r="SYB250" s="253"/>
      <c r="SYC250" s="253"/>
      <c r="SYD250" s="253"/>
      <c r="SYE250" s="253"/>
      <c r="SYF250" s="253"/>
      <c r="SYG250" s="253"/>
      <c r="SYH250" s="253"/>
      <c r="SYI250" s="253"/>
      <c r="SYJ250" s="253"/>
      <c r="SYK250" s="253"/>
      <c r="SYL250" s="253"/>
      <c r="SYM250" s="253"/>
      <c r="SYN250" s="253"/>
      <c r="SYO250" s="253"/>
      <c r="SYP250" s="253"/>
      <c r="SYQ250" s="253"/>
      <c r="SYR250" s="253"/>
      <c r="SYS250" s="253"/>
      <c r="SYT250" s="253"/>
      <c r="SYU250" s="253"/>
      <c r="SYV250" s="253"/>
      <c r="SYW250" s="253"/>
      <c r="SYX250" s="253"/>
      <c r="SYY250" s="253"/>
      <c r="SYZ250" s="253"/>
      <c r="SZA250" s="253"/>
      <c r="SZB250" s="253"/>
      <c r="SZC250" s="253"/>
      <c r="SZD250" s="253"/>
      <c r="SZE250" s="253"/>
      <c r="SZF250" s="253"/>
      <c r="SZG250" s="253"/>
      <c r="SZH250" s="253"/>
      <c r="SZI250" s="253"/>
      <c r="SZJ250" s="253"/>
      <c r="SZK250" s="253"/>
      <c r="SZL250" s="253"/>
      <c r="SZM250" s="253"/>
      <c r="SZN250" s="253"/>
      <c r="SZO250" s="253"/>
      <c r="SZP250" s="253"/>
      <c r="SZQ250" s="253"/>
      <c r="SZR250" s="253"/>
      <c r="SZS250" s="253"/>
      <c r="SZT250" s="253"/>
      <c r="SZU250" s="253"/>
      <c r="SZV250" s="253"/>
      <c r="SZW250" s="253"/>
      <c r="SZX250" s="253"/>
      <c r="SZY250" s="253"/>
      <c r="SZZ250" s="253"/>
      <c r="TAA250" s="253"/>
      <c r="TAB250" s="253"/>
      <c r="TAC250" s="253"/>
      <c r="TAD250" s="253"/>
      <c r="TAE250" s="253"/>
      <c r="TAF250" s="253"/>
      <c r="TAG250" s="253"/>
      <c r="TAH250" s="253"/>
      <c r="TAI250" s="253"/>
      <c r="TAJ250" s="253"/>
      <c r="TAK250" s="253"/>
      <c r="TAL250" s="253"/>
      <c r="TAM250" s="253"/>
      <c r="TAN250" s="253"/>
      <c r="TAO250" s="253"/>
      <c r="TAP250" s="253"/>
      <c r="TAQ250" s="253"/>
      <c r="TAR250" s="253"/>
      <c r="TAS250" s="253"/>
      <c r="TAT250" s="253"/>
      <c r="TAU250" s="253"/>
      <c r="TAV250" s="253"/>
      <c r="TAW250" s="253"/>
      <c r="TAX250" s="253"/>
      <c r="TAY250" s="253"/>
      <c r="TAZ250" s="253"/>
      <c r="TBA250" s="253"/>
      <c r="TBB250" s="253"/>
      <c r="TBC250" s="253"/>
      <c r="TBD250" s="253"/>
      <c r="TBE250" s="253"/>
      <c r="TBF250" s="253"/>
      <c r="TBG250" s="253"/>
      <c r="TBH250" s="253"/>
      <c r="TBI250" s="253"/>
      <c r="TBJ250" s="253"/>
      <c r="TBK250" s="253"/>
      <c r="TBL250" s="253"/>
      <c r="TBM250" s="253"/>
      <c r="TBN250" s="253"/>
      <c r="TBO250" s="253"/>
      <c r="TBP250" s="253"/>
      <c r="TBQ250" s="253"/>
      <c r="TBR250" s="253"/>
      <c r="TBS250" s="253"/>
      <c r="TBT250" s="253"/>
      <c r="TBU250" s="253"/>
      <c r="TBV250" s="253"/>
      <c r="TBW250" s="253"/>
      <c r="TBX250" s="253"/>
      <c r="TBY250" s="253"/>
      <c r="TBZ250" s="253"/>
      <c r="TCA250" s="253"/>
      <c r="TCB250" s="253"/>
      <c r="TCC250" s="253"/>
      <c r="TCD250" s="253"/>
      <c r="TCE250" s="253"/>
      <c r="TCF250" s="253"/>
      <c r="TCG250" s="253"/>
      <c r="TCH250" s="253"/>
      <c r="TCI250" s="253"/>
      <c r="TCJ250" s="253"/>
      <c r="TCK250" s="253"/>
      <c r="TCL250" s="253"/>
      <c r="TCM250" s="253"/>
      <c r="TCN250" s="253"/>
      <c r="TCO250" s="253"/>
      <c r="TCP250" s="253"/>
      <c r="TCQ250" s="253"/>
      <c r="TCR250" s="253"/>
      <c r="TCS250" s="253"/>
      <c r="TCT250" s="253"/>
      <c r="TCU250" s="253"/>
      <c r="TCV250" s="253"/>
      <c r="TCW250" s="253"/>
      <c r="TCX250" s="253"/>
      <c r="TCY250" s="253"/>
      <c r="TCZ250" s="253"/>
      <c r="TDA250" s="253"/>
      <c r="TDB250" s="253"/>
      <c r="TDC250" s="253"/>
      <c r="TDD250" s="253"/>
      <c r="TDE250" s="253"/>
      <c r="TDF250" s="253"/>
      <c r="TDG250" s="253"/>
      <c r="TDH250" s="253"/>
      <c r="TDI250" s="253"/>
      <c r="TDJ250" s="253"/>
      <c r="TDK250" s="253"/>
      <c r="TDL250" s="253"/>
      <c r="TDM250" s="253"/>
      <c r="TDN250" s="253"/>
      <c r="TDO250" s="253"/>
      <c r="TDP250" s="253"/>
      <c r="TDQ250" s="253"/>
      <c r="TDR250" s="253"/>
      <c r="TDS250" s="253"/>
      <c r="TDT250" s="253"/>
      <c r="TDU250" s="253"/>
      <c r="TDV250" s="253"/>
      <c r="TDW250" s="253"/>
      <c r="TDX250" s="253"/>
      <c r="TDY250" s="253"/>
      <c r="TDZ250" s="253"/>
      <c r="TEA250" s="253"/>
      <c r="TEB250" s="253"/>
      <c r="TEC250" s="253"/>
      <c r="TED250" s="253"/>
      <c r="TEE250" s="253"/>
      <c r="TEF250" s="253"/>
      <c r="TEG250" s="253"/>
      <c r="TEH250" s="253"/>
      <c r="TEI250" s="253"/>
      <c r="TEJ250" s="253"/>
      <c r="TEK250" s="253"/>
      <c r="TEL250" s="253"/>
      <c r="TEM250" s="253"/>
      <c r="TEN250" s="253"/>
      <c r="TEO250" s="253"/>
      <c r="TEP250" s="253"/>
      <c r="TEQ250" s="253"/>
      <c r="TER250" s="253"/>
      <c r="TES250" s="253"/>
      <c r="TET250" s="253"/>
      <c r="TEU250" s="253"/>
      <c r="TEV250" s="253"/>
      <c r="TEW250" s="253"/>
      <c r="TEX250" s="253"/>
      <c r="TEY250" s="253"/>
      <c r="TEZ250" s="253"/>
      <c r="TFA250" s="253"/>
      <c r="TFB250" s="253"/>
      <c r="TFC250" s="253"/>
      <c r="TFD250" s="253"/>
      <c r="TFE250" s="253"/>
      <c r="TFF250" s="253"/>
      <c r="TFG250" s="253"/>
      <c r="TFH250" s="253"/>
      <c r="TFI250" s="253"/>
      <c r="TFJ250" s="253"/>
      <c r="TFK250" s="253"/>
      <c r="TFL250" s="253"/>
      <c r="TFM250" s="253"/>
      <c r="TFN250" s="253"/>
      <c r="TFO250" s="253"/>
      <c r="TFP250" s="253"/>
      <c r="TFQ250" s="253"/>
      <c r="TFR250" s="253"/>
      <c r="TFS250" s="253"/>
      <c r="TFT250" s="253"/>
      <c r="TFU250" s="253"/>
      <c r="TFV250" s="253"/>
      <c r="TFW250" s="253"/>
      <c r="TFX250" s="253"/>
      <c r="TFY250" s="253"/>
      <c r="TFZ250" s="253"/>
      <c r="TGA250" s="253"/>
      <c r="TGB250" s="253"/>
      <c r="TGC250" s="253"/>
      <c r="TGD250" s="253"/>
      <c r="TGE250" s="253"/>
      <c r="TGF250" s="253"/>
      <c r="TGG250" s="253"/>
      <c r="TGH250" s="253"/>
      <c r="TGI250" s="253"/>
      <c r="TGJ250" s="253"/>
      <c r="TGK250" s="253"/>
      <c r="TGL250" s="253"/>
      <c r="TGM250" s="253"/>
      <c r="TGN250" s="253"/>
      <c r="TGO250" s="253"/>
      <c r="TGP250" s="253"/>
      <c r="TGQ250" s="253"/>
      <c r="TGR250" s="253"/>
      <c r="TGS250" s="253"/>
      <c r="TGT250" s="253"/>
      <c r="TGU250" s="253"/>
      <c r="TGV250" s="253"/>
      <c r="TGW250" s="253"/>
      <c r="TGX250" s="253"/>
      <c r="TGY250" s="253"/>
      <c r="TGZ250" s="253"/>
      <c r="THA250" s="253"/>
      <c r="THB250" s="253"/>
      <c r="THC250" s="253"/>
      <c r="THD250" s="253"/>
      <c r="THE250" s="253"/>
      <c r="THF250" s="253"/>
      <c r="THG250" s="253"/>
      <c r="THH250" s="253"/>
      <c r="THI250" s="253"/>
      <c r="THJ250" s="253"/>
      <c r="THK250" s="253"/>
      <c r="THL250" s="253"/>
      <c r="THM250" s="253"/>
      <c r="THN250" s="253"/>
      <c r="THO250" s="253"/>
      <c r="THP250" s="253"/>
      <c r="THQ250" s="253"/>
      <c r="THR250" s="253"/>
      <c r="THS250" s="253"/>
      <c r="THT250" s="253"/>
      <c r="THU250" s="253"/>
      <c r="THV250" s="253"/>
      <c r="THW250" s="253"/>
      <c r="THX250" s="253"/>
      <c r="THY250" s="253"/>
      <c r="THZ250" s="253"/>
      <c r="TIA250" s="253"/>
      <c r="TIB250" s="253"/>
      <c r="TIC250" s="253"/>
      <c r="TID250" s="253"/>
      <c r="TIE250" s="253"/>
      <c r="TIF250" s="253"/>
      <c r="TIG250" s="253"/>
      <c r="TIH250" s="253"/>
      <c r="TII250" s="253"/>
      <c r="TIJ250" s="253"/>
      <c r="TIK250" s="253"/>
      <c r="TIL250" s="253"/>
      <c r="TIM250" s="253"/>
      <c r="TIN250" s="253"/>
      <c r="TIO250" s="253"/>
      <c r="TIP250" s="253"/>
      <c r="TIQ250" s="253"/>
      <c r="TIR250" s="253"/>
      <c r="TIS250" s="253"/>
      <c r="TIT250" s="253"/>
      <c r="TIU250" s="253"/>
      <c r="TIV250" s="253"/>
      <c r="TIW250" s="253"/>
      <c r="TIX250" s="253"/>
      <c r="TIY250" s="253"/>
      <c r="TIZ250" s="253"/>
      <c r="TJA250" s="253"/>
      <c r="TJB250" s="253"/>
      <c r="TJC250" s="253"/>
      <c r="TJD250" s="253"/>
      <c r="TJE250" s="253"/>
      <c r="TJF250" s="253"/>
      <c r="TJG250" s="253"/>
      <c r="TJH250" s="253"/>
      <c r="TJI250" s="253"/>
      <c r="TJJ250" s="253"/>
      <c r="TJK250" s="253"/>
      <c r="TJL250" s="253"/>
      <c r="TJM250" s="253"/>
      <c r="TJN250" s="253"/>
      <c r="TJO250" s="253"/>
      <c r="TJP250" s="253"/>
      <c r="TJQ250" s="253"/>
      <c r="TJR250" s="253"/>
      <c r="TJS250" s="253"/>
      <c r="TJT250" s="253"/>
      <c r="TJU250" s="253"/>
      <c r="TJV250" s="253"/>
      <c r="TJW250" s="253"/>
      <c r="TJX250" s="253"/>
      <c r="TJY250" s="253"/>
      <c r="TJZ250" s="253"/>
      <c r="TKA250" s="253"/>
      <c r="TKB250" s="253"/>
      <c r="TKC250" s="253"/>
      <c r="TKD250" s="253"/>
      <c r="TKE250" s="253"/>
      <c r="TKF250" s="253"/>
      <c r="TKG250" s="253"/>
      <c r="TKH250" s="253"/>
      <c r="TKI250" s="253"/>
      <c r="TKJ250" s="253"/>
      <c r="TKK250" s="253"/>
      <c r="TKL250" s="253"/>
      <c r="TKM250" s="253"/>
      <c r="TKN250" s="253"/>
      <c r="TKO250" s="253"/>
      <c r="TKP250" s="253"/>
      <c r="TKQ250" s="253"/>
      <c r="TKR250" s="253"/>
      <c r="TKS250" s="253"/>
      <c r="TKT250" s="253"/>
      <c r="TKU250" s="253"/>
      <c r="TKV250" s="253"/>
      <c r="TKW250" s="253"/>
      <c r="TKX250" s="253"/>
      <c r="TKY250" s="253"/>
      <c r="TKZ250" s="253"/>
      <c r="TLA250" s="253"/>
      <c r="TLB250" s="253"/>
      <c r="TLC250" s="253"/>
      <c r="TLD250" s="253"/>
      <c r="TLE250" s="253"/>
      <c r="TLF250" s="253"/>
      <c r="TLG250" s="253"/>
      <c r="TLH250" s="253"/>
      <c r="TLI250" s="253"/>
      <c r="TLJ250" s="253"/>
      <c r="TLK250" s="253"/>
      <c r="TLL250" s="253"/>
      <c r="TLM250" s="253"/>
      <c r="TLN250" s="253"/>
      <c r="TLO250" s="253"/>
      <c r="TLP250" s="253"/>
      <c r="TLQ250" s="253"/>
      <c r="TLR250" s="253"/>
      <c r="TLS250" s="253"/>
      <c r="TLT250" s="253"/>
      <c r="TLU250" s="253"/>
      <c r="TLV250" s="253"/>
      <c r="TLW250" s="253"/>
      <c r="TLX250" s="253"/>
      <c r="TLY250" s="253"/>
      <c r="TLZ250" s="253"/>
      <c r="TMA250" s="253"/>
      <c r="TMB250" s="253"/>
      <c r="TMC250" s="253"/>
      <c r="TMD250" s="253"/>
      <c r="TME250" s="253"/>
      <c r="TMF250" s="253"/>
      <c r="TMG250" s="253"/>
      <c r="TMH250" s="253"/>
      <c r="TMI250" s="253"/>
      <c r="TMJ250" s="253"/>
      <c r="TMK250" s="253"/>
      <c r="TML250" s="253"/>
      <c r="TMM250" s="253"/>
      <c r="TMN250" s="253"/>
      <c r="TMO250" s="253"/>
      <c r="TMP250" s="253"/>
      <c r="TMQ250" s="253"/>
      <c r="TMR250" s="253"/>
      <c r="TMS250" s="253"/>
      <c r="TMT250" s="253"/>
      <c r="TMU250" s="253"/>
      <c r="TMV250" s="253"/>
      <c r="TMW250" s="253"/>
      <c r="TMX250" s="253"/>
      <c r="TMY250" s="253"/>
      <c r="TMZ250" s="253"/>
      <c r="TNA250" s="253"/>
      <c r="TNB250" s="253"/>
      <c r="TNC250" s="253"/>
      <c r="TND250" s="253"/>
      <c r="TNE250" s="253"/>
      <c r="TNF250" s="253"/>
      <c r="TNG250" s="253"/>
      <c r="TNH250" s="253"/>
      <c r="TNI250" s="253"/>
      <c r="TNJ250" s="253"/>
      <c r="TNK250" s="253"/>
      <c r="TNL250" s="253"/>
      <c r="TNM250" s="253"/>
      <c r="TNN250" s="253"/>
      <c r="TNO250" s="253"/>
      <c r="TNP250" s="253"/>
      <c r="TNQ250" s="253"/>
      <c r="TNR250" s="253"/>
      <c r="TNS250" s="253"/>
      <c r="TNT250" s="253"/>
      <c r="TNU250" s="253"/>
      <c r="TNV250" s="253"/>
      <c r="TNW250" s="253"/>
      <c r="TNX250" s="253"/>
      <c r="TNY250" s="253"/>
      <c r="TNZ250" s="253"/>
      <c r="TOA250" s="253"/>
      <c r="TOB250" s="253"/>
      <c r="TOC250" s="253"/>
      <c r="TOD250" s="253"/>
      <c r="TOE250" s="253"/>
      <c r="TOF250" s="253"/>
      <c r="TOG250" s="253"/>
      <c r="TOH250" s="253"/>
      <c r="TOI250" s="253"/>
      <c r="TOJ250" s="253"/>
      <c r="TOK250" s="253"/>
      <c r="TOL250" s="253"/>
      <c r="TOM250" s="253"/>
      <c r="TON250" s="253"/>
      <c r="TOO250" s="253"/>
      <c r="TOP250" s="253"/>
      <c r="TOQ250" s="253"/>
      <c r="TOR250" s="253"/>
      <c r="TOS250" s="253"/>
      <c r="TOT250" s="253"/>
      <c r="TOU250" s="253"/>
      <c r="TOV250" s="253"/>
      <c r="TOW250" s="253"/>
      <c r="TOX250" s="253"/>
      <c r="TOY250" s="253"/>
      <c r="TOZ250" s="253"/>
      <c r="TPA250" s="253"/>
      <c r="TPB250" s="253"/>
      <c r="TPC250" s="253"/>
      <c r="TPD250" s="253"/>
      <c r="TPE250" s="253"/>
      <c r="TPF250" s="253"/>
      <c r="TPG250" s="253"/>
      <c r="TPH250" s="253"/>
      <c r="TPI250" s="253"/>
      <c r="TPJ250" s="253"/>
      <c r="TPK250" s="253"/>
      <c r="TPL250" s="253"/>
      <c r="TPM250" s="253"/>
      <c r="TPN250" s="253"/>
      <c r="TPO250" s="253"/>
      <c r="TPP250" s="253"/>
      <c r="TPQ250" s="253"/>
      <c r="TPR250" s="253"/>
      <c r="TPS250" s="253"/>
      <c r="TPT250" s="253"/>
      <c r="TPU250" s="253"/>
      <c r="TPV250" s="253"/>
      <c r="TPW250" s="253"/>
      <c r="TPX250" s="253"/>
      <c r="TPY250" s="253"/>
      <c r="TPZ250" s="253"/>
      <c r="TQA250" s="253"/>
      <c r="TQB250" s="253"/>
      <c r="TQC250" s="253"/>
      <c r="TQD250" s="253"/>
      <c r="TQE250" s="253"/>
      <c r="TQF250" s="253"/>
      <c r="TQG250" s="253"/>
      <c r="TQH250" s="253"/>
      <c r="TQI250" s="253"/>
      <c r="TQJ250" s="253"/>
      <c r="TQK250" s="253"/>
      <c r="TQL250" s="253"/>
      <c r="TQM250" s="253"/>
      <c r="TQN250" s="253"/>
      <c r="TQO250" s="253"/>
      <c r="TQP250" s="253"/>
      <c r="TQQ250" s="253"/>
      <c r="TQR250" s="253"/>
      <c r="TQS250" s="253"/>
      <c r="TQT250" s="253"/>
      <c r="TQU250" s="253"/>
      <c r="TQV250" s="253"/>
      <c r="TQW250" s="253"/>
      <c r="TQX250" s="253"/>
      <c r="TQY250" s="253"/>
      <c r="TQZ250" s="253"/>
      <c r="TRA250" s="253"/>
      <c r="TRB250" s="253"/>
      <c r="TRC250" s="253"/>
      <c r="TRD250" s="253"/>
      <c r="TRE250" s="253"/>
      <c r="TRF250" s="253"/>
      <c r="TRG250" s="253"/>
      <c r="TRH250" s="253"/>
      <c r="TRI250" s="253"/>
      <c r="TRJ250" s="253"/>
      <c r="TRK250" s="253"/>
      <c r="TRL250" s="253"/>
      <c r="TRM250" s="253"/>
      <c r="TRN250" s="253"/>
      <c r="TRO250" s="253"/>
      <c r="TRP250" s="253"/>
      <c r="TRQ250" s="253"/>
      <c r="TRR250" s="253"/>
      <c r="TRS250" s="253"/>
      <c r="TRT250" s="253"/>
      <c r="TRU250" s="253"/>
      <c r="TRV250" s="253"/>
      <c r="TRW250" s="253"/>
      <c r="TRX250" s="253"/>
      <c r="TRY250" s="253"/>
      <c r="TRZ250" s="253"/>
      <c r="TSA250" s="253"/>
      <c r="TSB250" s="253"/>
      <c r="TSC250" s="253"/>
      <c r="TSD250" s="253"/>
      <c r="TSE250" s="253"/>
      <c r="TSF250" s="253"/>
      <c r="TSG250" s="253"/>
      <c r="TSH250" s="253"/>
      <c r="TSI250" s="253"/>
      <c r="TSJ250" s="253"/>
      <c r="TSK250" s="253"/>
      <c r="TSL250" s="253"/>
      <c r="TSM250" s="253"/>
      <c r="TSN250" s="253"/>
      <c r="TSO250" s="253"/>
      <c r="TSP250" s="253"/>
      <c r="TSQ250" s="253"/>
      <c r="TSR250" s="253"/>
      <c r="TSS250" s="253"/>
      <c r="TST250" s="253"/>
      <c r="TSU250" s="253"/>
      <c r="TSV250" s="253"/>
      <c r="TSW250" s="253"/>
      <c r="TSX250" s="253"/>
      <c r="TSY250" s="253"/>
      <c r="TSZ250" s="253"/>
      <c r="TTA250" s="253"/>
      <c r="TTB250" s="253"/>
      <c r="TTC250" s="253"/>
      <c r="TTD250" s="253"/>
      <c r="TTE250" s="253"/>
      <c r="TTF250" s="253"/>
      <c r="TTG250" s="253"/>
      <c r="TTH250" s="253"/>
      <c r="TTI250" s="253"/>
      <c r="TTJ250" s="253"/>
      <c r="TTK250" s="253"/>
      <c r="TTL250" s="253"/>
      <c r="TTM250" s="253"/>
      <c r="TTN250" s="253"/>
      <c r="TTO250" s="253"/>
      <c r="TTP250" s="253"/>
      <c r="TTQ250" s="253"/>
      <c r="TTR250" s="253"/>
      <c r="TTS250" s="253"/>
      <c r="TTT250" s="253"/>
      <c r="TTU250" s="253"/>
      <c r="TTV250" s="253"/>
      <c r="TTW250" s="253"/>
      <c r="TTX250" s="253"/>
      <c r="TTY250" s="253"/>
      <c r="TTZ250" s="253"/>
      <c r="TUA250" s="253"/>
      <c r="TUB250" s="253"/>
      <c r="TUC250" s="253"/>
      <c r="TUD250" s="253"/>
      <c r="TUE250" s="253"/>
      <c r="TUF250" s="253"/>
      <c r="TUG250" s="253"/>
      <c r="TUH250" s="253"/>
      <c r="TUI250" s="253"/>
      <c r="TUJ250" s="253"/>
      <c r="TUK250" s="253"/>
      <c r="TUL250" s="253"/>
      <c r="TUM250" s="253"/>
      <c r="TUN250" s="253"/>
      <c r="TUO250" s="253"/>
      <c r="TUP250" s="253"/>
      <c r="TUQ250" s="253"/>
      <c r="TUR250" s="253"/>
      <c r="TUS250" s="253"/>
      <c r="TUT250" s="253"/>
      <c r="TUU250" s="253"/>
      <c r="TUV250" s="253"/>
      <c r="TUW250" s="253"/>
      <c r="TUX250" s="253"/>
      <c r="TUY250" s="253"/>
      <c r="TUZ250" s="253"/>
      <c r="TVA250" s="253"/>
      <c r="TVB250" s="253"/>
      <c r="TVC250" s="253"/>
      <c r="TVD250" s="253"/>
      <c r="TVE250" s="253"/>
      <c r="TVF250" s="253"/>
      <c r="TVG250" s="253"/>
      <c r="TVH250" s="253"/>
      <c r="TVI250" s="253"/>
      <c r="TVJ250" s="253"/>
      <c r="TVK250" s="253"/>
      <c r="TVL250" s="253"/>
      <c r="TVM250" s="253"/>
      <c r="TVN250" s="253"/>
      <c r="TVO250" s="253"/>
      <c r="TVP250" s="253"/>
      <c r="TVQ250" s="253"/>
      <c r="TVR250" s="253"/>
      <c r="TVS250" s="253"/>
      <c r="TVT250" s="253"/>
      <c r="TVU250" s="253"/>
      <c r="TVV250" s="253"/>
      <c r="TVW250" s="253"/>
      <c r="TVX250" s="253"/>
      <c r="TVY250" s="253"/>
      <c r="TVZ250" s="253"/>
      <c r="TWA250" s="253"/>
      <c r="TWB250" s="253"/>
      <c r="TWC250" s="253"/>
      <c r="TWD250" s="253"/>
      <c r="TWE250" s="253"/>
      <c r="TWF250" s="253"/>
      <c r="TWG250" s="253"/>
      <c r="TWH250" s="253"/>
      <c r="TWI250" s="253"/>
      <c r="TWJ250" s="253"/>
      <c r="TWK250" s="253"/>
      <c r="TWL250" s="253"/>
      <c r="TWM250" s="253"/>
      <c r="TWN250" s="253"/>
      <c r="TWO250" s="253"/>
      <c r="TWP250" s="253"/>
      <c r="TWQ250" s="253"/>
      <c r="TWR250" s="253"/>
      <c r="TWS250" s="253"/>
      <c r="TWT250" s="253"/>
      <c r="TWU250" s="253"/>
      <c r="TWV250" s="253"/>
      <c r="TWW250" s="253"/>
      <c r="TWX250" s="253"/>
      <c r="TWY250" s="253"/>
      <c r="TWZ250" s="253"/>
      <c r="TXA250" s="253"/>
      <c r="TXB250" s="253"/>
      <c r="TXC250" s="253"/>
      <c r="TXD250" s="253"/>
      <c r="TXE250" s="253"/>
      <c r="TXF250" s="253"/>
      <c r="TXG250" s="253"/>
      <c r="TXH250" s="253"/>
      <c r="TXI250" s="253"/>
      <c r="TXJ250" s="253"/>
      <c r="TXK250" s="253"/>
      <c r="TXL250" s="253"/>
      <c r="TXM250" s="253"/>
      <c r="TXN250" s="253"/>
      <c r="TXO250" s="253"/>
      <c r="TXP250" s="253"/>
      <c r="TXQ250" s="253"/>
      <c r="TXR250" s="253"/>
      <c r="TXS250" s="253"/>
      <c r="TXT250" s="253"/>
      <c r="TXU250" s="253"/>
      <c r="TXV250" s="253"/>
      <c r="TXW250" s="253"/>
      <c r="TXX250" s="253"/>
      <c r="TXY250" s="253"/>
      <c r="TXZ250" s="253"/>
      <c r="TYA250" s="253"/>
      <c r="TYB250" s="253"/>
      <c r="TYC250" s="253"/>
      <c r="TYD250" s="253"/>
      <c r="TYE250" s="253"/>
      <c r="TYF250" s="253"/>
      <c r="TYG250" s="253"/>
      <c r="TYH250" s="253"/>
      <c r="TYI250" s="253"/>
      <c r="TYJ250" s="253"/>
      <c r="TYK250" s="253"/>
      <c r="TYL250" s="253"/>
      <c r="TYM250" s="253"/>
      <c r="TYN250" s="253"/>
      <c r="TYO250" s="253"/>
      <c r="TYP250" s="253"/>
      <c r="TYQ250" s="253"/>
      <c r="TYR250" s="253"/>
      <c r="TYS250" s="253"/>
      <c r="TYT250" s="253"/>
      <c r="TYU250" s="253"/>
      <c r="TYV250" s="253"/>
      <c r="TYW250" s="253"/>
      <c r="TYX250" s="253"/>
      <c r="TYY250" s="253"/>
      <c r="TYZ250" s="253"/>
      <c r="TZA250" s="253"/>
      <c r="TZB250" s="253"/>
      <c r="TZC250" s="253"/>
      <c r="TZD250" s="253"/>
      <c r="TZE250" s="253"/>
      <c r="TZF250" s="253"/>
      <c r="TZG250" s="253"/>
      <c r="TZH250" s="253"/>
      <c r="TZI250" s="253"/>
      <c r="TZJ250" s="253"/>
      <c r="TZK250" s="253"/>
      <c r="TZL250" s="253"/>
      <c r="TZM250" s="253"/>
      <c r="TZN250" s="253"/>
      <c r="TZO250" s="253"/>
      <c r="TZP250" s="253"/>
      <c r="TZQ250" s="253"/>
      <c r="TZR250" s="253"/>
      <c r="TZS250" s="253"/>
      <c r="TZT250" s="253"/>
      <c r="TZU250" s="253"/>
      <c r="TZV250" s="253"/>
      <c r="TZW250" s="253"/>
      <c r="TZX250" s="253"/>
      <c r="TZY250" s="253"/>
      <c r="TZZ250" s="253"/>
      <c r="UAA250" s="253"/>
      <c r="UAB250" s="253"/>
      <c r="UAC250" s="253"/>
      <c r="UAD250" s="253"/>
      <c r="UAE250" s="253"/>
      <c r="UAF250" s="253"/>
      <c r="UAG250" s="253"/>
      <c r="UAH250" s="253"/>
      <c r="UAI250" s="253"/>
      <c r="UAJ250" s="253"/>
      <c r="UAK250" s="253"/>
      <c r="UAL250" s="253"/>
      <c r="UAM250" s="253"/>
      <c r="UAN250" s="253"/>
      <c r="UAO250" s="253"/>
      <c r="UAP250" s="253"/>
      <c r="UAQ250" s="253"/>
      <c r="UAR250" s="253"/>
      <c r="UAS250" s="253"/>
      <c r="UAT250" s="253"/>
      <c r="UAU250" s="253"/>
      <c r="UAV250" s="253"/>
      <c r="UAW250" s="253"/>
      <c r="UAX250" s="253"/>
      <c r="UAY250" s="253"/>
      <c r="UAZ250" s="253"/>
      <c r="UBA250" s="253"/>
      <c r="UBB250" s="253"/>
      <c r="UBC250" s="253"/>
      <c r="UBD250" s="253"/>
      <c r="UBE250" s="253"/>
      <c r="UBF250" s="253"/>
      <c r="UBG250" s="253"/>
      <c r="UBH250" s="253"/>
      <c r="UBI250" s="253"/>
      <c r="UBJ250" s="253"/>
      <c r="UBK250" s="253"/>
      <c r="UBL250" s="253"/>
      <c r="UBM250" s="253"/>
      <c r="UBN250" s="253"/>
      <c r="UBO250" s="253"/>
      <c r="UBP250" s="253"/>
      <c r="UBQ250" s="253"/>
      <c r="UBR250" s="253"/>
      <c r="UBS250" s="253"/>
      <c r="UBT250" s="253"/>
      <c r="UBU250" s="253"/>
      <c r="UBV250" s="253"/>
      <c r="UBW250" s="253"/>
      <c r="UBX250" s="253"/>
      <c r="UBY250" s="253"/>
      <c r="UBZ250" s="253"/>
      <c r="UCA250" s="253"/>
      <c r="UCB250" s="253"/>
      <c r="UCC250" s="253"/>
      <c r="UCD250" s="253"/>
      <c r="UCE250" s="253"/>
      <c r="UCF250" s="253"/>
      <c r="UCG250" s="253"/>
      <c r="UCH250" s="253"/>
      <c r="UCI250" s="253"/>
      <c r="UCJ250" s="253"/>
      <c r="UCK250" s="253"/>
      <c r="UCL250" s="253"/>
      <c r="UCM250" s="253"/>
      <c r="UCN250" s="253"/>
      <c r="UCO250" s="253"/>
      <c r="UCP250" s="253"/>
      <c r="UCQ250" s="253"/>
      <c r="UCR250" s="253"/>
      <c r="UCS250" s="253"/>
      <c r="UCT250" s="253"/>
      <c r="UCU250" s="253"/>
      <c r="UCV250" s="253"/>
      <c r="UCW250" s="253"/>
      <c r="UCX250" s="253"/>
      <c r="UCY250" s="253"/>
      <c r="UCZ250" s="253"/>
      <c r="UDA250" s="253"/>
      <c r="UDB250" s="253"/>
      <c r="UDC250" s="253"/>
      <c r="UDD250" s="253"/>
      <c r="UDE250" s="253"/>
      <c r="UDF250" s="253"/>
      <c r="UDG250" s="253"/>
      <c r="UDH250" s="253"/>
      <c r="UDI250" s="253"/>
      <c r="UDJ250" s="253"/>
      <c r="UDK250" s="253"/>
      <c r="UDL250" s="253"/>
      <c r="UDM250" s="253"/>
      <c r="UDN250" s="253"/>
      <c r="UDO250" s="253"/>
      <c r="UDP250" s="253"/>
      <c r="UDQ250" s="253"/>
      <c r="UDR250" s="253"/>
      <c r="UDS250" s="253"/>
      <c r="UDT250" s="253"/>
      <c r="UDU250" s="253"/>
      <c r="UDV250" s="253"/>
      <c r="UDW250" s="253"/>
      <c r="UDX250" s="253"/>
      <c r="UDY250" s="253"/>
      <c r="UDZ250" s="253"/>
      <c r="UEA250" s="253"/>
      <c r="UEB250" s="253"/>
      <c r="UEC250" s="253"/>
      <c r="UED250" s="253"/>
      <c r="UEE250" s="253"/>
      <c r="UEF250" s="253"/>
      <c r="UEG250" s="253"/>
      <c r="UEH250" s="253"/>
      <c r="UEI250" s="253"/>
      <c r="UEJ250" s="253"/>
      <c r="UEK250" s="253"/>
      <c r="UEL250" s="253"/>
      <c r="UEM250" s="253"/>
      <c r="UEN250" s="253"/>
      <c r="UEO250" s="253"/>
      <c r="UEP250" s="253"/>
      <c r="UEQ250" s="253"/>
      <c r="UER250" s="253"/>
      <c r="UES250" s="253"/>
      <c r="UET250" s="253"/>
      <c r="UEU250" s="253"/>
      <c r="UEV250" s="253"/>
      <c r="UEW250" s="253"/>
      <c r="UEX250" s="253"/>
      <c r="UEY250" s="253"/>
      <c r="UEZ250" s="253"/>
      <c r="UFA250" s="253"/>
      <c r="UFB250" s="253"/>
      <c r="UFC250" s="253"/>
      <c r="UFD250" s="253"/>
      <c r="UFE250" s="253"/>
      <c r="UFF250" s="253"/>
      <c r="UFG250" s="253"/>
      <c r="UFH250" s="253"/>
      <c r="UFI250" s="253"/>
      <c r="UFJ250" s="253"/>
      <c r="UFK250" s="253"/>
      <c r="UFL250" s="253"/>
      <c r="UFM250" s="253"/>
      <c r="UFN250" s="253"/>
      <c r="UFO250" s="253"/>
      <c r="UFP250" s="253"/>
      <c r="UFQ250" s="253"/>
      <c r="UFR250" s="253"/>
      <c r="UFS250" s="253"/>
      <c r="UFT250" s="253"/>
      <c r="UFU250" s="253"/>
      <c r="UFV250" s="253"/>
      <c r="UFW250" s="253"/>
      <c r="UFX250" s="253"/>
      <c r="UFY250" s="253"/>
      <c r="UFZ250" s="253"/>
      <c r="UGA250" s="253"/>
      <c r="UGB250" s="253"/>
      <c r="UGC250" s="253"/>
      <c r="UGD250" s="253"/>
      <c r="UGE250" s="253"/>
      <c r="UGF250" s="253"/>
      <c r="UGG250" s="253"/>
      <c r="UGH250" s="253"/>
      <c r="UGI250" s="253"/>
      <c r="UGJ250" s="253"/>
      <c r="UGK250" s="253"/>
      <c r="UGL250" s="253"/>
      <c r="UGM250" s="253"/>
      <c r="UGN250" s="253"/>
      <c r="UGO250" s="253"/>
      <c r="UGP250" s="253"/>
      <c r="UGQ250" s="253"/>
      <c r="UGR250" s="253"/>
      <c r="UGS250" s="253"/>
      <c r="UGT250" s="253"/>
      <c r="UGU250" s="253"/>
      <c r="UGV250" s="253"/>
      <c r="UGW250" s="253"/>
      <c r="UGX250" s="253"/>
      <c r="UGY250" s="253"/>
      <c r="UGZ250" s="253"/>
      <c r="UHA250" s="253"/>
      <c r="UHB250" s="253"/>
      <c r="UHC250" s="253"/>
      <c r="UHD250" s="253"/>
      <c r="UHE250" s="253"/>
      <c r="UHF250" s="253"/>
      <c r="UHG250" s="253"/>
      <c r="UHH250" s="253"/>
      <c r="UHI250" s="253"/>
      <c r="UHJ250" s="253"/>
      <c r="UHK250" s="253"/>
      <c r="UHL250" s="253"/>
      <c r="UHM250" s="253"/>
      <c r="UHN250" s="253"/>
      <c r="UHO250" s="253"/>
      <c r="UHP250" s="253"/>
      <c r="UHQ250" s="253"/>
      <c r="UHR250" s="253"/>
      <c r="UHS250" s="253"/>
      <c r="UHT250" s="253"/>
      <c r="UHU250" s="253"/>
      <c r="UHV250" s="253"/>
      <c r="UHW250" s="253"/>
      <c r="UHX250" s="253"/>
      <c r="UHY250" s="253"/>
      <c r="UHZ250" s="253"/>
      <c r="UIA250" s="253"/>
      <c r="UIB250" s="253"/>
      <c r="UIC250" s="253"/>
      <c r="UID250" s="253"/>
      <c r="UIE250" s="253"/>
      <c r="UIF250" s="253"/>
      <c r="UIG250" s="253"/>
      <c r="UIH250" s="253"/>
      <c r="UII250" s="253"/>
      <c r="UIJ250" s="253"/>
      <c r="UIK250" s="253"/>
      <c r="UIL250" s="253"/>
      <c r="UIM250" s="253"/>
      <c r="UIN250" s="253"/>
      <c r="UIO250" s="253"/>
      <c r="UIP250" s="253"/>
      <c r="UIQ250" s="253"/>
      <c r="UIR250" s="253"/>
      <c r="UIS250" s="253"/>
      <c r="UIT250" s="253"/>
      <c r="UIU250" s="253"/>
      <c r="UIV250" s="253"/>
      <c r="UIW250" s="253"/>
      <c r="UIX250" s="253"/>
      <c r="UIY250" s="253"/>
      <c r="UIZ250" s="253"/>
      <c r="UJA250" s="253"/>
      <c r="UJB250" s="253"/>
      <c r="UJC250" s="253"/>
      <c r="UJD250" s="253"/>
      <c r="UJE250" s="253"/>
      <c r="UJF250" s="253"/>
      <c r="UJG250" s="253"/>
      <c r="UJH250" s="253"/>
      <c r="UJI250" s="253"/>
      <c r="UJJ250" s="253"/>
      <c r="UJK250" s="253"/>
      <c r="UJL250" s="253"/>
      <c r="UJM250" s="253"/>
      <c r="UJN250" s="253"/>
      <c r="UJO250" s="253"/>
      <c r="UJP250" s="253"/>
      <c r="UJQ250" s="253"/>
      <c r="UJR250" s="253"/>
      <c r="UJS250" s="253"/>
      <c r="UJT250" s="253"/>
      <c r="UJU250" s="253"/>
      <c r="UJV250" s="253"/>
      <c r="UJW250" s="253"/>
      <c r="UJX250" s="253"/>
      <c r="UJY250" s="253"/>
      <c r="UJZ250" s="253"/>
      <c r="UKA250" s="253"/>
      <c r="UKB250" s="253"/>
      <c r="UKC250" s="253"/>
      <c r="UKD250" s="253"/>
      <c r="UKE250" s="253"/>
      <c r="UKF250" s="253"/>
      <c r="UKG250" s="253"/>
      <c r="UKH250" s="253"/>
      <c r="UKI250" s="253"/>
      <c r="UKJ250" s="253"/>
      <c r="UKK250" s="253"/>
      <c r="UKL250" s="253"/>
      <c r="UKM250" s="253"/>
      <c r="UKN250" s="253"/>
      <c r="UKO250" s="253"/>
      <c r="UKP250" s="253"/>
      <c r="UKQ250" s="253"/>
      <c r="UKR250" s="253"/>
      <c r="UKS250" s="253"/>
      <c r="UKT250" s="253"/>
      <c r="UKU250" s="253"/>
      <c r="UKV250" s="253"/>
      <c r="UKW250" s="253"/>
      <c r="UKX250" s="253"/>
      <c r="UKY250" s="253"/>
      <c r="UKZ250" s="253"/>
      <c r="ULA250" s="253"/>
      <c r="ULB250" s="253"/>
      <c r="ULC250" s="253"/>
      <c r="ULD250" s="253"/>
      <c r="ULE250" s="253"/>
      <c r="ULF250" s="253"/>
      <c r="ULG250" s="253"/>
      <c r="ULH250" s="253"/>
      <c r="ULI250" s="253"/>
      <c r="ULJ250" s="253"/>
      <c r="ULK250" s="253"/>
      <c r="ULL250" s="253"/>
      <c r="ULM250" s="253"/>
      <c r="ULN250" s="253"/>
      <c r="ULO250" s="253"/>
      <c r="ULP250" s="253"/>
      <c r="ULQ250" s="253"/>
      <c r="ULR250" s="253"/>
      <c r="ULS250" s="253"/>
      <c r="ULT250" s="253"/>
      <c r="ULU250" s="253"/>
      <c r="ULV250" s="253"/>
      <c r="ULW250" s="253"/>
      <c r="ULX250" s="253"/>
      <c r="ULY250" s="253"/>
      <c r="ULZ250" s="253"/>
      <c r="UMA250" s="253"/>
      <c r="UMB250" s="253"/>
      <c r="UMC250" s="253"/>
      <c r="UMD250" s="253"/>
      <c r="UME250" s="253"/>
      <c r="UMF250" s="253"/>
      <c r="UMG250" s="253"/>
      <c r="UMH250" s="253"/>
      <c r="UMI250" s="253"/>
      <c r="UMJ250" s="253"/>
      <c r="UMK250" s="253"/>
      <c r="UML250" s="253"/>
      <c r="UMM250" s="253"/>
      <c r="UMN250" s="253"/>
      <c r="UMO250" s="253"/>
      <c r="UMP250" s="253"/>
      <c r="UMQ250" s="253"/>
      <c r="UMR250" s="253"/>
      <c r="UMS250" s="253"/>
      <c r="UMT250" s="253"/>
      <c r="UMU250" s="253"/>
      <c r="UMV250" s="253"/>
      <c r="UMW250" s="253"/>
      <c r="UMX250" s="253"/>
      <c r="UMY250" s="253"/>
      <c r="UMZ250" s="253"/>
      <c r="UNA250" s="253"/>
      <c r="UNB250" s="253"/>
      <c r="UNC250" s="253"/>
      <c r="UND250" s="253"/>
      <c r="UNE250" s="253"/>
      <c r="UNF250" s="253"/>
      <c r="UNG250" s="253"/>
      <c r="UNH250" s="253"/>
      <c r="UNI250" s="253"/>
      <c r="UNJ250" s="253"/>
      <c r="UNK250" s="253"/>
      <c r="UNL250" s="253"/>
      <c r="UNM250" s="253"/>
      <c r="UNN250" s="253"/>
      <c r="UNO250" s="253"/>
      <c r="UNP250" s="253"/>
      <c r="UNQ250" s="253"/>
      <c r="UNR250" s="253"/>
      <c r="UNS250" s="253"/>
      <c r="UNT250" s="253"/>
      <c r="UNU250" s="253"/>
      <c r="UNV250" s="253"/>
      <c r="UNW250" s="253"/>
      <c r="UNX250" s="253"/>
      <c r="UNY250" s="253"/>
      <c r="UNZ250" s="253"/>
      <c r="UOA250" s="253"/>
      <c r="UOB250" s="253"/>
      <c r="UOC250" s="253"/>
      <c r="UOD250" s="253"/>
      <c r="UOE250" s="253"/>
      <c r="UOF250" s="253"/>
      <c r="UOG250" s="253"/>
      <c r="UOH250" s="253"/>
      <c r="UOI250" s="253"/>
      <c r="UOJ250" s="253"/>
      <c r="UOK250" s="253"/>
      <c r="UOL250" s="253"/>
      <c r="UOM250" s="253"/>
      <c r="UON250" s="253"/>
      <c r="UOO250" s="253"/>
      <c r="UOP250" s="253"/>
      <c r="UOQ250" s="253"/>
      <c r="UOR250" s="253"/>
      <c r="UOS250" s="253"/>
      <c r="UOT250" s="253"/>
      <c r="UOU250" s="253"/>
      <c r="UOV250" s="253"/>
      <c r="UOW250" s="253"/>
      <c r="UOX250" s="253"/>
      <c r="UOY250" s="253"/>
      <c r="UOZ250" s="253"/>
      <c r="UPA250" s="253"/>
      <c r="UPB250" s="253"/>
      <c r="UPC250" s="253"/>
      <c r="UPD250" s="253"/>
      <c r="UPE250" s="253"/>
      <c r="UPF250" s="253"/>
      <c r="UPG250" s="253"/>
      <c r="UPH250" s="253"/>
      <c r="UPI250" s="253"/>
      <c r="UPJ250" s="253"/>
      <c r="UPK250" s="253"/>
      <c r="UPL250" s="253"/>
      <c r="UPM250" s="253"/>
      <c r="UPN250" s="253"/>
      <c r="UPO250" s="253"/>
      <c r="UPP250" s="253"/>
      <c r="UPQ250" s="253"/>
      <c r="UPR250" s="253"/>
      <c r="UPS250" s="253"/>
      <c r="UPT250" s="253"/>
      <c r="UPU250" s="253"/>
      <c r="UPV250" s="253"/>
      <c r="UPW250" s="253"/>
      <c r="UPX250" s="253"/>
      <c r="UPY250" s="253"/>
      <c r="UPZ250" s="253"/>
      <c r="UQA250" s="253"/>
      <c r="UQB250" s="253"/>
      <c r="UQC250" s="253"/>
      <c r="UQD250" s="253"/>
      <c r="UQE250" s="253"/>
      <c r="UQF250" s="253"/>
      <c r="UQG250" s="253"/>
      <c r="UQH250" s="253"/>
      <c r="UQI250" s="253"/>
      <c r="UQJ250" s="253"/>
      <c r="UQK250" s="253"/>
      <c r="UQL250" s="253"/>
      <c r="UQM250" s="253"/>
      <c r="UQN250" s="253"/>
      <c r="UQO250" s="253"/>
      <c r="UQP250" s="253"/>
      <c r="UQQ250" s="253"/>
      <c r="UQR250" s="253"/>
      <c r="UQS250" s="253"/>
      <c r="UQT250" s="253"/>
      <c r="UQU250" s="253"/>
      <c r="UQV250" s="253"/>
      <c r="UQW250" s="253"/>
      <c r="UQX250" s="253"/>
      <c r="UQY250" s="253"/>
      <c r="UQZ250" s="253"/>
      <c r="URA250" s="253"/>
      <c r="URB250" s="253"/>
      <c r="URC250" s="253"/>
      <c r="URD250" s="253"/>
      <c r="URE250" s="253"/>
      <c r="URF250" s="253"/>
      <c r="URG250" s="253"/>
      <c r="URH250" s="253"/>
      <c r="URI250" s="253"/>
      <c r="URJ250" s="253"/>
      <c r="URK250" s="253"/>
      <c r="URL250" s="253"/>
      <c r="URM250" s="253"/>
      <c r="URN250" s="253"/>
      <c r="URO250" s="253"/>
      <c r="URP250" s="253"/>
      <c r="URQ250" s="253"/>
      <c r="URR250" s="253"/>
      <c r="URS250" s="253"/>
      <c r="URT250" s="253"/>
      <c r="URU250" s="253"/>
      <c r="URV250" s="253"/>
      <c r="URW250" s="253"/>
      <c r="URX250" s="253"/>
      <c r="URY250" s="253"/>
      <c r="URZ250" s="253"/>
      <c r="USA250" s="253"/>
      <c r="USB250" s="253"/>
      <c r="USC250" s="253"/>
      <c r="USD250" s="253"/>
      <c r="USE250" s="253"/>
      <c r="USF250" s="253"/>
      <c r="USG250" s="253"/>
      <c r="USH250" s="253"/>
      <c r="USI250" s="253"/>
      <c r="USJ250" s="253"/>
      <c r="USK250" s="253"/>
      <c r="USL250" s="253"/>
      <c r="USM250" s="253"/>
      <c r="USN250" s="253"/>
      <c r="USO250" s="253"/>
      <c r="USP250" s="253"/>
      <c r="USQ250" s="253"/>
      <c r="USR250" s="253"/>
      <c r="USS250" s="253"/>
      <c r="UST250" s="253"/>
      <c r="USU250" s="253"/>
      <c r="USV250" s="253"/>
      <c r="USW250" s="253"/>
      <c r="USX250" s="253"/>
      <c r="USY250" s="253"/>
      <c r="USZ250" s="253"/>
      <c r="UTA250" s="253"/>
      <c r="UTB250" s="253"/>
      <c r="UTC250" s="253"/>
      <c r="UTD250" s="253"/>
      <c r="UTE250" s="253"/>
      <c r="UTF250" s="253"/>
      <c r="UTG250" s="253"/>
      <c r="UTH250" s="253"/>
      <c r="UTI250" s="253"/>
      <c r="UTJ250" s="253"/>
      <c r="UTK250" s="253"/>
      <c r="UTL250" s="253"/>
      <c r="UTM250" s="253"/>
      <c r="UTN250" s="253"/>
      <c r="UTO250" s="253"/>
      <c r="UTP250" s="253"/>
      <c r="UTQ250" s="253"/>
      <c r="UTR250" s="253"/>
      <c r="UTS250" s="253"/>
      <c r="UTT250" s="253"/>
      <c r="UTU250" s="253"/>
      <c r="UTV250" s="253"/>
      <c r="UTW250" s="253"/>
      <c r="UTX250" s="253"/>
      <c r="UTY250" s="253"/>
      <c r="UTZ250" s="253"/>
      <c r="UUA250" s="253"/>
      <c r="UUB250" s="253"/>
      <c r="UUC250" s="253"/>
      <c r="UUD250" s="253"/>
      <c r="UUE250" s="253"/>
      <c r="UUF250" s="253"/>
      <c r="UUG250" s="253"/>
      <c r="UUH250" s="253"/>
      <c r="UUI250" s="253"/>
      <c r="UUJ250" s="253"/>
      <c r="UUK250" s="253"/>
      <c r="UUL250" s="253"/>
      <c r="UUM250" s="253"/>
      <c r="UUN250" s="253"/>
      <c r="UUO250" s="253"/>
      <c r="UUP250" s="253"/>
      <c r="UUQ250" s="253"/>
      <c r="UUR250" s="253"/>
      <c r="UUS250" s="253"/>
      <c r="UUT250" s="253"/>
      <c r="UUU250" s="253"/>
      <c r="UUV250" s="253"/>
      <c r="UUW250" s="253"/>
      <c r="UUX250" s="253"/>
      <c r="UUY250" s="253"/>
      <c r="UUZ250" s="253"/>
      <c r="UVA250" s="253"/>
      <c r="UVB250" s="253"/>
      <c r="UVC250" s="253"/>
      <c r="UVD250" s="253"/>
      <c r="UVE250" s="253"/>
      <c r="UVF250" s="253"/>
      <c r="UVG250" s="253"/>
      <c r="UVH250" s="253"/>
      <c r="UVI250" s="253"/>
      <c r="UVJ250" s="253"/>
      <c r="UVK250" s="253"/>
      <c r="UVL250" s="253"/>
      <c r="UVM250" s="253"/>
      <c r="UVN250" s="253"/>
      <c r="UVO250" s="253"/>
      <c r="UVP250" s="253"/>
      <c r="UVQ250" s="253"/>
      <c r="UVR250" s="253"/>
      <c r="UVS250" s="253"/>
      <c r="UVT250" s="253"/>
      <c r="UVU250" s="253"/>
      <c r="UVV250" s="253"/>
      <c r="UVW250" s="253"/>
      <c r="UVX250" s="253"/>
      <c r="UVY250" s="253"/>
      <c r="UVZ250" s="253"/>
      <c r="UWA250" s="253"/>
      <c r="UWB250" s="253"/>
      <c r="UWC250" s="253"/>
      <c r="UWD250" s="253"/>
      <c r="UWE250" s="253"/>
      <c r="UWF250" s="253"/>
      <c r="UWG250" s="253"/>
      <c r="UWH250" s="253"/>
      <c r="UWI250" s="253"/>
      <c r="UWJ250" s="253"/>
      <c r="UWK250" s="253"/>
      <c r="UWL250" s="253"/>
      <c r="UWM250" s="253"/>
      <c r="UWN250" s="253"/>
      <c r="UWO250" s="253"/>
      <c r="UWP250" s="253"/>
      <c r="UWQ250" s="253"/>
      <c r="UWR250" s="253"/>
      <c r="UWS250" s="253"/>
      <c r="UWT250" s="253"/>
      <c r="UWU250" s="253"/>
      <c r="UWV250" s="253"/>
      <c r="UWW250" s="253"/>
      <c r="UWX250" s="253"/>
      <c r="UWY250" s="253"/>
      <c r="UWZ250" s="253"/>
      <c r="UXA250" s="253"/>
      <c r="UXB250" s="253"/>
      <c r="UXC250" s="253"/>
      <c r="UXD250" s="253"/>
      <c r="UXE250" s="253"/>
      <c r="UXF250" s="253"/>
      <c r="UXG250" s="253"/>
      <c r="UXH250" s="253"/>
      <c r="UXI250" s="253"/>
      <c r="UXJ250" s="253"/>
      <c r="UXK250" s="253"/>
      <c r="UXL250" s="253"/>
      <c r="UXM250" s="253"/>
      <c r="UXN250" s="253"/>
      <c r="UXO250" s="253"/>
      <c r="UXP250" s="253"/>
      <c r="UXQ250" s="253"/>
      <c r="UXR250" s="253"/>
      <c r="UXS250" s="253"/>
      <c r="UXT250" s="253"/>
      <c r="UXU250" s="253"/>
      <c r="UXV250" s="253"/>
      <c r="UXW250" s="253"/>
      <c r="UXX250" s="253"/>
      <c r="UXY250" s="253"/>
      <c r="UXZ250" s="253"/>
      <c r="UYA250" s="253"/>
      <c r="UYB250" s="253"/>
      <c r="UYC250" s="253"/>
      <c r="UYD250" s="253"/>
      <c r="UYE250" s="253"/>
      <c r="UYF250" s="253"/>
      <c r="UYG250" s="253"/>
      <c r="UYH250" s="253"/>
      <c r="UYI250" s="253"/>
      <c r="UYJ250" s="253"/>
      <c r="UYK250" s="253"/>
      <c r="UYL250" s="253"/>
      <c r="UYM250" s="253"/>
      <c r="UYN250" s="253"/>
      <c r="UYO250" s="253"/>
      <c r="UYP250" s="253"/>
      <c r="UYQ250" s="253"/>
      <c r="UYR250" s="253"/>
      <c r="UYS250" s="253"/>
      <c r="UYT250" s="253"/>
      <c r="UYU250" s="253"/>
      <c r="UYV250" s="253"/>
      <c r="UYW250" s="253"/>
      <c r="UYX250" s="253"/>
      <c r="UYY250" s="253"/>
      <c r="UYZ250" s="253"/>
      <c r="UZA250" s="253"/>
      <c r="UZB250" s="253"/>
      <c r="UZC250" s="253"/>
      <c r="UZD250" s="253"/>
      <c r="UZE250" s="253"/>
      <c r="UZF250" s="253"/>
      <c r="UZG250" s="253"/>
      <c r="UZH250" s="253"/>
      <c r="UZI250" s="253"/>
      <c r="UZJ250" s="253"/>
      <c r="UZK250" s="253"/>
      <c r="UZL250" s="253"/>
      <c r="UZM250" s="253"/>
      <c r="UZN250" s="253"/>
      <c r="UZO250" s="253"/>
      <c r="UZP250" s="253"/>
      <c r="UZQ250" s="253"/>
      <c r="UZR250" s="253"/>
      <c r="UZS250" s="253"/>
      <c r="UZT250" s="253"/>
      <c r="UZU250" s="253"/>
      <c r="UZV250" s="253"/>
      <c r="UZW250" s="253"/>
      <c r="UZX250" s="253"/>
      <c r="UZY250" s="253"/>
      <c r="UZZ250" s="253"/>
      <c r="VAA250" s="253"/>
      <c r="VAB250" s="253"/>
      <c r="VAC250" s="253"/>
      <c r="VAD250" s="253"/>
      <c r="VAE250" s="253"/>
      <c r="VAF250" s="253"/>
      <c r="VAG250" s="253"/>
      <c r="VAH250" s="253"/>
      <c r="VAI250" s="253"/>
      <c r="VAJ250" s="253"/>
      <c r="VAK250" s="253"/>
      <c r="VAL250" s="253"/>
      <c r="VAM250" s="253"/>
      <c r="VAN250" s="253"/>
      <c r="VAO250" s="253"/>
      <c r="VAP250" s="253"/>
      <c r="VAQ250" s="253"/>
      <c r="VAR250" s="253"/>
      <c r="VAS250" s="253"/>
      <c r="VAT250" s="253"/>
      <c r="VAU250" s="253"/>
      <c r="VAV250" s="253"/>
      <c r="VAW250" s="253"/>
      <c r="VAX250" s="253"/>
      <c r="VAY250" s="253"/>
      <c r="VAZ250" s="253"/>
      <c r="VBA250" s="253"/>
      <c r="VBB250" s="253"/>
      <c r="VBC250" s="253"/>
      <c r="VBD250" s="253"/>
      <c r="VBE250" s="253"/>
      <c r="VBF250" s="253"/>
      <c r="VBG250" s="253"/>
      <c r="VBH250" s="253"/>
      <c r="VBI250" s="253"/>
      <c r="VBJ250" s="253"/>
      <c r="VBK250" s="253"/>
      <c r="VBL250" s="253"/>
      <c r="VBM250" s="253"/>
      <c r="VBN250" s="253"/>
      <c r="VBO250" s="253"/>
      <c r="VBP250" s="253"/>
      <c r="VBQ250" s="253"/>
      <c r="VBR250" s="253"/>
      <c r="VBS250" s="253"/>
      <c r="VBT250" s="253"/>
      <c r="VBU250" s="253"/>
      <c r="VBV250" s="253"/>
      <c r="VBW250" s="253"/>
      <c r="VBX250" s="253"/>
      <c r="VBY250" s="253"/>
      <c r="VBZ250" s="253"/>
      <c r="VCA250" s="253"/>
      <c r="VCB250" s="253"/>
      <c r="VCC250" s="253"/>
      <c r="VCD250" s="253"/>
      <c r="VCE250" s="253"/>
      <c r="VCF250" s="253"/>
      <c r="VCG250" s="253"/>
      <c r="VCH250" s="253"/>
      <c r="VCI250" s="253"/>
      <c r="VCJ250" s="253"/>
      <c r="VCK250" s="253"/>
      <c r="VCL250" s="253"/>
      <c r="VCM250" s="253"/>
      <c r="VCN250" s="253"/>
      <c r="VCO250" s="253"/>
      <c r="VCP250" s="253"/>
      <c r="VCQ250" s="253"/>
      <c r="VCR250" s="253"/>
      <c r="VCS250" s="253"/>
      <c r="VCT250" s="253"/>
      <c r="VCU250" s="253"/>
      <c r="VCV250" s="253"/>
      <c r="VCW250" s="253"/>
      <c r="VCX250" s="253"/>
      <c r="VCY250" s="253"/>
      <c r="VCZ250" s="253"/>
      <c r="VDA250" s="253"/>
      <c r="VDB250" s="253"/>
      <c r="VDC250" s="253"/>
      <c r="VDD250" s="253"/>
      <c r="VDE250" s="253"/>
      <c r="VDF250" s="253"/>
      <c r="VDG250" s="253"/>
      <c r="VDH250" s="253"/>
      <c r="VDI250" s="253"/>
      <c r="VDJ250" s="253"/>
      <c r="VDK250" s="253"/>
      <c r="VDL250" s="253"/>
      <c r="VDM250" s="253"/>
      <c r="VDN250" s="253"/>
      <c r="VDO250" s="253"/>
      <c r="VDP250" s="253"/>
      <c r="VDQ250" s="253"/>
      <c r="VDR250" s="253"/>
      <c r="VDS250" s="253"/>
      <c r="VDT250" s="253"/>
      <c r="VDU250" s="253"/>
      <c r="VDV250" s="253"/>
      <c r="VDW250" s="253"/>
      <c r="VDX250" s="253"/>
      <c r="VDY250" s="253"/>
      <c r="VDZ250" s="253"/>
      <c r="VEA250" s="253"/>
      <c r="VEB250" s="253"/>
      <c r="VEC250" s="253"/>
      <c r="VED250" s="253"/>
      <c r="VEE250" s="253"/>
      <c r="VEF250" s="253"/>
      <c r="VEG250" s="253"/>
      <c r="VEH250" s="253"/>
      <c r="VEI250" s="253"/>
      <c r="VEJ250" s="253"/>
      <c r="VEK250" s="253"/>
      <c r="VEL250" s="253"/>
      <c r="VEM250" s="253"/>
      <c r="VEN250" s="253"/>
      <c r="VEO250" s="253"/>
      <c r="VEP250" s="253"/>
      <c r="VEQ250" s="253"/>
      <c r="VER250" s="253"/>
      <c r="VES250" s="253"/>
      <c r="VET250" s="253"/>
      <c r="VEU250" s="253"/>
      <c r="VEV250" s="253"/>
      <c r="VEW250" s="253"/>
      <c r="VEX250" s="253"/>
      <c r="VEY250" s="253"/>
      <c r="VEZ250" s="253"/>
      <c r="VFA250" s="253"/>
      <c r="VFB250" s="253"/>
      <c r="VFC250" s="253"/>
      <c r="VFD250" s="253"/>
      <c r="VFE250" s="253"/>
      <c r="VFF250" s="253"/>
      <c r="VFG250" s="253"/>
      <c r="VFH250" s="253"/>
      <c r="VFI250" s="253"/>
      <c r="VFJ250" s="253"/>
      <c r="VFK250" s="253"/>
      <c r="VFL250" s="253"/>
      <c r="VFM250" s="253"/>
      <c r="VFN250" s="253"/>
      <c r="VFO250" s="253"/>
      <c r="VFP250" s="253"/>
      <c r="VFQ250" s="253"/>
      <c r="VFR250" s="253"/>
      <c r="VFS250" s="253"/>
      <c r="VFT250" s="253"/>
      <c r="VFU250" s="253"/>
      <c r="VFV250" s="253"/>
      <c r="VFW250" s="253"/>
      <c r="VFX250" s="253"/>
      <c r="VFY250" s="253"/>
      <c r="VFZ250" s="253"/>
      <c r="VGA250" s="253"/>
      <c r="VGB250" s="253"/>
      <c r="VGC250" s="253"/>
      <c r="VGD250" s="253"/>
      <c r="VGE250" s="253"/>
      <c r="VGF250" s="253"/>
      <c r="VGG250" s="253"/>
      <c r="VGH250" s="253"/>
      <c r="VGI250" s="253"/>
      <c r="VGJ250" s="253"/>
      <c r="VGK250" s="253"/>
      <c r="VGL250" s="253"/>
      <c r="VGM250" s="253"/>
      <c r="VGN250" s="253"/>
      <c r="VGO250" s="253"/>
      <c r="VGP250" s="253"/>
      <c r="VGQ250" s="253"/>
      <c r="VGR250" s="253"/>
      <c r="VGS250" s="253"/>
      <c r="VGT250" s="253"/>
      <c r="VGU250" s="253"/>
      <c r="VGV250" s="253"/>
      <c r="VGW250" s="253"/>
      <c r="VGX250" s="253"/>
      <c r="VGY250" s="253"/>
      <c r="VGZ250" s="253"/>
      <c r="VHA250" s="253"/>
      <c r="VHB250" s="253"/>
      <c r="VHC250" s="253"/>
      <c r="VHD250" s="253"/>
      <c r="VHE250" s="253"/>
      <c r="VHF250" s="253"/>
      <c r="VHG250" s="253"/>
      <c r="VHH250" s="253"/>
      <c r="VHI250" s="253"/>
      <c r="VHJ250" s="253"/>
      <c r="VHK250" s="253"/>
      <c r="VHL250" s="253"/>
      <c r="VHM250" s="253"/>
      <c r="VHN250" s="253"/>
      <c r="VHO250" s="253"/>
      <c r="VHP250" s="253"/>
      <c r="VHQ250" s="253"/>
      <c r="VHR250" s="253"/>
      <c r="VHS250" s="253"/>
      <c r="VHT250" s="253"/>
      <c r="VHU250" s="253"/>
      <c r="VHV250" s="253"/>
      <c r="VHW250" s="253"/>
      <c r="VHX250" s="253"/>
      <c r="VHY250" s="253"/>
      <c r="VHZ250" s="253"/>
      <c r="VIA250" s="253"/>
      <c r="VIB250" s="253"/>
      <c r="VIC250" s="253"/>
      <c r="VID250" s="253"/>
      <c r="VIE250" s="253"/>
      <c r="VIF250" s="253"/>
      <c r="VIG250" s="253"/>
      <c r="VIH250" s="253"/>
      <c r="VII250" s="253"/>
      <c r="VIJ250" s="253"/>
      <c r="VIK250" s="253"/>
      <c r="VIL250" s="253"/>
      <c r="VIM250" s="253"/>
      <c r="VIN250" s="253"/>
      <c r="VIO250" s="253"/>
      <c r="VIP250" s="253"/>
      <c r="VIQ250" s="253"/>
      <c r="VIR250" s="253"/>
      <c r="VIS250" s="253"/>
      <c r="VIT250" s="253"/>
      <c r="VIU250" s="253"/>
      <c r="VIV250" s="253"/>
      <c r="VIW250" s="253"/>
      <c r="VIX250" s="253"/>
      <c r="VIY250" s="253"/>
      <c r="VIZ250" s="253"/>
      <c r="VJA250" s="253"/>
      <c r="VJB250" s="253"/>
      <c r="VJC250" s="253"/>
      <c r="VJD250" s="253"/>
      <c r="VJE250" s="253"/>
      <c r="VJF250" s="253"/>
      <c r="VJG250" s="253"/>
      <c r="VJH250" s="253"/>
      <c r="VJI250" s="253"/>
      <c r="VJJ250" s="253"/>
      <c r="VJK250" s="253"/>
      <c r="VJL250" s="253"/>
      <c r="VJM250" s="253"/>
      <c r="VJN250" s="253"/>
      <c r="VJO250" s="253"/>
      <c r="VJP250" s="253"/>
      <c r="VJQ250" s="253"/>
      <c r="VJR250" s="253"/>
      <c r="VJS250" s="253"/>
      <c r="VJT250" s="253"/>
      <c r="VJU250" s="253"/>
      <c r="VJV250" s="253"/>
      <c r="VJW250" s="253"/>
      <c r="VJX250" s="253"/>
      <c r="VJY250" s="253"/>
      <c r="VJZ250" s="253"/>
      <c r="VKA250" s="253"/>
      <c r="VKB250" s="253"/>
      <c r="VKC250" s="253"/>
      <c r="VKD250" s="253"/>
      <c r="VKE250" s="253"/>
      <c r="VKF250" s="253"/>
      <c r="VKG250" s="253"/>
      <c r="VKH250" s="253"/>
      <c r="VKI250" s="253"/>
      <c r="VKJ250" s="253"/>
      <c r="VKK250" s="253"/>
      <c r="VKL250" s="253"/>
      <c r="VKM250" s="253"/>
      <c r="VKN250" s="253"/>
      <c r="VKO250" s="253"/>
      <c r="VKP250" s="253"/>
      <c r="VKQ250" s="253"/>
      <c r="VKR250" s="253"/>
      <c r="VKS250" s="253"/>
      <c r="VKT250" s="253"/>
      <c r="VKU250" s="253"/>
      <c r="VKV250" s="253"/>
      <c r="VKW250" s="253"/>
      <c r="VKX250" s="253"/>
      <c r="VKY250" s="253"/>
      <c r="VKZ250" s="253"/>
      <c r="VLA250" s="253"/>
      <c r="VLB250" s="253"/>
      <c r="VLC250" s="253"/>
      <c r="VLD250" s="253"/>
      <c r="VLE250" s="253"/>
      <c r="VLF250" s="253"/>
      <c r="VLG250" s="253"/>
      <c r="VLH250" s="253"/>
      <c r="VLI250" s="253"/>
      <c r="VLJ250" s="253"/>
      <c r="VLK250" s="253"/>
      <c r="VLL250" s="253"/>
      <c r="VLM250" s="253"/>
      <c r="VLN250" s="253"/>
      <c r="VLO250" s="253"/>
      <c r="VLP250" s="253"/>
      <c r="VLQ250" s="253"/>
      <c r="VLR250" s="253"/>
      <c r="VLS250" s="253"/>
      <c r="VLT250" s="253"/>
      <c r="VLU250" s="253"/>
      <c r="VLV250" s="253"/>
      <c r="VLW250" s="253"/>
      <c r="VLX250" s="253"/>
      <c r="VLY250" s="253"/>
      <c r="VLZ250" s="253"/>
      <c r="VMA250" s="253"/>
      <c r="VMB250" s="253"/>
      <c r="VMC250" s="253"/>
      <c r="VMD250" s="253"/>
      <c r="VME250" s="253"/>
      <c r="VMF250" s="253"/>
      <c r="VMG250" s="253"/>
      <c r="VMH250" s="253"/>
      <c r="VMI250" s="253"/>
      <c r="VMJ250" s="253"/>
      <c r="VMK250" s="253"/>
      <c r="VML250" s="253"/>
      <c r="VMM250" s="253"/>
      <c r="VMN250" s="253"/>
      <c r="VMO250" s="253"/>
      <c r="VMP250" s="253"/>
      <c r="VMQ250" s="253"/>
      <c r="VMR250" s="253"/>
      <c r="VMS250" s="253"/>
      <c r="VMT250" s="253"/>
      <c r="VMU250" s="253"/>
      <c r="VMV250" s="253"/>
      <c r="VMW250" s="253"/>
      <c r="VMX250" s="253"/>
      <c r="VMY250" s="253"/>
      <c r="VMZ250" s="253"/>
      <c r="VNA250" s="253"/>
      <c r="VNB250" s="253"/>
      <c r="VNC250" s="253"/>
      <c r="VND250" s="253"/>
      <c r="VNE250" s="253"/>
      <c r="VNF250" s="253"/>
      <c r="VNG250" s="253"/>
      <c r="VNH250" s="253"/>
      <c r="VNI250" s="253"/>
      <c r="VNJ250" s="253"/>
      <c r="VNK250" s="253"/>
      <c r="VNL250" s="253"/>
      <c r="VNM250" s="253"/>
      <c r="VNN250" s="253"/>
      <c r="VNO250" s="253"/>
      <c r="VNP250" s="253"/>
      <c r="VNQ250" s="253"/>
      <c r="VNR250" s="253"/>
      <c r="VNS250" s="253"/>
      <c r="VNT250" s="253"/>
      <c r="VNU250" s="253"/>
      <c r="VNV250" s="253"/>
      <c r="VNW250" s="253"/>
      <c r="VNX250" s="253"/>
      <c r="VNY250" s="253"/>
      <c r="VNZ250" s="253"/>
      <c r="VOA250" s="253"/>
      <c r="VOB250" s="253"/>
      <c r="VOC250" s="253"/>
      <c r="VOD250" s="253"/>
      <c r="VOE250" s="253"/>
      <c r="VOF250" s="253"/>
      <c r="VOG250" s="253"/>
      <c r="VOH250" s="253"/>
      <c r="VOI250" s="253"/>
      <c r="VOJ250" s="253"/>
      <c r="VOK250" s="253"/>
      <c r="VOL250" s="253"/>
      <c r="VOM250" s="253"/>
      <c r="VON250" s="253"/>
      <c r="VOO250" s="253"/>
      <c r="VOP250" s="253"/>
      <c r="VOQ250" s="253"/>
      <c r="VOR250" s="253"/>
      <c r="VOS250" s="253"/>
      <c r="VOT250" s="253"/>
      <c r="VOU250" s="253"/>
      <c r="VOV250" s="253"/>
      <c r="VOW250" s="253"/>
      <c r="VOX250" s="253"/>
      <c r="VOY250" s="253"/>
      <c r="VOZ250" s="253"/>
      <c r="VPA250" s="253"/>
      <c r="VPB250" s="253"/>
      <c r="VPC250" s="253"/>
      <c r="VPD250" s="253"/>
      <c r="VPE250" s="253"/>
      <c r="VPF250" s="253"/>
      <c r="VPG250" s="253"/>
      <c r="VPH250" s="253"/>
      <c r="VPI250" s="253"/>
      <c r="VPJ250" s="253"/>
      <c r="VPK250" s="253"/>
      <c r="VPL250" s="253"/>
      <c r="VPM250" s="253"/>
      <c r="VPN250" s="253"/>
      <c r="VPO250" s="253"/>
      <c r="VPP250" s="253"/>
      <c r="VPQ250" s="253"/>
      <c r="VPR250" s="253"/>
      <c r="VPS250" s="253"/>
      <c r="VPT250" s="253"/>
      <c r="VPU250" s="253"/>
      <c r="VPV250" s="253"/>
      <c r="VPW250" s="253"/>
      <c r="VPX250" s="253"/>
      <c r="VPY250" s="253"/>
      <c r="VPZ250" s="253"/>
      <c r="VQA250" s="253"/>
      <c r="VQB250" s="253"/>
      <c r="VQC250" s="253"/>
      <c r="VQD250" s="253"/>
      <c r="VQE250" s="253"/>
      <c r="VQF250" s="253"/>
      <c r="VQG250" s="253"/>
      <c r="VQH250" s="253"/>
      <c r="VQI250" s="253"/>
      <c r="VQJ250" s="253"/>
      <c r="VQK250" s="253"/>
      <c r="VQL250" s="253"/>
      <c r="VQM250" s="253"/>
      <c r="VQN250" s="253"/>
      <c r="VQO250" s="253"/>
      <c r="VQP250" s="253"/>
      <c r="VQQ250" s="253"/>
      <c r="VQR250" s="253"/>
      <c r="VQS250" s="253"/>
      <c r="VQT250" s="253"/>
      <c r="VQU250" s="253"/>
      <c r="VQV250" s="253"/>
      <c r="VQW250" s="253"/>
      <c r="VQX250" s="253"/>
      <c r="VQY250" s="253"/>
      <c r="VQZ250" s="253"/>
      <c r="VRA250" s="253"/>
      <c r="VRB250" s="253"/>
      <c r="VRC250" s="253"/>
      <c r="VRD250" s="253"/>
      <c r="VRE250" s="253"/>
      <c r="VRF250" s="253"/>
      <c r="VRG250" s="253"/>
      <c r="VRH250" s="253"/>
      <c r="VRI250" s="253"/>
      <c r="VRJ250" s="253"/>
      <c r="VRK250" s="253"/>
      <c r="VRL250" s="253"/>
      <c r="VRM250" s="253"/>
      <c r="VRN250" s="253"/>
      <c r="VRO250" s="253"/>
      <c r="VRP250" s="253"/>
      <c r="VRQ250" s="253"/>
      <c r="VRR250" s="253"/>
      <c r="VRS250" s="253"/>
      <c r="VRT250" s="253"/>
      <c r="VRU250" s="253"/>
      <c r="VRV250" s="253"/>
      <c r="VRW250" s="253"/>
      <c r="VRX250" s="253"/>
      <c r="VRY250" s="253"/>
      <c r="VRZ250" s="253"/>
      <c r="VSA250" s="253"/>
      <c r="VSB250" s="253"/>
      <c r="VSC250" s="253"/>
      <c r="VSD250" s="253"/>
      <c r="VSE250" s="253"/>
      <c r="VSF250" s="253"/>
      <c r="VSG250" s="253"/>
      <c r="VSH250" s="253"/>
      <c r="VSI250" s="253"/>
      <c r="VSJ250" s="253"/>
      <c r="VSK250" s="253"/>
      <c r="VSL250" s="253"/>
      <c r="VSM250" s="253"/>
      <c r="VSN250" s="253"/>
      <c r="VSO250" s="253"/>
      <c r="VSP250" s="253"/>
      <c r="VSQ250" s="253"/>
      <c r="VSR250" s="253"/>
      <c r="VSS250" s="253"/>
      <c r="VST250" s="253"/>
      <c r="VSU250" s="253"/>
      <c r="VSV250" s="253"/>
      <c r="VSW250" s="253"/>
      <c r="VSX250" s="253"/>
      <c r="VSY250" s="253"/>
      <c r="VSZ250" s="253"/>
      <c r="VTA250" s="253"/>
      <c r="VTB250" s="253"/>
      <c r="VTC250" s="253"/>
      <c r="VTD250" s="253"/>
      <c r="VTE250" s="253"/>
      <c r="VTF250" s="253"/>
      <c r="VTG250" s="253"/>
      <c r="VTH250" s="253"/>
      <c r="VTI250" s="253"/>
      <c r="VTJ250" s="253"/>
      <c r="VTK250" s="253"/>
      <c r="VTL250" s="253"/>
      <c r="VTM250" s="253"/>
      <c r="VTN250" s="253"/>
      <c r="VTO250" s="253"/>
      <c r="VTP250" s="253"/>
      <c r="VTQ250" s="253"/>
      <c r="VTR250" s="253"/>
      <c r="VTS250" s="253"/>
      <c r="VTT250" s="253"/>
      <c r="VTU250" s="253"/>
      <c r="VTV250" s="253"/>
      <c r="VTW250" s="253"/>
      <c r="VTX250" s="253"/>
      <c r="VTY250" s="253"/>
      <c r="VTZ250" s="253"/>
      <c r="VUA250" s="253"/>
      <c r="VUB250" s="253"/>
      <c r="VUC250" s="253"/>
      <c r="VUD250" s="253"/>
      <c r="VUE250" s="253"/>
      <c r="VUF250" s="253"/>
      <c r="VUG250" s="253"/>
      <c r="VUH250" s="253"/>
      <c r="VUI250" s="253"/>
      <c r="VUJ250" s="253"/>
      <c r="VUK250" s="253"/>
      <c r="VUL250" s="253"/>
      <c r="VUM250" s="253"/>
      <c r="VUN250" s="253"/>
      <c r="VUO250" s="253"/>
      <c r="VUP250" s="253"/>
      <c r="VUQ250" s="253"/>
      <c r="VUR250" s="253"/>
      <c r="VUS250" s="253"/>
      <c r="VUT250" s="253"/>
      <c r="VUU250" s="253"/>
      <c r="VUV250" s="253"/>
      <c r="VUW250" s="253"/>
      <c r="VUX250" s="253"/>
      <c r="VUY250" s="253"/>
      <c r="VUZ250" s="253"/>
      <c r="VVA250" s="253"/>
      <c r="VVB250" s="253"/>
      <c r="VVC250" s="253"/>
      <c r="VVD250" s="253"/>
      <c r="VVE250" s="253"/>
      <c r="VVF250" s="253"/>
      <c r="VVG250" s="253"/>
      <c r="VVH250" s="253"/>
      <c r="VVI250" s="253"/>
      <c r="VVJ250" s="253"/>
      <c r="VVK250" s="253"/>
      <c r="VVL250" s="253"/>
      <c r="VVM250" s="253"/>
      <c r="VVN250" s="253"/>
      <c r="VVO250" s="253"/>
      <c r="VVP250" s="253"/>
      <c r="VVQ250" s="253"/>
      <c r="VVR250" s="253"/>
      <c r="VVS250" s="253"/>
      <c r="VVT250" s="253"/>
      <c r="VVU250" s="253"/>
      <c r="VVV250" s="253"/>
      <c r="VVW250" s="253"/>
      <c r="VVX250" s="253"/>
      <c r="VVY250" s="253"/>
      <c r="VVZ250" s="253"/>
      <c r="VWA250" s="253"/>
      <c r="VWB250" s="253"/>
      <c r="VWC250" s="253"/>
      <c r="VWD250" s="253"/>
      <c r="VWE250" s="253"/>
      <c r="VWF250" s="253"/>
      <c r="VWG250" s="253"/>
      <c r="VWH250" s="253"/>
      <c r="VWI250" s="253"/>
      <c r="VWJ250" s="253"/>
      <c r="VWK250" s="253"/>
      <c r="VWL250" s="253"/>
      <c r="VWM250" s="253"/>
      <c r="VWN250" s="253"/>
      <c r="VWO250" s="253"/>
      <c r="VWP250" s="253"/>
      <c r="VWQ250" s="253"/>
      <c r="VWR250" s="253"/>
      <c r="VWS250" s="253"/>
      <c r="VWT250" s="253"/>
      <c r="VWU250" s="253"/>
      <c r="VWV250" s="253"/>
      <c r="VWW250" s="253"/>
      <c r="VWX250" s="253"/>
      <c r="VWY250" s="253"/>
      <c r="VWZ250" s="253"/>
      <c r="VXA250" s="253"/>
      <c r="VXB250" s="253"/>
      <c r="VXC250" s="253"/>
      <c r="VXD250" s="253"/>
      <c r="VXE250" s="253"/>
      <c r="VXF250" s="253"/>
      <c r="VXG250" s="253"/>
      <c r="VXH250" s="253"/>
      <c r="VXI250" s="253"/>
      <c r="VXJ250" s="253"/>
      <c r="VXK250" s="253"/>
      <c r="VXL250" s="253"/>
      <c r="VXM250" s="253"/>
      <c r="VXN250" s="253"/>
      <c r="VXO250" s="253"/>
      <c r="VXP250" s="253"/>
      <c r="VXQ250" s="253"/>
      <c r="VXR250" s="253"/>
      <c r="VXS250" s="253"/>
      <c r="VXT250" s="253"/>
      <c r="VXU250" s="253"/>
      <c r="VXV250" s="253"/>
      <c r="VXW250" s="253"/>
      <c r="VXX250" s="253"/>
      <c r="VXY250" s="253"/>
      <c r="VXZ250" s="253"/>
      <c r="VYA250" s="253"/>
      <c r="VYB250" s="253"/>
      <c r="VYC250" s="253"/>
      <c r="VYD250" s="253"/>
      <c r="VYE250" s="253"/>
      <c r="VYF250" s="253"/>
      <c r="VYG250" s="253"/>
      <c r="VYH250" s="253"/>
      <c r="VYI250" s="253"/>
      <c r="VYJ250" s="253"/>
      <c r="VYK250" s="253"/>
      <c r="VYL250" s="253"/>
      <c r="VYM250" s="253"/>
      <c r="VYN250" s="253"/>
      <c r="VYO250" s="253"/>
      <c r="VYP250" s="253"/>
      <c r="VYQ250" s="253"/>
      <c r="VYR250" s="253"/>
      <c r="VYS250" s="253"/>
      <c r="VYT250" s="253"/>
      <c r="VYU250" s="253"/>
      <c r="VYV250" s="253"/>
      <c r="VYW250" s="253"/>
      <c r="VYX250" s="253"/>
      <c r="VYY250" s="253"/>
      <c r="VYZ250" s="253"/>
      <c r="VZA250" s="253"/>
      <c r="VZB250" s="253"/>
      <c r="VZC250" s="253"/>
      <c r="VZD250" s="253"/>
      <c r="VZE250" s="253"/>
      <c r="VZF250" s="253"/>
      <c r="VZG250" s="253"/>
      <c r="VZH250" s="253"/>
      <c r="VZI250" s="253"/>
      <c r="VZJ250" s="253"/>
      <c r="VZK250" s="253"/>
      <c r="VZL250" s="253"/>
      <c r="VZM250" s="253"/>
      <c r="VZN250" s="253"/>
      <c r="VZO250" s="253"/>
      <c r="VZP250" s="253"/>
      <c r="VZQ250" s="253"/>
      <c r="VZR250" s="253"/>
      <c r="VZS250" s="253"/>
      <c r="VZT250" s="253"/>
      <c r="VZU250" s="253"/>
      <c r="VZV250" s="253"/>
      <c r="VZW250" s="253"/>
      <c r="VZX250" s="253"/>
      <c r="VZY250" s="253"/>
      <c r="VZZ250" s="253"/>
      <c r="WAA250" s="253"/>
      <c r="WAB250" s="253"/>
      <c r="WAC250" s="253"/>
      <c r="WAD250" s="253"/>
      <c r="WAE250" s="253"/>
      <c r="WAF250" s="253"/>
      <c r="WAG250" s="253"/>
      <c r="WAH250" s="253"/>
      <c r="WAI250" s="253"/>
      <c r="WAJ250" s="253"/>
      <c r="WAK250" s="253"/>
      <c r="WAL250" s="253"/>
      <c r="WAM250" s="253"/>
      <c r="WAN250" s="253"/>
      <c r="WAO250" s="253"/>
      <c r="WAP250" s="253"/>
      <c r="WAQ250" s="253"/>
      <c r="WAR250" s="253"/>
      <c r="WAS250" s="253"/>
      <c r="WAT250" s="253"/>
      <c r="WAU250" s="253"/>
      <c r="WAV250" s="253"/>
      <c r="WAW250" s="253"/>
      <c r="WAX250" s="253"/>
      <c r="WAY250" s="253"/>
      <c r="WAZ250" s="253"/>
      <c r="WBA250" s="253"/>
      <c r="WBB250" s="253"/>
      <c r="WBC250" s="253"/>
      <c r="WBD250" s="253"/>
      <c r="WBE250" s="253"/>
      <c r="WBF250" s="253"/>
      <c r="WBG250" s="253"/>
      <c r="WBH250" s="253"/>
      <c r="WBI250" s="253"/>
      <c r="WBJ250" s="253"/>
      <c r="WBK250" s="253"/>
      <c r="WBL250" s="253"/>
      <c r="WBM250" s="253"/>
      <c r="WBN250" s="253"/>
      <c r="WBO250" s="253"/>
      <c r="WBP250" s="253"/>
      <c r="WBQ250" s="253"/>
      <c r="WBR250" s="253"/>
      <c r="WBS250" s="253"/>
      <c r="WBT250" s="253"/>
      <c r="WBU250" s="253"/>
      <c r="WBV250" s="253"/>
      <c r="WBW250" s="253"/>
      <c r="WBX250" s="253"/>
      <c r="WBY250" s="253"/>
      <c r="WBZ250" s="253"/>
      <c r="WCA250" s="253"/>
      <c r="WCB250" s="253"/>
      <c r="WCC250" s="253"/>
      <c r="WCD250" s="253"/>
      <c r="WCE250" s="253"/>
      <c r="WCF250" s="253"/>
      <c r="WCG250" s="253"/>
      <c r="WCH250" s="253"/>
      <c r="WCI250" s="253"/>
      <c r="WCJ250" s="253"/>
      <c r="WCK250" s="253"/>
      <c r="WCL250" s="253"/>
      <c r="WCM250" s="253"/>
      <c r="WCN250" s="253"/>
      <c r="WCO250" s="253"/>
      <c r="WCP250" s="253"/>
      <c r="WCQ250" s="253"/>
      <c r="WCR250" s="253"/>
      <c r="WCS250" s="253"/>
      <c r="WCT250" s="253"/>
      <c r="WCU250" s="253"/>
      <c r="WCV250" s="253"/>
      <c r="WCW250" s="253"/>
      <c r="WCX250" s="253"/>
      <c r="WCY250" s="253"/>
      <c r="WCZ250" s="253"/>
      <c r="WDA250" s="253"/>
      <c r="WDB250" s="253"/>
      <c r="WDC250" s="253"/>
      <c r="WDD250" s="253"/>
      <c r="WDE250" s="253"/>
      <c r="WDF250" s="253"/>
      <c r="WDG250" s="253"/>
      <c r="WDH250" s="253"/>
      <c r="WDI250" s="253"/>
      <c r="WDJ250" s="253"/>
      <c r="WDK250" s="253"/>
      <c r="WDL250" s="253"/>
      <c r="WDM250" s="253"/>
      <c r="WDN250" s="253"/>
      <c r="WDO250" s="253"/>
      <c r="WDP250" s="253"/>
      <c r="WDQ250" s="253"/>
      <c r="WDR250" s="253"/>
      <c r="WDS250" s="253"/>
      <c r="WDT250" s="253"/>
      <c r="WDU250" s="253"/>
      <c r="WDV250" s="253"/>
      <c r="WDW250" s="253"/>
      <c r="WDX250" s="253"/>
      <c r="WDY250" s="253"/>
      <c r="WDZ250" s="253"/>
      <c r="WEA250" s="253"/>
      <c r="WEB250" s="253"/>
      <c r="WEC250" s="253"/>
      <c r="WED250" s="253"/>
      <c r="WEE250" s="253"/>
      <c r="WEF250" s="253"/>
      <c r="WEG250" s="253"/>
      <c r="WEH250" s="253"/>
      <c r="WEI250" s="253"/>
      <c r="WEJ250" s="253"/>
      <c r="WEK250" s="253"/>
      <c r="WEL250" s="253"/>
      <c r="WEM250" s="253"/>
      <c r="WEN250" s="253"/>
      <c r="WEO250" s="253"/>
      <c r="WEP250" s="253"/>
      <c r="WEQ250" s="253"/>
      <c r="WER250" s="253"/>
      <c r="WES250" s="253"/>
      <c r="WET250" s="253"/>
      <c r="WEU250" s="253"/>
      <c r="WEV250" s="253"/>
      <c r="WEW250" s="253"/>
      <c r="WEX250" s="253"/>
      <c r="WEY250" s="253"/>
      <c r="WEZ250" s="253"/>
      <c r="WFA250" s="253"/>
      <c r="WFB250" s="253"/>
      <c r="WFC250" s="253"/>
      <c r="WFD250" s="253"/>
      <c r="WFE250" s="253"/>
      <c r="WFF250" s="253"/>
      <c r="WFG250" s="253"/>
      <c r="WFH250" s="253"/>
      <c r="WFI250" s="253"/>
      <c r="WFJ250" s="253"/>
      <c r="WFK250" s="253"/>
      <c r="WFL250" s="253"/>
      <c r="WFM250" s="253"/>
      <c r="WFN250" s="253"/>
      <c r="WFO250" s="253"/>
      <c r="WFP250" s="253"/>
      <c r="WFQ250" s="253"/>
      <c r="WFR250" s="253"/>
      <c r="WFS250" s="253"/>
      <c r="WFT250" s="253"/>
      <c r="WFU250" s="253"/>
      <c r="WFV250" s="253"/>
      <c r="WFW250" s="253"/>
      <c r="WFX250" s="253"/>
      <c r="WFY250" s="253"/>
      <c r="WFZ250" s="253"/>
      <c r="WGA250" s="253"/>
      <c r="WGB250" s="253"/>
      <c r="WGC250" s="253"/>
      <c r="WGD250" s="253"/>
      <c r="WGE250" s="253"/>
      <c r="WGF250" s="253"/>
      <c r="WGG250" s="253"/>
      <c r="WGH250" s="253"/>
      <c r="WGI250" s="253"/>
      <c r="WGJ250" s="253"/>
      <c r="WGK250" s="253"/>
      <c r="WGL250" s="253"/>
      <c r="WGM250" s="253"/>
      <c r="WGN250" s="253"/>
      <c r="WGO250" s="253"/>
      <c r="WGP250" s="253"/>
      <c r="WGQ250" s="253"/>
      <c r="WGR250" s="253"/>
      <c r="WGS250" s="253"/>
      <c r="WGT250" s="253"/>
      <c r="WGU250" s="253"/>
      <c r="WGV250" s="253"/>
      <c r="WGW250" s="253"/>
      <c r="WGX250" s="253"/>
      <c r="WGY250" s="253"/>
      <c r="WGZ250" s="253"/>
      <c r="WHA250" s="253"/>
      <c r="WHB250" s="253"/>
      <c r="WHC250" s="253"/>
      <c r="WHD250" s="253"/>
      <c r="WHE250" s="253"/>
      <c r="WHF250" s="253"/>
      <c r="WHG250" s="253"/>
      <c r="WHH250" s="253"/>
      <c r="WHI250" s="253"/>
      <c r="WHJ250" s="253"/>
      <c r="WHK250" s="253"/>
      <c r="WHL250" s="253"/>
      <c r="WHM250" s="253"/>
      <c r="WHN250" s="253"/>
      <c r="WHO250" s="253"/>
      <c r="WHP250" s="253"/>
      <c r="WHQ250" s="253"/>
      <c r="WHR250" s="253"/>
      <c r="WHS250" s="253"/>
      <c r="WHT250" s="253"/>
      <c r="WHU250" s="253"/>
      <c r="WHV250" s="253"/>
      <c r="WHW250" s="253"/>
      <c r="WHX250" s="253"/>
      <c r="WHY250" s="253"/>
      <c r="WHZ250" s="253"/>
      <c r="WIA250" s="253"/>
      <c r="WIB250" s="253"/>
      <c r="WIC250" s="253"/>
      <c r="WID250" s="253"/>
      <c r="WIE250" s="253"/>
      <c r="WIF250" s="253"/>
      <c r="WIG250" s="253"/>
      <c r="WIH250" s="253"/>
      <c r="WII250" s="253"/>
      <c r="WIJ250" s="253"/>
      <c r="WIK250" s="253"/>
      <c r="WIL250" s="253"/>
      <c r="WIM250" s="253"/>
      <c r="WIN250" s="253"/>
      <c r="WIO250" s="253"/>
      <c r="WIP250" s="253"/>
      <c r="WIQ250" s="253"/>
      <c r="WIR250" s="253"/>
      <c r="WIS250" s="253"/>
      <c r="WIT250" s="253"/>
      <c r="WIU250" s="253"/>
      <c r="WIV250" s="253"/>
      <c r="WIW250" s="253"/>
      <c r="WIX250" s="253"/>
      <c r="WIY250" s="253"/>
      <c r="WIZ250" s="253"/>
      <c r="WJA250" s="253"/>
      <c r="WJB250" s="253"/>
      <c r="WJC250" s="253"/>
      <c r="WJD250" s="253"/>
      <c r="WJE250" s="253"/>
      <c r="WJF250" s="253"/>
      <c r="WJG250" s="253"/>
      <c r="WJH250" s="253"/>
      <c r="WJI250" s="253"/>
      <c r="WJJ250" s="253"/>
      <c r="WJK250" s="253"/>
      <c r="WJL250" s="253"/>
      <c r="WJM250" s="253"/>
      <c r="WJN250" s="253"/>
      <c r="WJO250" s="253"/>
      <c r="WJP250" s="253"/>
      <c r="WJQ250" s="253"/>
      <c r="WJR250" s="253"/>
      <c r="WJS250" s="253"/>
      <c r="WJT250" s="253"/>
      <c r="WJU250" s="253"/>
      <c r="WJV250" s="253"/>
      <c r="WJW250" s="253"/>
      <c r="WJX250" s="253"/>
      <c r="WJY250" s="253"/>
      <c r="WJZ250" s="253"/>
      <c r="WKA250" s="253"/>
      <c r="WKB250" s="253"/>
      <c r="WKC250" s="253"/>
      <c r="WKD250" s="253"/>
      <c r="WKE250" s="253"/>
      <c r="WKF250" s="253"/>
      <c r="WKG250" s="253"/>
      <c r="WKH250" s="253"/>
      <c r="WKI250" s="253"/>
      <c r="WKJ250" s="253"/>
      <c r="WKK250" s="253"/>
      <c r="WKL250" s="253"/>
      <c r="WKM250" s="253"/>
      <c r="WKN250" s="253"/>
      <c r="WKO250" s="253"/>
      <c r="WKP250" s="253"/>
      <c r="WKQ250" s="253"/>
      <c r="WKR250" s="253"/>
      <c r="WKS250" s="253"/>
      <c r="WKT250" s="253"/>
      <c r="WKU250" s="253"/>
      <c r="WKV250" s="253"/>
      <c r="WKW250" s="253"/>
      <c r="WKX250" s="253"/>
      <c r="WKY250" s="253"/>
      <c r="WKZ250" s="253"/>
      <c r="WLA250" s="253"/>
      <c r="WLB250" s="253"/>
      <c r="WLC250" s="253"/>
      <c r="WLD250" s="253"/>
      <c r="WLE250" s="253"/>
      <c r="WLF250" s="253"/>
      <c r="WLG250" s="253"/>
      <c r="WLH250" s="253"/>
      <c r="WLI250" s="253"/>
      <c r="WLJ250" s="253"/>
      <c r="WLK250" s="253"/>
      <c r="WLL250" s="253"/>
      <c r="WLM250" s="253"/>
      <c r="WLN250" s="253"/>
      <c r="WLO250" s="253"/>
      <c r="WLP250" s="253"/>
      <c r="WLQ250" s="253"/>
      <c r="WLR250" s="253"/>
      <c r="WLS250" s="253"/>
      <c r="WLT250" s="253"/>
      <c r="WLU250" s="253"/>
      <c r="WLV250" s="253"/>
      <c r="WLW250" s="253"/>
      <c r="WLX250" s="253"/>
      <c r="WLY250" s="253"/>
      <c r="WLZ250" s="253"/>
      <c r="WMA250" s="253"/>
      <c r="WMB250" s="253"/>
      <c r="WMC250" s="253"/>
      <c r="WMD250" s="253"/>
      <c r="WME250" s="253"/>
      <c r="WMF250" s="253"/>
      <c r="WMG250" s="253"/>
      <c r="WMH250" s="253"/>
      <c r="WMI250" s="253"/>
      <c r="WMJ250" s="253"/>
      <c r="WMK250" s="253"/>
      <c r="WML250" s="253"/>
      <c r="WMM250" s="253"/>
      <c r="WMN250" s="253"/>
      <c r="WMO250" s="253"/>
      <c r="WMP250" s="253"/>
      <c r="WMQ250" s="253"/>
      <c r="WMR250" s="253"/>
      <c r="WMS250" s="253"/>
      <c r="WMT250" s="253"/>
      <c r="WMU250" s="253"/>
      <c r="WMV250" s="253"/>
      <c r="WMW250" s="253"/>
      <c r="WMX250" s="253"/>
      <c r="WMY250" s="253"/>
      <c r="WMZ250" s="253"/>
      <c r="WNA250" s="253"/>
      <c r="WNB250" s="253"/>
      <c r="WNC250" s="253"/>
      <c r="WND250" s="253"/>
      <c r="WNE250" s="253"/>
      <c r="WNF250" s="253"/>
      <c r="WNG250" s="253"/>
      <c r="WNH250" s="253"/>
      <c r="WNI250" s="253"/>
      <c r="WNJ250" s="253"/>
      <c r="WNK250" s="253"/>
      <c r="WNL250" s="253"/>
      <c r="WNM250" s="253"/>
      <c r="WNN250" s="253"/>
      <c r="WNO250" s="253"/>
      <c r="WNP250" s="253"/>
      <c r="WNQ250" s="253"/>
      <c r="WNR250" s="253"/>
      <c r="WNS250" s="253"/>
      <c r="WNT250" s="253"/>
      <c r="WNU250" s="253"/>
      <c r="WNV250" s="253"/>
      <c r="WNW250" s="253"/>
      <c r="WNX250" s="253"/>
      <c r="WNY250" s="253"/>
      <c r="WNZ250" s="253"/>
      <c r="WOA250" s="253"/>
      <c r="WOB250" s="253"/>
      <c r="WOC250" s="253"/>
      <c r="WOD250" s="253"/>
      <c r="WOE250" s="253"/>
      <c r="WOF250" s="253"/>
      <c r="WOG250" s="253"/>
      <c r="WOH250" s="253"/>
      <c r="WOI250" s="253"/>
      <c r="WOJ250" s="253"/>
      <c r="WOK250" s="253"/>
      <c r="WOL250" s="253"/>
      <c r="WOM250" s="253"/>
      <c r="WON250" s="253"/>
      <c r="WOO250" s="253"/>
      <c r="WOP250" s="253"/>
      <c r="WOQ250" s="253"/>
      <c r="WOR250" s="253"/>
      <c r="WOS250" s="253"/>
      <c r="WOT250" s="253"/>
      <c r="WOU250" s="253"/>
      <c r="WOV250" s="253"/>
      <c r="WOW250" s="253"/>
      <c r="WOX250" s="253"/>
      <c r="WOY250" s="253"/>
      <c r="WOZ250" s="253"/>
      <c r="WPA250" s="253"/>
      <c r="WPB250" s="253"/>
      <c r="WPC250" s="253"/>
      <c r="WPD250" s="253"/>
      <c r="WPE250" s="253"/>
      <c r="WPF250" s="253"/>
      <c r="WPG250" s="253"/>
      <c r="WPH250" s="253"/>
      <c r="WPI250" s="253"/>
      <c r="WPJ250" s="253"/>
      <c r="WPK250" s="253"/>
      <c r="WPL250" s="253"/>
      <c r="WPM250" s="253"/>
      <c r="WPN250" s="253"/>
      <c r="WPO250" s="253"/>
      <c r="WPP250" s="253"/>
      <c r="WPQ250" s="253"/>
      <c r="WPR250" s="253"/>
      <c r="WPS250" s="253"/>
      <c r="WPT250" s="253"/>
      <c r="WPU250" s="253"/>
      <c r="WPV250" s="253"/>
      <c r="WPW250" s="253"/>
      <c r="WPX250" s="253"/>
      <c r="WPY250" s="253"/>
      <c r="WPZ250" s="253"/>
      <c r="WQA250" s="253"/>
      <c r="WQB250" s="253"/>
      <c r="WQC250" s="253"/>
      <c r="WQD250" s="253"/>
      <c r="WQE250" s="253"/>
      <c r="WQF250" s="253"/>
      <c r="WQG250" s="253"/>
      <c r="WQH250" s="253"/>
      <c r="WQI250" s="253"/>
      <c r="WQJ250" s="253"/>
      <c r="WQK250" s="253"/>
      <c r="WQL250" s="253"/>
      <c r="WQM250" s="253"/>
      <c r="WQN250" s="253"/>
      <c r="WQO250" s="253"/>
      <c r="WQP250" s="253"/>
      <c r="WQQ250" s="253"/>
      <c r="WQR250" s="253"/>
      <c r="WQS250" s="253"/>
      <c r="WQT250" s="253"/>
      <c r="WQU250" s="253"/>
      <c r="WQV250" s="253"/>
      <c r="WQW250" s="253"/>
      <c r="WQX250" s="253"/>
      <c r="WQY250" s="253"/>
      <c r="WQZ250" s="253"/>
      <c r="WRA250" s="253"/>
      <c r="WRB250" s="253"/>
      <c r="WRC250" s="253"/>
      <c r="WRD250" s="253"/>
      <c r="WRE250" s="253"/>
      <c r="WRF250" s="253"/>
      <c r="WRG250" s="253"/>
      <c r="WRH250" s="253"/>
      <c r="WRI250" s="253"/>
      <c r="WRJ250" s="253"/>
      <c r="WRK250" s="253"/>
      <c r="WRL250" s="253"/>
      <c r="WRM250" s="253"/>
      <c r="WRN250" s="253"/>
      <c r="WRO250" s="253"/>
      <c r="WRP250" s="253"/>
      <c r="WRQ250" s="253"/>
      <c r="WRR250" s="253"/>
      <c r="WRS250" s="253"/>
      <c r="WRT250" s="253"/>
      <c r="WRU250" s="253"/>
      <c r="WRV250" s="253"/>
      <c r="WRW250" s="253"/>
      <c r="WRX250" s="253"/>
      <c r="WRY250" s="253"/>
      <c r="WRZ250" s="253"/>
      <c r="WSA250" s="253"/>
      <c r="WSB250" s="253"/>
      <c r="WSC250" s="253"/>
      <c r="WSD250" s="253"/>
      <c r="WSE250" s="253"/>
      <c r="WSF250" s="253"/>
      <c r="WSG250" s="253"/>
      <c r="WSH250" s="253"/>
      <c r="WSI250" s="253"/>
      <c r="WSJ250" s="253"/>
      <c r="WSK250" s="253"/>
      <c r="WSL250" s="253"/>
      <c r="WSM250" s="253"/>
      <c r="WSN250" s="253"/>
      <c r="WSO250" s="253"/>
      <c r="WSP250" s="253"/>
      <c r="WSQ250" s="253"/>
      <c r="WSR250" s="253"/>
      <c r="WSS250" s="253"/>
      <c r="WST250" s="253"/>
      <c r="WSU250" s="253"/>
      <c r="WSV250" s="253"/>
      <c r="WSW250" s="253"/>
      <c r="WSX250" s="253"/>
      <c r="WSY250" s="253"/>
      <c r="WSZ250" s="253"/>
      <c r="WTA250" s="253"/>
      <c r="WTB250" s="253"/>
      <c r="WTC250" s="253"/>
      <c r="WTD250" s="253"/>
      <c r="WTE250" s="253"/>
      <c r="WTF250" s="253"/>
      <c r="WTG250" s="253"/>
      <c r="WTH250" s="253"/>
      <c r="WTI250" s="253"/>
      <c r="WTJ250" s="253"/>
      <c r="WTK250" s="253"/>
      <c r="WTL250" s="253"/>
      <c r="WTM250" s="253"/>
      <c r="WTN250" s="253"/>
      <c r="WTO250" s="253"/>
      <c r="WTP250" s="253"/>
      <c r="WTQ250" s="253"/>
      <c r="WTR250" s="253"/>
      <c r="WTS250" s="253"/>
      <c r="WTT250" s="253"/>
      <c r="WTU250" s="253"/>
      <c r="WTV250" s="253"/>
      <c r="WTW250" s="253"/>
      <c r="WTX250" s="253"/>
      <c r="WTY250" s="253"/>
      <c r="WTZ250" s="253"/>
      <c r="WUA250" s="253"/>
      <c r="WUB250" s="253"/>
      <c r="WUC250" s="253"/>
      <c r="WUD250" s="253"/>
      <c r="WUE250" s="253"/>
      <c r="WUF250" s="253"/>
      <c r="WUG250" s="253"/>
      <c r="WUH250" s="253"/>
      <c r="WUI250" s="253"/>
      <c r="WUJ250" s="253"/>
      <c r="WUK250" s="253"/>
      <c r="WUL250" s="253"/>
      <c r="WUM250" s="253"/>
      <c r="WUN250" s="253"/>
      <c r="WUO250" s="253"/>
      <c r="WUP250" s="253"/>
      <c r="WUQ250" s="253"/>
      <c r="WUR250" s="253"/>
      <c r="WUS250" s="253"/>
      <c r="WUT250" s="253"/>
      <c r="WUU250" s="253"/>
      <c r="WUV250" s="253"/>
      <c r="WUW250" s="253"/>
      <c r="WUX250" s="253"/>
      <c r="WUY250" s="253"/>
      <c r="WUZ250" s="253"/>
      <c r="WVA250" s="253"/>
      <c r="WVB250" s="253"/>
      <c r="WVC250" s="253"/>
      <c r="WVD250" s="253"/>
      <c r="WVE250" s="253"/>
      <c r="WVF250" s="253"/>
      <c r="WVG250" s="253"/>
      <c r="WVH250" s="253"/>
      <c r="WVI250" s="253"/>
      <c r="WVJ250" s="253"/>
      <c r="WVK250" s="253"/>
      <c r="WVL250" s="253"/>
      <c r="WVM250" s="253"/>
      <c r="WVN250" s="253"/>
      <c r="WVO250" s="253"/>
      <c r="WVP250" s="253"/>
      <c r="WVQ250" s="253"/>
      <c r="WVR250" s="253"/>
      <c r="WVS250" s="253"/>
      <c r="WVT250" s="253"/>
      <c r="WVU250" s="253"/>
      <c r="WVV250" s="253"/>
      <c r="WVW250" s="253"/>
      <c r="WVX250" s="253"/>
      <c r="WVY250" s="253"/>
      <c r="WVZ250" s="253"/>
      <c r="WWA250" s="253"/>
      <c r="WWB250" s="253"/>
      <c r="WWC250" s="253"/>
      <c r="WWD250" s="253"/>
      <c r="WWE250" s="253"/>
      <c r="WWF250" s="253"/>
      <c r="WWG250" s="253"/>
      <c r="WWH250" s="253"/>
      <c r="WWI250" s="253"/>
      <c r="WWJ250" s="253"/>
      <c r="WWK250" s="253"/>
      <c r="WWL250" s="253"/>
      <c r="WWM250" s="253"/>
      <c r="WWN250" s="253"/>
      <c r="WWO250" s="253"/>
      <c r="WWP250" s="253"/>
      <c r="WWQ250" s="253"/>
      <c r="WWR250" s="253"/>
      <c r="WWS250" s="253"/>
      <c r="WWT250" s="253"/>
      <c r="WWU250" s="253"/>
      <c r="WWV250" s="253"/>
      <c r="WWW250" s="253"/>
      <c r="WWX250" s="253"/>
      <c r="WWY250" s="253"/>
      <c r="WWZ250" s="253"/>
      <c r="WXA250" s="253"/>
      <c r="WXB250" s="253"/>
      <c r="WXC250" s="253"/>
      <c r="WXD250" s="253"/>
      <c r="WXE250" s="253"/>
      <c r="WXF250" s="253"/>
      <c r="WXG250" s="253"/>
      <c r="WXH250" s="253"/>
      <c r="WXI250" s="253"/>
      <c r="WXJ250" s="253"/>
      <c r="WXK250" s="253"/>
      <c r="WXL250" s="253"/>
      <c r="WXM250" s="253"/>
      <c r="WXN250" s="253"/>
      <c r="WXO250" s="253"/>
      <c r="WXP250" s="253"/>
      <c r="WXQ250" s="253"/>
      <c r="WXR250" s="253"/>
      <c r="WXS250" s="253"/>
      <c r="WXT250" s="253"/>
      <c r="WXU250" s="253"/>
      <c r="WXV250" s="253"/>
      <c r="WXW250" s="253"/>
      <c r="WXX250" s="253"/>
      <c r="WXY250" s="253"/>
      <c r="WXZ250" s="253"/>
      <c r="WYA250" s="253"/>
      <c r="WYB250" s="253"/>
      <c r="WYC250" s="253"/>
      <c r="WYD250" s="253"/>
      <c r="WYE250" s="253"/>
      <c r="WYF250" s="253"/>
      <c r="WYG250" s="253"/>
      <c r="WYH250" s="253"/>
      <c r="WYI250" s="253"/>
      <c r="WYJ250" s="253"/>
      <c r="WYK250" s="253"/>
      <c r="WYL250" s="253"/>
      <c r="WYM250" s="253"/>
      <c r="WYN250" s="253"/>
      <c r="WYO250" s="253"/>
      <c r="WYP250" s="253"/>
      <c r="WYQ250" s="253"/>
      <c r="WYR250" s="253"/>
      <c r="WYS250" s="253"/>
      <c r="WYT250" s="253"/>
      <c r="WYU250" s="253"/>
      <c r="WYV250" s="253"/>
      <c r="WYW250" s="253"/>
      <c r="WYX250" s="253"/>
      <c r="WYY250" s="253"/>
      <c r="WYZ250" s="253"/>
      <c r="WZA250" s="253"/>
      <c r="WZB250" s="253"/>
      <c r="WZC250" s="253"/>
      <c r="WZD250" s="253"/>
      <c r="WZE250" s="253"/>
      <c r="WZF250" s="253"/>
      <c r="WZG250" s="253"/>
      <c r="WZH250" s="253"/>
      <c r="WZI250" s="253"/>
      <c r="WZJ250" s="253"/>
      <c r="WZK250" s="253"/>
      <c r="WZL250" s="253"/>
      <c r="WZM250" s="253"/>
      <c r="WZN250" s="253"/>
      <c r="WZO250" s="253"/>
      <c r="WZP250" s="253"/>
      <c r="WZQ250" s="253"/>
      <c r="WZR250" s="253"/>
      <c r="WZS250" s="253"/>
      <c r="WZT250" s="253"/>
      <c r="WZU250" s="253"/>
      <c r="WZV250" s="253"/>
      <c r="WZW250" s="253"/>
      <c r="WZX250" s="253"/>
      <c r="WZY250" s="253"/>
      <c r="WZZ250" s="253"/>
      <c r="XAA250" s="253"/>
      <c r="XAB250" s="253"/>
      <c r="XAC250" s="253"/>
      <c r="XAD250" s="253"/>
      <c r="XAE250" s="253"/>
      <c r="XAF250" s="253"/>
      <c r="XAG250" s="253"/>
      <c r="XAH250" s="253"/>
      <c r="XAI250" s="253"/>
      <c r="XAJ250" s="253"/>
      <c r="XAK250" s="253"/>
      <c r="XAL250" s="253"/>
      <c r="XAM250" s="253"/>
      <c r="XAN250" s="253"/>
      <c r="XAO250" s="253"/>
      <c r="XAP250" s="253"/>
      <c r="XAQ250" s="253"/>
      <c r="XAR250" s="253"/>
      <c r="XAS250" s="253"/>
      <c r="XAT250" s="253"/>
      <c r="XAU250" s="253"/>
      <c r="XAV250" s="253"/>
      <c r="XAW250" s="253"/>
      <c r="XAX250" s="253"/>
      <c r="XAY250" s="253"/>
      <c r="XAZ250" s="253"/>
      <c r="XBA250" s="253"/>
      <c r="XBB250" s="253"/>
      <c r="XBC250" s="253"/>
      <c r="XBD250" s="253"/>
      <c r="XBE250" s="253"/>
      <c r="XBF250" s="253"/>
      <c r="XBG250" s="253"/>
      <c r="XBH250" s="253"/>
      <c r="XBI250" s="253"/>
      <c r="XBJ250" s="253"/>
      <c r="XBK250" s="253"/>
      <c r="XBL250" s="253"/>
      <c r="XBM250" s="253"/>
      <c r="XBN250" s="253"/>
      <c r="XBO250" s="253"/>
      <c r="XBP250" s="253"/>
      <c r="XBQ250" s="253"/>
      <c r="XBR250" s="253"/>
      <c r="XBS250" s="253"/>
      <c r="XBT250" s="253"/>
      <c r="XBU250" s="253"/>
      <c r="XBV250" s="253"/>
      <c r="XBW250" s="253"/>
      <c r="XBX250" s="253"/>
      <c r="XBY250" s="253"/>
      <c r="XBZ250" s="253"/>
      <c r="XCA250" s="253"/>
      <c r="XCB250" s="253"/>
      <c r="XCC250" s="253"/>
      <c r="XCD250" s="253"/>
      <c r="XCE250" s="253"/>
      <c r="XCF250" s="253"/>
      <c r="XCG250" s="253"/>
      <c r="XCH250" s="253"/>
      <c r="XCI250" s="253"/>
      <c r="XCJ250" s="253"/>
      <c r="XCK250" s="253"/>
      <c r="XCL250" s="253"/>
      <c r="XCM250" s="253"/>
      <c r="XCN250" s="253"/>
      <c r="XCO250" s="253"/>
      <c r="XCP250" s="253"/>
      <c r="XCQ250" s="253"/>
      <c r="XCR250" s="253"/>
      <c r="XCS250" s="253"/>
      <c r="XCT250" s="253"/>
      <c r="XCU250" s="253"/>
      <c r="XCV250" s="253"/>
      <c r="XCW250" s="253"/>
      <c r="XCX250" s="253"/>
      <c r="XCY250" s="253"/>
      <c r="XCZ250" s="253"/>
      <c r="XDA250" s="253"/>
      <c r="XDB250" s="253"/>
      <c r="XDC250" s="253"/>
      <c r="XDD250" s="253"/>
      <c r="XDE250" s="253"/>
      <c r="XDF250" s="253"/>
      <c r="XDG250" s="253"/>
      <c r="XDH250" s="253"/>
      <c r="XDI250" s="253"/>
      <c r="XDJ250" s="253"/>
      <c r="XDK250" s="253"/>
      <c r="XDL250" s="253"/>
      <c r="XDM250" s="253"/>
      <c r="XDN250" s="253"/>
      <c r="XDO250" s="253"/>
      <c r="XDP250" s="253"/>
      <c r="XDQ250" s="253"/>
      <c r="XDR250" s="253"/>
      <c r="XDS250" s="253"/>
      <c r="XDT250" s="253"/>
      <c r="XDU250" s="253"/>
      <c r="XDV250" s="253"/>
      <c r="XDW250" s="253"/>
      <c r="XDX250" s="253"/>
      <c r="XDY250" s="253"/>
      <c r="XDZ250" s="253"/>
      <c r="XEA250" s="253"/>
      <c r="XEB250" s="253"/>
      <c r="XEC250" s="253"/>
      <c r="XED250" s="253"/>
      <c r="XEE250" s="253"/>
      <c r="XEF250" s="253"/>
      <c r="XEG250" s="253"/>
      <c r="XEH250" s="253"/>
      <c r="XEI250" s="253"/>
      <c r="XEJ250" s="253"/>
      <c r="XEK250" s="253"/>
      <c r="XEL250" s="253"/>
      <c r="XEM250" s="253"/>
      <c r="XEN250" s="253"/>
      <c r="XEO250" s="253"/>
      <c r="XEP250" s="253"/>
      <c r="XEQ250" s="253"/>
      <c r="XER250" s="253"/>
      <c r="XES250" s="253"/>
      <c r="XET250" s="253"/>
      <c r="XEU250" s="253"/>
      <c r="XEV250" s="253"/>
      <c r="XEW250" s="253"/>
      <c r="XEX250" s="253"/>
      <c r="XEY250" s="253"/>
      <c r="XEZ250" s="253"/>
      <c r="XFA250" s="253"/>
      <c r="XFB250" s="253"/>
    </row>
    <row r="251" spans="1:16382" s="152" customFormat="1" ht="51">
      <c r="A251" s="693">
        <v>605</v>
      </c>
      <c r="B251" s="712" t="s">
        <v>183</v>
      </c>
      <c r="C251" s="738">
        <v>401000003</v>
      </c>
      <c r="D251" s="739" t="s">
        <v>184</v>
      </c>
      <c r="E251" s="721" t="s">
        <v>185</v>
      </c>
      <c r="F251" s="734"/>
      <c r="G251" s="734"/>
      <c r="H251" s="736">
        <v>3</v>
      </c>
      <c r="I251" s="734"/>
      <c r="J251" s="736">
        <v>16</v>
      </c>
      <c r="K251" s="736">
        <v>1</v>
      </c>
      <c r="L251" s="736">
        <v>3</v>
      </c>
      <c r="M251" s="727"/>
      <c r="N251" s="727"/>
      <c r="O251" s="727"/>
      <c r="P251" s="695" t="s">
        <v>186</v>
      </c>
      <c r="Q251" s="695" t="s">
        <v>74</v>
      </c>
      <c r="R251" s="727"/>
      <c r="S251" s="727"/>
      <c r="T251" s="736">
        <v>3</v>
      </c>
      <c r="U251" s="727"/>
      <c r="V251" s="736">
        <v>9</v>
      </c>
      <c r="W251" s="736">
        <v>1</v>
      </c>
      <c r="X251" s="727"/>
      <c r="Y251" s="727"/>
      <c r="Z251" s="727"/>
      <c r="AA251" s="727"/>
      <c r="AB251" s="750" t="s">
        <v>187</v>
      </c>
      <c r="AC251" s="546" t="s">
        <v>188</v>
      </c>
      <c r="AD251" s="547"/>
      <c r="AE251" s="548"/>
      <c r="AF251" s="548"/>
      <c r="AG251" s="548"/>
      <c r="AH251" s="548"/>
      <c r="AI251" s="548"/>
      <c r="AJ251" s="549">
        <v>1</v>
      </c>
      <c r="AK251" s="548"/>
      <c r="AL251" s="548"/>
      <c r="AM251" s="548"/>
      <c r="AN251" s="550" t="s">
        <v>189</v>
      </c>
      <c r="AO251" s="551" t="s">
        <v>99</v>
      </c>
      <c r="AP251" s="551" t="s">
        <v>68</v>
      </c>
      <c r="AQ251" s="703" t="s">
        <v>190</v>
      </c>
      <c r="AR251" s="751" t="s">
        <v>191</v>
      </c>
      <c r="AS251" s="703" t="s">
        <v>192</v>
      </c>
      <c r="AT251" s="725">
        <v>5863122</v>
      </c>
      <c r="AU251" s="725">
        <v>4586325.26</v>
      </c>
      <c r="AV251" s="725">
        <v>0</v>
      </c>
      <c r="AW251" s="725">
        <v>0</v>
      </c>
      <c r="AX251" s="725">
        <v>0</v>
      </c>
      <c r="AY251" s="725">
        <v>0</v>
      </c>
      <c r="AZ251" s="700" t="s">
        <v>193</v>
      </c>
      <c r="BA251" s="553"/>
      <c r="BB251" s="225"/>
      <c r="BC251" s="225"/>
      <c r="BD251" s="226"/>
      <c r="BE251" s="226"/>
      <c r="BF251" s="227"/>
      <c r="BG251" s="227"/>
      <c r="BH251" s="227"/>
      <c r="BI251" s="227"/>
      <c r="BJ251" s="227"/>
      <c r="BK251" s="227"/>
      <c r="BL251" s="227"/>
      <c r="BM251" s="227"/>
      <c r="BN251" s="227"/>
      <c r="BO251" s="227"/>
      <c r="BP251" s="227"/>
      <c r="BQ251" s="227"/>
      <c r="BR251" s="227"/>
      <c r="BS251" s="227"/>
      <c r="BT251" s="227"/>
      <c r="BU251" s="227"/>
      <c r="BV251" s="227"/>
      <c r="BW251" s="227"/>
      <c r="BX251" s="227"/>
      <c r="BY251" s="227"/>
      <c r="BZ251" s="227"/>
      <c r="CA251" s="227"/>
      <c r="CB251" s="227"/>
      <c r="CC251" s="227"/>
      <c r="CD251" s="227"/>
      <c r="CE251" s="227"/>
      <c r="CF251" s="227"/>
      <c r="CG251" s="227"/>
      <c r="CH251" s="227"/>
      <c r="CI251" s="227"/>
      <c r="CJ251" s="227"/>
      <c r="CK251" s="227"/>
      <c r="CL251" s="227"/>
      <c r="CM251" s="227"/>
      <c r="CN251" s="227"/>
      <c r="CO251" s="227"/>
      <c r="CP251" s="227"/>
      <c r="CQ251" s="227"/>
      <c r="CR251" s="227"/>
      <c r="CS251" s="227"/>
      <c r="CT251" s="227"/>
      <c r="CU251" s="227"/>
      <c r="CV251" s="227"/>
      <c r="CW251" s="227"/>
      <c r="CX251" s="227"/>
      <c r="CY251" s="227"/>
      <c r="CZ251" s="227"/>
      <c r="DA251" s="227"/>
      <c r="DB251" s="227"/>
      <c r="DC251" s="227"/>
      <c r="DD251" s="227"/>
      <c r="DE251" s="227"/>
      <c r="DF251" s="227"/>
      <c r="DG251" s="227"/>
      <c r="DH251" s="227"/>
      <c r="DI251" s="227"/>
      <c r="DJ251" s="227"/>
      <c r="DK251" s="227"/>
      <c r="DL251" s="227"/>
      <c r="DM251" s="227"/>
      <c r="DN251" s="227"/>
      <c r="DO251" s="227"/>
      <c r="DP251" s="227"/>
      <c r="DQ251" s="227"/>
      <c r="DR251" s="227"/>
      <c r="DS251" s="227"/>
      <c r="DT251" s="227"/>
      <c r="DU251" s="227"/>
      <c r="DV251" s="227"/>
      <c r="DW251" s="227"/>
      <c r="DX251" s="227"/>
      <c r="DY251" s="227"/>
      <c r="DZ251" s="227"/>
      <c r="EA251" s="227"/>
      <c r="EB251" s="227"/>
      <c r="EC251" s="227"/>
      <c r="ED251" s="227"/>
      <c r="EE251" s="227"/>
      <c r="EF251" s="227"/>
      <c r="EG251" s="227"/>
      <c r="EH251" s="227"/>
      <c r="EI251" s="227"/>
      <c r="EJ251" s="227"/>
      <c r="EK251" s="227"/>
      <c r="EL251" s="227"/>
      <c r="EM251" s="227"/>
      <c r="EN251" s="227"/>
      <c r="EO251" s="227"/>
      <c r="EP251" s="227"/>
      <c r="EQ251" s="227"/>
      <c r="ER251" s="227"/>
      <c r="ES251" s="227"/>
      <c r="ET251" s="227"/>
      <c r="EU251" s="227"/>
      <c r="EV251" s="227"/>
      <c r="EW251" s="227"/>
      <c r="EX251" s="227"/>
      <c r="EY251" s="227"/>
      <c r="EZ251" s="227"/>
      <c r="FA251" s="227"/>
      <c r="FB251" s="227"/>
      <c r="FC251" s="227"/>
      <c r="FD251" s="227"/>
      <c r="FE251" s="227"/>
      <c r="FF251" s="227"/>
      <c r="FG251" s="227"/>
      <c r="FH251" s="227"/>
      <c r="FI251" s="227"/>
      <c r="FJ251" s="227"/>
      <c r="FK251" s="227"/>
      <c r="FL251" s="227"/>
      <c r="FM251" s="227"/>
      <c r="FN251" s="227"/>
      <c r="FO251" s="227"/>
      <c r="FP251" s="227"/>
      <c r="FQ251" s="227"/>
      <c r="FR251" s="227"/>
      <c r="FS251" s="227"/>
      <c r="FT251" s="227"/>
      <c r="FU251" s="227"/>
      <c r="FV251" s="227"/>
      <c r="FW251" s="227"/>
      <c r="FX251" s="227"/>
      <c r="FY251" s="227"/>
      <c r="FZ251" s="227"/>
      <c r="GA251" s="227"/>
      <c r="GB251" s="227"/>
      <c r="GC251" s="227"/>
      <c r="GD251" s="227"/>
      <c r="GE251" s="227"/>
      <c r="GF251" s="227"/>
      <c r="GG251" s="227"/>
      <c r="GH251" s="227"/>
      <c r="GI251" s="227"/>
      <c r="GJ251" s="227"/>
      <c r="GK251" s="227"/>
      <c r="GL251" s="227"/>
      <c r="GM251" s="227"/>
      <c r="GN251" s="227"/>
      <c r="GO251" s="227"/>
      <c r="GP251" s="227"/>
      <c r="GQ251" s="227"/>
      <c r="GR251" s="227"/>
      <c r="GS251" s="227"/>
      <c r="GT251" s="227"/>
      <c r="GU251" s="227"/>
      <c r="GV251" s="227"/>
      <c r="GW251" s="227"/>
      <c r="GX251" s="227"/>
      <c r="GY251" s="227"/>
      <c r="GZ251" s="227"/>
      <c r="HA251" s="227"/>
      <c r="HB251" s="227"/>
      <c r="HC251" s="227"/>
      <c r="HD251" s="227"/>
      <c r="HE251" s="227"/>
      <c r="HF251" s="227"/>
      <c r="HG251" s="227"/>
      <c r="HH251" s="227"/>
      <c r="HI251" s="227"/>
      <c r="HJ251" s="227"/>
      <c r="HK251" s="227"/>
      <c r="HL251" s="227"/>
      <c r="HM251" s="227"/>
      <c r="HN251" s="227"/>
      <c r="HO251" s="227"/>
      <c r="HP251" s="227"/>
      <c r="HQ251" s="227"/>
      <c r="HR251" s="227"/>
      <c r="HS251" s="227"/>
      <c r="HT251" s="227"/>
      <c r="HU251" s="227"/>
      <c r="HV251" s="227"/>
      <c r="HW251" s="227"/>
      <c r="HX251" s="227"/>
      <c r="HY251" s="227"/>
      <c r="HZ251" s="227"/>
      <c r="IA251" s="227"/>
      <c r="IB251" s="227"/>
      <c r="IC251" s="227"/>
      <c r="ID251" s="227"/>
      <c r="IE251" s="227"/>
      <c r="IF251" s="227"/>
      <c r="IG251" s="227"/>
      <c r="IH251" s="227"/>
      <c r="II251" s="227"/>
      <c r="IJ251" s="227"/>
      <c r="IK251" s="227"/>
      <c r="IL251" s="227"/>
      <c r="IM251" s="227"/>
      <c r="IN251" s="227"/>
      <c r="IO251" s="227"/>
      <c r="IP251" s="227"/>
      <c r="IQ251" s="227"/>
      <c r="IR251" s="227"/>
      <c r="IS251" s="227"/>
      <c r="IT251" s="227"/>
      <c r="IU251" s="227"/>
      <c r="IV251" s="227"/>
    </row>
    <row r="252" spans="1:16382" s="152" customFormat="1" ht="51.75" thickBot="1">
      <c r="A252" s="694"/>
      <c r="B252" s="714"/>
      <c r="C252" s="738"/>
      <c r="D252" s="740"/>
      <c r="E252" s="722"/>
      <c r="F252" s="735"/>
      <c r="G252" s="735"/>
      <c r="H252" s="737"/>
      <c r="I252" s="735"/>
      <c r="J252" s="737"/>
      <c r="K252" s="737"/>
      <c r="L252" s="737"/>
      <c r="M252" s="728"/>
      <c r="N252" s="728"/>
      <c r="O252" s="728"/>
      <c r="P252" s="696"/>
      <c r="Q252" s="696"/>
      <c r="R252" s="728"/>
      <c r="S252" s="728"/>
      <c r="T252" s="737"/>
      <c r="U252" s="728"/>
      <c r="V252" s="737"/>
      <c r="W252" s="737"/>
      <c r="X252" s="728"/>
      <c r="Y252" s="728"/>
      <c r="Z252" s="728"/>
      <c r="AA252" s="728"/>
      <c r="AB252" s="696"/>
      <c r="AC252" s="554" t="s">
        <v>194</v>
      </c>
      <c r="AD252" s="555"/>
      <c r="AE252" s="555"/>
      <c r="AF252" s="555"/>
      <c r="AG252" s="555"/>
      <c r="AH252" s="555"/>
      <c r="AI252" s="555"/>
      <c r="AJ252" s="556">
        <v>1</v>
      </c>
      <c r="AK252" s="555"/>
      <c r="AL252" s="555"/>
      <c r="AM252" s="555"/>
      <c r="AN252" s="557" t="s">
        <v>195</v>
      </c>
      <c r="AO252" s="558"/>
      <c r="AP252" s="558"/>
      <c r="AQ252" s="705"/>
      <c r="AR252" s="752"/>
      <c r="AS252" s="705"/>
      <c r="AT252" s="726"/>
      <c r="AU252" s="726"/>
      <c r="AV252" s="726"/>
      <c r="AW252" s="726"/>
      <c r="AX252" s="726"/>
      <c r="AY252" s="726"/>
      <c r="AZ252" s="702"/>
      <c r="BA252" s="559"/>
      <c r="BB252" s="225"/>
      <c r="BC252" s="225"/>
      <c r="BD252" s="226"/>
      <c r="BE252" s="226"/>
      <c r="BF252" s="227"/>
      <c r="BG252" s="227"/>
      <c r="BH252" s="227"/>
      <c r="BI252" s="227"/>
      <c r="BJ252" s="227"/>
      <c r="BK252" s="227"/>
      <c r="BL252" s="227"/>
      <c r="BM252" s="227"/>
      <c r="BN252" s="227"/>
      <c r="BO252" s="227"/>
      <c r="BP252" s="227"/>
      <c r="BQ252" s="227"/>
      <c r="BR252" s="227"/>
      <c r="BS252" s="227"/>
      <c r="BT252" s="227"/>
      <c r="BU252" s="227"/>
      <c r="BV252" s="227"/>
      <c r="BW252" s="227"/>
      <c r="BX252" s="227"/>
      <c r="BY252" s="227"/>
      <c r="BZ252" s="227"/>
      <c r="CA252" s="227"/>
      <c r="CB252" s="227"/>
      <c r="CC252" s="227"/>
      <c r="CD252" s="227"/>
      <c r="CE252" s="227"/>
      <c r="CF252" s="227"/>
      <c r="CG252" s="227"/>
      <c r="CH252" s="227"/>
      <c r="CI252" s="227"/>
      <c r="CJ252" s="227"/>
      <c r="CK252" s="227"/>
      <c r="CL252" s="227"/>
      <c r="CM252" s="227"/>
      <c r="CN252" s="227"/>
      <c r="CO252" s="227"/>
      <c r="CP252" s="227"/>
      <c r="CQ252" s="227"/>
      <c r="CR252" s="227"/>
      <c r="CS252" s="227"/>
      <c r="CT252" s="227"/>
      <c r="CU252" s="227"/>
      <c r="CV252" s="227"/>
      <c r="CW252" s="227"/>
      <c r="CX252" s="227"/>
      <c r="CY252" s="227"/>
      <c r="CZ252" s="227"/>
      <c r="DA252" s="227"/>
      <c r="DB252" s="227"/>
      <c r="DC252" s="227"/>
      <c r="DD252" s="227"/>
      <c r="DE252" s="227"/>
      <c r="DF252" s="227"/>
      <c r="DG252" s="227"/>
      <c r="DH252" s="227"/>
      <c r="DI252" s="227"/>
      <c r="DJ252" s="227"/>
      <c r="DK252" s="227"/>
      <c r="DL252" s="227"/>
      <c r="DM252" s="227"/>
      <c r="DN252" s="227"/>
      <c r="DO252" s="227"/>
      <c r="DP252" s="227"/>
      <c r="DQ252" s="227"/>
      <c r="DR252" s="227"/>
      <c r="DS252" s="227"/>
      <c r="DT252" s="227"/>
      <c r="DU252" s="227"/>
      <c r="DV252" s="227"/>
      <c r="DW252" s="227"/>
      <c r="DX252" s="227"/>
      <c r="DY252" s="227"/>
      <c r="DZ252" s="227"/>
      <c r="EA252" s="227"/>
      <c r="EB252" s="227"/>
      <c r="EC252" s="227"/>
      <c r="ED252" s="227"/>
      <c r="EE252" s="227"/>
      <c r="EF252" s="227"/>
      <c r="EG252" s="227"/>
      <c r="EH252" s="227"/>
      <c r="EI252" s="227"/>
      <c r="EJ252" s="227"/>
      <c r="EK252" s="227"/>
      <c r="EL252" s="227"/>
      <c r="EM252" s="227"/>
      <c r="EN252" s="227"/>
      <c r="EO252" s="227"/>
      <c r="EP252" s="227"/>
      <c r="EQ252" s="227"/>
      <c r="ER252" s="227"/>
      <c r="ES252" s="227"/>
      <c r="ET252" s="227"/>
      <c r="EU252" s="227"/>
      <c r="EV252" s="227"/>
      <c r="EW252" s="227"/>
      <c r="EX252" s="227"/>
      <c r="EY252" s="227"/>
      <c r="EZ252" s="227"/>
      <c r="FA252" s="227"/>
      <c r="FB252" s="227"/>
      <c r="FC252" s="227"/>
      <c r="FD252" s="227"/>
      <c r="FE252" s="227"/>
      <c r="FF252" s="227"/>
      <c r="FG252" s="227"/>
      <c r="FH252" s="227"/>
      <c r="FI252" s="227"/>
      <c r="FJ252" s="227"/>
      <c r="FK252" s="227"/>
      <c r="FL252" s="227"/>
      <c r="FM252" s="227"/>
      <c r="FN252" s="227"/>
      <c r="FO252" s="227"/>
      <c r="FP252" s="227"/>
      <c r="FQ252" s="227"/>
      <c r="FR252" s="227"/>
      <c r="FS252" s="227"/>
      <c r="FT252" s="227"/>
      <c r="FU252" s="227"/>
      <c r="FV252" s="227"/>
      <c r="FW252" s="227"/>
      <c r="FX252" s="227"/>
      <c r="FY252" s="227"/>
      <c r="FZ252" s="227"/>
      <c r="GA252" s="227"/>
      <c r="GB252" s="227"/>
      <c r="GC252" s="227"/>
      <c r="GD252" s="227"/>
      <c r="GE252" s="227"/>
      <c r="GF252" s="227"/>
      <c r="GG252" s="227"/>
      <c r="GH252" s="227"/>
      <c r="GI252" s="227"/>
      <c r="GJ252" s="227"/>
      <c r="GK252" s="227"/>
      <c r="GL252" s="227"/>
      <c r="GM252" s="227"/>
      <c r="GN252" s="227"/>
      <c r="GO252" s="227"/>
      <c r="GP252" s="227"/>
      <c r="GQ252" s="227"/>
      <c r="GR252" s="227"/>
      <c r="GS252" s="227"/>
      <c r="GT252" s="227"/>
      <c r="GU252" s="227"/>
      <c r="GV252" s="227"/>
      <c r="GW252" s="227"/>
      <c r="GX252" s="227"/>
      <c r="GY252" s="227"/>
      <c r="GZ252" s="227"/>
      <c r="HA252" s="227"/>
      <c r="HB252" s="227"/>
      <c r="HC252" s="227"/>
      <c r="HD252" s="227"/>
      <c r="HE252" s="227"/>
      <c r="HF252" s="227"/>
      <c r="HG252" s="227"/>
      <c r="HH252" s="227"/>
      <c r="HI252" s="227"/>
      <c r="HJ252" s="227"/>
      <c r="HK252" s="227"/>
      <c r="HL252" s="227"/>
      <c r="HM252" s="227"/>
      <c r="HN252" s="227"/>
      <c r="HO252" s="227"/>
      <c r="HP252" s="227"/>
      <c r="HQ252" s="227"/>
      <c r="HR252" s="227"/>
      <c r="HS252" s="227"/>
      <c r="HT252" s="227"/>
      <c r="HU252" s="227"/>
      <c r="HV252" s="227"/>
      <c r="HW252" s="227"/>
      <c r="HX252" s="227"/>
      <c r="HY252" s="227"/>
      <c r="HZ252" s="227"/>
      <c r="IA252" s="227"/>
      <c r="IB252" s="227"/>
      <c r="IC252" s="227"/>
      <c r="ID252" s="227"/>
      <c r="IE252" s="227"/>
      <c r="IF252" s="227"/>
      <c r="IG252" s="227"/>
      <c r="IH252" s="227"/>
      <c r="II252" s="227"/>
      <c r="IJ252" s="227"/>
      <c r="IK252" s="227"/>
      <c r="IL252" s="227"/>
      <c r="IM252" s="227"/>
      <c r="IN252" s="227"/>
      <c r="IO252" s="227"/>
      <c r="IP252" s="227"/>
      <c r="IQ252" s="227"/>
      <c r="IR252" s="227"/>
      <c r="IS252" s="227"/>
      <c r="IT252" s="227"/>
      <c r="IU252" s="227"/>
      <c r="IV252" s="227"/>
    </row>
    <row r="253" spans="1:16382" s="152" customFormat="1" ht="76.5">
      <c r="A253" s="191">
        <v>605</v>
      </c>
      <c r="B253" s="45" t="s">
        <v>183</v>
      </c>
      <c r="C253" s="187">
        <v>401000028</v>
      </c>
      <c r="D253" s="154" t="s">
        <v>196</v>
      </c>
      <c r="E253" s="144" t="s">
        <v>185</v>
      </c>
      <c r="F253" s="435"/>
      <c r="G253" s="435"/>
      <c r="H253" s="463">
        <v>3</v>
      </c>
      <c r="I253" s="435"/>
      <c r="J253" s="463">
        <v>16</v>
      </c>
      <c r="K253" s="463">
        <v>1</v>
      </c>
      <c r="L253" s="463">
        <v>15</v>
      </c>
      <c r="M253" s="463"/>
      <c r="N253" s="463"/>
      <c r="O253" s="463"/>
      <c r="P253" s="52" t="s">
        <v>186</v>
      </c>
      <c r="Q253" s="52" t="s">
        <v>74</v>
      </c>
      <c r="R253" s="463"/>
      <c r="S253" s="463"/>
      <c r="T253" s="463">
        <v>3</v>
      </c>
      <c r="U253" s="463"/>
      <c r="V253" s="463">
        <v>9</v>
      </c>
      <c r="W253" s="463">
        <v>1</v>
      </c>
      <c r="X253" s="463"/>
      <c r="Y253" s="463"/>
      <c r="Z253" s="463"/>
      <c r="AA253" s="463"/>
      <c r="AB253" s="52" t="s">
        <v>187</v>
      </c>
      <c r="AC253" s="73" t="s">
        <v>197</v>
      </c>
      <c r="AD253" s="464"/>
      <c r="AE253" s="464"/>
      <c r="AF253" s="464"/>
      <c r="AG253" s="464"/>
      <c r="AH253" s="464"/>
      <c r="AI253" s="464"/>
      <c r="AJ253" s="464">
        <v>3</v>
      </c>
      <c r="AK253" s="464"/>
      <c r="AL253" s="464"/>
      <c r="AM253" s="464"/>
      <c r="AN253" s="52" t="s">
        <v>198</v>
      </c>
      <c r="AO253" s="195" t="s">
        <v>199</v>
      </c>
      <c r="AP253" s="195" t="s">
        <v>200</v>
      </c>
      <c r="AQ253" s="195" t="s">
        <v>201</v>
      </c>
      <c r="AR253" s="148" t="s">
        <v>202</v>
      </c>
      <c r="AS253" s="195">
        <v>811</v>
      </c>
      <c r="AT253" s="254">
        <v>3311810</v>
      </c>
      <c r="AU253" s="254">
        <v>3311810</v>
      </c>
      <c r="AV253" s="254">
        <v>3113454</v>
      </c>
      <c r="AW253" s="254">
        <v>3311810</v>
      </c>
      <c r="AX253" s="254">
        <v>3311810</v>
      </c>
      <c r="AY253" s="254">
        <v>3311810</v>
      </c>
      <c r="AZ253" s="542" t="s">
        <v>193</v>
      </c>
      <c r="BA253" s="222"/>
      <c r="BB253" s="223"/>
      <c r="BC253" s="223"/>
      <c r="BD253" s="224"/>
      <c r="BE253" s="224"/>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EV253" s="35"/>
      <c r="EW253" s="35"/>
      <c r="EX253" s="35"/>
      <c r="EY253" s="35"/>
      <c r="EZ253" s="35"/>
      <c r="FA253" s="35"/>
      <c r="FB253" s="35"/>
      <c r="FC253" s="35"/>
      <c r="FD253" s="35"/>
      <c r="FE253" s="35"/>
      <c r="FF253" s="35"/>
      <c r="FG253" s="35"/>
      <c r="FH253" s="35"/>
      <c r="FI253" s="35"/>
      <c r="FJ253" s="35"/>
      <c r="FK253" s="35"/>
      <c r="FL253" s="35"/>
      <c r="FM253" s="35"/>
      <c r="FN253" s="35"/>
      <c r="FO253" s="35"/>
      <c r="FP253" s="35"/>
      <c r="FQ253" s="35"/>
      <c r="FR253" s="35"/>
      <c r="FS253" s="35"/>
      <c r="FT253" s="35"/>
      <c r="FU253" s="35"/>
      <c r="FV253" s="35"/>
      <c r="FW253" s="35"/>
      <c r="FX253" s="35"/>
      <c r="FY253" s="35"/>
      <c r="FZ253" s="35"/>
      <c r="GA253" s="35"/>
      <c r="GB253" s="35"/>
      <c r="GC253" s="35"/>
      <c r="GD253" s="35"/>
      <c r="GE253" s="35"/>
      <c r="GF253" s="35"/>
      <c r="GG253" s="35"/>
      <c r="GH253" s="35"/>
      <c r="GI253" s="35"/>
      <c r="GJ253" s="35"/>
      <c r="GK253" s="35"/>
      <c r="GL253" s="35"/>
      <c r="GM253" s="35"/>
      <c r="GN253" s="35"/>
      <c r="GO253" s="35"/>
      <c r="GP253" s="35"/>
      <c r="GQ253" s="35"/>
      <c r="GR253" s="35"/>
      <c r="GS253" s="35"/>
      <c r="GT253" s="35"/>
      <c r="GU253" s="35"/>
      <c r="GV253" s="35"/>
      <c r="GW253" s="35"/>
      <c r="GX253" s="35"/>
      <c r="GY253" s="35"/>
      <c r="GZ253" s="35"/>
      <c r="HA253" s="35"/>
      <c r="HB253" s="35"/>
      <c r="HC253" s="35"/>
      <c r="HD253" s="35"/>
      <c r="HE253" s="35"/>
      <c r="HF253" s="35"/>
      <c r="HG253" s="35"/>
      <c r="HH253" s="35"/>
      <c r="HI253" s="35"/>
      <c r="HJ253" s="35"/>
      <c r="HK253" s="35"/>
      <c r="HL253" s="35"/>
      <c r="HM253" s="35"/>
      <c r="HN253" s="35"/>
      <c r="HO253" s="35"/>
      <c r="HP253" s="35"/>
      <c r="HQ253" s="35"/>
      <c r="HR253" s="35"/>
      <c r="HS253" s="35"/>
      <c r="HT253" s="35"/>
      <c r="HU253" s="35"/>
      <c r="HV253" s="35"/>
      <c r="HW253" s="35"/>
      <c r="HX253" s="35"/>
      <c r="HY253" s="35"/>
      <c r="HZ253" s="35"/>
      <c r="IA253" s="35"/>
      <c r="IB253" s="35"/>
      <c r="IC253" s="35"/>
      <c r="ID253" s="35"/>
      <c r="IE253" s="35"/>
      <c r="IF253" s="35"/>
      <c r="IG253" s="35"/>
      <c r="IH253" s="35"/>
      <c r="II253" s="35"/>
      <c r="IJ253" s="35"/>
      <c r="IK253" s="35"/>
      <c r="IL253" s="35"/>
      <c r="IM253" s="35"/>
      <c r="IN253" s="35"/>
      <c r="IO253" s="35"/>
      <c r="IP253" s="35"/>
      <c r="IQ253" s="35"/>
      <c r="IR253" s="35"/>
      <c r="IS253" s="35"/>
      <c r="IT253" s="35"/>
      <c r="IU253" s="35"/>
      <c r="IV253" s="35"/>
    </row>
    <row r="254" spans="1:16382" s="152" customFormat="1" ht="76.5">
      <c r="A254" s="191">
        <v>605</v>
      </c>
      <c r="B254" s="45" t="s">
        <v>183</v>
      </c>
      <c r="C254" s="187">
        <v>401000030</v>
      </c>
      <c r="D254" s="154" t="s">
        <v>203</v>
      </c>
      <c r="E254" s="144" t="s">
        <v>185</v>
      </c>
      <c r="F254" s="435"/>
      <c r="G254" s="435"/>
      <c r="H254" s="463">
        <v>3</v>
      </c>
      <c r="I254" s="435"/>
      <c r="J254" s="463">
        <v>16</v>
      </c>
      <c r="K254" s="463">
        <v>1</v>
      </c>
      <c r="L254" s="463">
        <v>20</v>
      </c>
      <c r="M254" s="463"/>
      <c r="N254" s="463"/>
      <c r="O254" s="463"/>
      <c r="P254" s="52" t="s">
        <v>204</v>
      </c>
      <c r="Q254" s="52" t="s">
        <v>74</v>
      </c>
      <c r="R254" s="463"/>
      <c r="S254" s="463"/>
      <c r="T254" s="463">
        <v>3</v>
      </c>
      <c r="U254" s="463"/>
      <c r="V254" s="463">
        <v>9</v>
      </c>
      <c r="W254" s="463">
        <v>1</v>
      </c>
      <c r="X254" s="463"/>
      <c r="Y254" s="463"/>
      <c r="Z254" s="463"/>
      <c r="AA254" s="463"/>
      <c r="AB254" s="52" t="s">
        <v>187</v>
      </c>
      <c r="AC254" s="73" t="s">
        <v>205</v>
      </c>
      <c r="AD254" s="464"/>
      <c r="AE254" s="464"/>
      <c r="AF254" s="464"/>
      <c r="AG254" s="464"/>
      <c r="AH254" s="464"/>
      <c r="AI254" s="464"/>
      <c r="AJ254" s="464"/>
      <c r="AK254" s="464"/>
      <c r="AL254" s="464"/>
      <c r="AM254" s="73" t="s">
        <v>206</v>
      </c>
      <c r="AN254" s="52" t="s">
        <v>207</v>
      </c>
      <c r="AO254" s="195" t="s">
        <v>208</v>
      </c>
      <c r="AP254" s="195" t="s">
        <v>99</v>
      </c>
      <c r="AQ254" s="195" t="s">
        <v>209</v>
      </c>
      <c r="AR254" s="148" t="s">
        <v>210</v>
      </c>
      <c r="AS254" s="195">
        <v>244</v>
      </c>
      <c r="AT254" s="254">
        <v>1062750</v>
      </c>
      <c r="AU254" s="254">
        <v>1062750</v>
      </c>
      <c r="AV254" s="254">
        <v>956573</v>
      </c>
      <c r="AW254" s="254">
        <v>1096200</v>
      </c>
      <c r="AX254" s="254">
        <v>1096200</v>
      </c>
      <c r="AY254" s="254">
        <v>1096200</v>
      </c>
      <c r="AZ254" s="560" t="s">
        <v>193</v>
      </c>
      <c r="BA254" s="222"/>
      <c r="BB254" s="223"/>
      <c r="BC254" s="223"/>
      <c r="BD254" s="224"/>
      <c r="BE254" s="224"/>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EV254" s="35"/>
      <c r="EW254" s="35"/>
      <c r="EX254" s="35"/>
      <c r="EY254" s="35"/>
      <c r="EZ254" s="35"/>
      <c r="FA254" s="35"/>
      <c r="FB254" s="35"/>
      <c r="FC254" s="35"/>
      <c r="FD254" s="35"/>
      <c r="FE254" s="35"/>
      <c r="FF254" s="35"/>
      <c r="FG254" s="35"/>
      <c r="FH254" s="35"/>
      <c r="FI254" s="35"/>
      <c r="FJ254" s="35"/>
      <c r="FK254" s="35"/>
      <c r="FL254" s="35"/>
      <c r="FM254" s="35"/>
      <c r="FN254" s="35"/>
      <c r="FO254" s="35"/>
      <c r="FP254" s="35"/>
      <c r="FQ254" s="35"/>
      <c r="FR254" s="35"/>
      <c r="FS254" s="35"/>
      <c r="FT254" s="35"/>
      <c r="FU254" s="35"/>
      <c r="FV254" s="35"/>
      <c r="FW254" s="35"/>
      <c r="FX254" s="35"/>
      <c r="FY254" s="35"/>
      <c r="FZ254" s="35"/>
      <c r="GA254" s="35"/>
      <c r="GB254" s="35"/>
      <c r="GC254" s="35"/>
      <c r="GD254" s="35"/>
      <c r="GE254" s="35"/>
      <c r="GF254" s="35"/>
      <c r="GG254" s="35"/>
      <c r="GH254" s="35"/>
      <c r="GI254" s="35"/>
      <c r="GJ254" s="35"/>
      <c r="GK254" s="35"/>
      <c r="GL254" s="35"/>
      <c r="GM254" s="35"/>
      <c r="GN254" s="35"/>
      <c r="GO254" s="35"/>
      <c r="GP254" s="35"/>
      <c r="GQ254" s="35"/>
      <c r="GR254" s="35"/>
      <c r="GS254" s="35"/>
      <c r="GT254" s="35"/>
      <c r="GU254" s="35"/>
      <c r="GV254" s="35"/>
      <c r="GW254" s="35"/>
      <c r="GX254" s="35"/>
      <c r="GY254" s="35"/>
      <c r="GZ254" s="35"/>
      <c r="HA254" s="35"/>
      <c r="HB254" s="35"/>
      <c r="HC254" s="35"/>
      <c r="HD254" s="35"/>
      <c r="HE254" s="35"/>
      <c r="HF254" s="35"/>
      <c r="HG254" s="35"/>
      <c r="HH254" s="35"/>
      <c r="HI254" s="35"/>
      <c r="HJ254" s="35"/>
      <c r="HK254" s="35"/>
      <c r="HL254" s="35"/>
      <c r="HM254" s="35"/>
      <c r="HN254" s="35"/>
      <c r="HO254" s="35"/>
      <c r="HP254" s="35"/>
      <c r="HQ254" s="35"/>
      <c r="HR254" s="35"/>
      <c r="HS254" s="35"/>
      <c r="HT254" s="35"/>
      <c r="HU254" s="35"/>
      <c r="HV254" s="35"/>
      <c r="HW254" s="35"/>
      <c r="HX254" s="35"/>
      <c r="HY254" s="35"/>
      <c r="HZ254" s="35"/>
      <c r="IA254" s="35"/>
      <c r="IB254" s="35"/>
      <c r="IC254" s="35"/>
      <c r="ID254" s="35"/>
      <c r="IE254" s="35"/>
      <c r="IF254" s="35"/>
      <c r="IG254" s="35"/>
      <c r="IH254" s="35"/>
      <c r="II254" s="35"/>
      <c r="IJ254" s="35"/>
      <c r="IK254" s="35"/>
      <c r="IL254" s="35"/>
      <c r="IM254" s="35"/>
      <c r="IN254" s="35"/>
      <c r="IO254" s="35"/>
      <c r="IP254" s="35"/>
      <c r="IQ254" s="35"/>
      <c r="IR254" s="35"/>
      <c r="IS254" s="35"/>
      <c r="IT254" s="35"/>
      <c r="IU254" s="35"/>
      <c r="IV254" s="35"/>
    </row>
    <row r="255" spans="1:16382" s="152" customFormat="1" ht="409.5">
      <c r="A255" s="191">
        <v>605</v>
      </c>
      <c r="B255" s="45" t="s">
        <v>183</v>
      </c>
      <c r="C255" s="561">
        <v>401000043</v>
      </c>
      <c r="D255" s="562" t="s">
        <v>211</v>
      </c>
      <c r="E255" s="144" t="s">
        <v>185</v>
      </c>
      <c r="F255" s="435"/>
      <c r="G255" s="435"/>
      <c r="H255" s="463">
        <v>3</v>
      </c>
      <c r="I255" s="435"/>
      <c r="J255" s="463">
        <v>16</v>
      </c>
      <c r="K255" s="463">
        <v>1</v>
      </c>
      <c r="L255" s="463">
        <v>26</v>
      </c>
      <c r="M255" s="463"/>
      <c r="N255" s="463"/>
      <c r="O255" s="463"/>
      <c r="P255" s="52" t="s">
        <v>204</v>
      </c>
      <c r="Q255" s="52" t="s">
        <v>74</v>
      </c>
      <c r="R255" s="463"/>
      <c r="S255" s="463"/>
      <c r="T255" s="463">
        <v>3</v>
      </c>
      <c r="U255" s="463"/>
      <c r="V255" s="463">
        <v>9</v>
      </c>
      <c r="W255" s="463">
        <v>1</v>
      </c>
      <c r="X255" s="463"/>
      <c r="Y255" s="463"/>
      <c r="Z255" s="463"/>
      <c r="AA255" s="463"/>
      <c r="AB255" s="52" t="s">
        <v>187</v>
      </c>
      <c r="AC255" s="464" t="s">
        <v>212</v>
      </c>
      <c r="AD255" s="464"/>
      <c r="AE255" s="464"/>
      <c r="AF255" s="464"/>
      <c r="AG255" s="464"/>
      <c r="AH255" s="464"/>
      <c r="AI255" s="464"/>
      <c r="AJ255" s="464"/>
      <c r="AK255" s="464"/>
      <c r="AL255" s="464"/>
      <c r="AM255" s="464" t="s">
        <v>213</v>
      </c>
      <c r="AN255" s="52" t="s">
        <v>214</v>
      </c>
      <c r="AO255" s="195" t="s">
        <v>99</v>
      </c>
      <c r="AP255" s="195" t="s">
        <v>68</v>
      </c>
      <c r="AQ255" s="195" t="s">
        <v>215</v>
      </c>
      <c r="AR255" s="148" t="s">
        <v>216</v>
      </c>
      <c r="AS255" s="195" t="s">
        <v>116</v>
      </c>
      <c r="AT255" s="254">
        <v>1591.9</v>
      </c>
      <c r="AU255" s="254">
        <v>1591.9</v>
      </c>
      <c r="AV255" s="254">
        <v>9900</v>
      </c>
      <c r="AW255" s="254">
        <v>9900</v>
      </c>
      <c r="AX255" s="254">
        <v>9900</v>
      </c>
      <c r="AY255" s="254">
        <v>9900</v>
      </c>
      <c r="AZ255" s="563" t="s">
        <v>193</v>
      </c>
      <c r="BA255" s="222"/>
      <c r="BB255" s="223"/>
      <c r="BC255" s="223"/>
      <c r="BD255" s="224"/>
      <c r="BE255" s="224"/>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EV255" s="35"/>
      <c r="EW255" s="35"/>
      <c r="EX255" s="35"/>
      <c r="EY255" s="35"/>
      <c r="EZ255" s="35"/>
      <c r="FA255" s="35"/>
      <c r="FB255" s="35"/>
      <c r="FC255" s="35"/>
      <c r="FD255" s="35"/>
      <c r="FE255" s="35"/>
      <c r="FF255" s="35"/>
      <c r="FG255" s="35"/>
      <c r="FH255" s="35"/>
      <c r="FI255" s="35"/>
      <c r="FJ255" s="35"/>
      <c r="FK255" s="35"/>
      <c r="FL255" s="35"/>
      <c r="FM255" s="35"/>
      <c r="FN255" s="35"/>
      <c r="FO255" s="35"/>
      <c r="FP255" s="35"/>
      <c r="FQ255" s="35"/>
      <c r="FR255" s="35"/>
      <c r="FS255" s="35"/>
      <c r="FT255" s="35"/>
      <c r="FU255" s="35"/>
      <c r="FV255" s="35"/>
      <c r="FW255" s="35"/>
      <c r="FX255" s="35"/>
      <c r="FY255" s="35"/>
      <c r="FZ255" s="35"/>
      <c r="GA255" s="35"/>
      <c r="GB255" s="35"/>
      <c r="GC255" s="35"/>
      <c r="GD255" s="35"/>
      <c r="GE255" s="35"/>
      <c r="GF255" s="35"/>
      <c r="GG255" s="35"/>
      <c r="GH255" s="35"/>
      <c r="GI255" s="35"/>
      <c r="GJ255" s="35"/>
      <c r="GK255" s="35"/>
      <c r="GL255" s="35"/>
      <c r="GM255" s="35"/>
      <c r="GN255" s="35"/>
      <c r="GO255" s="35"/>
      <c r="GP255" s="35"/>
      <c r="GQ255" s="35"/>
      <c r="GR255" s="35"/>
      <c r="GS255" s="35"/>
      <c r="GT255" s="35"/>
      <c r="GU255" s="35"/>
      <c r="GV255" s="35"/>
      <c r="GW255" s="35"/>
      <c r="GX255" s="35"/>
      <c r="GY255" s="35"/>
      <c r="GZ255" s="35"/>
      <c r="HA255" s="35"/>
      <c r="HB255" s="35"/>
      <c r="HC255" s="35"/>
      <c r="HD255" s="35"/>
      <c r="HE255" s="35"/>
      <c r="HF255" s="35"/>
      <c r="HG255" s="35"/>
      <c r="HH255" s="35"/>
      <c r="HI255" s="35"/>
      <c r="HJ255" s="35"/>
      <c r="HK255" s="35"/>
      <c r="HL255" s="35"/>
      <c r="HM255" s="35"/>
      <c r="HN255" s="35"/>
      <c r="HO255" s="35"/>
      <c r="HP255" s="35"/>
      <c r="HQ255" s="35"/>
      <c r="HR255" s="35"/>
      <c r="HS255" s="35"/>
      <c r="HT255" s="35"/>
      <c r="HU255" s="35"/>
      <c r="HV255" s="35"/>
      <c r="HW255" s="35"/>
      <c r="HX255" s="35"/>
      <c r="HY255" s="35"/>
      <c r="HZ255" s="35"/>
      <c r="IA255" s="35"/>
      <c r="IB255" s="35"/>
      <c r="IC255" s="35"/>
      <c r="ID255" s="35"/>
      <c r="IE255" s="35"/>
      <c r="IF255" s="35"/>
      <c r="IG255" s="35"/>
      <c r="IH255" s="35"/>
      <c r="II255" s="35"/>
      <c r="IJ255" s="35"/>
      <c r="IK255" s="35"/>
      <c r="IL255" s="35"/>
      <c r="IM255" s="35"/>
      <c r="IN255" s="35"/>
      <c r="IO255" s="35"/>
      <c r="IP255" s="35"/>
      <c r="IQ255" s="35"/>
      <c r="IR255" s="35"/>
      <c r="IS255" s="35"/>
      <c r="IT255" s="35"/>
      <c r="IU255" s="35"/>
      <c r="IV255" s="35"/>
    </row>
    <row r="256" spans="1:16382" s="152" customFormat="1" ht="89.25">
      <c r="A256" s="191">
        <v>605</v>
      </c>
      <c r="B256" s="45" t="s">
        <v>183</v>
      </c>
      <c r="C256" s="187">
        <v>402000001</v>
      </c>
      <c r="D256" s="154" t="s">
        <v>79</v>
      </c>
      <c r="E256" s="144" t="s">
        <v>217</v>
      </c>
      <c r="F256" s="435"/>
      <c r="G256" s="435"/>
      <c r="H256" s="463">
        <v>6</v>
      </c>
      <c r="I256" s="435"/>
      <c r="J256" s="463">
        <v>23</v>
      </c>
      <c r="K256" s="463">
        <v>3</v>
      </c>
      <c r="L256" s="463"/>
      <c r="M256" s="463"/>
      <c r="N256" s="463"/>
      <c r="O256" s="463"/>
      <c r="P256" s="52" t="s">
        <v>218</v>
      </c>
      <c r="Q256" s="52" t="s">
        <v>219</v>
      </c>
      <c r="R256" s="463"/>
      <c r="S256" s="463"/>
      <c r="T256" s="463"/>
      <c r="U256" s="463"/>
      <c r="V256" s="463">
        <v>11</v>
      </c>
      <c r="W256" s="463">
        <v>1</v>
      </c>
      <c r="X256" s="564" t="s">
        <v>69</v>
      </c>
      <c r="Y256" s="565"/>
      <c r="Z256" s="463"/>
      <c r="AA256" s="463"/>
      <c r="AB256" s="52" t="s">
        <v>220</v>
      </c>
      <c r="AC256" s="566" t="s">
        <v>221</v>
      </c>
      <c r="AD256" s="464"/>
      <c r="AE256" s="464"/>
      <c r="AF256" s="464"/>
      <c r="AG256" s="464"/>
      <c r="AH256" s="464"/>
      <c r="AI256" s="464"/>
      <c r="AJ256" s="464"/>
      <c r="AK256" s="464"/>
      <c r="AL256" s="464"/>
      <c r="AM256" s="73" t="s">
        <v>222</v>
      </c>
      <c r="AN256" s="52" t="s">
        <v>223</v>
      </c>
      <c r="AO256" s="195" t="s">
        <v>99</v>
      </c>
      <c r="AP256" s="195">
        <v>13</v>
      </c>
      <c r="AQ256" s="195">
        <v>7410010010</v>
      </c>
      <c r="AR256" s="148" t="s">
        <v>111</v>
      </c>
      <c r="AS256" s="195">
        <v>122</v>
      </c>
      <c r="AT256" s="254">
        <v>658292.12</v>
      </c>
      <c r="AU256" s="254">
        <v>653283.35</v>
      </c>
      <c r="AV256" s="254">
        <v>584097.5</v>
      </c>
      <c r="AW256" s="254">
        <v>583708.79</v>
      </c>
      <c r="AX256" s="254">
        <v>582887.81999999995</v>
      </c>
      <c r="AY256" s="254">
        <v>582297.5</v>
      </c>
      <c r="AZ256" s="560" t="s">
        <v>193</v>
      </c>
      <c r="BA256" s="222"/>
      <c r="BB256" s="223"/>
      <c r="BC256" s="223"/>
      <c r="BD256" s="224"/>
      <c r="BE256" s="224"/>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EV256" s="35"/>
      <c r="EW256" s="35"/>
      <c r="EX256" s="35"/>
      <c r="EY256" s="35"/>
      <c r="EZ256" s="35"/>
      <c r="FA256" s="35"/>
      <c r="FB256" s="35"/>
      <c r="FC256" s="35"/>
      <c r="FD256" s="35"/>
      <c r="FE256" s="35"/>
      <c r="FF256" s="35"/>
      <c r="FG256" s="35"/>
      <c r="FH256" s="35"/>
      <c r="FI256" s="35"/>
      <c r="FJ256" s="35"/>
      <c r="FK256" s="35"/>
      <c r="FL256" s="35"/>
      <c r="FM256" s="35"/>
      <c r="FN256" s="35"/>
      <c r="FO256" s="35"/>
      <c r="FP256" s="35"/>
      <c r="FQ256" s="35"/>
      <c r="FR256" s="35"/>
      <c r="FS256" s="35"/>
      <c r="FT256" s="35"/>
      <c r="FU256" s="35"/>
      <c r="FV256" s="35"/>
      <c r="FW256" s="35"/>
      <c r="FX256" s="35"/>
      <c r="FY256" s="35"/>
      <c r="FZ256" s="35"/>
      <c r="GA256" s="35"/>
      <c r="GB256" s="35"/>
      <c r="GC256" s="35"/>
      <c r="GD256" s="35"/>
      <c r="GE256" s="35"/>
      <c r="GF256" s="35"/>
      <c r="GG256" s="35"/>
      <c r="GH256" s="35"/>
      <c r="GI256" s="35"/>
      <c r="GJ256" s="35"/>
      <c r="GK256" s="35"/>
      <c r="GL256" s="35"/>
      <c r="GM256" s="35"/>
      <c r="GN256" s="35"/>
      <c r="GO256" s="35"/>
      <c r="GP256" s="35"/>
      <c r="GQ256" s="35"/>
      <c r="GR256" s="35"/>
      <c r="GS256" s="35"/>
      <c r="GT256" s="35"/>
      <c r="GU256" s="35"/>
      <c r="GV256" s="35"/>
      <c r="GW256" s="35"/>
      <c r="GX256" s="35"/>
      <c r="GY256" s="35"/>
      <c r="GZ256" s="35"/>
      <c r="HA256" s="35"/>
      <c r="HB256" s="35"/>
      <c r="HC256" s="35"/>
      <c r="HD256" s="35"/>
      <c r="HE256" s="35"/>
      <c r="HF256" s="35"/>
      <c r="HG256" s="35"/>
      <c r="HH256" s="35"/>
      <c r="HI256" s="35"/>
      <c r="HJ256" s="35"/>
      <c r="HK256" s="35"/>
      <c r="HL256" s="35"/>
      <c r="HM256" s="35"/>
      <c r="HN256" s="35"/>
      <c r="HO256" s="35"/>
      <c r="HP256" s="35"/>
      <c r="HQ256" s="35"/>
      <c r="HR256" s="35"/>
      <c r="HS256" s="35"/>
      <c r="HT256" s="35"/>
      <c r="HU256" s="35"/>
      <c r="HV256" s="35"/>
      <c r="HW256" s="35"/>
      <c r="HX256" s="35"/>
      <c r="HY256" s="35"/>
      <c r="HZ256" s="35"/>
      <c r="IA256" s="35"/>
      <c r="IB256" s="35"/>
      <c r="IC256" s="35"/>
      <c r="ID256" s="35"/>
      <c r="IE256" s="35"/>
      <c r="IF256" s="35"/>
      <c r="IG256" s="35"/>
      <c r="IH256" s="35"/>
      <c r="II256" s="35"/>
      <c r="IJ256" s="35"/>
      <c r="IK256" s="35"/>
      <c r="IL256" s="35"/>
      <c r="IM256" s="35"/>
      <c r="IN256" s="35"/>
      <c r="IO256" s="35"/>
      <c r="IP256" s="35"/>
      <c r="IQ256" s="35"/>
      <c r="IR256" s="35"/>
      <c r="IS256" s="35"/>
      <c r="IT256" s="35"/>
      <c r="IU256" s="35"/>
      <c r="IV256" s="35"/>
    </row>
    <row r="257" spans="1:256" s="152" customFormat="1" ht="89.25">
      <c r="A257" s="191">
        <v>605</v>
      </c>
      <c r="B257" s="45" t="s">
        <v>183</v>
      </c>
      <c r="C257" s="187">
        <v>402000001</v>
      </c>
      <c r="D257" s="154" t="s">
        <v>79</v>
      </c>
      <c r="E257" s="144" t="s">
        <v>217</v>
      </c>
      <c r="F257" s="435"/>
      <c r="G257" s="435"/>
      <c r="H257" s="463">
        <v>6</v>
      </c>
      <c r="I257" s="435"/>
      <c r="J257" s="463">
        <v>23</v>
      </c>
      <c r="K257" s="463">
        <v>3</v>
      </c>
      <c r="L257" s="463"/>
      <c r="M257" s="463"/>
      <c r="N257" s="463"/>
      <c r="O257" s="463"/>
      <c r="P257" s="52" t="s">
        <v>218</v>
      </c>
      <c r="Q257" s="52" t="s">
        <v>219</v>
      </c>
      <c r="R257" s="463"/>
      <c r="S257" s="463"/>
      <c r="T257" s="463"/>
      <c r="U257" s="463"/>
      <c r="V257" s="463">
        <v>11</v>
      </c>
      <c r="W257" s="463">
        <v>1</v>
      </c>
      <c r="X257" s="146" t="s">
        <v>69</v>
      </c>
      <c r="Y257" s="463"/>
      <c r="Z257" s="463"/>
      <c r="AA257" s="463"/>
      <c r="AB257" s="52" t="s">
        <v>220</v>
      </c>
      <c r="AC257" s="566" t="s">
        <v>221</v>
      </c>
      <c r="AD257" s="464"/>
      <c r="AE257" s="464"/>
      <c r="AF257" s="464"/>
      <c r="AG257" s="464"/>
      <c r="AH257" s="464"/>
      <c r="AI257" s="464"/>
      <c r="AJ257" s="464"/>
      <c r="AK257" s="464"/>
      <c r="AL257" s="464"/>
      <c r="AM257" s="73" t="s">
        <v>222</v>
      </c>
      <c r="AN257" s="52" t="s">
        <v>223</v>
      </c>
      <c r="AO257" s="195" t="s">
        <v>99</v>
      </c>
      <c r="AP257" s="195">
        <v>13</v>
      </c>
      <c r="AQ257" s="195">
        <v>7410010010</v>
      </c>
      <c r="AR257" s="148" t="s">
        <v>111</v>
      </c>
      <c r="AS257" s="195">
        <v>129</v>
      </c>
      <c r="AT257" s="254">
        <v>167372.57</v>
      </c>
      <c r="AU257" s="254">
        <v>167372.57</v>
      </c>
      <c r="AV257" s="254">
        <v>172832.5</v>
      </c>
      <c r="AW257" s="254">
        <v>172832.5</v>
      </c>
      <c r="AX257" s="254">
        <v>172832.5</v>
      </c>
      <c r="AY257" s="254">
        <v>172832.5</v>
      </c>
      <c r="AZ257" s="542" t="s">
        <v>193</v>
      </c>
      <c r="BA257" s="222"/>
      <c r="BB257" s="223"/>
      <c r="BC257" s="223"/>
      <c r="BD257" s="224"/>
      <c r="BE257" s="224"/>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EV257" s="35"/>
      <c r="EW257" s="35"/>
      <c r="EX257" s="35"/>
      <c r="EY257" s="35"/>
      <c r="EZ257" s="35"/>
      <c r="FA257" s="35"/>
      <c r="FB257" s="35"/>
      <c r="FC257" s="35"/>
      <c r="FD257" s="35"/>
      <c r="FE257" s="35"/>
      <c r="FF257" s="35"/>
      <c r="FG257" s="35"/>
      <c r="FH257" s="35"/>
      <c r="FI257" s="35"/>
      <c r="FJ257" s="35"/>
      <c r="FK257" s="35"/>
      <c r="FL257" s="35"/>
      <c r="FM257" s="35"/>
      <c r="FN257" s="35"/>
      <c r="FO257" s="35"/>
      <c r="FP257" s="35"/>
      <c r="FQ257" s="35"/>
      <c r="FR257" s="35"/>
      <c r="FS257" s="35"/>
      <c r="FT257" s="35"/>
      <c r="FU257" s="35"/>
      <c r="FV257" s="35"/>
      <c r="FW257" s="35"/>
      <c r="FX257" s="35"/>
      <c r="FY257" s="35"/>
      <c r="FZ257" s="35"/>
      <c r="GA257" s="35"/>
      <c r="GB257" s="35"/>
      <c r="GC257" s="35"/>
      <c r="GD257" s="35"/>
      <c r="GE257" s="35"/>
      <c r="GF257" s="35"/>
      <c r="GG257" s="35"/>
      <c r="GH257" s="35"/>
      <c r="GI257" s="35"/>
      <c r="GJ257" s="35"/>
      <c r="GK257" s="35"/>
      <c r="GL257" s="35"/>
      <c r="GM257" s="35"/>
      <c r="GN257" s="35"/>
      <c r="GO257" s="35"/>
      <c r="GP257" s="35"/>
      <c r="GQ257" s="35"/>
      <c r="GR257" s="35"/>
      <c r="GS257" s="35"/>
      <c r="GT257" s="35"/>
      <c r="GU257" s="35"/>
      <c r="GV257" s="35"/>
      <c r="GW257" s="35"/>
      <c r="GX257" s="35"/>
      <c r="GY257" s="35"/>
      <c r="GZ257" s="35"/>
      <c r="HA257" s="35"/>
      <c r="HB257" s="35"/>
      <c r="HC257" s="35"/>
      <c r="HD257" s="35"/>
      <c r="HE257" s="35"/>
      <c r="HF257" s="35"/>
      <c r="HG257" s="35"/>
      <c r="HH257" s="35"/>
      <c r="HI257" s="35"/>
      <c r="HJ257" s="35"/>
      <c r="HK257" s="35"/>
      <c r="HL257" s="35"/>
      <c r="HM257" s="35"/>
      <c r="HN257" s="35"/>
      <c r="HO257" s="35"/>
      <c r="HP257" s="35"/>
      <c r="HQ257" s="35"/>
      <c r="HR257" s="35"/>
      <c r="HS257" s="35"/>
      <c r="HT257" s="35"/>
      <c r="HU257" s="35"/>
      <c r="HV257" s="35"/>
      <c r="HW257" s="35"/>
      <c r="HX257" s="35"/>
      <c r="HY257" s="35"/>
      <c r="HZ257" s="35"/>
      <c r="IA257" s="35"/>
      <c r="IB257" s="35"/>
      <c r="IC257" s="35"/>
      <c r="ID257" s="35"/>
      <c r="IE257" s="35"/>
      <c r="IF257" s="35"/>
      <c r="IG257" s="35"/>
      <c r="IH257" s="35"/>
      <c r="II257" s="35"/>
      <c r="IJ257" s="35"/>
      <c r="IK257" s="35"/>
      <c r="IL257" s="35"/>
      <c r="IM257" s="35"/>
      <c r="IN257" s="35"/>
      <c r="IO257" s="35"/>
      <c r="IP257" s="35"/>
      <c r="IQ257" s="35"/>
      <c r="IR257" s="35"/>
      <c r="IS257" s="35"/>
      <c r="IT257" s="35"/>
      <c r="IU257" s="35"/>
      <c r="IV257" s="35"/>
    </row>
    <row r="258" spans="1:256" s="152" customFormat="1" ht="89.25">
      <c r="A258" s="191">
        <v>605</v>
      </c>
      <c r="B258" s="45" t="s">
        <v>183</v>
      </c>
      <c r="C258" s="187">
        <v>402000001</v>
      </c>
      <c r="D258" s="154" t="s">
        <v>79</v>
      </c>
      <c r="E258" s="144" t="s">
        <v>185</v>
      </c>
      <c r="F258" s="435"/>
      <c r="G258" s="435"/>
      <c r="H258" s="463">
        <v>3</v>
      </c>
      <c r="I258" s="435"/>
      <c r="J258" s="463">
        <v>16</v>
      </c>
      <c r="K258" s="463">
        <v>1</v>
      </c>
      <c r="L258" s="463">
        <v>15</v>
      </c>
      <c r="M258" s="463"/>
      <c r="N258" s="463"/>
      <c r="O258" s="463"/>
      <c r="P258" s="52" t="s">
        <v>186</v>
      </c>
      <c r="Q258" s="52" t="s">
        <v>74</v>
      </c>
      <c r="R258" s="463"/>
      <c r="S258" s="463"/>
      <c r="T258" s="463">
        <v>3</v>
      </c>
      <c r="U258" s="463"/>
      <c r="V258" s="463">
        <v>9</v>
      </c>
      <c r="W258" s="463">
        <v>1</v>
      </c>
      <c r="X258" s="463"/>
      <c r="Y258" s="463"/>
      <c r="Z258" s="463"/>
      <c r="AA258" s="463"/>
      <c r="AB258" s="52" t="s">
        <v>187</v>
      </c>
      <c r="AC258" s="73" t="s">
        <v>224</v>
      </c>
      <c r="AD258" s="464"/>
      <c r="AE258" s="464"/>
      <c r="AF258" s="464"/>
      <c r="AG258" s="464"/>
      <c r="AH258" s="464"/>
      <c r="AI258" s="464"/>
      <c r="AJ258" s="73"/>
      <c r="AK258" s="73"/>
      <c r="AL258" s="73"/>
      <c r="AM258" s="73" t="s">
        <v>225</v>
      </c>
      <c r="AN258" s="52" t="s">
        <v>226</v>
      </c>
      <c r="AO258" s="195" t="s">
        <v>99</v>
      </c>
      <c r="AP258" s="195">
        <v>13</v>
      </c>
      <c r="AQ258" s="195">
        <v>7410010010</v>
      </c>
      <c r="AR258" s="148" t="s">
        <v>111</v>
      </c>
      <c r="AS258" s="195">
        <v>244</v>
      </c>
      <c r="AT258" s="254">
        <v>2853630.59</v>
      </c>
      <c r="AU258" s="254">
        <v>2813603.59</v>
      </c>
      <c r="AV258" s="254">
        <v>2579072.87</v>
      </c>
      <c r="AW258" s="254">
        <f>2846819.71-370634+1551</f>
        <v>2477736.71</v>
      </c>
      <c r="AX258" s="254">
        <f>3206680.68-376193+1551</f>
        <v>2832038.68</v>
      </c>
      <c r="AY258" s="254">
        <f>3217121-384845+1551</f>
        <v>2833827</v>
      </c>
      <c r="AZ258" s="560" t="s">
        <v>193</v>
      </c>
      <c r="BA258" s="222"/>
      <c r="BB258" s="223"/>
      <c r="BC258" s="223"/>
      <c r="BD258" s="224"/>
      <c r="BE258" s="224"/>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EV258" s="35"/>
      <c r="EW258" s="35"/>
      <c r="EX258" s="35"/>
      <c r="EY258" s="35"/>
      <c r="EZ258" s="35"/>
      <c r="FA258" s="35"/>
      <c r="FB258" s="35"/>
      <c r="FC258" s="35"/>
      <c r="FD258" s="35"/>
      <c r="FE258" s="35"/>
      <c r="FF258" s="35"/>
      <c r="FG258" s="35"/>
      <c r="FH258" s="35"/>
      <c r="FI258" s="35"/>
      <c r="FJ258" s="35"/>
      <c r="FK258" s="35"/>
      <c r="FL258" s="35"/>
      <c r="FM258" s="35"/>
      <c r="FN258" s="35"/>
      <c r="FO258" s="35"/>
      <c r="FP258" s="35"/>
      <c r="FQ258" s="35"/>
      <c r="FR258" s="35"/>
      <c r="FS258" s="35"/>
      <c r="FT258" s="35"/>
      <c r="FU258" s="35"/>
      <c r="FV258" s="35"/>
      <c r="FW258" s="35"/>
      <c r="FX258" s="35"/>
      <c r="FY258" s="35"/>
      <c r="FZ258" s="35"/>
      <c r="GA258" s="35"/>
      <c r="GB258" s="35"/>
      <c r="GC258" s="35"/>
      <c r="GD258" s="35"/>
      <c r="GE258" s="35"/>
      <c r="GF258" s="35"/>
      <c r="GG258" s="35"/>
      <c r="GH258" s="35"/>
      <c r="GI258" s="35"/>
      <c r="GJ258" s="35"/>
      <c r="GK258" s="35"/>
      <c r="GL258" s="35"/>
      <c r="GM258" s="35"/>
      <c r="GN258" s="35"/>
      <c r="GO258" s="35"/>
      <c r="GP258" s="35"/>
      <c r="GQ258" s="35"/>
      <c r="GR258" s="35"/>
      <c r="GS258" s="35"/>
      <c r="GT258" s="35"/>
      <c r="GU258" s="35"/>
      <c r="GV258" s="35"/>
      <c r="GW258" s="35"/>
      <c r="GX258" s="35"/>
      <c r="GY258" s="35"/>
      <c r="GZ258" s="35"/>
      <c r="HA258" s="35"/>
      <c r="HB258" s="35"/>
      <c r="HC258" s="35"/>
      <c r="HD258" s="35"/>
      <c r="HE258" s="35"/>
      <c r="HF258" s="35"/>
      <c r="HG258" s="35"/>
      <c r="HH258" s="35"/>
      <c r="HI258" s="35"/>
      <c r="HJ258" s="35"/>
      <c r="HK258" s="35"/>
      <c r="HL258" s="35"/>
      <c r="HM258" s="35"/>
      <c r="HN258" s="35"/>
      <c r="HO258" s="35"/>
      <c r="HP258" s="35"/>
      <c r="HQ258" s="35"/>
      <c r="HR258" s="35"/>
      <c r="HS258" s="35"/>
      <c r="HT258" s="35"/>
      <c r="HU258" s="35"/>
      <c r="HV258" s="35"/>
      <c r="HW258" s="35"/>
      <c r="HX258" s="35"/>
      <c r="HY258" s="35"/>
      <c r="HZ258" s="35"/>
      <c r="IA258" s="35"/>
      <c r="IB258" s="35"/>
      <c r="IC258" s="35"/>
      <c r="ID258" s="35"/>
      <c r="IE258" s="35"/>
      <c r="IF258" s="35"/>
      <c r="IG258" s="35"/>
      <c r="IH258" s="35"/>
      <c r="II258" s="35"/>
      <c r="IJ258" s="35"/>
      <c r="IK258" s="35"/>
      <c r="IL258" s="35"/>
      <c r="IM258" s="35"/>
      <c r="IN258" s="35"/>
      <c r="IO258" s="35"/>
      <c r="IP258" s="35"/>
      <c r="IQ258" s="35"/>
      <c r="IR258" s="35"/>
      <c r="IS258" s="35"/>
      <c r="IT258" s="35"/>
      <c r="IU258" s="35"/>
      <c r="IV258" s="35"/>
    </row>
    <row r="259" spans="1:256" s="152" customFormat="1" ht="89.25">
      <c r="A259" s="191">
        <v>605</v>
      </c>
      <c r="B259" s="45" t="s">
        <v>183</v>
      </c>
      <c r="C259" s="187">
        <v>402000001</v>
      </c>
      <c r="D259" s="154" t="s">
        <v>79</v>
      </c>
      <c r="E259" s="144" t="s">
        <v>185</v>
      </c>
      <c r="F259" s="435"/>
      <c r="G259" s="435"/>
      <c r="H259" s="463">
        <v>3</v>
      </c>
      <c r="I259" s="435"/>
      <c r="J259" s="463">
        <v>16</v>
      </c>
      <c r="K259" s="463">
        <v>1</v>
      </c>
      <c r="L259" s="463">
        <v>15</v>
      </c>
      <c r="M259" s="463"/>
      <c r="N259" s="463"/>
      <c r="O259" s="463"/>
      <c r="P259" s="52" t="s">
        <v>186</v>
      </c>
      <c r="Q259" s="52" t="s">
        <v>74</v>
      </c>
      <c r="R259" s="463"/>
      <c r="S259" s="463"/>
      <c r="T259" s="463">
        <v>3</v>
      </c>
      <c r="U259" s="463"/>
      <c r="V259" s="463">
        <v>9</v>
      </c>
      <c r="W259" s="463">
        <v>1</v>
      </c>
      <c r="X259" s="463"/>
      <c r="Y259" s="463"/>
      <c r="Z259" s="463"/>
      <c r="AA259" s="463"/>
      <c r="AB259" s="52" t="s">
        <v>187</v>
      </c>
      <c r="AC259" s="73" t="s">
        <v>224</v>
      </c>
      <c r="AD259" s="464"/>
      <c r="AE259" s="464"/>
      <c r="AF259" s="464"/>
      <c r="AG259" s="464"/>
      <c r="AH259" s="464"/>
      <c r="AI259" s="464"/>
      <c r="AJ259" s="73"/>
      <c r="AK259" s="73"/>
      <c r="AL259" s="73"/>
      <c r="AM259" s="73" t="s">
        <v>225</v>
      </c>
      <c r="AN259" s="52" t="s">
        <v>226</v>
      </c>
      <c r="AO259" s="195" t="s">
        <v>99</v>
      </c>
      <c r="AP259" s="195">
        <v>13</v>
      </c>
      <c r="AQ259" s="195">
        <v>7410010010</v>
      </c>
      <c r="AR259" s="148" t="s">
        <v>111</v>
      </c>
      <c r="AS259" s="195" t="s">
        <v>227</v>
      </c>
      <c r="AT259" s="254">
        <v>0</v>
      </c>
      <c r="AU259" s="254">
        <v>0</v>
      </c>
      <c r="AV259" s="254">
        <v>0</v>
      </c>
      <c r="AW259" s="254">
        <v>370634</v>
      </c>
      <c r="AX259" s="254">
        <v>376193</v>
      </c>
      <c r="AY259" s="254">
        <v>384845</v>
      </c>
      <c r="AZ259" s="560" t="s">
        <v>193</v>
      </c>
      <c r="BA259" s="222"/>
      <c r="BB259" s="223"/>
      <c r="BC259" s="223"/>
      <c r="BD259" s="224"/>
      <c r="BE259" s="224"/>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5"/>
      <c r="ER259" s="35"/>
      <c r="ES259" s="35"/>
      <c r="ET259" s="35"/>
      <c r="EU259" s="35"/>
      <c r="EV259" s="35"/>
      <c r="EW259" s="35"/>
      <c r="EX259" s="35"/>
      <c r="EY259" s="35"/>
      <c r="EZ259" s="35"/>
      <c r="FA259" s="35"/>
      <c r="FB259" s="35"/>
      <c r="FC259" s="35"/>
      <c r="FD259" s="35"/>
      <c r="FE259" s="35"/>
      <c r="FF259" s="35"/>
      <c r="FG259" s="35"/>
      <c r="FH259" s="35"/>
      <c r="FI259" s="35"/>
      <c r="FJ259" s="35"/>
      <c r="FK259" s="35"/>
      <c r="FL259" s="35"/>
      <c r="FM259" s="35"/>
      <c r="FN259" s="35"/>
      <c r="FO259" s="35"/>
      <c r="FP259" s="35"/>
      <c r="FQ259" s="35"/>
      <c r="FR259" s="35"/>
      <c r="FS259" s="35"/>
      <c r="FT259" s="35"/>
      <c r="FU259" s="35"/>
      <c r="FV259" s="35"/>
      <c r="FW259" s="35"/>
      <c r="FX259" s="35"/>
      <c r="FY259" s="35"/>
      <c r="FZ259" s="35"/>
      <c r="GA259" s="35"/>
      <c r="GB259" s="35"/>
      <c r="GC259" s="35"/>
      <c r="GD259" s="35"/>
      <c r="GE259" s="35"/>
      <c r="GF259" s="35"/>
      <c r="GG259" s="35"/>
      <c r="GH259" s="35"/>
      <c r="GI259" s="35"/>
      <c r="GJ259" s="35"/>
      <c r="GK259" s="35"/>
      <c r="GL259" s="35"/>
      <c r="GM259" s="35"/>
      <c r="GN259" s="35"/>
      <c r="GO259" s="35"/>
      <c r="GP259" s="35"/>
      <c r="GQ259" s="35"/>
      <c r="GR259" s="35"/>
      <c r="GS259" s="35"/>
      <c r="GT259" s="35"/>
      <c r="GU259" s="35"/>
      <c r="GV259" s="35"/>
      <c r="GW259" s="35"/>
      <c r="GX259" s="35"/>
      <c r="GY259" s="35"/>
      <c r="GZ259" s="35"/>
      <c r="HA259" s="35"/>
      <c r="HB259" s="35"/>
      <c r="HC259" s="35"/>
      <c r="HD259" s="35"/>
      <c r="HE259" s="35"/>
      <c r="HF259" s="35"/>
      <c r="HG259" s="35"/>
      <c r="HH259" s="35"/>
      <c r="HI259" s="35"/>
      <c r="HJ259" s="35"/>
      <c r="HK259" s="35"/>
      <c r="HL259" s="35"/>
      <c r="HM259" s="35"/>
      <c r="HN259" s="35"/>
      <c r="HO259" s="35"/>
      <c r="HP259" s="35"/>
      <c r="HQ259" s="35"/>
      <c r="HR259" s="35"/>
      <c r="HS259" s="35"/>
      <c r="HT259" s="35"/>
      <c r="HU259" s="35"/>
      <c r="HV259" s="35"/>
      <c r="HW259" s="35"/>
      <c r="HX259" s="35"/>
      <c r="HY259" s="35"/>
      <c r="HZ259" s="35"/>
      <c r="IA259" s="35"/>
      <c r="IB259" s="35"/>
      <c r="IC259" s="35"/>
      <c r="ID259" s="35"/>
      <c r="IE259" s="35"/>
      <c r="IF259" s="35"/>
      <c r="IG259" s="35"/>
      <c r="IH259" s="35"/>
      <c r="II259" s="35"/>
      <c r="IJ259" s="35"/>
      <c r="IK259" s="35"/>
      <c r="IL259" s="35"/>
      <c r="IM259" s="35"/>
      <c r="IN259" s="35"/>
      <c r="IO259" s="35"/>
      <c r="IP259" s="35"/>
      <c r="IQ259" s="35"/>
      <c r="IR259" s="35"/>
      <c r="IS259" s="35"/>
      <c r="IT259" s="35"/>
      <c r="IU259" s="35"/>
      <c r="IV259" s="35"/>
    </row>
    <row r="260" spans="1:256" s="152" customFormat="1" ht="89.25">
      <c r="A260" s="191">
        <v>605</v>
      </c>
      <c r="B260" s="45" t="s">
        <v>183</v>
      </c>
      <c r="C260" s="187">
        <v>402000001</v>
      </c>
      <c r="D260" s="154" t="s">
        <v>79</v>
      </c>
      <c r="E260" s="144" t="s">
        <v>185</v>
      </c>
      <c r="F260" s="435"/>
      <c r="G260" s="435"/>
      <c r="H260" s="463">
        <v>3</v>
      </c>
      <c r="I260" s="435"/>
      <c r="J260" s="463">
        <v>16</v>
      </c>
      <c r="K260" s="463">
        <v>1</v>
      </c>
      <c r="L260" s="463">
        <v>15</v>
      </c>
      <c r="M260" s="463"/>
      <c r="N260" s="463"/>
      <c r="O260" s="463"/>
      <c r="P260" s="52" t="s">
        <v>186</v>
      </c>
      <c r="Q260" s="52" t="s">
        <v>74</v>
      </c>
      <c r="R260" s="463"/>
      <c r="S260" s="463"/>
      <c r="T260" s="463">
        <v>3</v>
      </c>
      <c r="U260" s="463"/>
      <c r="V260" s="463">
        <v>9</v>
      </c>
      <c r="W260" s="463">
        <v>1</v>
      </c>
      <c r="X260" s="463"/>
      <c r="Y260" s="463"/>
      <c r="Z260" s="463"/>
      <c r="AA260" s="463"/>
      <c r="AB260" s="52" t="s">
        <v>187</v>
      </c>
      <c r="AC260" s="73" t="s">
        <v>224</v>
      </c>
      <c r="AD260" s="464"/>
      <c r="AE260" s="464"/>
      <c r="AF260" s="464"/>
      <c r="AG260" s="464"/>
      <c r="AH260" s="464"/>
      <c r="AI260" s="464"/>
      <c r="AJ260" s="73"/>
      <c r="AK260" s="73"/>
      <c r="AL260" s="73"/>
      <c r="AM260" s="73" t="s">
        <v>225</v>
      </c>
      <c r="AN260" s="52" t="s">
        <v>226</v>
      </c>
      <c r="AO260" s="195" t="s">
        <v>99</v>
      </c>
      <c r="AP260" s="195">
        <v>13</v>
      </c>
      <c r="AQ260" s="195">
        <v>7410010010</v>
      </c>
      <c r="AR260" s="148" t="s">
        <v>111</v>
      </c>
      <c r="AS260" s="195">
        <v>244</v>
      </c>
      <c r="AT260" s="254">
        <v>0</v>
      </c>
      <c r="AU260" s="254">
        <v>0</v>
      </c>
      <c r="AV260" s="254">
        <v>21027.14</v>
      </c>
      <c r="AW260" s="254">
        <v>0</v>
      </c>
      <c r="AX260" s="254">
        <v>0</v>
      </c>
      <c r="AY260" s="254">
        <v>0</v>
      </c>
      <c r="AZ260" s="560" t="s">
        <v>228</v>
      </c>
      <c r="BA260" s="222"/>
      <c r="BB260" s="223"/>
      <c r="BC260" s="223"/>
      <c r="BD260" s="224"/>
      <c r="BE260" s="224"/>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35"/>
      <c r="EA260" s="35"/>
      <c r="EB260" s="35"/>
      <c r="EC260" s="35"/>
      <c r="ED260" s="35"/>
      <c r="EE260" s="35"/>
      <c r="EF260" s="35"/>
      <c r="EG260" s="35"/>
      <c r="EH260" s="35"/>
      <c r="EI260" s="35"/>
      <c r="EJ260" s="35"/>
      <c r="EK260" s="35"/>
      <c r="EL260" s="35"/>
      <c r="EM260" s="35"/>
      <c r="EN260" s="35"/>
      <c r="EO260" s="35"/>
      <c r="EP260" s="35"/>
      <c r="EQ260" s="35"/>
      <c r="ER260" s="35"/>
      <c r="ES260" s="35"/>
      <c r="ET260" s="35"/>
      <c r="EU260" s="35"/>
      <c r="EV260" s="35"/>
      <c r="EW260" s="35"/>
      <c r="EX260" s="35"/>
      <c r="EY260" s="35"/>
      <c r="EZ260" s="35"/>
      <c r="FA260" s="35"/>
      <c r="FB260" s="35"/>
      <c r="FC260" s="35"/>
      <c r="FD260" s="35"/>
      <c r="FE260" s="35"/>
      <c r="FF260" s="35"/>
      <c r="FG260" s="35"/>
      <c r="FH260" s="35"/>
      <c r="FI260" s="35"/>
      <c r="FJ260" s="35"/>
      <c r="FK260" s="35"/>
      <c r="FL260" s="35"/>
      <c r="FM260" s="35"/>
      <c r="FN260" s="35"/>
      <c r="FO260" s="35"/>
      <c r="FP260" s="35"/>
      <c r="FQ260" s="35"/>
      <c r="FR260" s="35"/>
      <c r="FS260" s="35"/>
      <c r="FT260" s="35"/>
      <c r="FU260" s="35"/>
      <c r="FV260" s="35"/>
      <c r="FW260" s="35"/>
      <c r="FX260" s="35"/>
      <c r="FY260" s="35"/>
      <c r="FZ260" s="35"/>
      <c r="GA260" s="35"/>
      <c r="GB260" s="35"/>
      <c r="GC260" s="35"/>
      <c r="GD260" s="35"/>
      <c r="GE260" s="35"/>
      <c r="GF260" s="35"/>
      <c r="GG260" s="35"/>
      <c r="GH260" s="35"/>
      <c r="GI260" s="35"/>
      <c r="GJ260" s="35"/>
      <c r="GK260" s="35"/>
      <c r="GL260" s="35"/>
      <c r="GM260" s="35"/>
      <c r="GN260" s="35"/>
      <c r="GO260" s="35"/>
      <c r="GP260" s="35"/>
      <c r="GQ260" s="35"/>
      <c r="GR260" s="35"/>
      <c r="GS260" s="35"/>
      <c r="GT260" s="35"/>
      <c r="GU260" s="35"/>
      <c r="GV260" s="35"/>
      <c r="GW260" s="35"/>
      <c r="GX260" s="35"/>
      <c r="GY260" s="35"/>
      <c r="GZ260" s="35"/>
      <c r="HA260" s="35"/>
      <c r="HB260" s="35"/>
      <c r="HC260" s="35"/>
      <c r="HD260" s="35"/>
      <c r="HE260" s="35"/>
      <c r="HF260" s="35"/>
      <c r="HG260" s="35"/>
      <c r="HH260" s="35"/>
      <c r="HI260" s="35"/>
      <c r="HJ260" s="35"/>
      <c r="HK260" s="35"/>
      <c r="HL260" s="35"/>
      <c r="HM260" s="35"/>
      <c r="HN260" s="35"/>
      <c r="HO260" s="35"/>
      <c r="HP260" s="35"/>
      <c r="HQ260" s="35"/>
      <c r="HR260" s="35"/>
      <c r="HS260" s="35"/>
      <c r="HT260" s="35"/>
      <c r="HU260" s="35"/>
      <c r="HV260" s="35"/>
      <c r="HW260" s="35"/>
      <c r="HX260" s="35"/>
      <c r="HY260" s="35"/>
      <c r="HZ260" s="35"/>
      <c r="IA260" s="35"/>
      <c r="IB260" s="35"/>
      <c r="IC260" s="35"/>
      <c r="ID260" s="35"/>
      <c r="IE260" s="35"/>
      <c r="IF260" s="35"/>
      <c r="IG260" s="35"/>
      <c r="IH260" s="35"/>
      <c r="II260" s="35"/>
      <c r="IJ260" s="35"/>
      <c r="IK260" s="35"/>
      <c r="IL260" s="35"/>
      <c r="IM260" s="35"/>
      <c r="IN260" s="35"/>
      <c r="IO260" s="35"/>
      <c r="IP260" s="35"/>
      <c r="IQ260" s="35"/>
      <c r="IR260" s="35"/>
      <c r="IS260" s="35"/>
      <c r="IT260" s="35"/>
      <c r="IU260" s="35"/>
      <c r="IV260" s="35"/>
    </row>
    <row r="261" spans="1:256" s="152" customFormat="1" ht="89.25">
      <c r="A261" s="191">
        <v>605</v>
      </c>
      <c r="B261" s="45" t="s">
        <v>183</v>
      </c>
      <c r="C261" s="187">
        <v>402000001</v>
      </c>
      <c r="D261" s="154" t="s">
        <v>79</v>
      </c>
      <c r="E261" s="144" t="s">
        <v>185</v>
      </c>
      <c r="F261" s="435"/>
      <c r="G261" s="435"/>
      <c r="H261" s="463">
        <v>3</v>
      </c>
      <c r="I261" s="435"/>
      <c r="J261" s="463">
        <v>16</v>
      </c>
      <c r="K261" s="463">
        <v>1</v>
      </c>
      <c r="L261" s="463">
        <v>15</v>
      </c>
      <c r="M261" s="463"/>
      <c r="N261" s="463"/>
      <c r="O261" s="463"/>
      <c r="P261" s="52" t="s">
        <v>186</v>
      </c>
      <c r="Q261" s="52" t="s">
        <v>74</v>
      </c>
      <c r="R261" s="463"/>
      <c r="S261" s="463"/>
      <c r="T261" s="463">
        <v>3</v>
      </c>
      <c r="U261" s="463"/>
      <c r="V261" s="463">
        <v>9</v>
      </c>
      <c r="W261" s="463">
        <v>1</v>
      </c>
      <c r="X261" s="463"/>
      <c r="Y261" s="463"/>
      <c r="Z261" s="463"/>
      <c r="AA261" s="463"/>
      <c r="AB261" s="52" t="s">
        <v>187</v>
      </c>
      <c r="AC261" s="73" t="s">
        <v>224</v>
      </c>
      <c r="AD261" s="464"/>
      <c r="AE261" s="464"/>
      <c r="AF261" s="464"/>
      <c r="AG261" s="464"/>
      <c r="AH261" s="464"/>
      <c r="AI261" s="464"/>
      <c r="AJ261" s="73"/>
      <c r="AK261" s="464"/>
      <c r="AL261" s="464"/>
      <c r="AM261" s="73" t="s">
        <v>229</v>
      </c>
      <c r="AN261" s="52" t="s">
        <v>226</v>
      </c>
      <c r="AO261" s="195" t="s">
        <v>99</v>
      </c>
      <c r="AP261" s="195">
        <v>13</v>
      </c>
      <c r="AQ261" s="195">
        <v>7410010010</v>
      </c>
      <c r="AR261" s="148" t="s">
        <v>111</v>
      </c>
      <c r="AS261" s="195">
        <v>852</v>
      </c>
      <c r="AT261" s="254">
        <v>9886.94</v>
      </c>
      <c r="AU261" s="254">
        <v>9886.94</v>
      </c>
      <c r="AV261" s="254">
        <v>11449</v>
      </c>
      <c r="AW261" s="254">
        <v>7449</v>
      </c>
      <c r="AX261" s="254">
        <v>7449</v>
      </c>
      <c r="AY261" s="254">
        <v>7449</v>
      </c>
      <c r="AZ261" s="542" t="s">
        <v>193</v>
      </c>
      <c r="BA261" s="222"/>
      <c r="BB261" s="223"/>
      <c r="BC261" s="223"/>
      <c r="BD261" s="224"/>
      <c r="BE261" s="224"/>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c r="DO261" s="35"/>
      <c r="DP261" s="35"/>
      <c r="DQ261" s="35"/>
      <c r="DR261" s="35"/>
      <c r="DS261" s="35"/>
      <c r="DT261" s="35"/>
      <c r="DU261" s="35"/>
      <c r="DV261" s="35"/>
      <c r="DW261" s="35"/>
      <c r="DX261" s="35"/>
      <c r="DY261" s="35"/>
      <c r="DZ261" s="35"/>
      <c r="EA261" s="35"/>
      <c r="EB261" s="35"/>
      <c r="EC261" s="35"/>
      <c r="ED261" s="35"/>
      <c r="EE261" s="35"/>
      <c r="EF261" s="35"/>
      <c r="EG261" s="35"/>
      <c r="EH261" s="35"/>
      <c r="EI261" s="35"/>
      <c r="EJ261" s="35"/>
      <c r="EK261" s="35"/>
      <c r="EL261" s="35"/>
      <c r="EM261" s="35"/>
      <c r="EN261" s="35"/>
      <c r="EO261" s="35"/>
      <c r="EP261" s="35"/>
      <c r="EQ261" s="35"/>
      <c r="ER261" s="35"/>
      <c r="ES261" s="35"/>
      <c r="ET261" s="35"/>
      <c r="EU261" s="35"/>
      <c r="EV261" s="35"/>
      <c r="EW261" s="35"/>
      <c r="EX261" s="35"/>
      <c r="EY261" s="35"/>
      <c r="EZ261" s="35"/>
      <c r="FA261" s="35"/>
      <c r="FB261" s="35"/>
      <c r="FC261" s="35"/>
      <c r="FD261" s="35"/>
      <c r="FE261" s="35"/>
      <c r="FF261" s="35"/>
      <c r="FG261" s="35"/>
      <c r="FH261" s="35"/>
      <c r="FI261" s="35"/>
      <c r="FJ261" s="35"/>
      <c r="FK261" s="35"/>
      <c r="FL261" s="35"/>
      <c r="FM261" s="35"/>
      <c r="FN261" s="35"/>
      <c r="FO261" s="35"/>
      <c r="FP261" s="35"/>
      <c r="FQ261" s="35"/>
      <c r="FR261" s="35"/>
      <c r="FS261" s="35"/>
      <c r="FT261" s="35"/>
      <c r="FU261" s="35"/>
      <c r="FV261" s="35"/>
      <c r="FW261" s="35"/>
      <c r="FX261" s="35"/>
      <c r="FY261" s="35"/>
      <c r="FZ261" s="35"/>
      <c r="GA261" s="35"/>
      <c r="GB261" s="35"/>
      <c r="GC261" s="35"/>
      <c r="GD261" s="35"/>
      <c r="GE261" s="35"/>
      <c r="GF261" s="35"/>
      <c r="GG261" s="35"/>
      <c r="GH261" s="35"/>
      <c r="GI261" s="35"/>
      <c r="GJ261" s="35"/>
      <c r="GK261" s="35"/>
      <c r="GL261" s="35"/>
      <c r="GM261" s="35"/>
      <c r="GN261" s="35"/>
      <c r="GO261" s="35"/>
      <c r="GP261" s="35"/>
      <c r="GQ261" s="35"/>
      <c r="GR261" s="35"/>
      <c r="GS261" s="35"/>
      <c r="GT261" s="35"/>
      <c r="GU261" s="35"/>
      <c r="GV261" s="35"/>
      <c r="GW261" s="35"/>
      <c r="GX261" s="35"/>
      <c r="GY261" s="35"/>
      <c r="GZ261" s="35"/>
      <c r="HA261" s="35"/>
      <c r="HB261" s="35"/>
      <c r="HC261" s="35"/>
      <c r="HD261" s="35"/>
      <c r="HE261" s="35"/>
      <c r="HF261" s="35"/>
      <c r="HG261" s="35"/>
      <c r="HH261" s="35"/>
      <c r="HI261" s="35"/>
      <c r="HJ261" s="35"/>
      <c r="HK261" s="35"/>
      <c r="HL261" s="35"/>
      <c r="HM261" s="35"/>
      <c r="HN261" s="35"/>
      <c r="HO261" s="35"/>
      <c r="HP261" s="35"/>
      <c r="HQ261" s="35"/>
      <c r="HR261" s="35"/>
      <c r="HS261" s="35"/>
      <c r="HT261" s="35"/>
      <c r="HU261" s="35"/>
      <c r="HV261" s="35"/>
      <c r="HW261" s="35"/>
      <c r="HX261" s="35"/>
      <c r="HY261" s="35"/>
      <c r="HZ261" s="35"/>
      <c r="IA261" s="35"/>
      <c r="IB261" s="35"/>
      <c r="IC261" s="35"/>
      <c r="ID261" s="35"/>
      <c r="IE261" s="35"/>
      <c r="IF261" s="35"/>
      <c r="IG261" s="35"/>
      <c r="IH261" s="35"/>
      <c r="II261" s="35"/>
      <c r="IJ261" s="35"/>
      <c r="IK261" s="35"/>
      <c r="IL261" s="35"/>
      <c r="IM261" s="35"/>
      <c r="IN261" s="35"/>
      <c r="IO261" s="35"/>
      <c r="IP261" s="35"/>
      <c r="IQ261" s="35"/>
      <c r="IR261" s="35"/>
      <c r="IS261" s="35"/>
      <c r="IT261" s="35"/>
      <c r="IU261" s="35"/>
      <c r="IV261" s="35"/>
    </row>
    <row r="262" spans="1:256" s="152" customFormat="1" ht="76.5">
      <c r="A262" s="709">
        <v>605</v>
      </c>
      <c r="B262" s="712" t="s">
        <v>183</v>
      </c>
      <c r="C262" s="715">
        <v>402000001</v>
      </c>
      <c r="D262" s="758" t="s">
        <v>79</v>
      </c>
      <c r="E262" s="567" t="s">
        <v>217</v>
      </c>
      <c r="F262" s="568"/>
      <c r="G262" s="568"/>
      <c r="H262" s="569">
        <v>6</v>
      </c>
      <c r="I262" s="568"/>
      <c r="J262" s="569">
        <v>22</v>
      </c>
      <c r="K262" s="569">
        <v>1</v>
      </c>
      <c r="L262" s="569"/>
      <c r="M262" s="569"/>
      <c r="N262" s="569"/>
      <c r="O262" s="569"/>
      <c r="P262" s="570" t="s">
        <v>218</v>
      </c>
      <c r="Q262" s="570" t="s">
        <v>219</v>
      </c>
      <c r="R262" s="569"/>
      <c r="S262" s="569"/>
      <c r="T262" s="569"/>
      <c r="U262" s="569"/>
      <c r="V262" s="571" t="s">
        <v>90</v>
      </c>
      <c r="W262" s="569"/>
      <c r="X262" s="569"/>
      <c r="Y262" s="569"/>
      <c r="Z262" s="569"/>
      <c r="AA262" s="569"/>
      <c r="AB262" s="570" t="s">
        <v>220</v>
      </c>
      <c r="AC262" s="566" t="s">
        <v>230</v>
      </c>
      <c r="AD262" s="464"/>
      <c r="AE262" s="464"/>
      <c r="AF262" s="464"/>
      <c r="AG262" s="464"/>
      <c r="AH262" s="464"/>
      <c r="AI262" s="464"/>
      <c r="AJ262" s="464">
        <v>1</v>
      </c>
      <c r="AK262" s="464"/>
      <c r="AL262" s="464"/>
      <c r="AM262" s="464"/>
      <c r="AN262" s="52" t="s">
        <v>231</v>
      </c>
      <c r="AO262" s="731" t="s">
        <v>99</v>
      </c>
      <c r="AP262" s="703">
        <v>13</v>
      </c>
      <c r="AQ262" s="703">
        <v>7410010020</v>
      </c>
      <c r="AR262" s="706" t="s">
        <v>232</v>
      </c>
      <c r="AS262" s="703">
        <v>129</v>
      </c>
      <c r="AT262" s="697">
        <v>6295734.4000000004</v>
      </c>
      <c r="AU262" s="697">
        <v>6295734.4000000004</v>
      </c>
      <c r="AV262" s="697">
        <v>7337745.8799999999</v>
      </c>
      <c r="AW262" s="697">
        <v>7339590</v>
      </c>
      <c r="AX262" s="697">
        <v>7339590</v>
      </c>
      <c r="AY262" s="697">
        <v>7339590</v>
      </c>
      <c r="AZ262" s="701" t="s">
        <v>193</v>
      </c>
      <c r="BA262" s="222"/>
      <c r="BB262" s="223"/>
      <c r="BC262" s="223"/>
      <c r="BD262" s="224"/>
      <c r="BE262" s="224"/>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c r="DO262" s="35"/>
      <c r="DP262" s="35"/>
      <c r="DQ262" s="35"/>
      <c r="DR262" s="35"/>
      <c r="DS262" s="35"/>
      <c r="DT262" s="35"/>
      <c r="DU262" s="35"/>
      <c r="DV262" s="35"/>
      <c r="DW262" s="35"/>
      <c r="DX262" s="35"/>
      <c r="DY262" s="35"/>
      <c r="DZ262" s="35"/>
      <c r="EA262" s="35"/>
      <c r="EB262" s="35"/>
      <c r="EC262" s="35"/>
      <c r="ED262" s="35"/>
      <c r="EE262" s="35"/>
      <c r="EF262" s="35"/>
      <c r="EG262" s="35"/>
      <c r="EH262" s="35"/>
      <c r="EI262" s="35"/>
      <c r="EJ262" s="35"/>
      <c r="EK262" s="35"/>
      <c r="EL262" s="35"/>
      <c r="EM262" s="35"/>
      <c r="EN262" s="35"/>
      <c r="EO262" s="35"/>
      <c r="EP262" s="35"/>
      <c r="EQ262" s="35"/>
      <c r="ER262" s="35"/>
      <c r="ES262" s="35"/>
      <c r="ET262" s="35"/>
      <c r="EU262" s="35"/>
      <c r="EV262" s="35"/>
      <c r="EW262" s="35"/>
      <c r="EX262" s="35"/>
      <c r="EY262" s="35"/>
      <c r="EZ262" s="35"/>
      <c r="FA262" s="35"/>
      <c r="FB262" s="35"/>
      <c r="FC262" s="35"/>
      <c r="FD262" s="35"/>
      <c r="FE262" s="35"/>
      <c r="FF262" s="35"/>
      <c r="FG262" s="35"/>
      <c r="FH262" s="35"/>
      <c r="FI262" s="35"/>
      <c r="FJ262" s="35"/>
      <c r="FK262" s="35"/>
      <c r="FL262" s="35"/>
      <c r="FM262" s="35"/>
      <c r="FN262" s="35"/>
      <c r="FO262" s="35"/>
      <c r="FP262" s="35"/>
      <c r="FQ262" s="35"/>
      <c r="FR262" s="35"/>
      <c r="FS262" s="35"/>
      <c r="FT262" s="35"/>
      <c r="FU262" s="35"/>
      <c r="FV262" s="35"/>
      <c r="FW262" s="35"/>
      <c r="FX262" s="35"/>
      <c r="FY262" s="35"/>
      <c r="FZ262" s="35"/>
      <c r="GA262" s="35"/>
      <c r="GB262" s="35"/>
      <c r="GC262" s="35"/>
      <c r="GD262" s="35"/>
      <c r="GE262" s="35"/>
      <c r="GF262" s="35"/>
      <c r="GG262" s="35"/>
      <c r="GH262" s="35"/>
      <c r="GI262" s="35"/>
      <c r="GJ262" s="35"/>
      <c r="GK262" s="35"/>
      <c r="GL262" s="35"/>
      <c r="GM262" s="35"/>
      <c r="GN262" s="35"/>
      <c r="GO262" s="35"/>
      <c r="GP262" s="35"/>
      <c r="GQ262" s="35"/>
      <c r="GR262" s="35"/>
      <c r="GS262" s="35"/>
      <c r="GT262" s="35"/>
      <c r="GU262" s="35"/>
      <c r="GV262" s="35"/>
      <c r="GW262" s="35"/>
      <c r="GX262" s="35"/>
      <c r="GY262" s="35"/>
      <c r="GZ262" s="35"/>
      <c r="HA262" s="35"/>
      <c r="HB262" s="35"/>
      <c r="HC262" s="35"/>
      <c r="HD262" s="35"/>
      <c r="HE262" s="35"/>
      <c r="HF262" s="35"/>
      <c r="HG262" s="35"/>
      <c r="HH262" s="35"/>
      <c r="HI262" s="35"/>
      <c r="HJ262" s="35"/>
      <c r="HK262" s="35"/>
      <c r="HL262" s="35"/>
      <c r="HM262" s="35"/>
      <c r="HN262" s="35"/>
      <c r="HO262" s="35"/>
      <c r="HP262" s="35"/>
      <c r="HQ262" s="35"/>
      <c r="HR262" s="35"/>
      <c r="HS262" s="35"/>
      <c r="HT262" s="35"/>
      <c r="HU262" s="35"/>
      <c r="HV262" s="35"/>
      <c r="HW262" s="35"/>
      <c r="HX262" s="35"/>
      <c r="HY262" s="35"/>
      <c r="HZ262" s="35"/>
      <c r="IA262" s="35"/>
      <c r="IB262" s="35"/>
      <c r="IC262" s="35"/>
      <c r="ID262" s="35"/>
      <c r="IE262" s="35"/>
      <c r="IF262" s="35"/>
      <c r="IG262" s="35"/>
      <c r="IH262" s="35"/>
      <c r="II262" s="35"/>
      <c r="IJ262" s="35"/>
      <c r="IK262" s="35"/>
      <c r="IL262" s="35"/>
      <c r="IM262" s="35"/>
      <c r="IN262" s="35"/>
      <c r="IO262" s="35"/>
      <c r="IP262" s="35"/>
      <c r="IQ262" s="35"/>
      <c r="IR262" s="35"/>
      <c r="IS262" s="35"/>
      <c r="IT262" s="35"/>
      <c r="IU262" s="35"/>
      <c r="IV262" s="35"/>
    </row>
    <row r="263" spans="1:256" s="152" customFormat="1" ht="76.5">
      <c r="A263" s="710"/>
      <c r="B263" s="713"/>
      <c r="C263" s="716"/>
      <c r="D263" s="759"/>
      <c r="E263" s="721" t="s">
        <v>185</v>
      </c>
      <c r="F263" s="723"/>
      <c r="G263" s="723"/>
      <c r="H263" s="693">
        <v>3</v>
      </c>
      <c r="I263" s="723"/>
      <c r="J263" s="693">
        <v>17</v>
      </c>
      <c r="K263" s="693">
        <v>1</v>
      </c>
      <c r="L263" s="693">
        <v>3</v>
      </c>
      <c r="M263" s="693"/>
      <c r="N263" s="693"/>
      <c r="O263" s="693"/>
      <c r="P263" s="729" t="s">
        <v>186</v>
      </c>
      <c r="Q263" s="729" t="s">
        <v>74</v>
      </c>
      <c r="R263" s="693"/>
      <c r="S263" s="693"/>
      <c r="T263" s="693">
        <v>3</v>
      </c>
      <c r="U263" s="693"/>
      <c r="V263" s="693">
        <v>9</v>
      </c>
      <c r="W263" s="693">
        <v>1</v>
      </c>
      <c r="X263" s="693"/>
      <c r="Y263" s="693"/>
      <c r="Z263" s="693"/>
      <c r="AA263" s="693"/>
      <c r="AB263" s="695" t="s">
        <v>187</v>
      </c>
      <c r="AC263" s="566" t="s">
        <v>233</v>
      </c>
      <c r="AD263" s="464"/>
      <c r="AE263" s="464"/>
      <c r="AF263" s="464"/>
      <c r="AG263" s="464"/>
      <c r="AH263" s="464"/>
      <c r="AI263" s="464"/>
      <c r="AJ263" s="464">
        <v>1.2</v>
      </c>
      <c r="AK263" s="464"/>
      <c r="AL263" s="464"/>
      <c r="AM263" s="464"/>
      <c r="AN263" s="52" t="s">
        <v>234</v>
      </c>
      <c r="AO263" s="732"/>
      <c r="AP263" s="704"/>
      <c r="AQ263" s="704"/>
      <c r="AR263" s="707"/>
      <c r="AS263" s="704"/>
      <c r="AT263" s="698"/>
      <c r="AU263" s="698"/>
      <c r="AV263" s="698"/>
      <c r="AW263" s="698"/>
      <c r="AX263" s="698"/>
      <c r="AY263" s="698"/>
      <c r="AZ263" s="701"/>
      <c r="BA263" s="222"/>
      <c r="BB263" s="223"/>
      <c r="BC263" s="223"/>
      <c r="BD263" s="224"/>
      <c r="BE263" s="224"/>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M263" s="35"/>
      <c r="EN263" s="35"/>
      <c r="EO263" s="35"/>
      <c r="EP263" s="35"/>
      <c r="EQ263" s="35"/>
      <c r="ER263" s="35"/>
      <c r="ES263" s="35"/>
      <c r="ET263" s="35"/>
      <c r="EU263" s="35"/>
      <c r="EV263" s="35"/>
      <c r="EW263" s="35"/>
      <c r="EX263" s="35"/>
      <c r="EY263" s="35"/>
      <c r="EZ263" s="35"/>
      <c r="FA263" s="35"/>
      <c r="FB263" s="35"/>
      <c r="FC263" s="35"/>
      <c r="FD263" s="35"/>
      <c r="FE263" s="35"/>
      <c r="FF263" s="35"/>
      <c r="FG263" s="35"/>
      <c r="FH263" s="35"/>
      <c r="FI263" s="35"/>
      <c r="FJ263" s="35"/>
      <c r="FK263" s="35"/>
      <c r="FL263" s="35"/>
      <c r="FM263" s="35"/>
      <c r="FN263" s="35"/>
      <c r="FO263" s="35"/>
      <c r="FP263" s="35"/>
      <c r="FQ263" s="35"/>
      <c r="FR263" s="35"/>
      <c r="FS263" s="35"/>
      <c r="FT263" s="35"/>
      <c r="FU263" s="35"/>
      <c r="FV263" s="35"/>
      <c r="FW263" s="35"/>
      <c r="FX263" s="35"/>
      <c r="FY263" s="35"/>
      <c r="FZ263" s="35"/>
      <c r="GA263" s="35"/>
      <c r="GB263" s="35"/>
      <c r="GC263" s="35"/>
      <c r="GD263" s="35"/>
      <c r="GE263" s="35"/>
      <c r="GF263" s="35"/>
      <c r="GG263" s="35"/>
      <c r="GH263" s="35"/>
      <c r="GI263" s="35"/>
      <c r="GJ263" s="35"/>
      <c r="GK263" s="35"/>
      <c r="GL263" s="35"/>
      <c r="GM263" s="35"/>
      <c r="GN263" s="35"/>
      <c r="GO263" s="35"/>
      <c r="GP263" s="35"/>
      <c r="GQ263" s="35"/>
      <c r="GR263" s="35"/>
      <c r="GS263" s="35"/>
      <c r="GT263" s="35"/>
      <c r="GU263" s="35"/>
      <c r="GV263" s="35"/>
      <c r="GW263" s="35"/>
      <c r="GX263" s="35"/>
      <c r="GY263" s="35"/>
      <c r="GZ263" s="35"/>
      <c r="HA263" s="35"/>
      <c r="HB263" s="35"/>
      <c r="HC263" s="35"/>
      <c r="HD263" s="35"/>
      <c r="HE263" s="35"/>
      <c r="HF263" s="35"/>
      <c r="HG263" s="35"/>
      <c r="HH263" s="35"/>
      <c r="HI263" s="35"/>
      <c r="HJ263" s="35"/>
      <c r="HK263" s="35"/>
      <c r="HL263" s="35"/>
      <c r="HM263" s="35"/>
      <c r="HN263" s="35"/>
      <c r="HO263" s="35"/>
      <c r="HP263" s="35"/>
      <c r="HQ263" s="35"/>
      <c r="HR263" s="35"/>
      <c r="HS263" s="35"/>
      <c r="HT263" s="35"/>
      <c r="HU263" s="35"/>
      <c r="HV263" s="35"/>
      <c r="HW263" s="35"/>
      <c r="HX263" s="35"/>
      <c r="HY263" s="35"/>
      <c r="HZ263" s="35"/>
      <c r="IA263" s="35"/>
      <c r="IB263" s="35"/>
      <c r="IC263" s="35"/>
      <c r="ID263" s="35"/>
      <c r="IE263" s="35"/>
      <c r="IF263" s="35"/>
      <c r="IG263" s="35"/>
      <c r="IH263" s="35"/>
      <c r="II263" s="35"/>
      <c r="IJ263" s="35"/>
      <c r="IK263" s="35"/>
      <c r="IL263" s="35"/>
      <c r="IM263" s="35"/>
      <c r="IN263" s="35"/>
      <c r="IO263" s="35"/>
      <c r="IP263" s="35"/>
      <c r="IQ263" s="35"/>
      <c r="IR263" s="35"/>
      <c r="IS263" s="35"/>
      <c r="IT263" s="35"/>
      <c r="IU263" s="35"/>
      <c r="IV263" s="35"/>
    </row>
    <row r="264" spans="1:256" s="152" customFormat="1" ht="89.25">
      <c r="A264" s="711"/>
      <c r="B264" s="714"/>
      <c r="C264" s="717"/>
      <c r="D264" s="760"/>
      <c r="E264" s="722"/>
      <c r="F264" s="724"/>
      <c r="G264" s="724"/>
      <c r="H264" s="694"/>
      <c r="I264" s="724"/>
      <c r="J264" s="694"/>
      <c r="K264" s="694"/>
      <c r="L264" s="694"/>
      <c r="M264" s="694"/>
      <c r="N264" s="694"/>
      <c r="O264" s="694"/>
      <c r="P264" s="730"/>
      <c r="Q264" s="730"/>
      <c r="R264" s="694"/>
      <c r="S264" s="694"/>
      <c r="T264" s="694"/>
      <c r="U264" s="694"/>
      <c r="V264" s="694"/>
      <c r="W264" s="694"/>
      <c r="X264" s="694"/>
      <c r="Y264" s="694"/>
      <c r="Z264" s="694"/>
      <c r="AA264" s="694"/>
      <c r="AB264" s="696"/>
      <c r="AC264" s="566" t="s">
        <v>235</v>
      </c>
      <c r="AD264" s="464"/>
      <c r="AE264" s="464"/>
      <c r="AF264" s="464"/>
      <c r="AG264" s="464"/>
      <c r="AH264" s="464"/>
      <c r="AI264" s="464"/>
      <c r="AJ264" s="464">
        <v>1</v>
      </c>
      <c r="AK264" s="464"/>
      <c r="AL264" s="464"/>
      <c r="AM264" s="464"/>
      <c r="AN264" s="52" t="s">
        <v>236</v>
      </c>
      <c r="AO264" s="733"/>
      <c r="AP264" s="705"/>
      <c r="AQ264" s="705"/>
      <c r="AR264" s="708"/>
      <c r="AS264" s="705"/>
      <c r="AT264" s="699"/>
      <c r="AU264" s="699"/>
      <c r="AV264" s="699"/>
      <c r="AW264" s="699"/>
      <c r="AX264" s="699"/>
      <c r="AY264" s="699"/>
      <c r="AZ264" s="702"/>
      <c r="BA264" s="222"/>
      <c r="BB264" s="223"/>
      <c r="BC264" s="223"/>
      <c r="BD264" s="224"/>
      <c r="BE264" s="224"/>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M264" s="35"/>
      <c r="EN264" s="35"/>
      <c r="EO264" s="35"/>
      <c r="EP264" s="35"/>
      <c r="EQ264" s="35"/>
      <c r="ER264" s="35"/>
      <c r="ES264" s="35"/>
      <c r="ET264" s="35"/>
      <c r="EU264" s="35"/>
      <c r="EV264" s="35"/>
      <c r="EW264" s="35"/>
      <c r="EX264" s="35"/>
      <c r="EY264" s="35"/>
      <c r="EZ264" s="35"/>
      <c r="FA264" s="35"/>
      <c r="FB264" s="35"/>
      <c r="FC264" s="35"/>
      <c r="FD264" s="35"/>
      <c r="FE264" s="35"/>
      <c r="FF264" s="35"/>
      <c r="FG264" s="35"/>
      <c r="FH264" s="35"/>
      <c r="FI264" s="35"/>
      <c r="FJ264" s="35"/>
      <c r="FK264" s="35"/>
      <c r="FL264" s="35"/>
      <c r="FM264" s="35"/>
      <c r="FN264" s="35"/>
      <c r="FO264" s="35"/>
      <c r="FP264" s="35"/>
      <c r="FQ264" s="35"/>
      <c r="FR264" s="35"/>
      <c r="FS264" s="35"/>
      <c r="FT264" s="35"/>
      <c r="FU264" s="35"/>
      <c r="FV264" s="35"/>
      <c r="FW264" s="35"/>
      <c r="FX264" s="35"/>
      <c r="FY264" s="35"/>
      <c r="FZ264" s="35"/>
      <c r="GA264" s="35"/>
      <c r="GB264" s="35"/>
      <c r="GC264" s="35"/>
      <c r="GD264" s="35"/>
      <c r="GE264" s="35"/>
      <c r="GF264" s="35"/>
      <c r="GG264" s="35"/>
      <c r="GH264" s="35"/>
      <c r="GI264" s="35"/>
      <c r="GJ264" s="35"/>
      <c r="GK264" s="35"/>
      <c r="GL264" s="35"/>
      <c r="GM264" s="35"/>
      <c r="GN264" s="35"/>
      <c r="GO264" s="35"/>
      <c r="GP264" s="35"/>
      <c r="GQ264" s="35"/>
      <c r="GR264" s="35"/>
      <c r="GS264" s="35"/>
      <c r="GT264" s="35"/>
      <c r="GU264" s="35"/>
      <c r="GV264" s="35"/>
      <c r="GW264" s="35"/>
      <c r="GX264" s="35"/>
      <c r="GY264" s="35"/>
      <c r="GZ264" s="35"/>
      <c r="HA264" s="35"/>
      <c r="HB264" s="35"/>
      <c r="HC264" s="35"/>
      <c r="HD264" s="35"/>
      <c r="HE264" s="35"/>
      <c r="HF264" s="35"/>
      <c r="HG264" s="35"/>
      <c r="HH264" s="35"/>
      <c r="HI264" s="35"/>
      <c r="HJ264" s="35"/>
      <c r="HK264" s="35"/>
      <c r="HL264" s="35"/>
      <c r="HM264" s="35"/>
      <c r="HN264" s="35"/>
      <c r="HO264" s="35"/>
      <c r="HP264" s="35"/>
      <c r="HQ264" s="35"/>
      <c r="HR264" s="35"/>
      <c r="HS264" s="35"/>
      <c r="HT264" s="35"/>
      <c r="HU264" s="35"/>
      <c r="HV264" s="35"/>
      <c r="HW264" s="35"/>
      <c r="HX264" s="35"/>
      <c r="HY264" s="35"/>
      <c r="HZ264" s="35"/>
      <c r="IA264" s="35"/>
      <c r="IB264" s="35"/>
      <c r="IC264" s="35"/>
      <c r="ID264" s="35"/>
      <c r="IE264" s="35"/>
      <c r="IF264" s="35"/>
      <c r="IG264" s="35"/>
      <c r="IH264" s="35"/>
      <c r="II264" s="35"/>
      <c r="IJ264" s="35"/>
      <c r="IK264" s="35"/>
      <c r="IL264" s="35"/>
      <c r="IM264" s="35"/>
      <c r="IN264" s="35"/>
      <c r="IO264" s="35"/>
      <c r="IP264" s="35"/>
      <c r="IQ264" s="35"/>
      <c r="IR264" s="35"/>
      <c r="IS264" s="35"/>
      <c r="IT264" s="35"/>
      <c r="IU264" s="35"/>
      <c r="IV264" s="35"/>
    </row>
    <row r="265" spans="1:256" s="152" customFormat="1" ht="288.75" customHeight="1">
      <c r="A265" s="490">
        <v>605</v>
      </c>
      <c r="B265" s="491" t="s">
        <v>183</v>
      </c>
      <c r="C265" s="572">
        <v>402000001</v>
      </c>
      <c r="D265" s="573" t="s">
        <v>79</v>
      </c>
      <c r="E265" s="574" t="s">
        <v>217</v>
      </c>
      <c r="F265" s="435"/>
      <c r="G265" s="435"/>
      <c r="H265" s="463">
        <v>6</v>
      </c>
      <c r="I265" s="435"/>
      <c r="J265" s="463">
        <v>22</v>
      </c>
      <c r="K265" s="463">
        <v>1</v>
      </c>
      <c r="L265" s="463"/>
      <c r="M265" s="463"/>
      <c r="N265" s="463"/>
      <c r="O265" s="463"/>
      <c r="P265" s="52" t="s">
        <v>218</v>
      </c>
      <c r="Q265" s="52" t="s">
        <v>219</v>
      </c>
      <c r="R265" s="463"/>
      <c r="S265" s="463"/>
      <c r="T265" s="463"/>
      <c r="U265" s="575"/>
      <c r="V265" s="564" t="s">
        <v>90</v>
      </c>
      <c r="W265" s="565"/>
      <c r="X265" s="463"/>
      <c r="Y265" s="463"/>
      <c r="Z265" s="463"/>
      <c r="AA265" s="463"/>
      <c r="AB265" s="52" t="s">
        <v>220</v>
      </c>
      <c r="AC265" s="576" t="s">
        <v>237</v>
      </c>
      <c r="AD265" s="577">
        <v>1</v>
      </c>
      <c r="AE265" s="577"/>
      <c r="AF265" s="577"/>
      <c r="AG265" s="577"/>
      <c r="AH265" s="577"/>
      <c r="AI265" s="577"/>
      <c r="AJ265" s="563" t="s">
        <v>238</v>
      </c>
      <c r="AK265" s="577"/>
      <c r="AL265" s="577"/>
      <c r="AM265" s="577"/>
      <c r="AN265" s="570" t="s">
        <v>239</v>
      </c>
      <c r="AO265" s="578" t="s">
        <v>99</v>
      </c>
      <c r="AP265" s="578">
        <v>13</v>
      </c>
      <c r="AQ265" s="578" t="s">
        <v>240</v>
      </c>
      <c r="AR265" s="579" t="s">
        <v>232</v>
      </c>
      <c r="AS265" s="578">
        <v>129</v>
      </c>
      <c r="AT265" s="580">
        <v>75019.81</v>
      </c>
      <c r="AU265" s="580">
        <v>75019.81</v>
      </c>
      <c r="AV265" s="580">
        <v>0</v>
      </c>
      <c r="AW265" s="580">
        <v>0</v>
      </c>
      <c r="AX265" s="580">
        <v>0</v>
      </c>
      <c r="AY265" s="580">
        <v>0</v>
      </c>
      <c r="AZ265" s="563" t="s">
        <v>241</v>
      </c>
      <c r="BA265" s="222"/>
      <c r="BB265" s="223"/>
      <c r="BC265" s="223"/>
      <c r="BD265" s="224"/>
      <c r="BE265" s="224"/>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c r="FY265" s="35"/>
      <c r="FZ265" s="35"/>
      <c r="GA265" s="35"/>
      <c r="GB265" s="35"/>
      <c r="GC265" s="35"/>
      <c r="GD265" s="35"/>
      <c r="GE265" s="35"/>
      <c r="GF265" s="35"/>
      <c r="GG265" s="35"/>
      <c r="GH265" s="35"/>
      <c r="GI265" s="35"/>
      <c r="GJ265" s="35"/>
      <c r="GK265" s="35"/>
      <c r="GL265" s="35"/>
      <c r="GM265" s="35"/>
      <c r="GN265" s="35"/>
      <c r="GO265" s="35"/>
      <c r="GP265" s="35"/>
      <c r="GQ265" s="35"/>
      <c r="GR265" s="35"/>
      <c r="GS265" s="35"/>
      <c r="GT265" s="35"/>
      <c r="GU265" s="35"/>
      <c r="GV265" s="35"/>
      <c r="GW265" s="35"/>
      <c r="GX265" s="35"/>
      <c r="GY265" s="35"/>
      <c r="GZ265" s="35"/>
      <c r="HA265" s="35"/>
      <c r="HB265" s="35"/>
      <c r="HC265" s="35"/>
      <c r="HD265" s="35"/>
      <c r="HE265" s="35"/>
      <c r="HF265" s="35"/>
      <c r="HG265" s="35"/>
      <c r="HH265" s="35"/>
      <c r="HI265" s="35"/>
      <c r="HJ265" s="35"/>
      <c r="HK265" s="35"/>
      <c r="HL265" s="35"/>
      <c r="HM265" s="35"/>
      <c r="HN265" s="35"/>
      <c r="HO265" s="35"/>
      <c r="HP265" s="35"/>
      <c r="HQ265" s="35"/>
      <c r="HR265" s="35"/>
      <c r="HS265" s="35"/>
      <c r="HT265" s="35"/>
      <c r="HU265" s="35"/>
      <c r="HV265" s="35"/>
      <c r="HW265" s="35"/>
      <c r="HX265" s="35"/>
      <c r="HY265" s="35"/>
      <c r="HZ265" s="35"/>
      <c r="IA265" s="35"/>
      <c r="IB265" s="35"/>
      <c r="IC265" s="35"/>
      <c r="ID265" s="35"/>
      <c r="IE265" s="35"/>
      <c r="IF265" s="35"/>
      <c r="IG265" s="35"/>
      <c r="IH265" s="35"/>
      <c r="II265" s="35"/>
      <c r="IJ265" s="35"/>
      <c r="IK265" s="35"/>
      <c r="IL265" s="35"/>
      <c r="IM265" s="35"/>
      <c r="IN265" s="35"/>
      <c r="IO265" s="35"/>
      <c r="IP265" s="35"/>
      <c r="IQ265" s="35"/>
      <c r="IR265" s="35"/>
      <c r="IS265" s="35"/>
      <c r="IT265" s="35"/>
      <c r="IU265" s="35"/>
      <c r="IV265" s="35"/>
    </row>
    <row r="266" spans="1:256" s="152" customFormat="1" ht="139.5" customHeight="1">
      <c r="A266" s="191">
        <v>605</v>
      </c>
      <c r="B266" s="45" t="s">
        <v>183</v>
      </c>
      <c r="C266" s="187">
        <v>402000001</v>
      </c>
      <c r="D266" s="143" t="s">
        <v>79</v>
      </c>
      <c r="E266" s="144" t="s">
        <v>217</v>
      </c>
      <c r="F266" s="435"/>
      <c r="G266" s="435"/>
      <c r="H266" s="463">
        <v>7</v>
      </c>
      <c r="I266" s="435"/>
      <c r="J266" s="463">
        <v>26</v>
      </c>
      <c r="K266" s="463"/>
      <c r="L266" s="463"/>
      <c r="M266" s="463"/>
      <c r="N266" s="463"/>
      <c r="O266" s="463"/>
      <c r="P266" s="52" t="s">
        <v>218</v>
      </c>
      <c r="Q266" s="52" t="s">
        <v>219</v>
      </c>
      <c r="R266" s="463"/>
      <c r="S266" s="463"/>
      <c r="T266" s="463"/>
      <c r="U266" s="575"/>
      <c r="V266" s="575">
        <v>13</v>
      </c>
      <c r="W266" s="564" t="s">
        <v>69</v>
      </c>
      <c r="X266" s="463"/>
      <c r="Y266" s="463"/>
      <c r="Z266" s="463"/>
      <c r="AA266" s="463"/>
      <c r="AB266" s="52" t="s">
        <v>220</v>
      </c>
      <c r="AC266" s="52" t="s">
        <v>172</v>
      </c>
      <c r="AD266" s="464"/>
      <c r="AE266" s="464"/>
      <c r="AF266" s="464"/>
      <c r="AG266" s="464"/>
      <c r="AH266" s="464"/>
      <c r="AI266" s="464"/>
      <c r="AJ266" s="464"/>
      <c r="AK266" s="464"/>
      <c r="AL266" s="464"/>
      <c r="AM266" s="52" t="s">
        <v>173</v>
      </c>
      <c r="AN266" s="52" t="s">
        <v>174</v>
      </c>
      <c r="AO266" s="195" t="s">
        <v>99</v>
      </c>
      <c r="AP266" s="195" t="s">
        <v>68</v>
      </c>
      <c r="AQ266" s="195" t="s">
        <v>242</v>
      </c>
      <c r="AR266" s="148" t="s">
        <v>243</v>
      </c>
      <c r="AS266" s="195" t="s">
        <v>113</v>
      </c>
      <c r="AT266" s="254">
        <v>224077.96</v>
      </c>
      <c r="AU266" s="254">
        <v>224077.96</v>
      </c>
      <c r="AV266" s="254">
        <v>35611.839999999997</v>
      </c>
      <c r="AW266" s="254">
        <v>0</v>
      </c>
      <c r="AX266" s="254">
        <v>0</v>
      </c>
      <c r="AY266" s="254">
        <v>0</v>
      </c>
      <c r="AZ266" s="141" t="s">
        <v>193</v>
      </c>
      <c r="BA266" s="222"/>
      <c r="BB266" s="223"/>
      <c r="BC266" s="223"/>
      <c r="BD266" s="224"/>
      <c r="BE266" s="224"/>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M266" s="35"/>
      <c r="EN266" s="35"/>
      <c r="EO266" s="35"/>
      <c r="EP266" s="35"/>
      <c r="EQ266" s="35"/>
      <c r="ER266" s="35"/>
      <c r="ES266" s="35"/>
      <c r="ET266" s="35"/>
      <c r="EU266" s="35"/>
      <c r="EV266" s="35"/>
      <c r="EW266" s="35"/>
      <c r="EX266" s="35"/>
      <c r="EY266" s="35"/>
      <c r="EZ266" s="35"/>
      <c r="FA266" s="35"/>
      <c r="FB266" s="35"/>
      <c r="FC266" s="35"/>
      <c r="FD266" s="35"/>
      <c r="FE266" s="35"/>
      <c r="FF266" s="35"/>
      <c r="FG266" s="35"/>
      <c r="FH266" s="35"/>
      <c r="FI266" s="35"/>
      <c r="FJ266" s="35"/>
      <c r="FK266" s="35"/>
      <c r="FL266" s="35"/>
      <c r="FM266" s="3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c r="HL266" s="35"/>
      <c r="HM266" s="35"/>
      <c r="HN266" s="35"/>
      <c r="HO266" s="35"/>
      <c r="HP266" s="35"/>
      <c r="HQ266" s="35"/>
      <c r="HR266" s="35"/>
      <c r="HS266" s="35"/>
      <c r="HT266" s="35"/>
      <c r="HU266" s="35"/>
      <c r="HV266" s="35"/>
      <c r="HW266" s="35"/>
      <c r="HX266" s="35"/>
      <c r="HY266" s="35"/>
      <c r="HZ266" s="35"/>
      <c r="IA266" s="35"/>
      <c r="IB266" s="35"/>
      <c r="IC266" s="35"/>
      <c r="ID266" s="35"/>
      <c r="IE266" s="35"/>
      <c r="IF266" s="35"/>
      <c r="IG266" s="35"/>
      <c r="IH266" s="35"/>
      <c r="II266" s="35"/>
      <c r="IJ266" s="35"/>
      <c r="IK266" s="35"/>
      <c r="IL266" s="35"/>
      <c r="IM266" s="35"/>
      <c r="IN266" s="35"/>
      <c r="IO266" s="35"/>
      <c r="IP266" s="35"/>
      <c r="IQ266" s="35"/>
      <c r="IR266" s="35"/>
      <c r="IS266" s="35"/>
      <c r="IT266" s="35"/>
      <c r="IU266" s="35"/>
      <c r="IV266" s="35"/>
    </row>
    <row r="267" spans="1:256" s="152" customFormat="1" ht="89.25">
      <c r="A267" s="191">
        <v>605</v>
      </c>
      <c r="B267" s="45" t="s">
        <v>183</v>
      </c>
      <c r="C267" s="187">
        <v>402000001</v>
      </c>
      <c r="D267" s="143" t="s">
        <v>79</v>
      </c>
      <c r="E267" s="144" t="s">
        <v>244</v>
      </c>
      <c r="F267" s="145"/>
      <c r="G267" s="145"/>
      <c r="H267" s="146">
        <v>3</v>
      </c>
      <c r="I267" s="145"/>
      <c r="J267" s="146">
        <v>17</v>
      </c>
      <c r="K267" s="146">
        <v>1</v>
      </c>
      <c r="L267" s="146">
        <v>3</v>
      </c>
      <c r="M267" s="463"/>
      <c r="N267" s="463"/>
      <c r="O267" s="463"/>
      <c r="P267" s="52" t="s">
        <v>186</v>
      </c>
      <c r="Q267" s="52" t="s">
        <v>245</v>
      </c>
      <c r="R267" s="146"/>
      <c r="S267" s="146"/>
      <c r="T267" s="146" t="s">
        <v>71</v>
      </c>
      <c r="U267" s="146"/>
      <c r="V267" s="146" t="s">
        <v>75</v>
      </c>
      <c r="W267" s="146" t="s">
        <v>73</v>
      </c>
      <c r="X267" s="146"/>
      <c r="Y267" s="146"/>
      <c r="Z267" s="146"/>
      <c r="AA267" s="146"/>
      <c r="AB267" s="52" t="s">
        <v>187</v>
      </c>
      <c r="AC267" s="73" t="s">
        <v>246</v>
      </c>
      <c r="AD267" s="464"/>
      <c r="AE267" s="464"/>
      <c r="AF267" s="464"/>
      <c r="AG267" s="464"/>
      <c r="AH267" s="464"/>
      <c r="AI267" s="464"/>
      <c r="AJ267" s="73"/>
      <c r="AK267" s="464"/>
      <c r="AL267" s="464"/>
      <c r="AM267" s="73" t="s">
        <v>247</v>
      </c>
      <c r="AN267" s="52" t="s">
        <v>248</v>
      </c>
      <c r="AO267" s="195" t="s">
        <v>99</v>
      </c>
      <c r="AP267" s="195" t="s">
        <v>68</v>
      </c>
      <c r="AQ267" s="195" t="s">
        <v>249</v>
      </c>
      <c r="AR267" s="148" t="s">
        <v>104</v>
      </c>
      <c r="AS267" s="551" t="s">
        <v>105</v>
      </c>
      <c r="AT267" s="581">
        <v>0</v>
      </c>
      <c r="AU267" s="581">
        <v>0</v>
      </c>
      <c r="AV267" s="581">
        <v>65000</v>
      </c>
      <c r="AW267" s="581">
        <v>0</v>
      </c>
      <c r="AX267" s="581">
        <v>0</v>
      </c>
      <c r="AY267" s="581">
        <v>0</v>
      </c>
      <c r="AZ267" s="141" t="s">
        <v>193</v>
      </c>
      <c r="BA267" s="222"/>
      <c r="BB267" s="223"/>
      <c r="BC267" s="223"/>
      <c r="BD267" s="224"/>
      <c r="BE267" s="224"/>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EV267" s="35"/>
      <c r="EW267" s="35"/>
      <c r="EX267" s="35"/>
      <c r="EY267" s="35"/>
      <c r="EZ267" s="35"/>
      <c r="FA267" s="35"/>
      <c r="FB267" s="35"/>
      <c r="FC267" s="35"/>
      <c r="FD267" s="35"/>
      <c r="FE267" s="35"/>
      <c r="FF267" s="35"/>
      <c r="FG267" s="35"/>
      <c r="FH267" s="35"/>
      <c r="FI267" s="35"/>
      <c r="FJ267" s="35"/>
      <c r="FK267" s="35"/>
      <c r="FL267" s="35"/>
      <c r="FM267" s="35"/>
      <c r="FN267" s="35"/>
      <c r="FO267" s="35"/>
      <c r="FP267" s="35"/>
      <c r="FQ267" s="35"/>
      <c r="FR267" s="35"/>
      <c r="FS267" s="35"/>
      <c r="FT267" s="35"/>
      <c r="FU267" s="35"/>
      <c r="FV267" s="35"/>
      <c r="FW267" s="35"/>
      <c r="FX267" s="35"/>
      <c r="FY267" s="35"/>
      <c r="FZ267" s="35"/>
      <c r="GA267" s="35"/>
      <c r="GB267" s="35"/>
      <c r="GC267" s="35"/>
      <c r="GD267" s="35"/>
      <c r="GE267" s="35"/>
      <c r="GF267" s="35"/>
      <c r="GG267" s="35"/>
      <c r="GH267" s="35"/>
      <c r="GI267" s="35"/>
      <c r="GJ267" s="35"/>
      <c r="GK267" s="35"/>
      <c r="GL267" s="35"/>
      <c r="GM267" s="35"/>
      <c r="GN267" s="35"/>
      <c r="GO267" s="35"/>
      <c r="GP267" s="35"/>
      <c r="GQ267" s="35"/>
      <c r="GR267" s="35"/>
      <c r="GS267" s="35"/>
      <c r="GT267" s="35"/>
      <c r="GU267" s="35"/>
      <c r="GV267" s="35"/>
      <c r="GW267" s="35"/>
      <c r="GX267" s="35"/>
      <c r="GY267" s="35"/>
      <c r="GZ267" s="35"/>
      <c r="HA267" s="35"/>
      <c r="HB267" s="35"/>
      <c r="HC267" s="35"/>
      <c r="HD267" s="35"/>
      <c r="HE267" s="35"/>
      <c r="HF267" s="35"/>
      <c r="HG267" s="35"/>
      <c r="HH267" s="35"/>
      <c r="HI267" s="35"/>
      <c r="HJ267" s="35"/>
      <c r="HK267" s="35"/>
      <c r="HL267" s="35"/>
      <c r="HM267" s="35"/>
      <c r="HN267" s="35"/>
      <c r="HO267" s="35"/>
      <c r="HP267" s="35"/>
      <c r="HQ267" s="35"/>
      <c r="HR267" s="35"/>
      <c r="HS267" s="35"/>
      <c r="HT267" s="35"/>
      <c r="HU267" s="35"/>
      <c r="HV267" s="35"/>
      <c r="HW267" s="35"/>
      <c r="HX267" s="35"/>
      <c r="HY267" s="35"/>
      <c r="HZ267" s="35"/>
      <c r="IA267" s="35"/>
      <c r="IB267" s="35"/>
      <c r="IC267" s="35"/>
      <c r="ID267" s="35"/>
      <c r="IE267" s="35"/>
      <c r="IF267" s="35"/>
      <c r="IG267" s="35"/>
      <c r="IH267" s="35"/>
      <c r="II267" s="35"/>
      <c r="IJ267" s="35"/>
      <c r="IK267" s="35"/>
      <c r="IL267" s="35"/>
      <c r="IM267" s="35"/>
      <c r="IN267" s="35"/>
      <c r="IO267" s="35"/>
      <c r="IP267" s="35"/>
      <c r="IQ267" s="35"/>
      <c r="IR267" s="35"/>
      <c r="IS267" s="35"/>
      <c r="IT267" s="35"/>
      <c r="IU267" s="35"/>
      <c r="IV267" s="35"/>
    </row>
    <row r="268" spans="1:256" s="152" customFormat="1" ht="76.5">
      <c r="A268" s="709">
        <v>605</v>
      </c>
      <c r="B268" s="712" t="s">
        <v>183</v>
      </c>
      <c r="C268" s="715">
        <v>402000002</v>
      </c>
      <c r="D268" s="718" t="s">
        <v>91</v>
      </c>
      <c r="E268" s="567" t="s">
        <v>217</v>
      </c>
      <c r="F268" s="568"/>
      <c r="G268" s="568"/>
      <c r="H268" s="569">
        <v>6</v>
      </c>
      <c r="I268" s="568"/>
      <c r="J268" s="569">
        <v>22</v>
      </c>
      <c r="K268" s="569">
        <v>1</v>
      </c>
      <c r="L268" s="569"/>
      <c r="M268" s="569"/>
      <c r="N268" s="569"/>
      <c r="O268" s="569"/>
      <c r="P268" s="570" t="s">
        <v>218</v>
      </c>
      <c r="Q268" s="570" t="s">
        <v>219</v>
      </c>
      <c r="R268" s="569"/>
      <c r="S268" s="569"/>
      <c r="T268" s="569"/>
      <c r="U268" s="569"/>
      <c r="V268" s="571" t="s">
        <v>90</v>
      </c>
      <c r="W268" s="569"/>
      <c r="X268" s="569"/>
      <c r="Y268" s="569"/>
      <c r="Z268" s="569"/>
      <c r="AA268" s="569"/>
      <c r="AB268" s="570" t="s">
        <v>220</v>
      </c>
      <c r="AC268" s="566" t="s">
        <v>230</v>
      </c>
      <c r="AD268" s="464"/>
      <c r="AE268" s="464"/>
      <c r="AF268" s="464"/>
      <c r="AG268" s="464"/>
      <c r="AH268" s="464"/>
      <c r="AI268" s="464"/>
      <c r="AJ268" s="464">
        <v>1</v>
      </c>
      <c r="AK268" s="464"/>
      <c r="AL268" s="464"/>
      <c r="AM268" s="73"/>
      <c r="AN268" s="52" t="s">
        <v>231</v>
      </c>
      <c r="AO268" s="703" t="s">
        <v>99</v>
      </c>
      <c r="AP268" s="703">
        <v>13</v>
      </c>
      <c r="AQ268" s="703">
        <v>7410010020</v>
      </c>
      <c r="AR268" s="706" t="s">
        <v>232</v>
      </c>
      <c r="AS268" s="703">
        <v>121</v>
      </c>
      <c r="AT268" s="697">
        <v>21153641.949999999</v>
      </c>
      <c r="AU268" s="697">
        <v>21153641.949999999</v>
      </c>
      <c r="AV268" s="697">
        <v>24297170.25</v>
      </c>
      <c r="AW268" s="697">
        <v>24303279</v>
      </c>
      <c r="AX268" s="697">
        <v>24303279</v>
      </c>
      <c r="AY268" s="697">
        <v>24303279</v>
      </c>
      <c r="AZ268" s="700" t="s">
        <v>193</v>
      </c>
      <c r="BA268" s="222"/>
      <c r="BB268" s="223"/>
      <c r="BC268" s="223"/>
      <c r="BD268" s="224"/>
      <c r="BE268" s="224"/>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EV268" s="35"/>
      <c r="EW268" s="35"/>
      <c r="EX268" s="35"/>
      <c r="EY268" s="35"/>
      <c r="EZ268" s="35"/>
      <c r="FA268" s="35"/>
      <c r="FB268" s="35"/>
      <c r="FC268" s="35"/>
      <c r="FD268" s="35"/>
      <c r="FE268" s="35"/>
      <c r="FF268" s="35"/>
      <c r="FG268" s="35"/>
      <c r="FH268" s="35"/>
      <c r="FI268" s="35"/>
      <c r="FJ268" s="35"/>
      <c r="FK268" s="35"/>
      <c r="FL268" s="35"/>
      <c r="FM268" s="35"/>
      <c r="FN268" s="35"/>
      <c r="FO268" s="35"/>
      <c r="FP268" s="35"/>
      <c r="FQ268" s="35"/>
      <c r="FR268" s="35"/>
      <c r="FS268" s="35"/>
      <c r="FT268" s="35"/>
      <c r="FU268" s="35"/>
      <c r="FV268" s="35"/>
      <c r="FW268" s="35"/>
      <c r="FX268" s="35"/>
      <c r="FY268" s="35"/>
      <c r="FZ268" s="35"/>
      <c r="GA268" s="35"/>
      <c r="GB268" s="35"/>
      <c r="GC268" s="35"/>
      <c r="GD268" s="35"/>
      <c r="GE268" s="35"/>
      <c r="GF268" s="35"/>
      <c r="GG268" s="35"/>
      <c r="GH268" s="35"/>
      <c r="GI268" s="35"/>
      <c r="GJ268" s="35"/>
      <c r="GK268" s="35"/>
      <c r="GL268" s="35"/>
      <c r="GM268" s="35"/>
      <c r="GN268" s="35"/>
      <c r="GO268" s="35"/>
      <c r="GP268" s="35"/>
      <c r="GQ268" s="35"/>
      <c r="GR268" s="35"/>
      <c r="GS268" s="35"/>
      <c r="GT268" s="35"/>
      <c r="GU268" s="35"/>
      <c r="GV268" s="35"/>
      <c r="GW268" s="35"/>
      <c r="GX268" s="35"/>
      <c r="GY268" s="35"/>
      <c r="GZ268" s="35"/>
      <c r="HA268" s="35"/>
      <c r="HB268" s="35"/>
      <c r="HC268" s="35"/>
      <c r="HD268" s="35"/>
      <c r="HE268" s="35"/>
      <c r="HF268" s="35"/>
      <c r="HG268" s="35"/>
      <c r="HH268" s="35"/>
      <c r="HI268" s="35"/>
      <c r="HJ268" s="35"/>
      <c r="HK268" s="35"/>
      <c r="HL268" s="35"/>
      <c r="HM268" s="35"/>
      <c r="HN268" s="35"/>
      <c r="HO268" s="35"/>
      <c r="HP268" s="35"/>
      <c r="HQ268" s="35"/>
      <c r="HR268" s="35"/>
      <c r="HS268" s="35"/>
      <c r="HT268" s="35"/>
      <c r="HU268" s="35"/>
      <c r="HV268" s="35"/>
      <c r="HW268" s="35"/>
      <c r="HX268" s="35"/>
      <c r="HY268" s="35"/>
      <c r="HZ268" s="35"/>
      <c r="IA268" s="35"/>
      <c r="IB268" s="35"/>
      <c r="IC268" s="35"/>
      <c r="ID268" s="35"/>
      <c r="IE268" s="35"/>
      <c r="IF268" s="35"/>
      <c r="IG268" s="35"/>
      <c r="IH268" s="35"/>
      <c r="II268" s="35"/>
      <c r="IJ268" s="35"/>
      <c r="IK268" s="35"/>
      <c r="IL268" s="35"/>
      <c r="IM268" s="35"/>
      <c r="IN268" s="35"/>
      <c r="IO268" s="35"/>
      <c r="IP268" s="35"/>
      <c r="IQ268" s="35"/>
      <c r="IR268" s="35"/>
      <c r="IS268" s="35"/>
      <c r="IT268" s="35"/>
      <c r="IU268" s="35"/>
      <c r="IV268" s="35"/>
    </row>
    <row r="269" spans="1:256" s="152" customFormat="1" ht="76.5">
      <c r="A269" s="710"/>
      <c r="B269" s="713"/>
      <c r="C269" s="716"/>
      <c r="D269" s="719"/>
      <c r="E269" s="721" t="s">
        <v>185</v>
      </c>
      <c r="F269" s="723"/>
      <c r="G269" s="723"/>
      <c r="H269" s="693">
        <v>3</v>
      </c>
      <c r="I269" s="723"/>
      <c r="J269" s="693">
        <v>17</v>
      </c>
      <c r="K269" s="693">
        <v>1</v>
      </c>
      <c r="L269" s="693">
        <v>3</v>
      </c>
      <c r="M269" s="693"/>
      <c r="N269" s="693"/>
      <c r="O269" s="693"/>
      <c r="P269" s="695" t="s">
        <v>186</v>
      </c>
      <c r="Q269" s="695" t="s">
        <v>74</v>
      </c>
      <c r="R269" s="693"/>
      <c r="S269" s="693"/>
      <c r="T269" s="693">
        <v>3</v>
      </c>
      <c r="U269" s="693"/>
      <c r="V269" s="693">
        <v>9</v>
      </c>
      <c r="W269" s="693">
        <v>1</v>
      </c>
      <c r="X269" s="693"/>
      <c r="Y269" s="693"/>
      <c r="Z269" s="693"/>
      <c r="AA269" s="693"/>
      <c r="AB269" s="695" t="s">
        <v>187</v>
      </c>
      <c r="AC269" s="566" t="s">
        <v>233</v>
      </c>
      <c r="AD269" s="464"/>
      <c r="AE269" s="464"/>
      <c r="AF269" s="464"/>
      <c r="AG269" s="464"/>
      <c r="AH269" s="464"/>
      <c r="AI269" s="464"/>
      <c r="AJ269" s="464">
        <v>1.2</v>
      </c>
      <c r="AK269" s="464"/>
      <c r="AL269" s="464"/>
      <c r="AM269" s="464"/>
      <c r="AN269" s="52" t="s">
        <v>234</v>
      </c>
      <c r="AO269" s="704"/>
      <c r="AP269" s="704"/>
      <c r="AQ269" s="704"/>
      <c r="AR269" s="707"/>
      <c r="AS269" s="704"/>
      <c r="AT269" s="698"/>
      <c r="AU269" s="698"/>
      <c r="AV269" s="698"/>
      <c r="AW269" s="698"/>
      <c r="AX269" s="698"/>
      <c r="AY269" s="698"/>
      <c r="AZ269" s="701"/>
      <c r="BA269" s="222"/>
      <c r="BB269" s="223"/>
      <c r="BC269" s="223"/>
      <c r="BD269" s="224"/>
      <c r="BE269" s="224"/>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35"/>
      <c r="FD269" s="35"/>
      <c r="FE269" s="35"/>
      <c r="FF269" s="35"/>
      <c r="FG269" s="35"/>
      <c r="FH269" s="35"/>
      <c r="FI269" s="35"/>
      <c r="FJ269" s="35"/>
      <c r="FK269" s="35"/>
      <c r="FL269" s="35"/>
      <c r="FM269" s="35"/>
      <c r="FN269" s="35"/>
      <c r="FO269" s="35"/>
      <c r="FP269" s="35"/>
      <c r="FQ269" s="35"/>
      <c r="FR269" s="35"/>
      <c r="FS269" s="35"/>
      <c r="FT269" s="35"/>
      <c r="FU269" s="35"/>
      <c r="FV269" s="35"/>
      <c r="FW269" s="35"/>
      <c r="FX269" s="35"/>
      <c r="FY269" s="35"/>
      <c r="FZ269" s="35"/>
      <c r="GA269" s="35"/>
      <c r="GB269" s="35"/>
      <c r="GC269" s="35"/>
      <c r="GD269" s="35"/>
      <c r="GE269" s="35"/>
      <c r="GF269" s="35"/>
      <c r="GG269" s="35"/>
      <c r="GH269" s="35"/>
      <c r="GI269" s="35"/>
      <c r="GJ269" s="35"/>
      <c r="GK269" s="35"/>
      <c r="GL269" s="35"/>
      <c r="GM269" s="35"/>
      <c r="GN269" s="35"/>
      <c r="GO269" s="35"/>
      <c r="GP269" s="35"/>
      <c r="GQ269" s="35"/>
      <c r="GR269" s="35"/>
      <c r="GS269" s="35"/>
      <c r="GT269" s="35"/>
      <c r="GU269" s="35"/>
      <c r="GV269" s="35"/>
      <c r="GW269" s="35"/>
      <c r="GX269" s="35"/>
      <c r="GY269" s="35"/>
      <c r="GZ269" s="35"/>
      <c r="HA269" s="35"/>
      <c r="HB269" s="35"/>
      <c r="HC269" s="35"/>
      <c r="HD269" s="35"/>
      <c r="HE269" s="35"/>
      <c r="HF269" s="35"/>
      <c r="HG269" s="35"/>
      <c r="HH269" s="35"/>
      <c r="HI269" s="35"/>
      <c r="HJ269" s="35"/>
      <c r="HK269" s="35"/>
      <c r="HL269" s="35"/>
      <c r="HM269" s="35"/>
      <c r="HN269" s="35"/>
      <c r="HO269" s="35"/>
      <c r="HP269" s="35"/>
      <c r="HQ269" s="35"/>
      <c r="HR269" s="35"/>
      <c r="HS269" s="35"/>
      <c r="HT269" s="35"/>
      <c r="HU269" s="35"/>
      <c r="HV269" s="35"/>
      <c r="HW269" s="35"/>
      <c r="HX269" s="35"/>
      <c r="HY269" s="35"/>
      <c r="HZ269" s="35"/>
      <c r="IA269" s="35"/>
      <c r="IB269" s="35"/>
      <c r="IC269" s="35"/>
      <c r="ID269" s="35"/>
      <c r="IE269" s="35"/>
      <c r="IF269" s="35"/>
      <c r="IG269" s="35"/>
      <c r="IH269" s="35"/>
      <c r="II269" s="35"/>
      <c r="IJ269" s="35"/>
      <c r="IK269" s="35"/>
      <c r="IL269" s="35"/>
      <c r="IM269" s="35"/>
      <c r="IN269" s="35"/>
      <c r="IO269" s="35"/>
      <c r="IP269" s="35"/>
      <c r="IQ269" s="35"/>
      <c r="IR269" s="35"/>
      <c r="IS269" s="35"/>
      <c r="IT269" s="35"/>
      <c r="IU269" s="35"/>
      <c r="IV269" s="35"/>
    </row>
    <row r="270" spans="1:256" s="152" customFormat="1" ht="89.25">
      <c r="A270" s="711"/>
      <c r="B270" s="714"/>
      <c r="C270" s="717"/>
      <c r="D270" s="720"/>
      <c r="E270" s="722"/>
      <c r="F270" s="724"/>
      <c r="G270" s="724"/>
      <c r="H270" s="694"/>
      <c r="I270" s="724"/>
      <c r="J270" s="694"/>
      <c r="K270" s="694"/>
      <c r="L270" s="694"/>
      <c r="M270" s="694"/>
      <c r="N270" s="694"/>
      <c r="O270" s="694"/>
      <c r="P270" s="696"/>
      <c r="Q270" s="696"/>
      <c r="R270" s="694"/>
      <c r="S270" s="694"/>
      <c r="T270" s="694"/>
      <c r="U270" s="694"/>
      <c r="V270" s="694"/>
      <c r="W270" s="694"/>
      <c r="X270" s="694"/>
      <c r="Y270" s="694"/>
      <c r="Z270" s="694"/>
      <c r="AA270" s="694"/>
      <c r="AB270" s="696"/>
      <c r="AC270" s="566" t="s">
        <v>235</v>
      </c>
      <c r="AD270" s="464"/>
      <c r="AE270" s="464"/>
      <c r="AF270" s="464"/>
      <c r="AG270" s="464"/>
      <c r="AH270" s="464"/>
      <c r="AI270" s="464"/>
      <c r="AJ270" s="464">
        <v>1</v>
      </c>
      <c r="AK270" s="464"/>
      <c r="AL270" s="464"/>
      <c r="AM270" s="464"/>
      <c r="AN270" s="52" t="s">
        <v>236</v>
      </c>
      <c r="AO270" s="705"/>
      <c r="AP270" s="705"/>
      <c r="AQ270" s="705"/>
      <c r="AR270" s="708"/>
      <c r="AS270" s="705"/>
      <c r="AT270" s="699"/>
      <c r="AU270" s="699"/>
      <c r="AV270" s="699"/>
      <c r="AW270" s="699"/>
      <c r="AX270" s="699"/>
      <c r="AY270" s="699"/>
      <c r="AZ270" s="702"/>
      <c r="BA270" s="222"/>
      <c r="BB270" s="223"/>
      <c r="BC270" s="223"/>
      <c r="BD270" s="224"/>
      <c r="BE270" s="224"/>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EV270" s="35"/>
      <c r="EW270" s="35"/>
      <c r="EX270" s="35"/>
      <c r="EY270" s="35"/>
      <c r="EZ270" s="35"/>
      <c r="FA270" s="35"/>
      <c r="FB270" s="35"/>
      <c r="FC270" s="35"/>
      <c r="FD270" s="35"/>
      <c r="FE270" s="35"/>
      <c r="FF270" s="35"/>
      <c r="FG270" s="35"/>
      <c r="FH270" s="35"/>
      <c r="FI270" s="35"/>
      <c r="FJ270" s="35"/>
      <c r="FK270" s="35"/>
      <c r="FL270" s="35"/>
      <c r="FM270" s="35"/>
      <c r="FN270" s="35"/>
      <c r="FO270" s="35"/>
      <c r="FP270" s="35"/>
      <c r="FQ270" s="35"/>
      <c r="FR270" s="35"/>
      <c r="FS270" s="35"/>
      <c r="FT270" s="35"/>
      <c r="FU270" s="35"/>
      <c r="FV270" s="35"/>
      <c r="FW270" s="35"/>
      <c r="FX270" s="35"/>
      <c r="FY270" s="35"/>
      <c r="FZ270" s="35"/>
      <c r="GA270" s="35"/>
      <c r="GB270" s="35"/>
      <c r="GC270" s="35"/>
      <c r="GD270" s="35"/>
      <c r="GE270" s="35"/>
      <c r="GF270" s="35"/>
      <c r="GG270" s="35"/>
      <c r="GH270" s="35"/>
      <c r="GI270" s="35"/>
      <c r="GJ270" s="35"/>
      <c r="GK270" s="35"/>
      <c r="GL270" s="35"/>
      <c r="GM270" s="35"/>
      <c r="GN270" s="35"/>
      <c r="GO270" s="35"/>
      <c r="GP270" s="35"/>
      <c r="GQ270" s="35"/>
      <c r="GR270" s="35"/>
      <c r="GS270" s="35"/>
      <c r="GT270" s="35"/>
      <c r="GU270" s="35"/>
      <c r="GV270" s="35"/>
      <c r="GW270" s="35"/>
      <c r="GX270" s="35"/>
      <c r="GY270" s="35"/>
      <c r="GZ270" s="35"/>
      <c r="HA270" s="35"/>
      <c r="HB270" s="35"/>
      <c r="HC270" s="35"/>
      <c r="HD270" s="35"/>
      <c r="HE270" s="35"/>
      <c r="HF270" s="35"/>
      <c r="HG270" s="35"/>
      <c r="HH270" s="35"/>
      <c r="HI270" s="35"/>
      <c r="HJ270" s="35"/>
      <c r="HK270" s="35"/>
      <c r="HL270" s="35"/>
      <c r="HM270" s="35"/>
      <c r="HN270" s="35"/>
      <c r="HO270" s="35"/>
      <c r="HP270" s="35"/>
      <c r="HQ270" s="35"/>
      <c r="HR270" s="35"/>
      <c r="HS270" s="35"/>
      <c r="HT270" s="35"/>
      <c r="HU270" s="35"/>
      <c r="HV270" s="35"/>
      <c r="HW270" s="35"/>
      <c r="HX270" s="35"/>
      <c r="HY270" s="35"/>
      <c r="HZ270" s="35"/>
      <c r="IA270" s="35"/>
      <c r="IB270" s="35"/>
      <c r="IC270" s="35"/>
      <c r="ID270" s="35"/>
      <c r="IE270" s="35"/>
      <c r="IF270" s="35"/>
      <c r="IG270" s="35"/>
      <c r="IH270" s="35"/>
      <c r="II270" s="35"/>
      <c r="IJ270" s="35"/>
      <c r="IK270" s="35"/>
      <c r="IL270" s="35"/>
      <c r="IM270" s="35"/>
      <c r="IN270" s="35"/>
      <c r="IO270" s="35"/>
      <c r="IP270" s="35"/>
      <c r="IQ270" s="35"/>
      <c r="IR270" s="35"/>
      <c r="IS270" s="35"/>
      <c r="IT270" s="35"/>
      <c r="IU270" s="35"/>
      <c r="IV270" s="35"/>
    </row>
    <row r="271" spans="1:256" s="152" customFormat="1" ht="280.5">
      <c r="A271" s="490">
        <v>605</v>
      </c>
      <c r="B271" s="491" t="s">
        <v>183</v>
      </c>
      <c r="C271" s="572">
        <v>402000002</v>
      </c>
      <c r="D271" s="582" t="s">
        <v>91</v>
      </c>
      <c r="E271" s="144" t="s">
        <v>217</v>
      </c>
      <c r="F271" s="435"/>
      <c r="G271" s="435"/>
      <c r="H271" s="463">
        <v>6</v>
      </c>
      <c r="I271" s="435"/>
      <c r="J271" s="463">
        <v>22</v>
      </c>
      <c r="K271" s="463">
        <v>1</v>
      </c>
      <c r="L271" s="463"/>
      <c r="M271" s="463"/>
      <c r="N271" s="463"/>
      <c r="O271" s="463"/>
      <c r="P271" s="52" t="s">
        <v>218</v>
      </c>
      <c r="Q271" s="52" t="s">
        <v>219</v>
      </c>
      <c r="R271" s="463"/>
      <c r="S271" s="463"/>
      <c r="T271" s="463"/>
      <c r="U271" s="463"/>
      <c r="V271" s="146" t="s">
        <v>90</v>
      </c>
      <c r="W271" s="463"/>
      <c r="X271" s="463"/>
      <c r="Y271" s="463"/>
      <c r="Z271" s="463"/>
      <c r="AA271" s="463"/>
      <c r="AB271" s="52" t="s">
        <v>220</v>
      </c>
      <c r="AC271" s="576" t="s">
        <v>237</v>
      </c>
      <c r="AD271" s="577">
        <v>1</v>
      </c>
      <c r="AE271" s="577"/>
      <c r="AF271" s="577"/>
      <c r="AG271" s="577"/>
      <c r="AH271" s="577"/>
      <c r="AI271" s="577"/>
      <c r="AJ271" s="563" t="s">
        <v>238</v>
      </c>
      <c r="AK271" s="577"/>
      <c r="AL271" s="577"/>
      <c r="AM271" s="577"/>
      <c r="AN271" s="570" t="s">
        <v>239</v>
      </c>
      <c r="AO271" s="578" t="s">
        <v>99</v>
      </c>
      <c r="AP271" s="578">
        <v>13</v>
      </c>
      <c r="AQ271" s="578" t="s">
        <v>240</v>
      </c>
      <c r="AR271" s="583" t="s">
        <v>232</v>
      </c>
      <c r="AS271" s="578">
        <v>121</v>
      </c>
      <c r="AT271" s="580">
        <v>248411.19</v>
      </c>
      <c r="AU271" s="580">
        <v>248411.19</v>
      </c>
      <c r="AV271" s="580">
        <v>0</v>
      </c>
      <c r="AW271" s="580">
        <v>0</v>
      </c>
      <c r="AX271" s="580">
        <v>0</v>
      </c>
      <c r="AY271" s="580">
        <v>0</v>
      </c>
      <c r="AZ271" s="563" t="s">
        <v>241</v>
      </c>
      <c r="BA271" s="222"/>
      <c r="BB271" s="223"/>
      <c r="BC271" s="223"/>
      <c r="BD271" s="224"/>
      <c r="BE271" s="224"/>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M271" s="35"/>
      <c r="EN271" s="35"/>
      <c r="EO271" s="35"/>
      <c r="EP271" s="35"/>
      <c r="EQ271" s="35"/>
      <c r="ER271" s="35"/>
      <c r="ES271" s="35"/>
      <c r="ET271" s="35"/>
      <c r="EU271" s="35"/>
      <c r="EV271" s="35"/>
      <c r="EW271" s="35"/>
      <c r="EX271" s="35"/>
      <c r="EY271" s="35"/>
      <c r="EZ271" s="35"/>
      <c r="FA271" s="35"/>
      <c r="FB271" s="35"/>
      <c r="FC271" s="35"/>
      <c r="FD271" s="35"/>
      <c r="FE271" s="35"/>
      <c r="FF271" s="35"/>
      <c r="FG271" s="35"/>
      <c r="FH271" s="35"/>
      <c r="FI271" s="35"/>
      <c r="FJ271" s="35"/>
      <c r="FK271" s="35"/>
      <c r="FL271" s="35"/>
      <c r="FM271" s="35"/>
      <c r="FN271" s="35"/>
      <c r="FO271" s="35"/>
      <c r="FP271" s="35"/>
      <c r="FQ271" s="35"/>
      <c r="FR271" s="35"/>
      <c r="FS271" s="35"/>
      <c r="FT271" s="35"/>
      <c r="FU271" s="35"/>
      <c r="FV271" s="35"/>
      <c r="FW271" s="35"/>
      <c r="FX271" s="35"/>
      <c r="FY271" s="35"/>
      <c r="FZ271" s="35"/>
      <c r="GA271" s="35"/>
      <c r="GB271" s="35"/>
      <c r="GC271" s="35"/>
      <c r="GD271" s="35"/>
      <c r="GE271" s="35"/>
      <c r="GF271" s="35"/>
      <c r="GG271" s="35"/>
      <c r="GH271" s="35"/>
      <c r="GI271" s="35"/>
      <c r="GJ271" s="35"/>
      <c r="GK271" s="35"/>
      <c r="GL271" s="35"/>
      <c r="GM271" s="35"/>
      <c r="GN271" s="35"/>
      <c r="GO271" s="35"/>
      <c r="GP271" s="35"/>
      <c r="GQ271" s="35"/>
      <c r="GR271" s="35"/>
      <c r="GS271" s="35"/>
      <c r="GT271" s="35"/>
      <c r="GU271" s="35"/>
      <c r="GV271" s="35"/>
      <c r="GW271" s="35"/>
      <c r="GX271" s="35"/>
      <c r="GY271" s="35"/>
      <c r="GZ271" s="35"/>
      <c r="HA271" s="35"/>
      <c r="HB271" s="35"/>
      <c r="HC271" s="35"/>
      <c r="HD271" s="35"/>
      <c r="HE271" s="35"/>
      <c r="HF271" s="35"/>
      <c r="HG271" s="35"/>
      <c r="HH271" s="35"/>
      <c r="HI271" s="35"/>
      <c r="HJ271" s="35"/>
      <c r="HK271" s="35"/>
      <c r="HL271" s="35"/>
      <c r="HM271" s="35"/>
      <c r="HN271" s="35"/>
      <c r="HO271" s="35"/>
      <c r="HP271" s="35"/>
      <c r="HQ271" s="35"/>
      <c r="HR271" s="35"/>
      <c r="HS271" s="35"/>
      <c r="HT271" s="35"/>
      <c r="HU271" s="35"/>
      <c r="HV271" s="35"/>
      <c r="HW271" s="35"/>
      <c r="HX271" s="35"/>
      <c r="HY271" s="35"/>
      <c r="HZ271" s="35"/>
      <c r="IA271" s="35"/>
      <c r="IB271" s="35"/>
      <c r="IC271" s="35"/>
      <c r="ID271" s="35"/>
      <c r="IE271" s="35"/>
      <c r="IF271" s="35"/>
      <c r="IG271" s="35"/>
      <c r="IH271" s="35"/>
      <c r="II271" s="35"/>
      <c r="IJ271" s="35"/>
      <c r="IK271" s="35"/>
      <c r="IL271" s="35"/>
      <c r="IM271" s="35"/>
      <c r="IN271" s="35"/>
      <c r="IO271" s="35"/>
      <c r="IP271" s="35"/>
      <c r="IQ271" s="35"/>
      <c r="IR271" s="35"/>
      <c r="IS271" s="35"/>
      <c r="IT271" s="35"/>
      <c r="IU271" s="35"/>
      <c r="IV271" s="35"/>
    </row>
    <row r="272" spans="1:256" s="152" customFormat="1" ht="89.25">
      <c r="A272" s="191">
        <v>605</v>
      </c>
      <c r="B272" s="45" t="s">
        <v>183</v>
      </c>
      <c r="C272" s="187">
        <v>402000001</v>
      </c>
      <c r="D272" s="143" t="s">
        <v>79</v>
      </c>
      <c r="E272" s="144" t="s">
        <v>217</v>
      </c>
      <c r="F272" s="435"/>
      <c r="G272" s="435"/>
      <c r="H272" s="463">
        <v>7</v>
      </c>
      <c r="I272" s="435"/>
      <c r="J272" s="463">
        <v>26</v>
      </c>
      <c r="K272" s="463"/>
      <c r="L272" s="463"/>
      <c r="M272" s="463"/>
      <c r="N272" s="463"/>
      <c r="O272" s="463"/>
      <c r="P272" s="52" t="s">
        <v>218</v>
      </c>
      <c r="Q272" s="52" t="s">
        <v>219</v>
      </c>
      <c r="R272" s="463"/>
      <c r="S272" s="463"/>
      <c r="T272" s="463"/>
      <c r="U272" s="575"/>
      <c r="V272" s="575">
        <v>13</v>
      </c>
      <c r="W272" s="564" t="s">
        <v>69</v>
      </c>
      <c r="X272" s="463"/>
      <c r="Y272" s="463"/>
      <c r="Z272" s="463"/>
      <c r="AA272" s="463"/>
      <c r="AB272" s="52" t="s">
        <v>220</v>
      </c>
      <c r="AC272" s="566" t="s">
        <v>230</v>
      </c>
      <c r="AD272" s="464"/>
      <c r="AE272" s="464"/>
      <c r="AF272" s="464"/>
      <c r="AG272" s="464"/>
      <c r="AH272" s="464"/>
      <c r="AI272" s="464"/>
      <c r="AJ272" s="464"/>
      <c r="AK272" s="464"/>
      <c r="AL272" s="464"/>
      <c r="AM272" s="73" t="s">
        <v>250</v>
      </c>
      <c r="AN272" s="52" t="s">
        <v>231</v>
      </c>
      <c r="AO272" s="195" t="s">
        <v>99</v>
      </c>
      <c r="AP272" s="195" t="s">
        <v>68</v>
      </c>
      <c r="AQ272" s="195" t="s">
        <v>242</v>
      </c>
      <c r="AR272" s="148" t="s">
        <v>243</v>
      </c>
      <c r="AS272" s="195" t="s">
        <v>115</v>
      </c>
      <c r="AT272" s="254">
        <v>741980</v>
      </c>
      <c r="AU272" s="254">
        <v>741980</v>
      </c>
      <c r="AV272" s="254">
        <v>117920</v>
      </c>
      <c r="AW272" s="254">
        <v>0</v>
      </c>
      <c r="AX272" s="254">
        <v>0</v>
      </c>
      <c r="AY272" s="254">
        <v>0</v>
      </c>
      <c r="AZ272" s="141" t="s">
        <v>193</v>
      </c>
      <c r="BA272" s="222"/>
      <c r="BB272" s="223"/>
      <c r="BC272" s="223"/>
      <c r="BD272" s="224"/>
      <c r="BE272" s="224"/>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EV272" s="35"/>
      <c r="EW272" s="35"/>
      <c r="EX272" s="35"/>
      <c r="EY272" s="35"/>
      <c r="EZ272" s="35"/>
      <c r="FA272" s="35"/>
      <c r="FB272" s="35"/>
      <c r="FC272" s="35"/>
      <c r="FD272" s="35"/>
      <c r="FE272" s="35"/>
      <c r="FF272" s="35"/>
      <c r="FG272" s="35"/>
      <c r="FH272" s="35"/>
      <c r="FI272" s="35"/>
      <c r="FJ272" s="35"/>
      <c r="FK272" s="35"/>
      <c r="FL272" s="35"/>
      <c r="FM272" s="35"/>
      <c r="FN272" s="35"/>
      <c r="FO272" s="35"/>
      <c r="FP272" s="35"/>
      <c r="FQ272" s="35"/>
      <c r="FR272" s="35"/>
      <c r="FS272" s="35"/>
      <c r="FT272" s="35"/>
      <c r="FU272" s="35"/>
      <c r="FV272" s="35"/>
      <c r="FW272" s="35"/>
      <c r="FX272" s="35"/>
      <c r="FY272" s="35"/>
      <c r="FZ272" s="35"/>
      <c r="GA272" s="35"/>
      <c r="GB272" s="35"/>
      <c r="GC272" s="35"/>
      <c r="GD272" s="35"/>
      <c r="GE272" s="35"/>
      <c r="GF272" s="35"/>
      <c r="GG272" s="35"/>
      <c r="GH272" s="35"/>
      <c r="GI272" s="35"/>
      <c r="GJ272" s="35"/>
      <c r="GK272" s="35"/>
      <c r="GL272" s="35"/>
      <c r="GM272" s="35"/>
      <c r="GN272" s="35"/>
      <c r="GO272" s="35"/>
      <c r="GP272" s="35"/>
      <c r="GQ272" s="35"/>
      <c r="GR272" s="35"/>
      <c r="GS272" s="35"/>
      <c r="GT272" s="35"/>
      <c r="GU272" s="35"/>
      <c r="GV272" s="35"/>
      <c r="GW272" s="35"/>
      <c r="GX272" s="35"/>
      <c r="GY272" s="35"/>
      <c r="GZ272" s="35"/>
      <c r="HA272" s="35"/>
      <c r="HB272" s="35"/>
      <c r="HC272" s="35"/>
      <c r="HD272" s="35"/>
      <c r="HE272" s="35"/>
      <c r="HF272" s="35"/>
      <c r="HG272" s="35"/>
      <c r="HH272" s="35"/>
      <c r="HI272" s="35"/>
      <c r="HJ272" s="35"/>
      <c r="HK272" s="35"/>
      <c r="HL272" s="35"/>
      <c r="HM272" s="35"/>
      <c r="HN272" s="35"/>
      <c r="HO272" s="35"/>
      <c r="HP272" s="35"/>
      <c r="HQ272" s="35"/>
      <c r="HR272" s="35"/>
      <c r="HS272" s="35"/>
      <c r="HT272" s="35"/>
      <c r="HU272" s="35"/>
      <c r="HV272" s="35"/>
      <c r="HW272" s="35"/>
      <c r="HX272" s="35"/>
      <c r="HY272" s="35"/>
      <c r="HZ272" s="35"/>
      <c r="IA272" s="35"/>
      <c r="IB272" s="35"/>
      <c r="IC272" s="35"/>
      <c r="ID272" s="35"/>
      <c r="IE272" s="35"/>
      <c r="IF272" s="35"/>
      <c r="IG272" s="35"/>
      <c r="IH272" s="35"/>
      <c r="II272" s="35"/>
      <c r="IJ272" s="35"/>
      <c r="IK272" s="35"/>
      <c r="IL272" s="35"/>
      <c r="IM272" s="35"/>
      <c r="IN272" s="35"/>
      <c r="IO272" s="35"/>
      <c r="IP272" s="35"/>
      <c r="IQ272" s="35"/>
      <c r="IR272" s="35"/>
      <c r="IS272" s="35"/>
      <c r="IT272" s="35"/>
      <c r="IU272" s="35"/>
      <c r="IV272" s="35"/>
    </row>
    <row r="273" spans="1:16380" s="152" customFormat="1" ht="114.75">
      <c r="A273" s="191">
        <v>605</v>
      </c>
      <c r="B273" s="45" t="s">
        <v>183</v>
      </c>
      <c r="C273" s="187">
        <v>403010014</v>
      </c>
      <c r="D273" s="154" t="s">
        <v>251</v>
      </c>
      <c r="E273" s="144" t="s">
        <v>185</v>
      </c>
      <c r="F273" s="435"/>
      <c r="G273" s="435"/>
      <c r="H273" s="463">
        <v>3</v>
      </c>
      <c r="I273" s="435"/>
      <c r="J273" s="463">
        <v>16</v>
      </c>
      <c r="K273" s="463">
        <v>1</v>
      </c>
      <c r="L273" s="463">
        <v>9</v>
      </c>
      <c r="M273" s="463"/>
      <c r="N273" s="463"/>
      <c r="O273" s="463"/>
      <c r="P273" s="52" t="s">
        <v>186</v>
      </c>
      <c r="Q273" s="52" t="s">
        <v>74</v>
      </c>
      <c r="R273" s="463"/>
      <c r="S273" s="463"/>
      <c r="T273" s="463">
        <v>3</v>
      </c>
      <c r="U273" s="463"/>
      <c r="V273" s="463">
        <v>9</v>
      </c>
      <c r="W273" s="463">
        <v>1</v>
      </c>
      <c r="X273" s="463"/>
      <c r="Y273" s="463"/>
      <c r="Z273" s="463"/>
      <c r="AA273" s="463"/>
      <c r="AB273" s="52" t="s">
        <v>187</v>
      </c>
      <c r="AC273" s="73" t="s">
        <v>205</v>
      </c>
      <c r="AD273" s="464"/>
      <c r="AE273" s="464"/>
      <c r="AF273" s="464"/>
      <c r="AG273" s="464"/>
      <c r="AH273" s="464"/>
      <c r="AI273" s="464"/>
      <c r="AJ273" s="464"/>
      <c r="AK273" s="464"/>
      <c r="AL273" s="464"/>
      <c r="AM273" s="464" t="s">
        <v>252</v>
      </c>
      <c r="AN273" s="52" t="s">
        <v>207</v>
      </c>
      <c r="AO273" s="195" t="s">
        <v>99</v>
      </c>
      <c r="AP273" s="195">
        <v>13</v>
      </c>
      <c r="AQ273" s="195">
        <v>1530120660</v>
      </c>
      <c r="AR273" s="148" t="s">
        <v>253</v>
      </c>
      <c r="AS273" s="195">
        <v>244</v>
      </c>
      <c r="AT273" s="254">
        <v>7650</v>
      </c>
      <c r="AU273" s="254">
        <v>7650</v>
      </c>
      <c r="AV273" s="254">
        <v>0</v>
      </c>
      <c r="AW273" s="254">
        <v>7650</v>
      </c>
      <c r="AX273" s="254">
        <v>7650</v>
      </c>
      <c r="AY273" s="254">
        <v>7650</v>
      </c>
      <c r="AZ273" s="141" t="s">
        <v>193</v>
      </c>
      <c r="BA273" s="222"/>
      <c r="BB273" s="223"/>
      <c r="BC273" s="223"/>
      <c r="BD273" s="224"/>
      <c r="BE273" s="224"/>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M273" s="35"/>
      <c r="EN273" s="35"/>
      <c r="EO273" s="35"/>
      <c r="EP273" s="35"/>
      <c r="EQ273" s="35"/>
      <c r="ER273" s="35"/>
      <c r="ES273" s="35"/>
      <c r="ET273" s="35"/>
      <c r="EU273" s="35"/>
      <c r="EV273" s="35"/>
      <c r="EW273" s="35"/>
      <c r="EX273" s="35"/>
      <c r="EY273" s="35"/>
      <c r="EZ273" s="35"/>
      <c r="FA273" s="35"/>
      <c r="FB273" s="35"/>
      <c r="FC273" s="35"/>
      <c r="FD273" s="35"/>
      <c r="FE273" s="35"/>
      <c r="FF273" s="35"/>
      <c r="FG273" s="35"/>
      <c r="FH273" s="35"/>
      <c r="FI273" s="35"/>
      <c r="FJ273" s="35"/>
      <c r="FK273" s="35"/>
      <c r="FL273" s="35"/>
      <c r="FM273" s="35"/>
      <c r="FN273" s="35"/>
      <c r="FO273" s="35"/>
      <c r="FP273" s="35"/>
      <c r="FQ273" s="35"/>
      <c r="FR273" s="35"/>
      <c r="FS273" s="35"/>
      <c r="FT273" s="35"/>
      <c r="FU273" s="35"/>
      <c r="FV273" s="35"/>
      <c r="FW273" s="35"/>
      <c r="FX273" s="35"/>
      <c r="FY273" s="35"/>
      <c r="FZ273" s="35"/>
      <c r="GA273" s="35"/>
      <c r="GB273" s="35"/>
      <c r="GC273" s="35"/>
      <c r="GD273" s="35"/>
      <c r="GE273" s="35"/>
      <c r="GF273" s="35"/>
      <c r="GG273" s="35"/>
      <c r="GH273" s="35"/>
      <c r="GI273" s="35"/>
      <c r="GJ273" s="35"/>
      <c r="GK273" s="35"/>
      <c r="GL273" s="35"/>
      <c r="GM273" s="35"/>
      <c r="GN273" s="35"/>
      <c r="GO273" s="35"/>
      <c r="GP273" s="35"/>
      <c r="GQ273" s="35"/>
      <c r="GR273" s="35"/>
      <c r="GS273" s="35"/>
      <c r="GT273" s="35"/>
      <c r="GU273" s="35"/>
      <c r="GV273" s="35"/>
      <c r="GW273" s="35"/>
      <c r="GX273" s="35"/>
      <c r="GY273" s="35"/>
      <c r="GZ273" s="35"/>
      <c r="HA273" s="35"/>
      <c r="HB273" s="35"/>
      <c r="HC273" s="35"/>
      <c r="HD273" s="35"/>
      <c r="HE273" s="35"/>
      <c r="HF273" s="35"/>
      <c r="HG273" s="35"/>
      <c r="HH273" s="35"/>
      <c r="HI273" s="35"/>
      <c r="HJ273" s="35"/>
      <c r="HK273" s="35"/>
      <c r="HL273" s="35"/>
      <c r="HM273" s="35"/>
      <c r="HN273" s="35"/>
      <c r="HO273" s="35"/>
      <c r="HP273" s="35"/>
      <c r="HQ273" s="35"/>
      <c r="HR273" s="35"/>
      <c r="HS273" s="35"/>
      <c r="HT273" s="35"/>
      <c r="HU273" s="35"/>
      <c r="HV273" s="35"/>
      <c r="HW273" s="35"/>
      <c r="HX273" s="35"/>
      <c r="HY273" s="35"/>
      <c r="HZ273" s="35"/>
      <c r="IA273" s="35"/>
      <c r="IB273" s="35"/>
      <c r="IC273" s="35"/>
      <c r="ID273" s="35"/>
      <c r="IE273" s="35"/>
      <c r="IF273" s="35"/>
      <c r="IG273" s="35"/>
      <c r="IH273" s="35"/>
      <c r="II273" s="35"/>
      <c r="IJ273" s="35"/>
      <c r="IK273" s="35"/>
      <c r="IL273" s="35"/>
      <c r="IM273" s="35"/>
      <c r="IN273" s="35"/>
      <c r="IO273" s="35"/>
      <c r="IP273" s="35"/>
      <c r="IQ273" s="35"/>
      <c r="IR273" s="35"/>
      <c r="IS273" s="35"/>
      <c r="IT273" s="35"/>
      <c r="IU273" s="35"/>
      <c r="IV273" s="35"/>
    </row>
    <row r="274" spans="1:16380" s="152" customFormat="1" ht="14.25">
      <c r="A274" s="141">
        <v>605</v>
      </c>
      <c r="B274" s="157"/>
      <c r="C274" s="158"/>
      <c r="D274" s="159" t="s">
        <v>98</v>
      </c>
      <c r="E274" s="160"/>
      <c r="F274" s="161"/>
      <c r="G274" s="161"/>
      <c r="H274" s="161"/>
      <c r="I274" s="161"/>
      <c r="J274" s="161"/>
      <c r="K274" s="161"/>
      <c r="L274" s="161"/>
      <c r="M274" s="161"/>
      <c r="N274" s="161"/>
      <c r="O274" s="161"/>
      <c r="P274" s="162"/>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3"/>
      <c r="AR274" s="157"/>
      <c r="AS274" s="157"/>
      <c r="AT274" s="56">
        <f>SUBTOTAL(9,AT251:AT273)</f>
        <v>42674971.429999992</v>
      </c>
      <c r="AU274" s="56">
        <f t="shared" ref="AU274:AY274" si="6">SUBTOTAL(9,AU251:AU273)</f>
        <v>41353138.919999994</v>
      </c>
      <c r="AV274" s="56">
        <f t="shared" si="6"/>
        <v>39301853.980000004</v>
      </c>
      <c r="AW274" s="56">
        <f t="shared" si="6"/>
        <v>39680790</v>
      </c>
      <c r="AX274" s="56">
        <f t="shared" si="6"/>
        <v>40039830</v>
      </c>
      <c r="AY274" s="56">
        <f t="shared" si="6"/>
        <v>40049680</v>
      </c>
      <c r="AZ274" s="164"/>
      <c r="BA274" s="165"/>
      <c r="BB274" s="166"/>
      <c r="BC274" s="166"/>
      <c r="BD274" s="167"/>
      <c r="BE274" s="167"/>
      <c r="BF274" s="167"/>
      <c r="BG274" s="167"/>
      <c r="BH274" s="167"/>
      <c r="BI274" s="167"/>
      <c r="BJ274" s="167"/>
      <c r="BK274" s="167"/>
      <c r="BL274" s="168"/>
      <c r="BM274" s="169"/>
      <c r="BN274" s="170"/>
      <c r="BO274" s="170"/>
      <c r="BP274" s="170"/>
      <c r="BQ274" s="170"/>
      <c r="BR274" s="170"/>
      <c r="BS274" s="170"/>
      <c r="BT274" s="170"/>
      <c r="BU274" s="170"/>
      <c r="BV274" s="170"/>
      <c r="BW274" s="170"/>
      <c r="BX274" s="170"/>
      <c r="BY274" s="170"/>
      <c r="BZ274" s="170"/>
      <c r="CA274" s="170"/>
      <c r="CB274" s="170"/>
      <c r="CC274" s="170"/>
      <c r="CD274" s="170"/>
      <c r="CE274" s="170"/>
      <c r="CF274" s="170"/>
      <c r="CG274" s="170"/>
      <c r="CH274" s="170"/>
      <c r="CI274" s="170"/>
      <c r="CJ274" s="170"/>
      <c r="CK274" s="170"/>
      <c r="CL274" s="170"/>
      <c r="CM274" s="170"/>
      <c r="CN274" s="170"/>
      <c r="CO274" s="170"/>
      <c r="CP274" s="170"/>
      <c r="CQ274" s="170"/>
      <c r="CR274" s="170"/>
      <c r="CS274" s="170"/>
      <c r="CT274" s="170"/>
      <c r="CU274" s="170"/>
      <c r="CV274" s="170"/>
      <c r="CW274" s="170"/>
      <c r="CX274" s="170"/>
      <c r="CY274" s="170"/>
      <c r="CZ274" s="170"/>
      <c r="DA274" s="170"/>
      <c r="DB274" s="170"/>
      <c r="DC274" s="170"/>
      <c r="DD274" s="170"/>
      <c r="DE274" s="170"/>
      <c r="DF274" s="170"/>
      <c r="DG274" s="170"/>
      <c r="DH274" s="170"/>
      <c r="DI274" s="170"/>
      <c r="DJ274" s="170"/>
      <c r="DK274" s="170"/>
      <c r="DL274" s="170"/>
      <c r="DM274" s="170"/>
      <c r="DN274" s="170"/>
      <c r="DO274" s="170"/>
      <c r="DP274" s="170"/>
      <c r="DQ274" s="170"/>
      <c r="DR274" s="170"/>
      <c r="DS274" s="170"/>
      <c r="DT274" s="170"/>
      <c r="DU274" s="170"/>
      <c r="DV274" s="170"/>
      <c r="DW274" s="170"/>
      <c r="DX274" s="170"/>
      <c r="DY274" s="170"/>
      <c r="DZ274" s="170"/>
      <c r="EA274" s="170"/>
      <c r="EB274" s="170"/>
      <c r="EC274" s="170"/>
      <c r="ED274" s="170"/>
      <c r="EE274" s="170"/>
      <c r="EF274" s="170"/>
      <c r="EG274" s="170"/>
      <c r="EH274" s="170"/>
      <c r="EI274" s="170"/>
      <c r="EJ274" s="170"/>
      <c r="EK274" s="170"/>
      <c r="EL274" s="170"/>
      <c r="EM274" s="170"/>
      <c r="EN274" s="170"/>
      <c r="EO274" s="170"/>
      <c r="EP274" s="170"/>
      <c r="EQ274" s="170"/>
      <c r="ER274" s="170"/>
      <c r="ES274" s="170"/>
      <c r="ET274" s="170"/>
      <c r="EU274" s="170"/>
      <c r="EV274" s="170"/>
      <c r="EW274" s="170"/>
      <c r="EX274" s="170"/>
      <c r="EY274" s="170"/>
      <c r="EZ274" s="170"/>
      <c r="FA274" s="170"/>
      <c r="FB274" s="170"/>
      <c r="FC274" s="170"/>
      <c r="FD274" s="170"/>
      <c r="FE274" s="170"/>
      <c r="FF274" s="170"/>
      <c r="FG274" s="170"/>
      <c r="FH274" s="170"/>
      <c r="FI274" s="170"/>
      <c r="FJ274" s="170"/>
      <c r="FK274" s="170"/>
      <c r="FL274" s="170"/>
      <c r="FM274" s="170"/>
      <c r="FN274" s="170"/>
      <c r="FO274" s="170"/>
      <c r="FP274" s="170"/>
      <c r="FQ274" s="170"/>
      <c r="FR274" s="170"/>
      <c r="FS274" s="170"/>
      <c r="FT274" s="170"/>
      <c r="FU274" s="170"/>
      <c r="FV274" s="170"/>
      <c r="FW274" s="170"/>
      <c r="FX274" s="170"/>
      <c r="FY274" s="170"/>
      <c r="FZ274" s="170"/>
      <c r="GA274" s="170"/>
      <c r="GB274" s="170"/>
      <c r="GC274" s="170"/>
      <c r="GD274" s="170"/>
      <c r="GE274" s="170"/>
      <c r="GF274" s="170"/>
      <c r="GG274" s="170"/>
      <c r="GH274" s="170"/>
      <c r="GI274" s="170"/>
      <c r="GJ274" s="170"/>
      <c r="GK274" s="170"/>
      <c r="GL274" s="170"/>
      <c r="GM274" s="170"/>
      <c r="GN274" s="170"/>
      <c r="GO274" s="170"/>
      <c r="GP274" s="170"/>
      <c r="GQ274" s="170"/>
      <c r="GR274" s="170"/>
      <c r="GS274" s="170"/>
      <c r="GT274" s="170"/>
      <c r="GU274" s="170"/>
      <c r="GV274" s="170"/>
      <c r="GW274" s="170"/>
      <c r="GX274" s="170"/>
      <c r="GY274" s="170"/>
      <c r="GZ274" s="170"/>
      <c r="HA274" s="170"/>
      <c r="HB274" s="170"/>
      <c r="HC274" s="170"/>
      <c r="HD274" s="170"/>
      <c r="HE274" s="170"/>
      <c r="HF274" s="170"/>
      <c r="HG274" s="170"/>
      <c r="HH274" s="170"/>
      <c r="HI274" s="170"/>
      <c r="HJ274" s="170"/>
      <c r="HK274" s="170"/>
      <c r="HL274" s="170"/>
      <c r="HM274" s="170"/>
      <c r="HN274" s="170"/>
      <c r="HO274" s="170"/>
      <c r="HP274" s="170"/>
      <c r="HQ274" s="170"/>
      <c r="HR274" s="170"/>
      <c r="HS274" s="170"/>
      <c r="HT274" s="170"/>
      <c r="HU274" s="170"/>
      <c r="HV274" s="170"/>
      <c r="HW274" s="170"/>
      <c r="HX274" s="170"/>
      <c r="HY274" s="170"/>
      <c r="HZ274" s="170"/>
      <c r="IA274" s="170"/>
      <c r="IB274" s="170"/>
      <c r="IC274" s="170"/>
      <c r="ID274" s="170"/>
      <c r="IE274" s="170"/>
      <c r="IF274" s="170"/>
      <c r="IG274" s="170"/>
      <c r="IH274" s="170"/>
      <c r="II274" s="170"/>
      <c r="IJ274" s="170"/>
      <c r="IK274" s="170"/>
      <c r="IL274" s="170"/>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253"/>
      <c r="JX274" s="253"/>
      <c r="JY274" s="253"/>
      <c r="JZ274" s="253"/>
      <c r="KA274" s="253"/>
      <c r="KB274" s="253"/>
      <c r="KC274" s="253"/>
      <c r="KD274" s="253"/>
      <c r="KE274" s="253"/>
      <c r="KF274" s="253"/>
      <c r="KG274" s="253"/>
      <c r="KH274" s="253"/>
      <c r="KI274" s="253"/>
      <c r="KJ274" s="253"/>
      <c r="KK274" s="253"/>
      <c r="KL274" s="253"/>
      <c r="KM274" s="253"/>
      <c r="KN274" s="253"/>
      <c r="KO274" s="253"/>
      <c r="KP274" s="253"/>
      <c r="KQ274" s="253"/>
      <c r="KR274" s="253"/>
      <c r="KS274" s="253"/>
      <c r="KT274" s="253"/>
      <c r="KU274" s="253"/>
      <c r="KV274" s="253"/>
      <c r="KW274" s="253"/>
      <c r="KX274" s="253"/>
      <c r="KY274" s="253"/>
      <c r="KZ274" s="253"/>
      <c r="LA274" s="253"/>
      <c r="LB274" s="253"/>
      <c r="LC274" s="253"/>
      <c r="LD274" s="253"/>
      <c r="LE274" s="253"/>
      <c r="LF274" s="253"/>
      <c r="LG274" s="253"/>
      <c r="LH274" s="253"/>
      <c r="LI274" s="253"/>
      <c r="LJ274" s="253"/>
      <c r="LK274" s="253"/>
      <c r="LL274" s="253"/>
      <c r="LM274" s="253"/>
      <c r="LN274" s="253"/>
      <c r="LO274" s="253"/>
      <c r="LP274" s="253"/>
      <c r="LQ274" s="253"/>
      <c r="LR274" s="253"/>
      <c r="LS274" s="253"/>
      <c r="LT274" s="253"/>
      <c r="LU274" s="253"/>
      <c r="LV274" s="253"/>
      <c r="LW274" s="253"/>
      <c r="LX274" s="253"/>
      <c r="LY274" s="253"/>
      <c r="LZ274" s="253"/>
      <c r="MA274" s="253"/>
      <c r="MB274" s="253"/>
      <c r="MC274" s="253"/>
      <c r="MD274" s="253"/>
      <c r="ME274" s="253"/>
      <c r="MF274" s="253"/>
      <c r="MG274" s="253"/>
      <c r="MH274" s="253"/>
      <c r="MI274" s="253"/>
      <c r="MJ274" s="253"/>
      <c r="MK274" s="253"/>
      <c r="ML274" s="253"/>
      <c r="MM274" s="253"/>
      <c r="MN274" s="253"/>
      <c r="MO274" s="253"/>
      <c r="MP274" s="253"/>
      <c r="MQ274" s="253"/>
      <c r="MR274" s="253"/>
      <c r="MS274" s="253"/>
      <c r="MT274" s="253"/>
      <c r="MU274" s="253"/>
      <c r="MV274" s="253"/>
      <c r="MW274" s="253"/>
      <c r="MX274" s="253"/>
      <c r="MY274" s="253"/>
      <c r="MZ274" s="253"/>
      <c r="NA274" s="253"/>
      <c r="NB274" s="253"/>
      <c r="NC274" s="253"/>
      <c r="ND274" s="253"/>
      <c r="NE274" s="253"/>
      <c r="NF274" s="253"/>
      <c r="NG274" s="253"/>
      <c r="NH274" s="253"/>
      <c r="NI274" s="253"/>
      <c r="NJ274" s="253"/>
      <c r="NK274" s="253"/>
      <c r="NL274" s="253"/>
      <c r="NM274" s="253"/>
      <c r="NN274" s="253"/>
      <c r="NO274" s="253"/>
      <c r="NP274" s="253"/>
      <c r="NQ274" s="253"/>
      <c r="NR274" s="253"/>
      <c r="NS274" s="253"/>
      <c r="NT274" s="253"/>
      <c r="NU274" s="253"/>
      <c r="NV274" s="253"/>
      <c r="NW274" s="253"/>
      <c r="NX274" s="253"/>
      <c r="NY274" s="253"/>
      <c r="NZ274" s="253"/>
      <c r="OA274" s="253"/>
      <c r="OB274" s="253"/>
      <c r="OC274" s="253"/>
      <c r="OD274" s="253"/>
      <c r="OE274" s="253"/>
      <c r="OF274" s="253"/>
      <c r="OG274" s="253"/>
      <c r="OH274" s="253"/>
      <c r="OI274" s="253"/>
      <c r="OJ274" s="253"/>
      <c r="OK274" s="253"/>
      <c r="OL274" s="253"/>
      <c r="OM274" s="253"/>
      <c r="ON274" s="253"/>
      <c r="OO274" s="253"/>
      <c r="OP274" s="253"/>
      <c r="OQ274" s="253"/>
      <c r="OR274" s="253"/>
      <c r="OS274" s="253"/>
      <c r="OT274" s="253"/>
      <c r="OU274" s="253"/>
      <c r="OV274" s="253"/>
      <c r="OW274" s="253"/>
      <c r="OX274" s="253"/>
      <c r="OY274" s="253"/>
      <c r="OZ274" s="253"/>
      <c r="PA274" s="253"/>
      <c r="PB274" s="253"/>
      <c r="PC274" s="253"/>
      <c r="PD274" s="253"/>
      <c r="PE274" s="253"/>
      <c r="PF274" s="253"/>
      <c r="PG274" s="253"/>
      <c r="PH274" s="253"/>
      <c r="PI274" s="253"/>
      <c r="PJ274" s="253"/>
      <c r="PK274" s="253"/>
      <c r="PL274" s="253"/>
      <c r="PM274" s="253"/>
      <c r="PN274" s="253"/>
      <c r="PO274" s="253"/>
      <c r="PP274" s="253"/>
      <c r="PQ274" s="253"/>
      <c r="PR274" s="253"/>
      <c r="PS274" s="253"/>
      <c r="PT274" s="253"/>
      <c r="PU274" s="253"/>
      <c r="PV274" s="253"/>
      <c r="PW274" s="253"/>
      <c r="PX274" s="253"/>
      <c r="PY274" s="253"/>
      <c r="PZ274" s="253"/>
      <c r="QA274" s="253"/>
      <c r="QB274" s="253"/>
      <c r="QC274" s="253"/>
      <c r="QD274" s="253"/>
      <c r="QE274" s="253"/>
      <c r="QF274" s="253"/>
      <c r="QG274" s="253"/>
      <c r="QH274" s="253"/>
      <c r="QI274" s="253"/>
      <c r="QJ274" s="253"/>
      <c r="QK274" s="253"/>
      <c r="QL274" s="253"/>
      <c r="QM274" s="253"/>
      <c r="QN274" s="253"/>
      <c r="QO274" s="253"/>
      <c r="QP274" s="253"/>
      <c r="QQ274" s="253"/>
      <c r="QR274" s="253"/>
      <c r="QS274" s="253"/>
      <c r="QT274" s="253"/>
      <c r="QU274" s="253"/>
      <c r="QV274" s="253"/>
      <c r="QW274" s="253"/>
      <c r="QX274" s="253"/>
      <c r="QY274" s="253"/>
      <c r="QZ274" s="253"/>
      <c r="RA274" s="253"/>
      <c r="RB274" s="253"/>
      <c r="RC274" s="253"/>
      <c r="RD274" s="253"/>
      <c r="RE274" s="253"/>
      <c r="RF274" s="253"/>
      <c r="RG274" s="253"/>
      <c r="RH274" s="253"/>
      <c r="RI274" s="253"/>
      <c r="RJ274" s="253"/>
      <c r="RK274" s="253"/>
      <c r="RL274" s="253"/>
      <c r="RM274" s="253"/>
      <c r="RN274" s="253"/>
      <c r="RO274" s="253"/>
      <c r="RP274" s="253"/>
      <c r="RQ274" s="253"/>
      <c r="RR274" s="253"/>
      <c r="RS274" s="253"/>
      <c r="RT274" s="253"/>
      <c r="RU274" s="253"/>
      <c r="RV274" s="253"/>
      <c r="RW274" s="253"/>
      <c r="RX274" s="253"/>
      <c r="RY274" s="253"/>
      <c r="RZ274" s="253"/>
      <c r="SA274" s="253"/>
      <c r="SB274" s="253"/>
      <c r="SC274" s="253"/>
      <c r="SD274" s="253"/>
      <c r="SE274" s="253"/>
      <c r="SF274" s="253"/>
      <c r="SG274" s="253"/>
      <c r="SH274" s="253"/>
      <c r="SI274" s="253"/>
      <c r="SJ274" s="253"/>
      <c r="SK274" s="253"/>
      <c r="SL274" s="253"/>
      <c r="SM274" s="253"/>
      <c r="SN274" s="253"/>
      <c r="SO274" s="253"/>
      <c r="SP274" s="253"/>
      <c r="SQ274" s="253"/>
      <c r="SR274" s="253"/>
      <c r="SS274" s="253"/>
      <c r="ST274" s="253"/>
      <c r="SU274" s="253"/>
      <c r="SV274" s="253"/>
      <c r="SW274" s="253"/>
      <c r="SX274" s="253"/>
      <c r="SY274" s="253"/>
      <c r="SZ274" s="253"/>
      <c r="TA274" s="253"/>
      <c r="TB274" s="253"/>
      <c r="TC274" s="253"/>
      <c r="TD274" s="253"/>
      <c r="TE274" s="253"/>
      <c r="TF274" s="253"/>
      <c r="TG274" s="253"/>
      <c r="TH274" s="253"/>
      <c r="TI274" s="253"/>
      <c r="TJ274" s="253"/>
      <c r="TK274" s="253"/>
      <c r="TL274" s="253"/>
      <c r="TM274" s="253"/>
      <c r="TN274" s="253"/>
      <c r="TO274" s="253"/>
      <c r="TP274" s="253"/>
      <c r="TQ274" s="253"/>
      <c r="TR274" s="253"/>
      <c r="TS274" s="253"/>
      <c r="TT274" s="253"/>
      <c r="TU274" s="253"/>
      <c r="TV274" s="253"/>
      <c r="TW274" s="253"/>
      <c r="TX274" s="253"/>
      <c r="TY274" s="253"/>
      <c r="TZ274" s="253"/>
      <c r="UA274" s="253"/>
      <c r="UB274" s="253"/>
      <c r="UC274" s="253"/>
      <c r="UD274" s="253"/>
      <c r="UE274" s="253"/>
      <c r="UF274" s="253"/>
      <c r="UG274" s="253"/>
      <c r="UH274" s="253"/>
      <c r="UI274" s="253"/>
      <c r="UJ274" s="253"/>
      <c r="UK274" s="253"/>
      <c r="UL274" s="253"/>
      <c r="UM274" s="253"/>
      <c r="UN274" s="253"/>
      <c r="UO274" s="253"/>
      <c r="UP274" s="253"/>
      <c r="UQ274" s="253"/>
      <c r="UR274" s="253"/>
      <c r="US274" s="253"/>
      <c r="UT274" s="253"/>
      <c r="UU274" s="253"/>
      <c r="UV274" s="253"/>
      <c r="UW274" s="253"/>
      <c r="UX274" s="253"/>
      <c r="UY274" s="253"/>
      <c r="UZ274" s="253"/>
      <c r="VA274" s="253"/>
      <c r="VB274" s="253"/>
      <c r="VC274" s="253"/>
      <c r="VD274" s="253"/>
      <c r="VE274" s="253"/>
      <c r="VF274" s="253"/>
      <c r="VG274" s="253"/>
      <c r="VH274" s="253"/>
      <c r="VI274" s="253"/>
      <c r="VJ274" s="253"/>
      <c r="VK274" s="253"/>
      <c r="VL274" s="253"/>
      <c r="VM274" s="253"/>
      <c r="VN274" s="253"/>
      <c r="VO274" s="253"/>
      <c r="VP274" s="253"/>
      <c r="VQ274" s="253"/>
      <c r="VR274" s="253"/>
      <c r="VS274" s="253"/>
      <c r="VT274" s="253"/>
      <c r="VU274" s="253"/>
      <c r="VV274" s="253"/>
      <c r="VW274" s="253"/>
      <c r="VX274" s="253"/>
      <c r="VY274" s="253"/>
      <c r="VZ274" s="253"/>
      <c r="WA274" s="253"/>
      <c r="WB274" s="253"/>
      <c r="WC274" s="253"/>
      <c r="WD274" s="253"/>
      <c r="WE274" s="253"/>
      <c r="WF274" s="253"/>
      <c r="WG274" s="253"/>
      <c r="WH274" s="253"/>
      <c r="WI274" s="253"/>
      <c r="WJ274" s="253"/>
      <c r="WK274" s="253"/>
      <c r="WL274" s="253"/>
      <c r="WM274" s="253"/>
      <c r="WN274" s="253"/>
      <c r="WO274" s="253"/>
      <c r="WP274" s="253"/>
      <c r="WQ274" s="253"/>
      <c r="WR274" s="253"/>
      <c r="WS274" s="253"/>
      <c r="WT274" s="253"/>
      <c r="WU274" s="253"/>
      <c r="WV274" s="253"/>
      <c r="WW274" s="253"/>
      <c r="WX274" s="253"/>
      <c r="WY274" s="253"/>
      <c r="WZ274" s="253"/>
      <c r="XA274" s="253"/>
      <c r="XB274" s="253"/>
      <c r="XC274" s="253"/>
      <c r="XD274" s="253"/>
      <c r="XE274" s="253"/>
      <c r="XF274" s="253"/>
      <c r="XG274" s="253"/>
      <c r="XH274" s="253"/>
      <c r="XI274" s="253"/>
      <c r="XJ274" s="253"/>
      <c r="XK274" s="253"/>
      <c r="XL274" s="253"/>
      <c r="XM274" s="253"/>
      <c r="XN274" s="253"/>
      <c r="XO274" s="253"/>
      <c r="XP274" s="253"/>
      <c r="XQ274" s="253"/>
      <c r="XR274" s="253"/>
      <c r="XS274" s="253"/>
      <c r="XT274" s="253"/>
      <c r="XU274" s="253"/>
      <c r="XV274" s="253"/>
      <c r="XW274" s="253"/>
      <c r="XX274" s="253"/>
      <c r="XY274" s="253"/>
      <c r="XZ274" s="253"/>
      <c r="YA274" s="253"/>
      <c r="YB274" s="253"/>
      <c r="YC274" s="253"/>
      <c r="YD274" s="253"/>
      <c r="YE274" s="253"/>
      <c r="YF274" s="253"/>
      <c r="YG274" s="253"/>
      <c r="YH274" s="253"/>
      <c r="YI274" s="253"/>
      <c r="YJ274" s="253"/>
      <c r="YK274" s="253"/>
      <c r="YL274" s="253"/>
      <c r="YM274" s="253"/>
      <c r="YN274" s="253"/>
      <c r="YO274" s="253"/>
      <c r="YP274" s="253"/>
      <c r="YQ274" s="253"/>
      <c r="YR274" s="253"/>
      <c r="YS274" s="253"/>
      <c r="YT274" s="253"/>
      <c r="YU274" s="253"/>
      <c r="YV274" s="253"/>
      <c r="YW274" s="253"/>
      <c r="YX274" s="253"/>
      <c r="YY274" s="253"/>
      <c r="YZ274" s="253"/>
      <c r="ZA274" s="253"/>
      <c r="ZB274" s="253"/>
      <c r="ZC274" s="253"/>
      <c r="ZD274" s="253"/>
      <c r="ZE274" s="253"/>
      <c r="ZF274" s="253"/>
      <c r="ZG274" s="253"/>
      <c r="ZH274" s="253"/>
      <c r="ZI274" s="253"/>
      <c r="ZJ274" s="253"/>
      <c r="ZK274" s="253"/>
      <c r="ZL274" s="253"/>
      <c r="ZM274" s="253"/>
      <c r="ZN274" s="253"/>
      <c r="ZO274" s="253"/>
      <c r="ZP274" s="253"/>
      <c r="ZQ274" s="253"/>
      <c r="ZR274" s="253"/>
      <c r="ZS274" s="253"/>
      <c r="ZT274" s="253"/>
      <c r="ZU274" s="253"/>
      <c r="ZV274" s="253"/>
      <c r="ZW274" s="253"/>
      <c r="ZX274" s="253"/>
      <c r="ZY274" s="253"/>
      <c r="ZZ274" s="253"/>
      <c r="AAA274" s="253"/>
      <c r="AAB274" s="253"/>
      <c r="AAC274" s="253"/>
      <c r="AAD274" s="253"/>
      <c r="AAE274" s="253"/>
      <c r="AAF274" s="253"/>
      <c r="AAG274" s="253"/>
      <c r="AAH274" s="253"/>
      <c r="AAI274" s="253"/>
      <c r="AAJ274" s="253"/>
      <c r="AAK274" s="253"/>
      <c r="AAL274" s="253"/>
      <c r="AAM274" s="253"/>
      <c r="AAN274" s="253"/>
      <c r="AAO274" s="253"/>
      <c r="AAP274" s="253"/>
      <c r="AAQ274" s="253"/>
      <c r="AAR274" s="253"/>
      <c r="AAS274" s="253"/>
      <c r="AAT274" s="253"/>
      <c r="AAU274" s="253"/>
      <c r="AAV274" s="253"/>
      <c r="AAW274" s="253"/>
      <c r="AAX274" s="253"/>
      <c r="AAY274" s="253"/>
      <c r="AAZ274" s="253"/>
      <c r="ABA274" s="253"/>
      <c r="ABB274" s="253"/>
      <c r="ABC274" s="253"/>
      <c r="ABD274" s="253"/>
      <c r="ABE274" s="253"/>
      <c r="ABF274" s="253"/>
      <c r="ABG274" s="253"/>
      <c r="ABH274" s="253"/>
      <c r="ABI274" s="253"/>
      <c r="ABJ274" s="253"/>
      <c r="ABK274" s="253"/>
      <c r="ABL274" s="253"/>
      <c r="ABM274" s="253"/>
      <c r="ABN274" s="253"/>
      <c r="ABO274" s="253"/>
      <c r="ABP274" s="253"/>
      <c r="ABQ274" s="253"/>
      <c r="ABR274" s="253"/>
      <c r="ABS274" s="253"/>
      <c r="ABT274" s="253"/>
      <c r="ABU274" s="253"/>
      <c r="ABV274" s="253"/>
      <c r="ABW274" s="253"/>
      <c r="ABX274" s="253"/>
      <c r="ABY274" s="253"/>
      <c r="ABZ274" s="253"/>
      <c r="ACA274" s="253"/>
      <c r="ACB274" s="253"/>
      <c r="ACC274" s="253"/>
      <c r="ACD274" s="253"/>
      <c r="ACE274" s="253"/>
      <c r="ACF274" s="253"/>
      <c r="ACG274" s="253"/>
      <c r="ACH274" s="253"/>
      <c r="ACI274" s="253"/>
      <c r="ACJ274" s="253"/>
      <c r="ACK274" s="253"/>
      <c r="ACL274" s="253"/>
      <c r="ACM274" s="253"/>
      <c r="ACN274" s="253"/>
      <c r="ACO274" s="253"/>
      <c r="ACP274" s="253"/>
      <c r="ACQ274" s="253"/>
      <c r="ACR274" s="253"/>
      <c r="ACS274" s="253"/>
      <c r="ACT274" s="253"/>
      <c r="ACU274" s="253"/>
      <c r="ACV274" s="253"/>
      <c r="ACW274" s="253"/>
      <c r="ACX274" s="253"/>
      <c r="ACY274" s="253"/>
      <c r="ACZ274" s="253"/>
      <c r="ADA274" s="253"/>
      <c r="ADB274" s="253"/>
      <c r="ADC274" s="253"/>
      <c r="ADD274" s="253"/>
      <c r="ADE274" s="253"/>
      <c r="ADF274" s="253"/>
      <c r="ADG274" s="253"/>
      <c r="ADH274" s="253"/>
      <c r="ADI274" s="253"/>
      <c r="ADJ274" s="253"/>
      <c r="ADK274" s="253"/>
      <c r="ADL274" s="253"/>
      <c r="ADM274" s="253"/>
      <c r="ADN274" s="253"/>
      <c r="ADO274" s="253"/>
      <c r="ADP274" s="253"/>
      <c r="ADQ274" s="253"/>
      <c r="ADR274" s="253"/>
      <c r="ADS274" s="253"/>
      <c r="ADT274" s="253"/>
      <c r="ADU274" s="253"/>
      <c r="ADV274" s="253"/>
      <c r="ADW274" s="253"/>
      <c r="ADX274" s="253"/>
      <c r="ADY274" s="253"/>
      <c r="ADZ274" s="253"/>
      <c r="AEA274" s="253"/>
      <c r="AEB274" s="253"/>
      <c r="AEC274" s="253"/>
      <c r="AED274" s="253"/>
      <c r="AEE274" s="253"/>
      <c r="AEF274" s="253"/>
      <c r="AEG274" s="253"/>
      <c r="AEH274" s="253"/>
      <c r="AEI274" s="253"/>
      <c r="AEJ274" s="253"/>
      <c r="AEK274" s="253"/>
      <c r="AEL274" s="253"/>
      <c r="AEM274" s="253"/>
      <c r="AEN274" s="253"/>
      <c r="AEO274" s="253"/>
      <c r="AEP274" s="253"/>
      <c r="AEQ274" s="253"/>
      <c r="AER274" s="253"/>
      <c r="AES274" s="253"/>
      <c r="AET274" s="253"/>
      <c r="AEU274" s="253"/>
      <c r="AEV274" s="253"/>
      <c r="AEW274" s="253"/>
      <c r="AEX274" s="253"/>
      <c r="AEY274" s="253"/>
      <c r="AEZ274" s="253"/>
      <c r="AFA274" s="253"/>
      <c r="AFB274" s="253"/>
      <c r="AFC274" s="253"/>
      <c r="AFD274" s="253"/>
      <c r="AFE274" s="253"/>
      <c r="AFF274" s="253"/>
      <c r="AFG274" s="253"/>
      <c r="AFH274" s="253"/>
      <c r="AFI274" s="253"/>
      <c r="AFJ274" s="253"/>
      <c r="AFK274" s="253"/>
      <c r="AFL274" s="253"/>
      <c r="AFM274" s="253"/>
      <c r="AFN274" s="253"/>
      <c r="AFO274" s="253"/>
      <c r="AFP274" s="253"/>
      <c r="AFQ274" s="253"/>
      <c r="AFR274" s="253"/>
      <c r="AFS274" s="253"/>
      <c r="AFT274" s="253"/>
      <c r="AFU274" s="253"/>
      <c r="AFV274" s="253"/>
      <c r="AFW274" s="253"/>
      <c r="AFX274" s="253"/>
      <c r="AFY274" s="253"/>
      <c r="AFZ274" s="253"/>
      <c r="AGA274" s="253"/>
      <c r="AGB274" s="253"/>
      <c r="AGC274" s="253"/>
      <c r="AGD274" s="253"/>
      <c r="AGE274" s="253"/>
      <c r="AGF274" s="253"/>
      <c r="AGG274" s="253"/>
      <c r="AGH274" s="253"/>
      <c r="AGI274" s="253"/>
      <c r="AGJ274" s="253"/>
      <c r="AGK274" s="253"/>
      <c r="AGL274" s="253"/>
      <c r="AGM274" s="253"/>
      <c r="AGN274" s="253"/>
      <c r="AGO274" s="253"/>
      <c r="AGP274" s="253"/>
      <c r="AGQ274" s="253"/>
      <c r="AGR274" s="253"/>
      <c r="AGS274" s="253"/>
      <c r="AGT274" s="253"/>
      <c r="AGU274" s="253"/>
      <c r="AGV274" s="253"/>
      <c r="AGW274" s="253"/>
      <c r="AGX274" s="253"/>
      <c r="AGY274" s="253"/>
      <c r="AGZ274" s="253"/>
      <c r="AHA274" s="253"/>
      <c r="AHB274" s="253"/>
      <c r="AHC274" s="253"/>
      <c r="AHD274" s="253"/>
      <c r="AHE274" s="253"/>
      <c r="AHF274" s="253"/>
      <c r="AHG274" s="253"/>
      <c r="AHH274" s="253"/>
      <c r="AHI274" s="253"/>
      <c r="AHJ274" s="253"/>
      <c r="AHK274" s="253"/>
      <c r="AHL274" s="253"/>
      <c r="AHM274" s="253"/>
      <c r="AHN274" s="253"/>
      <c r="AHO274" s="253"/>
      <c r="AHP274" s="253"/>
      <c r="AHQ274" s="253"/>
      <c r="AHR274" s="253"/>
      <c r="AHS274" s="253"/>
      <c r="AHT274" s="253"/>
      <c r="AHU274" s="253"/>
      <c r="AHV274" s="253"/>
      <c r="AHW274" s="253"/>
      <c r="AHX274" s="253"/>
      <c r="AHY274" s="253"/>
      <c r="AHZ274" s="253"/>
      <c r="AIA274" s="253"/>
      <c r="AIB274" s="253"/>
      <c r="AIC274" s="253"/>
      <c r="AID274" s="253"/>
      <c r="AIE274" s="253"/>
      <c r="AIF274" s="253"/>
      <c r="AIG274" s="253"/>
      <c r="AIH274" s="253"/>
      <c r="AII274" s="253"/>
      <c r="AIJ274" s="253"/>
      <c r="AIK274" s="253"/>
      <c r="AIL274" s="253"/>
      <c r="AIM274" s="253"/>
      <c r="AIN274" s="253"/>
      <c r="AIO274" s="253"/>
      <c r="AIP274" s="253"/>
      <c r="AIQ274" s="253"/>
      <c r="AIR274" s="253"/>
      <c r="AIS274" s="253"/>
      <c r="AIT274" s="253"/>
      <c r="AIU274" s="253"/>
      <c r="AIV274" s="253"/>
      <c r="AIW274" s="253"/>
      <c r="AIX274" s="253"/>
      <c r="AIY274" s="253"/>
      <c r="AIZ274" s="253"/>
      <c r="AJA274" s="253"/>
      <c r="AJB274" s="253"/>
      <c r="AJC274" s="253"/>
      <c r="AJD274" s="253"/>
      <c r="AJE274" s="253"/>
      <c r="AJF274" s="253"/>
      <c r="AJG274" s="253"/>
      <c r="AJH274" s="253"/>
      <c r="AJI274" s="253"/>
      <c r="AJJ274" s="253"/>
      <c r="AJK274" s="253"/>
      <c r="AJL274" s="253"/>
      <c r="AJM274" s="253"/>
      <c r="AJN274" s="253"/>
      <c r="AJO274" s="253"/>
      <c r="AJP274" s="253"/>
      <c r="AJQ274" s="253"/>
      <c r="AJR274" s="253"/>
      <c r="AJS274" s="253"/>
      <c r="AJT274" s="253"/>
      <c r="AJU274" s="253"/>
      <c r="AJV274" s="253"/>
      <c r="AJW274" s="253"/>
      <c r="AJX274" s="253"/>
      <c r="AJY274" s="253"/>
      <c r="AJZ274" s="253"/>
      <c r="AKA274" s="253"/>
      <c r="AKB274" s="253"/>
      <c r="AKC274" s="253"/>
      <c r="AKD274" s="253"/>
      <c r="AKE274" s="253"/>
      <c r="AKF274" s="253"/>
      <c r="AKG274" s="253"/>
      <c r="AKH274" s="253"/>
      <c r="AKI274" s="253"/>
      <c r="AKJ274" s="253"/>
      <c r="AKK274" s="253"/>
      <c r="AKL274" s="253"/>
      <c r="AKM274" s="253"/>
      <c r="AKN274" s="253"/>
      <c r="AKO274" s="253"/>
      <c r="AKP274" s="253"/>
      <c r="AKQ274" s="253"/>
      <c r="AKR274" s="253"/>
      <c r="AKS274" s="253"/>
      <c r="AKT274" s="253"/>
      <c r="AKU274" s="253"/>
      <c r="AKV274" s="253"/>
      <c r="AKW274" s="253"/>
      <c r="AKX274" s="253"/>
      <c r="AKY274" s="253"/>
      <c r="AKZ274" s="253"/>
      <c r="ALA274" s="253"/>
      <c r="ALB274" s="253"/>
      <c r="ALC274" s="253"/>
      <c r="ALD274" s="253"/>
      <c r="ALE274" s="253"/>
      <c r="ALF274" s="253"/>
      <c r="ALG274" s="253"/>
      <c r="ALH274" s="253"/>
      <c r="ALI274" s="253"/>
      <c r="ALJ274" s="253"/>
      <c r="ALK274" s="253"/>
      <c r="ALL274" s="253"/>
      <c r="ALM274" s="253"/>
      <c r="ALN274" s="253"/>
      <c r="ALO274" s="253"/>
      <c r="ALP274" s="253"/>
      <c r="ALQ274" s="253"/>
      <c r="ALR274" s="253"/>
      <c r="ALS274" s="253"/>
      <c r="ALT274" s="253"/>
      <c r="ALU274" s="253"/>
      <c r="ALV274" s="253"/>
      <c r="ALW274" s="253"/>
      <c r="ALX274" s="253"/>
      <c r="ALY274" s="253"/>
      <c r="ALZ274" s="253"/>
      <c r="AMA274" s="253"/>
      <c r="AMB274" s="253"/>
      <c r="AMC274" s="253"/>
      <c r="AMD274" s="253"/>
      <c r="AME274" s="253"/>
      <c r="AMF274" s="253"/>
      <c r="AMG274" s="253"/>
      <c r="AMH274" s="253"/>
      <c r="AMI274" s="253"/>
      <c r="AMJ274" s="253"/>
      <c r="AMK274" s="253"/>
      <c r="AML274" s="253"/>
      <c r="AMM274" s="253"/>
      <c r="AMN274" s="253"/>
      <c r="AMO274" s="253"/>
      <c r="AMP274" s="253"/>
      <c r="AMQ274" s="253"/>
      <c r="AMR274" s="253"/>
      <c r="AMS274" s="253"/>
      <c r="AMT274" s="253"/>
      <c r="AMU274" s="253"/>
      <c r="AMV274" s="253"/>
      <c r="AMW274" s="253"/>
      <c r="AMX274" s="253"/>
      <c r="AMY274" s="253"/>
      <c r="AMZ274" s="253"/>
      <c r="ANA274" s="253"/>
      <c r="ANB274" s="253"/>
      <c r="ANC274" s="253"/>
      <c r="AND274" s="253"/>
      <c r="ANE274" s="253"/>
      <c r="ANF274" s="253"/>
      <c r="ANG274" s="253"/>
      <c r="ANH274" s="253"/>
      <c r="ANI274" s="253"/>
      <c r="ANJ274" s="253"/>
      <c r="ANK274" s="253"/>
      <c r="ANL274" s="253"/>
      <c r="ANM274" s="253"/>
      <c r="ANN274" s="253"/>
      <c r="ANO274" s="253"/>
      <c r="ANP274" s="253"/>
      <c r="ANQ274" s="253"/>
      <c r="ANR274" s="253"/>
      <c r="ANS274" s="253"/>
      <c r="ANT274" s="253"/>
      <c r="ANU274" s="253"/>
      <c r="ANV274" s="253"/>
      <c r="ANW274" s="253"/>
      <c r="ANX274" s="253"/>
      <c r="ANY274" s="253"/>
      <c r="ANZ274" s="253"/>
      <c r="AOA274" s="253"/>
      <c r="AOB274" s="253"/>
      <c r="AOC274" s="253"/>
      <c r="AOD274" s="253"/>
      <c r="AOE274" s="253"/>
      <c r="AOF274" s="253"/>
      <c r="AOG274" s="253"/>
      <c r="AOH274" s="253"/>
      <c r="AOI274" s="253"/>
      <c r="AOJ274" s="253"/>
      <c r="AOK274" s="253"/>
      <c r="AOL274" s="253"/>
      <c r="AOM274" s="253"/>
      <c r="AON274" s="253"/>
      <c r="AOO274" s="253"/>
      <c r="AOP274" s="253"/>
      <c r="AOQ274" s="253"/>
      <c r="AOR274" s="253"/>
      <c r="AOS274" s="253"/>
      <c r="AOT274" s="253"/>
      <c r="AOU274" s="253"/>
      <c r="AOV274" s="253"/>
      <c r="AOW274" s="253"/>
      <c r="AOX274" s="253"/>
      <c r="AOY274" s="253"/>
      <c r="AOZ274" s="253"/>
      <c r="APA274" s="253"/>
      <c r="APB274" s="253"/>
      <c r="APC274" s="253"/>
      <c r="APD274" s="253"/>
      <c r="APE274" s="253"/>
      <c r="APF274" s="253"/>
      <c r="APG274" s="253"/>
      <c r="APH274" s="253"/>
      <c r="API274" s="253"/>
      <c r="APJ274" s="253"/>
      <c r="APK274" s="253"/>
      <c r="APL274" s="253"/>
      <c r="APM274" s="253"/>
      <c r="APN274" s="253"/>
      <c r="APO274" s="253"/>
      <c r="APP274" s="253"/>
      <c r="APQ274" s="253"/>
      <c r="APR274" s="253"/>
      <c r="APS274" s="253"/>
      <c r="APT274" s="253"/>
      <c r="APU274" s="253"/>
      <c r="APV274" s="253"/>
      <c r="APW274" s="253"/>
      <c r="APX274" s="253"/>
      <c r="APY274" s="253"/>
      <c r="APZ274" s="253"/>
      <c r="AQA274" s="253"/>
      <c r="AQB274" s="253"/>
      <c r="AQC274" s="253"/>
      <c r="AQD274" s="253"/>
      <c r="AQE274" s="253"/>
      <c r="AQF274" s="253"/>
      <c r="AQG274" s="253"/>
      <c r="AQH274" s="253"/>
      <c r="AQI274" s="253"/>
      <c r="AQJ274" s="253"/>
      <c r="AQK274" s="253"/>
      <c r="AQL274" s="253"/>
      <c r="AQM274" s="253"/>
      <c r="AQN274" s="253"/>
      <c r="AQO274" s="253"/>
      <c r="AQP274" s="253"/>
      <c r="AQQ274" s="253"/>
      <c r="AQR274" s="253"/>
      <c r="AQS274" s="253"/>
      <c r="AQT274" s="253"/>
      <c r="AQU274" s="253"/>
      <c r="AQV274" s="253"/>
      <c r="AQW274" s="253"/>
      <c r="AQX274" s="253"/>
      <c r="AQY274" s="253"/>
      <c r="AQZ274" s="253"/>
      <c r="ARA274" s="253"/>
      <c r="ARB274" s="253"/>
      <c r="ARC274" s="253"/>
      <c r="ARD274" s="253"/>
      <c r="ARE274" s="253"/>
      <c r="ARF274" s="253"/>
      <c r="ARG274" s="253"/>
      <c r="ARH274" s="253"/>
      <c r="ARI274" s="253"/>
      <c r="ARJ274" s="253"/>
      <c r="ARK274" s="253"/>
      <c r="ARL274" s="253"/>
      <c r="ARM274" s="253"/>
      <c r="ARN274" s="253"/>
      <c r="ARO274" s="253"/>
      <c r="ARP274" s="253"/>
      <c r="ARQ274" s="253"/>
      <c r="ARR274" s="253"/>
      <c r="ARS274" s="253"/>
      <c r="ART274" s="253"/>
      <c r="ARU274" s="253"/>
      <c r="ARV274" s="253"/>
      <c r="ARW274" s="253"/>
      <c r="ARX274" s="253"/>
      <c r="ARY274" s="253"/>
      <c r="ARZ274" s="253"/>
      <c r="ASA274" s="253"/>
      <c r="ASB274" s="253"/>
      <c r="ASC274" s="253"/>
      <c r="ASD274" s="253"/>
      <c r="ASE274" s="253"/>
      <c r="ASF274" s="253"/>
      <c r="ASG274" s="253"/>
      <c r="ASH274" s="253"/>
      <c r="ASI274" s="253"/>
      <c r="ASJ274" s="253"/>
      <c r="ASK274" s="253"/>
      <c r="ASL274" s="253"/>
      <c r="ASM274" s="253"/>
      <c r="ASN274" s="253"/>
      <c r="ASO274" s="253"/>
      <c r="ASP274" s="253"/>
      <c r="ASQ274" s="253"/>
      <c r="ASR274" s="253"/>
      <c r="ASS274" s="253"/>
      <c r="AST274" s="253"/>
      <c r="ASU274" s="253"/>
      <c r="ASV274" s="253"/>
      <c r="ASW274" s="253"/>
      <c r="ASX274" s="253"/>
      <c r="ASY274" s="253"/>
      <c r="ASZ274" s="253"/>
      <c r="ATA274" s="253"/>
      <c r="ATB274" s="253"/>
      <c r="ATC274" s="253"/>
      <c r="ATD274" s="253"/>
      <c r="ATE274" s="253"/>
      <c r="ATF274" s="253"/>
      <c r="ATG274" s="253"/>
      <c r="ATH274" s="253"/>
      <c r="ATI274" s="253"/>
      <c r="ATJ274" s="253"/>
      <c r="ATK274" s="253"/>
      <c r="ATL274" s="253"/>
      <c r="ATM274" s="253"/>
      <c r="ATN274" s="253"/>
      <c r="ATO274" s="253"/>
      <c r="ATP274" s="253"/>
      <c r="ATQ274" s="253"/>
      <c r="ATR274" s="253"/>
      <c r="ATS274" s="253"/>
      <c r="ATT274" s="253"/>
      <c r="ATU274" s="253"/>
      <c r="ATV274" s="253"/>
      <c r="ATW274" s="253"/>
      <c r="ATX274" s="253"/>
      <c r="ATY274" s="253"/>
      <c r="ATZ274" s="253"/>
      <c r="AUA274" s="253"/>
      <c r="AUB274" s="253"/>
      <c r="AUC274" s="253"/>
      <c r="AUD274" s="253"/>
      <c r="AUE274" s="253"/>
      <c r="AUF274" s="253"/>
      <c r="AUG274" s="253"/>
      <c r="AUH274" s="253"/>
      <c r="AUI274" s="253"/>
      <c r="AUJ274" s="253"/>
      <c r="AUK274" s="253"/>
      <c r="AUL274" s="253"/>
      <c r="AUM274" s="253"/>
      <c r="AUN274" s="253"/>
      <c r="AUO274" s="253"/>
      <c r="AUP274" s="253"/>
      <c r="AUQ274" s="253"/>
      <c r="AUR274" s="253"/>
      <c r="AUS274" s="253"/>
      <c r="AUT274" s="253"/>
      <c r="AUU274" s="253"/>
      <c r="AUV274" s="253"/>
      <c r="AUW274" s="253"/>
      <c r="AUX274" s="253"/>
      <c r="AUY274" s="253"/>
      <c r="AUZ274" s="253"/>
      <c r="AVA274" s="253"/>
      <c r="AVB274" s="253"/>
      <c r="AVC274" s="253"/>
      <c r="AVD274" s="253"/>
      <c r="AVE274" s="253"/>
      <c r="AVF274" s="253"/>
      <c r="AVG274" s="253"/>
      <c r="AVH274" s="253"/>
      <c r="AVI274" s="253"/>
      <c r="AVJ274" s="253"/>
      <c r="AVK274" s="253"/>
      <c r="AVL274" s="253"/>
      <c r="AVM274" s="253"/>
      <c r="AVN274" s="253"/>
      <c r="AVO274" s="253"/>
      <c r="AVP274" s="253"/>
      <c r="AVQ274" s="253"/>
      <c r="AVR274" s="253"/>
      <c r="AVS274" s="253"/>
      <c r="AVT274" s="253"/>
      <c r="AVU274" s="253"/>
      <c r="AVV274" s="253"/>
      <c r="AVW274" s="253"/>
      <c r="AVX274" s="253"/>
      <c r="AVY274" s="253"/>
      <c r="AVZ274" s="253"/>
      <c r="AWA274" s="253"/>
      <c r="AWB274" s="253"/>
      <c r="AWC274" s="253"/>
      <c r="AWD274" s="253"/>
      <c r="AWE274" s="253"/>
      <c r="AWF274" s="253"/>
      <c r="AWG274" s="253"/>
      <c r="AWH274" s="253"/>
      <c r="AWI274" s="253"/>
      <c r="AWJ274" s="253"/>
      <c r="AWK274" s="253"/>
      <c r="AWL274" s="253"/>
      <c r="AWM274" s="253"/>
      <c r="AWN274" s="253"/>
      <c r="AWO274" s="253"/>
      <c r="AWP274" s="253"/>
      <c r="AWQ274" s="253"/>
      <c r="AWR274" s="253"/>
      <c r="AWS274" s="253"/>
      <c r="AWT274" s="253"/>
      <c r="AWU274" s="253"/>
      <c r="AWV274" s="253"/>
      <c r="AWW274" s="253"/>
      <c r="AWX274" s="253"/>
      <c r="AWY274" s="253"/>
      <c r="AWZ274" s="253"/>
      <c r="AXA274" s="253"/>
      <c r="AXB274" s="253"/>
      <c r="AXC274" s="253"/>
      <c r="AXD274" s="253"/>
      <c r="AXE274" s="253"/>
      <c r="AXF274" s="253"/>
      <c r="AXG274" s="253"/>
      <c r="AXH274" s="253"/>
      <c r="AXI274" s="253"/>
      <c r="AXJ274" s="253"/>
      <c r="AXK274" s="253"/>
      <c r="AXL274" s="253"/>
      <c r="AXM274" s="253"/>
      <c r="AXN274" s="253"/>
      <c r="AXO274" s="253"/>
      <c r="AXP274" s="253"/>
      <c r="AXQ274" s="253"/>
      <c r="AXR274" s="253"/>
      <c r="AXS274" s="253"/>
      <c r="AXT274" s="253"/>
      <c r="AXU274" s="253"/>
      <c r="AXV274" s="253"/>
      <c r="AXW274" s="253"/>
      <c r="AXX274" s="253"/>
      <c r="AXY274" s="253"/>
      <c r="AXZ274" s="253"/>
      <c r="AYA274" s="253"/>
      <c r="AYB274" s="253"/>
      <c r="AYC274" s="253"/>
      <c r="AYD274" s="253"/>
      <c r="AYE274" s="253"/>
      <c r="AYF274" s="253"/>
      <c r="AYG274" s="253"/>
      <c r="AYH274" s="253"/>
      <c r="AYI274" s="253"/>
      <c r="AYJ274" s="253"/>
      <c r="AYK274" s="253"/>
      <c r="AYL274" s="253"/>
      <c r="AYM274" s="253"/>
      <c r="AYN274" s="253"/>
      <c r="AYO274" s="253"/>
      <c r="AYP274" s="253"/>
      <c r="AYQ274" s="253"/>
      <c r="AYR274" s="253"/>
      <c r="AYS274" s="253"/>
      <c r="AYT274" s="253"/>
      <c r="AYU274" s="253"/>
      <c r="AYV274" s="253"/>
      <c r="AYW274" s="253"/>
      <c r="AYX274" s="253"/>
      <c r="AYY274" s="253"/>
      <c r="AYZ274" s="253"/>
      <c r="AZA274" s="253"/>
      <c r="AZB274" s="253"/>
      <c r="AZC274" s="253"/>
      <c r="AZD274" s="253"/>
      <c r="AZE274" s="253"/>
      <c r="AZF274" s="253"/>
      <c r="AZG274" s="253"/>
      <c r="AZH274" s="253"/>
      <c r="AZI274" s="253"/>
      <c r="AZJ274" s="253"/>
      <c r="AZK274" s="253"/>
      <c r="AZL274" s="253"/>
      <c r="AZM274" s="253"/>
      <c r="AZN274" s="253"/>
      <c r="AZO274" s="253"/>
      <c r="AZP274" s="253"/>
      <c r="AZQ274" s="253"/>
      <c r="AZR274" s="253"/>
      <c r="AZS274" s="253"/>
      <c r="AZT274" s="253"/>
      <c r="AZU274" s="253"/>
      <c r="AZV274" s="253"/>
      <c r="AZW274" s="253"/>
      <c r="AZX274" s="253"/>
      <c r="AZY274" s="253"/>
      <c r="AZZ274" s="253"/>
      <c r="BAA274" s="253"/>
      <c r="BAB274" s="253"/>
      <c r="BAC274" s="253"/>
      <c r="BAD274" s="253"/>
      <c r="BAE274" s="253"/>
      <c r="BAF274" s="253"/>
      <c r="BAG274" s="253"/>
      <c r="BAH274" s="253"/>
      <c r="BAI274" s="253"/>
      <c r="BAJ274" s="253"/>
      <c r="BAK274" s="253"/>
      <c r="BAL274" s="253"/>
      <c r="BAM274" s="253"/>
      <c r="BAN274" s="253"/>
      <c r="BAO274" s="253"/>
      <c r="BAP274" s="253"/>
      <c r="BAQ274" s="253"/>
      <c r="BAR274" s="253"/>
      <c r="BAS274" s="253"/>
      <c r="BAT274" s="253"/>
      <c r="BAU274" s="253"/>
      <c r="BAV274" s="253"/>
      <c r="BAW274" s="253"/>
      <c r="BAX274" s="253"/>
      <c r="BAY274" s="253"/>
      <c r="BAZ274" s="253"/>
      <c r="BBA274" s="253"/>
      <c r="BBB274" s="253"/>
      <c r="BBC274" s="253"/>
      <c r="BBD274" s="253"/>
      <c r="BBE274" s="253"/>
      <c r="BBF274" s="253"/>
      <c r="BBG274" s="253"/>
      <c r="BBH274" s="253"/>
      <c r="BBI274" s="253"/>
      <c r="BBJ274" s="253"/>
      <c r="BBK274" s="253"/>
      <c r="BBL274" s="253"/>
      <c r="BBM274" s="253"/>
      <c r="BBN274" s="253"/>
      <c r="BBO274" s="253"/>
      <c r="BBP274" s="253"/>
      <c r="BBQ274" s="253"/>
      <c r="BBR274" s="253"/>
      <c r="BBS274" s="253"/>
      <c r="BBT274" s="253"/>
      <c r="BBU274" s="253"/>
      <c r="BBV274" s="253"/>
      <c r="BBW274" s="253"/>
      <c r="BBX274" s="253"/>
      <c r="BBY274" s="253"/>
      <c r="BBZ274" s="253"/>
      <c r="BCA274" s="253"/>
      <c r="BCB274" s="253"/>
      <c r="BCC274" s="253"/>
      <c r="BCD274" s="253"/>
      <c r="BCE274" s="253"/>
      <c r="BCF274" s="253"/>
      <c r="BCG274" s="253"/>
      <c r="BCH274" s="253"/>
      <c r="BCI274" s="253"/>
      <c r="BCJ274" s="253"/>
      <c r="BCK274" s="253"/>
      <c r="BCL274" s="253"/>
      <c r="BCM274" s="253"/>
      <c r="BCN274" s="253"/>
      <c r="BCO274" s="253"/>
      <c r="BCP274" s="253"/>
      <c r="BCQ274" s="253"/>
      <c r="BCR274" s="253"/>
      <c r="BCS274" s="253"/>
      <c r="BCT274" s="253"/>
      <c r="BCU274" s="253"/>
      <c r="BCV274" s="253"/>
      <c r="BCW274" s="253"/>
      <c r="BCX274" s="253"/>
      <c r="BCY274" s="253"/>
      <c r="BCZ274" s="253"/>
      <c r="BDA274" s="253"/>
      <c r="BDB274" s="253"/>
      <c r="BDC274" s="253"/>
      <c r="BDD274" s="253"/>
      <c r="BDE274" s="253"/>
      <c r="BDF274" s="253"/>
      <c r="BDG274" s="253"/>
      <c r="BDH274" s="253"/>
      <c r="BDI274" s="253"/>
      <c r="BDJ274" s="253"/>
      <c r="BDK274" s="253"/>
      <c r="BDL274" s="253"/>
      <c r="BDM274" s="253"/>
      <c r="BDN274" s="253"/>
      <c r="BDO274" s="253"/>
      <c r="BDP274" s="253"/>
      <c r="BDQ274" s="253"/>
      <c r="BDR274" s="253"/>
      <c r="BDS274" s="253"/>
      <c r="BDT274" s="253"/>
      <c r="BDU274" s="253"/>
      <c r="BDV274" s="253"/>
      <c r="BDW274" s="253"/>
      <c r="BDX274" s="253"/>
      <c r="BDY274" s="253"/>
      <c r="BDZ274" s="253"/>
      <c r="BEA274" s="253"/>
      <c r="BEB274" s="253"/>
      <c r="BEC274" s="253"/>
      <c r="BED274" s="253"/>
      <c r="BEE274" s="253"/>
      <c r="BEF274" s="253"/>
      <c r="BEG274" s="253"/>
      <c r="BEH274" s="253"/>
      <c r="BEI274" s="253"/>
      <c r="BEJ274" s="253"/>
      <c r="BEK274" s="253"/>
      <c r="BEL274" s="253"/>
      <c r="BEM274" s="253"/>
      <c r="BEN274" s="253"/>
      <c r="BEO274" s="253"/>
      <c r="BEP274" s="253"/>
      <c r="BEQ274" s="253"/>
      <c r="BER274" s="253"/>
      <c r="BES274" s="253"/>
      <c r="BET274" s="253"/>
      <c r="BEU274" s="253"/>
      <c r="BEV274" s="253"/>
      <c r="BEW274" s="253"/>
      <c r="BEX274" s="253"/>
      <c r="BEY274" s="253"/>
      <c r="BEZ274" s="253"/>
      <c r="BFA274" s="253"/>
      <c r="BFB274" s="253"/>
      <c r="BFC274" s="253"/>
      <c r="BFD274" s="253"/>
      <c r="BFE274" s="253"/>
      <c r="BFF274" s="253"/>
      <c r="BFG274" s="253"/>
      <c r="BFH274" s="253"/>
      <c r="BFI274" s="253"/>
      <c r="BFJ274" s="253"/>
      <c r="BFK274" s="253"/>
      <c r="BFL274" s="253"/>
      <c r="BFM274" s="253"/>
      <c r="BFN274" s="253"/>
      <c r="BFO274" s="253"/>
      <c r="BFP274" s="253"/>
      <c r="BFQ274" s="253"/>
      <c r="BFR274" s="253"/>
      <c r="BFS274" s="253"/>
      <c r="BFT274" s="253"/>
      <c r="BFU274" s="253"/>
      <c r="BFV274" s="253"/>
      <c r="BFW274" s="253"/>
      <c r="BFX274" s="253"/>
      <c r="BFY274" s="253"/>
      <c r="BFZ274" s="253"/>
      <c r="BGA274" s="253"/>
      <c r="BGB274" s="253"/>
      <c r="BGC274" s="253"/>
      <c r="BGD274" s="253"/>
      <c r="BGE274" s="253"/>
      <c r="BGF274" s="253"/>
      <c r="BGG274" s="253"/>
      <c r="BGH274" s="253"/>
      <c r="BGI274" s="253"/>
      <c r="BGJ274" s="253"/>
      <c r="BGK274" s="253"/>
      <c r="BGL274" s="253"/>
      <c r="BGM274" s="253"/>
      <c r="BGN274" s="253"/>
      <c r="BGO274" s="253"/>
      <c r="BGP274" s="253"/>
      <c r="BGQ274" s="253"/>
      <c r="BGR274" s="253"/>
      <c r="BGS274" s="253"/>
      <c r="BGT274" s="253"/>
      <c r="BGU274" s="253"/>
      <c r="BGV274" s="253"/>
      <c r="BGW274" s="253"/>
      <c r="BGX274" s="253"/>
      <c r="BGY274" s="253"/>
      <c r="BGZ274" s="253"/>
      <c r="BHA274" s="253"/>
      <c r="BHB274" s="253"/>
      <c r="BHC274" s="253"/>
      <c r="BHD274" s="253"/>
      <c r="BHE274" s="253"/>
      <c r="BHF274" s="253"/>
      <c r="BHG274" s="253"/>
      <c r="BHH274" s="253"/>
      <c r="BHI274" s="253"/>
      <c r="BHJ274" s="253"/>
      <c r="BHK274" s="253"/>
      <c r="BHL274" s="253"/>
      <c r="BHM274" s="253"/>
      <c r="BHN274" s="253"/>
      <c r="BHO274" s="253"/>
      <c r="BHP274" s="253"/>
      <c r="BHQ274" s="253"/>
      <c r="BHR274" s="253"/>
      <c r="BHS274" s="253"/>
      <c r="BHT274" s="253"/>
      <c r="BHU274" s="253"/>
      <c r="BHV274" s="253"/>
      <c r="BHW274" s="253"/>
      <c r="BHX274" s="253"/>
      <c r="BHY274" s="253"/>
      <c r="BHZ274" s="253"/>
      <c r="BIA274" s="253"/>
      <c r="BIB274" s="253"/>
      <c r="BIC274" s="253"/>
      <c r="BID274" s="253"/>
      <c r="BIE274" s="253"/>
      <c r="BIF274" s="253"/>
      <c r="BIG274" s="253"/>
      <c r="BIH274" s="253"/>
      <c r="BII274" s="253"/>
      <c r="BIJ274" s="253"/>
      <c r="BIK274" s="253"/>
      <c r="BIL274" s="253"/>
      <c r="BIM274" s="253"/>
      <c r="BIN274" s="253"/>
      <c r="BIO274" s="253"/>
      <c r="BIP274" s="253"/>
      <c r="BIQ274" s="253"/>
      <c r="BIR274" s="253"/>
      <c r="BIS274" s="253"/>
      <c r="BIT274" s="253"/>
      <c r="BIU274" s="253"/>
      <c r="BIV274" s="253"/>
      <c r="BIW274" s="253"/>
      <c r="BIX274" s="253"/>
      <c r="BIY274" s="253"/>
      <c r="BIZ274" s="253"/>
      <c r="BJA274" s="253"/>
      <c r="BJB274" s="253"/>
      <c r="BJC274" s="253"/>
      <c r="BJD274" s="253"/>
      <c r="BJE274" s="253"/>
      <c r="BJF274" s="253"/>
      <c r="BJG274" s="253"/>
      <c r="BJH274" s="253"/>
      <c r="BJI274" s="253"/>
      <c r="BJJ274" s="253"/>
      <c r="BJK274" s="253"/>
      <c r="BJL274" s="253"/>
      <c r="BJM274" s="253"/>
      <c r="BJN274" s="253"/>
      <c r="BJO274" s="253"/>
      <c r="BJP274" s="253"/>
      <c r="BJQ274" s="253"/>
      <c r="BJR274" s="253"/>
      <c r="BJS274" s="253"/>
      <c r="BJT274" s="253"/>
      <c r="BJU274" s="253"/>
      <c r="BJV274" s="253"/>
      <c r="BJW274" s="253"/>
      <c r="BJX274" s="253"/>
      <c r="BJY274" s="253"/>
      <c r="BJZ274" s="253"/>
      <c r="BKA274" s="253"/>
      <c r="BKB274" s="253"/>
      <c r="BKC274" s="253"/>
      <c r="BKD274" s="253"/>
      <c r="BKE274" s="253"/>
      <c r="BKF274" s="253"/>
      <c r="BKG274" s="253"/>
      <c r="BKH274" s="253"/>
      <c r="BKI274" s="253"/>
      <c r="BKJ274" s="253"/>
      <c r="BKK274" s="253"/>
      <c r="BKL274" s="253"/>
      <c r="BKM274" s="253"/>
      <c r="BKN274" s="253"/>
      <c r="BKO274" s="253"/>
      <c r="BKP274" s="253"/>
      <c r="BKQ274" s="253"/>
      <c r="BKR274" s="253"/>
      <c r="BKS274" s="253"/>
      <c r="BKT274" s="253"/>
      <c r="BKU274" s="253"/>
      <c r="BKV274" s="253"/>
      <c r="BKW274" s="253"/>
      <c r="BKX274" s="253"/>
      <c r="BKY274" s="253"/>
      <c r="BKZ274" s="253"/>
      <c r="BLA274" s="253"/>
      <c r="BLB274" s="253"/>
      <c r="BLC274" s="253"/>
      <c r="BLD274" s="253"/>
      <c r="BLE274" s="253"/>
      <c r="BLF274" s="253"/>
      <c r="BLG274" s="253"/>
      <c r="BLH274" s="253"/>
      <c r="BLI274" s="253"/>
      <c r="BLJ274" s="253"/>
      <c r="BLK274" s="253"/>
      <c r="BLL274" s="253"/>
      <c r="BLM274" s="253"/>
      <c r="BLN274" s="253"/>
      <c r="BLO274" s="253"/>
      <c r="BLP274" s="253"/>
      <c r="BLQ274" s="253"/>
      <c r="BLR274" s="253"/>
      <c r="BLS274" s="253"/>
      <c r="BLT274" s="253"/>
      <c r="BLU274" s="253"/>
      <c r="BLV274" s="253"/>
      <c r="BLW274" s="253"/>
      <c r="BLX274" s="253"/>
      <c r="BLY274" s="253"/>
      <c r="BLZ274" s="253"/>
      <c r="BMA274" s="253"/>
      <c r="BMB274" s="253"/>
      <c r="BMC274" s="253"/>
      <c r="BMD274" s="253"/>
      <c r="BME274" s="253"/>
      <c r="BMF274" s="253"/>
      <c r="BMG274" s="253"/>
      <c r="BMH274" s="253"/>
      <c r="BMI274" s="253"/>
      <c r="BMJ274" s="253"/>
      <c r="BMK274" s="253"/>
      <c r="BML274" s="253"/>
      <c r="BMM274" s="253"/>
      <c r="BMN274" s="253"/>
      <c r="BMO274" s="253"/>
      <c r="BMP274" s="253"/>
      <c r="BMQ274" s="253"/>
      <c r="BMR274" s="253"/>
      <c r="BMS274" s="253"/>
      <c r="BMT274" s="253"/>
      <c r="BMU274" s="253"/>
      <c r="BMV274" s="253"/>
      <c r="BMW274" s="253"/>
      <c r="BMX274" s="253"/>
      <c r="BMY274" s="253"/>
      <c r="BMZ274" s="253"/>
      <c r="BNA274" s="253"/>
      <c r="BNB274" s="253"/>
      <c r="BNC274" s="253"/>
      <c r="BND274" s="253"/>
      <c r="BNE274" s="253"/>
      <c r="BNF274" s="253"/>
      <c r="BNG274" s="253"/>
      <c r="BNH274" s="253"/>
      <c r="BNI274" s="253"/>
      <c r="BNJ274" s="253"/>
      <c r="BNK274" s="253"/>
      <c r="BNL274" s="253"/>
      <c r="BNM274" s="253"/>
      <c r="BNN274" s="253"/>
      <c r="BNO274" s="253"/>
      <c r="BNP274" s="253"/>
      <c r="BNQ274" s="253"/>
      <c r="BNR274" s="253"/>
      <c r="BNS274" s="253"/>
      <c r="BNT274" s="253"/>
      <c r="BNU274" s="253"/>
      <c r="BNV274" s="253"/>
      <c r="BNW274" s="253"/>
      <c r="BNX274" s="253"/>
      <c r="BNY274" s="253"/>
      <c r="BNZ274" s="253"/>
      <c r="BOA274" s="253"/>
      <c r="BOB274" s="253"/>
      <c r="BOC274" s="253"/>
      <c r="BOD274" s="253"/>
      <c r="BOE274" s="253"/>
      <c r="BOF274" s="253"/>
      <c r="BOG274" s="253"/>
      <c r="BOH274" s="253"/>
      <c r="BOI274" s="253"/>
      <c r="BOJ274" s="253"/>
      <c r="BOK274" s="253"/>
      <c r="BOL274" s="253"/>
      <c r="BOM274" s="253"/>
      <c r="BON274" s="253"/>
      <c r="BOO274" s="253"/>
      <c r="BOP274" s="253"/>
      <c r="BOQ274" s="253"/>
      <c r="BOR274" s="253"/>
      <c r="BOS274" s="253"/>
      <c r="BOT274" s="253"/>
      <c r="BOU274" s="253"/>
      <c r="BOV274" s="253"/>
      <c r="BOW274" s="253"/>
      <c r="BOX274" s="253"/>
      <c r="BOY274" s="253"/>
      <c r="BOZ274" s="253"/>
      <c r="BPA274" s="253"/>
      <c r="BPB274" s="253"/>
      <c r="BPC274" s="253"/>
      <c r="BPD274" s="253"/>
      <c r="BPE274" s="253"/>
      <c r="BPF274" s="253"/>
      <c r="BPG274" s="253"/>
      <c r="BPH274" s="253"/>
      <c r="BPI274" s="253"/>
      <c r="BPJ274" s="253"/>
      <c r="BPK274" s="253"/>
      <c r="BPL274" s="253"/>
      <c r="BPM274" s="253"/>
      <c r="BPN274" s="253"/>
      <c r="BPO274" s="253"/>
      <c r="BPP274" s="253"/>
      <c r="BPQ274" s="253"/>
      <c r="BPR274" s="253"/>
      <c r="BPS274" s="253"/>
      <c r="BPT274" s="253"/>
      <c r="BPU274" s="253"/>
      <c r="BPV274" s="253"/>
      <c r="BPW274" s="253"/>
      <c r="BPX274" s="253"/>
      <c r="BPY274" s="253"/>
      <c r="BPZ274" s="253"/>
      <c r="BQA274" s="253"/>
      <c r="BQB274" s="253"/>
      <c r="BQC274" s="253"/>
      <c r="BQD274" s="253"/>
      <c r="BQE274" s="253"/>
      <c r="BQF274" s="253"/>
      <c r="BQG274" s="253"/>
      <c r="BQH274" s="253"/>
      <c r="BQI274" s="253"/>
      <c r="BQJ274" s="253"/>
      <c r="BQK274" s="253"/>
      <c r="BQL274" s="253"/>
      <c r="BQM274" s="253"/>
      <c r="BQN274" s="253"/>
      <c r="BQO274" s="253"/>
      <c r="BQP274" s="253"/>
      <c r="BQQ274" s="253"/>
      <c r="BQR274" s="253"/>
      <c r="BQS274" s="253"/>
      <c r="BQT274" s="253"/>
      <c r="BQU274" s="253"/>
      <c r="BQV274" s="253"/>
      <c r="BQW274" s="253"/>
      <c r="BQX274" s="253"/>
      <c r="BQY274" s="253"/>
      <c r="BQZ274" s="253"/>
      <c r="BRA274" s="253"/>
      <c r="BRB274" s="253"/>
      <c r="BRC274" s="253"/>
      <c r="BRD274" s="253"/>
      <c r="BRE274" s="253"/>
      <c r="BRF274" s="253"/>
      <c r="BRG274" s="253"/>
      <c r="BRH274" s="253"/>
      <c r="BRI274" s="253"/>
      <c r="BRJ274" s="253"/>
      <c r="BRK274" s="253"/>
      <c r="BRL274" s="253"/>
      <c r="BRM274" s="253"/>
      <c r="BRN274" s="253"/>
      <c r="BRO274" s="253"/>
      <c r="BRP274" s="253"/>
      <c r="BRQ274" s="253"/>
      <c r="BRR274" s="253"/>
      <c r="BRS274" s="253"/>
      <c r="BRT274" s="253"/>
      <c r="BRU274" s="253"/>
      <c r="BRV274" s="253"/>
      <c r="BRW274" s="253"/>
      <c r="BRX274" s="253"/>
      <c r="BRY274" s="253"/>
      <c r="BRZ274" s="253"/>
      <c r="BSA274" s="253"/>
      <c r="BSB274" s="253"/>
      <c r="BSC274" s="253"/>
      <c r="BSD274" s="253"/>
      <c r="BSE274" s="253"/>
      <c r="BSF274" s="253"/>
      <c r="BSG274" s="253"/>
      <c r="BSH274" s="253"/>
      <c r="BSI274" s="253"/>
      <c r="BSJ274" s="253"/>
      <c r="BSK274" s="253"/>
      <c r="BSL274" s="253"/>
      <c r="BSM274" s="253"/>
      <c r="BSN274" s="253"/>
      <c r="BSO274" s="253"/>
      <c r="BSP274" s="253"/>
      <c r="BSQ274" s="253"/>
      <c r="BSR274" s="253"/>
      <c r="BSS274" s="253"/>
      <c r="BST274" s="253"/>
      <c r="BSU274" s="253"/>
      <c r="BSV274" s="253"/>
      <c r="BSW274" s="253"/>
      <c r="BSX274" s="253"/>
      <c r="BSY274" s="253"/>
      <c r="BSZ274" s="253"/>
      <c r="BTA274" s="253"/>
      <c r="BTB274" s="253"/>
      <c r="BTC274" s="253"/>
      <c r="BTD274" s="253"/>
      <c r="BTE274" s="253"/>
      <c r="BTF274" s="253"/>
      <c r="BTG274" s="253"/>
      <c r="BTH274" s="253"/>
      <c r="BTI274" s="253"/>
      <c r="BTJ274" s="253"/>
      <c r="BTK274" s="253"/>
      <c r="BTL274" s="253"/>
      <c r="BTM274" s="253"/>
      <c r="BTN274" s="253"/>
      <c r="BTO274" s="253"/>
      <c r="BTP274" s="253"/>
      <c r="BTQ274" s="253"/>
      <c r="BTR274" s="253"/>
      <c r="BTS274" s="253"/>
      <c r="BTT274" s="253"/>
      <c r="BTU274" s="253"/>
      <c r="BTV274" s="253"/>
      <c r="BTW274" s="253"/>
      <c r="BTX274" s="253"/>
      <c r="BTY274" s="253"/>
      <c r="BTZ274" s="253"/>
      <c r="BUA274" s="253"/>
      <c r="BUB274" s="253"/>
      <c r="BUC274" s="253"/>
      <c r="BUD274" s="253"/>
      <c r="BUE274" s="253"/>
      <c r="BUF274" s="253"/>
      <c r="BUG274" s="253"/>
      <c r="BUH274" s="253"/>
      <c r="BUI274" s="253"/>
      <c r="BUJ274" s="253"/>
      <c r="BUK274" s="253"/>
      <c r="BUL274" s="253"/>
      <c r="BUM274" s="253"/>
      <c r="BUN274" s="253"/>
      <c r="BUO274" s="253"/>
      <c r="BUP274" s="253"/>
      <c r="BUQ274" s="253"/>
      <c r="BUR274" s="253"/>
      <c r="BUS274" s="253"/>
      <c r="BUT274" s="253"/>
      <c r="BUU274" s="253"/>
      <c r="BUV274" s="253"/>
      <c r="BUW274" s="253"/>
      <c r="BUX274" s="253"/>
      <c r="BUY274" s="253"/>
      <c r="BUZ274" s="253"/>
      <c r="BVA274" s="253"/>
      <c r="BVB274" s="253"/>
      <c r="BVC274" s="253"/>
      <c r="BVD274" s="253"/>
      <c r="BVE274" s="253"/>
      <c r="BVF274" s="253"/>
      <c r="BVG274" s="253"/>
      <c r="BVH274" s="253"/>
      <c r="BVI274" s="253"/>
      <c r="BVJ274" s="253"/>
      <c r="BVK274" s="253"/>
      <c r="BVL274" s="253"/>
      <c r="BVM274" s="253"/>
      <c r="BVN274" s="253"/>
      <c r="BVO274" s="253"/>
      <c r="BVP274" s="253"/>
      <c r="BVQ274" s="253"/>
      <c r="BVR274" s="253"/>
      <c r="BVS274" s="253"/>
      <c r="BVT274" s="253"/>
      <c r="BVU274" s="253"/>
      <c r="BVV274" s="253"/>
      <c r="BVW274" s="253"/>
      <c r="BVX274" s="253"/>
      <c r="BVY274" s="253"/>
      <c r="BVZ274" s="253"/>
      <c r="BWA274" s="253"/>
      <c r="BWB274" s="253"/>
      <c r="BWC274" s="253"/>
      <c r="BWD274" s="253"/>
      <c r="BWE274" s="253"/>
      <c r="BWF274" s="253"/>
      <c r="BWG274" s="253"/>
      <c r="BWH274" s="253"/>
      <c r="BWI274" s="253"/>
      <c r="BWJ274" s="253"/>
      <c r="BWK274" s="253"/>
      <c r="BWL274" s="253"/>
      <c r="BWM274" s="253"/>
      <c r="BWN274" s="253"/>
      <c r="BWO274" s="253"/>
      <c r="BWP274" s="253"/>
      <c r="BWQ274" s="253"/>
      <c r="BWR274" s="253"/>
      <c r="BWS274" s="253"/>
      <c r="BWT274" s="253"/>
      <c r="BWU274" s="253"/>
      <c r="BWV274" s="253"/>
      <c r="BWW274" s="253"/>
      <c r="BWX274" s="253"/>
      <c r="BWY274" s="253"/>
      <c r="BWZ274" s="253"/>
      <c r="BXA274" s="253"/>
      <c r="BXB274" s="253"/>
      <c r="BXC274" s="253"/>
      <c r="BXD274" s="253"/>
      <c r="BXE274" s="253"/>
      <c r="BXF274" s="253"/>
      <c r="BXG274" s="253"/>
      <c r="BXH274" s="253"/>
      <c r="BXI274" s="253"/>
      <c r="BXJ274" s="253"/>
      <c r="BXK274" s="253"/>
      <c r="BXL274" s="253"/>
      <c r="BXM274" s="253"/>
      <c r="BXN274" s="253"/>
      <c r="BXO274" s="253"/>
      <c r="BXP274" s="253"/>
      <c r="BXQ274" s="253"/>
      <c r="BXR274" s="253"/>
      <c r="BXS274" s="253"/>
      <c r="BXT274" s="253"/>
      <c r="BXU274" s="253"/>
      <c r="BXV274" s="253"/>
      <c r="BXW274" s="253"/>
      <c r="BXX274" s="253"/>
      <c r="BXY274" s="253"/>
      <c r="BXZ274" s="253"/>
      <c r="BYA274" s="253"/>
      <c r="BYB274" s="253"/>
      <c r="BYC274" s="253"/>
      <c r="BYD274" s="253"/>
      <c r="BYE274" s="253"/>
      <c r="BYF274" s="253"/>
      <c r="BYG274" s="253"/>
      <c r="BYH274" s="253"/>
      <c r="BYI274" s="253"/>
      <c r="BYJ274" s="253"/>
      <c r="BYK274" s="253"/>
      <c r="BYL274" s="253"/>
      <c r="BYM274" s="253"/>
      <c r="BYN274" s="253"/>
      <c r="BYO274" s="253"/>
      <c r="BYP274" s="253"/>
      <c r="BYQ274" s="253"/>
      <c r="BYR274" s="253"/>
      <c r="BYS274" s="253"/>
      <c r="BYT274" s="253"/>
      <c r="BYU274" s="253"/>
      <c r="BYV274" s="253"/>
      <c r="BYW274" s="253"/>
      <c r="BYX274" s="253"/>
      <c r="BYY274" s="253"/>
      <c r="BYZ274" s="253"/>
      <c r="BZA274" s="253"/>
      <c r="BZB274" s="253"/>
      <c r="BZC274" s="253"/>
      <c r="BZD274" s="253"/>
      <c r="BZE274" s="253"/>
      <c r="BZF274" s="253"/>
      <c r="BZG274" s="253"/>
      <c r="BZH274" s="253"/>
      <c r="BZI274" s="253"/>
      <c r="BZJ274" s="253"/>
      <c r="BZK274" s="253"/>
      <c r="BZL274" s="253"/>
      <c r="BZM274" s="253"/>
      <c r="BZN274" s="253"/>
      <c r="BZO274" s="253"/>
      <c r="BZP274" s="253"/>
      <c r="BZQ274" s="253"/>
      <c r="BZR274" s="253"/>
      <c r="BZS274" s="253"/>
      <c r="BZT274" s="253"/>
      <c r="BZU274" s="253"/>
      <c r="BZV274" s="253"/>
      <c r="BZW274" s="253"/>
      <c r="BZX274" s="253"/>
      <c r="BZY274" s="253"/>
      <c r="BZZ274" s="253"/>
      <c r="CAA274" s="253"/>
      <c r="CAB274" s="253"/>
      <c r="CAC274" s="253"/>
      <c r="CAD274" s="253"/>
      <c r="CAE274" s="253"/>
      <c r="CAF274" s="253"/>
      <c r="CAG274" s="253"/>
      <c r="CAH274" s="253"/>
      <c r="CAI274" s="253"/>
      <c r="CAJ274" s="253"/>
      <c r="CAK274" s="253"/>
      <c r="CAL274" s="253"/>
      <c r="CAM274" s="253"/>
      <c r="CAN274" s="253"/>
      <c r="CAO274" s="253"/>
      <c r="CAP274" s="253"/>
      <c r="CAQ274" s="253"/>
      <c r="CAR274" s="253"/>
      <c r="CAS274" s="253"/>
      <c r="CAT274" s="253"/>
      <c r="CAU274" s="253"/>
      <c r="CAV274" s="253"/>
      <c r="CAW274" s="253"/>
      <c r="CAX274" s="253"/>
      <c r="CAY274" s="253"/>
      <c r="CAZ274" s="253"/>
      <c r="CBA274" s="253"/>
      <c r="CBB274" s="253"/>
      <c r="CBC274" s="253"/>
      <c r="CBD274" s="253"/>
      <c r="CBE274" s="253"/>
      <c r="CBF274" s="253"/>
      <c r="CBG274" s="253"/>
      <c r="CBH274" s="253"/>
      <c r="CBI274" s="253"/>
      <c r="CBJ274" s="253"/>
      <c r="CBK274" s="253"/>
      <c r="CBL274" s="253"/>
      <c r="CBM274" s="253"/>
      <c r="CBN274" s="253"/>
      <c r="CBO274" s="253"/>
      <c r="CBP274" s="253"/>
      <c r="CBQ274" s="253"/>
      <c r="CBR274" s="253"/>
      <c r="CBS274" s="253"/>
      <c r="CBT274" s="253"/>
      <c r="CBU274" s="253"/>
      <c r="CBV274" s="253"/>
      <c r="CBW274" s="253"/>
      <c r="CBX274" s="253"/>
      <c r="CBY274" s="253"/>
      <c r="CBZ274" s="253"/>
      <c r="CCA274" s="253"/>
      <c r="CCB274" s="253"/>
      <c r="CCC274" s="253"/>
      <c r="CCD274" s="253"/>
      <c r="CCE274" s="253"/>
      <c r="CCF274" s="253"/>
      <c r="CCG274" s="253"/>
      <c r="CCH274" s="253"/>
      <c r="CCI274" s="253"/>
      <c r="CCJ274" s="253"/>
      <c r="CCK274" s="253"/>
      <c r="CCL274" s="253"/>
      <c r="CCM274" s="253"/>
      <c r="CCN274" s="253"/>
      <c r="CCO274" s="253"/>
      <c r="CCP274" s="253"/>
      <c r="CCQ274" s="253"/>
      <c r="CCR274" s="253"/>
      <c r="CCS274" s="253"/>
      <c r="CCT274" s="253"/>
      <c r="CCU274" s="253"/>
      <c r="CCV274" s="253"/>
      <c r="CCW274" s="253"/>
      <c r="CCX274" s="253"/>
      <c r="CCY274" s="253"/>
      <c r="CCZ274" s="253"/>
      <c r="CDA274" s="253"/>
      <c r="CDB274" s="253"/>
      <c r="CDC274" s="253"/>
      <c r="CDD274" s="253"/>
      <c r="CDE274" s="253"/>
      <c r="CDF274" s="253"/>
      <c r="CDG274" s="253"/>
      <c r="CDH274" s="253"/>
      <c r="CDI274" s="253"/>
      <c r="CDJ274" s="253"/>
      <c r="CDK274" s="253"/>
      <c r="CDL274" s="253"/>
      <c r="CDM274" s="253"/>
      <c r="CDN274" s="253"/>
      <c r="CDO274" s="253"/>
      <c r="CDP274" s="253"/>
      <c r="CDQ274" s="253"/>
      <c r="CDR274" s="253"/>
      <c r="CDS274" s="253"/>
      <c r="CDT274" s="253"/>
      <c r="CDU274" s="253"/>
      <c r="CDV274" s="253"/>
      <c r="CDW274" s="253"/>
      <c r="CDX274" s="253"/>
      <c r="CDY274" s="253"/>
      <c r="CDZ274" s="253"/>
      <c r="CEA274" s="253"/>
      <c r="CEB274" s="253"/>
      <c r="CEC274" s="253"/>
      <c r="CED274" s="253"/>
      <c r="CEE274" s="253"/>
      <c r="CEF274" s="253"/>
      <c r="CEG274" s="253"/>
      <c r="CEH274" s="253"/>
      <c r="CEI274" s="253"/>
      <c r="CEJ274" s="253"/>
      <c r="CEK274" s="253"/>
      <c r="CEL274" s="253"/>
      <c r="CEM274" s="253"/>
      <c r="CEN274" s="253"/>
      <c r="CEO274" s="253"/>
      <c r="CEP274" s="253"/>
      <c r="CEQ274" s="253"/>
      <c r="CER274" s="253"/>
      <c r="CES274" s="253"/>
      <c r="CET274" s="253"/>
      <c r="CEU274" s="253"/>
      <c r="CEV274" s="253"/>
      <c r="CEW274" s="253"/>
      <c r="CEX274" s="253"/>
      <c r="CEY274" s="253"/>
      <c r="CEZ274" s="253"/>
      <c r="CFA274" s="253"/>
      <c r="CFB274" s="253"/>
      <c r="CFC274" s="253"/>
      <c r="CFD274" s="253"/>
      <c r="CFE274" s="253"/>
      <c r="CFF274" s="253"/>
      <c r="CFG274" s="253"/>
      <c r="CFH274" s="253"/>
      <c r="CFI274" s="253"/>
      <c r="CFJ274" s="253"/>
      <c r="CFK274" s="253"/>
      <c r="CFL274" s="253"/>
      <c r="CFM274" s="253"/>
      <c r="CFN274" s="253"/>
      <c r="CFO274" s="253"/>
      <c r="CFP274" s="253"/>
      <c r="CFQ274" s="253"/>
      <c r="CFR274" s="253"/>
      <c r="CFS274" s="253"/>
      <c r="CFT274" s="253"/>
      <c r="CFU274" s="253"/>
      <c r="CFV274" s="253"/>
      <c r="CFW274" s="253"/>
      <c r="CFX274" s="253"/>
      <c r="CFY274" s="253"/>
      <c r="CFZ274" s="253"/>
      <c r="CGA274" s="253"/>
      <c r="CGB274" s="253"/>
      <c r="CGC274" s="253"/>
      <c r="CGD274" s="253"/>
      <c r="CGE274" s="253"/>
      <c r="CGF274" s="253"/>
      <c r="CGG274" s="253"/>
      <c r="CGH274" s="253"/>
      <c r="CGI274" s="253"/>
      <c r="CGJ274" s="253"/>
      <c r="CGK274" s="253"/>
      <c r="CGL274" s="253"/>
      <c r="CGM274" s="253"/>
      <c r="CGN274" s="253"/>
      <c r="CGO274" s="253"/>
      <c r="CGP274" s="253"/>
      <c r="CGQ274" s="253"/>
      <c r="CGR274" s="253"/>
      <c r="CGS274" s="253"/>
      <c r="CGT274" s="253"/>
      <c r="CGU274" s="253"/>
      <c r="CGV274" s="253"/>
      <c r="CGW274" s="253"/>
      <c r="CGX274" s="253"/>
      <c r="CGY274" s="253"/>
      <c r="CGZ274" s="253"/>
      <c r="CHA274" s="253"/>
      <c r="CHB274" s="253"/>
      <c r="CHC274" s="253"/>
      <c r="CHD274" s="253"/>
      <c r="CHE274" s="253"/>
      <c r="CHF274" s="253"/>
      <c r="CHG274" s="253"/>
      <c r="CHH274" s="253"/>
      <c r="CHI274" s="253"/>
      <c r="CHJ274" s="253"/>
      <c r="CHK274" s="253"/>
      <c r="CHL274" s="253"/>
      <c r="CHM274" s="253"/>
      <c r="CHN274" s="253"/>
      <c r="CHO274" s="253"/>
      <c r="CHP274" s="253"/>
      <c r="CHQ274" s="253"/>
      <c r="CHR274" s="253"/>
      <c r="CHS274" s="253"/>
      <c r="CHT274" s="253"/>
      <c r="CHU274" s="253"/>
      <c r="CHV274" s="253"/>
      <c r="CHW274" s="253"/>
      <c r="CHX274" s="253"/>
      <c r="CHY274" s="253"/>
      <c r="CHZ274" s="253"/>
      <c r="CIA274" s="253"/>
      <c r="CIB274" s="253"/>
      <c r="CIC274" s="253"/>
      <c r="CID274" s="253"/>
      <c r="CIE274" s="253"/>
      <c r="CIF274" s="253"/>
      <c r="CIG274" s="253"/>
      <c r="CIH274" s="253"/>
      <c r="CII274" s="253"/>
      <c r="CIJ274" s="253"/>
      <c r="CIK274" s="253"/>
      <c r="CIL274" s="253"/>
      <c r="CIM274" s="253"/>
      <c r="CIN274" s="253"/>
      <c r="CIO274" s="253"/>
      <c r="CIP274" s="253"/>
      <c r="CIQ274" s="253"/>
      <c r="CIR274" s="253"/>
      <c r="CIS274" s="253"/>
      <c r="CIT274" s="253"/>
      <c r="CIU274" s="253"/>
      <c r="CIV274" s="253"/>
      <c r="CIW274" s="253"/>
      <c r="CIX274" s="253"/>
      <c r="CIY274" s="253"/>
      <c r="CIZ274" s="253"/>
      <c r="CJA274" s="253"/>
      <c r="CJB274" s="253"/>
      <c r="CJC274" s="253"/>
      <c r="CJD274" s="253"/>
      <c r="CJE274" s="253"/>
      <c r="CJF274" s="253"/>
      <c r="CJG274" s="253"/>
      <c r="CJH274" s="253"/>
      <c r="CJI274" s="253"/>
      <c r="CJJ274" s="253"/>
      <c r="CJK274" s="253"/>
      <c r="CJL274" s="253"/>
      <c r="CJM274" s="253"/>
      <c r="CJN274" s="253"/>
      <c r="CJO274" s="253"/>
      <c r="CJP274" s="253"/>
      <c r="CJQ274" s="253"/>
      <c r="CJR274" s="253"/>
      <c r="CJS274" s="253"/>
      <c r="CJT274" s="253"/>
      <c r="CJU274" s="253"/>
      <c r="CJV274" s="253"/>
      <c r="CJW274" s="253"/>
      <c r="CJX274" s="253"/>
      <c r="CJY274" s="253"/>
      <c r="CJZ274" s="253"/>
      <c r="CKA274" s="253"/>
      <c r="CKB274" s="253"/>
      <c r="CKC274" s="253"/>
      <c r="CKD274" s="253"/>
      <c r="CKE274" s="253"/>
      <c r="CKF274" s="253"/>
      <c r="CKG274" s="253"/>
      <c r="CKH274" s="253"/>
      <c r="CKI274" s="253"/>
      <c r="CKJ274" s="253"/>
      <c r="CKK274" s="253"/>
      <c r="CKL274" s="253"/>
      <c r="CKM274" s="253"/>
      <c r="CKN274" s="253"/>
      <c r="CKO274" s="253"/>
      <c r="CKP274" s="253"/>
      <c r="CKQ274" s="253"/>
      <c r="CKR274" s="253"/>
      <c r="CKS274" s="253"/>
      <c r="CKT274" s="253"/>
      <c r="CKU274" s="253"/>
      <c r="CKV274" s="253"/>
      <c r="CKW274" s="253"/>
      <c r="CKX274" s="253"/>
      <c r="CKY274" s="253"/>
      <c r="CKZ274" s="253"/>
      <c r="CLA274" s="253"/>
      <c r="CLB274" s="253"/>
      <c r="CLC274" s="253"/>
      <c r="CLD274" s="253"/>
      <c r="CLE274" s="253"/>
      <c r="CLF274" s="253"/>
      <c r="CLG274" s="253"/>
      <c r="CLH274" s="253"/>
      <c r="CLI274" s="253"/>
      <c r="CLJ274" s="253"/>
      <c r="CLK274" s="253"/>
      <c r="CLL274" s="253"/>
      <c r="CLM274" s="253"/>
      <c r="CLN274" s="253"/>
      <c r="CLO274" s="253"/>
      <c r="CLP274" s="253"/>
      <c r="CLQ274" s="253"/>
      <c r="CLR274" s="253"/>
      <c r="CLS274" s="253"/>
      <c r="CLT274" s="253"/>
      <c r="CLU274" s="253"/>
      <c r="CLV274" s="253"/>
      <c r="CLW274" s="253"/>
      <c r="CLX274" s="253"/>
      <c r="CLY274" s="253"/>
      <c r="CLZ274" s="253"/>
      <c r="CMA274" s="253"/>
      <c r="CMB274" s="253"/>
      <c r="CMC274" s="253"/>
      <c r="CMD274" s="253"/>
      <c r="CME274" s="253"/>
      <c r="CMF274" s="253"/>
      <c r="CMG274" s="253"/>
      <c r="CMH274" s="253"/>
      <c r="CMI274" s="253"/>
      <c r="CMJ274" s="253"/>
      <c r="CMK274" s="253"/>
      <c r="CML274" s="253"/>
      <c r="CMM274" s="253"/>
      <c r="CMN274" s="253"/>
      <c r="CMO274" s="253"/>
      <c r="CMP274" s="253"/>
      <c r="CMQ274" s="253"/>
      <c r="CMR274" s="253"/>
      <c r="CMS274" s="253"/>
      <c r="CMT274" s="253"/>
      <c r="CMU274" s="253"/>
      <c r="CMV274" s="253"/>
      <c r="CMW274" s="253"/>
      <c r="CMX274" s="253"/>
      <c r="CMY274" s="253"/>
      <c r="CMZ274" s="253"/>
      <c r="CNA274" s="253"/>
      <c r="CNB274" s="253"/>
      <c r="CNC274" s="253"/>
      <c r="CND274" s="253"/>
      <c r="CNE274" s="253"/>
      <c r="CNF274" s="253"/>
      <c r="CNG274" s="253"/>
      <c r="CNH274" s="253"/>
      <c r="CNI274" s="253"/>
      <c r="CNJ274" s="253"/>
      <c r="CNK274" s="253"/>
      <c r="CNL274" s="253"/>
      <c r="CNM274" s="253"/>
      <c r="CNN274" s="253"/>
      <c r="CNO274" s="253"/>
      <c r="CNP274" s="253"/>
      <c r="CNQ274" s="253"/>
      <c r="CNR274" s="253"/>
      <c r="CNS274" s="253"/>
      <c r="CNT274" s="253"/>
      <c r="CNU274" s="253"/>
      <c r="CNV274" s="253"/>
      <c r="CNW274" s="253"/>
      <c r="CNX274" s="253"/>
      <c r="CNY274" s="253"/>
      <c r="CNZ274" s="253"/>
      <c r="COA274" s="253"/>
      <c r="COB274" s="253"/>
      <c r="COC274" s="253"/>
      <c r="COD274" s="253"/>
      <c r="COE274" s="253"/>
      <c r="COF274" s="253"/>
      <c r="COG274" s="253"/>
      <c r="COH274" s="253"/>
      <c r="COI274" s="253"/>
      <c r="COJ274" s="253"/>
      <c r="COK274" s="253"/>
      <c r="COL274" s="253"/>
      <c r="COM274" s="253"/>
      <c r="CON274" s="253"/>
      <c r="COO274" s="253"/>
      <c r="COP274" s="253"/>
      <c r="COQ274" s="253"/>
      <c r="COR274" s="253"/>
      <c r="COS274" s="253"/>
      <c r="COT274" s="253"/>
      <c r="COU274" s="253"/>
      <c r="COV274" s="253"/>
      <c r="COW274" s="253"/>
      <c r="COX274" s="253"/>
      <c r="COY274" s="253"/>
      <c r="COZ274" s="253"/>
      <c r="CPA274" s="253"/>
      <c r="CPB274" s="253"/>
      <c r="CPC274" s="253"/>
      <c r="CPD274" s="253"/>
      <c r="CPE274" s="253"/>
      <c r="CPF274" s="253"/>
      <c r="CPG274" s="253"/>
      <c r="CPH274" s="253"/>
      <c r="CPI274" s="253"/>
      <c r="CPJ274" s="253"/>
      <c r="CPK274" s="253"/>
      <c r="CPL274" s="253"/>
      <c r="CPM274" s="253"/>
      <c r="CPN274" s="253"/>
      <c r="CPO274" s="253"/>
      <c r="CPP274" s="253"/>
      <c r="CPQ274" s="253"/>
      <c r="CPR274" s="253"/>
      <c r="CPS274" s="253"/>
      <c r="CPT274" s="253"/>
      <c r="CPU274" s="253"/>
      <c r="CPV274" s="253"/>
      <c r="CPW274" s="253"/>
      <c r="CPX274" s="253"/>
      <c r="CPY274" s="253"/>
      <c r="CPZ274" s="253"/>
      <c r="CQA274" s="253"/>
      <c r="CQB274" s="253"/>
      <c r="CQC274" s="253"/>
      <c r="CQD274" s="253"/>
      <c r="CQE274" s="253"/>
      <c r="CQF274" s="253"/>
      <c r="CQG274" s="253"/>
      <c r="CQH274" s="253"/>
      <c r="CQI274" s="253"/>
      <c r="CQJ274" s="253"/>
      <c r="CQK274" s="253"/>
      <c r="CQL274" s="253"/>
      <c r="CQM274" s="253"/>
      <c r="CQN274" s="253"/>
      <c r="CQO274" s="253"/>
      <c r="CQP274" s="253"/>
      <c r="CQQ274" s="253"/>
      <c r="CQR274" s="253"/>
      <c r="CQS274" s="253"/>
      <c r="CQT274" s="253"/>
      <c r="CQU274" s="253"/>
      <c r="CQV274" s="253"/>
      <c r="CQW274" s="253"/>
      <c r="CQX274" s="253"/>
      <c r="CQY274" s="253"/>
      <c r="CQZ274" s="253"/>
      <c r="CRA274" s="253"/>
      <c r="CRB274" s="253"/>
      <c r="CRC274" s="253"/>
      <c r="CRD274" s="253"/>
      <c r="CRE274" s="253"/>
      <c r="CRF274" s="253"/>
      <c r="CRG274" s="253"/>
      <c r="CRH274" s="253"/>
      <c r="CRI274" s="253"/>
      <c r="CRJ274" s="253"/>
      <c r="CRK274" s="253"/>
      <c r="CRL274" s="253"/>
      <c r="CRM274" s="253"/>
      <c r="CRN274" s="253"/>
      <c r="CRO274" s="253"/>
      <c r="CRP274" s="253"/>
      <c r="CRQ274" s="253"/>
      <c r="CRR274" s="253"/>
      <c r="CRS274" s="253"/>
      <c r="CRT274" s="253"/>
      <c r="CRU274" s="253"/>
      <c r="CRV274" s="253"/>
      <c r="CRW274" s="253"/>
      <c r="CRX274" s="253"/>
      <c r="CRY274" s="253"/>
      <c r="CRZ274" s="253"/>
      <c r="CSA274" s="253"/>
      <c r="CSB274" s="253"/>
      <c r="CSC274" s="253"/>
      <c r="CSD274" s="253"/>
      <c r="CSE274" s="253"/>
      <c r="CSF274" s="253"/>
      <c r="CSG274" s="253"/>
      <c r="CSH274" s="253"/>
      <c r="CSI274" s="253"/>
      <c r="CSJ274" s="253"/>
      <c r="CSK274" s="253"/>
      <c r="CSL274" s="253"/>
      <c r="CSM274" s="253"/>
      <c r="CSN274" s="253"/>
      <c r="CSO274" s="253"/>
      <c r="CSP274" s="253"/>
      <c r="CSQ274" s="253"/>
      <c r="CSR274" s="253"/>
      <c r="CSS274" s="253"/>
      <c r="CST274" s="253"/>
      <c r="CSU274" s="253"/>
      <c r="CSV274" s="253"/>
      <c r="CSW274" s="253"/>
      <c r="CSX274" s="253"/>
      <c r="CSY274" s="253"/>
      <c r="CSZ274" s="253"/>
      <c r="CTA274" s="253"/>
      <c r="CTB274" s="253"/>
      <c r="CTC274" s="253"/>
      <c r="CTD274" s="253"/>
      <c r="CTE274" s="253"/>
      <c r="CTF274" s="253"/>
      <c r="CTG274" s="253"/>
      <c r="CTH274" s="253"/>
      <c r="CTI274" s="253"/>
      <c r="CTJ274" s="253"/>
      <c r="CTK274" s="253"/>
      <c r="CTL274" s="253"/>
      <c r="CTM274" s="253"/>
      <c r="CTN274" s="253"/>
      <c r="CTO274" s="253"/>
      <c r="CTP274" s="253"/>
      <c r="CTQ274" s="253"/>
      <c r="CTR274" s="253"/>
      <c r="CTS274" s="253"/>
      <c r="CTT274" s="253"/>
      <c r="CTU274" s="253"/>
      <c r="CTV274" s="253"/>
      <c r="CTW274" s="253"/>
      <c r="CTX274" s="253"/>
      <c r="CTY274" s="253"/>
      <c r="CTZ274" s="253"/>
      <c r="CUA274" s="253"/>
      <c r="CUB274" s="253"/>
      <c r="CUC274" s="253"/>
      <c r="CUD274" s="253"/>
      <c r="CUE274" s="253"/>
      <c r="CUF274" s="253"/>
      <c r="CUG274" s="253"/>
      <c r="CUH274" s="253"/>
      <c r="CUI274" s="253"/>
      <c r="CUJ274" s="253"/>
      <c r="CUK274" s="253"/>
      <c r="CUL274" s="253"/>
      <c r="CUM274" s="253"/>
      <c r="CUN274" s="253"/>
      <c r="CUO274" s="253"/>
      <c r="CUP274" s="253"/>
      <c r="CUQ274" s="253"/>
      <c r="CUR274" s="253"/>
      <c r="CUS274" s="253"/>
      <c r="CUT274" s="253"/>
      <c r="CUU274" s="253"/>
      <c r="CUV274" s="253"/>
      <c r="CUW274" s="253"/>
      <c r="CUX274" s="253"/>
      <c r="CUY274" s="253"/>
      <c r="CUZ274" s="253"/>
      <c r="CVA274" s="253"/>
      <c r="CVB274" s="253"/>
      <c r="CVC274" s="253"/>
      <c r="CVD274" s="253"/>
      <c r="CVE274" s="253"/>
      <c r="CVF274" s="253"/>
      <c r="CVG274" s="253"/>
      <c r="CVH274" s="253"/>
      <c r="CVI274" s="253"/>
      <c r="CVJ274" s="253"/>
      <c r="CVK274" s="253"/>
      <c r="CVL274" s="253"/>
      <c r="CVM274" s="253"/>
      <c r="CVN274" s="253"/>
      <c r="CVO274" s="253"/>
      <c r="CVP274" s="253"/>
      <c r="CVQ274" s="253"/>
      <c r="CVR274" s="253"/>
      <c r="CVS274" s="253"/>
      <c r="CVT274" s="253"/>
      <c r="CVU274" s="253"/>
      <c r="CVV274" s="253"/>
      <c r="CVW274" s="253"/>
      <c r="CVX274" s="253"/>
      <c r="CVY274" s="253"/>
      <c r="CVZ274" s="253"/>
      <c r="CWA274" s="253"/>
      <c r="CWB274" s="253"/>
      <c r="CWC274" s="253"/>
      <c r="CWD274" s="253"/>
      <c r="CWE274" s="253"/>
      <c r="CWF274" s="253"/>
      <c r="CWG274" s="253"/>
      <c r="CWH274" s="253"/>
      <c r="CWI274" s="253"/>
      <c r="CWJ274" s="253"/>
      <c r="CWK274" s="253"/>
      <c r="CWL274" s="253"/>
      <c r="CWM274" s="253"/>
      <c r="CWN274" s="253"/>
      <c r="CWO274" s="253"/>
      <c r="CWP274" s="253"/>
      <c r="CWQ274" s="253"/>
      <c r="CWR274" s="253"/>
      <c r="CWS274" s="253"/>
      <c r="CWT274" s="253"/>
      <c r="CWU274" s="253"/>
      <c r="CWV274" s="253"/>
      <c r="CWW274" s="253"/>
      <c r="CWX274" s="253"/>
      <c r="CWY274" s="253"/>
      <c r="CWZ274" s="253"/>
      <c r="CXA274" s="253"/>
      <c r="CXB274" s="253"/>
      <c r="CXC274" s="253"/>
      <c r="CXD274" s="253"/>
      <c r="CXE274" s="253"/>
      <c r="CXF274" s="253"/>
      <c r="CXG274" s="253"/>
      <c r="CXH274" s="253"/>
      <c r="CXI274" s="253"/>
      <c r="CXJ274" s="253"/>
      <c r="CXK274" s="253"/>
      <c r="CXL274" s="253"/>
      <c r="CXM274" s="253"/>
      <c r="CXN274" s="253"/>
      <c r="CXO274" s="253"/>
      <c r="CXP274" s="253"/>
      <c r="CXQ274" s="253"/>
      <c r="CXR274" s="253"/>
      <c r="CXS274" s="253"/>
      <c r="CXT274" s="253"/>
      <c r="CXU274" s="253"/>
      <c r="CXV274" s="253"/>
      <c r="CXW274" s="253"/>
      <c r="CXX274" s="253"/>
      <c r="CXY274" s="253"/>
      <c r="CXZ274" s="253"/>
      <c r="CYA274" s="253"/>
      <c r="CYB274" s="253"/>
      <c r="CYC274" s="253"/>
      <c r="CYD274" s="253"/>
      <c r="CYE274" s="253"/>
      <c r="CYF274" s="253"/>
      <c r="CYG274" s="253"/>
      <c r="CYH274" s="253"/>
      <c r="CYI274" s="253"/>
      <c r="CYJ274" s="253"/>
      <c r="CYK274" s="253"/>
      <c r="CYL274" s="253"/>
      <c r="CYM274" s="253"/>
      <c r="CYN274" s="253"/>
      <c r="CYO274" s="253"/>
      <c r="CYP274" s="253"/>
      <c r="CYQ274" s="253"/>
      <c r="CYR274" s="253"/>
      <c r="CYS274" s="253"/>
      <c r="CYT274" s="253"/>
      <c r="CYU274" s="253"/>
      <c r="CYV274" s="253"/>
      <c r="CYW274" s="253"/>
      <c r="CYX274" s="253"/>
      <c r="CYY274" s="253"/>
      <c r="CYZ274" s="253"/>
      <c r="CZA274" s="253"/>
      <c r="CZB274" s="253"/>
      <c r="CZC274" s="253"/>
      <c r="CZD274" s="253"/>
      <c r="CZE274" s="253"/>
      <c r="CZF274" s="253"/>
      <c r="CZG274" s="253"/>
      <c r="CZH274" s="253"/>
      <c r="CZI274" s="253"/>
      <c r="CZJ274" s="253"/>
      <c r="CZK274" s="253"/>
      <c r="CZL274" s="253"/>
      <c r="CZM274" s="253"/>
      <c r="CZN274" s="253"/>
      <c r="CZO274" s="253"/>
      <c r="CZP274" s="253"/>
      <c r="CZQ274" s="253"/>
      <c r="CZR274" s="253"/>
      <c r="CZS274" s="253"/>
      <c r="CZT274" s="253"/>
      <c r="CZU274" s="253"/>
      <c r="CZV274" s="253"/>
      <c r="CZW274" s="253"/>
      <c r="CZX274" s="253"/>
      <c r="CZY274" s="253"/>
      <c r="CZZ274" s="253"/>
      <c r="DAA274" s="253"/>
      <c r="DAB274" s="253"/>
      <c r="DAC274" s="253"/>
      <c r="DAD274" s="253"/>
      <c r="DAE274" s="253"/>
      <c r="DAF274" s="253"/>
      <c r="DAG274" s="253"/>
      <c r="DAH274" s="253"/>
      <c r="DAI274" s="253"/>
      <c r="DAJ274" s="253"/>
      <c r="DAK274" s="253"/>
      <c r="DAL274" s="253"/>
      <c r="DAM274" s="253"/>
      <c r="DAN274" s="253"/>
      <c r="DAO274" s="253"/>
      <c r="DAP274" s="253"/>
      <c r="DAQ274" s="253"/>
      <c r="DAR274" s="253"/>
      <c r="DAS274" s="253"/>
      <c r="DAT274" s="253"/>
      <c r="DAU274" s="253"/>
      <c r="DAV274" s="253"/>
      <c r="DAW274" s="253"/>
      <c r="DAX274" s="253"/>
      <c r="DAY274" s="253"/>
      <c r="DAZ274" s="253"/>
      <c r="DBA274" s="253"/>
      <c r="DBB274" s="253"/>
      <c r="DBC274" s="253"/>
      <c r="DBD274" s="253"/>
      <c r="DBE274" s="253"/>
      <c r="DBF274" s="253"/>
      <c r="DBG274" s="253"/>
      <c r="DBH274" s="253"/>
      <c r="DBI274" s="253"/>
      <c r="DBJ274" s="253"/>
      <c r="DBK274" s="253"/>
      <c r="DBL274" s="253"/>
      <c r="DBM274" s="253"/>
      <c r="DBN274" s="253"/>
      <c r="DBO274" s="253"/>
      <c r="DBP274" s="253"/>
      <c r="DBQ274" s="253"/>
      <c r="DBR274" s="253"/>
      <c r="DBS274" s="253"/>
      <c r="DBT274" s="253"/>
      <c r="DBU274" s="253"/>
      <c r="DBV274" s="253"/>
      <c r="DBW274" s="253"/>
      <c r="DBX274" s="253"/>
      <c r="DBY274" s="253"/>
      <c r="DBZ274" s="253"/>
      <c r="DCA274" s="253"/>
      <c r="DCB274" s="253"/>
      <c r="DCC274" s="253"/>
      <c r="DCD274" s="253"/>
      <c r="DCE274" s="253"/>
      <c r="DCF274" s="253"/>
      <c r="DCG274" s="253"/>
      <c r="DCH274" s="253"/>
      <c r="DCI274" s="253"/>
      <c r="DCJ274" s="253"/>
      <c r="DCK274" s="253"/>
      <c r="DCL274" s="253"/>
      <c r="DCM274" s="253"/>
      <c r="DCN274" s="253"/>
      <c r="DCO274" s="253"/>
      <c r="DCP274" s="253"/>
      <c r="DCQ274" s="253"/>
      <c r="DCR274" s="253"/>
      <c r="DCS274" s="253"/>
      <c r="DCT274" s="253"/>
      <c r="DCU274" s="253"/>
      <c r="DCV274" s="253"/>
      <c r="DCW274" s="253"/>
      <c r="DCX274" s="253"/>
      <c r="DCY274" s="253"/>
      <c r="DCZ274" s="253"/>
      <c r="DDA274" s="253"/>
      <c r="DDB274" s="253"/>
      <c r="DDC274" s="253"/>
      <c r="DDD274" s="253"/>
      <c r="DDE274" s="253"/>
      <c r="DDF274" s="253"/>
      <c r="DDG274" s="253"/>
      <c r="DDH274" s="253"/>
      <c r="DDI274" s="253"/>
      <c r="DDJ274" s="253"/>
      <c r="DDK274" s="253"/>
      <c r="DDL274" s="253"/>
      <c r="DDM274" s="253"/>
      <c r="DDN274" s="253"/>
      <c r="DDO274" s="253"/>
      <c r="DDP274" s="253"/>
      <c r="DDQ274" s="253"/>
      <c r="DDR274" s="253"/>
      <c r="DDS274" s="253"/>
      <c r="DDT274" s="253"/>
      <c r="DDU274" s="253"/>
      <c r="DDV274" s="253"/>
      <c r="DDW274" s="253"/>
      <c r="DDX274" s="253"/>
      <c r="DDY274" s="253"/>
      <c r="DDZ274" s="253"/>
      <c r="DEA274" s="253"/>
      <c r="DEB274" s="253"/>
      <c r="DEC274" s="253"/>
      <c r="DED274" s="253"/>
      <c r="DEE274" s="253"/>
      <c r="DEF274" s="253"/>
      <c r="DEG274" s="253"/>
      <c r="DEH274" s="253"/>
      <c r="DEI274" s="253"/>
      <c r="DEJ274" s="253"/>
      <c r="DEK274" s="253"/>
      <c r="DEL274" s="253"/>
      <c r="DEM274" s="253"/>
      <c r="DEN274" s="253"/>
      <c r="DEO274" s="253"/>
      <c r="DEP274" s="253"/>
      <c r="DEQ274" s="253"/>
      <c r="DER274" s="253"/>
      <c r="DES274" s="253"/>
      <c r="DET274" s="253"/>
      <c r="DEU274" s="253"/>
      <c r="DEV274" s="253"/>
      <c r="DEW274" s="253"/>
      <c r="DEX274" s="253"/>
      <c r="DEY274" s="253"/>
      <c r="DEZ274" s="253"/>
      <c r="DFA274" s="253"/>
      <c r="DFB274" s="253"/>
      <c r="DFC274" s="253"/>
      <c r="DFD274" s="253"/>
      <c r="DFE274" s="253"/>
      <c r="DFF274" s="253"/>
      <c r="DFG274" s="253"/>
      <c r="DFH274" s="253"/>
      <c r="DFI274" s="253"/>
      <c r="DFJ274" s="253"/>
      <c r="DFK274" s="253"/>
      <c r="DFL274" s="253"/>
      <c r="DFM274" s="253"/>
      <c r="DFN274" s="253"/>
      <c r="DFO274" s="253"/>
      <c r="DFP274" s="253"/>
      <c r="DFQ274" s="253"/>
      <c r="DFR274" s="253"/>
      <c r="DFS274" s="253"/>
      <c r="DFT274" s="253"/>
      <c r="DFU274" s="253"/>
      <c r="DFV274" s="253"/>
      <c r="DFW274" s="253"/>
      <c r="DFX274" s="253"/>
      <c r="DFY274" s="253"/>
      <c r="DFZ274" s="253"/>
      <c r="DGA274" s="253"/>
      <c r="DGB274" s="253"/>
      <c r="DGC274" s="253"/>
      <c r="DGD274" s="253"/>
      <c r="DGE274" s="253"/>
      <c r="DGF274" s="253"/>
      <c r="DGG274" s="253"/>
      <c r="DGH274" s="253"/>
      <c r="DGI274" s="253"/>
      <c r="DGJ274" s="253"/>
      <c r="DGK274" s="253"/>
      <c r="DGL274" s="253"/>
      <c r="DGM274" s="253"/>
      <c r="DGN274" s="253"/>
      <c r="DGO274" s="253"/>
      <c r="DGP274" s="253"/>
      <c r="DGQ274" s="253"/>
      <c r="DGR274" s="253"/>
      <c r="DGS274" s="253"/>
      <c r="DGT274" s="253"/>
      <c r="DGU274" s="253"/>
      <c r="DGV274" s="253"/>
      <c r="DGW274" s="253"/>
      <c r="DGX274" s="253"/>
      <c r="DGY274" s="253"/>
      <c r="DGZ274" s="253"/>
      <c r="DHA274" s="253"/>
      <c r="DHB274" s="253"/>
      <c r="DHC274" s="253"/>
      <c r="DHD274" s="253"/>
      <c r="DHE274" s="253"/>
      <c r="DHF274" s="253"/>
      <c r="DHG274" s="253"/>
      <c r="DHH274" s="253"/>
      <c r="DHI274" s="253"/>
      <c r="DHJ274" s="253"/>
      <c r="DHK274" s="253"/>
      <c r="DHL274" s="253"/>
      <c r="DHM274" s="253"/>
      <c r="DHN274" s="253"/>
      <c r="DHO274" s="253"/>
      <c r="DHP274" s="253"/>
      <c r="DHQ274" s="253"/>
      <c r="DHR274" s="253"/>
      <c r="DHS274" s="253"/>
      <c r="DHT274" s="253"/>
      <c r="DHU274" s="253"/>
      <c r="DHV274" s="253"/>
      <c r="DHW274" s="253"/>
      <c r="DHX274" s="253"/>
      <c r="DHY274" s="253"/>
      <c r="DHZ274" s="253"/>
      <c r="DIA274" s="253"/>
      <c r="DIB274" s="253"/>
      <c r="DIC274" s="253"/>
      <c r="DID274" s="253"/>
      <c r="DIE274" s="253"/>
      <c r="DIF274" s="253"/>
      <c r="DIG274" s="253"/>
      <c r="DIH274" s="253"/>
      <c r="DII274" s="253"/>
      <c r="DIJ274" s="253"/>
      <c r="DIK274" s="253"/>
      <c r="DIL274" s="253"/>
      <c r="DIM274" s="253"/>
      <c r="DIN274" s="253"/>
      <c r="DIO274" s="253"/>
      <c r="DIP274" s="253"/>
      <c r="DIQ274" s="253"/>
      <c r="DIR274" s="253"/>
      <c r="DIS274" s="253"/>
      <c r="DIT274" s="253"/>
      <c r="DIU274" s="253"/>
      <c r="DIV274" s="253"/>
      <c r="DIW274" s="253"/>
      <c r="DIX274" s="253"/>
      <c r="DIY274" s="253"/>
      <c r="DIZ274" s="253"/>
      <c r="DJA274" s="253"/>
      <c r="DJB274" s="253"/>
      <c r="DJC274" s="253"/>
      <c r="DJD274" s="253"/>
      <c r="DJE274" s="253"/>
      <c r="DJF274" s="253"/>
      <c r="DJG274" s="253"/>
      <c r="DJH274" s="253"/>
      <c r="DJI274" s="253"/>
      <c r="DJJ274" s="253"/>
      <c r="DJK274" s="253"/>
      <c r="DJL274" s="253"/>
      <c r="DJM274" s="253"/>
      <c r="DJN274" s="253"/>
      <c r="DJO274" s="253"/>
      <c r="DJP274" s="253"/>
      <c r="DJQ274" s="253"/>
      <c r="DJR274" s="253"/>
      <c r="DJS274" s="253"/>
      <c r="DJT274" s="253"/>
      <c r="DJU274" s="253"/>
      <c r="DJV274" s="253"/>
      <c r="DJW274" s="253"/>
      <c r="DJX274" s="253"/>
      <c r="DJY274" s="253"/>
      <c r="DJZ274" s="253"/>
      <c r="DKA274" s="253"/>
      <c r="DKB274" s="253"/>
      <c r="DKC274" s="253"/>
      <c r="DKD274" s="253"/>
      <c r="DKE274" s="253"/>
      <c r="DKF274" s="253"/>
      <c r="DKG274" s="253"/>
      <c r="DKH274" s="253"/>
      <c r="DKI274" s="253"/>
      <c r="DKJ274" s="253"/>
      <c r="DKK274" s="253"/>
      <c r="DKL274" s="253"/>
      <c r="DKM274" s="253"/>
      <c r="DKN274" s="253"/>
      <c r="DKO274" s="253"/>
      <c r="DKP274" s="253"/>
      <c r="DKQ274" s="253"/>
      <c r="DKR274" s="253"/>
      <c r="DKS274" s="253"/>
      <c r="DKT274" s="253"/>
      <c r="DKU274" s="253"/>
      <c r="DKV274" s="253"/>
      <c r="DKW274" s="253"/>
      <c r="DKX274" s="253"/>
      <c r="DKY274" s="253"/>
      <c r="DKZ274" s="253"/>
      <c r="DLA274" s="253"/>
      <c r="DLB274" s="253"/>
      <c r="DLC274" s="253"/>
      <c r="DLD274" s="253"/>
      <c r="DLE274" s="253"/>
      <c r="DLF274" s="253"/>
      <c r="DLG274" s="253"/>
      <c r="DLH274" s="253"/>
      <c r="DLI274" s="253"/>
      <c r="DLJ274" s="253"/>
      <c r="DLK274" s="253"/>
      <c r="DLL274" s="253"/>
      <c r="DLM274" s="253"/>
      <c r="DLN274" s="253"/>
      <c r="DLO274" s="253"/>
      <c r="DLP274" s="253"/>
      <c r="DLQ274" s="253"/>
      <c r="DLR274" s="253"/>
      <c r="DLS274" s="253"/>
      <c r="DLT274" s="253"/>
      <c r="DLU274" s="253"/>
      <c r="DLV274" s="253"/>
      <c r="DLW274" s="253"/>
      <c r="DLX274" s="253"/>
      <c r="DLY274" s="253"/>
      <c r="DLZ274" s="253"/>
      <c r="DMA274" s="253"/>
      <c r="DMB274" s="253"/>
      <c r="DMC274" s="253"/>
      <c r="DMD274" s="253"/>
      <c r="DME274" s="253"/>
      <c r="DMF274" s="253"/>
      <c r="DMG274" s="253"/>
      <c r="DMH274" s="253"/>
      <c r="DMI274" s="253"/>
      <c r="DMJ274" s="253"/>
      <c r="DMK274" s="253"/>
      <c r="DML274" s="253"/>
      <c r="DMM274" s="253"/>
      <c r="DMN274" s="253"/>
      <c r="DMO274" s="253"/>
      <c r="DMP274" s="253"/>
      <c r="DMQ274" s="253"/>
      <c r="DMR274" s="253"/>
      <c r="DMS274" s="253"/>
      <c r="DMT274" s="253"/>
      <c r="DMU274" s="253"/>
      <c r="DMV274" s="253"/>
      <c r="DMW274" s="253"/>
      <c r="DMX274" s="253"/>
      <c r="DMY274" s="253"/>
      <c r="DMZ274" s="253"/>
      <c r="DNA274" s="253"/>
      <c r="DNB274" s="253"/>
      <c r="DNC274" s="253"/>
      <c r="DND274" s="253"/>
      <c r="DNE274" s="253"/>
      <c r="DNF274" s="253"/>
      <c r="DNG274" s="253"/>
      <c r="DNH274" s="253"/>
      <c r="DNI274" s="253"/>
      <c r="DNJ274" s="253"/>
      <c r="DNK274" s="253"/>
      <c r="DNL274" s="253"/>
      <c r="DNM274" s="253"/>
      <c r="DNN274" s="253"/>
      <c r="DNO274" s="253"/>
      <c r="DNP274" s="253"/>
      <c r="DNQ274" s="253"/>
      <c r="DNR274" s="253"/>
      <c r="DNS274" s="253"/>
      <c r="DNT274" s="253"/>
      <c r="DNU274" s="253"/>
      <c r="DNV274" s="253"/>
      <c r="DNW274" s="253"/>
      <c r="DNX274" s="253"/>
      <c r="DNY274" s="253"/>
      <c r="DNZ274" s="253"/>
      <c r="DOA274" s="253"/>
      <c r="DOB274" s="253"/>
      <c r="DOC274" s="253"/>
      <c r="DOD274" s="253"/>
      <c r="DOE274" s="253"/>
      <c r="DOF274" s="253"/>
      <c r="DOG274" s="253"/>
      <c r="DOH274" s="253"/>
      <c r="DOI274" s="253"/>
      <c r="DOJ274" s="253"/>
      <c r="DOK274" s="253"/>
      <c r="DOL274" s="253"/>
      <c r="DOM274" s="253"/>
      <c r="DON274" s="253"/>
      <c r="DOO274" s="253"/>
      <c r="DOP274" s="253"/>
      <c r="DOQ274" s="253"/>
      <c r="DOR274" s="253"/>
      <c r="DOS274" s="253"/>
      <c r="DOT274" s="253"/>
      <c r="DOU274" s="253"/>
      <c r="DOV274" s="253"/>
      <c r="DOW274" s="253"/>
      <c r="DOX274" s="253"/>
      <c r="DOY274" s="253"/>
      <c r="DOZ274" s="253"/>
      <c r="DPA274" s="253"/>
      <c r="DPB274" s="253"/>
      <c r="DPC274" s="253"/>
      <c r="DPD274" s="253"/>
      <c r="DPE274" s="253"/>
      <c r="DPF274" s="253"/>
      <c r="DPG274" s="253"/>
      <c r="DPH274" s="253"/>
      <c r="DPI274" s="253"/>
      <c r="DPJ274" s="253"/>
      <c r="DPK274" s="253"/>
      <c r="DPL274" s="253"/>
      <c r="DPM274" s="253"/>
      <c r="DPN274" s="253"/>
      <c r="DPO274" s="253"/>
      <c r="DPP274" s="253"/>
      <c r="DPQ274" s="253"/>
      <c r="DPR274" s="253"/>
      <c r="DPS274" s="253"/>
      <c r="DPT274" s="253"/>
      <c r="DPU274" s="253"/>
      <c r="DPV274" s="253"/>
      <c r="DPW274" s="253"/>
      <c r="DPX274" s="253"/>
      <c r="DPY274" s="253"/>
      <c r="DPZ274" s="253"/>
      <c r="DQA274" s="253"/>
      <c r="DQB274" s="253"/>
      <c r="DQC274" s="253"/>
      <c r="DQD274" s="253"/>
      <c r="DQE274" s="253"/>
      <c r="DQF274" s="253"/>
      <c r="DQG274" s="253"/>
      <c r="DQH274" s="253"/>
      <c r="DQI274" s="253"/>
      <c r="DQJ274" s="253"/>
      <c r="DQK274" s="253"/>
      <c r="DQL274" s="253"/>
      <c r="DQM274" s="253"/>
      <c r="DQN274" s="253"/>
      <c r="DQO274" s="253"/>
      <c r="DQP274" s="253"/>
      <c r="DQQ274" s="253"/>
      <c r="DQR274" s="253"/>
      <c r="DQS274" s="253"/>
      <c r="DQT274" s="253"/>
      <c r="DQU274" s="253"/>
      <c r="DQV274" s="253"/>
      <c r="DQW274" s="253"/>
      <c r="DQX274" s="253"/>
      <c r="DQY274" s="253"/>
      <c r="DQZ274" s="253"/>
      <c r="DRA274" s="253"/>
      <c r="DRB274" s="253"/>
      <c r="DRC274" s="253"/>
      <c r="DRD274" s="253"/>
      <c r="DRE274" s="253"/>
      <c r="DRF274" s="253"/>
      <c r="DRG274" s="253"/>
      <c r="DRH274" s="253"/>
      <c r="DRI274" s="253"/>
      <c r="DRJ274" s="253"/>
      <c r="DRK274" s="253"/>
      <c r="DRL274" s="253"/>
      <c r="DRM274" s="253"/>
      <c r="DRN274" s="253"/>
      <c r="DRO274" s="253"/>
      <c r="DRP274" s="253"/>
      <c r="DRQ274" s="253"/>
      <c r="DRR274" s="253"/>
      <c r="DRS274" s="253"/>
      <c r="DRT274" s="253"/>
      <c r="DRU274" s="253"/>
      <c r="DRV274" s="253"/>
      <c r="DRW274" s="253"/>
      <c r="DRX274" s="253"/>
      <c r="DRY274" s="253"/>
      <c r="DRZ274" s="253"/>
      <c r="DSA274" s="253"/>
      <c r="DSB274" s="253"/>
      <c r="DSC274" s="253"/>
      <c r="DSD274" s="253"/>
      <c r="DSE274" s="253"/>
      <c r="DSF274" s="253"/>
      <c r="DSG274" s="253"/>
      <c r="DSH274" s="253"/>
      <c r="DSI274" s="253"/>
      <c r="DSJ274" s="253"/>
      <c r="DSK274" s="253"/>
      <c r="DSL274" s="253"/>
      <c r="DSM274" s="253"/>
      <c r="DSN274" s="253"/>
      <c r="DSO274" s="253"/>
      <c r="DSP274" s="253"/>
      <c r="DSQ274" s="253"/>
      <c r="DSR274" s="253"/>
      <c r="DSS274" s="253"/>
      <c r="DST274" s="253"/>
      <c r="DSU274" s="253"/>
      <c r="DSV274" s="253"/>
      <c r="DSW274" s="253"/>
      <c r="DSX274" s="253"/>
      <c r="DSY274" s="253"/>
      <c r="DSZ274" s="253"/>
      <c r="DTA274" s="253"/>
      <c r="DTB274" s="253"/>
      <c r="DTC274" s="253"/>
      <c r="DTD274" s="253"/>
      <c r="DTE274" s="253"/>
      <c r="DTF274" s="253"/>
      <c r="DTG274" s="253"/>
      <c r="DTH274" s="253"/>
      <c r="DTI274" s="253"/>
      <c r="DTJ274" s="253"/>
      <c r="DTK274" s="253"/>
      <c r="DTL274" s="253"/>
      <c r="DTM274" s="253"/>
      <c r="DTN274" s="253"/>
      <c r="DTO274" s="253"/>
      <c r="DTP274" s="253"/>
      <c r="DTQ274" s="253"/>
      <c r="DTR274" s="253"/>
      <c r="DTS274" s="253"/>
      <c r="DTT274" s="253"/>
      <c r="DTU274" s="253"/>
      <c r="DTV274" s="253"/>
      <c r="DTW274" s="253"/>
      <c r="DTX274" s="253"/>
      <c r="DTY274" s="253"/>
      <c r="DTZ274" s="253"/>
      <c r="DUA274" s="253"/>
      <c r="DUB274" s="253"/>
      <c r="DUC274" s="253"/>
      <c r="DUD274" s="253"/>
      <c r="DUE274" s="253"/>
      <c r="DUF274" s="253"/>
      <c r="DUG274" s="253"/>
      <c r="DUH274" s="253"/>
      <c r="DUI274" s="253"/>
      <c r="DUJ274" s="253"/>
      <c r="DUK274" s="253"/>
      <c r="DUL274" s="253"/>
      <c r="DUM274" s="253"/>
      <c r="DUN274" s="253"/>
      <c r="DUO274" s="253"/>
      <c r="DUP274" s="253"/>
      <c r="DUQ274" s="253"/>
      <c r="DUR274" s="253"/>
      <c r="DUS274" s="253"/>
      <c r="DUT274" s="253"/>
      <c r="DUU274" s="253"/>
      <c r="DUV274" s="253"/>
      <c r="DUW274" s="253"/>
      <c r="DUX274" s="253"/>
      <c r="DUY274" s="253"/>
      <c r="DUZ274" s="253"/>
      <c r="DVA274" s="253"/>
      <c r="DVB274" s="253"/>
      <c r="DVC274" s="253"/>
      <c r="DVD274" s="253"/>
      <c r="DVE274" s="253"/>
      <c r="DVF274" s="253"/>
      <c r="DVG274" s="253"/>
      <c r="DVH274" s="253"/>
      <c r="DVI274" s="253"/>
      <c r="DVJ274" s="253"/>
      <c r="DVK274" s="253"/>
      <c r="DVL274" s="253"/>
      <c r="DVM274" s="253"/>
      <c r="DVN274" s="253"/>
      <c r="DVO274" s="253"/>
      <c r="DVP274" s="253"/>
      <c r="DVQ274" s="253"/>
      <c r="DVR274" s="253"/>
      <c r="DVS274" s="253"/>
      <c r="DVT274" s="253"/>
      <c r="DVU274" s="253"/>
      <c r="DVV274" s="253"/>
      <c r="DVW274" s="253"/>
      <c r="DVX274" s="253"/>
      <c r="DVY274" s="253"/>
      <c r="DVZ274" s="253"/>
      <c r="DWA274" s="253"/>
      <c r="DWB274" s="253"/>
      <c r="DWC274" s="253"/>
      <c r="DWD274" s="253"/>
      <c r="DWE274" s="253"/>
      <c r="DWF274" s="253"/>
      <c r="DWG274" s="253"/>
      <c r="DWH274" s="253"/>
      <c r="DWI274" s="253"/>
      <c r="DWJ274" s="253"/>
      <c r="DWK274" s="253"/>
      <c r="DWL274" s="253"/>
      <c r="DWM274" s="253"/>
      <c r="DWN274" s="253"/>
      <c r="DWO274" s="253"/>
      <c r="DWP274" s="253"/>
      <c r="DWQ274" s="253"/>
      <c r="DWR274" s="253"/>
      <c r="DWS274" s="253"/>
      <c r="DWT274" s="253"/>
      <c r="DWU274" s="253"/>
      <c r="DWV274" s="253"/>
      <c r="DWW274" s="253"/>
      <c r="DWX274" s="253"/>
      <c r="DWY274" s="253"/>
      <c r="DWZ274" s="253"/>
      <c r="DXA274" s="253"/>
      <c r="DXB274" s="253"/>
      <c r="DXC274" s="253"/>
      <c r="DXD274" s="253"/>
      <c r="DXE274" s="253"/>
      <c r="DXF274" s="253"/>
      <c r="DXG274" s="253"/>
      <c r="DXH274" s="253"/>
      <c r="DXI274" s="253"/>
      <c r="DXJ274" s="253"/>
      <c r="DXK274" s="253"/>
      <c r="DXL274" s="253"/>
      <c r="DXM274" s="253"/>
      <c r="DXN274" s="253"/>
      <c r="DXO274" s="253"/>
      <c r="DXP274" s="253"/>
      <c r="DXQ274" s="253"/>
      <c r="DXR274" s="253"/>
      <c r="DXS274" s="253"/>
      <c r="DXT274" s="253"/>
      <c r="DXU274" s="253"/>
      <c r="DXV274" s="253"/>
      <c r="DXW274" s="253"/>
      <c r="DXX274" s="253"/>
      <c r="DXY274" s="253"/>
      <c r="DXZ274" s="253"/>
      <c r="DYA274" s="253"/>
      <c r="DYB274" s="253"/>
      <c r="DYC274" s="253"/>
      <c r="DYD274" s="253"/>
      <c r="DYE274" s="253"/>
      <c r="DYF274" s="253"/>
      <c r="DYG274" s="253"/>
      <c r="DYH274" s="253"/>
      <c r="DYI274" s="253"/>
      <c r="DYJ274" s="253"/>
      <c r="DYK274" s="253"/>
      <c r="DYL274" s="253"/>
      <c r="DYM274" s="253"/>
      <c r="DYN274" s="253"/>
      <c r="DYO274" s="253"/>
      <c r="DYP274" s="253"/>
      <c r="DYQ274" s="253"/>
      <c r="DYR274" s="253"/>
      <c r="DYS274" s="253"/>
      <c r="DYT274" s="253"/>
      <c r="DYU274" s="253"/>
      <c r="DYV274" s="253"/>
      <c r="DYW274" s="253"/>
      <c r="DYX274" s="253"/>
      <c r="DYY274" s="253"/>
      <c r="DYZ274" s="253"/>
      <c r="DZA274" s="253"/>
      <c r="DZB274" s="253"/>
      <c r="DZC274" s="253"/>
      <c r="DZD274" s="253"/>
      <c r="DZE274" s="253"/>
      <c r="DZF274" s="253"/>
      <c r="DZG274" s="253"/>
      <c r="DZH274" s="253"/>
      <c r="DZI274" s="253"/>
      <c r="DZJ274" s="253"/>
      <c r="DZK274" s="253"/>
      <c r="DZL274" s="253"/>
      <c r="DZM274" s="253"/>
      <c r="DZN274" s="253"/>
      <c r="DZO274" s="253"/>
      <c r="DZP274" s="253"/>
      <c r="DZQ274" s="253"/>
      <c r="DZR274" s="253"/>
      <c r="DZS274" s="253"/>
      <c r="DZT274" s="253"/>
      <c r="DZU274" s="253"/>
      <c r="DZV274" s="253"/>
      <c r="DZW274" s="253"/>
      <c r="DZX274" s="253"/>
      <c r="DZY274" s="253"/>
      <c r="DZZ274" s="253"/>
      <c r="EAA274" s="253"/>
      <c r="EAB274" s="253"/>
      <c r="EAC274" s="253"/>
      <c r="EAD274" s="253"/>
      <c r="EAE274" s="253"/>
      <c r="EAF274" s="253"/>
      <c r="EAG274" s="253"/>
      <c r="EAH274" s="253"/>
      <c r="EAI274" s="253"/>
      <c r="EAJ274" s="253"/>
      <c r="EAK274" s="253"/>
      <c r="EAL274" s="253"/>
      <c r="EAM274" s="253"/>
      <c r="EAN274" s="253"/>
      <c r="EAO274" s="253"/>
      <c r="EAP274" s="253"/>
      <c r="EAQ274" s="253"/>
      <c r="EAR274" s="253"/>
      <c r="EAS274" s="253"/>
      <c r="EAT274" s="253"/>
      <c r="EAU274" s="253"/>
      <c r="EAV274" s="253"/>
      <c r="EAW274" s="253"/>
      <c r="EAX274" s="253"/>
      <c r="EAY274" s="253"/>
      <c r="EAZ274" s="253"/>
      <c r="EBA274" s="253"/>
      <c r="EBB274" s="253"/>
      <c r="EBC274" s="253"/>
      <c r="EBD274" s="253"/>
      <c r="EBE274" s="253"/>
      <c r="EBF274" s="253"/>
      <c r="EBG274" s="253"/>
      <c r="EBH274" s="253"/>
      <c r="EBI274" s="253"/>
      <c r="EBJ274" s="253"/>
      <c r="EBK274" s="253"/>
      <c r="EBL274" s="253"/>
      <c r="EBM274" s="253"/>
      <c r="EBN274" s="253"/>
      <c r="EBO274" s="253"/>
      <c r="EBP274" s="253"/>
      <c r="EBQ274" s="253"/>
      <c r="EBR274" s="253"/>
      <c r="EBS274" s="253"/>
      <c r="EBT274" s="253"/>
      <c r="EBU274" s="253"/>
      <c r="EBV274" s="253"/>
      <c r="EBW274" s="253"/>
      <c r="EBX274" s="253"/>
      <c r="EBY274" s="253"/>
      <c r="EBZ274" s="253"/>
      <c r="ECA274" s="253"/>
      <c r="ECB274" s="253"/>
      <c r="ECC274" s="253"/>
      <c r="ECD274" s="253"/>
      <c r="ECE274" s="253"/>
      <c r="ECF274" s="253"/>
      <c r="ECG274" s="253"/>
      <c r="ECH274" s="253"/>
      <c r="ECI274" s="253"/>
      <c r="ECJ274" s="253"/>
      <c r="ECK274" s="253"/>
      <c r="ECL274" s="253"/>
      <c r="ECM274" s="253"/>
      <c r="ECN274" s="253"/>
      <c r="ECO274" s="253"/>
      <c r="ECP274" s="253"/>
      <c r="ECQ274" s="253"/>
      <c r="ECR274" s="253"/>
      <c r="ECS274" s="253"/>
      <c r="ECT274" s="253"/>
      <c r="ECU274" s="253"/>
      <c r="ECV274" s="253"/>
      <c r="ECW274" s="253"/>
      <c r="ECX274" s="253"/>
      <c r="ECY274" s="253"/>
      <c r="ECZ274" s="253"/>
      <c r="EDA274" s="253"/>
      <c r="EDB274" s="253"/>
      <c r="EDC274" s="253"/>
      <c r="EDD274" s="253"/>
      <c r="EDE274" s="253"/>
      <c r="EDF274" s="253"/>
      <c r="EDG274" s="253"/>
      <c r="EDH274" s="253"/>
      <c r="EDI274" s="253"/>
      <c r="EDJ274" s="253"/>
      <c r="EDK274" s="253"/>
      <c r="EDL274" s="253"/>
      <c r="EDM274" s="253"/>
      <c r="EDN274" s="253"/>
      <c r="EDO274" s="253"/>
      <c r="EDP274" s="253"/>
      <c r="EDQ274" s="253"/>
      <c r="EDR274" s="253"/>
      <c r="EDS274" s="253"/>
      <c r="EDT274" s="253"/>
      <c r="EDU274" s="253"/>
      <c r="EDV274" s="253"/>
      <c r="EDW274" s="253"/>
      <c r="EDX274" s="253"/>
      <c r="EDY274" s="253"/>
      <c r="EDZ274" s="253"/>
      <c r="EEA274" s="253"/>
      <c r="EEB274" s="253"/>
      <c r="EEC274" s="253"/>
      <c r="EED274" s="253"/>
      <c r="EEE274" s="253"/>
      <c r="EEF274" s="253"/>
      <c r="EEG274" s="253"/>
      <c r="EEH274" s="253"/>
      <c r="EEI274" s="253"/>
      <c r="EEJ274" s="253"/>
      <c r="EEK274" s="253"/>
      <c r="EEL274" s="253"/>
      <c r="EEM274" s="253"/>
      <c r="EEN274" s="253"/>
      <c r="EEO274" s="253"/>
      <c r="EEP274" s="253"/>
      <c r="EEQ274" s="253"/>
      <c r="EER274" s="253"/>
      <c r="EES274" s="253"/>
      <c r="EET274" s="253"/>
      <c r="EEU274" s="253"/>
      <c r="EEV274" s="253"/>
      <c r="EEW274" s="253"/>
      <c r="EEX274" s="253"/>
      <c r="EEY274" s="253"/>
      <c r="EEZ274" s="253"/>
      <c r="EFA274" s="253"/>
      <c r="EFB274" s="253"/>
      <c r="EFC274" s="253"/>
      <c r="EFD274" s="253"/>
      <c r="EFE274" s="253"/>
      <c r="EFF274" s="253"/>
      <c r="EFG274" s="253"/>
      <c r="EFH274" s="253"/>
      <c r="EFI274" s="253"/>
      <c r="EFJ274" s="253"/>
      <c r="EFK274" s="253"/>
      <c r="EFL274" s="253"/>
      <c r="EFM274" s="253"/>
      <c r="EFN274" s="253"/>
      <c r="EFO274" s="253"/>
      <c r="EFP274" s="253"/>
      <c r="EFQ274" s="253"/>
      <c r="EFR274" s="253"/>
      <c r="EFS274" s="253"/>
      <c r="EFT274" s="253"/>
      <c r="EFU274" s="253"/>
      <c r="EFV274" s="253"/>
      <c r="EFW274" s="253"/>
      <c r="EFX274" s="253"/>
      <c r="EFY274" s="253"/>
      <c r="EFZ274" s="253"/>
      <c r="EGA274" s="253"/>
      <c r="EGB274" s="253"/>
      <c r="EGC274" s="253"/>
      <c r="EGD274" s="253"/>
      <c r="EGE274" s="253"/>
      <c r="EGF274" s="253"/>
      <c r="EGG274" s="253"/>
      <c r="EGH274" s="253"/>
      <c r="EGI274" s="253"/>
      <c r="EGJ274" s="253"/>
      <c r="EGK274" s="253"/>
      <c r="EGL274" s="253"/>
      <c r="EGM274" s="253"/>
      <c r="EGN274" s="253"/>
      <c r="EGO274" s="253"/>
      <c r="EGP274" s="253"/>
      <c r="EGQ274" s="253"/>
      <c r="EGR274" s="253"/>
      <c r="EGS274" s="253"/>
      <c r="EGT274" s="253"/>
      <c r="EGU274" s="253"/>
      <c r="EGV274" s="253"/>
      <c r="EGW274" s="253"/>
      <c r="EGX274" s="253"/>
      <c r="EGY274" s="253"/>
      <c r="EGZ274" s="253"/>
      <c r="EHA274" s="253"/>
      <c r="EHB274" s="253"/>
      <c r="EHC274" s="253"/>
      <c r="EHD274" s="253"/>
      <c r="EHE274" s="253"/>
      <c r="EHF274" s="253"/>
      <c r="EHG274" s="253"/>
      <c r="EHH274" s="253"/>
      <c r="EHI274" s="253"/>
      <c r="EHJ274" s="253"/>
      <c r="EHK274" s="253"/>
      <c r="EHL274" s="253"/>
      <c r="EHM274" s="253"/>
      <c r="EHN274" s="253"/>
      <c r="EHO274" s="253"/>
      <c r="EHP274" s="253"/>
      <c r="EHQ274" s="253"/>
      <c r="EHR274" s="253"/>
      <c r="EHS274" s="253"/>
      <c r="EHT274" s="253"/>
      <c r="EHU274" s="253"/>
      <c r="EHV274" s="253"/>
      <c r="EHW274" s="253"/>
      <c r="EHX274" s="253"/>
      <c r="EHY274" s="253"/>
      <c r="EHZ274" s="253"/>
      <c r="EIA274" s="253"/>
      <c r="EIB274" s="253"/>
      <c r="EIC274" s="253"/>
      <c r="EID274" s="253"/>
      <c r="EIE274" s="253"/>
      <c r="EIF274" s="253"/>
      <c r="EIG274" s="253"/>
      <c r="EIH274" s="253"/>
      <c r="EII274" s="253"/>
      <c r="EIJ274" s="253"/>
      <c r="EIK274" s="253"/>
      <c r="EIL274" s="253"/>
      <c r="EIM274" s="253"/>
      <c r="EIN274" s="253"/>
      <c r="EIO274" s="253"/>
      <c r="EIP274" s="253"/>
      <c r="EIQ274" s="253"/>
      <c r="EIR274" s="253"/>
      <c r="EIS274" s="253"/>
      <c r="EIT274" s="253"/>
      <c r="EIU274" s="253"/>
      <c r="EIV274" s="253"/>
      <c r="EIW274" s="253"/>
      <c r="EIX274" s="253"/>
      <c r="EIY274" s="253"/>
      <c r="EIZ274" s="253"/>
      <c r="EJA274" s="253"/>
      <c r="EJB274" s="253"/>
      <c r="EJC274" s="253"/>
      <c r="EJD274" s="253"/>
      <c r="EJE274" s="253"/>
      <c r="EJF274" s="253"/>
      <c r="EJG274" s="253"/>
      <c r="EJH274" s="253"/>
      <c r="EJI274" s="253"/>
      <c r="EJJ274" s="253"/>
      <c r="EJK274" s="253"/>
      <c r="EJL274" s="253"/>
      <c r="EJM274" s="253"/>
      <c r="EJN274" s="253"/>
      <c r="EJO274" s="253"/>
      <c r="EJP274" s="253"/>
      <c r="EJQ274" s="253"/>
      <c r="EJR274" s="253"/>
      <c r="EJS274" s="253"/>
      <c r="EJT274" s="253"/>
      <c r="EJU274" s="253"/>
      <c r="EJV274" s="253"/>
      <c r="EJW274" s="253"/>
      <c r="EJX274" s="253"/>
      <c r="EJY274" s="253"/>
      <c r="EJZ274" s="253"/>
      <c r="EKA274" s="253"/>
      <c r="EKB274" s="253"/>
      <c r="EKC274" s="253"/>
      <c r="EKD274" s="253"/>
      <c r="EKE274" s="253"/>
      <c r="EKF274" s="253"/>
      <c r="EKG274" s="253"/>
      <c r="EKH274" s="253"/>
      <c r="EKI274" s="253"/>
      <c r="EKJ274" s="253"/>
      <c r="EKK274" s="253"/>
      <c r="EKL274" s="253"/>
      <c r="EKM274" s="253"/>
      <c r="EKN274" s="253"/>
      <c r="EKO274" s="253"/>
      <c r="EKP274" s="253"/>
      <c r="EKQ274" s="253"/>
      <c r="EKR274" s="253"/>
      <c r="EKS274" s="253"/>
      <c r="EKT274" s="253"/>
      <c r="EKU274" s="253"/>
      <c r="EKV274" s="253"/>
      <c r="EKW274" s="253"/>
      <c r="EKX274" s="253"/>
      <c r="EKY274" s="253"/>
      <c r="EKZ274" s="253"/>
      <c r="ELA274" s="253"/>
      <c r="ELB274" s="253"/>
      <c r="ELC274" s="253"/>
      <c r="ELD274" s="253"/>
      <c r="ELE274" s="253"/>
      <c r="ELF274" s="253"/>
      <c r="ELG274" s="253"/>
      <c r="ELH274" s="253"/>
      <c r="ELI274" s="253"/>
      <c r="ELJ274" s="253"/>
      <c r="ELK274" s="253"/>
      <c r="ELL274" s="253"/>
      <c r="ELM274" s="253"/>
      <c r="ELN274" s="253"/>
      <c r="ELO274" s="253"/>
      <c r="ELP274" s="253"/>
      <c r="ELQ274" s="253"/>
      <c r="ELR274" s="253"/>
      <c r="ELS274" s="253"/>
      <c r="ELT274" s="253"/>
      <c r="ELU274" s="253"/>
      <c r="ELV274" s="253"/>
      <c r="ELW274" s="253"/>
      <c r="ELX274" s="253"/>
      <c r="ELY274" s="253"/>
      <c r="ELZ274" s="253"/>
      <c r="EMA274" s="253"/>
      <c r="EMB274" s="253"/>
      <c r="EMC274" s="253"/>
      <c r="EMD274" s="253"/>
      <c r="EME274" s="253"/>
      <c r="EMF274" s="253"/>
      <c r="EMG274" s="253"/>
      <c r="EMH274" s="253"/>
      <c r="EMI274" s="253"/>
      <c r="EMJ274" s="253"/>
      <c r="EMK274" s="253"/>
      <c r="EML274" s="253"/>
      <c r="EMM274" s="253"/>
      <c r="EMN274" s="253"/>
      <c r="EMO274" s="253"/>
      <c r="EMP274" s="253"/>
      <c r="EMQ274" s="253"/>
      <c r="EMR274" s="253"/>
      <c r="EMS274" s="253"/>
      <c r="EMT274" s="253"/>
      <c r="EMU274" s="253"/>
      <c r="EMV274" s="253"/>
      <c r="EMW274" s="253"/>
      <c r="EMX274" s="253"/>
      <c r="EMY274" s="253"/>
      <c r="EMZ274" s="253"/>
      <c r="ENA274" s="253"/>
      <c r="ENB274" s="253"/>
      <c r="ENC274" s="253"/>
      <c r="END274" s="253"/>
      <c r="ENE274" s="253"/>
      <c r="ENF274" s="253"/>
      <c r="ENG274" s="253"/>
      <c r="ENH274" s="253"/>
      <c r="ENI274" s="253"/>
      <c r="ENJ274" s="253"/>
      <c r="ENK274" s="253"/>
      <c r="ENL274" s="253"/>
      <c r="ENM274" s="253"/>
      <c r="ENN274" s="253"/>
      <c r="ENO274" s="253"/>
      <c r="ENP274" s="253"/>
      <c r="ENQ274" s="253"/>
      <c r="ENR274" s="253"/>
      <c r="ENS274" s="253"/>
      <c r="ENT274" s="253"/>
      <c r="ENU274" s="253"/>
      <c r="ENV274" s="253"/>
      <c r="ENW274" s="253"/>
      <c r="ENX274" s="253"/>
      <c r="ENY274" s="253"/>
      <c r="ENZ274" s="253"/>
      <c r="EOA274" s="253"/>
      <c r="EOB274" s="253"/>
      <c r="EOC274" s="253"/>
      <c r="EOD274" s="253"/>
      <c r="EOE274" s="253"/>
      <c r="EOF274" s="253"/>
      <c r="EOG274" s="253"/>
      <c r="EOH274" s="253"/>
      <c r="EOI274" s="253"/>
      <c r="EOJ274" s="253"/>
      <c r="EOK274" s="253"/>
      <c r="EOL274" s="253"/>
      <c r="EOM274" s="253"/>
      <c r="EON274" s="253"/>
      <c r="EOO274" s="253"/>
      <c r="EOP274" s="253"/>
      <c r="EOQ274" s="253"/>
      <c r="EOR274" s="253"/>
      <c r="EOS274" s="253"/>
      <c r="EOT274" s="253"/>
      <c r="EOU274" s="253"/>
      <c r="EOV274" s="253"/>
      <c r="EOW274" s="253"/>
      <c r="EOX274" s="253"/>
      <c r="EOY274" s="253"/>
      <c r="EOZ274" s="253"/>
      <c r="EPA274" s="253"/>
      <c r="EPB274" s="253"/>
      <c r="EPC274" s="253"/>
      <c r="EPD274" s="253"/>
      <c r="EPE274" s="253"/>
      <c r="EPF274" s="253"/>
      <c r="EPG274" s="253"/>
      <c r="EPH274" s="253"/>
      <c r="EPI274" s="253"/>
      <c r="EPJ274" s="253"/>
      <c r="EPK274" s="253"/>
      <c r="EPL274" s="253"/>
      <c r="EPM274" s="253"/>
      <c r="EPN274" s="253"/>
      <c r="EPO274" s="253"/>
      <c r="EPP274" s="253"/>
      <c r="EPQ274" s="253"/>
      <c r="EPR274" s="253"/>
      <c r="EPS274" s="253"/>
      <c r="EPT274" s="253"/>
      <c r="EPU274" s="253"/>
      <c r="EPV274" s="253"/>
      <c r="EPW274" s="253"/>
      <c r="EPX274" s="253"/>
      <c r="EPY274" s="253"/>
      <c r="EPZ274" s="253"/>
      <c r="EQA274" s="253"/>
      <c r="EQB274" s="253"/>
      <c r="EQC274" s="253"/>
      <c r="EQD274" s="253"/>
      <c r="EQE274" s="253"/>
      <c r="EQF274" s="253"/>
      <c r="EQG274" s="253"/>
      <c r="EQH274" s="253"/>
      <c r="EQI274" s="253"/>
      <c r="EQJ274" s="253"/>
      <c r="EQK274" s="253"/>
      <c r="EQL274" s="253"/>
      <c r="EQM274" s="253"/>
      <c r="EQN274" s="253"/>
      <c r="EQO274" s="253"/>
      <c r="EQP274" s="253"/>
      <c r="EQQ274" s="253"/>
      <c r="EQR274" s="253"/>
      <c r="EQS274" s="253"/>
      <c r="EQT274" s="253"/>
      <c r="EQU274" s="253"/>
      <c r="EQV274" s="253"/>
      <c r="EQW274" s="253"/>
      <c r="EQX274" s="253"/>
      <c r="EQY274" s="253"/>
      <c r="EQZ274" s="253"/>
      <c r="ERA274" s="253"/>
      <c r="ERB274" s="253"/>
      <c r="ERC274" s="253"/>
      <c r="ERD274" s="253"/>
      <c r="ERE274" s="253"/>
      <c r="ERF274" s="253"/>
      <c r="ERG274" s="253"/>
      <c r="ERH274" s="253"/>
      <c r="ERI274" s="253"/>
      <c r="ERJ274" s="253"/>
      <c r="ERK274" s="253"/>
      <c r="ERL274" s="253"/>
      <c r="ERM274" s="253"/>
      <c r="ERN274" s="253"/>
      <c r="ERO274" s="253"/>
      <c r="ERP274" s="253"/>
      <c r="ERQ274" s="253"/>
      <c r="ERR274" s="253"/>
      <c r="ERS274" s="253"/>
      <c r="ERT274" s="253"/>
      <c r="ERU274" s="253"/>
      <c r="ERV274" s="253"/>
      <c r="ERW274" s="253"/>
      <c r="ERX274" s="253"/>
      <c r="ERY274" s="253"/>
      <c r="ERZ274" s="253"/>
      <c r="ESA274" s="253"/>
      <c r="ESB274" s="253"/>
      <c r="ESC274" s="253"/>
      <c r="ESD274" s="253"/>
      <c r="ESE274" s="253"/>
      <c r="ESF274" s="253"/>
      <c r="ESG274" s="253"/>
      <c r="ESH274" s="253"/>
      <c r="ESI274" s="253"/>
      <c r="ESJ274" s="253"/>
      <c r="ESK274" s="253"/>
      <c r="ESL274" s="253"/>
      <c r="ESM274" s="253"/>
      <c r="ESN274" s="253"/>
      <c r="ESO274" s="253"/>
      <c r="ESP274" s="253"/>
      <c r="ESQ274" s="253"/>
      <c r="ESR274" s="253"/>
      <c r="ESS274" s="253"/>
      <c r="EST274" s="253"/>
      <c r="ESU274" s="253"/>
      <c r="ESV274" s="253"/>
      <c r="ESW274" s="253"/>
      <c r="ESX274" s="253"/>
      <c r="ESY274" s="253"/>
      <c r="ESZ274" s="253"/>
      <c r="ETA274" s="253"/>
      <c r="ETB274" s="253"/>
      <c r="ETC274" s="253"/>
      <c r="ETD274" s="253"/>
      <c r="ETE274" s="253"/>
      <c r="ETF274" s="253"/>
      <c r="ETG274" s="253"/>
      <c r="ETH274" s="253"/>
      <c r="ETI274" s="253"/>
      <c r="ETJ274" s="253"/>
      <c r="ETK274" s="253"/>
      <c r="ETL274" s="253"/>
      <c r="ETM274" s="253"/>
      <c r="ETN274" s="253"/>
      <c r="ETO274" s="253"/>
      <c r="ETP274" s="253"/>
      <c r="ETQ274" s="253"/>
      <c r="ETR274" s="253"/>
      <c r="ETS274" s="253"/>
      <c r="ETT274" s="253"/>
      <c r="ETU274" s="253"/>
      <c r="ETV274" s="253"/>
      <c r="ETW274" s="253"/>
      <c r="ETX274" s="253"/>
      <c r="ETY274" s="253"/>
      <c r="ETZ274" s="253"/>
      <c r="EUA274" s="253"/>
      <c r="EUB274" s="253"/>
      <c r="EUC274" s="253"/>
      <c r="EUD274" s="253"/>
      <c r="EUE274" s="253"/>
      <c r="EUF274" s="253"/>
      <c r="EUG274" s="253"/>
      <c r="EUH274" s="253"/>
      <c r="EUI274" s="253"/>
      <c r="EUJ274" s="253"/>
      <c r="EUK274" s="253"/>
      <c r="EUL274" s="253"/>
      <c r="EUM274" s="253"/>
      <c r="EUN274" s="253"/>
      <c r="EUO274" s="253"/>
      <c r="EUP274" s="253"/>
      <c r="EUQ274" s="253"/>
      <c r="EUR274" s="253"/>
      <c r="EUS274" s="253"/>
      <c r="EUT274" s="253"/>
      <c r="EUU274" s="253"/>
      <c r="EUV274" s="253"/>
      <c r="EUW274" s="253"/>
      <c r="EUX274" s="253"/>
      <c r="EUY274" s="253"/>
      <c r="EUZ274" s="253"/>
      <c r="EVA274" s="253"/>
      <c r="EVB274" s="253"/>
      <c r="EVC274" s="253"/>
      <c r="EVD274" s="253"/>
      <c r="EVE274" s="253"/>
      <c r="EVF274" s="253"/>
      <c r="EVG274" s="253"/>
      <c r="EVH274" s="253"/>
      <c r="EVI274" s="253"/>
      <c r="EVJ274" s="253"/>
      <c r="EVK274" s="253"/>
      <c r="EVL274" s="253"/>
      <c r="EVM274" s="253"/>
      <c r="EVN274" s="253"/>
      <c r="EVO274" s="253"/>
      <c r="EVP274" s="253"/>
      <c r="EVQ274" s="253"/>
      <c r="EVR274" s="253"/>
      <c r="EVS274" s="253"/>
      <c r="EVT274" s="253"/>
      <c r="EVU274" s="253"/>
      <c r="EVV274" s="253"/>
      <c r="EVW274" s="253"/>
      <c r="EVX274" s="253"/>
      <c r="EVY274" s="253"/>
      <c r="EVZ274" s="253"/>
      <c r="EWA274" s="253"/>
      <c r="EWB274" s="253"/>
      <c r="EWC274" s="253"/>
      <c r="EWD274" s="253"/>
      <c r="EWE274" s="253"/>
      <c r="EWF274" s="253"/>
      <c r="EWG274" s="253"/>
      <c r="EWH274" s="253"/>
      <c r="EWI274" s="253"/>
      <c r="EWJ274" s="253"/>
      <c r="EWK274" s="253"/>
      <c r="EWL274" s="253"/>
      <c r="EWM274" s="253"/>
      <c r="EWN274" s="253"/>
      <c r="EWO274" s="253"/>
      <c r="EWP274" s="253"/>
      <c r="EWQ274" s="253"/>
      <c r="EWR274" s="253"/>
      <c r="EWS274" s="253"/>
      <c r="EWT274" s="253"/>
      <c r="EWU274" s="253"/>
      <c r="EWV274" s="253"/>
      <c r="EWW274" s="253"/>
      <c r="EWX274" s="253"/>
      <c r="EWY274" s="253"/>
      <c r="EWZ274" s="253"/>
      <c r="EXA274" s="253"/>
      <c r="EXB274" s="253"/>
      <c r="EXC274" s="253"/>
      <c r="EXD274" s="253"/>
      <c r="EXE274" s="253"/>
      <c r="EXF274" s="253"/>
      <c r="EXG274" s="253"/>
      <c r="EXH274" s="253"/>
      <c r="EXI274" s="253"/>
      <c r="EXJ274" s="253"/>
      <c r="EXK274" s="253"/>
      <c r="EXL274" s="253"/>
      <c r="EXM274" s="253"/>
      <c r="EXN274" s="253"/>
      <c r="EXO274" s="253"/>
      <c r="EXP274" s="253"/>
      <c r="EXQ274" s="253"/>
      <c r="EXR274" s="253"/>
      <c r="EXS274" s="253"/>
      <c r="EXT274" s="253"/>
      <c r="EXU274" s="253"/>
      <c r="EXV274" s="253"/>
      <c r="EXW274" s="253"/>
      <c r="EXX274" s="253"/>
      <c r="EXY274" s="253"/>
      <c r="EXZ274" s="253"/>
      <c r="EYA274" s="253"/>
      <c r="EYB274" s="253"/>
      <c r="EYC274" s="253"/>
      <c r="EYD274" s="253"/>
      <c r="EYE274" s="253"/>
      <c r="EYF274" s="253"/>
      <c r="EYG274" s="253"/>
      <c r="EYH274" s="253"/>
      <c r="EYI274" s="253"/>
      <c r="EYJ274" s="253"/>
      <c r="EYK274" s="253"/>
      <c r="EYL274" s="253"/>
      <c r="EYM274" s="253"/>
      <c r="EYN274" s="253"/>
      <c r="EYO274" s="253"/>
      <c r="EYP274" s="253"/>
      <c r="EYQ274" s="253"/>
      <c r="EYR274" s="253"/>
      <c r="EYS274" s="253"/>
      <c r="EYT274" s="253"/>
      <c r="EYU274" s="253"/>
      <c r="EYV274" s="253"/>
      <c r="EYW274" s="253"/>
      <c r="EYX274" s="253"/>
      <c r="EYY274" s="253"/>
      <c r="EYZ274" s="253"/>
      <c r="EZA274" s="253"/>
      <c r="EZB274" s="253"/>
      <c r="EZC274" s="253"/>
      <c r="EZD274" s="253"/>
      <c r="EZE274" s="253"/>
      <c r="EZF274" s="253"/>
      <c r="EZG274" s="253"/>
      <c r="EZH274" s="253"/>
      <c r="EZI274" s="253"/>
      <c r="EZJ274" s="253"/>
      <c r="EZK274" s="253"/>
      <c r="EZL274" s="253"/>
      <c r="EZM274" s="253"/>
      <c r="EZN274" s="253"/>
      <c r="EZO274" s="253"/>
      <c r="EZP274" s="253"/>
      <c r="EZQ274" s="253"/>
      <c r="EZR274" s="253"/>
      <c r="EZS274" s="253"/>
      <c r="EZT274" s="253"/>
      <c r="EZU274" s="253"/>
      <c r="EZV274" s="253"/>
      <c r="EZW274" s="253"/>
      <c r="EZX274" s="253"/>
      <c r="EZY274" s="253"/>
      <c r="EZZ274" s="253"/>
      <c r="FAA274" s="253"/>
      <c r="FAB274" s="253"/>
      <c r="FAC274" s="253"/>
      <c r="FAD274" s="253"/>
      <c r="FAE274" s="253"/>
      <c r="FAF274" s="253"/>
      <c r="FAG274" s="253"/>
      <c r="FAH274" s="253"/>
      <c r="FAI274" s="253"/>
      <c r="FAJ274" s="253"/>
      <c r="FAK274" s="253"/>
      <c r="FAL274" s="253"/>
      <c r="FAM274" s="253"/>
      <c r="FAN274" s="253"/>
      <c r="FAO274" s="253"/>
      <c r="FAP274" s="253"/>
      <c r="FAQ274" s="253"/>
      <c r="FAR274" s="253"/>
      <c r="FAS274" s="253"/>
      <c r="FAT274" s="253"/>
      <c r="FAU274" s="253"/>
      <c r="FAV274" s="253"/>
      <c r="FAW274" s="253"/>
      <c r="FAX274" s="253"/>
      <c r="FAY274" s="253"/>
      <c r="FAZ274" s="253"/>
      <c r="FBA274" s="253"/>
      <c r="FBB274" s="253"/>
      <c r="FBC274" s="253"/>
      <c r="FBD274" s="253"/>
      <c r="FBE274" s="253"/>
      <c r="FBF274" s="253"/>
      <c r="FBG274" s="253"/>
      <c r="FBH274" s="253"/>
      <c r="FBI274" s="253"/>
      <c r="FBJ274" s="253"/>
      <c r="FBK274" s="253"/>
      <c r="FBL274" s="253"/>
      <c r="FBM274" s="253"/>
      <c r="FBN274" s="253"/>
      <c r="FBO274" s="253"/>
      <c r="FBP274" s="253"/>
      <c r="FBQ274" s="253"/>
      <c r="FBR274" s="253"/>
      <c r="FBS274" s="253"/>
      <c r="FBT274" s="253"/>
      <c r="FBU274" s="253"/>
      <c r="FBV274" s="253"/>
      <c r="FBW274" s="253"/>
      <c r="FBX274" s="253"/>
      <c r="FBY274" s="253"/>
      <c r="FBZ274" s="253"/>
      <c r="FCA274" s="253"/>
      <c r="FCB274" s="253"/>
      <c r="FCC274" s="253"/>
      <c r="FCD274" s="253"/>
      <c r="FCE274" s="253"/>
      <c r="FCF274" s="253"/>
      <c r="FCG274" s="253"/>
      <c r="FCH274" s="253"/>
      <c r="FCI274" s="253"/>
      <c r="FCJ274" s="253"/>
      <c r="FCK274" s="253"/>
      <c r="FCL274" s="253"/>
      <c r="FCM274" s="253"/>
      <c r="FCN274" s="253"/>
      <c r="FCO274" s="253"/>
      <c r="FCP274" s="253"/>
      <c r="FCQ274" s="253"/>
      <c r="FCR274" s="253"/>
      <c r="FCS274" s="253"/>
      <c r="FCT274" s="253"/>
      <c r="FCU274" s="253"/>
      <c r="FCV274" s="253"/>
      <c r="FCW274" s="253"/>
      <c r="FCX274" s="253"/>
      <c r="FCY274" s="253"/>
      <c r="FCZ274" s="253"/>
      <c r="FDA274" s="253"/>
      <c r="FDB274" s="253"/>
      <c r="FDC274" s="253"/>
      <c r="FDD274" s="253"/>
      <c r="FDE274" s="253"/>
      <c r="FDF274" s="253"/>
      <c r="FDG274" s="253"/>
      <c r="FDH274" s="253"/>
      <c r="FDI274" s="253"/>
      <c r="FDJ274" s="253"/>
      <c r="FDK274" s="253"/>
      <c r="FDL274" s="253"/>
      <c r="FDM274" s="253"/>
      <c r="FDN274" s="253"/>
      <c r="FDO274" s="253"/>
      <c r="FDP274" s="253"/>
      <c r="FDQ274" s="253"/>
      <c r="FDR274" s="253"/>
      <c r="FDS274" s="253"/>
      <c r="FDT274" s="253"/>
      <c r="FDU274" s="253"/>
      <c r="FDV274" s="253"/>
      <c r="FDW274" s="253"/>
      <c r="FDX274" s="253"/>
      <c r="FDY274" s="253"/>
      <c r="FDZ274" s="253"/>
      <c r="FEA274" s="253"/>
      <c r="FEB274" s="253"/>
      <c r="FEC274" s="253"/>
      <c r="FED274" s="253"/>
      <c r="FEE274" s="253"/>
      <c r="FEF274" s="253"/>
      <c r="FEG274" s="253"/>
      <c r="FEH274" s="253"/>
      <c r="FEI274" s="253"/>
      <c r="FEJ274" s="253"/>
      <c r="FEK274" s="253"/>
      <c r="FEL274" s="253"/>
      <c r="FEM274" s="253"/>
      <c r="FEN274" s="253"/>
      <c r="FEO274" s="253"/>
      <c r="FEP274" s="253"/>
      <c r="FEQ274" s="253"/>
      <c r="FER274" s="253"/>
      <c r="FES274" s="253"/>
      <c r="FET274" s="253"/>
      <c r="FEU274" s="253"/>
      <c r="FEV274" s="253"/>
      <c r="FEW274" s="253"/>
      <c r="FEX274" s="253"/>
      <c r="FEY274" s="253"/>
      <c r="FEZ274" s="253"/>
      <c r="FFA274" s="253"/>
      <c r="FFB274" s="253"/>
      <c r="FFC274" s="253"/>
      <c r="FFD274" s="253"/>
      <c r="FFE274" s="253"/>
      <c r="FFF274" s="253"/>
      <c r="FFG274" s="253"/>
      <c r="FFH274" s="253"/>
      <c r="FFI274" s="253"/>
      <c r="FFJ274" s="253"/>
      <c r="FFK274" s="253"/>
      <c r="FFL274" s="253"/>
      <c r="FFM274" s="253"/>
      <c r="FFN274" s="253"/>
      <c r="FFO274" s="253"/>
      <c r="FFP274" s="253"/>
      <c r="FFQ274" s="253"/>
      <c r="FFR274" s="253"/>
      <c r="FFS274" s="253"/>
      <c r="FFT274" s="253"/>
      <c r="FFU274" s="253"/>
      <c r="FFV274" s="253"/>
      <c r="FFW274" s="253"/>
      <c r="FFX274" s="253"/>
      <c r="FFY274" s="253"/>
      <c r="FFZ274" s="253"/>
      <c r="FGA274" s="253"/>
      <c r="FGB274" s="253"/>
      <c r="FGC274" s="253"/>
      <c r="FGD274" s="253"/>
      <c r="FGE274" s="253"/>
      <c r="FGF274" s="253"/>
      <c r="FGG274" s="253"/>
      <c r="FGH274" s="253"/>
      <c r="FGI274" s="253"/>
      <c r="FGJ274" s="253"/>
      <c r="FGK274" s="253"/>
      <c r="FGL274" s="253"/>
      <c r="FGM274" s="253"/>
      <c r="FGN274" s="253"/>
      <c r="FGO274" s="253"/>
      <c r="FGP274" s="253"/>
      <c r="FGQ274" s="253"/>
      <c r="FGR274" s="253"/>
      <c r="FGS274" s="253"/>
      <c r="FGT274" s="253"/>
      <c r="FGU274" s="253"/>
      <c r="FGV274" s="253"/>
      <c r="FGW274" s="253"/>
      <c r="FGX274" s="253"/>
      <c r="FGY274" s="253"/>
      <c r="FGZ274" s="253"/>
      <c r="FHA274" s="253"/>
      <c r="FHB274" s="253"/>
      <c r="FHC274" s="253"/>
      <c r="FHD274" s="253"/>
      <c r="FHE274" s="253"/>
      <c r="FHF274" s="253"/>
      <c r="FHG274" s="253"/>
      <c r="FHH274" s="253"/>
      <c r="FHI274" s="253"/>
      <c r="FHJ274" s="253"/>
      <c r="FHK274" s="253"/>
      <c r="FHL274" s="253"/>
      <c r="FHM274" s="253"/>
      <c r="FHN274" s="253"/>
      <c r="FHO274" s="253"/>
      <c r="FHP274" s="253"/>
      <c r="FHQ274" s="253"/>
      <c r="FHR274" s="253"/>
      <c r="FHS274" s="253"/>
      <c r="FHT274" s="253"/>
      <c r="FHU274" s="253"/>
      <c r="FHV274" s="253"/>
      <c r="FHW274" s="253"/>
      <c r="FHX274" s="253"/>
      <c r="FHY274" s="253"/>
      <c r="FHZ274" s="253"/>
      <c r="FIA274" s="253"/>
      <c r="FIB274" s="253"/>
      <c r="FIC274" s="253"/>
      <c r="FID274" s="253"/>
      <c r="FIE274" s="253"/>
      <c r="FIF274" s="253"/>
      <c r="FIG274" s="253"/>
      <c r="FIH274" s="253"/>
      <c r="FII274" s="253"/>
      <c r="FIJ274" s="253"/>
      <c r="FIK274" s="253"/>
      <c r="FIL274" s="253"/>
      <c r="FIM274" s="253"/>
      <c r="FIN274" s="253"/>
      <c r="FIO274" s="253"/>
      <c r="FIP274" s="253"/>
      <c r="FIQ274" s="253"/>
      <c r="FIR274" s="253"/>
      <c r="FIS274" s="253"/>
      <c r="FIT274" s="253"/>
      <c r="FIU274" s="253"/>
      <c r="FIV274" s="253"/>
      <c r="FIW274" s="253"/>
      <c r="FIX274" s="253"/>
      <c r="FIY274" s="253"/>
      <c r="FIZ274" s="253"/>
      <c r="FJA274" s="253"/>
      <c r="FJB274" s="253"/>
      <c r="FJC274" s="253"/>
      <c r="FJD274" s="253"/>
      <c r="FJE274" s="253"/>
      <c r="FJF274" s="253"/>
      <c r="FJG274" s="253"/>
      <c r="FJH274" s="253"/>
      <c r="FJI274" s="253"/>
      <c r="FJJ274" s="253"/>
      <c r="FJK274" s="253"/>
      <c r="FJL274" s="253"/>
      <c r="FJM274" s="253"/>
      <c r="FJN274" s="253"/>
      <c r="FJO274" s="253"/>
      <c r="FJP274" s="253"/>
      <c r="FJQ274" s="253"/>
      <c r="FJR274" s="253"/>
      <c r="FJS274" s="253"/>
      <c r="FJT274" s="253"/>
      <c r="FJU274" s="253"/>
      <c r="FJV274" s="253"/>
      <c r="FJW274" s="253"/>
      <c r="FJX274" s="253"/>
      <c r="FJY274" s="253"/>
      <c r="FJZ274" s="253"/>
      <c r="FKA274" s="253"/>
      <c r="FKB274" s="253"/>
      <c r="FKC274" s="253"/>
      <c r="FKD274" s="253"/>
      <c r="FKE274" s="253"/>
      <c r="FKF274" s="253"/>
      <c r="FKG274" s="253"/>
      <c r="FKH274" s="253"/>
      <c r="FKI274" s="253"/>
      <c r="FKJ274" s="253"/>
      <c r="FKK274" s="253"/>
      <c r="FKL274" s="253"/>
      <c r="FKM274" s="253"/>
      <c r="FKN274" s="253"/>
      <c r="FKO274" s="253"/>
      <c r="FKP274" s="253"/>
      <c r="FKQ274" s="253"/>
      <c r="FKR274" s="253"/>
      <c r="FKS274" s="253"/>
      <c r="FKT274" s="253"/>
      <c r="FKU274" s="253"/>
      <c r="FKV274" s="253"/>
      <c r="FKW274" s="253"/>
      <c r="FKX274" s="253"/>
      <c r="FKY274" s="253"/>
      <c r="FKZ274" s="253"/>
      <c r="FLA274" s="253"/>
      <c r="FLB274" s="253"/>
      <c r="FLC274" s="253"/>
      <c r="FLD274" s="253"/>
      <c r="FLE274" s="253"/>
      <c r="FLF274" s="253"/>
      <c r="FLG274" s="253"/>
      <c r="FLH274" s="253"/>
      <c r="FLI274" s="253"/>
      <c r="FLJ274" s="253"/>
      <c r="FLK274" s="253"/>
      <c r="FLL274" s="253"/>
      <c r="FLM274" s="253"/>
      <c r="FLN274" s="253"/>
      <c r="FLO274" s="253"/>
      <c r="FLP274" s="253"/>
      <c r="FLQ274" s="253"/>
      <c r="FLR274" s="253"/>
      <c r="FLS274" s="253"/>
      <c r="FLT274" s="253"/>
      <c r="FLU274" s="253"/>
      <c r="FLV274" s="253"/>
      <c r="FLW274" s="253"/>
      <c r="FLX274" s="253"/>
      <c r="FLY274" s="253"/>
      <c r="FLZ274" s="253"/>
      <c r="FMA274" s="253"/>
      <c r="FMB274" s="253"/>
      <c r="FMC274" s="253"/>
      <c r="FMD274" s="253"/>
      <c r="FME274" s="253"/>
      <c r="FMF274" s="253"/>
      <c r="FMG274" s="253"/>
      <c r="FMH274" s="253"/>
      <c r="FMI274" s="253"/>
      <c r="FMJ274" s="253"/>
      <c r="FMK274" s="253"/>
      <c r="FML274" s="253"/>
      <c r="FMM274" s="253"/>
      <c r="FMN274" s="253"/>
      <c r="FMO274" s="253"/>
      <c r="FMP274" s="253"/>
      <c r="FMQ274" s="253"/>
      <c r="FMR274" s="253"/>
      <c r="FMS274" s="253"/>
      <c r="FMT274" s="253"/>
      <c r="FMU274" s="253"/>
      <c r="FMV274" s="253"/>
      <c r="FMW274" s="253"/>
      <c r="FMX274" s="253"/>
      <c r="FMY274" s="253"/>
      <c r="FMZ274" s="253"/>
      <c r="FNA274" s="253"/>
      <c r="FNB274" s="253"/>
      <c r="FNC274" s="253"/>
      <c r="FND274" s="253"/>
      <c r="FNE274" s="253"/>
      <c r="FNF274" s="253"/>
      <c r="FNG274" s="253"/>
      <c r="FNH274" s="253"/>
      <c r="FNI274" s="253"/>
      <c r="FNJ274" s="253"/>
      <c r="FNK274" s="253"/>
      <c r="FNL274" s="253"/>
      <c r="FNM274" s="253"/>
      <c r="FNN274" s="253"/>
      <c r="FNO274" s="253"/>
      <c r="FNP274" s="253"/>
      <c r="FNQ274" s="253"/>
      <c r="FNR274" s="253"/>
      <c r="FNS274" s="253"/>
      <c r="FNT274" s="253"/>
      <c r="FNU274" s="253"/>
      <c r="FNV274" s="253"/>
      <c r="FNW274" s="253"/>
      <c r="FNX274" s="253"/>
      <c r="FNY274" s="253"/>
      <c r="FNZ274" s="253"/>
      <c r="FOA274" s="253"/>
      <c r="FOB274" s="253"/>
      <c r="FOC274" s="253"/>
      <c r="FOD274" s="253"/>
      <c r="FOE274" s="253"/>
      <c r="FOF274" s="253"/>
      <c r="FOG274" s="253"/>
      <c r="FOH274" s="253"/>
      <c r="FOI274" s="253"/>
      <c r="FOJ274" s="253"/>
      <c r="FOK274" s="253"/>
      <c r="FOL274" s="253"/>
      <c r="FOM274" s="253"/>
      <c r="FON274" s="253"/>
      <c r="FOO274" s="253"/>
      <c r="FOP274" s="253"/>
      <c r="FOQ274" s="253"/>
      <c r="FOR274" s="253"/>
      <c r="FOS274" s="253"/>
      <c r="FOT274" s="253"/>
      <c r="FOU274" s="253"/>
      <c r="FOV274" s="253"/>
      <c r="FOW274" s="253"/>
      <c r="FOX274" s="253"/>
      <c r="FOY274" s="253"/>
      <c r="FOZ274" s="253"/>
      <c r="FPA274" s="253"/>
      <c r="FPB274" s="253"/>
      <c r="FPC274" s="253"/>
      <c r="FPD274" s="253"/>
      <c r="FPE274" s="253"/>
      <c r="FPF274" s="253"/>
      <c r="FPG274" s="253"/>
      <c r="FPH274" s="253"/>
      <c r="FPI274" s="253"/>
      <c r="FPJ274" s="253"/>
      <c r="FPK274" s="253"/>
      <c r="FPL274" s="253"/>
      <c r="FPM274" s="253"/>
      <c r="FPN274" s="253"/>
      <c r="FPO274" s="253"/>
      <c r="FPP274" s="253"/>
      <c r="FPQ274" s="253"/>
      <c r="FPR274" s="253"/>
      <c r="FPS274" s="253"/>
      <c r="FPT274" s="253"/>
      <c r="FPU274" s="253"/>
      <c r="FPV274" s="253"/>
      <c r="FPW274" s="253"/>
      <c r="FPX274" s="253"/>
      <c r="FPY274" s="253"/>
      <c r="FPZ274" s="253"/>
      <c r="FQA274" s="253"/>
      <c r="FQB274" s="253"/>
      <c r="FQC274" s="253"/>
      <c r="FQD274" s="253"/>
      <c r="FQE274" s="253"/>
      <c r="FQF274" s="253"/>
      <c r="FQG274" s="253"/>
      <c r="FQH274" s="253"/>
      <c r="FQI274" s="253"/>
      <c r="FQJ274" s="253"/>
      <c r="FQK274" s="253"/>
      <c r="FQL274" s="253"/>
      <c r="FQM274" s="253"/>
      <c r="FQN274" s="253"/>
      <c r="FQO274" s="253"/>
      <c r="FQP274" s="253"/>
      <c r="FQQ274" s="253"/>
      <c r="FQR274" s="253"/>
      <c r="FQS274" s="253"/>
      <c r="FQT274" s="253"/>
      <c r="FQU274" s="253"/>
      <c r="FQV274" s="253"/>
      <c r="FQW274" s="253"/>
      <c r="FQX274" s="253"/>
      <c r="FQY274" s="253"/>
      <c r="FQZ274" s="253"/>
      <c r="FRA274" s="253"/>
      <c r="FRB274" s="253"/>
      <c r="FRC274" s="253"/>
      <c r="FRD274" s="253"/>
      <c r="FRE274" s="253"/>
      <c r="FRF274" s="253"/>
      <c r="FRG274" s="253"/>
      <c r="FRH274" s="253"/>
      <c r="FRI274" s="253"/>
      <c r="FRJ274" s="253"/>
      <c r="FRK274" s="253"/>
      <c r="FRL274" s="253"/>
      <c r="FRM274" s="253"/>
      <c r="FRN274" s="253"/>
      <c r="FRO274" s="253"/>
      <c r="FRP274" s="253"/>
      <c r="FRQ274" s="253"/>
      <c r="FRR274" s="253"/>
      <c r="FRS274" s="253"/>
      <c r="FRT274" s="253"/>
      <c r="FRU274" s="253"/>
      <c r="FRV274" s="253"/>
      <c r="FRW274" s="253"/>
      <c r="FRX274" s="253"/>
      <c r="FRY274" s="253"/>
      <c r="FRZ274" s="253"/>
      <c r="FSA274" s="253"/>
      <c r="FSB274" s="253"/>
      <c r="FSC274" s="253"/>
      <c r="FSD274" s="253"/>
      <c r="FSE274" s="253"/>
      <c r="FSF274" s="253"/>
      <c r="FSG274" s="253"/>
      <c r="FSH274" s="253"/>
      <c r="FSI274" s="253"/>
      <c r="FSJ274" s="253"/>
      <c r="FSK274" s="253"/>
      <c r="FSL274" s="253"/>
      <c r="FSM274" s="253"/>
      <c r="FSN274" s="253"/>
      <c r="FSO274" s="253"/>
      <c r="FSP274" s="253"/>
      <c r="FSQ274" s="253"/>
      <c r="FSR274" s="253"/>
      <c r="FSS274" s="253"/>
      <c r="FST274" s="253"/>
      <c r="FSU274" s="253"/>
      <c r="FSV274" s="253"/>
      <c r="FSW274" s="253"/>
      <c r="FSX274" s="253"/>
      <c r="FSY274" s="253"/>
      <c r="FSZ274" s="253"/>
      <c r="FTA274" s="253"/>
      <c r="FTB274" s="253"/>
      <c r="FTC274" s="253"/>
      <c r="FTD274" s="253"/>
      <c r="FTE274" s="253"/>
      <c r="FTF274" s="253"/>
      <c r="FTG274" s="253"/>
      <c r="FTH274" s="253"/>
      <c r="FTI274" s="253"/>
      <c r="FTJ274" s="253"/>
      <c r="FTK274" s="253"/>
      <c r="FTL274" s="253"/>
      <c r="FTM274" s="253"/>
      <c r="FTN274" s="253"/>
      <c r="FTO274" s="253"/>
      <c r="FTP274" s="253"/>
      <c r="FTQ274" s="253"/>
      <c r="FTR274" s="253"/>
      <c r="FTS274" s="253"/>
      <c r="FTT274" s="253"/>
      <c r="FTU274" s="253"/>
      <c r="FTV274" s="253"/>
      <c r="FTW274" s="253"/>
      <c r="FTX274" s="253"/>
      <c r="FTY274" s="253"/>
      <c r="FTZ274" s="253"/>
      <c r="FUA274" s="253"/>
      <c r="FUB274" s="253"/>
      <c r="FUC274" s="253"/>
      <c r="FUD274" s="253"/>
      <c r="FUE274" s="253"/>
      <c r="FUF274" s="253"/>
      <c r="FUG274" s="253"/>
      <c r="FUH274" s="253"/>
      <c r="FUI274" s="253"/>
      <c r="FUJ274" s="253"/>
      <c r="FUK274" s="253"/>
      <c r="FUL274" s="253"/>
      <c r="FUM274" s="253"/>
      <c r="FUN274" s="253"/>
      <c r="FUO274" s="253"/>
      <c r="FUP274" s="253"/>
      <c r="FUQ274" s="253"/>
      <c r="FUR274" s="253"/>
      <c r="FUS274" s="253"/>
      <c r="FUT274" s="253"/>
      <c r="FUU274" s="253"/>
      <c r="FUV274" s="253"/>
      <c r="FUW274" s="253"/>
      <c r="FUX274" s="253"/>
      <c r="FUY274" s="253"/>
      <c r="FUZ274" s="253"/>
      <c r="FVA274" s="253"/>
      <c r="FVB274" s="253"/>
      <c r="FVC274" s="253"/>
      <c r="FVD274" s="253"/>
      <c r="FVE274" s="253"/>
      <c r="FVF274" s="253"/>
      <c r="FVG274" s="253"/>
      <c r="FVH274" s="253"/>
      <c r="FVI274" s="253"/>
      <c r="FVJ274" s="253"/>
      <c r="FVK274" s="253"/>
      <c r="FVL274" s="253"/>
      <c r="FVM274" s="253"/>
      <c r="FVN274" s="253"/>
      <c r="FVO274" s="253"/>
      <c r="FVP274" s="253"/>
      <c r="FVQ274" s="253"/>
      <c r="FVR274" s="253"/>
      <c r="FVS274" s="253"/>
      <c r="FVT274" s="253"/>
      <c r="FVU274" s="253"/>
      <c r="FVV274" s="253"/>
      <c r="FVW274" s="253"/>
      <c r="FVX274" s="253"/>
      <c r="FVY274" s="253"/>
      <c r="FVZ274" s="253"/>
      <c r="FWA274" s="253"/>
      <c r="FWB274" s="253"/>
      <c r="FWC274" s="253"/>
      <c r="FWD274" s="253"/>
      <c r="FWE274" s="253"/>
      <c r="FWF274" s="253"/>
      <c r="FWG274" s="253"/>
      <c r="FWH274" s="253"/>
      <c r="FWI274" s="253"/>
      <c r="FWJ274" s="253"/>
      <c r="FWK274" s="253"/>
      <c r="FWL274" s="253"/>
      <c r="FWM274" s="253"/>
      <c r="FWN274" s="253"/>
      <c r="FWO274" s="253"/>
      <c r="FWP274" s="253"/>
      <c r="FWQ274" s="253"/>
      <c r="FWR274" s="253"/>
      <c r="FWS274" s="253"/>
      <c r="FWT274" s="253"/>
      <c r="FWU274" s="253"/>
      <c r="FWV274" s="253"/>
      <c r="FWW274" s="253"/>
      <c r="FWX274" s="253"/>
      <c r="FWY274" s="253"/>
      <c r="FWZ274" s="253"/>
      <c r="FXA274" s="253"/>
      <c r="FXB274" s="253"/>
      <c r="FXC274" s="253"/>
      <c r="FXD274" s="253"/>
      <c r="FXE274" s="253"/>
      <c r="FXF274" s="253"/>
      <c r="FXG274" s="253"/>
      <c r="FXH274" s="253"/>
      <c r="FXI274" s="253"/>
      <c r="FXJ274" s="253"/>
      <c r="FXK274" s="253"/>
      <c r="FXL274" s="253"/>
      <c r="FXM274" s="253"/>
      <c r="FXN274" s="253"/>
      <c r="FXO274" s="253"/>
      <c r="FXP274" s="253"/>
      <c r="FXQ274" s="253"/>
      <c r="FXR274" s="253"/>
      <c r="FXS274" s="253"/>
      <c r="FXT274" s="253"/>
      <c r="FXU274" s="253"/>
      <c r="FXV274" s="253"/>
      <c r="FXW274" s="253"/>
      <c r="FXX274" s="253"/>
      <c r="FXY274" s="253"/>
      <c r="FXZ274" s="253"/>
      <c r="FYA274" s="253"/>
      <c r="FYB274" s="253"/>
      <c r="FYC274" s="253"/>
      <c r="FYD274" s="253"/>
      <c r="FYE274" s="253"/>
      <c r="FYF274" s="253"/>
      <c r="FYG274" s="253"/>
      <c r="FYH274" s="253"/>
      <c r="FYI274" s="253"/>
      <c r="FYJ274" s="253"/>
      <c r="FYK274" s="253"/>
      <c r="FYL274" s="253"/>
      <c r="FYM274" s="253"/>
      <c r="FYN274" s="253"/>
      <c r="FYO274" s="253"/>
      <c r="FYP274" s="253"/>
      <c r="FYQ274" s="253"/>
      <c r="FYR274" s="253"/>
      <c r="FYS274" s="253"/>
      <c r="FYT274" s="253"/>
      <c r="FYU274" s="253"/>
      <c r="FYV274" s="253"/>
      <c r="FYW274" s="253"/>
      <c r="FYX274" s="253"/>
      <c r="FYY274" s="253"/>
      <c r="FYZ274" s="253"/>
      <c r="FZA274" s="253"/>
      <c r="FZB274" s="253"/>
      <c r="FZC274" s="253"/>
      <c r="FZD274" s="253"/>
      <c r="FZE274" s="253"/>
      <c r="FZF274" s="253"/>
      <c r="FZG274" s="253"/>
      <c r="FZH274" s="253"/>
      <c r="FZI274" s="253"/>
      <c r="FZJ274" s="253"/>
      <c r="FZK274" s="253"/>
      <c r="FZL274" s="253"/>
      <c r="FZM274" s="253"/>
      <c r="FZN274" s="253"/>
      <c r="FZO274" s="253"/>
      <c r="FZP274" s="253"/>
      <c r="FZQ274" s="253"/>
      <c r="FZR274" s="253"/>
      <c r="FZS274" s="253"/>
      <c r="FZT274" s="253"/>
      <c r="FZU274" s="253"/>
      <c r="FZV274" s="253"/>
      <c r="FZW274" s="253"/>
      <c r="FZX274" s="253"/>
      <c r="FZY274" s="253"/>
      <c r="FZZ274" s="253"/>
      <c r="GAA274" s="253"/>
      <c r="GAB274" s="253"/>
      <c r="GAC274" s="253"/>
      <c r="GAD274" s="253"/>
      <c r="GAE274" s="253"/>
      <c r="GAF274" s="253"/>
      <c r="GAG274" s="253"/>
      <c r="GAH274" s="253"/>
      <c r="GAI274" s="253"/>
      <c r="GAJ274" s="253"/>
      <c r="GAK274" s="253"/>
      <c r="GAL274" s="253"/>
      <c r="GAM274" s="253"/>
      <c r="GAN274" s="253"/>
      <c r="GAO274" s="253"/>
      <c r="GAP274" s="253"/>
      <c r="GAQ274" s="253"/>
      <c r="GAR274" s="253"/>
      <c r="GAS274" s="253"/>
      <c r="GAT274" s="253"/>
      <c r="GAU274" s="253"/>
      <c r="GAV274" s="253"/>
      <c r="GAW274" s="253"/>
      <c r="GAX274" s="253"/>
      <c r="GAY274" s="253"/>
      <c r="GAZ274" s="253"/>
      <c r="GBA274" s="253"/>
      <c r="GBB274" s="253"/>
      <c r="GBC274" s="253"/>
      <c r="GBD274" s="253"/>
      <c r="GBE274" s="253"/>
      <c r="GBF274" s="253"/>
      <c r="GBG274" s="253"/>
      <c r="GBH274" s="253"/>
      <c r="GBI274" s="253"/>
      <c r="GBJ274" s="253"/>
      <c r="GBK274" s="253"/>
      <c r="GBL274" s="253"/>
      <c r="GBM274" s="253"/>
      <c r="GBN274" s="253"/>
      <c r="GBO274" s="253"/>
      <c r="GBP274" s="253"/>
      <c r="GBQ274" s="253"/>
      <c r="GBR274" s="253"/>
      <c r="GBS274" s="253"/>
      <c r="GBT274" s="253"/>
      <c r="GBU274" s="253"/>
      <c r="GBV274" s="253"/>
      <c r="GBW274" s="253"/>
      <c r="GBX274" s="253"/>
      <c r="GBY274" s="253"/>
      <c r="GBZ274" s="253"/>
      <c r="GCA274" s="253"/>
      <c r="GCB274" s="253"/>
      <c r="GCC274" s="253"/>
      <c r="GCD274" s="253"/>
      <c r="GCE274" s="253"/>
      <c r="GCF274" s="253"/>
      <c r="GCG274" s="253"/>
      <c r="GCH274" s="253"/>
      <c r="GCI274" s="253"/>
      <c r="GCJ274" s="253"/>
      <c r="GCK274" s="253"/>
      <c r="GCL274" s="253"/>
      <c r="GCM274" s="253"/>
      <c r="GCN274" s="253"/>
      <c r="GCO274" s="253"/>
      <c r="GCP274" s="253"/>
      <c r="GCQ274" s="253"/>
      <c r="GCR274" s="253"/>
      <c r="GCS274" s="253"/>
      <c r="GCT274" s="253"/>
      <c r="GCU274" s="253"/>
      <c r="GCV274" s="253"/>
      <c r="GCW274" s="253"/>
      <c r="GCX274" s="253"/>
      <c r="GCY274" s="253"/>
      <c r="GCZ274" s="253"/>
      <c r="GDA274" s="253"/>
      <c r="GDB274" s="253"/>
      <c r="GDC274" s="253"/>
      <c r="GDD274" s="253"/>
      <c r="GDE274" s="253"/>
      <c r="GDF274" s="253"/>
      <c r="GDG274" s="253"/>
      <c r="GDH274" s="253"/>
      <c r="GDI274" s="253"/>
      <c r="GDJ274" s="253"/>
      <c r="GDK274" s="253"/>
      <c r="GDL274" s="253"/>
      <c r="GDM274" s="253"/>
      <c r="GDN274" s="253"/>
      <c r="GDO274" s="253"/>
      <c r="GDP274" s="253"/>
      <c r="GDQ274" s="253"/>
      <c r="GDR274" s="253"/>
      <c r="GDS274" s="253"/>
      <c r="GDT274" s="253"/>
      <c r="GDU274" s="253"/>
      <c r="GDV274" s="253"/>
      <c r="GDW274" s="253"/>
      <c r="GDX274" s="253"/>
      <c r="GDY274" s="253"/>
      <c r="GDZ274" s="253"/>
      <c r="GEA274" s="253"/>
      <c r="GEB274" s="253"/>
      <c r="GEC274" s="253"/>
      <c r="GED274" s="253"/>
      <c r="GEE274" s="253"/>
      <c r="GEF274" s="253"/>
      <c r="GEG274" s="253"/>
      <c r="GEH274" s="253"/>
      <c r="GEI274" s="253"/>
      <c r="GEJ274" s="253"/>
      <c r="GEK274" s="253"/>
      <c r="GEL274" s="253"/>
      <c r="GEM274" s="253"/>
      <c r="GEN274" s="253"/>
      <c r="GEO274" s="253"/>
      <c r="GEP274" s="253"/>
      <c r="GEQ274" s="253"/>
      <c r="GER274" s="253"/>
      <c r="GES274" s="253"/>
      <c r="GET274" s="253"/>
      <c r="GEU274" s="253"/>
      <c r="GEV274" s="253"/>
      <c r="GEW274" s="253"/>
      <c r="GEX274" s="253"/>
      <c r="GEY274" s="253"/>
      <c r="GEZ274" s="253"/>
      <c r="GFA274" s="253"/>
      <c r="GFB274" s="253"/>
      <c r="GFC274" s="253"/>
      <c r="GFD274" s="253"/>
      <c r="GFE274" s="253"/>
      <c r="GFF274" s="253"/>
      <c r="GFG274" s="253"/>
      <c r="GFH274" s="253"/>
      <c r="GFI274" s="253"/>
      <c r="GFJ274" s="253"/>
      <c r="GFK274" s="253"/>
      <c r="GFL274" s="253"/>
      <c r="GFM274" s="253"/>
      <c r="GFN274" s="253"/>
      <c r="GFO274" s="253"/>
      <c r="GFP274" s="253"/>
      <c r="GFQ274" s="253"/>
      <c r="GFR274" s="253"/>
      <c r="GFS274" s="253"/>
      <c r="GFT274" s="253"/>
      <c r="GFU274" s="253"/>
      <c r="GFV274" s="253"/>
      <c r="GFW274" s="253"/>
      <c r="GFX274" s="253"/>
      <c r="GFY274" s="253"/>
      <c r="GFZ274" s="253"/>
      <c r="GGA274" s="253"/>
      <c r="GGB274" s="253"/>
      <c r="GGC274" s="253"/>
      <c r="GGD274" s="253"/>
      <c r="GGE274" s="253"/>
      <c r="GGF274" s="253"/>
      <c r="GGG274" s="253"/>
      <c r="GGH274" s="253"/>
      <c r="GGI274" s="253"/>
      <c r="GGJ274" s="253"/>
      <c r="GGK274" s="253"/>
      <c r="GGL274" s="253"/>
      <c r="GGM274" s="253"/>
      <c r="GGN274" s="253"/>
      <c r="GGO274" s="253"/>
      <c r="GGP274" s="253"/>
      <c r="GGQ274" s="253"/>
      <c r="GGR274" s="253"/>
      <c r="GGS274" s="253"/>
      <c r="GGT274" s="253"/>
      <c r="GGU274" s="253"/>
      <c r="GGV274" s="253"/>
      <c r="GGW274" s="253"/>
      <c r="GGX274" s="253"/>
      <c r="GGY274" s="253"/>
      <c r="GGZ274" s="253"/>
      <c r="GHA274" s="253"/>
      <c r="GHB274" s="253"/>
      <c r="GHC274" s="253"/>
      <c r="GHD274" s="253"/>
      <c r="GHE274" s="253"/>
      <c r="GHF274" s="253"/>
      <c r="GHG274" s="253"/>
      <c r="GHH274" s="253"/>
      <c r="GHI274" s="253"/>
      <c r="GHJ274" s="253"/>
      <c r="GHK274" s="253"/>
      <c r="GHL274" s="253"/>
      <c r="GHM274" s="253"/>
      <c r="GHN274" s="253"/>
      <c r="GHO274" s="253"/>
      <c r="GHP274" s="253"/>
      <c r="GHQ274" s="253"/>
      <c r="GHR274" s="253"/>
      <c r="GHS274" s="253"/>
      <c r="GHT274" s="253"/>
      <c r="GHU274" s="253"/>
      <c r="GHV274" s="253"/>
      <c r="GHW274" s="253"/>
      <c r="GHX274" s="253"/>
      <c r="GHY274" s="253"/>
      <c r="GHZ274" s="253"/>
      <c r="GIA274" s="253"/>
      <c r="GIB274" s="253"/>
      <c r="GIC274" s="253"/>
      <c r="GID274" s="253"/>
      <c r="GIE274" s="253"/>
      <c r="GIF274" s="253"/>
      <c r="GIG274" s="253"/>
      <c r="GIH274" s="253"/>
      <c r="GII274" s="253"/>
      <c r="GIJ274" s="253"/>
      <c r="GIK274" s="253"/>
      <c r="GIL274" s="253"/>
      <c r="GIM274" s="253"/>
      <c r="GIN274" s="253"/>
      <c r="GIO274" s="253"/>
      <c r="GIP274" s="253"/>
      <c r="GIQ274" s="253"/>
      <c r="GIR274" s="253"/>
      <c r="GIS274" s="253"/>
      <c r="GIT274" s="253"/>
      <c r="GIU274" s="253"/>
      <c r="GIV274" s="253"/>
      <c r="GIW274" s="253"/>
      <c r="GIX274" s="253"/>
      <c r="GIY274" s="253"/>
      <c r="GIZ274" s="253"/>
      <c r="GJA274" s="253"/>
      <c r="GJB274" s="253"/>
      <c r="GJC274" s="253"/>
      <c r="GJD274" s="253"/>
      <c r="GJE274" s="253"/>
      <c r="GJF274" s="253"/>
      <c r="GJG274" s="253"/>
      <c r="GJH274" s="253"/>
      <c r="GJI274" s="253"/>
      <c r="GJJ274" s="253"/>
      <c r="GJK274" s="253"/>
      <c r="GJL274" s="253"/>
      <c r="GJM274" s="253"/>
      <c r="GJN274" s="253"/>
      <c r="GJO274" s="253"/>
      <c r="GJP274" s="253"/>
      <c r="GJQ274" s="253"/>
      <c r="GJR274" s="253"/>
      <c r="GJS274" s="253"/>
      <c r="GJT274" s="253"/>
      <c r="GJU274" s="253"/>
      <c r="GJV274" s="253"/>
      <c r="GJW274" s="253"/>
      <c r="GJX274" s="253"/>
      <c r="GJY274" s="253"/>
      <c r="GJZ274" s="253"/>
      <c r="GKA274" s="253"/>
      <c r="GKB274" s="253"/>
      <c r="GKC274" s="253"/>
      <c r="GKD274" s="253"/>
      <c r="GKE274" s="253"/>
      <c r="GKF274" s="253"/>
      <c r="GKG274" s="253"/>
      <c r="GKH274" s="253"/>
      <c r="GKI274" s="253"/>
      <c r="GKJ274" s="253"/>
      <c r="GKK274" s="253"/>
      <c r="GKL274" s="253"/>
      <c r="GKM274" s="253"/>
      <c r="GKN274" s="253"/>
      <c r="GKO274" s="253"/>
      <c r="GKP274" s="253"/>
      <c r="GKQ274" s="253"/>
      <c r="GKR274" s="253"/>
      <c r="GKS274" s="253"/>
      <c r="GKT274" s="253"/>
      <c r="GKU274" s="253"/>
      <c r="GKV274" s="253"/>
      <c r="GKW274" s="253"/>
      <c r="GKX274" s="253"/>
      <c r="GKY274" s="253"/>
      <c r="GKZ274" s="253"/>
      <c r="GLA274" s="253"/>
      <c r="GLB274" s="253"/>
      <c r="GLC274" s="253"/>
      <c r="GLD274" s="253"/>
      <c r="GLE274" s="253"/>
      <c r="GLF274" s="253"/>
      <c r="GLG274" s="253"/>
      <c r="GLH274" s="253"/>
      <c r="GLI274" s="253"/>
      <c r="GLJ274" s="253"/>
      <c r="GLK274" s="253"/>
      <c r="GLL274" s="253"/>
      <c r="GLM274" s="253"/>
      <c r="GLN274" s="253"/>
      <c r="GLO274" s="253"/>
      <c r="GLP274" s="253"/>
      <c r="GLQ274" s="253"/>
      <c r="GLR274" s="253"/>
      <c r="GLS274" s="253"/>
      <c r="GLT274" s="253"/>
      <c r="GLU274" s="253"/>
      <c r="GLV274" s="253"/>
      <c r="GLW274" s="253"/>
      <c r="GLX274" s="253"/>
      <c r="GLY274" s="253"/>
      <c r="GLZ274" s="253"/>
      <c r="GMA274" s="253"/>
      <c r="GMB274" s="253"/>
      <c r="GMC274" s="253"/>
      <c r="GMD274" s="253"/>
      <c r="GME274" s="253"/>
      <c r="GMF274" s="253"/>
      <c r="GMG274" s="253"/>
      <c r="GMH274" s="253"/>
      <c r="GMI274" s="253"/>
      <c r="GMJ274" s="253"/>
      <c r="GMK274" s="253"/>
      <c r="GML274" s="253"/>
      <c r="GMM274" s="253"/>
      <c r="GMN274" s="253"/>
      <c r="GMO274" s="253"/>
      <c r="GMP274" s="253"/>
      <c r="GMQ274" s="253"/>
      <c r="GMR274" s="253"/>
      <c r="GMS274" s="253"/>
      <c r="GMT274" s="253"/>
      <c r="GMU274" s="253"/>
      <c r="GMV274" s="253"/>
      <c r="GMW274" s="253"/>
      <c r="GMX274" s="253"/>
      <c r="GMY274" s="253"/>
      <c r="GMZ274" s="253"/>
      <c r="GNA274" s="253"/>
      <c r="GNB274" s="253"/>
      <c r="GNC274" s="253"/>
      <c r="GND274" s="253"/>
      <c r="GNE274" s="253"/>
      <c r="GNF274" s="253"/>
      <c r="GNG274" s="253"/>
      <c r="GNH274" s="253"/>
      <c r="GNI274" s="253"/>
      <c r="GNJ274" s="253"/>
      <c r="GNK274" s="253"/>
      <c r="GNL274" s="253"/>
      <c r="GNM274" s="253"/>
      <c r="GNN274" s="253"/>
      <c r="GNO274" s="253"/>
      <c r="GNP274" s="253"/>
      <c r="GNQ274" s="253"/>
      <c r="GNR274" s="253"/>
      <c r="GNS274" s="253"/>
      <c r="GNT274" s="253"/>
      <c r="GNU274" s="253"/>
      <c r="GNV274" s="253"/>
      <c r="GNW274" s="253"/>
      <c r="GNX274" s="253"/>
      <c r="GNY274" s="253"/>
      <c r="GNZ274" s="253"/>
      <c r="GOA274" s="253"/>
      <c r="GOB274" s="253"/>
      <c r="GOC274" s="253"/>
      <c r="GOD274" s="253"/>
      <c r="GOE274" s="253"/>
      <c r="GOF274" s="253"/>
      <c r="GOG274" s="253"/>
      <c r="GOH274" s="253"/>
      <c r="GOI274" s="253"/>
      <c r="GOJ274" s="253"/>
      <c r="GOK274" s="253"/>
      <c r="GOL274" s="253"/>
      <c r="GOM274" s="253"/>
      <c r="GON274" s="253"/>
      <c r="GOO274" s="253"/>
      <c r="GOP274" s="253"/>
      <c r="GOQ274" s="253"/>
      <c r="GOR274" s="253"/>
      <c r="GOS274" s="253"/>
      <c r="GOT274" s="253"/>
      <c r="GOU274" s="253"/>
      <c r="GOV274" s="253"/>
      <c r="GOW274" s="253"/>
      <c r="GOX274" s="253"/>
      <c r="GOY274" s="253"/>
      <c r="GOZ274" s="253"/>
      <c r="GPA274" s="253"/>
      <c r="GPB274" s="253"/>
      <c r="GPC274" s="253"/>
      <c r="GPD274" s="253"/>
      <c r="GPE274" s="253"/>
      <c r="GPF274" s="253"/>
      <c r="GPG274" s="253"/>
      <c r="GPH274" s="253"/>
      <c r="GPI274" s="253"/>
      <c r="GPJ274" s="253"/>
      <c r="GPK274" s="253"/>
      <c r="GPL274" s="253"/>
      <c r="GPM274" s="253"/>
      <c r="GPN274" s="253"/>
      <c r="GPO274" s="253"/>
      <c r="GPP274" s="253"/>
      <c r="GPQ274" s="253"/>
      <c r="GPR274" s="253"/>
      <c r="GPS274" s="253"/>
      <c r="GPT274" s="253"/>
      <c r="GPU274" s="253"/>
      <c r="GPV274" s="253"/>
      <c r="GPW274" s="253"/>
      <c r="GPX274" s="253"/>
      <c r="GPY274" s="253"/>
      <c r="GPZ274" s="253"/>
      <c r="GQA274" s="253"/>
      <c r="GQB274" s="253"/>
      <c r="GQC274" s="253"/>
      <c r="GQD274" s="253"/>
      <c r="GQE274" s="253"/>
      <c r="GQF274" s="253"/>
      <c r="GQG274" s="253"/>
      <c r="GQH274" s="253"/>
      <c r="GQI274" s="253"/>
      <c r="GQJ274" s="253"/>
      <c r="GQK274" s="253"/>
      <c r="GQL274" s="253"/>
      <c r="GQM274" s="253"/>
      <c r="GQN274" s="253"/>
      <c r="GQO274" s="253"/>
      <c r="GQP274" s="253"/>
      <c r="GQQ274" s="253"/>
      <c r="GQR274" s="253"/>
      <c r="GQS274" s="253"/>
      <c r="GQT274" s="253"/>
      <c r="GQU274" s="253"/>
      <c r="GQV274" s="253"/>
      <c r="GQW274" s="253"/>
      <c r="GQX274" s="253"/>
      <c r="GQY274" s="253"/>
      <c r="GQZ274" s="253"/>
      <c r="GRA274" s="253"/>
      <c r="GRB274" s="253"/>
      <c r="GRC274" s="253"/>
      <c r="GRD274" s="253"/>
      <c r="GRE274" s="253"/>
      <c r="GRF274" s="253"/>
      <c r="GRG274" s="253"/>
      <c r="GRH274" s="253"/>
      <c r="GRI274" s="253"/>
      <c r="GRJ274" s="253"/>
      <c r="GRK274" s="253"/>
      <c r="GRL274" s="253"/>
      <c r="GRM274" s="253"/>
      <c r="GRN274" s="253"/>
      <c r="GRO274" s="253"/>
      <c r="GRP274" s="253"/>
      <c r="GRQ274" s="253"/>
      <c r="GRR274" s="253"/>
      <c r="GRS274" s="253"/>
      <c r="GRT274" s="253"/>
      <c r="GRU274" s="253"/>
      <c r="GRV274" s="253"/>
      <c r="GRW274" s="253"/>
      <c r="GRX274" s="253"/>
      <c r="GRY274" s="253"/>
      <c r="GRZ274" s="253"/>
      <c r="GSA274" s="253"/>
      <c r="GSB274" s="253"/>
      <c r="GSC274" s="253"/>
      <c r="GSD274" s="253"/>
      <c r="GSE274" s="253"/>
      <c r="GSF274" s="253"/>
      <c r="GSG274" s="253"/>
      <c r="GSH274" s="253"/>
      <c r="GSI274" s="253"/>
      <c r="GSJ274" s="253"/>
      <c r="GSK274" s="253"/>
      <c r="GSL274" s="253"/>
      <c r="GSM274" s="253"/>
      <c r="GSN274" s="253"/>
      <c r="GSO274" s="253"/>
      <c r="GSP274" s="253"/>
      <c r="GSQ274" s="253"/>
      <c r="GSR274" s="253"/>
      <c r="GSS274" s="253"/>
      <c r="GST274" s="253"/>
      <c r="GSU274" s="253"/>
      <c r="GSV274" s="253"/>
      <c r="GSW274" s="253"/>
      <c r="GSX274" s="253"/>
      <c r="GSY274" s="253"/>
      <c r="GSZ274" s="253"/>
      <c r="GTA274" s="253"/>
      <c r="GTB274" s="253"/>
      <c r="GTC274" s="253"/>
      <c r="GTD274" s="253"/>
      <c r="GTE274" s="253"/>
      <c r="GTF274" s="253"/>
      <c r="GTG274" s="253"/>
      <c r="GTH274" s="253"/>
      <c r="GTI274" s="253"/>
      <c r="GTJ274" s="253"/>
      <c r="GTK274" s="253"/>
      <c r="GTL274" s="253"/>
      <c r="GTM274" s="253"/>
      <c r="GTN274" s="253"/>
      <c r="GTO274" s="253"/>
      <c r="GTP274" s="253"/>
      <c r="GTQ274" s="253"/>
      <c r="GTR274" s="253"/>
      <c r="GTS274" s="253"/>
      <c r="GTT274" s="253"/>
      <c r="GTU274" s="253"/>
      <c r="GTV274" s="253"/>
      <c r="GTW274" s="253"/>
      <c r="GTX274" s="253"/>
      <c r="GTY274" s="253"/>
      <c r="GTZ274" s="253"/>
      <c r="GUA274" s="253"/>
      <c r="GUB274" s="253"/>
      <c r="GUC274" s="253"/>
      <c r="GUD274" s="253"/>
      <c r="GUE274" s="253"/>
      <c r="GUF274" s="253"/>
      <c r="GUG274" s="253"/>
      <c r="GUH274" s="253"/>
      <c r="GUI274" s="253"/>
      <c r="GUJ274" s="253"/>
      <c r="GUK274" s="253"/>
      <c r="GUL274" s="253"/>
      <c r="GUM274" s="253"/>
      <c r="GUN274" s="253"/>
      <c r="GUO274" s="253"/>
      <c r="GUP274" s="253"/>
      <c r="GUQ274" s="253"/>
      <c r="GUR274" s="253"/>
      <c r="GUS274" s="253"/>
      <c r="GUT274" s="253"/>
      <c r="GUU274" s="253"/>
      <c r="GUV274" s="253"/>
      <c r="GUW274" s="253"/>
      <c r="GUX274" s="253"/>
      <c r="GUY274" s="253"/>
      <c r="GUZ274" s="253"/>
      <c r="GVA274" s="253"/>
      <c r="GVB274" s="253"/>
      <c r="GVC274" s="253"/>
      <c r="GVD274" s="253"/>
      <c r="GVE274" s="253"/>
      <c r="GVF274" s="253"/>
      <c r="GVG274" s="253"/>
      <c r="GVH274" s="253"/>
      <c r="GVI274" s="253"/>
      <c r="GVJ274" s="253"/>
      <c r="GVK274" s="253"/>
      <c r="GVL274" s="253"/>
      <c r="GVM274" s="253"/>
      <c r="GVN274" s="253"/>
      <c r="GVO274" s="253"/>
      <c r="GVP274" s="253"/>
      <c r="GVQ274" s="253"/>
      <c r="GVR274" s="253"/>
      <c r="GVS274" s="253"/>
      <c r="GVT274" s="253"/>
      <c r="GVU274" s="253"/>
      <c r="GVV274" s="253"/>
      <c r="GVW274" s="253"/>
      <c r="GVX274" s="253"/>
      <c r="GVY274" s="253"/>
      <c r="GVZ274" s="253"/>
      <c r="GWA274" s="253"/>
      <c r="GWB274" s="253"/>
      <c r="GWC274" s="253"/>
      <c r="GWD274" s="253"/>
      <c r="GWE274" s="253"/>
      <c r="GWF274" s="253"/>
      <c r="GWG274" s="253"/>
      <c r="GWH274" s="253"/>
      <c r="GWI274" s="253"/>
      <c r="GWJ274" s="253"/>
      <c r="GWK274" s="253"/>
      <c r="GWL274" s="253"/>
      <c r="GWM274" s="253"/>
      <c r="GWN274" s="253"/>
      <c r="GWO274" s="253"/>
      <c r="GWP274" s="253"/>
      <c r="GWQ274" s="253"/>
      <c r="GWR274" s="253"/>
      <c r="GWS274" s="253"/>
      <c r="GWT274" s="253"/>
      <c r="GWU274" s="253"/>
      <c r="GWV274" s="253"/>
      <c r="GWW274" s="253"/>
      <c r="GWX274" s="253"/>
      <c r="GWY274" s="253"/>
      <c r="GWZ274" s="253"/>
      <c r="GXA274" s="253"/>
      <c r="GXB274" s="253"/>
      <c r="GXC274" s="253"/>
      <c r="GXD274" s="253"/>
      <c r="GXE274" s="253"/>
      <c r="GXF274" s="253"/>
      <c r="GXG274" s="253"/>
      <c r="GXH274" s="253"/>
      <c r="GXI274" s="253"/>
      <c r="GXJ274" s="253"/>
      <c r="GXK274" s="253"/>
      <c r="GXL274" s="253"/>
      <c r="GXM274" s="253"/>
      <c r="GXN274" s="253"/>
      <c r="GXO274" s="253"/>
      <c r="GXP274" s="253"/>
      <c r="GXQ274" s="253"/>
      <c r="GXR274" s="253"/>
      <c r="GXS274" s="253"/>
      <c r="GXT274" s="253"/>
      <c r="GXU274" s="253"/>
      <c r="GXV274" s="253"/>
      <c r="GXW274" s="253"/>
      <c r="GXX274" s="253"/>
      <c r="GXY274" s="253"/>
      <c r="GXZ274" s="253"/>
      <c r="GYA274" s="253"/>
      <c r="GYB274" s="253"/>
      <c r="GYC274" s="253"/>
      <c r="GYD274" s="253"/>
      <c r="GYE274" s="253"/>
      <c r="GYF274" s="253"/>
      <c r="GYG274" s="253"/>
      <c r="GYH274" s="253"/>
      <c r="GYI274" s="253"/>
      <c r="GYJ274" s="253"/>
      <c r="GYK274" s="253"/>
      <c r="GYL274" s="253"/>
      <c r="GYM274" s="253"/>
      <c r="GYN274" s="253"/>
      <c r="GYO274" s="253"/>
      <c r="GYP274" s="253"/>
      <c r="GYQ274" s="253"/>
      <c r="GYR274" s="253"/>
      <c r="GYS274" s="253"/>
      <c r="GYT274" s="253"/>
      <c r="GYU274" s="253"/>
      <c r="GYV274" s="253"/>
      <c r="GYW274" s="253"/>
      <c r="GYX274" s="253"/>
      <c r="GYY274" s="253"/>
      <c r="GYZ274" s="253"/>
      <c r="GZA274" s="253"/>
      <c r="GZB274" s="253"/>
      <c r="GZC274" s="253"/>
      <c r="GZD274" s="253"/>
      <c r="GZE274" s="253"/>
      <c r="GZF274" s="253"/>
      <c r="GZG274" s="253"/>
      <c r="GZH274" s="253"/>
      <c r="GZI274" s="253"/>
      <c r="GZJ274" s="253"/>
      <c r="GZK274" s="253"/>
      <c r="GZL274" s="253"/>
      <c r="GZM274" s="253"/>
      <c r="GZN274" s="253"/>
      <c r="GZO274" s="253"/>
      <c r="GZP274" s="253"/>
      <c r="GZQ274" s="253"/>
      <c r="GZR274" s="253"/>
      <c r="GZS274" s="253"/>
      <c r="GZT274" s="253"/>
      <c r="GZU274" s="253"/>
      <c r="GZV274" s="253"/>
      <c r="GZW274" s="253"/>
      <c r="GZX274" s="253"/>
      <c r="GZY274" s="253"/>
      <c r="GZZ274" s="253"/>
      <c r="HAA274" s="253"/>
      <c r="HAB274" s="253"/>
      <c r="HAC274" s="253"/>
      <c r="HAD274" s="253"/>
      <c r="HAE274" s="253"/>
      <c r="HAF274" s="253"/>
      <c r="HAG274" s="253"/>
      <c r="HAH274" s="253"/>
      <c r="HAI274" s="253"/>
      <c r="HAJ274" s="253"/>
      <c r="HAK274" s="253"/>
      <c r="HAL274" s="253"/>
      <c r="HAM274" s="253"/>
      <c r="HAN274" s="253"/>
      <c r="HAO274" s="253"/>
      <c r="HAP274" s="253"/>
      <c r="HAQ274" s="253"/>
      <c r="HAR274" s="253"/>
      <c r="HAS274" s="253"/>
      <c r="HAT274" s="253"/>
      <c r="HAU274" s="253"/>
      <c r="HAV274" s="253"/>
      <c r="HAW274" s="253"/>
      <c r="HAX274" s="253"/>
      <c r="HAY274" s="253"/>
      <c r="HAZ274" s="253"/>
      <c r="HBA274" s="253"/>
      <c r="HBB274" s="253"/>
      <c r="HBC274" s="253"/>
      <c r="HBD274" s="253"/>
      <c r="HBE274" s="253"/>
      <c r="HBF274" s="253"/>
      <c r="HBG274" s="253"/>
      <c r="HBH274" s="253"/>
      <c r="HBI274" s="253"/>
      <c r="HBJ274" s="253"/>
      <c r="HBK274" s="253"/>
      <c r="HBL274" s="253"/>
      <c r="HBM274" s="253"/>
      <c r="HBN274" s="253"/>
      <c r="HBO274" s="253"/>
      <c r="HBP274" s="253"/>
      <c r="HBQ274" s="253"/>
      <c r="HBR274" s="253"/>
      <c r="HBS274" s="253"/>
      <c r="HBT274" s="253"/>
      <c r="HBU274" s="253"/>
      <c r="HBV274" s="253"/>
      <c r="HBW274" s="253"/>
      <c r="HBX274" s="253"/>
      <c r="HBY274" s="253"/>
      <c r="HBZ274" s="253"/>
      <c r="HCA274" s="253"/>
      <c r="HCB274" s="253"/>
      <c r="HCC274" s="253"/>
      <c r="HCD274" s="253"/>
      <c r="HCE274" s="253"/>
      <c r="HCF274" s="253"/>
      <c r="HCG274" s="253"/>
      <c r="HCH274" s="253"/>
      <c r="HCI274" s="253"/>
      <c r="HCJ274" s="253"/>
      <c r="HCK274" s="253"/>
      <c r="HCL274" s="253"/>
      <c r="HCM274" s="253"/>
      <c r="HCN274" s="253"/>
      <c r="HCO274" s="253"/>
      <c r="HCP274" s="253"/>
      <c r="HCQ274" s="253"/>
      <c r="HCR274" s="253"/>
      <c r="HCS274" s="253"/>
      <c r="HCT274" s="253"/>
      <c r="HCU274" s="253"/>
      <c r="HCV274" s="253"/>
      <c r="HCW274" s="253"/>
      <c r="HCX274" s="253"/>
      <c r="HCY274" s="253"/>
      <c r="HCZ274" s="253"/>
      <c r="HDA274" s="253"/>
      <c r="HDB274" s="253"/>
      <c r="HDC274" s="253"/>
      <c r="HDD274" s="253"/>
      <c r="HDE274" s="253"/>
      <c r="HDF274" s="253"/>
      <c r="HDG274" s="253"/>
      <c r="HDH274" s="253"/>
      <c r="HDI274" s="253"/>
      <c r="HDJ274" s="253"/>
      <c r="HDK274" s="253"/>
      <c r="HDL274" s="253"/>
      <c r="HDM274" s="253"/>
      <c r="HDN274" s="253"/>
      <c r="HDO274" s="253"/>
      <c r="HDP274" s="253"/>
      <c r="HDQ274" s="253"/>
      <c r="HDR274" s="253"/>
      <c r="HDS274" s="253"/>
      <c r="HDT274" s="253"/>
      <c r="HDU274" s="253"/>
      <c r="HDV274" s="253"/>
      <c r="HDW274" s="253"/>
      <c r="HDX274" s="253"/>
      <c r="HDY274" s="253"/>
      <c r="HDZ274" s="253"/>
      <c r="HEA274" s="253"/>
      <c r="HEB274" s="253"/>
      <c r="HEC274" s="253"/>
      <c r="HED274" s="253"/>
      <c r="HEE274" s="253"/>
      <c r="HEF274" s="253"/>
      <c r="HEG274" s="253"/>
      <c r="HEH274" s="253"/>
      <c r="HEI274" s="253"/>
      <c r="HEJ274" s="253"/>
      <c r="HEK274" s="253"/>
      <c r="HEL274" s="253"/>
      <c r="HEM274" s="253"/>
      <c r="HEN274" s="253"/>
      <c r="HEO274" s="253"/>
      <c r="HEP274" s="253"/>
      <c r="HEQ274" s="253"/>
      <c r="HER274" s="253"/>
      <c r="HES274" s="253"/>
      <c r="HET274" s="253"/>
      <c r="HEU274" s="253"/>
      <c r="HEV274" s="253"/>
      <c r="HEW274" s="253"/>
      <c r="HEX274" s="253"/>
      <c r="HEY274" s="253"/>
      <c r="HEZ274" s="253"/>
      <c r="HFA274" s="253"/>
      <c r="HFB274" s="253"/>
      <c r="HFC274" s="253"/>
      <c r="HFD274" s="253"/>
      <c r="HFE274" s="253"/>
      <c r="HFF274" s="253"/>
      <c r="HFG274" s="253"/>
      <c r="HFH274" s="253"/>
      <c r="HFI274" s="253"/>
      <c r="HFJ274" s="253"/>
      <c r="HFK274" s="253"/>
      <c r="HFL274" s="253"/>
      <c r="HFM274" s="253"/>
      <c r="HFN274" s="253"/>
      <c r="HFO274" s="253"/>
      <c r="HFP274" s="253"/>
      <c r="HFQ274" s="253"/>
      <c r="HFR274" s="253"/>
      <c r="HFS274" s="253"/>
      <c r="HFT274" s="253"/>
      <c r="HFU274" s="253"/>
      <c r="HFV274" s="253"/>
      <c r="HFW274" s="253"/>
      <c r="HFX274" s="253"/>
      <c r="HFY274" s="253"/>
      <c r="HFZ274" s="253"/>
      <c r="HGA274" s="253"/>
      <c r="HGB274" s="253"/>
      <c r="HGC274" s="253"/>
      <c r="HGD274" s="253"/>
      <c r="HGE274" s="253"/>
      <c r="HGF274" s="253"/>
      <c r="HGG274" s="253"/>
      <c r="HGH274" s="253"/>
      <c r="HGI274" s="253"/>
      <c r="HGJ274" s="253"/>
      <c r="HGK274" s="253"/>
      <c r="HGL274" s="253"/>
      <c r="HGM274" s="253"/>
      <c r="HGN274" s="253"/>
      <c r="HGO274" s="253"/>
      <c r="HGP274" s="253"/>
      <c r="HGQ274" s="253"/>
      <c r="HGR274" s="253"/>
      <c r="HGS274" s="253"/>
      <c r="HGT274" s="253"/>
      <c r="HGU274" s="253"/>
      <c r="HGV274" s="253"/>
      <c r="HGW274" s="253"/>
      <c r="HGX274" s="253"/>
      <c r="HGY274" s="253"/>
      <c r="HGZ274" s="253"/>
      <c r="HHA274" s="253"/>
      <c r="HHB274" s="253"/>
      <c r="HHC274" s="253"/>
      <c r="HHD274" s="253"/>
      <c r="HHE274" s="253"/>
      <c r="HHF274" s="253"/>
      <c r="HHG274" s="253"/>
      <c r="HHH274" s="253"/>
      <c r="HHI274" s="253"/>
      <c r="HHJ274" s="253"/>
      <c r="HHK274" s="253"/>
      <c r="HHL274" s="253"/>
      <c r="HHM274" s="253"/>
      <c r="HHN274" s="253"/>
      <c r="HHO274" s="253"/>
      <c r="HHP274" s="253"/>
      <c r="HHQ274" s="253"/>
      <c r="HHR274" s="253"/>
      <c r="HHS274" s="253"/>
      <c r="HHT274" s="253"/>
      <c r="HHU274" s="253"/>
      <c r="HHV274" s="253"/>
      <c r="HHW274" s="253"/>
      <c r="HHX274" s="253"/>
      <c r="HHY274" s="253"/>
      <c r="HHZ274" s="253"/>
      <c r="HIA274" s="253"/>
      <c r="HIB274" s="253"/>
      <c r="HIC274" s="253"/>
      <c r="HID274" s="253"/>
      <c r="HIE274" s="253"/>
      <c r="HIF274" s="253"/>
      <c r="HIG274" s="253"/>
      <c r="HIH274" s="253"/>
      <c r="HII274" s="253"/>
      <c r="HIJ274" s="253"/>
      <c r="HIK274" s="253"/>
      <c r="HIL274" s="253"/>
      <c r="HIM274" s="253"/>
      <c r="HIN274" s="253"/>
      <c r="HIO274" s="253"/>
      <c r="HIP274" s="253"/>
      <c r="HIQ274" s="253"/>
      <c r="HIR274" s="253"/>
      <c r="HIS274" s="253"/>
      <c r="HIT274" s="253"/>
      <c r="HIU274" s="253"/>
      <c r="HIV274" s="253"/>
      <c r="HIW274" s="253"/>
      <c r="HIX274" s="253"/>
      <c r="HIY274" s="253"/>
      <c r="HIZ274" s="253"/>
      <c r="HJA274" s="253"/>
      <c r="HJB274" s="253"/>
      <c r="HJC274" s="253"/>
      <c r="HJD274" s="253"/>
      <c r="HJE274" s="253"/>
      <c r="HJF274" s="253"/>
      <c r="HJG274" s="253"/>
      <c r="HJH274" s="253"/>
      <c r="HJI274" s="253"/>
      <c r="HJJ274" s="253"/>
      <c r="HJK274" s="253"/>
      <c r="HJL274" s="253"/>
      <c r="HJM274" s="253"/>
      <c r="HJN274" s="253"/>
      <c r="HJO274" s="253"/>
      <c r="HJP274" s="253"/>
      <c r="HJQ274" s="253"/>
      <c r="HJR274" s="253"/>
      <c r="HJS274" s="253"/>
      <c r="HJT274" s="253"/>
      <c r="HJU274" s="253"/>
      <c r="HJV274" s="253"/>
      <c r="HJW274" s="253"/>
      <c r="HJX274" s="253"/>
      <c r="HJY274" s="253"/>
      <c r="HJZ274" s="253"/>
      <c r="HKA274" s="253"/>
      <c r="HKB274" s="253"/>
      <c r="HKC274" s="253"/>
      <c r="HKD274" s="253"/>
      <c r="HKE274" s="253"/>
      <c r="HKF274" s="253"/>
      <c r="HKG274" s="253"/>
      <c r="HKH274" s="253"/>
      <c r="HKI274" s="253"/>
      <c r="HKJ274" s="253"/>
      <c r="HKK274" s="253"/>
      <c r="HKL274" s="253"/>
      <c r="HKM274" s="253"/>
      <c r="HKN274" s="253"/>
      <c r="HKO274" s="253"/>
      <c r="HKP274" s="253"/>
      <c r="HKQ274" s="253"/>
      <c r="HKR274" s="253"/>
      <c r="HKS274" s="253"/>
      <c r="HKT274" s="253"/>
      <c r="HKU274" s="253"/>
      <c r="HKV274" s="253"/>
      <c r="HKW274" s="253"/>
      <c r="HKX274" s="253"/>
      <c r="HKY274" s="253"/>
      <c r="HKZ274" s="253"/>
      <c r="HLA274" s="253"/>
      <c r="HLB274" s="253"/>
      <c r="HLC274" s="253"/>
      <c r="HLD274" s="253"/>
      <c r="HLE274" s="253"/>
      <c r="HLF274" s="253"/>
      <c r="HLG274" s="253"/>
      <c r="HLH274" s="253"/>
      <c r="HLI274" s="253"/>
      <c r="HLJ274" s="253"/>
      <c r="HLK274" s="253"/>
      <c r="HLL274" s="253"/>
      <c r="HLM274" s="253"/>
      <c r="HLN274" s="253"/>
      <c r="HLO274" s="253"/>
      <c r="HLP274" s="253"/>
      <c r="HLQ274" s="253"/>
      <c r="HLR274" s="253"/>
      <c r="HLS274" s="253"/>
      <c r="HLT274" s="253"/>
      <c r="HLU274" s="253"/>
      <c r="HLV274" s="253"/>
      <c r="HLW274" s="253"/>
      <c r="HLX274" s="253"/>
      <c r="HLY274" s="253"/>
      <c r="HLZ274" s="253"/>
      <c r="HMA274" s="253"/>
      <c r="HMB274" s="253"/>
      <c r="HMC274" s="253"/>
      <c r="HMD274" s="253"/>
      <c r="HME274" s="253"/>
      <c r="HMF274" s="253"/>
      <c r="HMG274" s="253"/>
      <c r="HMH274" s="253"/>
      <c r="HMI274" s="253"/>
      <c r="HMJ274" s="253"/>
      <c r="HMK274" s="253"/>
      <c r="HML274" s="253"/>
      <c r="HMM274" s="253"/>
      <c r="HMN274" s="253"/>
      <c r="HMO274" s="253"/>
      <c r="HMP274" s="253"/>
      <c r="HMQ274" s="253"/>
      <c r="HMR274" s="253"/>
      <c r="HMS274" s="253"/>
      <c r="HMT274" s="253"/>
      <c r="HMU274" s="253"/>
      <c r="HMV274" s="253"/>
      <c r="HMW274" s="253"/>
      <c r="HMX274" s="253"/>
      <c r="HMY274" s="253"/>
      <c r="HMZ274" s="253"/>
      <c r="HNA274" s="253"/>
      <c r="HNB274" s="253"/>
      <c r="HNC274" s="253"/>
      <c r="HND274" s="253"/>
      <c r="HNE274" s="253"/>
      <c r="HNF274" s="253"/>
      <c r="HNG274" s="253"/>
      <c r="HNH274" s="253"/>
      <c r="HNI274" s="253"/>
      <c r="HNJ274" s="253"/>
      <c r="HNK274" s="253"/>
      <c r="HNL274" s="253"/>
      <c r="HNM274" s="253"/>
      <c r="HNN274" s="253"/>
      <c r="HNO274" s="253"/>
      <c r="HNP274" s="253"/>
      <c r="HNQ274" s="253"/>
      <c r="HNR274" s="253"/>
      <c r="HNS274" s="253"/>
      <c r="HNT274" s="253"/>
      <c r="HNU274" s="253"/>
      <c r="HNV274" s="253"/>
      <c r="HNW274" s="253"/>
      <c r="HNX274" s="253"/>
      <c r="HNY274" s="253"/>
      <c r="HNZ274" s="253"/>
      <c r="HOA274" s="253"/>
      <c r="HOB274" s="253"/>
      <c r="HOC274" s="253"/>
      <c r="HOD274" s="253"/>
      <c r="HOE274" s="253"/>
      <c r="HOF274" s="253"/>
      <c r="HOG274" s="253"/>
      <c r="HOH274" s="253"/>
      <c r="HOI274" s="253"/>
      <c r="HOJ274" s="253"/>
      <c r="HOK274" s="253"/>
      <c r="HOL274" s="253"/>
      <c r="HOM274" s="253"/>
      <c r="HON274" s="253"/>
      <c r="HOO274" s="253"/>
      <c r="HOP274" s="253"/>
      <c r="HOQ274" s="253"/>
      <c r="HOR274" s="253"/>
      <c r="HOS274" s="253"/>
      <c r="HOT274" s="253"/>
      <c r="HOU274" s="253"/>
      <c r="HOV274" s="253"/>
      <c r="HOW274" s="253"/>
      <c r="HOX274" s="253"/>
      <c r="HOY274" s="253"/>
      <c r="HOZ274" s="253"/>
      <c r="HPA274" s="253"/>
      <c r="HPB274" s="253"/>
      <c r="HPC274" s="253"/>
      <c r="HPD274" s="253"/>
      <c r="HPE274" s="253"/>
      <c r="HPF274" s="253"/>
      <c r="HPG274" s="253"/>
      <c r="HPH274" s="253"/>
      <c r="HPI274" s="253"/>
      <c r="HPJ274" s="253"/>
      <c r="HPK274" s="253"/>
      <c r="HPL274" s="253"/>
      <c r="HPM274" s="253"/>
      <c r="HPN274" s="253"/>
      <c r="HPO274" s="253"/>
      <c r="HPP274" s="253"/>
      <c r="HPQ274" s="253"/>
      <c r="HPR274" s="253"/>
      <c r="HPS274" s="253"/>
      <c r="HPT274" s="253"/>
      <c r="HPU274" s="253"/>
      <c r="HPV274" s="253"/>
      <c r="HPW274" s="253"/>
      <c r="HPX274" s="253"/>
      <c r="HPY274" s="253"/>
      <c r="HPZ274" s="253"/>
      <c r="HQA274" s="253"/>
      <c r="HQB274" s="253"/>
      <c r="HQC274" s="253"/>
      <c r="HQD274" s="253"/>
      <c r="HQE274" s="253"/>
      <c r="HQF274" s="253"/>
      <c r="HQG274" s="253"/>
      <c r="HQH274" s="253"/>
      <c r="HQI274" s="253"/>
      <c r="HQJ274" s="253"/>
      <c r="HQK274" s="253"/>
      <c r="HQL274" s="253"/>
      <c r="HQM274" s="253"/>
      <c r="HQN274" s="253"/>
      <c r="HQO274" s="253"/>
      <c r="HQP274" s="253"/>
      <c r="HQQ274" s="253"/>
      <c r="HQR274" s="253"/>
      <c r="HQS274" s="253"/>
      <c r="HQT274" s="253"/>
      <c r="HQU274" s="253"/>
      <c r="HQV274" s="253"/>
      <c r="HQW274" s="253"/>
      <c r="HQX274" s="253"/>
      <c r="HQY274" s="253"/>
      <c r="HQZ274" s="253"/>
      <c r="HRA274" s="253"/>
      <c r="HRB274" s="253"/>
      <c r="HRC274" s="253"/>
      <c r="HRD274" s="253"/>
      <c r="HRE274" s="253"/>
      <c r="HRF274" s="253"/>
      <c r="HRG274" s="253"/>
      <c r="HRH274" s="253"/>
      <c r="HRI274" s="253"/>
      <c r="HRJ274" s="253"/>
      <c r="HRK274" s="253"/>
      <c r="HRL274" s="253"/>
      <c r="HRM274" s="253"/>
      <c r="HRN274" s="253"/>
      <c r="HRO274" s="253"/>
      <c r="HRP274" s="253"/>
      <c r="HRQ274" s="253"/>
      <c r="HRR274" s="253"/>
      <c r="HRS274" s="253"/>
      <c r="HRT274" s="253"/>
      <c r="HRU274" s="253"/>
      <c r="HRV274" s="253"/>
      <c r="HRW274" s="253"/>
      <c r="HRX274" s="253"/>
      <c r="HRY274" s="253"/>
      <c r="HRZ274" s="253"/>
      <c r="HSA274" s="253"/>
      <c r="HSB274" s="253"/>
      <c r="HSC274" s="253"/>
      <c r="HSD274" s="253"/>
      <c r="HSE274" s="253"/>
      <c r="HSF274" s="253"/>
      <c r="HSG274" s="253"/>
      <c r="HSH274" s="253"/>
      <c r="HSI274" s="253"/>
      <c r="HSJ274" s="253"/>
      <c r="HSK274" s="253"/>
      <c r="HSL274" s="253"/>
      <c r="HSM274" s="253"/>
      <c r="HSN274" s="253"/>
      <c r="HSO274" s="253"/>
      <c r="HSP274" s="253"/>
      <c r="HSQ274" s="253"/>
      <c r="HSR274" s="253"/>
      <c r="HSS274" s="253"/>
      <c r="HST274" s="253"/>
      <c r="HSU274" s="253"/>
      <c r="HSV274" s="253"/>
      <c r="HSW274" s="253"/>
      <c r="HSX274" s="253"/>
      <c r="HSY274" s="253"/>
      <c r="HSZ274" s="253"/>
      <c r="HTA274" s="253"/>
      <c r="HTB274" s="253"/>
      <c r="HTC274" s="253"/>
      <c r="HTD274" s="253"/>
      <c r="HTE274" s="253"/>
      <c r="HTF274" s="253"/>
      <c r="HTG274" s="253"/>
      <c r="HTH274" s="253"/>
      <c r="HTI274" s="253"/>
      <c r="HTJ274" s="253"/>
      <c r="HTK274" s="253"/>
      <c r="HTL274" s="253"/>
      <c r="HTM274" s="253"/>
      <c r="HTN274" s="253"/>
      <c r="HTO274" s="253"/>
      <c r="HTP274" s="253"/>
      <c r="HTQ274" s="253"/>
      <c r="HTR274" s="253"/>
      <c r="HTS274" s="253"/>
      <c r="HTT274" s="253"/>
      <c r="HTU274" s="253"/>
      <c r="HTV274" s="253"/>
      <c r="HTW274" s="253"/>
      <c r="HTX274" s="253"/>
      <c r="HTY274" s="253"/>
      <c r="HTZ274" s="253"/>
      <c r="HUA274" s="253"/>
      <c r="HUB274" s="253"/>
      <c r="HUC274" s="253"/>
      <c r="HUD274" s="253"/>
      <c r="HUE274" s="253"/>
      <c r="HUF274" s="253"/>
      <c r="HUG274" s="253"/>
      <c r="HUH274" s="253"/>
      <c r="HUI274" s="253"/>
      <c r="HUJ274" s="253"/>
      <c r="HUK274" s="253"/>
      <c r="HUL274" s="253"/>
      <c r="HUM274" s="253"/>
      <c r="HUN274" s="253"/>
      <c r="HUO274" s="253"/>
      <c r="HUP274" s="253"/>
      <c r="HUQ274" s="253"/>
      <c r="HUR274" s="253"/>
      <c r="HUS274" s="253"/>
      <c r="HUT274" s="253"/>
      <c r="HUU274" s="253"/>
      <c r="HUV274" s="253"/>
      <c r="HUW274" s="253"/>
      <c r="HUX274" s="253"/>
      <c r="HUY274" s="253"/>
      <c r="HUZ274" s="253"/>
      <c r="HVA274" s="253"/>
      <c r="HVB274" s="253"/>
      <c r="HVC274" s="253"/>
      <c r="HVD274" s="253"/>
      <c r="HVE274" s="253"/>
      <c r="HVF274" s="253"/>
      <c r="HVG274" s="253"/>
      <c r="HVH274" s="253"/>
      <c r="HVI274" s="253"/>
      <c r="HVJ274" s="253"/>
      <c r="HVK274" s="253"/>
      <c r="HVL274" s="253"/>
      <c r="HVM274" s="253"/>
      <c r="HVN274" s="253"/>
      <c r="HVO274" s="253"/>
      <c r="HVP274" s="253"/>
      <c r="HVQ274" s="253"/>
      <c r="HVR274" s="253"/>
      <c r="HVS274" s="253"/>
      <c r="HVT274" s="253"/>
      <c r="HVU274" s="253"/>
      <c r="HVV274" s="253"/>
      <c r="HVW274" s="253"/>
      <c r="HVX274" s="253"/>
      <c r="HVY274" s="253"/>
      <c r="HVZ274" s="253"/>
      <c r="HWA274" s="253"/>
      <c r="HWB274" s="253"/>
      <c r="HWC274" s="253"/>
      <c r="HWD274" s="253"/>
      <c r="HWE274" s="253"/>
      <c r="HWF274" s="253"/>
      <c r="HWG274" s="253"/>
      <c r="HWH274" s="253"/>
      <c r="HWI274" s="253"/>
      <c r="HWJ274" s="253"/>
      <c r="HWK274" s="253"/>
      <c r="HWL274" s="253"/>
      <c r="HWM274" s="253"/>
      <c r="HWN274" s="253"/>
      <c r="HWO274" s="253"/>
      <c r="HWP274" s="253"/>
      <c r="HWQ274" s="253"/>
      <c r="HWR274" s="253"/>
      <c r="HWS274" s="253"/>
      <c r="HWT274" s="253"/>
      <c r="HWU274" s="253"/>
      <c r="HWV274" s="253"/>
      <c r="HWW274" s="253"/>
      <c r="HWX274" s="253"/>
      <c r="HWY274" s="253"/>
      <c r="HWZ274" s="253"/>
      <c r="HXA274" s="253"/>
      <c r="HXB274" s="253"/>
      <c r="HXC274" s="253"/>
      <c r="HXD274" s="253"/>
      <c r="HXE274" s="253"/>
      <c r="HXF274" s="253"/>
      <c r="HXG274" s="253"/>
      <c r="HXH274" s="253"/>
      <c r="HXI274" s="253"/>
      <c r="HXJ274" s="253"/>
      <c r="HXK274" s="253"/>
      <c r="HXL274" s="253"/>
      <c r="HXM274" s="253"/>
      <c r="HXN274" s="253"/>
      <c r="HXO274" s="253"/>
      <c r="HXP274" s="253"/>
      <c r="HXQ274" s="253"/>
      <c r="HXR274" s="253"/>
      <c r="HXS274" s="253"/>
      <c r="HXT274" s="253"/>
      <c r="HXU274" s="253"/>
      <c r="HXV274" s="253"/>
      <c r="HXW274" s="253"/>
      <c r="HXX274" s="253"/>
      <c r="HXY274" s="253"/>
      <c r="HXZ274" s="253"/>
      <c r="HYA274" s="253"/>
      <c r="HYB274" s="253"/>
      <c r="HYC274" s="253"/>
      <c r="HYD274" s="253"/>
      <c r="HYE274" s="253"/>
      <c r="HYF274" s="253"/>
      <c r="HYG274" s="253"/>
      <c r="HYH274" s="253"/>
      <c r="HYI274" s="253"/>
      <c r="HYJ274" s="253"/>
      <c r="HYK274" s="253"/>
      <c r="HYL274" s="253"/>
      <c r="HYM274" s="253"/>
      <c r="HYN274" s="253"/>
      <c r="HYO274" s="253"/>
      <c r="HYP274" s="253"/>
      <c r="HYQ274" s="253"/>
      <c r="HYR274" s="253"/>
      <c r="HYS274" s="253"/>
      <c r="HYT274" s="253"/>
      <c r="HYU274" s="253"/>
      <c r="HYV274" s="253"/>
      <c r="HYW274" s="253"/>
      <c r="HYX274" s="253"/>
      <c r="HYY274" s="253"/>
      <c r="HYZ274" s="253"/>
      <c r="HZA274" s="253"/>
      <c r="HZB274" s="253"/>
      <c r="HZC274" s="253"/>
      <c r="HZD274" s="253"/>
      <c r="HZE274" s="253"/>
      <c r="HZF274" s="253"/>
      <c r="HZG274" s="253"/>
      <c r="HZH274" s="253"/>
      <c r="HZI274" s="253"/>
      <c r="HZJ274" s="253"/>
      <c r="HZK274" s="253"/>
      <c r="HZL274" s="253"/>
      <c r="HZM274" s="253"/>
      <c r="HZN274" s="253"/>
      <c r="HZO274" s="253"/>
      <c r="HZP274" s="253"/>
      <c r="HZQ274" s="253"/>
      <c r="HZR274" s="253"/>
      <c r="HZS274" s="253"/>
      <c r="HZT274" s="253"/>
      <c r="HZU274" s="253"/>
      <c r="HZV274" s="253"/>
      <c r="HZW274" s="253"/>
      <c r="HZX274" s="253"/>
      <c r="HZY274" s="253"/>
      <c r="HZZ274" s="253"/>
      <c r="IAA274" s="253"/>
      <c r="IAB274" s="253"/>
      <c r="IAC274" s="253"/>
      <c r="IAD274" s="253"/>
      <c r="IAE274" s="253"/>
      <c r="IAF274" s="253"/>
      <c r="IAG274" s="253"/>
      <c r="IAH274" s="253"/>
      <c r="IAI274" s="253"/>
      <c r="IAJ274" s="253"/>
      <c r="IAK274" s="253"/>
      <c r="IAL274" s="253"/>
      <c r="IAM274" s="253"/>
      <c r="IAN274" s="253"/>
      <c r="IAO274" s="253"/>
      <c r="IAP274" s="253"/>
      <c r="IAQ274" s="253"/>
      <c r="IAR274" s="253"/>
      <c r="IAS274" s="253"/>
      <c r="IAT274" s="253"/>
      <c r="IAU274" s="253"/>
      <c r="IAV274" s="253"/>
      <c r="IAW274" s="253"/>
      <c r="IAX274" s="253"/>
      <c r="IAY274" s="253"/>
      <c r="IAZ274" s="253"/>
      <c r="IBA274" s="253"/>
      <c r="IBB274" s="253"/>
      <c r="IBC274" s="253"/>
      <c r="IBD274" s="253"/>
      <c r="IBE274" s="253"/>
      <c r="IBF274" s="253"/>
      <c r="IBG274" s="253"/>
      <c r="IBH274" s="253"/>
      <c r="IBI274" s="253"/>
      <c r="IBJ274" s="253"/>
      <c r="IBK274" s="253"/>
      <c r="IBL274" s="253"/>
      <c r="IBM274" s="253"/>
      <c r="IBN274" s="253"/>
      <c r="IBO274" s="253"/>
      <c r="IBP274" s="253"/>
      <c r="IBQ274" s="253"/>
      <c r="IBR274" s="253"/>
      <c r="IBS274" s="253"/>
      <c r="IBT274" s="253"/>
      <c r="IBU274" s="253"/>
      <c r="IBV274" s="253"/>
      <c r="IBW274" s="253"/>
      <c r="IBX274" s="253"/>
      <c r="IBY274" s="253"/>
      <c r="IBZ274" s="253"/>
      <c r="ICA274" s="253"/>
      <c r="ICB274" s="253"/>
      <c r="ICC274" s="253"/>
      <c r="ICD274" s="253"/>
      <c r="ICE274" s="253"/>
      <c r="ICF274" s="253"/>
      <c r="ICG274" s="253"/>
      <c r="ICH274" s="253"/>
      <c r="ICI274" s="253"/>
      <c r="ICJ274" s="253"/>
      <c r="ICK274" s="253"/>
      <c r="ICL274" s="253"/>
      <c r="ICM274" s="253"/>
      <c r="ICN274" s="253"/>
      <c r="ICO274" s="253"/>
      <c r="ICP274" s="253"/>
      <c r="ICQ274" s="253"/>
      <c r="ICR274" s="253"/>
      <c r="ICS274" s="253"/>
      <c r="ICT274" s="253"/>
      <c r="ICU274" s="253"/>
      <c r="ICV274" s="253"/>
      <c r="ICW274" s="253"/>
      <c r="ICX274" s="253"/>
      <c r="ICY274" s="253"/>
      <c r="ICZ274" s="253"/>
      <c r="IDA274" s="253"/>
      <c r="IDB274" s="253"/>
      <c r="IDC274" s="253"/>
      <c r="IDD274" s="253"/>
      <c r="IDE274" s="253"/>
      <c r="IDF274" s="253"/>
      <c r="IDG274" s="253"/>
      <c r="IDH274" s="253"/>
      <c r="IDI274" s="253"/>
      <c r="IDJ274" s="253"/>
      <c r="IDK274" s="253"/>
      <c r="IDL274" s="253"/>
      <c r="IDM274" s="253"/>
      <c r="IDN274" s="253"/>
      <c r="IDO274" s="253"/>
      <c r="IDP274" s="253"/>
      <c r="IDQ274" s="253"/>
      <c r="IDR274" s="253"/>
      <c r="IDS274" s="253"/>
      <c r="IDT274" s="253"/>
      <c r="IDU274" s="253"/>
      <c r="IDV274" s="253"/>
      <c r="IDW274" s="253"/>
      <c r="IDX274" s="253"/>
      <c r="IDY274" s="253"/>
      <c r="IDZ274" s="253"/>
      <c r="IEA274" s="253"/>
      <c r="IEB274" s="253"/>
      <c r="IEC274" s="253"/>
      <c r="IED274" s="253"/>
      <c r="IEE274" s="253"/>
      <c r="IEF274" s="253"/>
      <c r="IEG274" s="253"/>
      <c r="IEH274" s="253"/>
      <c r="IEI274" s="253"/>
      <c r="IEJ274" s="253"/>
      <c r="IEK274" s="253"/>
      <c r="IEL274" s="253"/>
      <c r="IEM274" s="253"/>
      <c r="IEN274" s="253"/>
      <c r="IEO274" s="253"/>
      <c r="IEP274" s="253"/>
      <c r="IEQ274" s="253"/>
      <c r="IER274" s="253"/>
      <c r="IES274" s="253"/>
      <c r="IET274" s="253"/>
      <c r="IEU274" s="253"/>
      <c r="IEV274" s="253"/>
      <c r="IEW274" s="253"/>
      <c r="IEX274" s="253"/>
      <c r="IEY274" s="253"/>
      <c r="IEZ274" s="253"/>
      <c r="IFA274" s="253"/>
      <c r="IFB274" s="253"/>
      <c r="IFC274" s="253"/>
      <c r="IFD274" s="253"/>
      <c r="IFE274" s="253"/>
      <c r="IFF274" s="253"/>
      <c r="IFG274" s="253"/>
      <c r="IFH274" s="253"/>
      <c r="IFI274" s="253"/>
      <c r="IFJ274" s="253"/>
      <c r="IFK274" s="253"/>
      <c r="IFL274" s="253"/>
      <c r="IFM274" s="253"/>
      <c r="IFN274" s="253"/>
      <c r="IFO274" s="253"/>
      <c r="IFP274" s="253"/>
      <c r="IFQ274" s="253"/>
      <c r="IFR274" s="253"/>
      <c r="IFS274" s="253"/>
      <c r="IFT274" s="253"/>
      <c r="IFU274" s="253"/>
      <c r="IFV274" s="253"/>
      <c r="IFW274" s="253"/>
      <c r="IFX274" s="253"/>
      <c r="IFY274" s="253"/>
      <c r="IFZ274" s="253"/>
      <c r="IGA274" s="253"/>
      <c r="IGB274" s="253"/>
      <c r="IGC274" s="253"/>
      <c r="IGD274" s="253"/>
      <c r="IGE274" s="253"/>
      <c r="IGF274" s="253"/>
      <c r="IGG274" s="253"/>
      <c r="IGH274" s="253"/>
      <c r="IGI274" s="253"/>
      <c r="IGJ274" s="253"/>
      <c r="IGK274" s="253"/>
      <c r="IGL274" s="253"/>
      <c r="IGM274" s="253"/>
      <c r="IGN274" s="253"/>
      <c r="IGO274" s="253"/>
      <c r="IGP274" s="253"/>
      <c r="IGQ274" s="253"/>
      <c r="IGR274" s="253"/>
      <c r="IGS274" s="253"/>
      <c r="IGT274" s="253"/>
      <c r="IGU274" s="253"/>
      <c r="IGV274" s="253"/>
      <c r="IGW274" s="253"/>
      <c r="IGX274" s="253"/>
      <c r="IGY274" s="253"/>
      <c r="IGZ274" s="253"/>
      <c r="IHA274" s="253"/>
      <c r="IHB274" s="253"/>
      <c r="IHC274" s="253"/>
      <c r="IHD274" s="253"/>
      <c r="IHE274" s="253"/>
      <c r="IHF274" s="253"/>
      <c r="IHG274" s="253"/>
      <c r="IHH274" s="253"/>
      <c r="IHI274" s="253"/>
      <c r="IHJ274" s="253"/>
      <c r="IHK274" s="253"/>
      <c r="IHL274" s="253"/>
      <c r="IHM274" s="253"/>
      <c r="IHN274" s="253"/>
      <c r="IHO274" s="253"/>
      <c r="IHP274" s="253"/>
      <c r="IHQ274" s="253"/>
      <c r="IHR274" s="253"/>
      <c r="IHS274" s="253"/>
      <c r="IHT274" s="253"/>
      <c r="IHU274" s="253"/>
      <c r="IHV274" s="253"/>
      <c r="IHW274" s="253"/>
      <c r="IHX274" s="253"/>
      <c r="IHY274" s="253"/>
      <c r="IHZ274" s="253"/>
      <c r="IIA274" s="253"/>
      <c r="IIB274" s="253"/>
      <c r="IIC274" s="253"/>
      <c r="IID274" s="253"/>
      <c r="IIE274" s="253"/>
      <c r="IIF274" s="253"/>
      <c r="IIG274" s="253"/>
      <c r="IIH274" s="253"/>
      <c r="III274" s="253"/>
      <c r="IIJ274" s="253"/>
      <c r="IIK274" s="253"/>
      <c r="IIL274" s="253"/>
      <c r="IIM274" s="253"/>
      <c r="IIN274" s="253"/>
      <c r="IIO274" s="253"/>
      <c r="IIP274" s="253"/>
      <c r="IIQ274" s="253"/>
      <c r="IIR274" s="253"/>
      <c r="IIS274" s="253"/>
      <c r="IIT274" s="253"/>
      <c r="IIU274" s="253"/>
      <c r="IIV274" s="253"/>
      <c r="IIW274" s="253"/>
      <c r="IIX274" s="253"/>
      <c r="IIY274" s="253"/>
      <c r="IIZ274" s="253"/>
      <c r="IJA274" s="253"/>
      <c r="IJB274" s="253"/>
      <c r="IJC274" s="253"/>
      <c r="IJD274" s="253"/>
      <c r="IJE274" s="253"/>
      <c r="IJF274" s="253"/>
      <c r="IJG274" s="253"/>
      <c r="IJH274" s="253"/>
      <c r="IJI274" s="253"/>
      <c r="IJJ274" s="253"/>
      <c r="IJK274" s="253"/>
      <c r="IJL274" s="253"/>
      <c r="IJM274" s="253"/>
      <c r="IJN274" s="253"/>
      <c r="IJO274" s="253"/>
      <c r="IJP274" s="253"/>
      <c r="IJQ274" s="253"/>
      <c r="IJR274" s="253"/>
      <c r="IJS274" s="253"/>
      <c r="IJT274" s="253"/>
      <c r="IJU274" s="253"/>
      <c r="IJV274" s="253"/>
      <c r="IJW274" s="253"/>
      <c r="IJX274" s="253"/>
      <c r="IJY274" s="253"/>
      <c r="IJZ274" s="253"/>
      <c r="IKA274" s="253"/>
      <c r="IKB274" s="253"/>
      <c r="IKC274" s="253"/>
      <c r="IKD274" s="253"/>
      <c r="IKE274" s="253"/>
      <c r="IKF274" s="253"/>
      <c r="IKG274" s="253"/>
      <c r="IKH274" s="253"/>
      <c r="IKI274" s="253"/>
      <c r="IKJ274" s="253"/>
      <c r="IKK274" s="253"/>
      <c r="IKL274" s="253"/>
      <c r="IKM274" s="253"/>
      <c r="IKN274" s="253"/>
      <c r="IKO274" s="253"/>
      <c r="IKP274" s="253"/>
      <c r="IKQ274" s="253"/>
      <c r="IKR274" s="253"/>
      <c r="IKS274" s="253"/>
      <c r="IKT274" s="253"/>
      <c r="IKU274" s="253"/>
      <c r="IKV274" s="253"/>
      <c r="IKW274" s="253"/>
      <c r="IKX274" s="253"/>
      <c r="IKY274" s="253"/>
      <c r="IKZ274" s="253"/>
      <c r="ILA274" s="253"/>
      <c r="ILB274" s="253"/>
      <c r="ILC274" s="253"/>
      <c r="ILD274" s="253"/>
      <c r="ILE274" s="253"/>
      <c r="ILF274" s="253"/>
      <c r="ILG274" s="253"/>
      <c r="ILH274" s="253"/>
      <c r="ILI274" s="253"/>
      <c r="ILJ274" s="253"/>
      <c r="ILK274" s="253"/>
      <c r="ILL274" s="253"/>
      <c r="ILM274" s="253"/>
      <c r="ILN274" s="253"/>
      <c r="ILO274" s="253"/>
      <c r="ILP274" s="253"/>
      <c r="ILQ274" s="253"/>
      <c r="ILR274" s="253"/>
      <c r="ILS274" s="253"/>
      <c r="ILT274" s="253"/>
      <c r="ILU274" s="253"/>
      <c r="ILV274" s="253"/>
      <c r="ILW274" s="253"/>
      <c r="ILX274" s="253"/>
      <c r="ILY274" s="253"/>
      <c r="ILZ274" s="253"/>
      <c r="IMA274" s="253"/>
      <c r="IMB274" s="253"/>
      <c r="IMC274" s="253"/>
      <c r="IMD274" s="253"/>
      <c r="IME274" s="253"/>
      <c r="IMF274" s="253"/>
      <c r="IMG274" s="253"/>
      <c r="IMH274" s="253"/>
      <c r="IMI274" s="253"/>
      <c r="IMJ274" s="253"/>
      <c r="IMK274" s="253"/>
      <c r="IML274" s="253"/>
      <c r="IMM274" s="253"/>
      <c r="IMN274" s="253"/>
      <c r="IMO274" s="253"/>
      <c r="IMP274" s="253"/>
      <c r="IMQ274" s="253"/>
      <c r="IMR274" s="253"/>
      <c r="IMS274" s="253"/>
      <c r="IMT274" s="253"/>
      <c r="IMU274" s="253"/>
      <c r="IMV274" s="253"/>
      <c r="IMW274" s="253"/>
      <c r="IMX274" s="253"/>
      <c r="IMY274" s="253"/>
      <c r="IMZ274" s="253"/>
      <c r="INA274" s="253"/>
      <c r="INB274" s="253"/>
      <c r="INC274" s="253"/>
      <c r="IND274" s="253"/>
      <c r="INE274" s="253"/>
      <c r="INF274" s="253"/>
      <c r="ING274" s="253"/>
      <c r="INH274" s="253"/>
      <c r="INI274" s="253"/>
      <c r="INJ274" s="253"/>
      <c r="INK274" s="253"/>
      <c r="INL274" s="253"/>
      <c r="INM274" s="253"/>
      <c r="INN274" s="253"/>
      <c r="INO274" s="253"/>
      <c r="INP274" s="253"/>
      <c r="INQ274" s="253"/>
      <c r="INR274" s="253"/>
      <c r="INS274" s="253"/>
      <c r="INT274" s="253"/>
      <c r="INU274" s="253"/>
      <c r="INV274" s="253"/>
      <c r="INW274" s="253"/>
      <c r="INX274" s="253"/>
      <c r="INY274" s="253"/>
      <c r="INZ274" s="253"/>
      <c r="IOA274" s="253"/>
      <c r="IOB274" s="253"/>
      <c r="IOC274" s="253"/>
      <c r="IOD274" s="253"/>
      <c r="IOE274" s="253"/>
      <c r="IOF274" s="253"/>
      <c r="IOG274" s="253"/>
      <c r="IOH274" s="253"/>
      <c r="IOI274" s="253"/>
      <c r="IOJ274" s="253"/>
      <c r="IOK274" s="253"/>
      <c r="IOL274" s="253"/>
      <c r="IOM274" s="253"/>
      <c r="ION274" s="253"/>
      <c r="IOO274" s="253"/>
      <c r="IOP274" s="253"/>
      <c r="IOQ274" s="253"/>
      <c r="IOR274" s="253"/>
      <c r="IOS274" s="253"/>
      <c r="IOT274" s="253"/>
      <c r="IOU274" s="253"/>
      <c r="IOV274" s="253"/>
      <c r="IOW274" s="253"/>
      <c r="IOX274" s="253"/>
      <c r="IOY274" s="253"/>
      <c r="IOZ274" s="253"/>
      <c r="IPA274" s="253"/>
      <c r="IPB274" s="253"/>
      <c r="IPC274" s="253"/>
      <c r="IPD274" s="253"/>
      <c r="IPE274" s="253"/>
      <c r="IPF274" s="253"/>
      <c r="IPG274" s="253"/>
      <c r="IPH274" s="253"/>
      <c r="IPI274" s="253"/>
      <c r="IPJ274" s="253"/>
      <c r="IPK274" s="253"/>
      <c r="IPL274" s="253"/>
      <c r="IPM274" s="253"/>
      <c r="IPN274" s="253"/>
      <c r="IPO274" s="253"/>
      <c r="IPP274" s="253"/>
      <c r="IPQ274" s="253"/>
      <c r="IPR274" s="253"/>
      <c r="IPS274" s="253"/>
      <c r="IPT274" s="253"/>
      <c r="IPU274" s="253"/>
      <c r="IPV274" s="253"/>
      <c r="IPW274" s="253"/>
      <c r="IPX274" s="253"/>
      <c r="IPY274" s="253"/>
      <c r="IPZ274" s="253"/>
      <c r="IQA274" s="253"/>
      <c r="IQB274" s="253"/>
      <c r="IQC274" s="253"/>
      <c r="IQD274" s="253"/>
      <c r="IQE274" s="253"/>
      <c r="IQF274" s="253"/>
      <c r="IQG274" s="253"/>
      <c r="IQH274" s="253"/>
      <c r="IQI274" s="253"/>
      <c r="IQJ274" s="253"/>
      <c r="IQK274" s="253"/>
      <c r="IQL274" s="253"/>
      <c r="IQM274" s="253"/>
      <c r="IQN274" s="253"/>
      <c r="IQO274" s="253"/>
      <c r="IQP274" s="253"/>
      <c r="IQQ274" s="253"/>
      <c r="IQR274" s="253"/>
      <c r="IQS274" s="253"/>
      <c r="IQT274" s="253"/>
      <c r="IQU274" s="253"/>
      <c r="IQV274" s="253"/>
      <c r="IQW274" s="253"/>
      <c r="IQX274" s="253"/>
      <c r="IQY274" s="253"/>
      <c r="IQZ274" s="253"/>
      <c r="IRA274" s="253"/>
      <c r="IRB274" s="253"/>
      <c r="IRC274" s="253"/>
      <c r="IRD274" s="253"/>
      <c r="IRE274" s="253"/>
      <c r="IRF274" s="253"/>
      <c r="IRG274" s="253"/>
      <c r="IRH274" s="253"/>
      <c r="IRI274" s="253"/>
      <c r="IRJ274" s="253"/>
      <c r="IRK274" s="253"/>
      <c r="IRL274" s="253"/>
      <c r="IRM274" s="253"/>
      <c r="IRN274" s="253"/>
      <c r="IRO274" s="253"/>
      <c r="IRP274" s="253"/>
      <c r="IRQ274" s="253"/>
      <c r="IRR274" s="253"/>
      <c r="IRS274" s="253"/>
      <c r="IRT274" s="253"/>
      <c r="IRU274" s="253"/>
      <c r="IRV274" s="253"/>
      <c r="IRW274" s="253"/>
      <c r="IRX274" s="253"/>
      <c r="IRY274" s="253"/>
      <c r="IRZ274" s="253"/>
      <c r="ISA274" s="253"/>
      <c r="ISB274" s="253"/>
      <c r="ISC274" s="253"/>
      <c r="ISD274" s="253"/>
      <c r="ISE274" s="253"/>
      <c r="ISF274" s="253"/>
      <c r="ISG274" s="253"/>
      <c r="ISH274" s="253"/>
      <c r="ISI274" s="253"/>
      <c r="ISJ274" s="253"/>
      <c r="ISK274" s="253"/>
      <c r="ISL274" s="253"/>
      <c r="ISM274" s="253"/>
      <c r="ISN274" s="253"/>
      <c r="ISO274" s="253"/>
      <c r="ISP274" s="253"/>
      <c r="ISQ274" s="253"/>
      <c r="ISR274" s="253"/>
      <c r="ISS274" s="253"/>
      <c r="IST274" s="253"/>
      <c r="ISU274" s="253"/>
      <c r="ISV274" s="253"/>
      <c r="ISW274" s="253"/>
      <c r="ISX274" s="253"/>
      <c r="ISY274" s="253"/>
      <c r="ISZ274" s="253"/>
      <c r="ITA274" s="253"/>
      <c r="ITB274" s="253"/>
      <c r="ITC274" s="253"/>
      <c r="ITD274" s="253"/>
      <c r="ITE274" s="253"/>
      <c r="ITF274" s="253"/>
      <c r="ITG274" s="253"/>
      <c r="ITH274" s="253"/>
      <c r="ITI274" s="253"/>
      <c r="ITJ274" s="253"/>
      <c r="ITK274" s="253"/>
      <c r="ITL274" s="253"/>
      <c r="ITM274" s="253"/>
      <c r="ITN274" s="253"/>
      <c r="ITO274" s="253"/>
      <c r="ITP274" s="253"/>
      <c r="ITQ274" s="253"/>
      <c r="ITR274" s="253"/>
      <c r="ITS274" s="253"/>
      <c r="ITT274" s="253"/>
      <c r="ITU274" s="253"/>
      <c r="ITV274" s="253"/>
      <c r="ITW274" s="253"/>
      <c r="ITX274" s="253"/>
      <c r="ITY274" s="253"/>
      <c r="ITZ274" s="253"/>
      <c r="IUA274" s="253"/>
      <c r="IUB274" s="253"/>
      <c r="IUC274" s="253"/>
      <c r="IUD274" s="253"/>
      <c r="IUE274" s="253"/>
      <c r="IUF274" s="253"/>
      <c r="IUG274" s="253"/>
      <c r="IUH274" s="253"/>
      <c r="IUI274" s="253"/>
      <c r="IUJ274" s="253"/>
      <c r="IUK274" s="253"/>
      <c r="IUL274" s="253"/>
      <c r="IUM274" s="253"/>
      <c r="IUN274" s="253"/>
      <c r="IUO274" s="253"/>
      <c r="IUP274" s="253"/>
      <c r="IUQ274" s="253"/>
      <c r="IUR274" s="253"/>
      <c r="IUS274" s="253"/>
      <c r="IUT274" s="253"/>
      <c r="IUU274" s="253"/>
      <c r="IUV274" s="253"/>
      <c r="IUW274" s="253"/>
      <c r="IUX274" s="253"/>
      <c r="IUY274" s="253"/>
      <c r="IUZ274" s="253"/>
      <c r="IVA274" s="253"/>
      <c r="IVB274" s="253"/>
      <c r="IVC274" s="253"/>
      <c r="IVD274" s="253"/>
      <c r="IVE274" s="253"/>
      <c r="IVF274" s="253"/>
      <c r="IVG274" s="253"/>
      <c r="IVH274" s="253"/>
      <c r="IVI274" s="253"/>
      <c r="IVJ274" s="253"/>
      <c r="IVK274" s="253"/>
      <c r="IVL274" s="253"/>
      <c r="IVM274" s="253"/>
      <c r="IVN274" s="253"/>
      <c r="IVO274" s="253"/>
      <c r="IVP274" s="253"/>
      <c r="IVQ274" s="253"/>
      <c r="IVR274" s="253"/>
      <c r="IVS274" s="253"/>
      <c r="IVT274" s="253"/>
      <c r="IVU274" s="253"/>
      <c r="IVV274" s="253"/>
      <c r="IVW274" s="253"/>
      <c r="IVX274" s="253"/>
      <c r="IVY274" s="253"/>
      <c r="IVZ274" s="253"/>
      <c r="IWA274" s="253"/>
      <c r="IWB274" s="253"/>
      <c r="IWC274" s="253"/>
      <c r="IWD274" s="253"/>
      <c r="IWE274" s="253"/>
      <c r="IWF274" s="253"/>
      <c r="IWG274" s="253"/>
      <c r="IWH274" s="253"/>
      <c r="IWI274" s="253"/>
      <c r="IWJ274" s="253"/>
      <c r="IWK274" s="253"/>
      <c r="IWL274" s="253"/>
      <c r="IWM274" s="253"/>
      <c r="IWN274" s="253"/>
      <c r="IWO274" s="253"/>
      <c r="IWP274" s="253"/>
      <c r="IWQ274" s="253"/>
      <c r="IWR274" s="253"/>
      <c r="IWS274" s="253"/>
      <c r="IWT274" s="253"/>
      <c r="IWU274" s="253"/>
      <c r="IWV274" s="253"/>
      <c r="IWW274" s="253"/>
      <c r="IWX274" s="253"/>
      <c r="IWY274" s="253"/>
      <c r="IWZ274" s="253"/>
      <c r="IXA274" s="253"/>
      <c r="IXB274" s="253"/>
      <c r="IXC274" s="253"/>
      <c r="IXD274" s="253"/>
      <c r="IXE274" s="253"/>
      <c r="IXF274" s="253"/>
      <c r="IXG274" s="253"/>
      <c r="IXH274" s="253"/>
      <c r="IXI274" s="253"/>
      <c r="IXJ274" s="253"/>
      <c r="IXK274" s="253"/>
      <c r="IXL274" s="253"/>
      <c r="IXM274" s="253"/>
      <c r="IXN274" s="253"/>
      <c r="IXO274" s="253"/>
      <c r="IXP274" s="253"/>
      <c r="IXQ274" s="253"/>
      <c r="IXR274" s="253"/>
      <c r="IXS274" s="253"/>
      <c r="IXT274" s="253"/>
      <c r="IXU274" s="253"/>
      <c r="IXV274" s="253"/>
      <c r="IXW274" s="253"/>
      <c r="IXX274" s="253"/>
      <c r="IXY274" s="253"/>
      <c r="IXZ274" s="253"/>
      <c r="IYA274" s="253"/>
      <c r="IYB274" s="253"/>
      <c r="IYC274" s="253"/>
      <c r="IYD274" s="253"/>
      <c r="IYE274" s="253"/>
      <c r="IYF274" s="253"/>
      <c r="IYG274" s="253"/>
      <c r="IYH274" s="253"/>
      <c r="IYI274" s="253"/>
      <c r="IYJ274" s="253"/>
      <c r="IYK274" s="253"/>
      <c r="IYL274" s="253"/>
      <c r="IYM274" s="253"/>
      <c r="IYN274" s="253"/>
      <c r="IYO274" s="253"/>
      <c r="IYP274" s="253"/>
      <c r="IYQ274" s="253"/>
      <c r="IYR274" s="253"/>
      <c r="IYS274" s="253"/>
      <c r="IYT274" s="253"/>
      <c r="IYU274" s="253"/>
      <c r="IYV274" s="253"/>
      <c r="IYW274" s="253"/>
      <c r="IYX274" s="253"/>
      <c r="IYY274" s="253"/>
      <c r="IYZ274" s="253"/>
      <c r="IZA274" s="253"/>
      <c r="IZB274" s="253"/>
      <c r="IZC274" s="253"/>
      <c r="IZD274" s="253"/>
      <c r="IZE274" s="253"/>
      <c r="IZF274" s="253"/>
      <c r="IZG274" s="253"/>
      <c r="IZH274" s="253"/>
      <c r="IZI274" s="253"/>
      <c r="IZJ274" s="253"/>
      <c r="IZK274" s="253"/>
      <c r="IZL274" s="253"/>
      <c r="IZM274" s="253"/>
      <c r="IZN274" s="253"/>
      <c r="IZO274" s="253"/>
      <c r="IZP274" s="253"/>
      <c r="IZQ274" s="253"/>
      <c r="IZR274" s="253"/>
      <c r="IZS274" s="253"/>
      <c r="IZT274" s="253"/>
      <c r="IZU274" s="253"/>
      <c r="IZV274" s="253"/>
      <c r="IZW274" s="253"/>
      <c r="IZX274" s="253"/>
      <c r="IZY274" s="253"/>
      <c r="IZZ274" s="253"/>
      <c r="JAA274" s="253"/>
      <c r="JAB274" s="253"/>
      <c r="JAC274" s="253"/>
      <c r="JAD274" s="253"/>
      <c r="JAE274" s="253"/>
      <c r="JAF274" s="253"/>
      <c r="JAG274" s="253"/>
      <c r="JAH274" s="253"/>
      <c r="JAI274" s="253"/>
      <c r="JAJ274" s="253"/>
      <c r="JAK274" s="253"/>
      <c r="JAL274" s="253"/>
      <c r="JAM274" s="253"/>
      <c r="JAN274" s="253"/>
      <c r="JAO274" s="253"/>
      <c r="JAP274" s="253"/>
      <c r="JAQ274" s="253"/>
      <c r="JAR274" s="253"/>
      <c r="JAS274" s="253"/>
      <c r="JAT274" s="253"/>
      <c r="JAU274" s="253"/>
      <c r="JAV274" s="253"/>
      <c r="JAW274" s="253"/>
      <c r="JAX274" s="253"/>
      <c r="JAY274" s="253"/>
      <c r="JAZ274" s="253"/>
      <c r="JBA274" s="253"/>
      <c r="JBB274" s="253"/>
      <c r="JBC274" s="253"/>
      <c r="JBD274" s="253"/>
      <c r="JBE274" s="253"/>
      <c r="JBF274" s="253"/>
      <c r="JBG274" s="253"/>
      <c r="JBH274" s="253"/>
      <c r="JBI274" s="253"/>
      <c r="JBJ274" s="253"/>
      <c r="JBK274" s="253"/>
      <c r="JBL274" s="253"/>
      <c r="JBM274" s="253"/>
      <c r="JBN274" s="253"/>
      <c r="JBO274" s="253"/>
      <c r="JBP274" s="253"/>
      <c r="JBQ274" s="253"/>
      <c r="JBR274" s="253"/>
      <c r="JBS274" s="253"/>
      <c r="JBT274" s="253"/>
      <c r="JBU274" s="253"/>
      <c r="JBV274" s="253"/>
      <c r="JBW274" s="253"/>
      <c r="JBX274" s="253"/>
      <c r="JBY274" s="253"/>
      <c r="JBZ274" s="253"/>
      <c r="JCA274" s="253"/>
      <c r="JCB274" s="253"/>
      <c r="JCC274" s="253"/>
      <c r="JCD274" s="253"/>
      <c r="JCE274" s="253"/>
      <c r="JCF274" s="253"/>
      <c r="JCG274" s="253"/>
      <c r="JCH274" s="253"/>
      <c r="JCI274" s="253"/>
      <c r="JCJ274" s="253"/>
      <c r="JCK274" s="253"/>
      <c r="JCL274" s="253"/>
      <c r="JCM274" s="253"/>
      <c r="JCN274" s="253"/>
      <c r="JCO274" s="253"/>
      <c r="JCP274" s="253"/>
      <c r="JCQ274" s="253"/>
      <c r="JCR274" s="253"/>
      <c r="JCS274" s="253"/>
      <c r="JCT274" s="253"/>
      <c r="JCU274" s="253"/>
      <c r="JCV274" s="253"/>
      <c r="JCW274" s="253"/>
      <c r="JCX274" s="253"/>
      <c r="JCY274" s="253"/>
      <c r="JCZ274" s="253"/>
      <c r="JDA274" s="253"/>
      <c r="JDB274" s="253"/>
      <c r="JDC274" s="253"/>
      <c r="JDD274" s="253"/>
      <c r="JDE274" s="253"/>
      <c r="JDF274" s="253"/>
      <c r="JDG274" s="253"/>
      <c r="JDH274" s="253"/>
      <c r="JDI274" s="253"/>
      <c r="JDJ274" s="253"/>
      <c r="JDK274" s="253"/>
      <c r="JDL274" s="253"/>
      <c r="JDM274" s="253"/>
      <c r="JDN274" s="253"/>
      <c r="JDO274" s="253"/>
      <c r="JDP274" s="253"/>
      <c r="JDQ274" s="253"/>
      <c r="JDR274" s="253"/>
      <c r="JDS274" s="253"/>
      <c r="JDT274" s="253"/>
      <c r="JDU274" s="253"/>
      <c r="JDV274" s="253"/>
      <c r="JDW274" s="253"/>
      <c r="JDX274" s="253"/>
      <c r="JDY274" s="253"/>
      <c r="JDZ274" s="253"/>
      <c r="JEA274" s="253"/>
      <c r="JEB274" s="253"/>
      <c r="JEC274" s="253"/>
      <c r="JED274" s="253"/>
      <c r="JEE274" s="253"/>
      <c r="JEF274" s="253"/>
      <c r="JEG274" s="253"/>
      <c r="JEH274" s="253"/>
      <c r="JEI274" s="253"/>
      <c r="JEJ274" s="253"/>
      <c r="JEK274" s="253"/>
      <c r="JEL274" s="253"/>
      <c r="JEM274" s="253"/>
      <c r="JEN274" s="253"/>
      <c r="JEO274" s="253"/>
      <c r="JEP274" s="253"/>
      <c r="JEQ274" s="253"/>
      <c r="JER274" s="253"/>
      <c r="JES274" s="253"/>
      <c r="JET274" s="253"/>
      <c r="JEU274" s="253"/>
      <c r="JEV274" s="253"/>
      <c r="JEW274" s="253"/>
      <c r="JEX274" s="253"/>
      <c r="JEY274" s="253"/>
      <c r="JEZ274" s="253"/>
      <c r="JFA274" s="253"/>
      <c r="JFB274" s="253"/>
      <c r="JFC274" s="253"/>
      <c r="JFD274" s="253"/>
      <c r="JFE274" s="253"/>
      <c r="JFF274" s="253"/>
      <c r="JFG274" s="253"/>
      <c r="JFH274" s="253"/>
      <c r="JFI274" s="253"/>
      <c r="JFJ274" s="253"/>
      <c r="JFK274" s="253"/>
      <c r="JFL274" s="253"/>
      <c r="JFM274" s="253"/>
      <c r="JFN274" s="253"/>
      <c r="JFO274" s="253"/>
      <c r="JFP274" s="253"/>
      <c r="JFQ274" s="253"/>
      <c r="JFR274" s="253"/>
      <c r="JFS274" s="253"/>
      <c r="JFT274" s="253"/>
      <c r="JFU274" s="253"/>
      <c r="JFV274" s="253"/>
      <c r="JFW274" s="253"/>
      <c r="JFX274" s="253"/>
      <c r="JFY274" s="253"/>
      <c r="JFZ274" s="253"/>
      <c r="JGA274" s="253"/>
      <c r="JGB274" s="253"/>
      <c r="JGC274" s="253"/>
      <c r="JGD274" s="253"/>
      <c r="JGE274" s="253"/>
      <c r="JGF274" s="253"/>
      <c r="JGG274" s="253"/>
      <c r="JGH274" s="253"/>
      <c r="JGI274" s="253"/>
      <c r="JGJ274" s="253"/>
      <c r="JGK274" s="253"/>
      <c r="JGL274" s="253"/>
      <c r="JGM274" s="253"/>
      <c r="JGN274" s="253"/>
      <c r="JGO274" s="253"/>
      <c r="JGP274" s="253"/>
      <c r="JGQ274" s="253"/>
      <c r="JGR274" s="253"/>
      <c r="JGS274" s="253"/>
      <c r="JGT274" s="253"/>
      <c r="JGU274" s="253"/>
      <c r="JGV274" s="253"/>
      <c r="JGW274" s="253"/>
      <c r="JGX274" s="253"/>
      <c r="JGY274" s="253"/>
      <c r="JGZ274" s="253"/>
      <c r="JHA274" s="253"/>
      <c r="JHB274" s="253"/>
      <c r="JHC274" s="253"/>
      <c r="JHD274" s="253"/>
      <c r="JHE274" s="253"/>
      <c r="JHF274" s="253"/>
      <c r="JHG274" s="253"/>
      <c r="JHH274" s="253"/>
      <c r="JHI274" s="253"/>
      <c r="JHJ274" s="253"/>
      <c r="JHK274" s="253"/>
      <c r="JHL274" s="253"/>
      <c r="JHM274" s="253"/>
      <c r="JHN274" s="253"/>
      <c r="JHO274" s="253"/>
      <c r="JHP274" s="253"/>
      <c r="JHQ274" s="253"/>
      <c r="JHR274" s="253"/>
      <c r="JHS274" s="253"/>
      <c r="JHT274" s="253"/>
      <c r="JHU274" s="253"/>
      <c r="JHV274" s="253"/>
      <c r="JHW274" s="253"/>
      <c r="JHX274" s="253"/>
      <c r="JHY274" s="253"/>
      <c r="JHZ274" s="253"/>
      <c r="JIA274" s="253"/>
      <c r="JIB274" s="253"/>
      <c r="JIC274" s="253"/>
      <c r="JID274" s="253"/>
      <c r="JIE274" s="253"/>
      <c r="JIF274" s="253"/>
      <c r="JIG274" s="253"/>
      <c r="JIH274" s="253"/>
      <c r="JII274" s="253"/>
      <c r="JIJ274" s="253"/>
      <c r="JIK274" s="253"/>
      <c r="JIL274" s="253"/>
      <c r="JIM274" s="253"/>
      <c r="JIN274" s="253"/>
      <c r="JIO274" s="253"/>
      <c r="JIP274" s="253"/>
      <c r="JIQ274" s="253"/>
      <c r="JIR274" s="253"/>
      <c r="JIS274" s="253"/>
      <c r="JIT274" s="253"/>
      <c r="JIU274" s="253"/>
      <c r="JIV274" s="253"/>
      <c r="JIW274" s="253"/>
      <c r="JIX274" s="253"/>
      <c r="JIY274" s="253"/>
      <c r="JIZ274" s="253"/>
      <c r="JJA274" s="253"/>
      <c r="JJB274" s="253"/>
      <c r="JJC274" s="253"/>
      <c r="JJD274" s="253"/>
      <c r="JJE274" s="253"/>
      <c r="JJF274" s="253"/>
      <c r="JJG274" s="253"/>
      <c r="JJH274" s="253"/>
      <c r="JJI274" s="253"/>
      <c r="JJJ274" s="253"/>
      <c r="JJK274" s="253"/>
      <c r="JJL274" s="253"/>
      <c r="JJM274" s="253"/>
      <c r="JJN274" s="253"/>
      <c r="JJO274" s="253"/>
      <c r="JJP274" s="253"/>
      <c r="JJQ274" s="253"/>
      <c r="JJR274" s="253"/>
      <c r="JJS274" s="253"/>
      <c r="JJT274" s="253"/>
      <c r="JJU274" s="253"/>
      <c r="JJV274" s="253"/>
      <c r="JJW274" s="253"/>
      <c r="JJX274" s="253"/>
      <c r="JJY274" s="253"/>
      <c r="JJZ274" s="253"/>
      <c r="JKA274" s="253"/>
      <c r="JKB274" s="253"/>
      <c r="JKC274" s="253"/>
      <c r="JKD274" s="253"/>
      <c r="JKE274" s="253"/>
      <c r="JKF274" s="253"/>
      <c r="JKG274" s="253"/>
      <c r="JKH274" s="253"/>
      <c r="JKI274" s="253"/>
      <c r="JKJ274" s="253"/>
      <c r="JKK274" s="253"/>
      <c r="JKL274" s="253"/>
      <c r="JKM274" s="253"/>
      <c r="JKN274" s="253"/>
      <c r="JKO274" s="253"/>
      <c r="JKP274" s="253"/>
      <c r="JKQ274" s="253"/>
      <c r="JKR274" s="253"/>
      <c r="JKS274" s="253"/>
      <c r="JKT274" s="253"/>
      <c r="JKU274" s="253"/>
      <c r="JKV274" s="253"/>
      <c r="JKW274" s="253"/>
      <c r="JKX274" s="253"/>
      <c r="JKY274" s="253"/>
      <c r="JKZ274" s="253"/>
      <c r="JLA274" s="253"/>
      <c r="JLB274" s="253"/>
      <c r="JLC274" s="253"/>
      <c r="JLD274" s="253"/>
      <c r="JLE274" s="253"/>
      <c r="JLF274" s="253"/>
      <c r="JLG274" s="253"/>
      <c r="JLH274" s="253"/>
      <c r="JLI274" s="253"/>
      <c r="JLJ274" s="253"/>
      <c r="JLK274" s="253"/>
      <c r="JLL274" s="253"/>
      <c r="JLM274" s="253"/>
      <c r="JLN274" s="253"/>
      <c r="JLO274" s="253"/>
      <c r="JLP274" s="253"/>
      <c r="JLQ274" s="253"/>
      <c r="JLR274" s="253"/>
      <c r="JLS274" s="253"/>
      <c r="JLT274" s="253"/>
      <c r="JLU274" s="253"/>
      <c r="JLV274" s="253"/>
      <c r="JLW274" s="253"/>
      <c r="JLX274" s="253"/>
      <c r="JLY274" s="253"/>
      <c r="JLZ274" s="253"/>
      <c r="JMA274" s="253"/>
      <c r="JMB274" s="253"/>
      <c r="JMC274" s="253"/>
      <c r="JMD274" s="253"/>
      <c r="JME274" s="253"/>
      <c r="JMF274" s="253"/>
      <c r="JMG274" s="253"/>
      <c r="JMH274" s="253"/>
      <c r="JMI274" s="253"/>
      <c r="JMJ274" s="253"/>
      <c r="JMK274" s="253"/>
      <c r="JML274" s="253"/>
      <c r="JMM274" s="253"/>
      <c r="JMN274" s="253"/>
      <c r="JMO274" s="253"/>
      <c r="JMP274" s="253"/>
      <c r="JMQ274" s="253"/>
      <c r="JMR274" s="253"/>
      <c r="JMS274" s="253"/>
      <c r="JMT274" s="253"/>
      <c r="JMU274" s="253"/>
      <c r="JMV274" s="253"/>
      <c r="JMW274" s="253"/>
      <c r="JMX274" s="253"/>
      <c r="JMY274" s="253"/>
      <c r="JMZ274" s="253"/>
      <c r="JNA274" s="253"/>
      <c r="JNB274" s="253"/>
      <c r="JNC274" s="253"/>
      <c r="JND274" s="253"/>
      <c r="JNE274" s="253"/>
      <c r="JNF274" s="253"/>
      <c r="JNG274" s="253"/>
      <c r="JNH274" s="253"/>
      <c r="JNI274" s="253"/>
      <c r="JNJ274" s="253"/>
      <c r="JNK274" s="253"/>
      <c r="JNL274" s="253"/>
      <c r="JNM274" s="253"/>
      <c r="JNN274" s="253"/>
      <c r="JNO274" s="253"/>
      <c r="JNP274" s="253"/>
      <c r="JNQ274" s="253"/>
      <c r="JNR274" s="253"/>
      <c r="JNS274" s="253"/>
      <c r="JNT274" s="253"/>
      <c r="JNU274" s="253"/>
      <c r="JNV274" s="253"/>
      <c r="JNW274" s="253"/>
      <c r="JNX274" s="253"/>
      <c r="JNY274" s="253"/>
      <c r="JNZ274" s="253"/>
      <c r="JOA274" s="253"/>
      <c r="JOB274" s="253"/>
      <c r="JOC274" s="253"/>
      <c r="JOD274" s="253"/>
      <c r="JOE274" s="253"/>
      <c r="JOF274" s="253"/>
      <c r="JOG274" s="253"/>
      <c r="JOH274" s="253"/>
      <c r="JOI274" s="253"/>
      <c r="JOJ274" s="253"/>
      <c r="JOK274" s="253"/>
      <c r="JOL274" s="253"/>
      <c r="JOM274" s="253"/>
      <c r="JON274" s="253"/>
      <c r="JOO274" s="253"/>
      <c r="JOP274" s="253"/>
      <c r="JOQ274" s="253"/>
      <c r="JOR274" s="253"/>
      <c r="JOS274" s="253"/>
      <c r="JOT274" s="253"/>
      <c r="JOU274" s="253"/>
      <c r="JOV274" s="253"/>
      <c r="JOW274" s="253"/>
      <c r="JOX274" s="253"/>
      <c r="JOY274" s="253"/>
      <c r="JOZ274" s="253"/>
      <c r="JPA274" s="253"/>
      <c r="JPB274" s="253"/>
      <c r="JPC274" s="253"/>
      <c r="JPD274" s="253"/>
      <c r="JPE274" s="253"/>
      <c r="JPF274" s="253"/>
      <c r="JPG274" s="253"/>
      <c r="JPH274" s="253"/>
      <c r="JPI274" s="253"/>
      <c r="JPJ274" s="253"/>
      <c r="JPK274" s="253"/>
      <c r="JPL274" s="253"/>
      <c r="JPM274" s="253"/>
      <c r="JPN274" s="253"/>
      <c r="JPO274" s="253"/>
      <c r="JPP274" s="253"/>
      <c r="JPQ274" s="253"/>
      <c r="JPR274" s="253"/>
      <c r="JPS274" s="253"/>
      <c r="JPT274" s="253"/>
      <c r="JPU274" s="253"/>
      <c r="JPV274" s="253"/>
      <c r="JPW274" s="253"/>
      <c r="JPX274" s="253"/>
      <c r="JPY274" s="253"/>
      <c r="JPZ274" s="253"/>
      <c r="JQA274" s="253"/>
      <c r="JQB274" s="253"/>
      <c r="JQC274" s="253"/>
      <c r="JQD274" s="253"/>
      <c r="JQE274" s="253"/>
      <c r="JQF274" s="253"/>
      <c r="JQG274" s="253"/>
      <c r="JQH274" s="253"/>
      <c r="JQI274" s="253"/>
      <c r="JQJ274" s="253"/>
      <c r="JQK274" s="253"/>
      <c r="JQL274" s="253"/>
      <c r="JQM274" s="253"/>
      <c r="JQN274" s="253"/>
      <c r="JQO274" s="253"/>
      <c r="JQP274" s="253"/>
      <c r="JQQ274" s="253"/>
      <c r="JQR274" s="253"/>
      <c r="JQS274" s="253"/>
      <c r="JQT274" s="253"/>
      <c r="JQU274" s="253"/>
      <c r="JQV274" s="253"/>
      <c r="JQW274" s="253"/>
      <c r="JQX274" s="253"/>
      <c r="JQY274" s="253"/>
      <c r="JQZ274" s="253"/>
      <c r="JRA274" s="253"/>
      <c r="JRB274" s="253"/>
      <c r="JRC274" s="253"/>
      <c r="JRD274" s="253"/>
      <c r="JRE274" s="253"/>
      <c r="JRF274" s="253"/>
      <c r="JRG274" s="253"/>
      <c r="JRH274" s="253"/>
      <c r="JRI274" s="253"/>
      <c r="JRJ274" s="253"/>
      <c r="JRK274" s="253"/>
      <c r="JRL274" s="253"/>
      <c r="JRM274" s="253"/>
      <c r="JRN274" s="253"/>
      <c r="JRO274" s="253"/>
      <c r="JRP274" s="253"/>
      <c r="JRQ274" s="253"/>
      <c r="JRR274" s="253"/>
      <c r="JRS274" s="253"/>
      <c r="JRT274" s="253"/>
      <c r="JRU274" s="253"/>
      <c r="JRV274" s="253"/>
      <c r="JRW274" s="253"/>
      <c r="JRX274" s="253"/>
      <c r="JRY274" s="253"/>
      <c r="JRZ274" s="253"/>
      <c r="JSA274" s="253"/>
      <c r="JSB274" s="253"/>
      <c r="JSC274" s="253"/>
      <c r="JSD274" s="253"/>
      <c r="JSE274" s="253"/>
      <c r="JSF274" s="253"/>
      <c r="JSG274" s="253"/>
      <c r="JSH274" s="253"/>
      <c r="JSI274" s="253"/>
      <c r="JSJ274" s="253"/>
      <c r="JSK274" s="253"/>
      <c r="JSL274" s="253"/>
      <c r="JSM274" s="253"/>
      <c r="JSN274" s="253"/>
      <c r="JSO274" s="253"/>
      <c r="JSP274" s="253"/>
      <c r="JSQ274" s="253"/>
      <c r="JSR274" s="253"/>
      <c r="JSS274" s="253"/>
      <c r="JST274" s="253"/>
      <c r="JSU274" s="253"/>
      <c r="JSV274" s="253"/>
      <c r="JSW274" s="253"/>
      <c r="JSX274" s="253"/>
      <c r="JSY274" s="253"/>
      <c r="JSZ274" s="253"/>
      <c r="JTA274" s="253"/>
      <c r="JTB274" s="253"/>
      <c r="JTC274" s="253"/>
      <c r="JTD274" s="253"/>
      <c r="JTE274" s="253"/>
      <c r="JTF274" s="253"/>
      <c r="JTG274" s="253"/>
      <c r="JTH274" s="253"/>
      <c r="JTI274" s="253"/>
      <c r="JTJ274" s="253"/>
      <c r="JTK274" s="253"/>
      <c r="JTL274" s="253"/>
      <c r="JTM274" s="253"/>
      <c r="JTN274" s="253"/>
      <c r="JTO274" s="253"/>
      <c r="JTP274" s="253"/>
      <c r="JTQ274" s="253"/>
      <c r="JTR274" s="253"/>
      <c r="JTS274" s="253"/>
      <c r="JTT274" s="253"/>
      <c r="JTU274" s="253"/>
      <c r="JTV274" s="253"/>
      <c r="JTW274" s="253"/>
      <c r="JTX274" s="253"/>
      <c r="JTY274" s="253"/>
      <c r="JTZ274" s="253"/>
      <c r="JUA274" s="253"/>
      <c r="JUB274" s="253"/>
      <c r="JUC274" s="253"/>
      <c r="JUD274" s="253"/>
      <c r="JUE274" s="253"/>
      <c r="JUF274" s="253"/>
      <c r="JUG274" s="253"/>
      <c r="JUH274" s="253"/>
      <c r="JUI274" s="253"/>
      <c r="JUJ274" s="253"/>
      <c r="JUK274" s="253"/>
      <c r="JUL274" s="253"/>
      <c r="JUM274" s="253"/>
      <c r="JUN274" s="253"/>
      <c r="JUO274" s="253"/>
      <c r="JUP274" s="253"/>
      <c r="JUQ274" s="253"/>
      <c r="JUR274" s="253"/>
      <c r="JUS274" s="253"/>
      <c r="JUT274" s="253"/>
      <c r="JUU274" s="253"/>
      <c r="JUV274" s="253"/>
      <c r="JUW274" s="253"/>
      <c r="JUX274" s="253"/>
      <c r="JUY274" s="253"/>
      <c r="JUZ274" s="253"/>
      <c r="JVA274" s="253"/>
      <c r="JVB274" s="253"/>
      <c r="JVC274" s="253"/>
      <c r="JVD274" s="253"/>
      <c r="JVE274" s="253"/>
      <c r="JVF274" s="253"/>
      <c r="JVG274" s="253"/>
      <c r="JVH274" s="253"/>
      <c r="JVI274" s="253"/>
      <c r="JVJ274" s="253"/>
      <c r="JVK274" s="253"/>
      <c r="JVL274" s="253"/>
      <c r="JVM274" s="253"/>
      <c r="JVN274" s="253"/>
      <c r="JVO274" s="253"/>
      <c r="JVP274" s="253"/>
      <c r="JVQ274" s="253"/>
      <c r="JVR274" s="253"/>
      <c r="JVS274" s="253"/>
      <c r="JVT274" s="253"/>
      <c r="JVU274" s="253"/>
      <c r="JVV274" s="253"/>
      <c r="JVW274" s="253"/>
      <c r="JVX274" s="253"/>
      <c r="JVY274" s="253"/>
      <c r="JVZ274" s="253"/>
      <c r="JWA274" s="253"/>
      <c r="JWB274" s="253"/>
      <c r="JWC274" s="253"/>
      <c r="JWD274" s="253"/>
      <c r="JWE274" s="253"/>
      <c r="JWF274" s="253"/>
      <c r="JWG274" s="253"/>
      <c r="JWH274" s="253"/>
      <c r="JWI274" s="253"/>
      <c r="JWJ274" s="253"/>
      <c r="JWK274" s="253"/>
      <c r="JWL274" s="253"/>
      <c r="JWM274" s="253"/>
      <c r="JWN274" s="253"/>
      <c r="JWO274" s="253"/>
      <c r="JWP274" s="253"/>
      <c r="JWQ274" s="253"/>
      <c r="JWR274" s="253"/>
      <c r="JWS274" s="253"/>
      <c r="JWT274" s="253"/>
      <c r="JWU274" s="253"/>
      <c r="JWV274" s="253"/>
      <c r="JWW274" s="253"/>
      <c r="JWX274" s="253"/>
      <c r="JWY274" s="253"/>
      <c r="JWZ274" s="253"/>
      <c r="JXA274" s="253"/>
      <c r="JXB274" s="253"/>
      <c r="JXC274" s="253"/>
      <c r="JXD274" s="253"/>
      <c r="JXE274" s="253"/>
      <c r="JXF274" s="253"/>
      <c r="JXG274" s="253"/>
      <c r="JXH274" s="253"/>
      <c r="JXI274" s="253"/>
      <c r="JXJ274" s="253"/>
      <c r="JXK274" s="253"/>
      <c r="JXL274" s="253"/>
      <c r="JXM274" s="253"/>
      <c r="JXN274" s="253"/>
      <c r="JXO274" s="253"/>
      <c r="JXP274" s="253"/>
      <c r="JXQ274" s="253"/>
      <c r="JXR274" s="253"/>
      <c r="JXS274" s="253"/>
      <c r="JXT274" s="253"/>
      <c r="JXU274" s="253"/>
      <c r="JXV274" s="253"/>
      <c r="JXW274" s="253"/>
      <c r="JXX274" s="253"/>
      <c r="JXY274" s="253"/>
      <c r="JXZ274" s="253"/>
      <c r="JYA274" s="253"/>
      <c r="JYB274" s="253"/>
      <c r="JYC274" s="253"/>
      <c r="JYD274" s="253"/>
      <c r="JYE274" s="253"/>
      <c r="JYF274" s="253"/>
      <c r="JYG274" s="253"/>
      <c r="JYH274" s="253"/>
      <c r="JYI274" s="253"/>
      <c r="JYJ274" s="253"/>
      <c r="JYK274" s="253"/>
      <c r="JYL274" s="253"/>
      <c r="JYM274" s="253"/>
      <c r="JYN274" s="253"/>
      <c r="JYO274" s="253"/>
      <c r="JYP274" s="253"/>
      <c r="JYQ274" s="253"/>
      <c r="JYR274" s="253"/>
      <c r="JYS274" s="253"/>
      <c r="JYT274" s="253"/>
      <c r="JYU274" s="253"/>
      <c r="JYV274" s="253"/>
      <c r="JYW274" s="253"/>
      <c r="JYX274" s="253"/>
      <c r="JYY274" s="253"/>
      <c r="JYZ274" s="253"/>
      <c r="JZA274" s="253"/>
      <c r="JZB274" s="253"/>
      <c r="JZC274" s="253"/>
      <c r="JZD274" s="253"/>
      <c r="JZE274" s="253"/>
      <c r="JZF274" s="253"/>
      <c r="JZG274" s="253"/>
      <c r="JZH274" s="253"/>
      <c r="JZI274" s="253"/>
      <c r="JZJ274" s="253"/>
      <c r="JZK274" s="253"/>
      <c r="JZL274" s="253"/>
      <c r="JZM274" s="253"/>
      <c r="JZN274" s="253"/>
      <c r="JZO274" s="253"/>
      <c r="JZP274" s="253"/>
      <c r="JZQ274" s="253"/>
      <c r="JZR274" s="253"/>
      <c r="JZS274" s="253"/>
      <c r="JZT274" s="253"/>
      <c r="JZU274" s="253"/>
      <c r="JZV274" s="253"/>
      <c r="JZW274" s="253"/>
      <c r="JZX274" s="253"/>
      <c r="JZY274" s="253"/>
      <c r="JZZ274" s="253"/>
      <c r="KAA274" s="253"/>
      <c r="KAB274" s="253"/>
      <c r="KAC274" s="253"/>
      <c r="KAD274" s="253"/>
      <c r="KAE274" s="253"/>
      <c r="KAF274" s="253"/>
      <c r="KAG274" s="253"/>
      <c r="KAH274" s="253"/>
      <c r="KAI274" s="253"/>
      <c r="KAJ274" s="253"/>
      <c r="KAK274" s="253"/>
      <c r="KAL274" s="253"/>
      <c r="KAM274" s="253"/>
      <c r="KAN274" s="253"/>
      <c r="KAO274" s="253"/>
      <c r="KAP274" s="253"/>
      <c r="KAQ274" s="253"/>
      <c r="KAR274" s="253"/>
      <c r="KAS274" s="253"/>
      <c r="KAT274" s="253"/>
      <c r="KAU274" s="253"/>
      <c r="KAV274" s="253"/>
      <c r="KAW274" s="253"/>
      <c r="KAX274" s="253"/>
      <c r="KAY274" s="253"/>
      <c r="KAZ274" s="253"/>
      <c r="KBA274" s="253"/>
      <c r="KBB274" s="253"/>
      <c r="KBC274" s="253"/>
      <c r="KBD274" s="253"/>
      <c r="KBE274" s="253"/>
      <c r="KBF274" s="253"/>
      <c r="KBG274" s="253"/>
      <c r="KBH274" s="253"/>
      <c r="KBI274" s="253"/>
      <c r="KBJ274" s="253"/>
      <c r="KBK274" s="253"/>
      <c r="KBL274" s="253"/>
      <c r="KBM274" s="253"/>
      <c r="KBN274" s="253"/>
      <c r="KBO274" s="253"/>
      <c r="KBP274" s="253"/>
      <c r="KBQ274" s="253"/>
      <c r="KBR274" s="253"/>
      <c r="KBS274" s="253"/>
      <c r="KBT274" s="253"/>
      <c r="KBU274" s="253"/>
      <c r="KBV274" s="253"/>
      <c r="KBW274" s="253"/>
      <c r="KBX274" s="253"/>
      <c r="KBY274" s="253"/>
      <c r="KBZ274" s="253"/>
      <c r="KCA274" s="253"/>
      <c r="KCB274" s="253"/>
      <c r="KCC274" s="253"/>
      <c r="KCD274" s="253"/>
      <c r="KCE274" s="253"/>
      <c r="KCF274" s="253"/>
      <c r="KCG274" s="253"/>
      <c r="KCH274" s="253"/>
      <c r="KCI274" s="253"/>
      <c r="KCJ274" s="253"/>
      <c r="KCK274" s="253"/>
      <c r="KCL274" s="253"/>
      <c r="KCM274" s="253"/>
      <c r="KCN274" s="253"/>
      <c r="KCO274" s="253"/>
      <c r="KCP274" s="253"/>
      <c r="KCQ274" s="253"/>
      <c r="KCR274" s="253"/>
      <c r="KCS274" s="253"/>
      <c r="KCT274" s="253"/>
      <c r="KCU274" s="253"/>
      <c r="KCV274" s="253"/>
      <c r="KCW274" s="253"/>
      <c r="KCX274" s="253"/>
      <c r="KCY274" s="253"/>
      <c r="KCZ274" s="253"/>
      <c r="KDA274" s="253"/>
      <c r="KDB274" s="253"/>
      <c r="KDC274" s="253"/>
      <c r="KDD274" s="253"/>
      <c r="KDE274" s="253"/>
      <c r="KDF274" s="253"/>
      <c r="KDG274" s="253"/>
      <c r="KDH274" s="253"/>
      <c r="KDI274" s="253"/>
      <c r="KDJ274" s="253"/>
      <c r="KDK274" s="253"/>
      <c r="KDL274" s="253"/>
      <c r="KDM274" s="253"/>
      <c r="KDN274" s="253"/>
      <c r="KDO274" s="253"/>
      <c r="KDP274" s="253"/>
      <c r="KDQ274" s="253"/>
      <c r="KDR274" s="253"/>
      <c r="KDS274" s="253"/>
      <c r="KDT274" s="253"/>
      <c r="KDU274" s="253"/>
      <c r="KDV274" s="253"/>
      <c r="KDW274" s="253"/>
      <c r="KDX274" s="253"/>
      <c r="KDY274" s="253"/>
      <c r="KDZ274" s="253"/>
      <c r="KEA274" s="253"/>
      <c r="KEB274" s="253"/>
      <c r="KEC274" s="253"/>
      <c r="KED274" s="253"/>
      <c r="KEE274" s="253"/>
      <c r="KEF274" s="253"/>
      <c r="KEG274" s="253"/>
      <c r="KEH274" s="253"/>
      <c r="KEI274" s="253"/>
      <c r="KEJ274" s="253"/>
      <c r="KEK274" s="253"/>
      <c r="KEL274" s="253"/>
      <c r="KEM274" s="253"/>
      <c r="KEN274" s="253"/>
      <c r="KEO274" s="253"/>
      <c r="KEP274" s="253"/>
      <c r="KEQ274" s="253"/>
      <c r="KER274" s="253"/>
      <c r="KES274" s="253"/>
      <c r="KET274" s="253"/>
      <c r="KEU274" s="253"/>
      <c r="KEV274" s="253"/>
      <c r="KEW274" s="253"/>
      <c r="KEX274" s="253"/>
      <c r="KEY274" s="253"/>
      <c r="KEZ274" s="253"/>
      <c r="KFA274" s="253"/>
      <c r="KFB274" s="253"/>
      <c r="KFC274" s="253"/>
      <c r="KFD274" s="253"/>
      <c r="KFE274" s="253"/>
      <c r="KFF274" s="253"/>
      <c r="KFG274" s="253"/>
      <c r="KFH274" s="253"/>
      <c r="KFI274" s="253"/>
      <c r="KFJ274" s="253"/>
      <c r="KFK274" s="253"/>
      <c r="KFL274" s="253"/>
      <c r="KFM274" s="253"/>
      <c r="KFN274" s="253"/>
      <c r="KFO274" s="253"/>
      <c r="KFP274" s="253"/>
      <c r="KFQ274" s="253"/>
      <c r="KFR274" s="253"/>
      <c r="KFS274" s="253"/>
      <c r="KFT274" s="253"/>
      <c r="KFU274" s="253"/>
      <c r="KFV274" s="253"/>
      <c r="KFW274" s="253"/>
      <c r="KFX274" s="253"/>
      <c r="KFY274" s="253"/>
      <c r="KFZ274" s="253"/>
      <c r="KGA274" s="253"/>
      <c r="KGB274" s="253"/>
      <c r="KGC274" s="253"/>
      <c r="KGD274" s="253"/>
      <c r="KGE274" s="253"/>
      <c r="KGF274" s="253"/>
      <c r="KGG274" s="253"/>
      <c r="KGH274" s="253"/>
      <c r="KGI274" s="253"/>
      <c r="KGJ274" s="253"/>
      <c r="KGK274" s="253"/>
      <c r="KGL274" s="253"/>
      <c r="KGM274" s="253"/>
      <c r="KGN274" s="253"/>
      <c r="KGO274" s="253"/>
      <c r="KGP274" s="253"/>
      <c r="KGQ274" s="253"/>
      <c r="KGR274" s="253"/>
      <c r="KGS274" s="253"/>
      <c r="KGT274" s="253"/>
      <c r="KGU274" s="253"/>
      <c r="KGV274" s="253"/>
      <c r="KGW274" s="253"/>
      <c r="KGX274" s="253"/>
      <c r="KGY274" s="253"/>
      <c r="KGZ274" s="253"/>
      <c r="KHA274" s="253"/>
      <c r="KHB274" s="253"/>
      <c r="KHC274" s="253"/>
      <c r="KHD274" s="253"/>
      <c r="KHE274" s="253"/>
      <c r="KHF274" s="253"/>
      <c r="KHG274" s="253"/>
      <c r="KHH274" s="253"/>
      <c r="KHI274" s="253"/>
      <c r="KHJ274" s="253"/>
      <c r="KHK274" s="253"/>
      <c r="KHL274" s="253"/>
      <c r="KHM274" s="253"/>
      <c r="KHN274" s="253"/>
      <c r="KHO274" s="253"/>
      <c r="KHP274" s="253"/>
      <c r="KHQ274" s="253"/>
      <c r="KHR274" s="253"/>
      <c r="KHS274" s="253"/>
      <c r="KHT274" s="253"/>
      <c r="KHU274" s="253"/>
      <c r="KHV274" s="253"/>
      <c r="KHW274" s="253"/>
      <c r="KHX274" s="253"/>
      <c r="KHY274" s="253"/>
      <c r="KHZ274" s="253"/>
      <c r="KIA274" s="253"/>
      <c r="KIB274" s="253"/>
      <c r="KIC274" s="253"/>
      <c r="KID274" s="253"/>
      <c r="KIE274" s="253"/>
      <c r="KIF274" s="253"/>
      <c r="KIG274" s="253"/>
      <c r="KIH274" s="253"/>
      <c r="KII274" s="253"/>
      <c r="KIJ274" s="253"/>
      <c r="KIK274" s="253"/>
      <c r="KIL274" s="253"/>
      <c r="KIM274" s="253"/>
      <c r="KIN274" s="253"/>
      <c r="KIO274" s="253"/>
      <c r="KIP274" s="253"/>
      <c r="KIQ274" s="253"/>
      <c r="KIR274" s="253"/>
      <c r="KIS274" s="253"/>
      <c r="KIT274" s="253"/>
      <c r="KIU274" s="253"/>
      <c r="KIV274" s="253"/>
      <c r="KIW274" s="253"/>
      <c r="KIX274" s="253"/>
      <c r="KIY274" s="253"/>
      <c r="KIZ274" s="253"/>
      <c r="KJA274" s="253"/>
      <c r="KJB274" s="253"/>
      <c r="KJC274" s="253"/>
      <c r="KJD274" s="253"/>
      <c r="KJE274" s="253"/>
      <c r="KJF274" s="253"/>
      <c r="KJG274" s="253"/>
      <c r="KJH274" s="253"/>
      <c r="KJI274" s="253"/>
      <c r="KJJ274" s="253"/>
      <c r="KJK274" s="253"/>
      <c r="KJL274" s="253"/>
      <c r="KJM274" s="253"/>
      <c r="KJN274" s="253"/>
      <c r="KJO274" s="253"/>
      <c r="KJP274" s="253"/>
      <c r="KJQ274" s="253"/>
      <c r="KJR274" s="253"/>
      <c r="KJS274" s="253"/>
      <c r="KJT274" s="253"/>
      <c r="KJU274" s="253"/>
      <c r="KJV274" s="253"/>
      <c r="KJW274" s="253"/>
      <c r="KJX274" s="253"/>
      <c r="KJY274" s="253"/>
      <c r="KJZ274" s="253"/>
      <c r="KKA274" s="253"/>
      <c r="KKB274" s="253"/>
      <c r="KKC274" s="253"/>
      <c r="KKD274" s="253"/>
      <c r="KKE274" s="253"/>
      <c r="KKF274" s="253"/>
      <c r="KKG274" s="253"/>
      <c r="KKH274" s="253"/>
      <c r="KKI274" s="253"/>
      <c r="KKJ274" s="253"/>
      <c r="KKK274" s="253"/>
      <c r="KKL274" s="253"/>
      <c r="KKM274" s="253"/>
      <c r="KKN274" s="253"/>
      <c r="KKO274" s="253"/>
      <c r="KKP274" s="253"/>
      <c r="KKQ274" s="253"/>
      <c r="KKR274" s="253"/>
      <c r="KKS274" s="253"/>
      <c r="KKT274" s="253"/>
      <c r="KKU274" s="253"/>
      <c r="KKV274" s="253"/>
      <c r="KKW274" s="253"/>
      <c r="KKX274" s="253"/>
      <c r="KKY274" s="253"/>
      <c r="KKZ274" s="253"/>
      <c r="KLA274" s="253"/>
      <c r="KLB274" s="253"/>
      <c r="KLC274" s="253"/>
      <c r="KLD274" s="253"/>
      <c r="KLE274" s="253"/>
      <c r="KLF274" s="253"/>
      <c r="KLG274" s="253"/>
      <c r="KLH274" s="253"/>
      <c r="KLI274" s="253"/>
      <c r="KLJ274" s="253"/>
      <c r="KLK274" s="253"/>
      <c r="KLL274" s="253"/>
      <c r="KLM274" s="253"/>
      <c r="KLN274" s="253"/>
      <c r="KLO274" s="253"/>
      <c r="KLP274" s="253"/>
      <c r="KLQ274" s="253"/>
      <c r="KLR274" s="253"/>
      <c r="KLS274" s="253"/>
      <c r="KLT274" s="253"/>
      <c r="KLU274" s="253"/>
      <c r="KLV274" s="253"/>
      <c r="KLW274" s="253"/>
      <c r="KLX274" s="253"/>
      <c r="KLY274" s="253"/>
      <c r="KLZ274" s="253"/>
      <c r="KMA274" s="253"/>
      <c r="KMB274" s="253"/>
      <c r="KMC274" s="253"/>
      <c r="KMD274" s="253"/>
      <c r="KME274" s="253"/>
      <c r="KMF274" s="253"/>
      <c r="KMG274" s="253"/>
      <c r="KMH274" s="253"/>
      <c r="KMI274" s="253"/>
      <c r="KMJ274" s="253"/>
      <c r="KMK274" s="253"/>
      <c r="KML274" s="253"/>
      <c r="KMM274" s="253"/>
      <c r="KMN274" s="253"/>
      <c r="KMO274" s="253"/>
      <c r="KMP274" s="253"/>
      <c r="KMQ274" s="253"/>
      <c r="KMR274" s="253"/>
      <c r="KMS274" s="253"/>
      <c r="KMT274" s="253"/>
      <c r="KMU274" s="253"/>
      <c r="KMV274" s="253"/>
      <c r="KMW274" s="253"/>
      <c r="KMX274" s="253"/>
      <c r="KMY274" s="253"/>
      <c r="KMZ274" s="253"/>
      <c r="KNA274" s="253"/>
      <c r="KNB274" s="253"/>
      <c r="KNC274" s="253"/>
      <c r="KND274" s="253"/>
      <c r="KNE274" s="253"/>
      <c r="KNF274" s="253"/>
      <c r="KNG274" s="253"/>
      <c r="KNH274" s="253"/>
      <c r="KNI274" s="253"/>
      <c r="KNJ274" s="253"/>
      <c r="KNK274" s="253"/>
      <c r="KNL274" s="253"/>
      <c r="KNM274" s="253"/>
      <c r="KNN274" s="253"/>
      <c r="KNO274" s="253"/>
      <c r="KNP274" s="253"/>
      <c r="KNQ274" s="253"/>
      <c r="KNR274" s="253"/>
      <c r="KNS274" s="253"/>
      <c r="KNT274" s="253"/>
      <c r="KNU274" s="253"/>
      <c r="KNV274" s="253"/>
      <c r="KNW274" s="253"/>
      <c r="KNX274" s="253"/>
      <c r="KNY274" s="253"/>
      <c r="KNZ274" s="253"/>
      <c r="KOA274" s="253"/>
      <c r="KOB274" s="253"/>
      <c r="KOC274" s="253"/>
      <c r="KOD274" s="253"/>
      <c r="KOE274" s="253"/>
      <c r="KOF274" s="253"/>
      <c r="KOG274" s="253"/>
      <c r="KOH274" s="253"/>
      <c r="KOI274" s="253"/>
      <c r="KOJ274" s="253"/>
      <c r="KOK274" s="253"/>
      <c r="KOL274" s="253"/>
      <c r="KOM274" s="253"/>
      <c r="KON274" s="253"/>
      <c r="KOO274" s="253"/>
      <c r="KOP274" s="253"/>
      <c r="KOQ274" s="253"/>
      <c r="KOR274" s="253"/>
      <c r="KOS274" s="253"/>
      <c r="KOT274" s="253"/>
      <c r="KOU274" s="253"/>
      <c r="KOV274" s="253"/>
      <c r="KOW274" s="253"/>
      <c r="KOX274" s="253"/>
      <c r="KOY274" s="253"/>
      <c r="KOZ274" s="253"/>
      <c r="KPA274" s="253"/>
      <c r="KPB274" s="253"/>
      <c r="KPC274" s="253"/>
      <c r="KPD274" s="253"/>
      <c r="KPE274" s="253"/>
      <c r="KPF274" s="253"/>
      <c r="KPG274" s="253"/>
      <c r="KPH274" s="253"/>
      <c r="KPI274" s="253"/>
      <c r="KPJ274" s="253"/>
      <c r="KPK274" s="253"/>
      <c r="KPL274" s="253"/>
      <c r="KPM274" s="253"/>
      <c r="KPN274" s="253"/>
      <c r="KPO274" s="253"/>
      <c r="KPP274" s="253"/>
      <c r="KPQ274" s="253"/>
      <c r="KPR274" s="253"/>
      <c r="KPS274" s="253"/>
      <c r="KPT274" s="253"/>
      <c r="KPU274" s="253"/>
      <c r="KPV274" s="253"/>
      <c r="KPW274" s="253"/>
      <c r="KPX274" s="253"/>
      <c r="KPY274" s="253"/>
      <c r="KPZ274" s="253"/>
      <c r="KQA274" s="253"/>
      <c r="KQB274" s="253"/>
      <c r="KQC274" s="253"/>
      <c r="KQD274" s="253"/>
      <c r="KQE274" s="253"/>
      <c r="KQF274" s="253"/>
      <c r="KQG274" s="253"/>
      <c r="KQH274" s="253"/>
      <c r="KQI274" s="253"/>
      <c r="KQJ274" s="253"/>
      <c r="KQK274" s="253"/>
      <c r="KQL274" s="253"/>
      <c r="KQM274" s="253"/>
      <c r="KQN274" s="253"/>
      <c r="KQO274" s="253"/>
      <c r="KQP274" s="253"/>
      <c r="KQQ274" s="253"/>
      <c r="KQR274" s="253"/>
      <c r="KQS274" s="253"/>
      <c r="KQT274" s="253"/>
      <c r="KQU274" s="253"/>
      <c r="KQV274" s="253"/>
      <c r="KQW274" s="253"/>
      <c r="KQX274" s="253"/>
      <c r="KQY274" s="253"/>
      <c r="KQZ274" s="253"/>
      <c r="KRA274" s="253"/>
      <c r="KRB274" s="253"/>
      <c r="KRC274" s="253"/>
      <c r="KRD274" s="253"/>
      <c r="KRE274" s="253"/>
      <c r="KRF274" s="253"/>
      <c r="KRG274" s="253"/>
      <c r="KRH274" s="253"/>
      <c r="KRI274" s="253"/>
      <c r="KRJ274" s="253"/>
      <c r="KRK274" s="253"/>
      <c r="KRL274" s="253"/>
      <c r="KRM274" s="253"/>
      <c r="KRN274" s="253"/>
      <c r="KRO274" s="253"/>
      <c r="KRP274" s="253"/>
      <c r="KRQ274" s="253"/>
      <c r="KRR274" s="253"/>
      <c r="KRS274" s="253"/>
      <c r="KRT274" s="253"/>
      <c r="KRU274" s="253"/>
      <c r="KRV274" s="253"/>
      <c r="KRW274" s="253"/>
      <c r="KRX274" s="253"/>
      <c r="KRY274" s="253"/>
      <c r="KRZ274" s="253"/>
      <c r="KSA274" s="253"/>
      <c r="KSB274" s="253"/>
      <c r="KSC274" s="253"/>
      <c r="KSD274" s="253"/>
      <c r="KSE274" s="253"/>
      <c r="KSF274" s="253"/>
      <c r="KSG274" s="253"/>
      <c r="KSH274" s="253"/>
      <c r="KSI274" s="253"/>
      <c r="KSJ274" s="253"/>
      <c r="KSK274" s="253"/>
      <c r="KSL274" s="253"/>
      <c r="KSM274" s="253"/>
      <c r="KSN274" s="253"/>
      <c r="KSO274" s="253"/>
      <c r="KSP274" s="253"/>
      <c r="KSQ274" s="253"/>
      <c r="KSR274" s="253"/>
      <c r="KSS274" s="253"/>
      <c r="KST274" s="253"/>
      <c r="KSU274" s="253"/>
      <c r="KSV274" s="253"/>
      <c r="KSW274" s="253"/>
      <c r="KSX274" s="253"/>
      <c r="KSY274" s="253"/>
      <c r="KSZ274" s="253"/>
      <c r="KTA274" s="253"/>
      <c r="KTB274" s="253"/>
      <c r="KTC274" s="253"/>
      <c r="KTD274" s="253"/>
      <c r="KTE274" s="253"/>
      <c r="KTF274" s="253"/>
      <c r="KTG274" s="253"/>
      <c r="KTH274" s="253"/>
      <c r="KTI274" s="253"/>
      <c r="KTJ274" s="253"/>
      <c r="KTK274" s="253"/>
      <c r="KTL274" s="253"/>
      <c r="KTM274" s="253"/>
      <c r="KTN274" s="253"/>
      <c r="KTO274" s="253"/>
      <c r="KTP274" s="253"/>
      <c r="KTQ274" s="253"/>
      <c r="KTR274" s="253"/>
      <c r="KTS274" s="253"/>
      <c r="KTT274" s="253"/>
      <c r="KTU274" s="253"/>
      <c r="KTV274" s="253"/>
      <c r="KTW274" s="253"/>
      <c r="KTX274" s="253"/>
      <c r="KTY274" s="253"/>
      <c r="KTZ274" s="253"/>
      <c r="KUA274" s="253"/>
      <c r="KUB274" s="253"/>
      <c r="KUC274" s="253"/>
      <c r="KUD274" s="253"/>
      <c r="KUE274" s="253"/>
      <c r="KUF274" s="253"/>
      <c r="KUG274" s="253"/>
      <c r="KUH274" s="253"/>
      <c r="KUI274" s="253"/>
      <c r="KUJ274" s="253"/>
      <c r="KUK274" s="253"/>
      <c r="KUL274" s="253"/>
      <c r="KUM274" s="253"/>
      <c r="KUN274" s="253"/>
      <c r="KUO274" s="253"/>
      <c r="KUP274" s="253"/>
      <c r="KUQ274" s="253"/>
      <c r="KUR274" s="253"/>
      <c r="KUS274" s="253"/>
      <c r="KUT274" s="253"/>
      <c r="KUU274" s="253"/>
      <c r="KUV274" s="253"/>
      <c r="KUW274" s="253"/>
      <c r="KUX274" s="253"/>
      <c r="KUY274" s="253"/>
      <c r="KUZ274" s="253"/>
      <c r="KVA274" s="253"/>
      <c r="KVB274" s="253"/>
      <c r="KVC274" s="253"/>
      <c r="KVD274" s="253"/>
      <c r="KVE274" s="253"/>
      <c r="KVF274" s="253"/>
      <c r="KVG274" s="253"/>
      <c r="KVH274" s="253"/>
      <c r="KVI274" s="253"/>
      <c r="KVJ274" s="253"/>
      <c r="KVK274" s="253"/>
      <c r="KVL274" s="253"/>
      <c r="KVM274" s="253"/>
      <c r="KVN274" s="253"/>
      <c r="KVO274" s="253"/>
      <c r="KVP274" s="253"/>
      <c r="KVQ274" s="253"/>
      <c r="KVR274" s="253"/>
      <c r="KVS274" s="253"/>
      <c r="KVT274" s="253"/>
      <c r="KVU274" s="253"/>
      <c r="KVV274" s="253"/>
      <c r="KVW274" s="253"/>
      <c r="KVX274" s="253"/>
      <c r="KVY274" s="253"/>
      <c r="KVZ274" s="253"/>
      <c r="KWA274" s="253"/>
      <c r="KWB274" s="253"/>
      <c r="KWC274" s="253"/>
      <c r="KWD274" s="253"/>
      <c r="KWE274" s="253"/>
      <c r="KWF274" s="253"/>
      <c r="KWG274" s="253"/>
      <c r="KWH274" s="253"/>
      <c r="KWI274" s="253"/>
      <c r="KWJ274" s="253"/>
      <c r="KWK274" s="253"/>
      <c r="KWL274" s="253"/>
      <c r="KWM274" s="253"/>
      <c r="KWN274" s="253"/>
      <c r="KWO274" s="253"/>
      <c r="KWP274" s="253"/>
      <c r="KWQ274" s="253"/>
      <c r="KWR274" s="253"/>
      <c r="KWS274" s="253"/>
      <c r="KWT274" s="253"/>
      <c r="KWU274" s="253"/>
      <c r="KWV274" s="253"/>
      <c r="KWW274" s="253"/>
      <c r="KWX274" s="253"/>
      <c r="KWY274" s="253"/>
      <c r="KWZ274" s="253"/>
      <c r="KXA274" s="253"/>
      <c r="KXB274" s="253"/>
      <c r="KXC274" s="253"/>
      <c r="KXD274" s="253"/>
      <c r="KXE274" s="253"/>
      <c r="KXF274" s="253"/>
      <c r="KXG274" s="253"/>
      <c r="KXH274" s="253"/>
      <c r="KXI274" s="253"/>
      <c r="KXJ274" s="253"/>
      <c r="KXK274" s="253"/>
      <c r="KXL274" s="253"/>
      <c r="KXM274" s="253"/>
      <c r="KXN274" s="253"/>
      <c r="KXO274" s="253"/>
      <c r="KXP274" s="253"/>
      <c r="KXQ274" s="253"/>
      <c r="KXR274" s="253"/>
      <c r="KXS274" s="253"/>
      <c r="KXT274" s="253"/>
      <c r="KXU274" s="253"/>
      <c r="KXV274" s="253"/>
      <c r="KXW274" s="253"/>
      <c r="KXX274" s="253"/>
      <c r="KXY274" s="253"/>
      <c r="KXZ274" s="253"/>
      <c r="KYA274" s="253"/>
      <c r="KYB274" s="253"/>
      <c r="KYC274" s="253"/>
      <c r="KYD274" s="253"/>
      <c r="KYE274" s="253"/>
      <c r="KYF274" s="253"/>
      <c r="KYG274" s="253"/>
      <c r="KYH274" s="253"/>
      <c r="KYI274" s="253"/>
      <c r="KYJ274" s="253"/>
      <c r="KYK274" s="253"/>
      <c r="KYL274" s="253"/>
      <c r="KYM274" s="253"/>
      <c r="KYN274" s="253"/>
      <c r="KYO274" s="253"/>
      <c r="KYP274" s="253"/>
      <c r="KYQ274" s="253"/>
      <c r="KYR274" s="253"/>
      <c r="KYS274" s="253"/>
      <c r="KYT274" s="253"/>
      <c r="KYU274" s="253"/>
      <c r="KYV274" s="253"/>
      <c r="KYW274" s="253"/>
      <c r="KYX274" s="253"/>
      <c r="KYY274" s="253"/>
      <c r="KYZ274" s="253"/>
      <c r="KZA274" s="253"/>
      <c r="KZB274" s="253"/>
      <c r="KZC274" s="253"/>
      <c r="KZD274" s="253"/>
      <c r="KZE274" s="253"/>
      <c r="KZF274" s="253"/>
      <c r="KZG274" s="253"/>
      <c r="KZH274" s="253"/>
      <c r="KZI274" s="253"/>
      <c r="KZJ274" s="253"/>
      <c r="KZK274" s="253"/>
      <c r="KZL274" s="253"/>
      <c r="KZM274" s="253"/>
      <c r="KZN274" s="253"/>
      <c r="KZO274" s="253"/>
      <c r="KZP274" s="253"/>
      <c r="KZQ274" s="253"/>
      <c r="KZR274" s="253"/>
      <c r="KZS274" s="253"/>
      <c r="KZT274" s="253"/>
      <c r="KZU274" s="253"/>
      <c r="KZV274" s="253"/>
      <c r="KZW274" s="253"/>
      <c r="KZX274" s="253"/>
      <c r="KZY274" s="253"/>
      <c r="KZZ274" s="253"/>
      <c r="LAA274" s="253"/>
      <c r="LAB274" s="253"/>
      <c r="LAC274" s="253"/>
      <c r="LAD274" s="253"/>
      <c r="LAE274" s="253"/>
      <c r="LAF274" s="253"/>
      <c r="LAG274" s="253"/>
      <c r="LAH274" s="253"/>
      <c r="LAI274" s="253"/>
      <c r="LAJ274" s="253"/>
      <c r="LAK274" s="253"/>
      <c r="LAL274" s="253"/>
      <c r="LAM274" s="253"/>
      <c r="LAN274" s="253"/>
      <c r="LAO274" s="253"/>
      <c r="LAP274" s="253"/>
      <c r="LAQ274" s="253"/>
      <c r="LAR274" s="253"/>
      <c r="LAS274" s="253"/>
      <c r="LAT274" s="253"/>
      <c r="LAU274" s="253"/>
      <c r="LAV274" s="253"/>
      <c r="LAW274" s="253"/>
      <c r="LAX274" s="253"/>
      <c r="LAY274" s="253"/>
      <c r="LAZ274" s="253"/>
      <c r="LBA274" s="253"/>
      <c r="LBB274" s="253"/>
      <c r="LBC274" s="253"/>
      <c r="LBD274" s="253"/>
      <c r="LBE274" s="253"/>
      <c r="LBF274" s="253"/>
      <c r="LBG274" s="253"/>
      <c r="LBH274" s="253"/>
      <c r="LBI274" s="253"/>
      <c r="LBJ274" s="253"/>
      <c r="LBK274" s="253"/>
      <c r="LBL274" s="253"/>
      <c r="LBM274" s="253"/>
      <c r="LBN274" s="253"/>
      <c r="LBO274" s="253"/>
      <c r="LBP274" s="253"/>
      <c r="LBQ274" s="253"/>
      <c r="LBR274" s="253"/>
      <c r="LBS274" s="253"/>
      <c r="LBT274" s="253"/>
      <c r="LBU274" s="253"/>
      <c r="LBV274" s="253"/>
      <c r="LBW274" s="253"/>
      <c r="LBX274" s="253"/>
      <c r="LBY274" s="253"/>
      <c r="LBZ274" s="253"/>
      <c r="LCA274" s="253"/>
      <c r="LCB274" s="253"/>
      <c r="LCC274" s="253"/>
      <c r="LCD274" s="253"/>
      <c r="LCE274" s="253"/>
      <c r="LCF274" s="253"/>
      <c r="LCG274" s="253"/>
      <c r="LCH274" s="253"/>
      <c r="LCI274" s="253"/>
      <c r="LCJ274" s="253"/>
      <c r="LCK274" s="253"/>
      <c r="LCL274" s="253"/>
      <c r="LCM274" s="253"/>
      <c r="LCN274" s="253"/>
      <c r="LCO274" s="253"/>
      <c r="LCP274" s="253"/>
      <c r="LCQ274" s="253"/>
      <c r="LCR274" s="253"/>
      <c r="LCS274" s="253"/>
      <c r="LCT274" s="253"/>
      <c r="LCU274" s="253"/>
      <c r="LCV274" s="253"/>
      <c r="LCW274" s="253"/>
      <c r="LCX274" s="253"/>
      <c r="LCY274" s="253"/>
      <c r="LCZ274" s="253"/>
      <c r="LDA274" s="253"/>
      <c r="LDB274" s="253"/>
      <c r="LDC274" s="253"/>
      <c r="LDD274" s="253"/>
      <c r="LDE274" s="253"/>
      <c r="LDF274" s="253"/>
      <c r="LDG274" s="253"/>
      <c r="LDH274" s="253"/>
      <c r="LDI274" s="253"/>
      <c r="LDJ274" s="253"/>
      <c r="LDK274" s="253"/>
      <c r="LDL274" s="253"/>
      <c r="LDM274" s="253"/>
      <c r="LDN274" s="253"/>
      <c r="LDO274" s="253"/>
      <c r="LDP274" s="253"/>
      <c r="LDQ274" s="253"/>
      <c r="LDR274" s="253"/>
      <c r="LDS274" s="253"/>
      <c r="LDT274" s="253"/>
      <c r="LDU274" s="253"/>
      <c r="LDV274" s="253"/>
      <c r="LDW274" s="253"/>
      <c r="LDX274" s="253"/>
      <c r="LDY274" s="253"/>
      <c r="LDZ274" s="253"/>
      <c r="LEA274" s="253"/>
      <c r="LEB274" s="253"/>
      <c r="LEC274" s="253"/>
      <c r="LED274" s="253"/>
      <c r="LEE274" s="253"/>
      <c r="LEF274" s="253"/>
      <c r="LEG274" s="253"/>
      <c r="LEH274" s="253"/>
      <c r="LEI274" s="253"/>
      <c r="LEJ274" s="253"/>
      <c r="LEK274" s="253"/>
      <c r="LEL274" s="253"/>
      <c r="LEM274" s="253"/>
      <c r="LEN274" s="253"/>
      <c r="LEO274" s="253"/>
      <c r="LEP274" s="253"/>
      <c r="LEQ274" s="253"/>
      <c r="LER274" s="253"/>
      <c r="LES274" s="253"/>
      <c r="LET274" s="253"/>
      <c r="LEU274" s="253"/>
      <c r="LEV274" s="253"/>
      <c r="LEW274" s="253"/>
      <c r="LEX274" s="253"/>
      <c r="LEY274" s="253"/>
      <c r="LEZ274" s="253"/>
      <c r="LFA274" s="253"/>
      <c r="LFB274" s="253"/>
      <c r="LFC274" s="253"/>
      <c r="LFD274" s="253"/>
      <c r="LFE274" s="253"/>
      <c r="LFF274" s="253"/>
      <c r="LFG274" s="253"/>
      <c r="LFH274" s="253"/>
      <c r="LFI274" s="253"/>
      <c r="LFJ274" s="253"/>
      <c r="LFK274" s="253"/>
      <c r="LFL274" s="253"/>
      <c r="LFM274" s="253"/>
      <c r="LFN274" s="253"/>
      <c r="LFO274" s="253"/>
      <c r="LFP274" s="253"/>
      <c r="LFQ274" s="253"/>
      <c r="LFR274" s="253"/>
      <c r="LFS274" s="253"/>
      <c r="LFT274" s="253"/>
      <c r="LFU274" s="253"/>
      <c r="LFV274" s="253"/>
      <c r="LFW274" s="253"/>
      <c r="LFX274" s="253"/>
      <c r="LFY274" s="253"/>
      <c r="LFZ274" s="253"/>
      <c r="LGA274" s="253"/>
      <c r="LGB274" s="253"/>
      <c r="LGC274" s="253"/>
      <c r="LGD274" s="253"/>
      <c r="LGE274" s="253"/>
      <c r="LGF274" s="253"/>
      <c r="LGG274" s="253"/>
      <c r="LGH274" s="253"/>
      <c r="LGI274" s="253"/>
      <c r="LGJ274" s="253"/>
      <c r="LGK274" s="253"/>
      <c r="LGL274" s="253"/>
      <c r="LGM274" s="253"/>
      <c r="LGN274" s="253"/>
      <c r="LGO274" s="253"/>
      <c r="LGP274" s="253"/>
      <c r="LGQ274" s="253"/>
      <c r="LGR274" s="253"/>
      <c r="LGS274" s="253"/>
      <c r="LGT274" s="253"/>
      <c r="LGU274" s="253"/>
      <c r="LGV274" s="253"/>
      <c r="LGW274" s="253"/>
      <c r="LGX274" s="253"/>
      <c r="LGY274" s="253"/>
      <c r="LGZ274" s="253"/>
      <c r="LHA274" s="253"/>
      <c r="LHB274" s="253"/>
      <c r="LHC274" s="253"/>
      <c r="LHD274" s="253"/>
      <c r="LHE274" s="253"/>
      <c r="LHF274" s="253"/>
      <c r="LHG274" s="253"/>
      <c r="LHH274" s="253"/>
      <c r="LHI274" s="253"/>
      <c r="LHJ274" s="253"/>
      <c r="LHK274" s="253"/>
      <c r="LHL274" s="253"/>
      <c r="LHM274" s="253"/>
      <c r="LHN274" s="253"/>
      <c r="LHO274" s="253"/>
      <c r="LHP274" s="253"/>
      <c r="LHQ274" s="253"/>
      <c r="LHR274" s="253"/>
      <c r="LHS274" s="253"/>
      <c r="LHT274" s="253"/>
      <c r="LHU274" s="253"/>
      <c r="LHV274" s="253"/>
      <c r="LHW274" s="253"/>
      <c r="LHX274" s="253"/>
      <c r="LHY274" s="253"/>
      <c r="LHZ274" s="253"/>
      <c r="LIA274" s="253"/>
      <c r="LIB274" s="253"/>
      <c r="LIC274" s="253"/>
      <c r="LID274" s="253"/>
      <c r="LIE274" s="253"/>
      <c r="LIF274" s="253"/>
      <c r="LIG274" s="253"/>
      <c r="LIH274" s="253"/>
      <c r="LII274" s="253"/>
      <c r="LIJ274" s="253"/>
      <c r="LIK274" s="253"/>
      <c r="LIL274" s="253"/>
      <c r="LIM274" s="253"/>
      <c r="LIN274" s="253"/>
      <c r="LIO274" s="253"/>
      <c r="LIP274" s="253"/>
      <c r="LIQ274" s="253"/>
      <c r="LIR274" s="253"/>
      <c r="LIS274" s="253"/>
      <c r="LIT274" s="253"/>
      <c r="LIU274" s="253"/>
      <c r="LIV274" s="253"/>
      <c r="LIW274" s="253"/>
      <c r="LIX274" s="253"/>
      <c r="LIY274" s="253"/>
      <c r="LIZ274" s="253"/>
      <c r="LJA274" s="253"/>
      <c r="LJB274" s="253"/>
      <c r="LJC274" s="253"/>
      <c r="LJD274" s="253"/>
      <c r="LJE274" s="253"/>
      <c r="LJF274" s="253"/>
      <c r="LJG274" s="253"/>
      <c r="LJH274" s="253"/>
      <c r="LJI274" s="253"/>
      <c r="LJJ274" s="253"/>
      <c r="LJK274" s="253"/>
      <c r="LJL274" s="253"/>
      <c r="LJM274" s="253"/>
      <c r="LJN274" s="253"/>
      <c r="LJO274" s="253"/>
      <c r="LJP274" s="253"/>
      <c r="LJQ274" s="253"/>
      <c r="LJR274" s="253"/>
      <c r="LJS274" s="253"/>
      <c r="LJT274" s="253"/>
      <c r="LJU274" s="253"/>
      <c r="LJV274" s="253"/>
      <c r="LJW274" s="253"/>
      <c r="LJX274" s="253"/>
      <c r="LJY274" s="253"/>
      <c r="LJZ274" s="253"/>
      <c r="LKA274" s="253"/>
      <c r="LKB274" s="253"/>
      <c r="LKC274" s="253"/>
      <c r="LKD274" s="253"/>
      <c r="LKE274" s="253"/>
      <c r="LKF274" s="253"/>
      <c r="LKG274" s="253"/>
      <c r="LKH274" s="253"/>
      <c r="LKI274" s="253"/>
      <c r="LKJ274" s="253"/>
      <c r="LKK274" s="253"/>
      <c r="LKL274" s="253"/>
      <c r="LKM274" s="253"/>
      <c r="LKN274" s="253"/>
      <c r="LKO274" s="253"/>
      <c r="LKP274" s="253"/>
      <c r="LKQ274" s="253"/>
      <c r="LKR274" s="253"/>
      <c r="LKS274" s="253"/>
      <c r="LKT274" s="253"/>
      <c r="LKU274" s="253"/>
      <c r="LKV274" s="253"/>
      <c r="LKW274" s="253"/>
      <c r="LKX274" s="253"/>
      <c r="LKY274" s="253"/>
      <c r="LKZ274" s="253"/>
      <c r="LLA274" s="253"/>
      <c r="LLB274" s="253"/>
      <c r="LLC274" s="253"/>
      <c r="LLD274" s="253"/>
      <c r="LLE274" s="253"/>
      <c r="LLF274" s="253"/>
      <c r="LLG274" s="253"/>
      <c r="LLH274" s="253"/>
      <c r="LLI274" s="253"/>
      <c r="LLJ274" s="253"/>
      <c r="LLK274" s="253"/>
      <c r="LLL274" s="253"/>
      <c r="LLM274" s="253"/>
      <c r="LLN274" s="253"/>
      <c r="LLO274" s="253"/>
      <c r="LLP274" s="253"/>
      <c r="LLQ274" s="253"/>
      <c r="LLR274" s="253"/>
      <c r="LLS274" s="253"/>
      <c r="LLT274" s="253"/>
      <c r="LLU274" s="253"/>
      <c r="LLV274" s="253"/>
      <c r="LLW274" s="253"/>
      <c r="LLX274" s="253"/>
      <c r="LLY274" s="253"/>
      <c r="LLZ274" s="253"/>
      <c r="LMA274" s="253"/>
      <c r="LMB274" s="253"/>
      <c r="LMC274" s="253"/>
      <c r="LMD274" s="253"/>
      <c r="LME274" s="253"/>
      <c r="LMF274" s="253"/>
      <c r="LMG274" s="253"/>
      <c r="LMH274" s="253"/>
      <c r="LMI274" s="253"/>
      <c r="LMJ274" s="253"/>
      <c r="LMK274" s="253"/>
      <c r="LML274" s="253"/>
      <c r="LMM274" s="253"/>
      <c r="LMN274" s="253"/>
      <c r="LMO274" s="253"/>
      <c r="LMP274" s="253"/>
      <c r="LMQ274" s="253"/>
      <c r="LMR274" s="253"/>
      <c r="LMS274" s="253"/>
      <c r="LMT274" s="253"/>
      <c r="LMU274" s="253"/>
      <c r="LMV274" s="253"/>
      <c r="LMW274" s="253"/>
      <c r="LMX274" s="253"/>
      <c r="LMY274" s="253"/>
      <c r="LMZ274" s="253"/>
      <c r="LNA274" s="253"/>
      <c r="LNB274" s="253"/>
      <c r="LNC274" s="253"/>
      <c r="LND274" s="253"/>
      <c r="LNE274" s="253"/>
      <c r="LNF274" s="253"/>
      <c r="LNG274" s="253"/>
      <c r="LNH274" s="253"/>
      <c r="LNI274" s="253"/>
      <c r="LNJ274" s="253"/>
      <c r="LNK274" s="253"/>
      <c r="LNL274" s="253"/>
      <c r="LNM274" s="253"/>
      <c r="LNN274" s="253"/>
      <c r="LNO274" s="253"/>
      <c r="LNP274" s="253"/>
      <c r="LNQ274" s="253"/>
      <c r="LNR274" s="253"/>
      <c r="LNS274" s="253"/>
      <c r="LNT274" s="253"/>
      <c r="LNU274" s="253"/>
      <c r="LNV274" s="253"/>
      <c r="LNW274" s="253"/>
      <c r="LNX274" s="253"/>
      <c r="LNY274" s="253"/>
      <c r="LNZ274" s="253"/>
      <c r="LOA274" s="253"/>
      <c r="LOB274" s="253"/>
      <c r="LOC274" s="253"/>
      <c r="LOD274" s="253"/>
      <c r="LOE274" s="253"/>
      <c r="LOF274" s="253"/>
      <c r="LOG274" s="253"/>
      <c r="LOH274" s="253"/>
      <c r="LOI274" s="253"/>
      <c r="LOJ274" s="253"/>
      <c r="LOK274" s="253"/>
      <c r="LOL274" s="253"/>
      <c r="LOM274" s="253"/>
      <c r="LON274" s="253"/>
      <c r="LOO274" s="253"/>
      <c r="LOP274" s="253"/>
      <c r="LOQ274" s="253"/>
      <c r="LOR274" s="253"/>
      <c r="LOS274" s="253"/>
      <c r="LOT274" s="253"/>
      <c r="LOU274" s="253"/>
      <c r="LOV274" s="253"/>
      <c r="LOW274" s="253"/>
      <c r="LOX274" s="253"/>
      <c r="LOY274" s="253"/>
      <c r="LOZ274" s="253"/>
      <c r="LPA274" s="253"/>
      <c r="LPB274" s="253"/>
      <c r="LPC274" s="253"/>
      <c r="LPD274" s="253"/>
      <c r="LPE274" s="253"/>
      <c r="LPF274" s="253"/>
      <c r="LPG274" s="253"/>
      <c r="LPH274" s="253"/>
      <c r="LPI274" s="253"/>
      <c r="LPJ274" s="253"/>
      <c r="LPK274" s="253"/>
      <c r="LPL274" s="253"/>
      <c r="LPM274" s="253"/>
      <c r="LPN274" s="253"/>
      <c r="LPO274" s="253"/>
      <c r="LPP274" s="253"/>
      <c r="LPQ274" s="253"/>
      <c r="LPR274" s="253"/>
      <c r="LPS274" s="253"/>
      <c r="LPT274" s="253"/>
      <c r="LPU274" s="253"/>
      <c r="LPV274" s="253"/>
      <c r="LPW274" s="253"/>
      <c r="LPX274" s="253"/>
      <c r="LPY274" s="253"/>
      <c r="LPZ274" s="253"/>
      <c r="LQA274" s="253"/>
      <c r="LQB274" s="253"/>
      <c r="LQC274" s="253"/>
      <c r="LQD274" s="253"/>
      <c r="LQE274" s="253"/>
      <c r="LQF274" s="253"/>
      <c r="LQG274" s="253"/>
      <c r="LQH274" s="253"/>
      <c r="LQI274" s="253"/>
      <c r="LQJ274" s="253"/>
      <c r="LQK274" s="253"/>
      <c r="LQL274" s="253"/>
      <c r="LQM274" s="253"/>
      <c r="LQN274" s="253"/>
      <c r="LQO274" s="253"/>
      <c r="LQP274" s="253"/>
      <c r="LQQ274" s="253"/>
      <c r="LQR274" s="253"/>
      <c r="LQS274" s="253"/>
      <c r="LQT274" s="253"/>
      <c r="LQU274" s="253"/>
      <c r="LQV274" s="253"/>
      <c r="LQW274" s="253"/>
      <c r="LQX274" s="253"/>
      <c r="LQY274" s="253"/>
      <c r="LQZ274" s="253"/>
      <c r="LRA274" s="253"/>
      <c r="LRB274" s="253"/>
      <c r="LRC274" s="253"/>
      <c r="LRD274" s="253"/>
      <c r="LRE274" s="253"/>
      <c r="LRF274" s="253"/>
      <c r="LRG274" s="253"/>
      <c r="LRH274" s="253"/>
      <c r="LRI274" s="253"/>
      <c r="LRJ274" s="253"/>
      <c r="LRK274" s="253"/>
      <c r="LRL274" s="253"/>
      <c r="LRM274" s="253"/>
      <c r="LRN274" s="253"/>
      <c r="LRO274" s="253"/>
      <c r="LRP274" s="253"/>
      <c r="LRQ274" s="253"/>
      <c r="LRR274" s="253"/>
      <c r="LRS274" s="253"/>
      <c r="LRT274" s="253"/>
      <c r="LRU274" s="253"/>
      <c r="LRV274" s="253"/>
      <c r="LRW274" s="253"/>
      <c r="LRX274" s="253"/>
      <c r="LRY274" s="253"/>
      <c r="LRZ274" s="253"/>
      <c r="LSA274" s="253"/>
      <c r="LSB274" s="253"/>
      <c r="LSC274" s="253"/>
      <c r="LSD274" s="253"/>
      <c r="LSE274" s="253"/>
      <c r="LSF274" s="253"/>
      <c r="LSG274" s="253"/>
      <c r="LSH274" s="253"/>
      <c r="LSI274" s="253"/>
      <c r="LSJ274" s="253"/>
      <c r="LSK274" s="253"/>
      <c r="LSL274" s="253"/>
      <c r="LSM274" s="253"/>
      <c r="LSN274" s="253"/>
      <c r="LSO274" s="253"/>
      <c r="LSP274" s="253"/>
      <c r="LSQ274" s="253"/>
      <c r="LSR274" s="253"/>
      <c r="LSS274" s="253"/>
      <c r="LST274" s="253"/>
      <c r="LSU274" s="253"/>
      <c r="LSV274" s="253"/>
      <c r="LSW274" s="253"/>
      <c r="LSX274" s="253"/>
      <c r="LSY274" s="253"/>
      <c r="LSZ274" s="253"/>
      <c r="LTA274" s="253"/>
      <c r="LTB274" s="253"/>
      <c r="LTC274" s="253"/>
      <c r="LTD274" s="253"/>
      <c r="LTE274" s="253"/>
      <c r="LTF274" s="253"/>
      <c r="LTG274" s="253"/>
      <c r="LTH274" s="253"/>
      <c r="LTI274" s="253"/>
      <c r="LTJ274" s="253"/>
      <c r="LTK274" s="253"/>
      <c r="LTL274" s="253"/>
      <c r="LTM274" s="253"/>
      <c r="LTN274" s="253"/>
      <c r="LTO274" s="253"/>
      <c r="LTP274" s="253"/>
      <c r="LTQ274" s="253"/>
      <c r="LTR274" s="253"/>
      <c r="LTS274" s="253"/>
      <c r="LTT274" s="253"/>
      <c r="LTU274" s="253"/>
      <c r="LTV274" s="253"/>
      <c r="LTW274" s="253"/>
      <c r="LTX274" s="253"/>
      <c r="LTY274" s="253"/>
      <c r="LTZ274" s="253"/>
      <c r="LUA274" s="253"/>
      <c r="LUB274" s="253"/>
      <c r="LUC274" s="253"/>
      <c r="LUD274" s="253"/>
      <c r="LUE274" s="253"/>
      <c r="LUF274" s="253"/>
      <c r="LUG274" s="253"/>
      <c r="LUH274" s="253"/>
      <c r="LUI274" s="253"/>
      <c r="LUJ274" s="253"/>
      <c r="LUK274" s="253"/>
      <c r="LUL274" s="253"/>
      <c r="LUM274" s="253"/>
      <c r="LUN274" s="253"/>
      <c r="LUO274" s="253"/>
      <c r="LUP274" s="253"/>
      <c r="LUQ274" s="253"/>
      <c r="LUR274" s="253"/>
      <c r="LUS274" s="253"/>
      <c r="LUT274" s="253"/>
      <c r="LUU274" s="253"/>
      <c r="LUV274" s="253"/>
      <c r="LUW274" s="253"/>
      <c r="LUX274" s="253"/>
      <c r="LUY274" s="253"/>
      <c r="LUZ274" s="253"/>
      <c r="LVA274" s="253"/>
      <c r="LVB274" s="253"/>
      <c r="LVC274" s="253"/>
      <c r="LVD274" s="253"/>
      <c r="LVE274" s="253"/>
      <c r="LVF274" s="253"/>
      <c r="LVG274" s="253"/>
      <c r="LVH274" s="253"/>
      <c r="LVI274" s="253"/>
      <c r="LVJ274" s="253"/>
      <c r="LVK274" s="253"/>
      <c r="LVL274" s="253"/>
      <c r="LVM274" s="253"/>
      <c r="LVN274" s="253"/>
      <c r="LVO274" s="253"/>
      <c r="LVP274" s="253"/>
      <c r="LVQ274" s="253"/>
      <c r="LVR274" s="253"/>
      <c r="LVS274" s="253"/>
      <c r="LVT274" s="253"/>
      <c r="LVU274" s="253"/>
      <c r="LVV274" s="253"/>
      <c r="LVW274" s="253"/>
      <c r="LVX274" s="253"/>
      <c r="LVY274" s="253"/>
      <c r="LVZ274" s="253"/>
      <c r="LWA274" s="253"/>
      <c r="LWB274" s="253"/>
      <c r="LWC274" s="253"/>
      <c r="LWD274" s="253"/>
      <c r="LWE274" s="253"/>
      <c r="LWF274" s="253"/>
      <c r="LWG274" s="253"/>
      <c r="LWH274" s="253"/>
      <c r="LWI274" s="253"/>
      <c r="LWJ274" s="253"/>
      <c r="LWK274" s="253"/>
      <c r="LWL274" s="253"/>
      <c r="LWM274" s="253"/>
      <c r="LWN274" s="253"/>
      <c r="LWO274" s="253"/>
      <c r="LWP274" s="253"/>
      <c r="LWQ274" s="253"/>
      <c r="LWR274" s="253"/>
      <c r="LWS274" s="253"/>
      <c r="LWT274" s="253"/>
      <c r="LWU274" s="253"/>
      <c r="LWV274" s="253"/>
      <c r="LWW274" s="253"/>
      <c r="LWX274" s="253"/>
      <c r="LWY274" s="253"/>
      <c r="LWZ274" s="253"/>
      <c r="LXA274" s="253"/>
      <c r="LXB274" s="253"/>
      <c r="LXC274" s="253"/>
      <c r="LXD274" s="253"/>
      <c r="LXE274" s="253"/>
      <c r="LXF274" s="253"/>
      <c r="LXG274" s="253"/>
      <c r="LXH274" s="253"/>
      <c r="LXI274" s="253"/>
      <c r="LXJ274" s="253"/>
      <c r="LXK274" s="253"/>
      <c r="LXL274" s="253"/>
      <c r="LXM274" s="253"/>
      <c r="LXN274" s="253"/>
      <c r="LXO274" s="253"/>
      <c r="LXP274" s="253"/>
      <c r="LXQ274" s="253"/>
      <c r="LXR274" s="253"/>
      <c r="LXS274" s="253"/>
      <c r="LXT274" s="253"/>
      <c r="LXU274" s="253"/>
      <c r="LXV274" s="253"/>
      <c r="LXW274" s="253"/>
      <c r="LXX274" s="253"/>
      <c r="LXY274" s="253"/>
      <c r="LXZ274" s="253"/>
      <c r="LYA274" s="253"/>
      <c r="LYB274" s="253"/>
      <c r="LYC274" s="253"/>
      <c r="LYD274" s="253"/>
      <c r="LYE274" s="253"/>
      <c r="LYF274" s="253"/>
      <c r="LYG274" s="253"/>
      <c r="LYH274" s="253"/>
      <c r="LYI274" s="253"/>
      <c r="LYJ274" s="253"/>
      <c r="LYK274" s="253"/>
      <c r="LYL274" s="253"/>
      <c r="LYM274" s="253"/>
      <c r="LYN274" s="253"/>
      <c r="LYO274" s="253"/>
      <c r="LYP274" s="253"/>
      <c r="LYQ274" s="253"/>
      <c r="LYR274" s="253"/>
      <c r="LYS274" s="253"/>
      <c r="LYT274" s="253"/>
      <c r="LYU274" s="253"/>
      <c r="LYV274" s="253"/>
      <c r="LYW274" s="253"/>
      <c r="LYX274" s="253"/>
      <c r="LYY274" s="253"/>
      <c r="LYZ274" s="253"/>
      <c r="LZA274" s="253"/>
      <c r="LZB274" s="253"/>
      <c r="LZC274" s="253"/>
      <c r="LZD274" s="253"/>
      <c r="LZE274" s="253"/>
      <c r="LZF274" s="253"/>
      <c r="LZG274" s="253"/>
      <c r="LZH274" s="253"/>
      <c r="LZI274" s="253"/>
      <c r="LZJ274" s="253"/>
      <c r="LZK274" s="253"/>
      <c r="LZL274" s="253"/>
      <c r="LZM274" s="253"/>
      <c r="LZN274" s="253"/>
      <c r="LZO274" s="253"/>
      <c r="LZP274" s="253"/>
      <c r="LZQ274" s="253"/>
      <c r="LZR274" s="253"/>
      <c r="LZS274" s="253"/>
      <c r="LZT274" s="253"/>
      <c r="LZU274" s="253"/>
      <c r="LZV274" s="253"/>
      <c r="LZW274" s="253"/>
      <c r="LZX274" s="253"/>
      <c r="LZY274" s="253"/>
      <c r="LZZ274" s="253"/>
      <c r="MAA274" s="253"/>
      <c r="MAB274" s="253"/>
      <c r="MAC274" s="253"/>
      <c r="MAD274" s="253"/>
      <c r="MAE274" s="253"/>
      <c r="MAF274" s="253"/>
      <c r="MAG274" s="253"/>
      <c r="MAH274" s="253"/>
      <c r="MAI274" s="253"/>
      <c r="MAJ274" s="253"/>
      <c r="MAK274" s="253"/>
      <c r="MAL274" s="253"/>
      <c r="MAM274" s="253"/>
      <c r="MAN274" s="253"/>
      <c r="MAO274" s="253"/>
      <c r="MAP274" s="253"/>
      <c r="MAQ274" s="253"/>
      <c r="MAR274" s="253"/>
      <c r="MAS274" s="253"/>
      <c r="MAT274" s="253"/>
      <c r="MAU274" s="253"/>
      <c r="MAV274" s="253"/>
      <c r="MAW274" s="253"/>
      <c r="MAX274" s="253"/>
      <c r="MAY274" s="253"/>
      <c r="MAZ274" s="253"/>
      <c r="MBA274" s="253"/>
      <c r="MBB274" s="253"/>
      <c r="MBC274" s="253"/>
      <c r="MBD274" s="253"/>
      <c r="MBE274" s="253"/>
      <c r="MBF274" s="253"/>
      <c r="MBG274" s="253"/>
      <c r="MBH274" s="253"/>
      <c r="MBI274" s="253"/>
      <c r="MBJ274" s="253"/>
      <c r="MBK274" s="253"/>
      <c r="MBL274" s="253"/>
      <c r="MBM274" s="253"/>
      <c r="MBN274" s="253"/>
      <c r="MBO274" s="253"/>
      <c r="MBP274" s="253"/>
      <c r="MBQ274" s="253"/>
      <c r="MBR274" s="253"/>
      <c r="MBS274" s="253"/>
      <c r="MBT274" s="253"/>
      <c r="MBU274" s="253"/>
      <c r="MBV274" s="253"/>
      <c r="MBW274" s="253"/>
      <c r="MBX274" s="253"/>
      <c r="MBY274" s="253"/>
      <c r="MBZ274" s="253"/>
      <c r="MCA274" s="253"/>
      <c r="MCB274" s="253"/>
      <c r="MCC274" s="253"/>
      <c r="MCD274" s="253"/>
      <c r="MCE274" s="253"/>
      <c r="MCF274" s="253"/>
      <c r="MCG274" s="253"/>
      <c r="MCH274" s="253"/>
      <c r="MCI274" s="253"/>
      <c r="MCJ274" s="253"/>
      <c r="MCK274" s="253"/>
      <c r="MCL274" s="253"/>
      <c r="MCM274" s="253"/>
      <c r="MCN274" s="253"/>
      <c r="MCO274" s="253"/>
      <c r="MCP274" s="253"/>
      <c r="MCQ274" s="253"/>
      <c r="MCR274" s="253"/>
      <c r="MCS274" s="253"/>
      <c r="MCT274" s="253"/>
      <c r="MCU274" s="253"/>
      <c r="MCV274" s="253"/>
      <c r="MCW274" s="253"/>
      <c r="MCX274" s="253"/>
      <c r="MCY274" s="253"/>
      <c r="MCZ274" s="253"/>
      <c r="MDA274" s="253"/>
      <c r="MDB274" s="253"/>
      <c r="MDC274" s="253"/>
      <c r="MDD274" s="253"/>
      <c r="MDE274" s="253"/>
      <c r="MDF274" s="253"/>
      <c r="MDG274" s="253"/>
      <c r="MDH274" s="253"/>
      <c r="MDI274" s="253"/>
      <c r="MDJ274" s="253"/>
      <c r="MDK274" s="253"/>
      <c r="MDL274" s="253"/>
      <c r="MDM274" s="253"/>
      <c r="MDN274" s="253"/>
      <c r="MDO274" s="253"/>
      <c r="MDP274" s="253"/>
      <c r="MDQ274" s="253"/>
      <c r="MDR274" s="253"/>
      <c r="MDS274" s="253"/>
      <c r="MDT274" s="253"/>
      <c r="MDU274" s="253"/>
      <c r="MDV274" s="253"/>
      <c r="MDW274" s="253"/>
      <c r="MDX274" s="253"/>
      <c r="MDY274" s="253"/>
      <c r="MDZ274" s="253"/>
      <c r="MEA274" s="253"/>
      <c r="MEB274" s="253"/>
      <c r="MEC274" s="253"/>
      <c r="MED274" s="253"/>
      <c r="MEE274" s="253"/>
      <c r="MEF274" s="253"/>
      <c r="MEG274" s="253"/>
      <c r="MEH274" s="253"/>
      <c r="MEI274" s="253"/>
      <c r="MEJ274" s="253"/>
      <c r="MEK274" s="253"/>
      <c r="MEL274" s="253"/>
      <c r="MEM274" s="253"/>
      <c r="MEN274" s="253"/>
      <c r="MEO274" s="253"/>
      <c r="MEP274" s="253"/>
      <c r="MEQ274" s="253"/>
      <c r="MER274" s="253"/>
      <c r="MES274" s="253"/>
      <c r="MET274" s="253"/>
      <c r="MEU274" s="253"/>
      <c r="MEV274" s="253"/>
      <c r="MEW274" s="253"/>
      <c r="MEX274" s="253"/>
      <c r="MEY274" s="253"/>
      <c r="MEZ274" s="253"/>
      <c r="MFA274" s="253"/>
      <c r="MFB274" s="253"/>
      <c r="MFC274" s="253"/>
      <c r="MFD274" s="253"/>
      <c r="MFE274" s="253"/>
      <c r="MFF274" s="253"/>
      <c r="MFG274" s="253"/>
      <c r="MFH274" s="253"/>
      <c r="MFI274" s="253"/>
      <c r="MFJ274" s="253"/>
      <c r="MFK274" s="253"/>
      <c r="MFL274" s="253"/>
      <c r="MFM274" s="253"/>
      <c r="MFN274" s="253"/>
      <c r="MFO274" s="253"/>
      <c r="MFP274" s="253"/>
      <c r="MFQ274" s="253"/>
      <c r="MFR274" s="253"/>
      <c r="MFS274" s="253"/>
      <c r="MFT274" s="253"/>
      <c r="MFU274" s="253"/>
      <c r="MFV274" s="253"/>
      <c r="MFW274" s="253"/>
      <c r="MFX274" s="253"/>
      <c r="MFY274" s="253"/>
      <c r="MFZ274" s="253"/>
      <c r="MGA274" s="253"/>
      <c r="MGB274" s="253"/>
      <c r="MGC274" s="253"/>
      <c r="MGD274" s="253"/>
      <c r="MGE274" s="253"/>
      <c r="MGF274" s="253"/>
      <c r="MGG274" s="253"/>
      <c r="MGH274" s="253"/>
      <c r="MGI274" s="253"/>
      <c r="MGJ274" s="253"/>
      <c r="MGK274" s="253"/>
      <c r="MGL274" s="253"/>
      <c r="MGM274" s="253"/>
      <c r="MGN274" s="253"/>
      <c r="MGO274" s="253"/>
      <c r="MGP274" s="253"/>
      <c r="MGQ274" s="253"/>
      <c r="MGR274" s="253"/>
      <c r="MGS274" s="253"/>
      <c r="MGT274" s="253"/>
      <c r="MGU274" s="253"/>
      <c r="MGV274" s="253"/>
      <c r="MGW274" s="253"/>
      <c r="MGX274" s="253"/>
      <c r="MGY274" s="253"/>
      <c r="MGZ274" s="253"/>
      <c r="MHA274" s="253"/>
      <c r="MHB274" s="253"/>
      <c r="MHC274" s="253"/>
      <c r="MHD274" s="253"/>
      <c r="MHE274" s="253"/>
      <c r="MHF274" s="253"/>
      <c r="MHG274" s="253"/>
      <c r="MHH274" s="253"/>
      <c r="MHI274" s="253"/>
      <c r="MHJ274" s="253"/>
      <c r="MHK274" s="253"/>
      <c r="MHL274" s="253"/>
      <c r="MHM274" s="253"/>
      <c r="MHN274" s="253"/>
      <c r="MHO274" s="253"/>
      <c r="MHP274" s="253"/>
      <c r="MHQ274" s="253"/>
      <c r="MHR274" s="253"/>
      <c r="MHS274" s="253"/>
      <c r="MHT274" s="253"/>
      <c r="MHU274" s="253"/>
      <c r="MHV274" s="253"/>
      <c r="MHW274" s="253"/>
      <c r="MHX274" s="253"/>
      <c r="MHY274" s="253"/>
      <c r="MHZ274" s="253"/>
      <c r="MIA274" s="253"/>
      <c r="MIB274" s="253"/>
      <c r="MIC274" s="253"/>
      <c r="MID274" s="253"/>
      <c r="MIE274" s="253"/>
      <c r="MIF274" s="253"/>
      <c r="MIG274" s="253"/>
      <c r="MIH274" s="253"/>
      <c r="MII274" s="253"/>
      <c r="MIJ274" s="253"/>
      <c r="MIK274" s="253"/>
      <c r="MIL274" s="253"/>
      <c r="MIM274" s="253"/>
      <c r="MIN274" s="253"/>
      <c r="MIO274" s="253"/>
      <c r="MIP274" s="253"/>
      <c r="MIQ274" s="253"/>
      <c r="MIR274" s="253"/>
      <c r="MIS274" s="253"/>
      <c r="MIT274" s="253"/>
      <c r="MIU274" s="253"/>
      <c r="MIV274" s="253"/>
      <c r="MIW274" s="253"/>
      <c r="MIX274" s="253"/>
      <c r="MIY274" s="253"/>
      <c r="MIZ274" s="253"/>
      <c r="MJA274" s="253"/>
      <c r="MJB274" s="253"/>
      <c r="MJC274" s="253"/>
      <c r="MJD274" s="253"/>
      <c r="MJE274" s="253"/>
      <c r="MJF274" s="253"/>
      <c r="MJG274" s="253"/>
      <c r="MJH274" s="253"/>
      <c r="MJI274" s="253"/>
      <c r="MJJ274" s="253"/>
      <c r="MJK274" s="253"/>
      <c r="MJL274" s="253"/>
      <c r="MJM274" s="253"/>
      <c r="MJN274" s="253"/>
      <c r="MJO274" s="253"/>
      <c r="MJP274" s="253"/>
      <c r="MJQ274" s="253"/>
      <c r="MJR274" s="253"/>
      <c r="MJS274" s="253"/>
      <c r="MJT274" s="253"/>
      <c r="MJU274" s="253"/>
      <c r="MJV274" s="253"/>
      <c r="MJW274" s="253"/>
      <c r="MJX274" s="253"/>
      <c r="MJY274" s="253"/>
      <c r="MJZ274" s="253"/>
      <c r="MKA274" s="253"/>
      <c r="MKB274" s="253"/>
      <c r="MKC274" s="253"/>
      <c r="MKD274" s="253"/>
      <c r="MKE274" s="253"/>
      <c r="MKF274" s="253"/>
      <c r="MKG274" s="253"/>
      <c r="MKH274" s="253"/>
      <c r="MKI274" s="253"/>
      <c r="MKJ274" s="253"/>
      <c r="MKK274" s="253"/>
      <c r="MKL274" s="253"/>
      <c r="MKM274" s="253"/>
      <c r="MKN274" s="253"/>
      <c r="MKO274" s="253"/>
      <c r="MKP274" s="253"/>
      <c r="MKQ274" s="253"/>
      <c r="MKR274" s="253"/>
      <c r="MKS274" s="253"/>
      <c r="MKT274" s="253"/>
      <c r="MKU274" s="253"/>
      <c r="MKV274" s="253"/>
      <c r="MKW274" s="253"/>
      <c r="MKX274" s="253"/>
      <c r="MKY274" s="253"/>
      <c r="MKZ274" s="253"/>
      <c r="MLA274" s="253"/>
      <c r="MLB274" s="253"/>
      <c r="MLC274" s="253"/>
      <c r="MLD274" s="253"/>
      <c r="MLE274" s="253"/>
      <c r="MLF274" s="253"/>
      <c r="MLG274" s="253"/>
      <c r="MLH274" s="253"/>
      <c r="MLI274" s="253"/>
      <c r="MLJ274" s="253"/>
      <c r="MLK274" s="253"/>
      <c r="MLL274" s="253"/>
      <c r="MLM274" s="253"/>
      <c r="MLN274" s="253"/>
      <c r="MLO274" s="253"/>
      <c r="MLP274" s="253"/>
      <c r="MLQ274" s="253"/>
      <c r="MLR274" s="253"/>
      <c r="MLS274" s="253"/>
      <c r="MLT274" s="253"/>
      <c r="MLU274" s="253"/>
      <c r="MLV274" s="253"/>
      <c r="MLW274" s="253"/>
      <c r="MLX274" s="253"/>
      <c r="MLY274" s="253"/>
      <c r="MLZ274" s="253"/>
      <c r="MMA274" s="253"/>
      <c r="MMB274" s="253"/>
      <c r="MMC274" s="253"/>
      <c r="MMD274" s="253"/>
      <c r="MME274" s="253"/>
      <c r="MMF274" s="253"/>
      <c r="MMG274" s="253"/>
      <c r="MMH274" s="253"/>
      <c r="MMI274" s="253"/>
      <c r="MMJ274" s="253"/>
      <c r="MMK274" s="253"/>
      <c r="MML274" s="253"/>
      <c r="MMM274" s="253"/>
      <c r="MMN274" s="253"/>
      <c r="MMO274" s="253"/>
      <c r="MMP274" s="253"/>
      <c r="MMQ274" s="253"/>
      <c r="MMR274" s="253"/>
      <c r="MMS274" s="253"/>
      <c r="MMT274" s="253"/>
      <c r="MMU274" s="253"/>
      <c r="MMV274" s="253"/>
      <c r="MMW274" s="253"/>
      <c r="MMX274" s="253"/>
      <c r="MMY274" s="253"/>
      <c r="MMZ274" s="253"/>
      <c r="MNA274" s="253"/>
      <c r="MNB274" s="253"/>
      <c r="MNC274" s="253"/>
      <c r="MND274" s="253"/>
      <c r="MNE274" s="253"/>
      <c r="MNF274" s="253"/>
      <c r="MNG274" s="253"/>
      <c r="MNH274" s="253"/>
      <c r="MNI274" s="253"/>
      <c r="MNJ274" s="253"/>
      <c r="MNK274" s="253"/>
      <c r="MNL274" s="253"/>
      <c r="MNM274" s="253"/>
      <c r="MNN274" s="253"/>
      <c r="MNO274" s="253"/>
      <c r="MNP274" s="253"/>
      <c r="MNQ274" s="253"/>
      <c r="MNR274" s="253"/>
      <c r="MNS274" s="253"/>
      <c r="MNT274" s="253"/>
      <c r="MNU274" s="253"/>
      <c r="MNV274" s="253"/>
      <c r="MNW274" s="253"/>
      <c r="MNX274" s="253"/>
      <c r="MNY274" s="253"/>
      <c r="MNZ274" s="253"/>
      <c r="MOA274" s="253"/>
      <c r="MOB274" s="253"/>
      <c r="MOC274" s="253"/>
      <c r="MOD274" s="253"/>
      <c r="MOE274" s="253"/>
      <c r="MOF274" s="253"/>
      <c r="MOG274" s="253"/>
      <c r="MOH274" s="253"/>
      <c r="MOI274" s="253"/>
      <c r="MOJ274" s="253"/>
      <c r="MOK274" s="253"/>
      <c r="MOL274" s="253"/>
      <c r="MOM274" s="253"/>
      <c r="MON274" s="253"/>
      <c r="MOO274" s="253"/>
      <c r="MOP274" s="253"/>
      <c r="MOQ274" s="253"/>
      <c r="MOR274" s="253"/>
      <c r="MOS274" s="253"/>
      <c r="MOT274" s="253"/>
      <c r="MOU274" s="253"/>
      <c r="MOV274" s="253"/>
      <c r="MOW274" s="253"/>
      <c r="MOX274" s="253"/>
      <c r="MOY274" s="253"/>
      <c r="MOZ274" s="253"/>
      <c r="MPA274" s="253"/>
      <c r="MPB274" s="253"/>
      <c r="MPC274" s="253"/>
      <c r="MPD274" s="253"/>
      <c r="MPE274" s="253"/>
      <c r="MPF274" s="253"/>
      <c r="MPG274" s="253"/>
      <c r="MPH274" s="253"/>
      <c r="MPI274" s="253"/>
      <c r="MPJ274" s="253"/>
      <c r="MPK274" s="253"/>
      <c r="MPL274" s="253"/>
      <c r="MPM274" s="253"/>
      <c r="MPN274" s="253"/>
      <c r="MPO274" s="253"/>
      <c r="MPP274" s="253"/>
      <c r="MPQ274" s="253"/>
      <c r="MPR274" s="253"/>
      <c r="MPS274" s="253"/>
      <c r="MPT274" s="253"/>
      <c r="MPU274" s="253"/>
      <c r="MPV274" s="253"/>
      <c r="MPW274" s="253"/>
      <c r="MPX274" s="253"/>
      <c r="MPY274" s="253"/>
      <c r="MPZ274" s="253"/>
      <c r="MQA274" s="253"/>
      <c r="MQB274" s="253"/>
      <c r="MQC274" s="253"/>
      <c r="MQD274" s="253"/>
      <c r="MQE274" s="253"/>
      <c r="MQF274" s="253"/>
      <c r="MQG274" s="253"/>
      <c r="MQH274" s="253"/>
      <c r="MQI274" s="253"/>
      <c r="MQJ274" s="253"/>
      <c r="MQK274" s="253"/>
      <c r="MQL274" s="253"/>
      <c r="MQM274" s="253"/>
      <c r="MQN274" s="253"/>
      <c r="MQO274" s="253"/>
      <c r="MQP274" s="253"/>
      <c r="MQQ274" s="253"/>
      <c r="MQR274" s="253"/>
      <c r="MQS274" s="253"/>
      <c r="MQT274" s="253"/>
      <c r="MQU274" s="253"/>
      <c r="MQV274" s="253"/>
      <c r="MQW274" s="253"/>
      <c r="MQX274" s="253"/>
      <c r="MQY274" s="253"/>
      <c r="MQZ274" s="253"/>
      <c r="MRA274" s="253"/>
      <c r="MRB274" s="253"/>
      <c r="MRC274" s="253"/>
      <c r="MRD274" s="253"/>
      <c r="MRE274" s="253"/>
      <c r="MRF274" s="253"/>
      <c r="MRG274" s="253"/>
      <c r="MRH274" s="253"/>
      <c r="MRI274" s="253"/>
      <c r="MRJ274" s="253"/>
      <c r="MRK274" s="253"/>
      <c r="MRL274" s="253"/>
      <c r="MRM274" s="253"/>
      <c r="MRN274" s="253"/>
      <c r="MRO274" s="253"/>
      <c r="MRP274" s="253"/>
      <c r="MRQ274" s="253"/>
      <c r="MRR274" s="253"/>
      <c r="MRS274" s="253"/>
      <c r="MRT274" s="253"/>
      <c r="MRU274" s="253"/>
      <c r="MRV274" s="253"/>
      <c r="MRW274" s="253"/>
      <c r="MRX274" s="253"/>
      <c r="MRY274" s="253"/>
      <c r="MRZ274" s="253"/>
      <c r="MSA274" s="253"/>
      <c r="MSB274" s="253"/>
      <c r="MSC274" s="253"/>
      <c r="MSD274" s="253"/>
      <c r="MSE274" s="253"/>
      <c r="MSF274" s="253"/>
      <c r="MSG274" s="253"/>
      <c r="MSH274" s="253"/>
      <c r="MSI274" s="253"/>
      <c r="MSJ274" s="253"/>
      <c r="MSK274" s="253"/>
      <c r="MSL274" s="253"/>
      <c r="MSM274" s="253"/>
      <c r="MSN274" s="253"/>
      <c r="MSO274" s="253"/>
      <c r="MSP274" s="253"/>
      <c r="MSQ274" s="253"/>
      <c r="MSR274" s="253"/>
      <c r="MSS274" s="253"/>
      <c r="MST274" s="253"/>
      <c r="MSU274" s="253"/>
      <c r="MSV274" s="253"/>
      <c r="MSW274" s="253"/>
      <c r="MSX274" s="253"/>
      <c r="MSY274" s="253"/>
      <c r="MSZ274" s="253"/>
      <c r="MTA274" s="253"/>
      <c r="MTB274" s="253"/>
      <c r="MTC274" s="253"/>
      <c r="MTD274" s="253"/>
      <c r="MTE274" s="253"/>
      <c r="MTF274" s="253"/>
      <c r="MTG274" s="253"/>
      <c r="MTH274" s="253"/>
      <c r="MTI274" s="253"/>
      <c r="MTJ274" s="253"/>
      <c r="MTK274" s="253"/>
      <c r="MTL274" s="253"/>
      <c r="MTM274" s="253"/>
      <c r="MTN274" s="253"/>
      <c r="MTO274" s="253"/>
      <c r="MTP274" s="253"/>
      <c r="MTQ274" s="253"/>
      <c r="MTR274" s="253"/>
      <c r="MTS274" s="253"/>
      <c r="MTT274" s="253"/>
      <c r="MTU274" s="253"/>
      <c r="MTV274" s="253"/>
      <c r="MTW274" s="253"/>
      <c r="MTX274" s="253"/>
      <c r="MTY274" s="253"/>
      <c r="MTZ274" s="253"/>
      <c r="MUA274" s="253"/>
      <c r="MUB274" s="253"/>
      <c r="MUC274" s="253"/>
      <c r="MUD274" s="253"/>
      <c r="MUE274" s="253"/>
      <c r="MUF274" s="253"/>
      <c r="MUG274" s="253"/>
      <c r="MUH274" s="253"/>
      <c r="MUI274" s="253"/>
      <c r="MUJ274" s="253"/>
      <c r="MUK274" s="253"/>
      <c r="MUL274" s="253"/>
      <c r="MUM274" s="253"/>
      <c r="MUN274" s="253"/>
      <c r="MUO274" s="253"/>
      <c r="MUP274" s="253"/>
      <c r="MUQ274" s="253"/>
      <c r="MUR274" s="253"/>
      <c r="MUS274" s="253"/>
      <c r="MUT274" s="253"/>
      <c r="MUU274" s="253"/>
      <c r="MUV274" s="253"/>
      <c r="MUW274" s="253"/>
      <c r="MUX274" s="253"/>
      <c r="MUY274" s="253"/>
      <c r="MUZ274" s="253"/>
      <c r="MVA274" s="253"/>
      <c r="MVB274" s="253"/>
      <c r="MVC274" s="253"/>
      <c r="MVD274" s="253"/>
      <c r="MVE274" s="253"/>
      <c r="MVF274" s="253"/>
      <c r="MVG274" s="253"/>
      <c r="MVH274" s="253"/>
      <c r="MVI274" s="253"/>
      <c r="MVJ274" s="253"/>
      <c r="MVK274" s="253"/>
      <c r="MVL274" s="253"/>
      <c r="MVM274" s="253"/>
      <c r="MVN274" s="253"/>
      <c r="MVO274" s="253"/>
      <c r="MVP274" s="253"/>
      <c r="MVQ274" s="253"/>
      <c r="MVR274" s="253"/>
      <c r="MVS274" s="253"/>
      <c r="MVT274" s="253"/>
      <c r="MVU274" s="253"/>
      <c r="MVV274" s="253"/>
      <c r="MVW274" s="253"/>
      <c r="MVX274" s="253"/>
      <c r="MVY274" s="253"/>
      <c r="MVZ274" s="253"/>
      <c r="MWA274" s="253"/>
      <c r="MWB274" s="253"/>
      <c r="MWC274" s="253"/>
      <c r="MWD274" s="253"/>
      <c r="MWE274" s="253"/>
      <c r="MWF274" s="253"/>
      <c r="MWG274" s="253"/>
      <c r="MWH274" s="253"/>
      <c r="MWI274" s="253"/>
      <c r="MWJ274" s="253"/>
      <c r="MWK274" s="253"/>
      <c r="MWL274" s="253"/>
      <c r="MWM274" s="253"/>
      <c r="MWN274" s="253"/>
      <c r="MWO274" s="253"/>
      <c r="MWP274" s="253"/>
      <c r="MWQ274" s="253"/>
      <c r="MWR274" s="253"/>
      <c r="MWS274" s="253"/>
      <c r="MWT274" s="253"/>
      <c r="MWU274" s="253"/>
      <c r="MWV274" s="253"/>
      <c r="MWW274" s="253"/>
      <c r="MWX274" s="253"/>
      <c r="MWY274" s="253"/>
      <c r="MWZ274" s="253"/>
      <c r="MXA274" s="253"/>
      <c r="MXB274" s="253"/>
      <c r="MXC274" s="253"/>
      <c r="MXD274" s="253"/>
      <c r="MXE274" s="253"/>
      <c r="MXF274" s="253"/>
      <c r="MXG274" s="253"/>
      <c r="MXH274" s="253"/>
      <c r="MXI274" s="253"/>
      <c r="MXJ274" s="253"/>
      <c r="MXK274" s="253"/>
      <c r="MXL274" s="253"/>
      <c r="MXM274" s="253"/>
      <c r="MXN274" s="253"/>
      <c r="MXO274" s="253"/>
      <c r="MXP274" s="253"/>
      <c r="MXQ274" s="253"/>
      <c r="MXR274" s="253"/>
      <c r="MXS274" s="253"/>
      <c r="MXT274" s="253"/>
      <c r="MXU274" s="253"/>
      <c r="MXV274" s="253"/>
      <c r="MXW274" s="253"/>
      <c r="MXX274" s="253"/>
      <c r="MXY274" s="253"/>
      <c r="MXZ274" s="253"/>
      <c r="MYA274" s="253"/>
      <c r="MYB274" s="253"/>
      <c r="MYC274" s="253"/>
      <c r="MYD274" s="253"/>
      <c r="MYE274" s="253"/>
      <c r="MYF274" s="253"/>
      <c r="MYG274" s="253"/>
      <c r="MYH274" s="253"/>
      <c r="MYI274" s="253"/>
      <c r="MYJ274" s="253"/>
      <c r="MYK274" s="253"/>
      <c r="MYL274" s="253"/>
      <c r="MYM274" s="253"/>
      <c r="MYN274" s="253"/>
      <c r="MYO274" s="253"/>
      <c r="MYP274" s="253"/>
      <c r="MYQ274" s="253"/>
      <c r="MYR274" s="253"/>
      <c r="MYS274" s="253"/>
      <c r="MYT274" s="253"/>
      <c r="MYU274" s="253"/>
      <c r="MYV274" s="253"/>
      <c r="MYW274" s="253"/>
      <c r="MYX274" s="253"/>
      <c r="MYY274" s="253"/>
      <c r="MYZ274" s="253"/>
      <c r="MZA274" s="253"/>
      <c r="MZB274" s="253"/>
      <c r="MZC274" s="253"/>
      <c r="MZD274" s="253"/>
      <c r="MZE274" s="253"/>
      <c r="MZF274" s="253"/>
      <c r="MZG274" s="253"/>
      <c r="MZH274" s="253"/>
      <c r="MZI274" s="253"/>
      <c r="MZJ274" s="253"/>
      <c r="MZK274" s="253"/>
      <c r="MZL274" s="253"/>
      <c r="MZM274" s="253"/>
      <c r="MZN274" s="253"/>
      <c r="MZO274" s="253"/>
      <c r="MZP274" s="253"/>
      <c r="MZQ274" s="253"/>
      <c r="MZR274" s="253"/>
      <c r="MZS274" s="253"/>
      <c r="MZT274" s="253"/>
      <c r="MZU274" s="253"/>
      <c r="MZV274" s="253"/>
      <c r="MZW274" s="253"/>
      <c r="MZX274" s="253"/>
      <c r="MZY274" s="253"/>
      <c r="MZZ274" s="253"/>
      <c r="NAA274" s="253"/>
      <c r="NAB274" s="253"/>
      <c r="NAC274" s="253"/>
      <c r="NAD274" s="253"/>
      <c r="NAE274" s="253"/>
      <c r="NAF274" s="253"/>
      <c r="NAG274" s="253"/>
      <c r="NAH274" s="253"/>
      <c r="NAI274" s="253"/>
      <c r="NAJ274" s="253"/>
      <c r="NAK274" s="253"/>
      <c r="NAL274" s="253"/>
      <c r="NAM274" s="253"/>
      <c r="NAN274" s="253"/>
      <c r="NAO274" s="253"/>
      <c r="NAP274" s="253"/>
      <c r="NAQ274" s="253"/>
      <c r="NAR274" s="253"/>
      <c r="NAS274" s="253"/>
      <c r="NAT274" s="253"/>
      <c r="NAU274" s="253"/>
      <c r="NAV274" s="253"/>
      <c r="NAW274" s="253"/>
      <c r="NAX274" s="253"/>
      <c r="NAY274" s="253"/>
      <c r="NAZ274" s="253"/>
      <c r="NBA274" s="253"/>
      <c r="NBB274" s="253"/>
      <c r="NBC274" s="253"/>
      <c r="NBD274" s="253"/>
      <c r="NBE274" s="253"/>
      <c r="NBF274" s="253"/>
      <c r="NBG274" s="253"/>
      <c r="NBH274" s="253"/>
      <c r="NBI274" s="253"/>
      <c r="NBJ274" s="253"/>
      <c r="NBK274" s="253"/>
      <c r="NBL274" s="253"/>
      <c r="NBM274" s="253"/>
      <c r="NBN274" s="253"/>
      <c r="NBO274" s="253"/>
      <c r="NBP274" s="253"/>
      <c r="NBQ274" s="253"/>
      <c r="NBR274" s="253"/>
      <c r="NBS274" s="253"/>
      <c r="NBT274" s="253"/>
      <c r="NBU274" s="253"/>
      <c r="NBV274" s="253"/>
      <c r="NBW274" s="253"/>
      <c r="NBX274" s="253"/>
      <c r="NBY274" s="253"/>
      <c r="NBZ274" s="253"/>
      <c r="NCA274" s="253"/>
      <c r="NCB274" s="253"/>
      <c r="NCC274" s="253"/>
      <c r="NCD274" s="253"/>
      <c r="NCE274" s="253"/>
      <c r="NCF274" s="253"/>
      <c r="NCG274" s="253"/>
      <c r="NCH274" s="253"/>
      <c r="NCI274" s="253"/>
      <c r="NCJ274" s="253"/>
      <c r="NCK274" s="253"/>
      <c r="NCL274" s="253"/>
      <c r="NCM274" s="253"/>
      <c r="NCN274" s="253"/>
      <c r="NCO274" s="253"/>
      <c r="NCP274" s="253"/>
      <c r="NCQ274" s="253"/>
      <c r="NCR274" s="253"/>
      <c r="NCS274" s="253"/>
      <c r="NCT274" s="253"/>
      <c r="NCU274" s="253"/>
      <c r="NCV274" s="253"/>
      <c r="NCW274" s="253"/>
      <c r="NCX274" s="253"/>
      <c r="NCY274" s="253"/>
      <c r="NCZ274" s="253"/>
      <c r="NDA274" s="253"/>
      <c r="NDB274" s="253"/>
      <c r="NDC274" s="253"/>
      <c r="NDD274" s="253"/>
      <c r="NDE274" s="253"/>
      <c r="NDF274" s="253"/>
      <c r="NDG274" s="253"/>
      <c r="NDH274" s="253"/>
      <c r="NDI274" s="253"/>
      <c r="NDJ274" s="253"/>
      <c r="NDK274" s="253"/>
      <c r="NDL274" s="253"/>
      <c r="NDM274" s="253"/>
      <c r="NDN274" s="253"/>
      <c r="NDO274" s="253"/>
      <c r="NDP274" s="253"/>
      <c r="NDQ274" s="253"/>
      <c r="NDR274" s="253"/>
      <c r="NDS274" s="253"/>
      <c r="NDT274" s="253"/>
      <c r="NDU274" s="253"/>
      <c r="NDV274" s="253"/>
      <c r="NDW274" s="253"/>
      <c r="NDX274" s="253"/>
      <c r="NDY274" s="253"/>
      <c r="NDZ274" s="253"/>
      <c r="NEA274" s="253"/>
      <c r="NEB274" s="253"/>
      <c r="NEC274" s="253"/>
      <c r="NED274" s="253"/>
      <c r="NEE274" s="253"/>
      <c r="NEF274" s="253"/>
      <c r="NEG274" s="253"/>
      <c r="NEH274" s="253"/>
      <c r="NEI274" s="253"/>
      <c r="NEJ274" s="253"/>
      <c r="NEK274" s="253"/>
      <c r="NEL274" s="253"/>
      <c r="NEM274" s="253"/>
      <c r="NEN274" s="253"/>
      <c r="NEO274" s="253"/>
      <c r="NEP274" s="253"/>
      <c r="NEQ274" s="253"/>
      <c r="NER274" s="253"/>
      <c r="NES274" s="253"/>
      <c r="NET274" s="253"/>
      <c r="NEU274" s="253"/>
      <c r="NEV274" s="253"/>
      <c r="NEW274" s="253"/>
      <c r="NEX274" s="253"/>
      <c r="NEY274" s="253"/>
      <c r="NEZ274" s="253"/>
      <c r="NFA274" s="253"/>
      <c r="NFB274" s="253"/>
      <c r="NFC274" s="253"/>
      <c r="NFD274" s="253"/>
      <c r="NFE274" s="253"/>
      <c r="NFF274" s="253"/>
      <c r="NFG274" s="253"/>
      <c r="NFH274" s="253"/>
      <c r="NFI274" s="253"/>
      <c r="NFJ274" s="253"/>
      <c r="NFK274" s="253"/>
      <c r="NFL274" s="253"/>
      <c r="NFM274" s="253"/>
      <c r="NFN274" s="253"/>
      <c r="NFO274" s="253"/>
      <c r="NFP274" s="253"/>
      <c r="NFQ274" s="253"/>
      <c r="NFR274" s="253"/>
      <c r="NFS274" s="253"/>
      <c r="NFT274" s="253"/>
      <c r="NFU274" s="253"/>
      <c r="NFV274" s="253"/>
      <c r="NFW274" s="253"/>
      <c r="NFX274" s="253"/>
      <c r="NFY274" s="253"/>
      <c r="NFZ274" s="253"/>
      <c r="NGA274" s="253"/>
      <c r="NGB274" s="253"/>
      <c r="NGC274" s="253"/>
      <c r="NGD274" s="253"/>
      <c r="NGE274" s="253"/>
      <c r="NGF274" s="253"/>
      <c r="NGG274" s="253"/>
      <c r="NGH274" s="253"/>
      <c r="NGI274" s="253"/>
      <c r="NGJ274" s="253"/>
      <c r="NGK274" s="253"/>
      <c r="NGL274" s="253"/>
      <c r="NGM274" s="253"/>
      <c r="NGN274" s="253"/>
      <c r="NGO274" s="253"/>
      <c r="NGP274" s="253"/>
      <c r="NGQ274" s="253"/>
      <c r="NGR274" s="253"/>
      <c r="NGS274" s="253"/>
      <c r="NGT274" s="253"/>
      <c r="NGU274" s="253"/>
      <c r="NGV274" s="253"/>
      <c r="NGW274" s="253"/>
      <c r="NGX274" s="253"/>
      <c r="NGY274" s="253"/>
      <c r="NGZ274" s="253"/>
      <c r="NHA274" s="253"/>
      <c r="NHB274" s="253"/>
      <c r="NHC274" s="253"/>
      <c r="NHD274" s="253"/>
      <c r="NHE274" s="253"/>
      <c r="NHF274" s="253"/>
      <c r="NHG274" s="253"/>
      <c r="NHH274" s="253"/>
      <c r="NHI274" s="253"/>
      <c r="NHJ274" s="253"/>
      <c r="NHK274" s="253"/>
      <c r="NHL274" s="253"/>
      <c r="NHM274" s="253"/>
      <c r="NHN274" s="253"/>
      <c r="NHO274" s="253"/>
      <c r="NHP274" s="253"/>
      <c r="NHQ274" s="253"/>
      <c r="NHR274" s="253"/>
      <c r="NHS274" s="253"/>
      <c r="NHT274" s="253"/>
      <c r="NHU274" s="253"/>
      <c r="NHV274" s="253"/>
      <c r="NHW274" s="253"/>
      <c r="NHX274" s="253"/>
      <c r="NHY274" s="253"/>
      <c r="NHZ274" s="253"/>
      <c r="NIA274" s="253"/>
      <c r="NIB274" s="253"/>
      <c r="NIC274" s="253"/>
      <c r="NID274" s="253"/>
      <c r="NIE274" s="253"/>
      <c r="NIF274" s="253"/>
      <c r="NIG274" s="253"/>
      <c r="NIH274" s="253"/>
      <c r="NII274" s="253"/>
      <c r="NIJ274" s="253"/>
      <c r="NIK274" s="253"/>
      <c r="NIL274" s="253"/>
      <c r="NIM274" s="253"/>
      <c r="NIN274" s="253"/>
      <c r="NIO274" s="253"/>
      <c r="NIP274" s="253"/>
      <c r="NIQ274" s="253"/>
      <c r="NIR274" s="253"/>
      <c r="NIS274" s="253"/>
      <c r="NIT274" s="253"/>
      <c r="NIU274" s="253"/>
      <c r="NIV274" s="253"/>
      <c r="NIW274" s="253"/>
      <c r="NIX274" s="253"/>
      <c r="NIY274" s="253"/>
      <c r="NIZ274" s="253"/>
      <c r="NJA274" s="253"/>
      <c r="NJB274" s="253"/>
      <c r="NJC274" s="253"/>
      <c r="NJD274" s="253"/>
      <c r="NJE274" s="253"/>
      <c r="NJF274" s="253"/>
      <c r="NJG274" s="253"/>
      <c r="NJH274" s="253"/>
      <c r="NJI274" s="253"/>
      <c r="NJJ274" s="253"/>
      <c r="NJK274" s="253"/>
      <c r="NJL274" s="253"/>
      <c r="NJM274" s="253"/>
      <c r="NJN274" s="253"/>
      <c r="NJO274" s="253"/>
      <c r="NJP274" s="253"/>
      <c r="NJQ274" s="253"/>
      <c r="NJR274" s="253"/>
      <c r="NJS274" s="253"/>
      <c r="NJT274" s="253"/>
      <c r="NJU274" s="253"/>
      <c r="NJV274" s="253"/>
      <c r="NJW274" s="253"/>
      <c r="NJX274" s="253"/>
      <c r="NJY274" s="253"/>
      <c r="NJZ274" s="253"/>
      <c r="NKA274" s="253"/>
      <c r="NKB274" s="253"/>
      <c r="NKC274" s="253"/>
      <c r="NKD274" s="253"/>
      <c r="NKE274" s="253"/>
      <c r="NKF274" s="253"/>
      <c r="NKG274" s="253"/>
      <c r="NKH274" s="253"/>
      <c r="NKI274" s="253"/>
      <c r="NKJ274" s="253"/>
      <c r="NKK274" s="253"/>
      <c r="NKL274" s="253"/>
      <c r="NKM274" s="253"/>
      <c r="NKN274" s="253"/>
      <c r="NKO274" s="253"/>
      <c r="NKP274" s="253"/>
      <c r="NKQ274" s="253"/>
      <c r="NKR274" s="253"/>
      <c r="NKS274" s="253"/>
      <c r="NKT274" s="253"/>
      <c r="NKU274" s="253"/>
      <c r="NKV274" s="253"/>
      <c r="NKW274" s="253"/>
      <c r="NKX274" s="253"/>
      <c r="NKY274" s="253"/>
      <c r="NKZ274" s="253"/>
      <c r="NLA274" s="253"/>
      <c r="NLB274" s="253"/>
      <c r="NLC274" s="253"/>
      <c r="NLD274" s="253"/>
      <c r="NLE274" s="253"/>
      <c r="NLF274" s="253"/>
      <c r="NLG274" s="253"/>
      <c r="NLH274" s="253"/>
      <c r="NLI274" s="253"/>
      <c r="NLJ274" s="253"/>
      <c r="NLK274" s="253"/>
      <c r="NLL274" s="253"/>
      <c r="NLM274" s="253"/>
      <c r="NLN274" s="253"/>
      <c r="NLO274" s="253"/>
      <c r="NLP274" s="253"/>
      <c r="NLQ274" s="253"/>
      <c r="NLR274" s="253"/>
      <c r="NLS274" s="253"/>
      <c r="NLT274" s="253"/>
      <c r="NLU274" s="253"/>
      <c r="NLV274" s="253"/>
      <c r="NLW274" s="253"/>
      <c r="NLX274" s="253"/>
      <c r="NLY274" s="253"/>
      <c r="NLZ274" s="253"/>
      <c r="NMA274" s="253"/>
      <c r="NMB274" s="253"/>
      <c r="NMC274" s="253"/>
      <c r="NMD274" s="253"/>
      <c r="NME274" s="253"/>
      <c r="NMF274" s="253"/>
      <c r="NMG274" s="253"/>
      <c r="NMH274" s="253"/>
      <c r="NMI274" s="253"/>
      <c r="NMJ274" s="253"/>
      <c r="NMK274" s="253"/>
      <c r="NML274" s="253"/>
      <c r="NMM274" s="253"/>
      <c r="NMN274" s="253"/>
      <c r="NMO274" s="253"/>
      <c r="NMP274" s="253"/>
      <c r="NMQ274" s="253"/>
      <c r="NMR274" s="253"/>
      <c r="NMS274" s="253"/>
      <c r="NMT274" s="253"/>
      <c r="NMU274" s="253"/>
      <c r="NMV274" s="253"/>
      <c r="NMW274" s="253"/>
      <c r="NMX274" s="253"/>
      <c r="NMY274" s="253"/>
      <c r="NMZ274" s="253"/>
      <c r="NNA274" s="253"/>
      <c r="NNB274" s="253"/>
      <c r="NNC274" s="253"/>
      <c r="NND274" s="253"/>
      <c r="NNE274" s="253"/>
      <c r="NNF274" s="253"/>
      <c r="NNG274" s="253"/>
      <c r="NNH274" s="253"/>
      <c r="NNI274" s="253"/>
      <c r="NNJ274" s="253"/>
      <c r="NNK274" s="253"/>
      <c r="NNL274" s="253"/>
      <c r="NNM274" s="253"/>
      <c r="NNN274" s="253"/>
      <c r="NNO274" s="253"/>
      <c r="NNP274" s="253"/>
      <c r="NNQ274" s="253"/>
      <c r="NNR274" s="253"/>
      <c r="NNS274" s="253"/>
      <c r="NNT274" s="253"/>
      <c r="NNU274" s="253"/>
      <c r="NNV274" s="253"/>
      <c r="NNW274" s="253"/>
      <c r="NNX274" s="253"/>
      <c r="NNY274" s="253"/>
      <c r="NNZ274" s="253"/>
      <c r="NOA274" s="253"/>
      <c r="NOB274" s="253"/>
      <c r="NOC274" s="253"/>
      <c r="NOD274" s="253"/>
      <c r="NOE274" s="253"/>
      <c r="NOF274" s="253"/>
      <c r="NOG274" s="253"/>
      <c r="NOH274" s="253"/>
      <c r="NOI274" s="253"/>
      <c r="NOJ274" s="253"/>
      <c r="NOK274" s="253"/>
      <c r="NOL274" s="253"/>
      <c r="NOM274" s="253"/>
      <c r="NON274" s="253"/>
      <c r="NOO274" s="253"/>
      <c r="NOP274" s="253"/>
      <c r="NOQ274" s="253"/>
      <c r="NOR274" s="253"/>
      <c r="NOS274" s="253"/>
      <c r="NOT274" s="253"/>
      <c r="NOU274" s="253"/>
      <c r="NOV274" s="253"/>
      <c r="NOW274" s="253"/>
      <c r="NOX274" s="253"/>
      <c r="NOY274" s="253"/>
      <c r="NOZ274" s="253"/>
      <c r="NPA274" s="253"/>
      <c r="NPB274" s="253"/>
      <c r="NPC274" s="253"/>
      <c r="NPD274" s="253"/>
      <c r="NPE274" s="253"/>
      <c r="NPF274" s="253"/>
      <c r="NPG274" s="253"/>
      <c r="NPH274" s="253"/>
      <c r="NPI274" s="253"/>
      <c r="NPJ274" s="253"/>
      <c r="NPK274" s="253"/>
      <c r="NPL274" s="253"/>
      <c r="NPM274" s="253"/>
      <c r="NPN274" s="253"/>
      <c r="NPO274" s="253"/>
      <c r="NPP274" s="253"/>
      <c r="NPQ274" s="253"/>
      <c r="NPR274" s="253"/>
      <c r="NPS274" s="253"/>
      <c r="NPT274" s="253"/>
      <c r="NPU274" s="253"/>
      <c r="NPV274" s="253"/>
      <c r="NPW274" s="253"/>
      <c r="NPX274" s="253"/>
      <c r="NPY274" s="253"/>
      <c r="NPZ274" s="253"/>
      <c r="NQA274" s="253"/>
      <c r="NQB274" s="253"/>
      <c r="NQC274" s="253"/>
      <c r="NQD274" s="253"/>
      <c r="NQE274" s="253"/>
      <c r="NQF274" s="253"/>
      <c r="NQG274" s="253"/>
      <c r="NQH274" s="253"/>
      <c r="NQI274" s="253"/>
      <c r="NQJ274" s="253"/>
      <c r="NQK274" s="253"/>
      <c r="NQL274" s="253"/>
      <c r="NQM274" s="253"/>
      <c r="NQN274" s="253"/>
      <c r="NQO274" s="253"/>
      <c r="NQP274" s="253"/>
      <c r="NQQ274" s="253"/>
      <c r="NQR274" s="253"/>
      <c r="NQS274" s="253"/>
      <c r="NQT274" s="253"/>
      <c r="NQU274" s="253"/>
      <c r="NQV274" s="253"/>
      <c r="NQW274" s="253"/>
      <c r="NQX274" s="253"/>
      <c r="NQY274" s="253"/>
      <c r="NQZ274" s="253"/>
      <c r="NRA274" s="253"/>
      <c r="NRB274" s="253"/>
      <c r="NRC274" s="253"/>
      <c r="NRD274" s="253"/>
      <c r="NRE274" s="253"/>
      <c r="NRF274" s="253"/>
      <c r="NRG274" s="253"/>
      <c r="NRH274" s="253"/>
      <c r="NRI274" s="253"/>
      <c r="NRJ274" s="253"/>
      <c r="NRK274" s="253"/>
      <c r="NRL274" s="253"/>
      <c r="NRM274" s="253"/>
      <c r="NRN274" s="253"/>
      <c r="NRO274" s="253"/>
      <c r="NRP274" s="253"/>
      <c r="NRQ274" s="253"/>
      <c r="NRR274" s="253"/>
      <c r="NRS274" s="253"/>
      <c r="NRT274" s="253"/>
      <c r="NRU274" s="253"/>
      <c r="NRV274" s="253"/>
      <c r="NRW274" s="253"/>
      <c r="NRX274" s="253"/>
      <c r="NRY274" s="253"/>
      <c r="NRZ274" s="253"/>
      <c r="NSA274" s="253"/>
      <c r="NSB274" s="253"/>
      <c r="NSC274" s="253"/>
      <c r="NSD274" s="253"/>
      <c r="NSE274" s="253"/>
      <c r="NSF274" s="253"/>
      <c r="NSG274" s="253"/>
      <c r="NSH274" s="253"/>
      <c r="NSI274" s="253"/>
      <c r="NSJ274" s="253"/>
      <c r="NSK274" s="253"/>
      <c r="NSL274" s="253"/>
      <c r="NSM274" s="253"/>
      <c r="NSN274" s="253"/>
      <c r="NSO274" s="253"/>
      <c r="NSP274" s="253"/>
      <c r="NSQ274" s="253"/>
      <c r="NSR274" s="253"/>
      <c r="NSS274" s="253"/>
      <c r="NST274" s="253"/>
      <c r="NSU274" s="253"/>
      <c r="NSV274" s="253"/>
      <c r="NSW274" s="253"/>
      <c r="NSX274" s="253"/>
      <c r="NSY274" s="253"/>
      <c r="NSZ274" s="253"/>
      <c r="NTA274" s="253"/>
      <c r="NTB274" s="253"/>
      <c r="NTC274" s="253"/>
      <c r="NTD274" s="253"/>
      <c r="NTE274" s="253"/>
      <c r="NTF274" s="253"/>
      <c r="NTG274" s="253"/>
      <c r="NTH274" s="253"/>
      <c r="NTI274" s="253"/>
      <c r="NTJ274" s="253"/>
      <c r="NTK274" s="253"/>
      <c r="NTL274" s="253"/>
      <c r="NTM274" s="253"/>
      <c r="NTN274" s="253"/>
      <c r="NTO274" s="253"/>
      <c r="NTP274" s="253"/>
      <c r="NTQ274" s="253"/>
      <c r="NTR274" s="253"/>
      <c r="NTS274" s="253"/>
      <c r="NTT274" s="253"/>
      <c r="NTU274" s="253"/>
      <c r="NTV274" s="253"/>
      <c r="NTW274" s="253"/>
      <c r="NTX274" s="253"/>
      <c r="NTY274" s="253"/>
      <c r="NTZ274" s="253"/>
      <c r="NUA274" s="253"/>
      <c r="NUB274" s="253"/>
      <c r="NUC274" s="253"/>
      <c r="NUD274" s="253"/>
      <c r="NUE274" s="253"/>
      <c r="NUF274" s="253"/>
      <c r="NUG274" s="253"/>
      <c r="NUH274" s="253"/>
      <c r="NUI274" s="253"/>
      <c r="NUJ274" s="253"/>
      <c r="NUK274" s="253"/>
      <c r="NUL274" s="253"/>
      <c r="NUM274" s="253"/>
      <c r="NUN274" s="253"/>
      <c r="NUO274" s="253"/>
      <c r="NUP274" s="253"/>
      <c r="NUQ274" s="253"/>
      <c r="NUR274" s="253"/>
      <c r="NUS274" s="253"/>
      <c r="NUT274" s="253"/>
      <c r="NUU274" s="253"/>
      <c r="NUV274" s="253"/>
      <c r="NUW274" s="253"/>
      <c r="NUX274" s="253"/>
      <c r="NUY274" s="253"/>
      <c r="NUZ274" s="253"/>
      <c r="NVA274" s="253"/>
      <c r="NVB274" s="253"/>
      <c r="NVC274" s="253"/>
      <c r="NVD274" s="253"/>
      <c r="NVE274" s="253"/>
      <c r="NVF274" s="253"/>
      <c r="NVG274" s="253"/>
      <c r="NVH274" s="253"/>
      <c r="NVI274" s="253"/>
      <c r="NVJ274" s="253"/>
      <c r="NVK274" s="253"/>
      <c r="NVL274" s="253"/>
      <c r="NVM274" s="253"/>
      <c r="NVN274" s="253"/>
      <c r="NVO274" s="253"/>
      <c r="NVP274" s="253"/>
      <c r="NVQ274" s="253"/>
      <c r="NVR274" s="253"/>
      <c r="NVS274" s="253"/>
      <c r="NVT274" s="253"/>
      <c r="NVU274" s="253"/>
      <c r="NVV274" s="253"/>
      <c r="NVW274" s="253"/>
      <c r="NVX274" s="253"/>
      <c r="NVY274" s="253"/>
      <c r="NVZ274" s="253"/>
      <c r="NWA274" s="253"/>
      <c r="NWB274" s="253"/>
      <c r="NWC274" s="253"/>
      <c r="NWD274" s="253"/>
      <c r="NWE274" s="253"/>
      <c r="NWF274" s="253"/>
      <c r="NWG274" s="253"/>
      <c r="NWH274" s="253"/>
      <c r="NWI274" s="253"/>
      <c r="NWJ274" s="253"/>
      <c r="NWK274" s="253"/>
      <c r="NWL274" s="253"/>
      <c r="NWM274" s="253"/>
      <c r="NWN274" s="253"/>
      <c r="NWO274" s="253"/>
      <c r="NWP274" s="253"/>
      <c r="NWQ274" s="253"/>
      <c r="NWR274" s="253"/>
      <c r="NWS274" s="253"/>
      <c r="NWT274" s="253"/>
      <c r="NWU274" s="253"/>
      <c r="NWV274" s="253"/>
      <c r="NWW274" s="253"/>
      <c r="NWX274" s="253"/>
      <c r="NWY274" s="253"/>
      <c r="NWZ274" s="253"/>
      <c r="NXA274" s="253"/>
      <c r="NXB274" s="253"/>
      <c r="NXC274" s="253"/>
      <c r="NXD274" s="253"/>
      <c r="NXE274" s="253"/>
      <c r="NXF274" s="253"/>
      <c r="NXG274" s="253"/>
      <c r="NXH274" s="253"/>
      <c r="NXI274" s="253"/>
      <c r="NXJ274" s="253"/>
      <c r="NXK274" s="253"/>
      <c r="NXL274" s="253"/>
      <c r="NXM274" s="253"/>
      <c r="NXN274" s="253"/>
      <c r="NXO274" s="253"/>
      <c r="NXP274" s="253"/>
      <c r="NXQ274" s="253"/>
      <c r="NXR274" s="253"/>
      <c r="NXS274" s="253"/>
      <c r="NXT274" s="253"/>
      <c r="NXU274" s="253"/>
      <c r="NXV274" s="253"/>
      <c r="NXW274" s="253"/>
      <c r="NXX274" s="253"/>
      <c r="NXY274" s="253"/>
      <c r="NXZ274" s="253"/>
      <c r="NYA274" s="253"/>
      <c r="NYB274" s="253"/>
      <c r="NYC274" s="253"/>
      <c r="NYD274" s="253"/>
      <c r="NYE274" s="253"/>
      <c r="NYF274" s="253"/>
      <c r="NYG274" s="253"/>
      <c r="NYH274" s="253"/>
      <c r="NYI274" s="253"/>
      <c r="NYJ274" s="253"/>
      <c r="NYK274" s="253"/>
      <c r="NYL274" s="253"/>
      <c r="NYM274" s="253"/>
      <c r="NYN274" s="253"/>
      <c r="NYO274" s="253"/>
      <c r="NYP274" s="253"/>
      <c r="NYQ274" s="253"/>
      <c r="NYR274" s="253"/>
      <c r="NYS274" s="253"/>
      <c r="NYT274" s="253"/>
      <c r="NYU274" s="253"/>
      <c r="NYV274" s="253"/>
      <c r="NYW274" s="253"/>
      <c r="NYX274" s="253"/>
      <c r="NYY274" s="253"/>
      <c r="NYZ274" s="253"/>
      <c r="NZA274" s="253"/>
      <c r="NZB274" s="253"/>
      <c r="NZC274" s="253"/>
      <c r="NZD274" s="253"/>
      <c r="NZE274" s="253"/>
      <c r="NZF274" s="253"/>
      <c r="NZG274" s="253"/>
      <c r="NZH274" s="253"/>
      <c r="NZI274" s="253"/>
      <c r="NZJ274" s="253"/>
      <c r="NZK274" s="253"/>
      <c r="NZL274" s="253"/>
      <c r="NZM274" s="253"/>
      <c r="NZN274" s="253"/>
      <c r="NZO274" s="253"/>
      <c r="NZP274" s="253"/>
      <c r="NZQ274" s="253"/>
      <c r="NZR274" s="253"/>
      <c r="NZS274" s="253"/>
      <c r="NZT274" s="253"/>
      <c r="NZU274" s="253"/>
      <c r="NZV274" s="253"/>
      <c r="NZW274" s="253"/>
      <c r="NZX274" s="253"/>
      <c r="NZY274" s="253"/>
      <c r="NZZ274" s="253"/>
      <c r="OAA274" s="253"/>
      <c r="OAB274" s="253"/>
      <c r="OAC274" s="253"/>
      <c r="OAD274" s="253"/>
      <c r="OAE274" s="253"/>
      <c r="OAF274" s="253"/>
      <c r="OAG274" s="253"/>
      <c r="OAH274" s="253"/>
      <c r="OAI274" s="253"/>
      <c r="OAJ274" s="253"/>
      <c r="OAK274" s="253"/>
      <c r="OAL274" s="253"/>
      <c r="OAM274" s="253"/>
      <c r="OAN274" s="253"/>
      <c r="OAO274" s="253"/>
      <c r="OAP274" s="253"/>
      <c r="OAQ274" s="253"/>
      <c r="OAR274" s="253"/>
      <c r="OAS274" s="253"/>
      <c r="OAT274" s="253"/>
      <c r="OAU274" s="253"/>
      <c r="OAV274" s="253"/>
      <c r="OAW274" s="253"/>
      <c r="OAX274" s="253"/>
      <c r="OAY274" s="253"/>
      <c r="OAZ274" s="253"/>
      <c r="OBA274" s="253"/>
      <c r="OBB274" s="253"/>
      <c r="OBC274" s="253"/>
      <c r="OBD274" s="253"/>
      <c r="OBE274" s="253"/>
      <c r="OBF274" s="253"/>
      <c r="OBG274" s="253"/>
      <c r="OBH274" s="253"/>
      <c r="OBI274" s="253"/>
      <c r="OBJ274" s="253"/>
      <c r="OBK274" s="253"/>
      <c r="OBL274" s="253"/>
      <c r="OBM274" s="253"/>
      <c r="OBN274" s="253"/>
      <c r="OBO274" s="253"/>
      <c r="OBP274" s="253"/>
      <c r="OBQ274" s="253"/>
      <c r="OBR274" s="253"/>
      <c r="OBS274" s="253"/>
      <c r="OBT274" s="253"/>
      <c r="OBU274" s="253"/>
      <c r="OBV274" s="253"/>
      <c r="OBW274" s="253"/>
      <c r="OBX274" s="253"/>
      <c r="OBY274" s="253"/>
      <c r="OBZ274" s="253"/>
      <c r="OCA274" s="253"/>
      <c r="OCB274" s="253"/>
      <c r="OCC274" s="253"/>
      <c r="OCD274" s="253"/>
      <c r="OCE274" s="253"/>
      <c r="OCF274" s="253"/>
      <c r="OCG274" s="253"/>
      <c r="OCH274" s="253"/>
      <c r="OCI274" s="253"/>
      <c r="OCJ274" s="253"/>
      <c r="OCK274" s="253"/>
      <c r="OCL274" s="253"/>
      <c r="OCM274" s="253"/>
      <c r="OCN274" s="253"/>
      <c r="OCO274" s="253"/>
      <c r="OCP274" s="253"/>
      <c r="OCQ274" s="253"/>
      <c r="OCR274" s="253"/>
      <c r="OCS274" s="253"/>
      <c r="OCT274" s="253"/>
      <c r="OCU274" s="253"/>
      <c r="OCV274" s="253"/>
      <c r="OCW274" s="253"/>
      <c r="OCX274" s="253"/>
      <c r="OCY274" s="253"/>
      <c r="OCZ274" s="253"/>
      <c r="ODA274" s="253"/>
      <c r="ODB274" s="253"/>
      <c r="ODC274" s="253"/>
      <c r="ODD274" s="253"/>
      <c r="ODE274" s="253"/>
      <c r="ODF274" s="253"/>
      <c r="ODG274" s="253"/>
      <c r="ODH274" s="253"/>
      <c r="ODI274" s="253"/>
      <c r="ODJ274" s="253"/>
      <c r="ODK274" s="253"/>
      <c r="ODL274" s="253"/>
      <c r="ODM274" s="253"/>
      <c r="ODN274" s="253"/>
      <c r="ODO274" s="253"/>
      <c r="ODP274" s="253"/>
      <c r="ODQ274" s="253"/>
      <c r="ODR274" s="253"/>
      <c r="ODS274" s="253"/>
      <c r="ODT274" s="253"/>
      <c r="ODU274" s="253"/>
      <c r="ODV274" s="253"/>
      <c r="ODW274" s="253"/>
      <c r="ODX274" s="253"/>
      <c r="ODY274" s="253"/>
      <c r="ODZ274" s="253"/>
      <c r="OEA274" s="253"/>
      <c r="OEB274" s="253"/>
      <c r="OEC274" s="253"/>
      <c r="OED274" s="253"/>
      <c r="OEE274" s="253"/>
      <c r="OEF274" s="253"/>
      <c r="OEG274" s="253"/>
      <c r="OEH274" s="253"/>
      <c r="OEI274" s="253"/>
      <c r="OEJ274" s="253"/>
      <c r="OEK274" s="253"/>
      <c r="OEL274" s="253"/>
      <c r="OEM274" s="253"/>
      <c r="OEN274" s="253"/>
      <c r="OEO274" s="253"/>
      <c r="OEP274" s="253"/>
      <c r="OEQ274" s="253"/>
      <c r="OER274" s="253"/>
      <c r="OES274" s="253"/>
      <c r="OET274" s="253"/>
      <c r="OEU274" s="253"/>
      <c r="OEV274" s="253"/>
      <c r="OEW274" s="253"/>
      <c r="OEX274" s="253"/>
      <c r="OEY274" s="253"/>
      <c r="OEZ274" s="253"/>
      <c r="OFA274" s="253"/>
      <c r="OFB274" s="253"/>
      <c r="OFC274" s="253"/>
      <c r="OFD274" s="253"/>
      <c r="OFE274" s="253"/>
      <c r="OFF274" s="253"/>
      <c r="OFG274" s="253"/>
      <c r="OFH274" s="253"/>
      <c r="OFI274" s="253"/>
      <c r="OFJ274" s="253"/>
      <c r="OFK274" s="253"/>
      <c r="OFL274" s="253"/>
      <c r="OFM274" s="253"/>
      <c r="OFN274" s="253"/>
      <c r="OFO274" s="253"/>
      <c r="OFP274" s="253"/>
      <c r="OFQ274" s="253"/>
      <c r="OFR274" s="253"/>
      <c r="OFS274" s="253"/>
      <c r="OFT274" s="253"/>
      <c r="OFU274" s="253"/>
      <c r="OFV274" s="253"/>
      <c r="OFW274" s="253"/>
      <c r="OFX274" s="253"/>
      <c r="OFY274" s="253"/>
      <c r="OFZ274" s="253"/>
      <c r="OGA274" s="253"/>
      <c r="OGB274" s="253"/>
      <c r="OGC274" s="253"/>
      <c r="OGD274" s="253"/>
      <c r="OGE274" s="253"/>
      <c r="OGF274" s="253"/>
      <c r="OGG274" s="253"/>
      <c r="OGH274" s="253"/>
      <c r="OGI274" s="253"/>
      <c r="OGJ274" s="253"/>
      <c r="OGK274" s="253"/>
      <c r="OGL274" s="253"/>
      <c r="OGM274" s="253"/>
      <c r="OGN274" s="253"/>
      <c r="OGO274" s="253"/>
      <c r="OGP274" s="253"/>
      <c r="OGQ274" s="253"/>
      <c r="OGR274" s="253"/>
      <c r="OGS274" s="253"/>
      <c r="OGT274" s="253"/>
      <c r="OGU274" s="253"/>
      <c r="OGV274" s="253"/>
      <c r="OGW274" s="253"/>
      <c r="OGX274" s="253"/>
      <c r="OGY274" s="253"/>
      <c r="OGZ274" s="253"/>
      <c r="OHA274" s="253"/>
      <c r="OHB274" s="253"/>
      <c r="OHC274" s="253"/>
      <c r="OHD274" s="253"/>
      <c r="OHE274" s="253"/>
      <c r="OHF274" s="253"/>
      <c r="OHG274" s="253"/>
      <c r="OHH274" s="253"/>
      <c r="OHI274" s="253"/>
      <c r="OHJ274" s="253"/>
      <c r="OHK274" s="253"/>
      <c r="OHL274" s="253"/>
      <c r="OHM274" s="253"/>
      <c r="OHN274" s="253"/>
      <c r="OHO274" s="253"/>
      <c r="OHP274" s="253"/>
      <c r="OHQ274" s="253"/>
      <c r="OHR274" s="253"/>
      <c r="OHS274" s="253"/>
      <c r="OHT274" s="253"/>
      <c r="OHU274" s="253"/>
      <c r="OHV274" s="253"/>
      <c r="OHW274" s="253"/>
      <c r="OHX274" s="253"/>
      <c r="OHY274" s="253"/>
      <c r="OHZ274" s="253"/>
      <c r="OIA274" s="253"/>
      <c r="OIB274" s="253"/>
      <c r="OIC274" s="253"/>
      <c r="OID274" s="253"/>
      <c r="OIE274" s="253"/>
      <c r="OIF274" s="253"/>
      <c r="OIG274" s="253"/>
      <c r="OIH274" s="253"/>
      <c r="OII274" s="253"/>
      <c r="OIJ274" s="253"/>
      <c r="OIK274" s="253"/>
      <c r="OIL274" s="253"/>
      <c r="OIM274" s="253"/>
      <c r="OIN274" s="253"/>
      <c r="OIO274" s="253"/>
      <c r="OIP274" s="253"/>
      <c r="OIQ274" s="253"/>
      <c r="OIR274" s="253"/>
      <c r="OIS274" s="253"/>
      <c r="OIT274" s="253"/>
      <c r="OIU274" s="253"/>
      <c r="OIV274" s="253"/>
      <c r="OIW274" s="253"/>
      <c r="OIX274" s="253"/>
      <c r="OIY274" s="253"/>
      <c r="OIZ274" s="253"/>
      <c r="OJA274" s="253"/>
      <c r="OJB274" s="253"/>
      <c r="OJC274" s="253"/>
      <c r="OJD274" s="253"/>
      <c r="OJE274" s="253"/>
      <c r="OJF274" s="253"/>
      <c r="OJG274" s="253"/>
      <c r="OJH274" s="253"/>
      <c r="OJI274" s="253"/>
      <c r="OJJ274" s="253"/>
      <c r="OJK274" s="253"/>
      <c r="OJL274" s="253"/>
      <c r="OJM274" s="253"/>
      <c r="OJN274" s="253"/>
      <c r="OJO274" s="253"/>
      <c r="OJP274" s="253"/>
      <c r="OJQ274" s="253"/>
      <c r="OJR274" s="253"/>
      <c r="OJS274" s="253"/>
      <c r="OJT274" s="253"/>
      <c r="OJU274" s="253"/>
      <c r="OJV274" s="253"/>
      <c r="OJW274" s="253"/>
      <c r="OJX274" s="253"/>
      <c r="OJY274" s="253"/>
      <c r="OJZ274" s="253"/>
      <c r="OKA274" s="253"/>
      <c r="OKB274" s="253"/>
      <c r="OKC274" s="253"/>
      <c r="OKD274" s="253"/>
      <c r="OKE274" s="253"/>
      <c r="OKF274" s="253"/>
      <c r="OKG274" s="253"/>
      <c r="OKH274" s="253"/>
      <c r="OKI274" s="253"/>
      <c r="OKJ274" s="253"/>
      <c r="OKK274" s="253"/>
      <c r="OKL274" s="253"/>
      <c r="OKM274" s="253"/>
      <c r="OKN274" s="253"/>
      <c r="OKO274" s="253"/>
      <c r="OKP274" s="253"/>
      <c r="OKQ274" s="253"/>
      <c r="OKR274" s="253"/>
      <c r="OKS274" s="253"/>
      <c r="OKT274" s="253"/>
      <c r="OKU274" s="253"/>
      <c r="OKV274" s="253"/>
      <c r="OKW274" s="253"/>
      <c r="OKX274" s="253"/>
      <c r="OKY274" s="253"/>
      <c r="OKZ274" s="253"/>
      <c r="OLA274" s="253"/>
      <c r="OLB274" s="253"/>
      <c r="OLC274" s="253"/>
      <c r="OLD274" s="253"/>
      <c r="OLE274" s="253"/>
      <c r="OLF274" s="253"/>
      <c r="OLG274" s="253"/>
      <c r="OLH274" s="253"/>
      <c r="OLI274" s="253"/>
      <c r="OLJ274" s="253"/>
      <c r="OLK274" s="253"/>
      <c r="OLL274" s="253"/>
      <c r="OLM274" s="253"/>
      <c r="OLN274" s="253"/>
      <c r="OLO274" s="253"/>
      <c r="OLP274" s="253"/>
      <c r="OLQ274" s="253"/>
      <c r="OLR274" s="253"/>
      <c r="OLS274" s="253"/>
      <c r="OLT274" s="253"/>
      <c r="OLU274" s="253"/>
      <c r="OLV274" s="253"/>
      <c r="OLW274" s="253"/>
      <c r="OLX274" s="253"/>
      <c r="OLY274" s="253"/>
      <c r="OLZ274" s="253"/>
      <c r="OMA274" s="253"/>
      <c r="OMB274" s="253"/>
      <c r="OMC274" s="253"/>
      <c r="OMD274" s="253"/>
      <c r="OME274" s="253"/>
      <c r="OMF274" s="253"/>
      <c r="OMG274" s="253"/>
      <c r="OMH274" s="253"/>
      <c r="OMI274" s="253"/>
      <c r="OMJ274" s="253"/>
      <c r="OMK274" s="253"/>
      <c r="OML274" s="253"/>
      <c r="OMM274" s="253"/>
      <c r="OMN274" s="253"/>
      <c r="OMO274" s="253"/>
      <c r="OMP274" s="253"/>
      <c r="OMQ274" s="253"/>
      <c r="OMR274" s="253"/>
      <c r="OMS274" s="253"/>
      <c r="OMT274" s="253"/>
      <c r="OMU274" s="253"/>
      <c r="OMV274" s="253"/>
      <c r="OMW274" s="253"/>
      <c r="OMX274" s="253"/>
      <c r="OMY274" s="253"/>
      <c r="OMZ274" s="253"/>
      <c r="ONA274" s="253"/>
      <c r="ONB274" s="253"/>
      <c r="ONC274" s="253"/>
      <c r="OND274" s="253"/>
      <c r="ONE274" s="253"/>
      <c r="ONF274" s="253"/>
      <c r="ONG274" s="253"/>
      <c r="ONH274" s="253"/>
      <c r="ONI274" s="253"/>
      <c r="ONJ274" s="253"/>
      <c r="ONK274" s="253"/>
      <c r="ONL274" s="253"/>
      <c r="ONM274" s="253"/>
      <c r="ONN274" s="253"/>
      <c r="ONO274" s="253"/>
      <c r="ONP274" s="253"/>
      <c r="ONQ274" s="253"/>
      <c r="ONR274" s="253"/>
      <c r="ONS274" s="253"/>
      <c r="ONT274" s="253"/>
      <c r="ONU274" s="253"/>
      <c r="ONV274" s="253"/>
      <c r="ONW274" s="253"/>
      <c r="ONX274" s="253"/>
      <c r="ONY274" s="253"/>
      <c r="ONZ274" s="253"/>
      <c r="OOA274" s="253"/>
      <c r="OOB274" s="253"/>
      <c r="OOC274" s="253"/>
      <c r="OOD274" s="253"/>
      <c r="OOE274" s="253"/>
      <c r="OOF274" s="253"/>
      <c r="OOG274" s="253"/>
      <c r="OOH274" s="253"/>
      <c r="OOI274" s="253"/>
      <c r="OOJ274" s="253"/>
      <c r="OOK274" s="253"/>
      <c r="OOL274" s="253"/>
      <c r="OOM274" s="253"/>
      <c r="OON274" s="253"/>
      <c r="OOO274" s="253"/>
      <c r="OOP274" s="253"/>
      <c r="OOQ274" s="253"/>
      <c r="OOR274" s="253"/>
      <c r="OOS274" s="253"/>
      <c r="OOT274" s="253"/>
      <c r="OOU274" s="253"/>
      <c r="OOV274" s="253"/>
      <c r="OOW274" s="253"/>
      <c r="OOX274" s="253"/>
      <c r="OOY274" s="253"/>
      <c r="OOZ274" s="253"/>
      <c r="OPA274" s="253"/>
      <c r="OPB274" s="253"/>
      <c r="OPC274" s="253"/>
      <c r="OPD274" s="253"/>
      <c r="OPE274" s="253"/>
      <c r="OPF274" s="253"/>
      <c r="OPG274" s="253"/>
      <c r="OPH274" s="253"/>
      <c r="OPI274" s="253"/>
      <c r="OPJ274" s="253"/>
      <c r="OPK274" s="253"/>
      <c r="OPL274" s="253"/>
      <c r="OPM274" s="253"/>
      <c r="OPN274" s="253"/>
      <c r="OPO274" s="253"/>
      <c r="OPP274" s="253"/>
      <c r="OPQ274" s="253"/>
      <c r="OPR274" s="253"/>
      <c r="OPS274" s="253"/>
      <c r="OPT274" s="253"/>
      <c r="OPU274" s="253"/>
      <c r="OPV274" s="253"/>
      <c r="OPW274" s="253"/>
      <c r="OPX274" s="253"/>
      <c r="OPY274" s="253"/>
      <c r="OPZ274" s="253"/>
      <c r="OQA274" s="253"/>
      <c r="OQB274" s="253"/>
      <c r="OQC274" s="253"/>
      <c r="OQD274" s="253"/>
      <c r="OQE274" s="253"/>
      <c r="OQF274" s="253"/>
      <c r="OQG274" s="253"/>
      <c r="OQH274" s="253"/>
      <c r="OQI274" s="253"/>
      <c r="OQJ274" s="253"/>
      <c r="OQK274" s="253"/>
      <c r="OQL274" s="253"/>
      <c r="OQM274" s="253"/>
      <c r="OQN274" s="253"/>
      <c r="OQO274" s="253"/>
      <c r="OQP274" s="253"/>
      <c r="OQQ274" s="253"/>
      <c r="OQR274" s="253"/>
      <c r="OQS274" s="253"/>
      <c r="OQT274" s="253"/>
      <c r="OQU274" s="253"/>
      <c r="OQV274" s="253"/>
      <c r="OQW274" s="253"/>
      <c r="OQX274" s="253"/>
      <c r="OQY274" s="253"/>
      <c r="OQZ274" s="253"/>
      <c r="ORA274" s="253"/>
      <c r="ORB274" s="253"/>
      <c r="ORC274" s="253"/>
      <c r="ORD274" s="253"/>
      <c r="ORE274" s="253"/>
      <c r="ORF274" s="253"/>
      <c r="ORG274" s="253"/>
      <c r="ORH274" s="253"/>
      <c r="ORI274" s="253"/>
      <c r="ORJ274" s="253"/>
      <c r="ORK274" s="253"/>
      <c r="ORL274" s="253"/>
      <c r="ORM274" s="253"/>
      <c r="ORN274" s="253"/>
      <c r="ORO274" s="253"/>
      <c r="ORP274" s="253"/>
      <c r="ORQ274" s="253"/>
      <c r="ORR274" s="253"/>
      <c r="ORS274" s="253"/>
      <c r="ORT274" s="253"/>
      <c r="ORU274" s="253"/>
      <c r="ORV274" s="253"/>
      <c r="ORW274" s="253"/>
      <c r="ORX274" s="253"/>
      <c r="ORY274" s="253"/>
      <c r="ORZ274" s="253"/>
      <c r="OSA274" s="253"/>
      <c r="OSB274" s="253"/>
      <c r="OSC274" s="253"/>
      <c r="OSD274" s="253"/>
      <c r="OSE274" s="253"/>
      <c r="OSF274" s="253"/>
      <c r="OSG274" s="253"/>
      <c r="OSH274" s="253"/>
      <c r="OSI274" s="253"/>
      <c r="OSJ274" s="253"/>
      <c r="OSK274" s="253"/>
      <c r="OSL274" s="253"/>
      <c r="OSM274" s="253"/>
      <c r="OSN274" s="253"/>
      <c r="OSO274" s="253"/>
      <c r="OSP274" s="253"/>
      <c r="OSQ274" s="253"/>
      <c r="OSR274" s="253"/>
      <c r="OSS274" s="253"/>
      <c r="OST274" s="253"/>
      <c r="OSU274" s="253"/>
      <c r="OSV274" s="253"/>
      <c r="OSW274" s="253"/>
      <c r="OSX274" s="253"/>
      <c r="OSY274" s="253"/>
      <c r="OSZ274" s="253"/>
      <c r="OTA274" s="253"/>
      <c r="OTB274" s="253"/>
      <c r="OTC274" s="253"/>
      <c r="OTD274" s="253"/>
      <c r="OTE274" s="253"/>
      <c r="OTF274" s="253"/>
      <c r="OTG274" s="253"/>
      <c r="OTH274" s="253"/>
      <c r="OTI274" s="253"/>
      <c r="OTJ274" s="253"/>
      <c r="OTK274" s="253"/>
      <c r="OTL274" s="253"/>
      <c r="OTM274" s="253"/>
      <c r="OTN274" s="253"/>
      <c r="OTO274" s="253"/>
      <c r="OTP274" s="253"/>
      <c r="OTQ274" s="253"/>
      <c r="OTR274" s="253"/>
      <c r="OTS274" s="253"/>
      <c r="OTT274" s="253"/>
      <c r="OTU274" s="253"/>
      <c r="OTV274" s="253"/>
      <c r="OTW274" s="253"/>
      <c r="OTX274" s="253"/>
      <c r="OTY274" s="253"/>
      <c r="OTZ274" s="253"/>
      <c r="OUA274" s="253"/>
      <c r="OUB274" s="253"/>
      <c r="OUC274" s="253"/>
      <c r="OUD274" s="253"/>
      <c r="OUE274" s="253"/>
      <c r="OUF274" s="253"/>
      <c r="OUG274" s="253"/>
      <c r="OUH274" s="253"/>
      <c r="OUI274" s="253"/>
      <c r="OUJ274" s="253"/>
      <c r="OUK274" s="253"/>
      <c r="OUL274" s="253"/>
      <c r="OUM274" s="253"/>
      <c r="OUN274" s="253"/>
      <c r="OUO274" s="253"/>
      <c r="OUP274" s="253"/>
      <c r="OUQ274" s="253"/>
      <c r="OUR274" s="253"/>
      <c r="OUS274" s="253"/>
      <c r="OUT274" s="253"/>
      <c r="OUU274" s="253"/>
      <c r="OUV274" s="253"/>
      <c r="OUW274" s="253"/>
      <c r="OUX274" s="253"/>
      <c r="OUY274" s="253"/>
      <c r="OUZ274" s="253"/>
      <c r="OVA274" s="253"/>
      <c r="OVB274" s="253"/>
      <c r="OVC274" s="253"/>
      <c r="OVD274" s="253"/>
      <c r="OVE274" s="253"/>
      <c r="OVF274" s="253"/>
      <c r="OVG274" s="253"/>
      <c r="OVH274" s="253"/>
      <c r="OVI274" s="253"/>
      <c r="OVJ274" s="253"/>
      <c r="OVK274" s="253"/>
      <c r="OVL274" s="253"/>
      <c r="OVM274" s="253"/>
      <c r="OVN274" s="253"/>
      <c r="OVO274" s="253"/>
      <c r="OVP274" s="253"/>
      <c r="OVQ274" s="253"/>
      <c r="OVR274" s="253"/>
      <c r="OVS274" s="253"/>
      <c r="OVT274" s="253"/>
      <c r="OVU274" s="253"/>
      <c r="OVV274" s="253"/>
      <c r="OVW274" s="253"/>
      <c r="OVX274" s="253"/>
      <c r="OVY274" s="253"/>
      <c r="OVZ274" s="253"/>
      <c r="OWA274" s="253"/>
      <c r="OWB274" s="253"/>
      <c r="OWC274" s="253"/>
      <c r="OWD274" s="253"/>
      <c r="OWE274" s="253"/>
      <c r="OWF274" s="253"/>
      <c r="OWG274" s="253"/>
      <c r="OWH274" s="253"/>
      <c r="OWI274" s="253"/>
      <c r="OWJ274" s="253"/>
      <c r="OWK274" s="253"/>
      <c r="OWL274" s="253"/>
      <c r="OWM274" s="253"/>
      <c r="OWN274" s="253"/>
      <c r="OWO274" s="253"/>
      <c r="OWP274" s="253"/>
      <c r="OWQ274" s="253"/>
      <c r="OWR274" s="253"/>
      <c r="OWS274" s="253"/>
      <c r="OWT274" s="253"/>
      <c r="OWU274" s="253"/>
      <c r="OWV274" s="253"/>
      <c r="OWW274" s="253"/>
      <c r="OWX274" s="253"/>
      <c r="OWY274" s="253"/>
      <c r="OWZ274" s="253"/>
      <c r="OXA274" s="253"/>
      <c r="OXB274" s="253"/>
      <c r="OXC274" s="253"/>
      <c r="OXD274" s="253"/>
      <c r="OXE274" s="253"/>
      <c r="OXF274" s="253"/>
      <c r="OXG274" s="253"/>
      <c r="OXH274" s="253"/>
      <c r="OXI274" s="253"/>
      <c r="OXJ274" s="253"/>
      <c r="OXK274" s="253"/>
      <c r="OXL274" s="253"/>
      <c r="OXM274" s="253"/>
      <c r="OXN274" s="253"/>
      <c r="OXO274" s="253"/>
      <c r="OXP274" s="253"/>
      <c r="OXQ274" s="253"/>
      <c r="OXR274" s="253"/>
      <c r="OXS274" s="253"/>
      <c r="OXT274" s="253"/>
      <c r="OXU274" s="253"/>
      <c r="OXV274" s="253"/>
      <c r="OXW274" s="253"/>
      <c r="OXX274" s="253"/>
      <c r="OXY274" s="253"/>
      <c r="OXZ274" s="253"/>
      <c r="OYA274" s="253"/>
      <c r="OYB274" s="253"/>
      <c r="OYC274" s="253"/>
      <c r="OYD274" s="253"/>
      <c r="OYE274" s="253"/>
      <c r="OYF274" s="253"/>
      <c r="OYG274" s="253"/>
      <c r="OYH274" s="253"/>
      <c r="OYI274" s="253"/>
      <c r="OYJ274" s="253"/>
      <c r="OYK274" s="253"/>
      <c r="OYL274" s="253"/>
      <c r="OYM274" s="253"/>
      <c r="OYN274" s="253"/>
      <c r="OYO274" s="253"/>
      <c r="OYP274" s="253"/>
      <c r="OYQ274" s="253"/>
      <c r="OYR274" s="253"/>
      <c r="OYS274" s="253"/>
      <c r="OYT274" s="253"/>
      <c r="OYU274" s="253"/>
      <c r="OYV274" s="253"/>
      <c r="OYW274" s="253"/>
      <c r="OYX274" s="253"/>
      <c r="OYY274" s="253"/>
      <c r="OYZ274" s="253"/>
      <c r="OZA274" s="253"/>
      <c r="OZB274" s="253"/>
      <c r="OZC274" s="253"/>
      <c r="OZD274" s="253"/>
      <c r="OZE274" s="253"/>
      <c r="OZF274" s="253"/>
      <c r="OZG274" s="253"/>
      <c r="OZH274" s="253"/>
      <c r="OZI274" s="253"/>
      <c r="OZJ274" s="253"/>
      <c r="OZK274" s="253"/>
      <c r="OZL274" s="253"/>
      <c r="OZM274" s="253"/>
      <c r="OZN274" s="253"/>
      <c r="OZO274" s="253"/>
      <c r="OZP274" s="253"/>
      <c r="OZQ274" s="253"/>
      <c r="OZR274" s="253"/>
      <c r="OZS274" s="253"/>
      <c r="OZT274" s="253"/>
      <c r="OZU274" s="253"/>
      <c r="OZV274" s="253"/>
      <c r="OZW274" s="253"/>
      <c r="OZX274" s="253"/>
      <c r="OZY274" s="253"/>
      <c r="OZZ274" s="253"/>
      <c r="PAA274" s="253"/>
      <c r="PAB274" s="253"/>
      <c r="PAC274" s="253"/>
      <c r="PAD274" s="253"/>
      <c r="PAE274" s="253"/>
      <c r="PAF274" s="253"/>
      <c r="PAG274" s="253"/>
      <c r="PAH274" s="253"/>
      <c r="PAI274" s="253"/>
      <c r="PAJ274" s="253"/>
      <c r="PAK274" s="253"/>
      <c r="PAL274" s="253"/>
      <c r="PAM274" s="253"/>
      <c r="PAN274" s="253"/>
      <c r="PAO274" s="253"/>
      <c r="PAP274" s="253"/>
      <c r="PAQ274" s="253"/>
      <c r="PAR274" s="253"/>
      <c r="PAS274" s="253"/>
      <c r="PAT274" s="253"/>
      <c r="PAU274" s="253"/>
      <c r="PAV274" s="253"/>
      <c r="PAW274" s="253"/>
      <c r="PAX274" s="253"/>
      <c r="PAY274" s="253"/>
      <c r="PAZ274" s="253"/>
      <c r="PBA274" s="253"/>
      <c r="PBB274" s="253"/>
      <c r="PBC274" s="253"/>
      <c r="PBD274" s="253"/>
      <c r="PBE274" s="253"/>
      <c r="PBF274" s="253"/>
      <c r="PBG274" s="253"/>
      <c r="PBH274" s="253"/>
      <c r="PBI274" s="253"/>
      <c r="PBJ274" s="253"/>
      <c r="PBK274" s="253"/>
      <c r="PBL274" s="253"/>
      <c r="PBM274" s="253"/>
      <c r="PBN274" s="253"/>
      <c r="PBO274" s="253"/>
      <c r="PBP274" s="253"/>
      <c r="PBQ274" s="253"/>
      <c r="PBR274" s="253"/>
      <c r="PBS274" s="253"/>
      <c r="PBT274" s="253"/>
      <c r="PBU274" s="253"/>
      <c r="PBV274" s="253"/>
      <c r="PBW274" s="253"/>
      <c r="PBX274" s="253"/>
      <c r="PBY274" s="253"/>
      <c r="PBZ274" s="253"/>
      <c r="PCA274" s="253"/>
      <c r="PCB274" s="253"/>
      <c r="PCC274" s="253"/>
      <c r="PCD274" s="253"/>
      <c r="PCE274" s="253"/>
      <c r="PCF274" s="253"/>
      <c r="PCG274" s="253"/>
      <c r="PCH274" s="253"/>
      <c r="PCI274" s="253"/>
      <c r="PCJ274" s="253"/>
      <c r="PCK274" s="253"/>
      <c r="PCL274" s="253"/>
      <c r="PCM274" s="253"/>
      <c r="PCN274" s="253"/>
      <c r="PCO274" s="253"/>
      <c r="PCP274" s="253"/>
      <c r="PCQ274" s="253"/>
      <c r="PCR274" s="253"/>
      <c r="PCS274" s="253"/>
      <c r="PCT274" s="253"/>
      <c r="PCU274" s="253"/>
      <c r="PCV274" s="253"/>
      <c r="PCW274" s="253"/>
      <c r="PCX274" s="253"/>
      <c r="PCY274" s="253"/>
      <c r="PCZ274" s="253"/>
      <c r="PDA274" s="253"/>
      <c r="PDB274" s="253"/>
      <c r="PDC274" s="253"/>
      <c r="PDD274" s="253"/>
      <c r="PDE274" s="253"/>
      <c r="PDF274" s="253"/>
      <c r="PDG274" s="253"/>
      <c r="PDH274" s="253"/>
      <c r="PDI274" s="253"/>
      <c r="PDJ274" s="253"/>
      <c r="PDK274" s="253"/>
      <c r="PDL274" s="253"/>
      <c r="PDM274" s="253"/>
      <c r="PDN274" s="253"/>
      <c r="PDO274" s="253"/>
      <c r="PDP274" s="253"/>
      <c r="PDQ274" s="253"/>
      <c r="PDR274" s="253"/>
      <c r="PDS274" s="253"/>
      <c r="PDT274" s="253"/>
      <c r="PDU274" s="253"/>
      <c r="PDV274" s="253"/>
      <c r="PDW274" s="253"/>
      <c r="PDX274" s="253"/>
      <c r="PDY274" s="253"/>
      <c r="PDZ274" s="253"/>
      <c r="PEA274" s="253"/>
      <c r="PEB274" s="253"/>
      <c r="PEC274" s="253"/>
      <c r="PED274" s="253"/>
      <c r="PEE274" s="253"/>
      <c r="PEF274" s="253"/>
      <c r="PEG274" s="253"/>
      <c r="PEH274" s="253"/>
      <c r="PEI274" s="253"/>
      <c r="PEJ274" s="253"/>
      <c r="PEK274" s="253"/>
      <c r="PEL274" s="253"/>
      <c r="PEM274" s="253"/>
      <c r="PEN274" s="253"/>
      <c r="PEO274" s="253"/>
      <c r="PEP274" s="253"/>
      <c r="PEQ274" s="253"/>
      <c r="PER274" s="253"/>
      <c r="PES274" s="253"/>
      <c r="PET274" s="253"/>
      <c r="PEU274" s="253"/>
      <c r="PEV274" s="253"/>
      <c r="PEW274" s="253"/>
      <c r="PEX274" s="253"/>
      <c r="PEY274" s="253"/>
      <c r="PEZ274" s="253"/>
      <c r="PFA274" s="253"/>
      <c r="PFB274" s="253"/>
      <c r="PFC274" s="253"/>
      <c r="PFD274" s="253"/>
      <c r="PFE274" s="253"/>
      <c r="PFF274" s="253"/>
      <c r="PFG274" s="253"/>
      <c r="PFH274" s="253"/>
      <c r="PFI274" s="253"/>
      <c r="PFJ274" s="253"/>
      <c r="PFK274" s="253"/>
      <c r="PFL274" s="253"/>
      <c r="PFM274" s="253"/>
      <c r="PFN274" s="253"/>
      <c r="PFO274" s="253"/>
      <c r="PFP274" s="253"/>
      <c r="PFQ274" s="253"/>
      <c r="PFR274" s="253"/>
      <c r="PFS274" s="253"/>
      <c r="PFT274" s="253"/>
      <c r="PFU274" s="253"/>
      <c r="PFV274" s="253"/>
      <c r="PFW274" s="253"/>
      <c r="PFX274" s="253"/>
      <c r="PFY274" s="253"/>
      <c r="PFZ274" s="253"/>
      <c r="PGA274" s="253"/>
      <c r="PGB274" s="253"/>
      <c r="PGC274" s="253"/>
      <c r="PGD274" s="253"/>
      <c r="PGE274" s="253"/>
      <c r="PGF274" s="253"/>
      <c r="PGG274" s="253"/>
      <c r="PGH274" s="253"/>
      <c r="PGI274" s="253"/>
      <c r="PGJ274" s="253"/>
      <c r="PGK274" s="253"/>
      <c r="PGL274" s="253"/>
      <c r="PGM274" s="253"/>
      <c r="PGN274" s="253"/>
      <c r="PGO274" s="253"/>
      <c r="PGP274" s="253"/>
      <c r="PGQ274" s="253"/>
      <c r="PGR274" s="253"/>
      <c r="PGS274" s="253"/>
      <c r="PGT274" s="253"/>
      <c r="PGU274" s="253"/>
      <c r="PGV274" s="253"/>
      <c r="PGW274" s="253"/>
      <c r="PGX274" s="253"/>
      <c r="PGY274" s="253"/>
      <c r="PGZ274" s="253"/>
      <c r="PHA274" s="253"/>
      <c r="PHB274" s="253"/>
      <c r="PHC274" s="253"/>
      <c r="PHD274" s="253"/>
      <c r="PHE274" s="253"/>
      <c r="PHF274" s="253"/>
      <c r="PHG274" s="253"/>
      <c r="PHH274" s="253"/>
      <c r="PHI274" s="253"/>
      <c r="PHJ274" s="253"/>
      <c r="PHK274" s="253"/>
      <c r="PHL274" s="253"/>
      <c r="PHM274" s="253"/>
      <c r="PHN274" s="253"/>
      <c r="PHO274" s="253"/>
      <c r="PHP274" s="253"/>
      <c r="PHQ274" s="253"/>
      <c r="PHR274" s="253"/>
      <c r="PHS274" s="253"/>
      <c r="PHT274" s="253"/>
      <c r="PHU274" s="253"/>
      <c r="PHV274" s="253"/>
      <c r="PHW274" s="253"/>
      <c r="PHX274" s="253"/>
      <c r="PHY274" s="253"/>
      <c r="PHZ274" s="253"/>
      <c r="PIA274" s="253"/>
      <c r="PIB274" s="253"/>
      <c r="PIC274" s="253"/>
      <c r="PID274" s="253"/>
      <c r="PIE274" s="253"/>
      <c r="PIF274" s="253"/>
      <c r="PIG274" s="253"/>
      <c r="PIH274" s="253"/>
      <c r="PII274" s="253"/>
      <c r="PIJ274" s="253"/>
      <c r="PIK274" s="253"/>
      <c r="PIL274" s="253"/>
      <c r="PIM274" s="253"/>
      <c r="PIN274" s="253"/>
      <c r="PIO274" s="253"/>
      <c r="PIP274" s="253"/>
      <c r="PIQ274" s="253"/>
      <c r="PIR274" s="253"/>
      <c r="PIS274" s="253"/>
      <c r="PIT274" s="253"/>
      <c r="PIU274" s="253"/>
      <c r="PIV274" s="253"/>
      <c r="PIW274" s="253"/>
      <c r="PIX274" s="253"/>
      <c r="PIY274" s="253"/>
      <c r="PIZ274" s="253"/>
      <c r="PJA274" s="253"/>
      <c r="PJB274" s="253"/>
      <c r="PJC274" s="253"/>
      <c r="PJD274" s="253"/>
      <c r="PJE274" s="253"/>
      <c r="PJF274" s="253"/>
      <c r="PJG274" s="253"/>
      <c r="PJH274" s="253"/>
      <c r="PJI274" s="253"/>
      <c r="PJJ274" s="253"/>
      <c r="PJK274" s="253"/>
      <c r="PJL274" s="253"/>
      <c r="PJM274" s="253"/>
      <c r="PJN274" s="253"/>
      <c r="PJO274" s="253"/>
      <c r="PJP274" s="253"/>
      <c r="PJQ274" s="253"/>
      <c r="PJR274" s="253"/>
      <c r="PJS274" s="253"/>
      <c r="PJT274" s="253"/>
      <c r="PJU274" s="253"/>
      <c r="PJV274" s="253"/>
      <c r="PJW274" s="253"/>
      <c r="PJX274" s="253"/>
      <c r="PJY274" s="253"/>
      <c r="PJZ274" s="253"/>
      <c r="PKA274" s="253"/>
      <c r="PKB274" s="253"/>
      <c r="PKC274" s="253"/>
      <c r="PKD274" s="253"/>
      <c r="PKE274" s="253"/>
      <c r="PKF274" s="253"/>
      <c r="PKG274" s="253"/>
      <c r="PKH274" s="253"/>
      <c r="PKI274" s="253"/>
      <c r="PKJ274" s="253"/>
      <c r="PKK274" s="253"/>
      <c r="PKL274" s="253"/>
      <c r="PKM274" s="253"/>
      <c r="PKN274" s="253"/>
      <c r="PKO274" s="253"/>
      <c r="PKP274" s="253"/>
      <c r="PKQ274" s="253"/>
      <c r="PKR274" s="253"/>
      <c r="PKS274" s="253"/>
      <c r="PKT274" s="253"/>
      <c r="PKU274" s="253"/>
      <c r="PKV274" s="253"/>
      <c r="PKW274" s="253"/>
      <c r="PKX274" s="253"/>
      <c r="PKY274" s="253"/>
      <c r="PKZ274" s="253"/>
      <c r="PLA274" s="253"/>
      <c r="PLB274" s="253"/>
      <c r="PLC274" s="253"/>
      <c r="PLD274" s="253"/>
      <c r="PLE274" s="253"/>
      <c r="PLF274" s="253"/>
      <c r="PLG274" s="253"/>
      <c r="PLH274" s="253"/>
      <c r="PLI274" s="253"/>
      <c r="PLJ274" s="253"/>
      <c r="PLK274" s="253"/>
      <c r="PLL274" s="253"/>
      <c r="PLM274" s="253"/>
      <c r="PLN274" s="253"/>
      <c r="PLO274" s="253"/>
      <c r="PLP274" s="253"/>
      <c r="PLQ274" s="253"/>
      <c r="PLR274" s="253"/>
      <c r="PLS274" s="253"/>
      <c r="PLT274" s="253"/>
      <c r="PLU274" s="253"/>
      <c r="PLV274" s="253"/>
      <c r="PLW274" s="253"/>
      <c r="PLX274" s="253"/>
      <c r="PLY274" s="253"/>
      <c r="PLZ274" s="253"/>
      <c r="PMA274" s="253"/>
      <c r="PMB274" s="253"/>
      <c r="PMC274" s="253"/>
      <c r="PMD274" s="253"/>
      <c r="PME274" s="253"/>
      <c r="PMF274" s="253"/>
      <c r="PMG274" s="253"/>
      <c r="PMH274" s="253"/>
      <c r="PMI274" s="253"/>
      <c r="PMJ274" s="253"/>
      <c r="PMK274" s="253"/>
      <c r="PML274" s="253"/>
      <c r="PMM274" s="253"/>
      <c r="PMN274" s="253"/>
      <c r="PMO274" s="253"/>
      <c r="PMP274" s="253"/>
      <c r="PMQ274" s="253"/>
      <c r="PMR274" s="253"/>
      <c r="PMS274" s="253"/>
      <c r="PMT274" s="253"/>
      <c r="PMU274" s="253"/>
      <c r="PMV274" s="253"/>
      <c r="PMW274" s="253"/>
      <c r="PMX274" s="253"/>
      <c r="PMY274" s="253"/>
      <c r="PMZ274" s="253"/>
      <c r="PNA274" s="253"/>
      <c r="PNB274" s="253"/>
      <c r="PNC274" s="253"/>
      <c r="PND274" s="253"/>
      <c r="PNE274" s="253"/>
      <c r="PNF274" s="253"/>
      <c r="PNG274" s="253"/>
      <c r="PNH274" s="253"/>
      <c r="PNI274" s="253"/>
      <c r="PNJ274" s="253"/>
      <c r="PNK274" s="253"/>
      <c r="PNL274" s="253"/>
      <c r="PNM274" s="253"/>
      <c r="PNN274" s="253"/>
      <c r="PNO274" s="253"/>
      <c r="PNP274" s="253"/>
      <c r="PNQ274" s="253"/>
      <c r="PNR274" s="253"/>
      <c r="PNS274" s="253"/>
      <c r="PNT274" s="253"/>
      <c r="PNU274" s="253"/>
      <c r="PNV274" s="253"/>
      <c r="PNW274" s="253"/>
      <c r="PNX274" s="253"/>
      <c r="PNY274" s="253"/>
      <c r="PNZ274" s="253"/>
      <c r="POA274" s="253"/>
      <c r="POB274" s="253"/>
      <c r="POC274" s="253"/>
      <c r="POD274" s="253"/>
      <c r="POE274" s="253"/>
      <c r="POF274" s="253"/>
      <c r="POG274" s="253"/>
      <c r="POH274" s="253"/>
      <c r="POI274" s="253"/>
      <c r="POJ274" s="253"/>
      <c r="POK274" s="253"/>
      <c r="POL274" s="253"/>
      <c r="POM274" s="253"/>
      <c r="PON274" s="253"/>
      <c r="POO274" s="253"/>
      <c r="POP274" s="253"/>
      <c r="POQ274" s="253"/>
      <c r="POR274" s="253"/>
      <c r="POS274" s="253"/>
      <c r="POT274" s="253"/>
      <c r="POU274" s="253"/>
      <c r="POV274" s="253"/>
      <c r="POW274" s="253"/>
      <c r="POX274" s="253"/>
      <c r="POY274" s="253"/>
      <c r="POZ274" s="253"/>
      <c r="PPA274" s="253"/>
      <c r="PPB274" s="253"/>
      <c r="PPC274" s="253"/>
      <c r="PPD274" s="253"/>
      <c r="PPE274" s="253"/>
      <c r="PPF274" s="253"/>
      <c r="PPG274" s="253"/>
      <c r="PPH274" s="253"/>
      <c r="PPI274" s="253"/>
      <c r="PPJ274" s="253"/>
      <c r="PPK274" s="253"/>
      <c r="PPL274" s="253"/>
      <c r="PPM274" s="253"/>
      <c r="PPN274" s="253"/>
      <c r="PPO274" s="253"/>
      <c r="PPP274" s="253"/>
      <c r="PPQ274" s="253"/>
      <c r="PPR274" s="253"/>
      <c r="PPS274" s="253"/>
      <c r="PPT274" s="253"/>
      <c r="PPU274" s="253"/>
      <c r="PPV274" s="253"/>
      <c r="PPW274" s="253"/>
      <c r="PPX274" s="253"/>
      <c r="PPY274" s="253"/>
      <c r="PPZ274" s="253"/>
      <c r="PQA274" s="253"/>
      <c r="PQB274" s="253"/>
      <c r="PQC274" s="253"/>
      <c r="PQD274" s="253"/>
      <c r="PQE274" s="253"/>
      <c r="PQF274" s="253"/>
      <c r="PQG274" s="253"/>
      <c r="PQH274" s="253"/>
      <c r="PQI274" s="253"/>
      <c r="PQJ274" s="253"/>
      <c r="PQK274" s="253"/>
      <c r="PQL274" s="253"/>
      <c r="PQM274" s="253"/>
      <c r="PQN274" s="253"/>
      <c r="PQO274" s="253"/>
      <c r="PQP274" s="253"/>
      <c r="PQQ274" s="253"/>
      <c r="PQR274" s="253"/>
      <c r="PQS274" s="253"/>
      <c r="PQT274" s="253"/>
      <c r="PQU274" s="253"/>
      <c r="PQV274" s="253"/>
      <c r="PQW274" s="253"/>
      <c r="PQX274" s="253"/>
      <c r="PQY274" s="253"/>
      <c r="PQZ274" s="253"/>
      <c r="PRA274" s="253"/>
      <c r="PRB274" s="253"/>
      <c r="PRC274" s="253"/>
      <c r="PRD274" s="253"/>
      <c r="PRE274" s="253"/>
      <c r="PRF274" s="253"/>
      <c r="PRG274" s="253"/>
      <c r="PRH274" s="253"/>
      <c r="PRI274" s="253"/>
      <c r="PRJ274" s="253"/>
      <c r="PRK274" s="253"/>
      <c r="PRL274" s="253"/>
      <c r="PRM274" s="253"/>
      <c r="PRN274" s="253"/>
      <c r="PRO274" s="253"/>
      <c r="PRP274" s="253"/>
      <c r="PRQ274" s="253"/>
      <c r="PRR274" s="253"/>
      <c r="PRS274" s="253"/>
      <c r="PRT274" s="253"/>
      <c r="PRU274" s="253"/>
      <c r="PRV274" s="253"/>
      <c r="PRW274" s="253"/>
      <c r="PRX274" s="253"/>
      <c r="PRY274" s="253"/>
      <c r="PRZ274" s="253"/>
      <c r="PSA274" s="253"/>
      <c r="PSB274" s="253"/>
      <c r="PSC274" s="253"/>
      <c r="PSD274" s="253"/>
      <c r="PSE274" s="253"/>
      <c r="PSF274" s="253"/>
      <c r="PSG274" s="253"/>
      <c r="PSH274" s="253"/>
      <c r="PSI274" s="253"/>
      <c r="PSJ274" s="253"/>
      <c r="PSK274" s="253"/>
      <c r="PSL274" s="253"/>
      <c r="PSM274" s="253"/>
      <c r="PSN274" s="253"/>
      <c r="PSO274" s="253"/>
      <c r="PSP274" s="253"/>
      <c r="PSQ274" s="253"/>
      <c r="PSR274" s="253"/>
      <c r="PSS274" s="253"/>
      <c r="PST274" s="253"/>
      <c r="PSU274" s="253"/>
      <c r="PSV274" s="253"/>
      <c r="PSW274" s="253"/>
      <c r="PSX274" s="253"/>
      <c r="PSY274" s="253"/>
      <c r="PSZ274" s="253"/>
      <c r="PTA274" s="253"/>
      <c r="PTB274" s="253"/>
      <c r="PTC274" s="253"/>
      <c r="PTD274" s="253"/>
      <c r="PTE274" s="253"/>
      <c r="PTF274" s="253"/>
      <c r="PTG274" s="253"/>
      <c r="PTH274" s="253"/>
      <c r="PTI274" s="253"/>
      <c r="PTJ274" s="253"/>
      <c r="PTK274" s="253"/>
      <c r="PTL274" s="253"/>
      <c r="PTM274" s="253"/>
      <c r="PTN274" s="253"/>
      <c r="PTO274" s="253"/>
      <c r="PTP274" s="253"/>
      <c r="PTQ274" s="253"/>
      <c r="PTR274" s="253"/>
      <c r="PTS274" s="253"/>
      <c r="PTT274" s="253"/>
      <c r="PTU274" s="253"/>
      <c r="PTV274" s="253"/>
      <c r="PTW274" s="253"/>
      <c r="PTX274" s="253"/>
      <c r="PTY274" s="253"/>
      <c r="PTZ274" s="253"/>
      <c r="PUA274" s="253"/>
      <c r="PUB274" s="253"/>
      <c r="PUC274" s="253"/>
      <c r="PUD274" s="253"/>
      <c r="PUE274" s="253"/>
      <c r="PUF274" s="253"/>
      <c r="PUG274" s="253"/>
      <c r="PUH274" s="253"/>
      <c r="PUI274" s="253"/>
      <c r="PUJ274" s="253"/>
      <c r="PUK274" s="253"/>
      <c r="PUL274" s="253"/>
      <c r="PUM274" s="253"/>
      <c r="PUN274" s="253"/>
      <c r="PUO274" s="253"/>
      <c r="PUP274" s="253"/>
      <c r="PUQ274" s="253"/>
      <c r="PUR274" s="253"/>
      <c r="PUS274" s="253"/>
      <c r="PUT274" s="253"/>
      <c r="PUU274" s="253"/>
      <c r="PUV274" s="253"/>
      <c r="PUW274" s="253"/>
      <c r="PUX274" s="253"/>
      <c r="PUY274" s="253"/>
      <c r="PUZ274" s="253"/>
      <c r="PVA274" s="253"/>
      <c r="PVB274" s="253"/>
      <c r="PVC274" s="253"/>
      <c r="PVD274" s="253"/>
      <c r="PVE274" s="253"/>
      <c r="PVF274" s="253"/>
      <c r="PVG274" s="253"/>
      <c r="PVH274" s="253"/>
      <c r="PVI274" s="253"/>
      <c r="PVJ274" s="253"/>
      <c r="PVK274" s="253"/>
      <c r="PVL274" s="253"/>
      <c r="PVM274" s="253"/>
      <c r="PVN274" s="253"/>
      <c r="PVO274" s="253"/>
      <c r="PVP274" s="253"/>
      <c r="PVQ274" s="253"/>
      <c r="PVR274" s="253"/>
      <c r="PVS274" s="253"/>
      <c r="PVT274" s="253"/>
      <c r="PVU274" s="253"/>
      <c r="PVV274" s="253"/>
      <c r="PVW274" s="253"/>
      <c r="PVX274" s="253"/>
      <c r="PVY274" s="253"/>
      <c r="PVZ274" s="253"/>
      <c r="PWA274" s="253"/>
      <c r="PWB274" s="253"/>
      <c r="PWC274" s="253"/>
      <c r="PWD274" s="253"/>
      <c r="PWE274" s="253"/>
      <c r="PWF274" s="253"/>
      <c r="PWG274" s="253"/>
      <c r="PWH274" s="253"/>
      <c r="PWI274" s="253"/>
      <c r="PWJ274" s="253"/>
      <c r="PWK274" s="253"/>
      <c r="PWL274" s="253"/>
      <c r="PWM274" s="253"/>
      <c r="PWN274" s="253"/>
      <c r="PWO274" s="253"/>
      <c r="PWP274" s="253"/>
      <c r="PWQ274" s="253"/>
      <c r="PWR274" s="253"/>
      <c r="PWS274" s="253"/>
      <c r="PWT274" s="253"/>
      <c r="PWU274" s="253"/>
      <c r="PWV274" s="253"/>
      <c r="PWW274" s="253"/>
      <c r="PWX274" s="253"/>
      <c r="PWY274" s="253"/>
      <c r="PWZ274" s="253"/>
      <c r="PXA274" s="253"/>
      <c r="PXB274" s="253"/>
      <c r="PXC274" s="253"/>
      <c r="PXD274" s="253"/>
      <c r="PXE274" s="253"/>
      <c r="PXF274" s="253"/>
      <c r="PXG274" s="253"/>
      <c r="PXH274" s="253"/>
      <c r="PXI274" s="253"/>
      <c r="PXJ274" s="253"/>
      <c r="PXK274" s="253"/>
      <c r="PXL274" s="253"/>
      <c r="PXM274" s="253"/>
      <c r="PXN274" s="253"/>
      <c r="PXO274" s="253"/>
      <c r="PXP274" s="253"/>
      <c r="PXQ274" s="253"/>
      <c r="PXR274" s="253"/>
      <c r="PXS274" s="253"/>
      <c r="PXT274" s="253"/>
      <c r="PXU274" s="253"/>
      <c r="PXV274" s="253"/>
      <c r="PXW274" s="253"/>
      <c r="PXX274" s="253"/>
      <c r="PXY274" s="253"/>
      <c r="PXZ274" s="253"/>
      <c r="PYA274" s="253"/>
      <c r="PYB274" s="253"/>
      <c r="PYC274" s="253"/>
      <c r="PYD274" s="253"/>
      <c r="PYE274" s="253"/>
      <c r="PYF274" s="253"/>
      <c r="PYG274" s="253"/>
      <c r="PYH274" s="253"/>
      <c r="PYI274" s="253"/>
      <c r="PYJ274" s="253"/>
      <c r="PYK274" s="253"/>
      <c r="PYL274" s="253"/>
      <c r="PYM274" s="253"/>
      <c r="PYN274" s="253"/>
      <c r="PYO274" s="253"/>
      <c r="PYP274" s="253"/>
      <c r="PYQ274" s="253"/>
      <c r="PYR274" s="253"/>
      <c r="PYS274" s="253"/>
      <c r="PYT274" s="253"/>
      <c r="PYU274" s="253"/>
      <c r="PYV274" s="253"/>
      <c r="PYW274" s="253"/>
      <c r="PYX274" s="253"/>
      <c r="PYY274" s="253"/>
      <c r="PYZ274" s="253"/>
      <c r="PZA274" s="253"/>
      <c r="PZB274" s="253"/>
      <c r="PZC274" s="253"/>
      <c r="PZD274" s="253"/>
      <c r="PZE274" s="253"/>
      <c r="PZF274" s="253"/>
      <c r="PZG274" s="253"/>
      <c r="PZH274" s="253"/>
      <c r="PZI274" s="253"/>
      <c r="PZJ274" s="253"/>
      <c r="PZK274" s="253"/>
      <c r="PZL274" s="253"/>
      <c r="PZM274" s="253"/>
      <c r="PZN274" s="253"/>
      <c r="PZO274" s="253"/>
      <c r="PZP274" s="253"/>
      <c r="PZQ274" s="253"/>
      <c r="PZR274" s="253"/>
      <c r="PZS274" s="253"/>
      <c r="PZT274" s="253"/>
      <c r="PZU274" s="253"/>
      <c r="PZV274" s="253"/>
      <c r="PZW274" s="253"/>
      <c r="PZX274" s="253"/>
      <c r="PZY274" s="253"/>
      <c r="PZZ274" s="253"/>
      <c r="QAA274" s="253"/>
      <c r="QAB274" s="253"/>
      <c r="QAC274" s="253"/>
      <c r="QAD274" s="253"/>
      <c r="QAE274" s="253"/>
      <c r="QAF274" s="253"/>
      <c r="QAG274" s="253"/>
      <c r="QAH274" s="253"/>
      <c r="QAI274" s="253"/>
      <c r="QAJ274" s="253"/>
      <c r="QAK274" s="253"/>
      <c r="QAL274" s="253"/>
      <c r="QAM274" s="253"/>
      <c r="QAN274" s="253"/>
      <c r="QAO274" s="253"/>
      <c r="QAP274" s="253"/>
      <c r="QAQ274" s="253"/>
      <c r="QAR274" s="253"/>
      <c r="QAS274" s="253"/>
      <c r="QAT274" s="253"/>
      <c r="QAU274" s="253"/>
      <c r="QAV274" s="253"/>
      <c r="QAW274" s="253"/>
      <c r="QAX274" s="253"/>
      <c r="QAY274" s="253"/>
      <c r="QAZ274" s="253"/>
      <c r="QBA274" s="253"/>
      <c r="QBB274" s="253"/>
      <c r="QBC274" s="253"/>
      <c r="QBD274" s="253"/>
      <c r="QBE274" s="253"/>
      <c r="QBF274" s="253"/>
      <c r="QBG274" s="253"/>
      <c r="QBH274" s="253"/>
      <c r="QBI274" s="253"/>
      <c r="QBJ274" s="253"/>
      <c r="QBK274" s="253"/>
      <c r="QBL274" s="253"/>
      <c r="QBM274" s="253"/>
      <c r="QBN274" s="253"/>
      <c r="QBO274" s="253"/>
      <c r="QBP274" s="253"/>
      <c r="QBQ274" s="253"/>
      <c r="QBR274" s="253"/>
      <c r="QBS274" s="253"/>
      <c r="QBT274" s="253"/>
      <c r="QBU274" s="253"/>
      <c r="QBV274" s="253"/>
      <c r="QBW274" s="253"/>
      <c r="QBX274" s="253"/>
      <c r="QBY274" s="253"/>
      <c r="QBZ274" s="253"/>
      <c r="QCA274" s="253"/>
      <c r="QCB274" s="253"/>
      <c r="QCC274" s="253"/>
      <c r="QCD274" s="253"/>
      <c r="QCE274" s="253"/>
      <c r="QCF274" s="253"/>
      <c r="QCG274" s="253"/>
      <c r="QCH274" s="253"/>
      <c r="QCI274" s="253"/>
      <c r="QCJ274" s="253"/>
      <c r="QCK274" s="253"/>
      <c r="QCL274" s="253"/>
      <c r="QCM274" s="253"/>
      <c r="QCN274" s="253"/>
      <c r="QCO274" s="253"/>
      <c r="QCP274" s="253"/>
      <c r="QCQ274" s="253"/>
      <c r="QCR274" s="253"/>
      <c r="QCS274" s="253"/>
      <c r="QCT274" s="253"/>
      <c r="QCU274" s="253"/>
      <c r="QCV274" s="253"/>
      <c r="QCW274" s="253"/>
      <c r="QCX274" s="253"/>
      <c r="QCY274" s="253"/>
      <c r="QCZ274" s="253"/>
      <c r="QDA274" s="253"/>
      <c r="QDB274" s="253"/>
      <c r="QDC274" s="253"/>
      <c r="QDD274" s="253"/>
      <c r="QDE274" s="253"/>
      <c r="QDF274" s="253"/>
      <c r="QDG274" s="253"/>
      <c r="QDH274" s="253"/>
      <c r="QDI274" s="253"/>
      <c r="QDJ274" s="253"/>
      <c r="QDK274" s="253"/>
      <c r="QDL274" s="253"/>
      <c r="QDM274" s="253"/>
      <c r="QDN274" s="253"/>
      <c r="QDO274" s="253"/>
      <c r="QDP274" s="253"/>
      <c r="QDQ274" s="253"/>
      <c r="QDR274" s="253"/>
      <c r="QDS274" s="253"/>
      <c r="QDT274" s="253"/>
      <c r="QDU274" s="253"/>
      <c r="QDV274" s="253"/>
      <c r="QDW274" s="253"/>
      <c r="QDX274" s="253"/>
      <c r="QDY274" s="253"/>
      <c r="QDZ274" s="253"/>
      <c r="QEA274" s="253"/>
      <c r="QEB274" s="253"/>
      <c r="QEC274" s="253"/>
      <c r="QED274" s="253"/>
      <c r="QEE274" s="253"/>
      <c r="QEF274" s="253"/>
      <c r="QEG274" s="253"/>
      <c r="QEH274" s="253"/>
      <c r="QEI274" s="253"/>
      <c r="QEJ274" s="253"/>
      <c r="QEK274" s="253"/>
      <c r="QEL274" s="253"/>
      <c r="QEM274" s="253"/>
      <c r="QEN274" s="253"/>
      <c r="QEO274" s="253"/>
      <c r="QEP274" s="253"/>
      <c r="QEQ274" s="253"/>
      <c r="QER274" s="253"/>
      <c r="QES274" s="253"/>
      <c r="QET274" s="253"/>
      <c r="QEU274" s="253"/>
      <c r="QEV274" s="253"/>
      <c r="QEW274" s="253"/>
      <c r="QEX274" s="253"/>
      <c r="QEY274" s="253"/>
      <c r="QEZ274" s="253"/>
      <c r="QFA274" s="253"/>
      <c r="QFB274" s="253"/>
      <c r="QFC274" s="253"/>
      <c r="QFD274" s="253"/>
      <c r="QFE274" s="253"/>
      <c r="QFF274" s="253"/>
      <c r="QFG274" s="253"/>
      <c r="QFH274" s="253"/>
      <c r="QFI274" s="253"/>
      <c r="QFJ274" s="253"/>
      <c r="QFK274" s="253"/>
      <c r="QFL274" s="253"/>
      <c r="QFM274" s="253"/>
      <c r="QFN274" s="253"/>
      <c r="QFO274" s="253"/>
      <c r="QFP274" s="253"/>
      <c r="QFQ274" s="253"/>
      <c r="QFR274" s="253"/>
      <c r="QFS274" s="253"/>
      <c r="QFT274" s="253"/>
      <c r="QFU274" s="253"/>
      <c r="QFV274" s="253"/>
      <c r="QFW274" s="253"/>
      <c r="QFX274" s="253"/>
      <c r="QFY274" s="253"/>
      <c r="QFZ274" s="253"/>
      <c r="QGA274" s="253"/>
      <c r="QGB274" s="253"/>
      <c r="QGC274" s="253"/>
      <c r="QGD274" s="253"/>
      <c r="QGE274" s="253"/>
      <c r="QGF274" s="253"/>
      <c r="QGG274" s="253"/>
      <c r="QGH274" s="253"/>
      <c r="QGI274" s="253"/>
      <c r="QGJ274" s="253"/>
      <c r="QGK274" s="253"/>
      <c r="QGL274" s="253"/>
      <c r="QGM274" s="253"/>
      <c r="QGN274" s="253"/>
      <c r="QGO274" s="253"/>
      <c r="QGP274" s="253"/>
      <c r="QGQ274" s="253"/>
      <c r="QGR274" s="253"/>
      <c r="QGS274" s="253"/>
      <c r="QGT274" s="253"/>
      <c r="QGU274" s="253"/>
      <c r="QGV274" s="253"/>
      <c r="QGW274" s="253"/>
      <c r="QGX274" s="253"/>
      <c r="QGY274" s="253"/>
      <c r="QGZ274" s="253"/>
      <c r="QHA274" s="253"/>
      <c r="QHB274" s="253"/>
      <c r="QHC274" s="253"/>
      <c r="QHD274" s="253"/>
      <c r="QHE274" s="253"/>
      <c r="QHF274" s="253"/>
      <c r="QHG274" s="253"/>
      <c r="QHH274" s="253"/>
      <c r="QHI274" s="253"/>
      <c r="QHJ274" s="253"/>
      <c r="QHK274" s="253"/>
      <c r="QHL274" s="253"/>
      <c r="QHM274" s="253"/>
      <c r="QHN274" s="253"/>
      <c r="QHO274" s="253"/>
      <c r="QHP274" s="253"/>
      <c r="QHQ274" s="253"/>
      <c r="QHR274" s="253"/>
      <c r="QHS274" s="253"/>
      <c r="QHT274" s="253"/>
      <c r="QHU274" s="253"/>
      <c r="QHV274" s="253"/>
      <c r="QHW274" s="253"/>
      <c r="QHX274" s="253"/>
      <c r="QHY274" s="253"/>
      <c r="QHZ274" s="253"/>
      <c r="QIA274" s="253"/>
      <c r="QIB274" s="253"/>
      <c r="QIC274" s="253"/>
      <c r="QID274" s="253"/>
      <c r="QIE274" s="253"/>
      <c r="QIF274" s="253"/>
      <c r="QIG274" s="253"/>
      <c r="QIH274" s="253"/>
      <c r="QII274" s="253"/>
      <c r="QIJ274" s="253"/>
      <c r="QIK274" s="253"/>
      <c r="QIL274" s="253"/>
      <c r="QIM274" s="253"/>
      <c r="QIN274" s="253"/>
      <c r="QIO274" s="253"/>
      <c r="QIP274" s="253"/>
      <c r="QIQ274" s="253"/>
      <c r="QIR274" s="253"/>
      <c r="QIS274" s="253"/>
      <c r="QIT274" s="253"/>
      <c r="QIU274" s="253"/>
      <c r="QIV274" s="253"/>
      <c r="QIW274" s="253"/>
      <c r="QIX274" s="253"/>
      <c r="QIY274" s="253"/>
      <c r="QIZ274" s="253"/>
      <c r="QJA274" s="253"/>
      <c r="QJB274" s="253"/>
      <c r="QJC274" s="253"/>
      <c r="QJD274" s="253"/>
      <c r="QJE274" s="253"/>
      <c r="QJF274" s="253"/>
      <c r="QJG274" s="253"/>
      <c r="QJH274" s="253"/>
      <c r="QJI274" s="253"/>
      <c r="QJJ274" s="253"/>
      <c r="QJK274" s="253"/>
      <c r="QJL274" s="253"/>
      <c r="QJM274" s="253"/>
      <c r="QJN274" s="253"/>
      <c r="QJO274" s="253"/>
      <c r="QJP274" s="253"/>
      <c r="QJQ274" s="253"/>
      <c r="QJR274" s="253"/>
      <c r="QJS274" s="253"/>
      <c r="QJT274" s="253"/>
      <c r="QJU274" s="253"/>
      <c r="QJV274" s="253"/>
      <c r="QJW274" s="253"/>
      <c r="QJX274" s="253"/>
      <c r="QJY274" s="253"/>
      <c r="QJZ274" s="253"/>
      <c r="QKA274" s="253"/>
      <c r="QKB274" s="253"/>
      <c r="QKC274" s="253"/>
      <c r="QKD274" s="253"/>
      <c r="QKE274" s="253"/>
      <c r="QKF274" s="253"/>
      <c r="QKG274" s="253"/>
      <c r="QKH274" s="253"/>
      <c r="QKI274" s="253"/>
      <c r="QKJ274" s="253"/>
      <c r="QKK274" s="253"/>
      <c r="QKL274" s="253"/>
      <c r="QKM274" s="253"/>
      <c r="QKN274" s="253"/>
      <c r="QKO274" s="253"/>
      <c r="QKP274" s="253"/>
      <c r="QKQ274" s="253"/>
      <c r="QKR274" s="253"/>
      <c r="QKS274" s="253"/>
      <c r="QKT274" s="253"/>
      <c r="QKU274" s="253"/>
      <c r="QKV274" s="253"/>
      <c r="QKW274" s="253"/>
      <c r="QKX274" s="253"/>
      <c r="QKY274" s="253"/>
      <c r="QKZ274" s="253"/>
      <c r="QLA274" s="253"/>
      <c r="QLB274" s="253"/>
      <c r="QLC274" s="253"/>
      <c r="QLD274" s="253"/>
      <c r="QLE274" s="253"/>
      <c r="QLF274" s="253"/>
      <c r="QLG274" s="253"/>
      <c r="QLH274" s="253"/>
      <c r="QLI274" s="253"/>
      <c r="QLJ274" s="253"/>
      <c r="QLK274" s="253"/>
      <c r="QLL274" s="253"/>
      <c r="QLM274" s="253"/>
      <c r="QLN274" s="253"/>
      <c r="QLO274" s="253"/>
      <c r="QLP274" s="253"/>
      <c r="QLQ274" s="253"/>
      <c r="QLR274" s="253"/>
      <c r="QLS274" s="253"/>
      <c r="QLT274" s="253"/>
      <c r="QLU274" s="253"/>
      <c r="QLV274" s="253"/>
      <c r="QLW274" s="253"/>
      <c r="QLX274" s="253"/>
      <c r="QLY274" s="253"/>
      <c r="QLZ274" s="253"/>
      <c r="QMA274" s="253"/>
      <c r="QMB274" s="253"/>
      <c r="QMC274" s="253"/>
      <c r="QMD274" s="253"/>
      <c r="QME274" s="253"/>
      <c r="QMF274" s="253"/>
      <c r="QMG274" s="253"/>
      <c r="QMH274" s="253"/>
      <c r="QMI274" s="253"/>
      <c r="QMJ274" s="253"/>
      <c r="QMK274" s="253"/>
      <c r="QML274" s="253"/>
      <c r="QMM274" s="253"/>
      <c r="QMN274" s="253"/>
      <c r="QMO274" s="253"/>
      <c r="QMP274" s="253"/>
      <c r="QMQ274" s="253"/>
      <c r="QMR274" s="253"/>
      <c r="QMS274" s="253"/>
      <c r="QMT274" s="253"/>
      <c r="QMU274" s="253"/>
      <c r="QMV274" s="253"/>
      <c r="QMW274" s="253"/>
      <c r="QMX274" s="253"/>
      <c r="QMY274" s="253"/>
      <c r="QMZ274" s="253"/>
      <c r="QNA274" s="253"/>
      <c r="QNB274" s="253"/>
      <c r="QNC274" s="253"/>
      <c r="QND274" s="253"/>
      <c r="QNE274" s="253"/>
      <c r="QNF274" s="253"/>
      <c r="QNG274" s="253"/>
      <c r="QNH274" s="253"/>
      <c r="QNI274" s="253"/>
      <c r="QNJ274" s="253"/>
      <c r="QNK274" s="253"/>
      <c r="QNL274" s="253"/>
      <c r="QNM274" s="253"/>
      <c r="QNN274" s="253"/>
      <c r="QNO274" s="253"/>
      <c r="QNP274" s="253"/>
      <c r="QNQ274" s="253"/>
      <c r="QNR274" s="253"/>
      <c r="QNS274" s="253"/>
      <c r="QNT274" s="253"/>
      <c r="QNU274" s="253"/>
      <c r="QNV274" s="253"/>
      <c r="QNW274" s="253"/>
      <c r="QNX274" s="253"/>
      <c r="QNY274" s="253"/>
      <c r="QNZ274" s="253"/>
      <c r="QOA274" s="253"/>
      <c r="QOB274" s="253"/>
      <c r="QOC274" s="253"/>
      <c r="QOD274" s="253"/>
      <c r="QOE274" s="253"/>
      <c r="QOF274" s="253"/>
      <c r="QOG274" s="253"/>
      <c r="QOH274" s="253"/>
      <c r="QOI274" s="253"/>
      <c r="QOJ274" s="253"/>
      <c r="QOK274" s="253"/>
      <c r="QOL274" s="253"/>
      <c r="QOM274" s="253"/>
      <c r="QON274" s="253"/>
      <c r="QOO274" s="253"/>
      <c r="QOP274" s="253"/>
      <c r="QOQ274" s="253"/>
      <c r="QOR274" s="253"/>
      <c r="QOS274" s="253"/>
      <c r="QOT274" s="253"/>
      <c r="QOU274" s="253"/>
      <c r="QOV274" s="253"/>
      <c r="QOW274" s="253"/>
      <c r="QOX274" s="253"/>
      <c r="QOY274" s="253"/>
      <c r="QOZ274" s="253"/>
      <c r="QPA274" s="253"/>
      <c r="QPB274" s="253"/>
      <c r="QPC274" s="253"/>
      <c r="QPD274" s="253"/>
      <c r="QPE274" s="253"/>
      <c r="QPF274" s="253"/>
      <c r="QPG274" s="253"/>
      <c r="QPH274" s="253"/>
      <c r="QPI274" s="253"/>
      <c r="QPJ274" s="253"/>
      <c r="QPK274" s="253"/>
      <c r="QPL274" s="253"/>
      <c r="QPM274" s="253"/>
      <c r="QPN274" s="253"/>
      <c r="QPO274" s="253"/>
      <c r="QPP274" s="253"/>
      <c r="QPQ274" s="253"/>
      <c r="QPR274" s="253"/>
      <c r="QPS274" s="253"/>
      <c r="QPT274" s="253"/>
      <c r="QPU274" s="253"/>
      <c r="QPV274" s="253"/>
      <c r="QPW274" s="253"/>
      <c r="QPX274" s="253"/>
      <c r="QPY274" s="253"/>
      <c r="QPZ274" s="253"/>
      <c r="QQA274" s="253"/>
      <c r="QQB274" s="253"/>
      <c r="QQC274" s="253"/>
      <c r="QQD274" s="253"/>
      <c r="QQE274" s="253"/>
      <c r="QQF274" s="253"/>
      <c r="QQG274" s="253"/>
      <c r="QQH274" s="253"/>
      <c r="QQI274" s="253"/>
      <c r="QQJ274" s="253"/>
      <c r="QQK274" s="253"/>
      <c r="QQL274" s="253"/>
      <c r="QQM274" s="253"/>
      <c r="QQN274" s="253"/>
      <c r="QQO274" s="253"/>
      <c r="QQP274" s="253"/>
      <c r="QQQ274" s="253"/>
      <c r="QQR274" s="253"/>
      <c r="QQS274" s="253"/>
      <c r="QQT274" s="253"/>
      <c r="QQU274" s="253"/>
      <c r="QQV274" s="253"/>
      <c r="QQW274" s="253"/>
      <c r="QQX274" s="253"/>
      <c r="QQY274" s="253"/>
      <c r="QQZ274" s="253"/>
      <c r="QRA274" s="253"/>
      <c r="QRB274" s="253"/>
      <c r="QRC274" s="253"/>
      <c r="QRD274" s="253"/>
      <c r="QRE274" s="253"/>
      <c r="QRF274" s="253"/>
      <c r="QRG274" s="253"/>
      <c r="QRH274" s="253"/>
      <c r="QRI274" s="253"/>
      <c r="QRJ274" s="253"/>
      <c r="QRK274" s="253"/>
      <c r="QRL274" s="253"/>
      <c r="QRM274" s="253"/>
      <c r="QRN274" s="253"/>
      <c r="QRO274" s="253"/>
      <c r="QRP274" s="253"/>
      <c r="QRQ274" s="253"/>
      <c r="QRR274" s="253"/>
      <c r="QRS274" s="253"/>
      <c r="QRT274" s="253"/>
      <c r="QRU274" s="253"/>
      <c r="QRV274" s="253"/>
      <c r="QRW274" s="253"/>
      <c r="QRX274" s="253"/>
      <c r="QRY274" s="253"/>
      <c r="QRZ274" s="253"/>
      <c r="QSA274" s="253"/>
      <c r="QSB274" s="253"/>
      <c r="QSC274" s="253"/>
      <c r="QSD274" s="253"/>
      <c r="QSE274" s="253"/>
      <c r="QSF274" s="253"/>
      <c r="QSG274" s="253"/>
      <c r="QSH274" s="253"/>
      <c r="QSI274" s="253"/>
      <c r="QSJ274" s="253"/>
      <c r="QSK274" s="253"/>
      <c r="QSL274" s="253"/>
      <c r="QSM274" s="253"/>
      <c r="QSN274" s="253"/>
      <c r="QSO274" s="253"/>
      <c r="QSP274" s="253"/>
      <c r="QSQ274" s="253"/>
      <c r="QSR274" s="253"/>
      <c r="QSS274" s="253"/>
      <c r="QST274" s="253"/>
      <c r="QSU274" s="253"/>
      <c r="QSV274" s="253"/>
      <c r="QSW274" s="253"/>
      <c r="QSX274" s="253"/>
      <c r="QSY274" s="253"/>
      <c r="QSZ274" s="253"/>
      <c r="QTA274" s="253"/>
      <c r="QTB274" s="253"/>
      <c r="QTC274" s="253"/>
      <c r="QTD274" s="253"/>
      <c r="QTE274" s="253"/>
      <c r="QTF274" s="253"/>
      <c r="QTG274" s="253"/>
      <c r="QTH274" s="253"/>
      <c r="QTI274" s="253"/>
      <c r="QTJ274" s="253"/>
      <c r="QTK274" s="253"/>
      <c r="QTL274" s="253"/>
      <c r="QTM274" s="253"/>
      <c r="QTN274" s="253"/>
      <c r="QTO274" s="253"/>
      <c r="QTP274" s="253"/>
      <c r="QTQ274" s="253"/>
      <c r="QTR274" s="253"/>
      <c r="QTS274" s="253"/>
      <c r="QTT274" s="253"/>
      <c r="QTU274" s="253"/>
      <c r="QTV274" s="253"/>
      <c r="QTW274" s="253"/>
      <c r="QTX274" s="253"/>
      <c r="QTY274" s="253"/>
      <c r="QTZ274" s="253"/>
      <c r="QUA274" s="253"/>
      <c r="QUB274" s="253"/>
      <c r="QUC274" s="253"/>
      <c r="QUD274" s="253"/>
      <c r="QUE274" s="253"/>
      <c r="QUF274" s="253"/>
      <c r="QUG274" s="253"/>
      <c r="QUH274" s="253"/>
      <c r="QUI274" s="253"/>
      <c r="QUJ274" s="253"/>
      <c r="QUK274" s="253"/>
      <c r="QUL274" s="253"/>
      <c r="QUM274" s="253"/>
      <c r="QUN274" s="253"/>
      <c r="QUO274" s="253"/>
      <c r="QUP274" s="253"/>
      <c r="QUQ274" s="253"/>
      <c r="QUR274" s="253"/>
      <c r="QUS274" s="253"/>
      <c r="QUT274" s="253"/>
      <c r="QUU274" s="253"/>
      <c r="QUV274" s="253"/>
      <c r="QUW274" s="253"/>
      <c r="QUX274" s="253"/>
      <c r="QUY274" s="253"/>
      <c r="QUZ274" s="253"/>
      <c r="QVA274" s="253"/>
      <c r="QVB274" s="253"/>
      <c r="QVC274" s="253"/>
      <c r="QVD274" s="253"/>
      <c r="QVE274" s="253"/>
      <c r="QVF274" s="253"/>
      <c r="QVG274" s="253"/>
      <c r="QVH274" s="253"/>
      <c r="QVI274" s="253"/>
      <c r="QVJ274" s="253"/>
      <c r="QVK274" s="253"/>
      <c r="QVL274" s="253"/>
      <c r="QVM274" s="253"/>
      <c r="QVN274" s="253"/>
      <c r="QVO274" s="253"/>
      <c r="QVP274" s="253"/>
      <c r="QVQ274" s="253"/>
      <c r="QVR274" s="253"/>
      <c r="QVS274" s="253"/>
      <c r="QVT274" s="253"/>
      <c r="QVU274" s="253"/>
      <c r="QVV274" s="253"/>
      <c r="QVW274" s="253"/>
      <c r="QVX274" s="253"/>
      <c r="QVY274" s="253"/>
      <c r="QVZ274" s="253"/>
      <c r="QWA274" s="253"/>
      <c r="QWB274" s="253"/>
      <c r="QWC274" s="253"/>
      <c r="QWD274" s="253"/>
      <c r="QWE274" s="253"/>
      <c r="QWF274" s="253"/>
      <c r="QWG274" s="253"/>
      <c r="QWH274" s="253"/>
      <c r="QWI274" s="253"/>
      <c r="QWJ274" s="253"/>
      <c r="QWK274" s="253"/>
      <c r="QWL274" s="253"/>
      <c r="QWM274" s="253"/>
      <c r="QWN274" s="253"/>
      <c r="QWO274" s="253"/>
      <c r="QWP274" s="253"/>
      <c r="QWQ274" s="253"/>
      <c r="QWR274" s="253"/>
      <c r="QWS274" s="253"/>
      <c r="QWT274" s="253"/>
      <c r="QWU274" s="253"/>
      <c r="QWV274" s="253"/>
      <c r="QWW274" s="253"/>
      <c r="QWX274" s="253"/>
      <c r="QWY274" s="253"/>
      <c r="QWZ274" s="253"/>
      <c r="QXA274" s="253"/>
      <c r="QXB274" s="253"/>
      <c r="QXC274" s="253"/>
      <c r="QXD274" s="253"/>
      <c r="QXE274" s="253"/>
      <c r="QXF274" s="253"/>
      <c r="QXG274" s="253"/>
      <c r="QXH274" s="253"/>
      <c r="QXI274" s="253"/>
      <c r="QXJ274" s="253"/>
      <c r="QXK274" s="253"/>
      <c r="QXL274" s="253"/>
      <c r="QXM274" s="253"/>
      <c r="QXN274" s="253"/>
      <c r="QXO274" s="253"/>
      <c r="QXP274" s="253"/>
      <c r="QXQ274" s="253"/>
      <c r="QXR274" s="253"/>
      <c r="QXS274" s="253"/>
      <c r="QXT274" s="253"/>
      <c r="QXU274" s="253"/>
      <c r="QXV274" s="253"/>
      <c r="QXW274" s="253"/>
      <c r="QXX274" s="253"/>
      <c r="QXY274" s="253"/>
      <c r="QXZ274" s="253"/>
      <c r="QYA274" s="253"/>
      <c r="QYB274" s="253"/>
      <c r="QYC274" s="253"/>
      <c r="QYD274" s="253"/>
      <c r="QYE274" s="253"/>
      <c r="QYF274" s="253"/>
      <c r="QYG274" s="253"/>
      <c r="QYH274" s="253"/>
      <c r="QYI274" s="253"/>
      <c r="QYJ274" s="253"/>
      <c r="QYK274" s="253"/>
      <c r="QYL274" s="253"/>
      <c r="QYM274" s="253"/>
      <c r="QYN274" s="253"/>
      <c r="QYO274" s="253"/>
      <c r="QYP274" s="253"/>
      <c r="QYQ274" s="253"/>
      <c r="QYR274" s="253"/>
      <c r="QYS274" s="253"/>
      <c r="QYT274" s="253"/>
      <c r="QYU274" s="253"/>
      <c r="QYV274" s="253"/>
      <c r="QYW274" s="253"/>
      <c r="QYX274" s="253"/>
      <c r="QYY274" s="253"/>
      <c r="QYZ274" s="253"/>
      <c r="QZA274" s="253"/>
      <c r="QZB274" s="253"/>
      <c r="QZC274" s="253"/>
      <c r="QZD274" s="253"/>
      <c r="QZE274" s="253"/>
      <c r="QZF274" s="253"/>
      <c r="QZG274" s="253"/>
      <c r="QZH274" s="253"/>
      <c r="QZI274" s="253"/>
      <c r="QZJ274" s="253"/>
      <c r="QZK274" s="253"/>
      <c r="QZL274" s="253"/>
      <c r="QZM274" s="253"/>
      <c r="QZN274" s="253"/>
      <c r="QZO274" s="253"/>
      <c r="QZP274" s="253"/>
      <c r="QZQ274" s="253"/>
      <c r="QZR274" s="253"/>
      <c r="QZS274" s="253"/>
      <c r="QZT274" s="253"/>
      <c r="QZU274" s="253"/>
      <c r="QZV274" s="253"/>
      <c r="QZW274" s="253"/>
      <c r="QZX274" s="253"/>
      <c r="QZY274" s="253"/>
      <c r="QZZ274" s="253"/>
      <c r="RAA274" s="253"/>
      <c r="RAB274" s="253"/>
      <c r="RAC274" s="253"/>
      <c r="RAD274" s="253"/>
      <c r="RAE274" s="253"/>
      <c r="RAF274" s="253"/>
      <c r="RAG274" s="253"/>
      <c r="RAH274" s="253"/>
      <c r="RAI274" s="253"/>
      <c r="RAJ274" s="253"/>
      <c r="RAK274" s="253"/>
      <c r="RAL274" s="253"/>
      <c r="RAM274" s="253"/>
      <c r="RAN274" s="253"/>
      <c r="RAO274" s="253"/>
      <c r="RAP274" s="253"/>
      <c r="RAQ274" s="253"/>
      <c r="RAR274" s="253"/>
      <c r="RAS274" s="253"/>
      <c r="RAT274" s="253"/>
      <c r="RAU274" s="253"/>
      <c r="RAV274" s="253"/>
      <c r="RAW274" s="253"/>
      <c r="RAX274" s="253"/>
      <c r="RAY274" s="253"/>
      <c r="RAZ274" s="253"/>
      <c r="RBA274" s="253"/>
      <c r="RBB274" s="253"/>
      <c r="RBC274" s="253"/>
      <c r="RBD274" s="253"/>
      <c r="RBE274" s="253"/>
      <c r="RBF274" s="253"/>
      <c r="RBG274" s="253"/>
      <c r="RBH274" s="253"/>
      <c r="RBI274" s="253"/>
      <c r="RBJ274" s="253"/>
      <c r="RBK274" s="253"/>
      <c r="RBL274" s="253"/>
      <c r="RBM274" s="253"/>
      <c r="RBN274" s="253"/>
      <c r="RBO274" s="253"/>
      <c r="RBP274" s="253"/>
      <c r="RBQ274" s="253"/>
      <c r="RBR274" s="253"/>
      <c r="RBS274" s="253"/>
      <c r="RBT274" s="253"/>
      <c r="RBU274" s="253"/>
      <c r="RBV274" s="253"/>
      <c r="RBW274" s="253"/>
      <c r="RBX274" s="253"/>
      <c r="RBY274" s="253"/>
      <c r="RBZ274" s="253"/>
      <c r="RCA274" s="253"/>
      <c r="RCB274" s="253"/>
      <c r="RCC274" s="253"/>
      <c r="RCD274" s="253"/>
      <c r="RCE274" s="253"/>
      <c r="RCF274" s="253"/>
      <c r="RCG274" s="253"/>
      <c r="RCH274" s="253"/>
      <c r="RCI274" s="253"/>
      <c r="RCJ274" s="253"/>
      <c r="RCK274" s="253"/>
      <c r="RCL274" s="253"/>
      <c r="RCM274" s="253"/>
      <c r="RCN274" s="253"/>
      <c r="RCO274" s="253"/>
      <c r="RCP274" s="253"/>
      <c r="RCQ274" s="253"/>
      <c r="RCR274" s="253"/>
      <c r="RCS274" s="253"/>
      <c r="RCT274" s="253"/>
      <c r="RCU274" s="253"/>
      <c r="RCV274" s="253"/>
      <c r="RCW274" s="253"/>
      <c r="RCX274" s="253"/>
      <c r="RCY274" s="253"/>
      <c r="RCZ274" s="253"/>
      <c r="RDA274" s="253"/>
      <c r="RDB274" s="253"/>
      <c r="RDC274" s="253"/>
      <c r="RDD274" s="253"/>
      <c r="RDE274" s="253"/>
      <c r="RDF274" s="253"/>
      <c r="RDG274" s="253"/>
      <c r="RDH274" s="253"/>
      <c r="RDI274" s="253"/>
      <c r="RDJ274" s="253"/>
      <c r="RDK274" s="253"/>
      <c r="RDL274" s="253"/>
      <c r="RDM274" s="253"/>
      <c r="RDN274" s="253"/>
      <c r="RDO274" s="253"/>
      <c r="RDP274" s="253"/>
      <c r="RDQ274" s="253"/>
      <c r="RDR274" s="253"/>
      <c r="RDS274" s="253"/>
      <c r="RDT274" s="253"/>
      <c r="RDU274" s="253"/>
      <c r="RDV274" s="253"/>
      <c r="RDW274" s="253"/>
      <c r="RDX274" s="253"/>
      <c r="RDY274" s="253"/>
      <c r="RDZ274" s="253"/>
      <c r="REA274" s="253"/>
      <c r="REB274" s="253"/>
      <c r="REC274" s="253"/>
      <c r="RED274" s="253"/>
      <c r="REE274" s="253"/>
      <c r="REF274" s="253"/>
      <c r="REG274" s="253"/>
      <c r="REH274" s="253"/>
      <c r="REI274" s="253"/>
      <c r="REJ274" s="253"/>
      <c r="REK274" s="253"/>
      <c r="REL274" s="253"/>
      <c r="REM274" s="253"/>
      <c r="REN274" s="253"/>
      <c r="REO274" s="253"/>
      <c r="REP274" s="253"/>
      <c r="REQ274" s="253"/>
      <c r="RER274" s="253"/>
      <c r="RES274" s="253"/>
      <c r="RET274" s="253"/>
      <c r="REU274" s="253"/>
      <c r="REV274" s="253"/>
      <c r="REW274" s="253"/>
      <c r="REX274" s="253"/>
      <c r="REY274" s="253"/>
      <c r="REZ274" s="253"/>
      <c r="RFA274" s="253"/>
      <c r="RFB274" s="253"/>
      <c r="RFC274" s="253"/>
      <c r="RFD274" s="253"/>
      <c r="RFE274" s="253"/>
      <c r="RFF274" s="253"/>
      <c r="RFG274" s="253"/>
      <c r="RFH274" s="253"/>
      <c r="RFI274" s="253"/>
      <c r="RFJ274" s="253"/>
      <c r="RFK274" s="253"/>
      <c r="RFL274" s="253"/>
      <c r="RFM274" s="253"/>
      <c r="RFN274" s="253"/>
      <c r="RFO274" s="253"/>
      <c r="RFP274" s="253"/>
      <c r="RFQ274" s="253"/>
      <c r="RFR274" s="253"/>
      <c r="RFS274" s="253"/>
      <c r="RFT274" s="253"/>
      <c r="RFU274" s="253"/>
      <c r="RFV274" s="253"/>
      <c r="RFW274" s="253"/>
      <c r="RFX274" s="253"/>
      <c r="RFY274" s="253"/>
      <c r="RFZ274" s="253"/>
      <c r="RGA274" s="253"/>
      <c r="RGB274" s="253"/>
      <c r="RGC274" s="253"/>
      <c r="RGD274" s="253"/>
      <c r="RGE274" s="253"/>
      <c r="RGF274" s="253"/>
      <c r="RGG274" s="253"/>
      <c r="RGH274" s="253"/>
      <c r="RGI274" s="253"/>
      <c r="RGJ274" s="253"/>
      <c r="RGK274" s="253"/>
      <c r="RGL274" s="253"/>
      <c r="RGM274" s="253"/>
      <c r="RGN274" s="253"/>
      <c r="RGO274" s="253"/>
      <c r="RGP274" s="253"/>
      <c r="RGQ274" s="253"/>
      <c r="RGR274" s="253"/>
      <c r="RGS274" s="253"/>
      <c r="RGT274" s="253"/>
      <c r="RGU274" s="253"/>
      <c r="RGV274" s="253"/>
      <c r="RGW274" s="253"/>
      <c r="RGX274" s="253"/>
      <c r="RGY274" s="253"/>
      <c r="RGZ274" s="253"/>
      <c r="RHA274" s="253"/>
      <c r="RHB274" s="253"/>
      <c r="RHC274" s="253"/>
      <c r="RHD274" s="253"/>
      <c r="RHE274" s="253"/>
      <c r="RHF274" s="253"/>
      <c r="RHG274" s="253"/>
      <c r="RHH274" s="253"/>
      <c r="RHI274" s="253"/>
      <c r="RHJ274" s="253"/>
      <c r="RHK274" s="253"/>
      <c r="RHL274" s="253"/>
      <c r="RHM274" s="253"/>
      <c r="RHN274" s="253"/>
      <c r="RHO274" s="253"/>
      <c r="RHP274" s="253"/>
      <c r="RHQ274" s="253"/>
      <c r="RHR274" s="253"/>
      <c r="RHS274" s="253"/>
      <c r="RHT274" s="253"/>
      <c r="RHU274" s="253"/>
      <c r="RHV274" s="253"/>
      <c r="RHW274" s="253"/>
      <c r="RHX274" s="253"/>
      <c r="RHY274" s="253"/>
      <c r="RHZ274" s="253"/>
      <c r="RIA274" s="253"/>
      <c r="RIB274" s="253"/>
      <c r="RIC274" s="253"/>
      <c r="RID274" s="253"/>
      <c r="RIE274" s="253"/>
      <c r="RIF274" s="253"/>
      <c r="RIG274" s="253"/>
      <c r="RIH274" s="253"/>
      <c r="RII274" s="253"/>
      <c r="RIJ274" s="253"/>
      <c r="RIK274" s="253"/>
      <c r="RIL274" s="253"/>
      <c r="RIM274" s="253"/>
      <c r="RIN274" s="253"/>
      <c r="RIO274" s="253"/>
      <c r="RIP274" s="253"/>
      <c r="RIQ274" s="253"/>
      <c r="RIR274" s="253"/>
      <c r="RIS274" s="253"/>
      <c r="RIT274" s="253"/>
      <c r="RIU274" s="253"/>
      <c r="RIV274" s="253"/>
      <c r="RIW274" s="253"/>
      <c r="RIX274" s="253"/>
      <c r="RIY274" s="253"/>
      <c r="RIZ274" s="253"/>
      <c r="RJA274" s="253"/>
      <c r="RJB274" s="253"/>
      <c r="RJC274" s="253"/>
      <c r="RJD274" s="253"/>
      <c r="RJE274" s="253"/>
      <c r="RJF274" s="253"/>
      <c r="RJG274" s="253"/>
      <c r="RJH274" s="253"/>
      <c r="RJI274" s="253"/>
      <c r="RJJ274" s="253"/>
      <c r="RJK274" s="253"/>
      <c r="RJL274" s="253"/>
      <c r="RJM274" s="253"/>
      <c r="RJN274" s="253"/>
      <c r="RJO274" s="253"/>
      <c r="RJP274" s="253"/>
      <c r="RJQ274" s="253"/>
      <c r="RJR274" s="253"/>
      <c r="RJS274" s="253"/>
      <c r="RJT274" s="253"/>
      <c r="RJU274" s="253"/>
      <c r="RJV274" s="253"/>
      <c r="RJW274" s="253"/>
      <c r="RJX274" s="253"/>
      <c r="RJY274" s="253"/>
      <c r="RJZ274" s="253"/>
      <c r="RKA274" s="253"/>
      <c r="RKB274" s="253"/>
      <c r="RKC274" s="253"/>
      <c r="RKD274" s="253"/>
      <c r="RKE274" s="253"/>
      <c r="RKF274" s="253"/>
      <c r="RKG274" s="253"/>
      <c r="RKH274" s="253"/>
      <c r="RKI274" s="253"/>
      <c r="RKJ274" s="253"/>
      <c r="RKK274" s="253"/>
      <c r="RKL274" s="253"/>
      <c r="RKM274" s="253"/>
      <c r="RKN274" s="253"/>
      <c r="RKO274" s="253"/>
      <c r="RKP274" s="253"/>
      <c r="RKQ274" s="253"/>
      <c r="RKR274" s="253"/>
      <c r="RKS274" s="253"/>
      <c r="RKT274" s="253"/>
      <c r="RKU274" s="253"/>
      <c r="RKV274" s="253"/>
      <c r="RKW274" s="253"/>
      <c r="RKX274" s="253"/>
      <c r="RKY274" s="253"/>
      <c r="RKZ274" s="253"/>
      <c r="RLA274" s="253"/>
      <c r="RLB274" s="253"/>
      <c r="RLC274" s="253"/>
      <c r="RLD274" s="253"/>
      <c r="RLE274" s="253"/>
      <c r="RLF274" s="253"/>
      <c r="RLG274" s="253"/>
      <c r="RLH274" s="253"/>
      <c r="RLI274" s="253"/>
      <c r="RLJ274" s="253"/>
      <c r="RLK274" s="253"/>
      <c r="RLL274" s="253"/>
      <c r="RLM274" s="253"/>
      <c r="RLN274" s="253"/>
      <c r="RLO274" s="253"/>
      <c r="RLP274" s="253"/>
      <c r="RLQ274" s="253"/>
      <c r="RLR274" s="253"/>
      <c r="RLS274" s="253"/>
      <c r="RLT274" s="253"/>
      <c r="RLU274" s="253"/>
      <c r="RLV274" s="253"/>
      <c r="RLW274" s="253"/>
      <c r="RLX274" s="253"/>
      <c r="RLY274" s="253"/>
      <c r="RLZ274" s="253"/>
      <c r="RMA274" s="253"/>
      <c r="RMB274" s="253"/>
      <c r="RMC274" s="253"/>
      <c r="RMD274" s="253"/>
      <c r="RME274" s="253"/>
      <c r="RMF274" s="253"/>
      <c r="RMG274" s="253"/>
      <c r="RMH274" s="253"/>
      <c r="RMI274" s="253"/>
      <c r="RMJ274" s="253"/>
      <c r="RMK274" s="253"/>
      <c r="RML274" s="253"/>
      <c r="RMM274" s="253"/>
      <c r="RMN274" s="253"/>
      <c r="RMO274" s="253"/>
      <c r="RMP274" s="253"/>
      <c r="RMQ274" s="253"/>
      <c r="RMR274" s="253"/>
      <c r="RMS274" s="253"/>
      <c r="RMT274" s="253"/>
      <c r="RMU274" s="253"/>
      <c r="RMV274" s="253"/>
      <c r="RMW274" s="253"/>
      <c r="RMX274" s="253"/>
      <c r="RMY274" s="253"/>
      <c r="RMZ274" s="253"/>
      <c r="RNA274" s="253"/>
      <c r="RNB274" s="253"/>
      <c r="RNC274" s="253"/>
      <c r="RND274" s="253"/>
      <c r="RNE274" s="253"/>
      <c r="RNF274" s="253"/>
      <c r="RNG274" s="253"/>
      <c r="RNH274" s="253"/>
      <c r="RNI274" s="253"/>
      <c r="RNJ274" s="253"/>
      <c r="RNK274" s="253"/>
      <c r="RNL274" s="253"/>
      <c r="RNM274" s="253"/>
      <c r="RNN274" s="253"/>
      <c r="RNO274" s="253"/>
      <c r="RNP274" s="253"/>
      <c r="RNQ274" s="253"/>
      <c r="RNR274" s="253"/>
      <c r="RNS274" s="253"/>
      <c r="RNT274" s="253"/>
      <c r="RNU274" s="253"/>
      <c r="RNV274" s="253"/>
      <c r="RNW274" s="253"/>
      <c r="RNX274" s="253"/>
      <c r="RNY274" s="253"/>
      <c r="RNZ274" s="253"/>
      <c r="ROA274" s="253"/>
      <c r="ROB274" s="253"/>
      <c r="ROC274" s="253"/>
      <c r="ROD274" s="253"/>
      <c r="ROE274" s="253"/>
      <c r="ROF274" s="253"/>
      <c r="ROG274" s="253"/>
      <c r="ROH274" s="253"/>
      <c r="ROI274" s="253"/>
      <c r="ROJ274" s="253"/>
      <c r="ROK274" s="253"/>
      <c r="ROL274" s="253"/>
      <c r="ROM274" s="253"/>
      <c r="RON274" s="253"/>
      <c r="ROO274" s="253"/>
      <c r="ROP274" s="253"/>
      <c r="ROQ274" s="253"/>
      <c r="ROR274" s="253"/>
      <c r="ROS274" s="253"/>
      <c r="ROT274" s="253"/>
      <c r="ROU274" s="253"/>
      <c r="ROV274" s="253"/>
      <c r="ROW274" s="253"/>
      <c r="ROX274" s="253"/>
      <c r="ROY274" s="253"/>
      <c r="ROZ274" s="253"/>
      <c r="RPA274" s="253"/>
      <c r="RPB274" s="253"/>
      <c r="RPC274" s="253"/>
      <c r="RPD274" s="253"/>
      <c r="RPE274" s="253"/>
      <c r="RPF274" s="253"/>
      <c r="RPG274" s="253"/>
      <c r="RPH274" s="253"/>
      <c r="RPI274" s="253"/>
      <c r="RPJ274" s="253"/>
      <c r="RPK274" s="253"/>
      <c r="RPL274" s="253"/>
      <c r="RPM274" s="253"/>
      <c r="RPN274" s="253"/>
      <c r="RPO274" s="253"/>
      <c r="RPP274" s="253"/>
      <c r="RPQ274" s="253"/>
      <c r="RPR274" s="253"/>
      <c r="RPS274" s="253"/>
      <c r="RPT274" s="253"/>
      <c r="RPU274" s="253"/>
      <c r="RPV274" s="253"/>
      <c r="RPW274" s="253"/>
      <c r="RPX274" s="253"/>
      <c r="RPY274" s="253"/>
      <c r="RPZ274" s="253"/>
      <c r="RQA274" s="253"/>
      <c r="RQB274" s="253"/>
      <c r="RQC274" s="253"/>
      <c r="RQD274" s="253"/>
      <c r="RQE274" s="253"/>
      <c r="RQF274" s="253"/>
      <c r="RQG274" s="253"/>
      <c r="RQH274" s="253"/>
      <c r="RQI274" s="253"/>
      <c r="RQJ274" s="253"/>
      <c r="RQK274" s="253"/>
      <c r="RQL274" s="253"/>
      <c r="RQM274" s="253"/>
      <c r="RQN274" s="253"/>
      <c r="RQO274" s="253"/>
      <c r="RQP274" s="253"/>
      <c r="RQQ274" s="253"/>
      <c r="RQR274" s="253"/>
      <c r="RQS274" s="253"/>
      <c r="RQT274" s="253"/>
      <c r="RQU274" s="253"/>
      <c r="RQV274" s="253"/>
      <c r="RQW274" s="253"/>
      <c r="RQX274" s="253"/>
      <c r="RQY274" s="253"/>
      <c r="RQZ274" s="253"/>
      <c r="RRA274" s="253"/>
      <c r="RRB274" s="253"/>
      <c r="RRC274" s="253"/>
      <c r="RRD274" s="253"/>
      <c r="RRE274" s="253"/>
      <c r="RRF274" s="253"/>
      <c r="RRG274" s="253"/>
      <c r="RRH274" s="253"/>
      <c r="RRI274" s="253"/>
      <c r="RRJ274" s="253"/>
      <c r="RRK274" s="253"/>
      <c r="RRL274" s="253"/>
      <c r="RRM274" s="253"/>
      <c r="RRN274" s="253"/>
      <c r="RRO274" s="253"/>
      <c r="RRP274" s="253"/>
      <c r="RRQ274" s="253"/>
      <c r="RRR274" s="253"/>
      <c r="RRS274" s="253"/>
      <c r="RRT274" s="253"/>
      <c r="RRU274" s="253"/>
      <c r="RRV274" s="253"/>
      <c r="RRW274" s="253"/>
      <c r="RRX274" s="253"/>
      <c r="RRY274" s="253"/>
      <c r="RRZ274" s="253"/>
      <c r="RSA274" s="253"/>
      <c r="RSB274" s="253"/>
      <c r="RSC274" s="253"/>
      <c r="RSD274" s="253"/>
      <c r="RSE274" s="253"/>
      <c r="RSF274" s="253"/>
      <c r="RSG274" s="253"/>
      <c r="RSH274" s="253"/>
      <c r="RSI274" s="253"/>
      <c r="RSJ274" s="253"/>
      <c r="RSK274" s="253"/>
      <c r="RSL274" s="253"/>
      <c r="RSM274" s="253"/>
      <c r="RSN274" s="253"/>
      <c r="RSO274" s="253"/>
      <c r="RSP274" s="253"/>
      <c r="RSQ274" s="253"/>
      <c r="RSR274" s="253"/>
      <c r="RSS274" s="253"/>
      <c r="RST274" s="253"/>
      <c r="RSU274" s="253"/>
      <c r="RSV274" s="253"/>
      <c r="RSW274" s="253"/>
      <c r="RSX274" s="253"/>
      <c r="RSY274" s="253"/>
      <c r="RSZ274" s="253"/>
      <c r="RTA274" s="253"/>
      <c r="RTB274" s="253"/>
      <c r="RTC274" s="253"/>
      <c r="RTD274" s="253"/>
      <c r="RTE274" s="253"/>
      <c r="RTF274" s="253"/>
      <c r="RTG274" s="253"/>
      <c r="RTH274" s="253"/>
      <c r="RTI274" s="253"/>
      <c r="RTJ274" s="253"/>
      <c r="RTK274" s="253"/>
      <c r="RTL274" s="253"/>
      <c r="RTM274" s="253"/>
      <c r="RTN274" s="253"/>
      <c r="RTO274" s="253"/>
      <c r="RTP274" s="253"/>
      <c r="RTQ274" s="253"/>
      <c r="RTR274" s="253"/>
      <c r="RTS274" s="253"/>
      <c r="RTT274" s="253"/>
      <c r="RTU274" s="253"/>
      <c r="RTV274" s="253"/>
      <c r="RTW274" s="253"/>
      <c r="RTX274" s="253"/>
      <c r="RTY274" s="253"/>
      <c r="RTZ274" s="253"/>
      <c r="RUA274" s="253"/>
      <c r="RUB274" s="253"/>
      <c r="RUC274" s="253"/>
      <c r="RUD274" s="253"/>
      <c r="RUE274" s="253"/>
      <c r="RUF274" s="253"/>
      <c r="RUG274" s="253"/>
      <c r="RUH274" s="253"/>
      <c r="RUI274" s="253"/>
      <c r="RUJ274" s="253"/>
      <c r="RUK274" s="253"/>
      <c r="RUL274" s="253"/>
      <c r="RUM274" s="253"/>
      <c r="RUN274" s="253"/>
      <c r="RUO274" s="253"/>
      <c r="RUP274" s="253"/>
      <c r="RUQ274" s="253"/>
      <c r="RUR274" s="253"/>
      <c r="RUS274" s="253"/>
      <c r="RUT274" s="253"/>
      <c r="RUU274" s="253"/>
      <c r="RUV274" s="253"/>
      <c r="RUW274" s="253"/>
      <c r="RUX274" s="253"/>
      <c r="RUY274" s="253"/>
      <c r="RUZ274" s="253"/>
      <c r="RVA274" s="253"/>
      <c r="RVB274" s="253"/>
      <c r="RVC274" s="253"/>
      <c r="RVD274" s="253"/>
      <c r="RVE274" s="253"/>
      <c r="RVF274" s="253"/>
      <c r="RVG274" s="253"/>
      <c r="RVH274" s="253"/>
      <c r="RVI274" s="253"/>
      <c r="RVJ274" s="253"/>
      <c r="RVK274" s="253"/>
      <c r="RVL274" s="253"/>
      <c r="RVM274" s="253"/>
      <c r="RVN274" s="253"/>
      <c r="RVO274" s="253"/>
      <c r="RVP274" s="253"/>
      <c r="RVQ274" s="253"/>
      <c r="RVR274" s="253"/>
      <c r="RVS274" s="253"/>
      <c r="RVT274" s="253"/>
      <c r="RVU274" s="253"/>
      <c r="RVV274" s="253"/>
      <c r="RVW274" s="253"/>
      <c r="RVX274" s="253"/>
      <c r="RVY274" s="253"/>
      <c r="RVZ274" s="253"/>
      <c r="RWA274" s="253"/>
      <c r="RWB274" s="253"/>
      <c r="RWC274" s="253"/>
      <c r="RWD274" s="253"/>
      <c r="RWE274" s="253"/>
      <c r="RWF274" s="253"/>
      <c r="RWG274" s="253"/>
      <c r="RWH274" s="253"/>
      <c r="RWI274" s="253"/>
      <c r="RWJ274" s="253"/>
      <c r="RWK274" s="253"/>
      <c r="RWL274" s="253"/>
      <c r="RWM274" s="253"/>
      <c r="RWN274" s="253"/>
      <c r="RWO274" s="253"/>
      <c r="RWP274" s="253"/>
      <c r="RWQ274" s="253"/>
      <c r="RWR274" s="253"/>
      <c r="RWS274" s="253"/>
      <c r="RWT274" s="253"/>
      <c r="RWU274" s="253"/>
      <c r="RWV274" s="253"/>
      <c r="RWW274" s="253"/>
      <c r="RWX274" s="253"/>
      <c r="RWY274" s="253"/>
      <c r="RWZ274" s="253"/>
      <c r="RXA274" s="253"/>
      <c r="RXB274" s="253"/>
      <c r="RXC274" s="253"/>
      <c r="RXD274" s="253"/>
      <c r="RXE274" s="253"/>
      <c r="RXF274" s="253"/>
      <c r="RXG274" s="253"/>
      <c r="RXH274" s="253"/>
      <c r="RXI274" s="253"/>
      <c r="RXJ274" s="253"/>
      <c r="RXK274" s="253"/>
      <c r="RXL274" s="253"/>
      <c r="RXM274" s="253"/>
      <c r="RXN274" s="253"/>
      <c r="RXO274" s="253"/>
      <c r="RXP274" s="253"/>
      <c r="RXQ274" s="253"/>
      <c r="RXR274" s="253"/>
      <c r="RXS274" s="253"/>
      <c r="RXT274" s="253"/>
      <c r="RXU274" s="253"/>
      <c r="RXV274" s="253"/>
      <c r="RXW274" s="253"/>
      <c r="RXX274" s="253"/>
      <c r="RXY274" s="253"/>
      <c r="RXZ274" s="253"/>
      <c r="RYA274" s="253"/>
      <c r="RYB274" s="253"/>
      <c r="RYC274" s="253"/>
      <c r="RYD274" s="253"/>
      <c r="RYE274" s="253"/>
      <c r="RYF274" s="253"/>
      <c r="RYG274" s="253"/>
      <c r="RYH274" s="253"/>
      <c r="RYI274" s="253"/>
      <c r="RYJ274" s="253"/>
      <c r="RYK274" s="253"/>
      <c r="RYL274" s="253"/>
      <c r="RYM274" s="253"/>
      <c r="RYN274" s="253"/>
      <c r="RYO274" s="253"/>
      <c r="RYP274" s="253"/>
      <c r="RYQ274" s="253"/>
      <c r="RYR274" s="253"/>
      <c r="RYS274" s="253"/>
      <c r="RYT274" s="253"/>
      <c r="RYU274" s="253"/>
      <c r="RYV274" s="253"/>
      <c r="RYW274" s="253"/>
      <c r="RYX274" s="253"/>
      <c r="RYY274" s="253"/>
      <c r="RYZ274" s="253"/>
      <c r="RZA274" s="253"/>
      <c r="RZB274" s="253"/>
      <c r="RZC274" s="253"/>
      <c r="RZD274" s="253"/>
      <c r="RZE274" s="253"/>
      <c r="RZF274" s="253"/>
      <c r="RZG274" s="253"/>
      <c r="RZH274" s="253"/>
      <c r="RZI274" s="253"/>
      <c r="RZJ274" s="253"/>
      <c r="RZK274" s="253"/>
      <c r="RZL274" s="253"/>
      <c r="RZM274" s="253"/>
      <c r="RZN274" s="253"/>
      <c r="RZO274" s="253"/>
      <c r="RZP274" s="253"/>
      <c r="RZQ274" s="253"/>
      <c r="RZR274" s="253"/>
      <c r="RZS274" s="253"/>
      <c r="RZT274" s="253"/>
      <c r="RZU274" s="253"/>
      <c r="RZV274" s="253"/>
      <c r="RZW274" s="253"/>
      <c r="RZX274" s="253"/>
      <c r="RZY274" s="253"/>
      <c r="RZZ274" s="253"/>
      <c r="SAA274" s="253"/>
      <c r="SAB274" s="253"/>
      <c r="SAC274" s="253"/>
      <c r="SAD274" s="253"/>
      <c r="SAE274" s="253"/>
      <c r="SAF274" s="253"/>
      <c r="SAG274" s="253"/>
      <c r="SAH274" s="253"/>
      <c r="SAI274" s="253"/>
      <c r="SAJ274" s="253"/>
      <c r="SAK274" s="253"/>
      <c r="SAL274" s="253"/>
      <c r="SAM274" s="253"/>
      <c r="SAN274" s="253"/>
      <c r="SAO274" s="253"/>
      <c r="SAP274" s="253"/>
      <c r="SAQ274" s="253"/>
      <c r="SAR274" s="253"/>
      <c r="SAS274" s="253"/>
      <c r="SAT274" s="253"/>
      <c r="SAU274" s="253"/>
      <c r="SAV274" s="253"/>
      <c r="SAW274" s="253"/>
      <c r="SAX274" s="253"/>
      <c r="SAY274" s="253"/>
      <c r="SAZ274" s="253"/>
      <c r="SBA274" s="253"/>
      <c r="SBB274" s="253"/>
      <c r="SBC274" s="253"/>
      <c r="SBD274" s="253"/>
      <c r="SBE274" s="253"/>
      <c r="SBF274" s="253"/>
      <c r="SBG274" s="253"/>
      <c r="SBH274" s="253"/>
      <c r="SBI274" s="253"/>
      <c r="SBJ274" s="253"/>
      <c r="SBK274" s="253"/>
      <c r="SBL274" s="253"/>
      <c r="SBM274" s="253"/>
      <c r="SBN274" s="253"/>
      <c r="SBO274" s="253"/>
      <c r="SBP274" s="253"/>
      <c r="SBQ274" s="253"/>
      <c r="SBR274" s="253"/>
      <c r="SBS274" s="253"/>
      <c r="SBT274" s="253"/>
      <c r="SBU274" s="253"/>
      <c r="SBV274" s="253"/>
      <c r="SBW274" s="253"/>
      <c r="SBX274" s="253"/>
      <c r="SBY274" s="253"/>
      <c r="SBZ274" s="253"/>
      <c r="SCA274" s="253"/>
      <c r="SCB274" s="253"/>
      <c r="SCC274" s="253"/>
      <c r="SCD274" s="253"/>
      <c r="SCE274" s="253"/>
      <c r="SCF274" s="253"/>
      <c r="SCG274" s="253"/>
      <c r="SCH274" s="253"/>
      <c r="SCI274" s="253"/>
      <c r="SCJ274" s="253"/>
      <c r="SCK274" s="253"/>
      <c r="SCL274" s="253"/>
      <c r="SCM274" s="253"/>
      <c r="SCN274" s="253"/>
      <c r="SCO274" s="253"/>
      <c r="SCP274" s="253"/>
      <c r="SCQ274" s="253"/>
      <c r="SCR274" s="253"/>
      <c r="SCS274" s="253"/>
      <c r="SCT274" s="253"/>
      <c r="SCU274" s="253"/>
      <c r="SCV274" s="253"/>
      <c r="SCW274" s="253"/>
      <c r="SCX274" s="253"/>
      <c r="SCY274" s="253"/>
      <c r="SCZ274" s="253"/>
      <c r="SDA274" s="253"/>
      <c r="SDB274" s="253"/>
      <c r="SDC274" s="253"/>
      <c r="SDD274" s="253"/>
      <c r="SDE274" s="253"/>
      <c r="SDF274" s="253"/>
      <c r="SDG274" s="253"/>
      <c r="SDH274" s="253"/>
      <c r="SDI274" s="253"/>
      <c r="SDJ274" s="253"/>
      <c r="SDK274" s="253"/>
      <c r="SDL274" s="253"/>
      <c r="SDM274" s="253"/>
      <c r="SDN274" s="253"/>
      <c r="SDO274" s="253"/>
      <c r="SDP274" s="253"/>
      <c r="SDQ274" s="253"/>
      <c r="SDR274" s="253"/>
      <c r="SDS274" s="253"/>
      <c r="SDT274" s="253"/>
      <c r="SDU274" s="253"/>
      <c r="SDV274" s="253"/>
      <c r="SDW274" s="253"/>
      <c r="SDX274" s="253"/>
      <c r="SDY274" s="253"/>
      <c r="SDZ274" s="253"/>
      <c r="SEA274" s="253"/>
      <c r="SEB274" s="253"/>
      <c r="SEC274" s="253"/>
      <c r="SED274" s="253"/>
      <c r="SEE274" s="253"/>
      <c r="SEF274" s="253"/>
      <c r="SEG274" s="253"/>
      <c r="SEH274" s="253"/>
      <c r="SEI274" s="253"/>
      <c r="SEJ274" s="253"/>
      <c r="SEK274" s="253"/>
      <c r="SEL274" s="253"/>
      <c r="SEM274" s="253"/>
      <c r="SEN274" s="253"/>
      <c r="SEO274" s="253"/>
      <c r="SEP274" s="253"/>
      <c r="SEQ274" s="253"/>
      <c r="SER274" s="253"/>
      <c r="SES274" s="253"/>
      <c r="SET274" s="253"/>
      <c r="SEU274" s="253"/>
      <c r="SEV274" s="253"/>
      <c r="SEW274" s="253"/>
      <c r="SEX274" s="253"/>
      <c r="SEY274" s="253"/>
      <c r="SEZ274" s="253"/>
      <c r="SFA274" s="253"/>
      <c r="SFB274" s="253"/>
      <c r="SFC274" s="253"/>
      <c r="SFD274" s="253"/>
      <c r="SFE274" s="253"/>
      <c r="SFF274" s="253"/>
      <c r="SFG274" s="253"/>
      <c r="SFH274" s="253"/>
      <c r="SFI274" s="253"/>
      <c r="SFJ274" s="253"/>
      <c r="SFK274" s="253"/>
      <c r="SFL274" s="253"/>
      <c r="SFM274" s="253"/>
      <c r="SFN274" s="253"/>
      <c r="SFO274" s="253"/>
      <c r="SFP274" s="253"/>
      <c r="SFQ274" s="253"/>
      <c r="SFR274" s="253"/>
      <c r="SFS274" s="253"/>
      <c r="SFT274" s="253"/>
      <c r="SFU274" s="253"/>
      <c r="SFV274" s="253"/>
      <c r="SFW274" s="253"/>
      <c r="SFX274" s="253"/>
      <c r="SFY274" s="253"/>
      <c r="SFZ274" s="253"/>
      <c r="SGA274" s="253"/>
      <c r="SGB274" s="253"/>
      <c r="SGC274" s="253"/>
      <c r="SGD274" s="253"/>
      <c r="SGE274" s="253"/>
      <c r="SGF274" s="253"/>
      <c r="SGG274" s="253"/>
      <c r="SGH274" s="253"/>
      <c r="SGI274" s="253"/>
      <c r="SGJ274" s="253"/>
      <c r="SGK274" s="253"/>
      <c r="SGL274" s="253"/>
      <c r="SGM274" s="253"/>
      <c r="SGN274" s="253"/>
      <c r="SGO274" s="253"/>
      <c r="SGP274" s="253"/>
      <c r="SGQ274" s="253"/>
      <c r="SGR274" s="253"/>
      <c r="SGS274" s="253"/>
      <c r="SGT274" s="253"/>
      <c r="SGU274" s="253"/>
      <c r="SGV274" s="253"/>
      <c r="SGW274" s="253"/>
      <c r="SGX274" s="253"/>
      <c r="SGY274" s="253"/>
      <c r="SGZ274" s="253"/>
      <c r="SHA274" s="253"/>
      <c r="SHB274" s="253"/>
      <c r="SHC274" s="253"/>
      <c r="SHD274" s="253"/>
      <c r="SHE274" s="253"/>
      <c r="SHF274" s="253"/>
      <c r="SHG274" s="253"/>
      <c r="SHH274" s="253"/>
      <c r="SHI274" s="253"/>
      <c r="SHJ274" s="253"/>
      <c r="SHK274" s="253"/>
      <c r="SHL274" s="253"/>
      <c r="SHM274" s="253"/>
      <c r="SHN274" s="253"/>
      <c r="SHO274" s="253"/>
      <c r="SHP274" s="253"/>
      <c r="SHQ274" s="253"/>
      <c r="SHR274" s="253"/>
      <c r="SHS274" s="253"/>
      <c r="SHT274" s="253"/>
      <c r="SHU274" s="253"/>
      <c r="SHV274" s="253"/>
      <c r="SHW274" s="253"/>
      <c r="SHX274" s="253"/>
      <c r="SHY274" s="253"/>
      <c r="SHZ274" s="253"/>
      <c r="SIA274" s="253"/>
      <c r="SIB274" s="253"/>
      <c r="SIC274" s="253"/>
      <c r="SID274" s="253"/>
      <c r="SIE274" s="253"/>
      <c r="SIF274" s="253"/>
      <c r="SIG274" s="253"/>
      <c r="SIH274" s="253"/>
      <c r="SII274" s="253"/>
      <c r="SIJ274" s="253"/>
      <c r="SIK274" s="253"/>
      <c r="SIL274" s="253"/>
      <c r="SIM274" s="253"/>
      <c r="SIN274" s="253"/>
      <c r="SIO274" s="253"/>
      <c r="SIP274" s="253"/>
      <c r="SIQ274" s="253"/>
      <c r="SIR274" s="253"/>
      <c r="SIS274" s="253"/>
      <c r="SIT274" s="253"/>
      <c r="SIU274" s="253"/>
      <c r="SIV274" s="253"/>
      <c r="SIW274" s="253"/>
      <c r="SIX274" s="253"/>
      <c r="SIY274" s="253"/>
      <c r="SIZ274" s="253"/>
      <c r="SJA274" s="253"/>
      <c r="SJB274" s="253"/>
      <c r="SJC274" s="253"/>
      <c r="SJD274" s="253"/>
      <c r="SJE274" s="253"/>
      <c r="SJF274" s="253"/>
      <c r="SJG274" s="253"/>
      <c r="SJH274" s="253"/>
      <c r="SJI274" s="253"/>
      <c r="SJJ274" s="253"/>
      <c r="SJK274" s="253"/>
      <c r="SJL274" s="253"/>
      <c r="SJM274" s="253"/>
      <c r="SJN274" s="253"/>
      <c r="SJO274" s="253"/>
      <c r="SJP274" s="253"/>
      <c r="SJQ274" s="253"/>
      <c r="SJR274" s="253"/>
      <c r="SJS274" s="253"/>
      <c r="SJT274" s="253"/>
      <c r="SJU274" s="253"/>
      <c r="SJV274" s="253"/>
      <c r="SJW274" s="253"/>
      <c r="SJX274" s="253"/>
      <c r="SJY274" s="253"/>
      <c r="SJZ274" s="253"/>
      <c r="SKA274" s="253"/>
      <c r="SKB274" s="253"/>
      <c r="SKC274" s="253"/>
      <c r="SKD274" s="253"/>
      <c r="SKE274" s="253"/>
      <c r="SKF274" s="253"/>
      <c r="SKG274" s="253"/>
      <c r="SKH274" s="253"/>
      <c r="SKI274" s="253"/>
      <c r="SKJ274" s="253"/>
      <c r="SKK274" s="253"/>
      <c r="SKL274" s="253"/>
      <c r="SKM274" s="253"/>
      <c r="SKN274" s="253"/>
      <c r="SKO274" s="253"/>
      <c r="SKP274" s="253"/>
      <c r="SKQ274" s="253"/>
      <c r="SKR274" s="253"/>
      <c r="SKS274" s="253"/>
      <c r="SKT274" s="253"/>
      <c r="SKU274" s="253"/>
      <c r="SKV274" s="253"/>
      <c r="SKW274" s="253"/>
      <c r="SKX274" s="253"/>
      <c r="SKY274" s="253"/>
      <c r="SKZ274" s="253"/>
      <c r="SLA274" s="253"/>
      <c r="SLB274" s="253"/>
      <c r="SLC274" s="253"/>
      <c r="SLD274" s="253"/>
      <c r="SLE274" s="253"/>
      <c r="SLF274" s="253"/>
      <c r="SLG274" s="253"/>
      <c r="SLH274" s="253"/>
      <c r="SLI274" s="253"/>
      <c r="SLJ274" s="253"/>
      <c r="SLK274" s="253"/>
      <c r="SLL274" s="253"/>
      <c r="SLM274" s="253"/>
      <c r="SLN274" s="253"/>
      <c r="SLO274" s="253"/>
      <c r="SLP274" s="253"/>
      <c r="SLQ274" s="253"/>
      <c r="SLR274" s="253"/>
      <c r="SLS274" s="253"/>
      <c r="SLT274" s="253"/>
      <c r="SLU274" s="253"/>
      <c r="SLV274" s="253"/>
      <c r="SLW274" s="253"/>
      <c r="SLX274" s="253"/>
      <c r="SLY274" s="253"/>
      <c r="SLZ274" s="253"/>
      <c r="SMA274" s="253"/>
      <c r="SMB274" s="253"/>
      <c r="SMC274" s="253"/>
      <c r="SMD274" s="253"/>
      <c r="SME274" s="253"/>
      <c r="SMF274" s="253"/>
      <c r="SMG274" s="253"/>
      <c r="SMH274" s="253"/>
      <c r="SMI274" s="253"/>
      <c r="SMJ274" s="253"/>
      <c r="SMK274" s="253"/>
      <c r="SML274" s="253"/>
      <c r="SMM274" s="253"/>
      <c r="SMN274" s="253"/>
      <c r="SMO274" s="253"/>
      <c r="SMP274" s="253"/>
      <c r="SMQ274" s="253"/>
      <c r="SMR274" s="253"/>
      <c r="SMS274" s="253"/>
      <c r="SMT274" s="253"/>
      <c r="SMU274" s="253"/>
      <c r="SMV274" s="253"/>
      <c r="SMW274" s="253"/>
      <c r="SMX274" s="253"/>
      <c r="SMY274" s="253"/>
      <c r="SMZ274" s="253"/>
      <c r="SNA274" s="253"/>
      <c r="SNB274" s="253"/>
      <c r="SNC274" s="253"/>
      <c r="SND274" s="253"/>
      <c r="SNE274" s="253"/>
      <c r="SNF274" s="253"/>
      <c r="SNG274" s="253"/>
      <c r="SNH274" s="253"/>
      <c r="SNI274" s="253"/>
      <c r="SNJ274" s="253"/>
      <c r="SNK274" s="253"/>
      <c r="SNL274" s="253"/>
      <c r="SNM274" s="253"/>
      <c r="SNN274" s="253"/>
      <c r="SNO274" s="253"/>
      <c r="SNP274" s="253"/>
      <c r="SNQ274" s="253"/>
      <c r="SNR274" s="253"/>
      <c r="SNS274" s="253"/>
      <c r="SNT274" s="253"/>
      <c r="SNU274" s="253"/>
      <c r="SNV274" s="253"/>
      <c r="SNW274" s="253"/>
      <c r="SNX274" s="253"/>
      <c r="SNY274" s="253"/>
      <c r="SNZ274" s="253"/>
      <c r="SOA274" s="253"/>
      <c r="SOB274" s="253"/>
      <c r="SOC274" s="253"/>
      <c r="SOD274" s="253"/>
      <c r="SOE274" s="253"/>
      <c r="SOF274" s="253"/>
      <c r="SOG274" s="253"/>
      <c r="SOH274" s="253"/>
      <c r="SOI274" s="253"/>
      <c r="SOJ274" s="253"/>
      <c r="SOK274" s="253"/>
      <c r="SOL274" s="253"/>
      <c r="SOM274" s="253"/>
      <c r="SON274" s="253"/>
      <c r="SOO274" s="253"/>
      <c r="SOP274" s="253"/>
      <c r="SOQ274" s="253"/>
      <c r="SOR274" s="253"/>
      <c r="SOS274" s="253"/>
      <c r="SOT274" s="253"/>
      <c r="SOU274" s="253"/>
      <c r="SOV274" s="253"/>
      <c r="SOW274" s="253"/>
      <c r="SOX274" s="253"/>
      <c r="SOY274" s="253"/>
      <c r="SOZ274" s="253"/>
      <c r="SPA274" s="253"/>
      <c r="SPB274" s="253"/>
      <c r="SPC274" s="253"/>
      <c r="SPD274" s="253"/>
      <c r="SPE274" s="253"/>
      <c r="SPF274" s="253"/>
      <c r="SPG274" s="253"/>
      <c r="SPH274" s="253"/>
      <c r="SPI274" s="253"/>
      <c r="SPJ274" s="253"/>
      <c r="SPK274" s="253"/>
      <c r="SPL274" s="253"/>
      <c r="SPM274" s="253"/>
      <c r="SPN274" s="253"/>
      <c r="SPO274" s="253"/>
      <c r="SPP274" s="253"/>
      <c r="SPQ274" s="253"/>
      <c r="SPR274" s="253"/>
      <c r="SPS274" s="253"/>
      <c r="SPT274" s="253"/>
      <c r="SPU274" s="253"/>
      <c r="SPV274" s="253"/>
      <c r="SPW274" s="253"/>
      <c r="SPX274" s="253"/>
      <c r="SPY274" s="253"/>
      <c r="SPZ274" s="253"/>
      <c r="SQA274" s="253"/>
      <c r="SQB274" s="253"/>
      <c r="SQC274" s="253"/>
      <c r="SQD274" s="253"/>
      <c r="SQE274" s="253"/>
      <c r="SQF274" s="253"/>
      <c r="SQG274" s="253"/>
      <c r="SQH274" s="253"/>
      <c r="SQI274" s="253"/>
      <c r="SQJ274" s="253"/>
      <c r="SQK274" s="253"/>
      <c r="SQL274" s="253"/>
      <c r="SQM274" s="253"/>
      <c r="SQN274" s="253"/>
      <c r="SQO274" s="253"/>
      <c r="SQP274" s="253"/>
      <c r="SQQ274" s="253"/>
      <c r="SQR274" s="253"/>
      <c r="SQS274" s="253"/>
      <c r="SQT274" s="253"/>
      <c r="SQU274" s="253"/>
      <c r="SQV274" s="253"/>
      <c r="SQW274" s="253"/>
      <c r="SQX274" s="253"/>
      <c r="SQY274" s="253"/>
      <c r="SQZ274" s="253"/>
      <c r="SRA274" s="253"/>
      <c r="SRB274" s="253"/>
      <c r="SRC274" s="253"/>
      <c r="SRD274" s="253"/>
      <c r="SRE274" s="253"/>
      <c r="SRF274" s="253"/>
      <c r="SRG274" s="253"/>
      <c r="SRH274" s="253"/>
      <c r="SRI274" s="253"/>
      <c r="SRJ274" s="253"/>
      <c r="SRK274" s="253"/>
      <c r="SRL274" s="253"/>
      <c r="SRM274" s="253"/>
      <c r="SRN274" s="253"/>
      <c r="SRO274" s="253"/>
      <c r="SRP274" s="253"/>
      <c r="SRQ274" s="253"/>
      <c r="SRR274" s="253"/>
      <c r="SRS274" s="253"/>
      <c r="SRT274" s="253"/>
      <c r="SRU274" s="253"/>
      <c r="SRV274" s="253"/>
      <c r="SRW274" s="253"/>
      <c r="SRX274" s="253"/>
      <c r="SRY274" s="253"/>
      <c r="SRZ274" s="253"/>
      <c r="SSA274" s="253"/>
      <c r="SSB274" s="253"/>
      <c r="SSC274" s="253"/>
      <c r="SSD274" s="253"/>
      <c r="SSE274" s="253"/>
      <c r="SSF274" s="253"/>
      <c r="SSG274" s="253"/>
      <c r="SSH274" s="253"/>
      <c r="SSI274" s="253"/>
      <c r="SSJ274" s="253"/>
      <c r="SSK274" s="253"/>
      <c r="SSL274" s="253"/>
      <c r="SSM274" s="253"/>
      <c r="SSN274" s="253"/>
      <c r="SSO274" s="253"/>
      <c r="SSP274" s="253"/>
      <c r="SSQ274" s="253"/>
      <c r="SSR274" s="253"/>
      <c r="SSS274" s="253"/>
      <c r="SST274" s="253"/>
      <c r="SSU274" s="253"/>
      <c r="SSV274" s="253"/>
      <c r="SSW274" s="253"/>
      <c r="SSX274" s="253"/>
      <c r="SSY274" s="253"/>
      <c r="SSZ274" s="253"/>
      <c r="STA274" s="253"/>
      <c r="STB274" s="253"/>
      <c r="STC274" s="253"/>
      <c r="STD274" s="253"/>
      <c r="STE274" s="253"/>
      <c r="STF274" s="253"/>
      <c r="STG274" s="253"/>
      <c r="STH274" s="253"/>
      <c r="STI274" s="253"/>
      <c r="STJ274" s="253"/>
      <c r="STK274" s="253"/>
      <c r="STL274" s="253"/>
      <c r="STM274" s="253"/>
      <c r="STN274" s="253"/>
      <c r="STO274" s="253"/>
      <c r="STP274" s="253"/>
      <c r="STQ274" s="253"/>
      <c r="STR274" s="253"/>
      <c r="STS274" s="253"/>
      <c r="STT274" s="253"/>
      <c r="STU274" s="253"/>
      <c r="STV274" s="253"/>
      <c r="STW274" s="253"/>
      <c r="STX274" s="253"/>
      <c r="STY274" s="253"/>
      <c r="STZ274" s="253"/>
      <c r="SUA274" s="253"/>
      <c r="SUB274" s="253"/>
      <c r="SUC274" s="253"/>
      <c r="SUD274" s="253"/>
      <c r="SUE274" s="253"/>
      <c r="SUF274" s="253"/>
      <c r="SUG274" s="253"/>
      <c r="SUH274" s="253"/>
      <c r="SUI274" s="253"/>
      <c r="SUJ274" s="253"/>
      <c r="SUK274" s="253"/>
      <c r="SUL274" s="253"/>
      <c r="SUM274" s="253"/>
      <c r="SUN274" s="253"/>
      <c r="SUO274" s="253"/>
      <c r="SUP274" s="253"/>
      <c r="SUQ274" s="253"/>
      <c r="SUR274" s="253"/>
      <c r="SUS274" s="253"/>
      <c r="SUT274" s="253"/>
      <c r="SUU274" s="253"/>
      <c r="SUV274" s="253"/>
      <c r="SUW274" s="253"/>
      <c r="SUX274" s="253"/>
      <c r="SUY274" s="253"/>
      <c r="SUZ274" s="253"/>
      <c r="SVA274" s="253"/>
      <c r="SVB274" s="253"/>
      <c r="SVC274" s="253"/>
      <c r="SVD274" s="253"/>
      <c r="SVE274" s="253"/>
      <c r="SVF274" s="253"/>
      <c r="SVG274" s="253"/>
      <c r="SVH274" s="253"/>
      <c r="SVI274" s="253"/>
      <c r="SVJ274" s="253"/>
      <c r="SVK274" s="253"/>
      <c r="SVL274" s="253"/>
      <c r="SVM274" s="253"/>
      <c r="SVN274" s="253"/>
      <c r="SVO274" s="253"/>
      <c r="SVP274" s="253"/>
      <c r="SVQ274" s="253"/>
      <c r="SVR274" s="253"/>
      <c r="SVS274" s="253"/>
      <c r="SVT274" s="253"/>
      <c r="SVU274" s="253"/>
      <c r="SVV274" s="253"/>
      <c r="SVW274" s="253"/>
      <c r="SVX274" s="253"/>
      <c r="SVY274" s="253"/>
      <c r="SVZ274" s="253"/>
      <c r="SWA274" s="253"/>
      <c r="SWB274" s="253"/>
      <c r="SWC274" s="253"/>
      <c r="SWD274" s="253"/>
      <c r="SWE274" s="253"/>
      <c r="SWF274" s="253"/>
      <c r="SWG274" s="253"/>
      <c r="SWH274" s="253"/>
      <c r="SWI274" s="253"/>
      <c r="SWJ274" s="253"/>
      <c r="SWK274" s="253"/>
      <c r="SWL274" s="253"/>
      <c r="SWM274" s="253"/>
      <c r="SWN274" s="253"/>
      <c r="SWO274" s="253"/>
      <c r="SWP274" s="253"/>
      <c r="SWQ274" s="253"/>
      <c r="SWR274" s="253"/>
      <c r="SWS274" s="253"/>
      <c r="SWT274" s="253"/>
      <c r="SWU274" s="253"/>
      <c r="SWV274" s="253"/>
      <c r="SWW274" s="253"/>
      <c r="SWX274" s="253"/>
      <c r="SWY274" s="253"/>
      <c r="SWZ274" s="253"/>
      <c r="SXA274" s="253"/>
      <c r="SXB274" s="253"/>
      <c r="SXC274" s="253"/>
      <c r="SXD274" s="253"/>
      <c r="SXE274" s="253"/>
      <c r="SXF274" s="253"/>
      <c r="SXG274" s="253"/>
      <c r="SXH274" s="253"/>
      <c r="SXI274" s="253"/>
      <c r="SXJ274" s="253"/>
      <c r="SXK274" s="253"/>
      <c r="SXL274" s="253"/>
      <c r="SXM274" s="253"/>
      <c r="SXN274" s="253"/>
      <c r="SXO274" s="253"/>
      <c r="SXP274" s="253"/>
      <c r="SXQ274" s="253"/>
      <c r="SXR274" s="253"/>
      <c r="SXS274" s="253"/>
      <c r="SXT274" s="253"/>
      <c r="SXU274" s="253"/>
      <c r="SXV274" s="253"/>
      <c r="SXW274" s="253"/>
      <c r="SXX274" s="253"/>
      <c r="SXY274" s="253"/>
      <c r="SXZ274" s="253"/>
      <c r="SYA274" s="253"/>
      <c r="SYB274" s="253"/>
      <c r="SYC274" s="253"/>
      <c r="SYD274" s="253"/>
      <c r="SYE274" s="253"/>
      <c r="SYF274" s="253"/>
      <c r="SYG274" s="253"/>
      <c r="SYH274" s="253"/>
      <c r="SYI274" s="253"/>
      <c r="SYJ274" s="253"/>
      <c r="SYK274" s="253"/>
      <c r="SYL274" s="253"/>
      <c r="SYM274" s="253"/>
      <c r="SYN274" s="253"/>
      <c r="SYO274" s="253"/>
      <c r="SYP274" s="253"/>
      <c r="SYQ274" s="253"/>
      <c r="SYR274" s="253"/>
      <c r="SYS274" s="253"/>
      <c r="SYT274" s="253"/>
      <c r="SYU274" s="253"/>
      <c r="SYV274" s="253"/>
      <c r="SYW274" s="253"/>
      <c r="SYX274" s="253"/>
      <c r="SYY274" s="253"/>
      <c r="SYZ274" s="253"/>
      <c r="SZA274" s="253"/>
      <c r="SZB274" s="253"/>
      <c r="SZC274" s="253"/>
      <c r="SZD274" s="253"/>
      <c r="SZE274" s="253"/>
      <c r="SZF274" s="253"/>
      <c r="SZG274" s="253"/>
      <c r="SZH274" s="253"/>
      <c r="SZI274" s="253"/>
      <c r="SZJ274" s="253"/>
      <c r="SZK274" s="253"/>
      <c r="SZL274" s="253"/>
      <c r="SZM274" s="253"/>
      <c r="SZN274" s="253"/>
      <c r="SZO274" s="253"/>
      <c r="SZP274" s="253"/>
      <c r="SZQ274" s="253"/>
      <c r="SZR274" s="253"/>
      <c r="SZS274" s="253"/>
      <c r="SZT274" s="253"/>
      <c r="SZU274" s="253"/>
      <c r="SZV274" s="253"/>
      <c r="SZW274" s="253"/>
      <c r="SZX274" s="253"/>
      <c r="SZY274" s="253"/>
      <c r="SZZ274" s="253"/>
      <c r="TAA274" s="253"/>
      <c r="TAB274" s="253"/>
      <c r="TAC274" s="253"/>
      <c r="TAD274" s="253"/>
      <c r="TAE274" s="253"/>
      <c r="TAF274" s="253"/>
      <c r="TAG274" s="253"/>
      <c r="TAH274" s="253"/>
      <c r="TAI274" s="253"/>
      <c r="TAJ274" s="253"/>
      <c r="TAK274" s="253"/>
      <c r="TAL274" s="253"/>
      <c r="TAM274" s="253"/>
      <c r="TAN274" s="253"/>
      <c r="TAO274" s="253"/>
      <c r="TAP274" s="253"/>
      <c r="TAQ274" s="253"/>
      <c r="TAR274" s="253"/>
      <c r="TAS274" s="253"/>
      <c r="TAT274" s="253"/>
      <c r="TAU274" s="253"/>
      <c r="TAV274" s="253"/>
      <c r="TAW274" s="253"/>
      <c r="TAX274" s="253"/>
      <c r="TAY274" s="253"/>
      <c r="TAZ274" s="253"/>
      <c r="TBA274" s="253"/>
      <c r="TBB274" s="253"/>
      <c r="TBC274" s="253"/>
      <c r="TBD274" s="253"/>
      <c r="TBE274" s="253"/>
      <c r="TBF274" s="253"/>
      <c r="TBG274" s="253"/>
      <c r="TBH274" s="253"/>
      <c r="TBI274" s="253"/>
      <c r="TBJ274" s="253"/>
      <c r="TBK274" s="253"/>
      <c r="TBL274" s="253"/>
      <c r="TBM274" s="253"/>
      <c r="TBN274" s="253"/>
      <c r="TBO274" s="253"/>
      <c r="TBP274" s="253"/>
      <c r="TBQ274" s="253"/>
      <c r="TBR274" s="253"/>
      <c r="TBS274" s="253"/>
      <c r="TBT274" s="253"/>
      <c r="TBU274" s="253"/>
      <c r="TBV274" s="253"/>
      <c r="TBW274" s="253"/>
      <c r="TBX274" s="253"/>
      <c r="TBY274" s="253"/>
      <c r="TBZ274" s="253"/>
      <c r="TCA274" s="253"/>
      <c r="TCB274" s="253"/>
      <c r="TCC274" s="253"/>
      <c r="TCD274" s="253"/>
      <c r="TCE274" s="253"/>
      <c r="TCF274" s="253"/>
      <c r="TCG274" s="253"/>
      <c r="TCH274" s="253"/>
      <c r="TCI274" s="253"/>
      <c r="TCJ274" s="253"/>
      <c r="TCK274" s="253"/>
      <c r="TCL274" s="253"/>
      <c r="TCM274" s="253"/>
      <c r="TCN274" s="253"/>
      <c r="TCO274" s="253"/>
      <c r="TCP274" s="253"/>
      <c r="TCQ274" s="253"/>
      <c r="TCR274" s="253"/>
      <c r="TCS274" s="253"/>
      <c r="TCT274" s="253"/>
      <c r="TCU274" s="253"/>
      <c r="TCV274" s="253"/>
      <c r="TCW274" s="253"/>
      <c r="TCX274" s="253"/>
      <c r="TCY274" s="253"/>
      <c r="TCZ274" s="253"/>
      <c r="TDA274" s="253"/>
      <c r="TDB274" s="253"/>
      <c r="TDC274" s="253"/>
      <c r="TDD274" s="253"/>
      <c r="TDE274" s="253"/>
      <c r="TDF274" s="253"/>
      <c r="TDG274" s="253"/>
      <c r="TDH274" s="253"/>
      <c r="TDI274" s="253"/>
      <c r="TDJ274" s="253"/>
      <c r="TDK274" s="253"/>
      <c r="TDL274" s="253"/>
      <c r="TDM274" s="253"/>
      <c r="TDN274" s="253"/>
      <c r="TDO274" s="253"/>
      <c r="TDP274" s="253"/>
      <c r="TDQ274" s="253"/>
      <c r="TDR274" s="253"/>
      <c r="TDS274" s="253"/>
      <c r="TDT274" s="253"/>
      <c r="TDU274" s="253"/>
      <c r="TDV274" s="253"/>
      <c r="TDW274" s="253"/>
      <c r="TDX274" s="253"/>
      <c r="TDY274" s="253"/>
      <c r="TDZ274" s="253"/>
      <c r="TEA274" s="253"/>
      <c r="TEB274" s="253"/>
      <c r="TEC274" s="253"/>
      <c r="TED274" s="253"/>
      <c r="TEE274" s="253"/>
      <c r="TEF274" s="253"/>
      <c r="TEG274" s="253"/>
      <c r="TEH274" s="253"/>
      <c r="TEI274" s="253"/>
      <c r="TEJ274" s="253"/>
      <c r="TEK274" s="253"/>
      <c r="TEL274" s="253"/>
      <c r="TEM274" s="253"/>
      <c r="TEN274" s="253"/>
      <c r="TEO274" s="253"/>
      <c r="TEP274" s="253"/>
      <c r="TEQ274" s="253"/>
      <c r="TER274" s="253"/>
      <c r="TES274" s="253"/>
      <c r="TET274" s="253"/>
      <c r="TEU274" s="253"/>
      <c r="TEV274" s="253"/>
      <c r="TEW274" s="253"/>
      <c r="TEX274" s="253"/>
      <c r="TEY274" s="253"/>
      <c r="TEZ274" s="253"/>
      <c r="TFA274" s="253"/>
      <c r="TFB274" s="253"/>
      <c r="TFC274" s="253"/>
      <c r="TFD274" s="253"/>
      <c r="TFE274" s="253"/>
      <c r="TFF274" s="253"/>
      <c r="TFG274" s="253"/>
      <c r="TFH274" s="253"/>
      <c r="TFI274" s="253"/>
      <c r="TFJ274" s="253"/>
      <c r="TFK274" s="253"/>
      <c r="TFL274" s="253"/>
      <c r="TFM274" s="253"/>
      <c r="TFN274" s="253"/>
      <c r="TFO274" s="253"/>
      <c r="TFP274" s="253"/>
      <c r="TFQ274" s="253"/>
      <c r="TFR274" s="253"/>
      <c r="TFS274" s="253"/>
      <c r="TFT274" s="253"/>
      <c r="TFU274" s="253"/>
      <c r="TFV274" s="253"/>
      <c r="TFW274" s="253"/>
      <c r="TFX274" s="253"/>
      <c r="TFY274" s="253"/>
      <c r="TFZ274" s="253"/>
      <c r="TGA274" s="253"/>
      <c r="TGB274" s="253"/>
      <c r="TGC274" s="253"/>
      <c r="TGD274" s="253"/>
      <c r="TGE274" s="253"/>
      <c r="TGF274" s="253"/>
      <c r="TGG274" s="253"/>
      <c r="TGH274" s="253"/>
      <c r="TGI274" s="253"/>
      <c r="TGJ274" s="253"/>
      <c r="TGK274" s="253"/>
      <c r="TGL274" s="253"/>
      <c r="TGM274" s="253"/>
      <c r="TGN274" s="253"/>
      <c r="TGO274" s="253"/>
      <c r="TGP274" s="253"/>
      <c r="TGQ274" s="253"/>
      <c r="TGR274" s="253"/>
      <c r="TGS274" s="253"/>
      <c r="TGT274" s="253"/>
      <c r="TGU274" s="253"/>
      <c r="TGV274" s="253"/>
      <c r="TGW274" s="253"/>
      <c r="TGX274" s="253"/>
      <c r="TGY274" s="253"/>
      <c r="TGZ274" s="253"/>
      <c r="THA274" s="253"/>
      <c r="THB274" s="253"/>
      <c r="THC274" s="253"/>
      <c r="THD274" s="253"/>
      <c r="THE274" s="253"/>
      <c r="THF274" s="253"/>
      <c r="THG274" s="253"/>
      <c r="THH274" s="253"/>
      <c r="THI274" s="253"/>
      <c r="THJ274" s="253"/>
      <c r="THK274" s="253"/>
      <c r="THL274" s="253"/>
      <c r="THM274" s="253"/>
      <c r="THN274" s="253"/>
      <c r="THO274" s="253"/>
      <c r="THP274" s="253"/>
      <c r="THQ274" s="253"/>
      <c r="THR274" s="253"/>
      <c r="THS274" s="253"/>
      <c r="THT274" s="253"/>
      <c r="THU274" s="253"/>
      <c r="THV274" s="253"/>
      <c r="THW274" s="253"/>
      <c r="THX274" s="253"/>
      <c r="THY274" s="253"/>
      <c r="THZ274" s="253"/>
      <c r="TIA274" s="253"/>
      <c r="TIB274" s="253"/>
      <c r="TIC274" s="253"/>
      <c r="TID274" s="253"/>
      <c r="TIE274" s="253"/>
      <c r="TIF274" s="253"/>
      <c r="TIG274" s="253"/>
      <c r="TIH274" s="253"/>
      <c r="TII274" s="253"/>
      <c r="TIJ274" s="253"/>
      <c r="TIK274" s="253"/>
      <c r="TIL274" s="253"/>
      <c r="TIM274" s="253"/>
      <c r="TIN274" s="253"/>
      <c r="TIO274" s="253"/>
      <c r="TIP274" s="253"/>
      <c r="TIQ274" s="253"/>
      <c r="TIR274" s="253"/>
      <c r="TIS274" s="253"/>
      <c r="TIT274" s="253"/>
      <c r="TIU274" s="253"/>
      <c r="TIV274" s="253"/>
      <c r="TIW274" s="253"/>
      <c r="TIX274" s="253"/>
      <c r="TIY274" s="253"/>
      <c r="TIZ274" s="253"/>
      <c r="TJA274" s="253"/>
      <c r="TJB274" s="253"/>
      <c r="TJC274" s="253"/>
      <c r="TJD274" s="253"/>
      <c r="TJE274" s="253"/>
      <c r="TJF274" s="253"/>
      <c r="TJG274" s="253"/>
      <c r="TJH274" s="253"/>
      <c r="TJI274" s="253"/>
      <c r="TJJ274" s="253"/>
      <c r="TJK274" s="253"/>
      <c r="TJL274" s="253"/>
      <c r="TJM274" s="253"/>
      <c r="TJN274" s="253"/>
      <c r="TJO274" s="253"/>
      <c r="TJP274" s="253"/>
      <c r="TJQ274" s="253"/>
      <c r="TJR274" s="253"/>
      <c r="TJS274" s="253"/>
      <c r="TJT274" s="253"/>
      <c r="TJU274" s="253"/>
      <c r="TJV274" s="253"/>
      <c r="TJW274" s="253"/>
      <c r="TJX274" s="253"/>
      <c r="TJY274" s="253"/>
      <c r="TJZ274" s="253"/>
      <c r="TKA274" s="253"/>
      <c r="TKB274" s="253"/>
      <c r="TKC274" s="253"/>
      <c r="TKD274" s="253"/>
      <c r="TKE274" s="253"/>
      <c r="TKF274" s="253"/>
      <c r="TKG274" s="253"/>
      <c r="TKH274" s="253"/>
      <c r="TKI274" s="253"/>
      <c r="TKJ274" s="253"/>
      <c r="TKK274" s="253"/>
      <c r="TKL274" s="253"/>
      <c r="TKM274" s="253"/>
      <c r="TKN274" s="253"/>
      <c r="TKO274" s="253"/>
      <c r="TKP274" s="253"/>
      <c r="TKQ274" s="253"/>
      <c r="TKR274" s="253"/>
      <c r="TKS274" s="253"/>
      <c r="TKT274" s="253"/>
      <c r="TKU274" s="253"/>
      <c r="TKV274" s="253"/>
      <c r="TKW274" s="253"/>
      <c r="TKX274" s="253"/>
      <c r="TKY274" s="253"/>
      <c r="TKZ274" s="253"/>
      <c r="TLA274" s="253"/>
      <c r="TLB274" s="253"/>
      <c r="TLC274" s="253"/>
      <c r="TLD274" s="253"/>
      <c r="TLE274" s="253"/>
      <c r="TLF274" s="253"/>
      <c r="TLG274" s="253"/>
      <c r="TLH274" s="253"/>
      <c r="TLI274" s="253"/>
      <c r="TLJ274" s="253"/>
      <c r="TLK274" s="253"/>
      <c r="TLL274" s="253"/>
      <c r="TLM274" s="253"/>
      <c r="TLN274" s="253"/>
      <c r="TLO274" s="253"/>
      <c r="TLP274" s="253"/>
      <c r="TLQ274" s="253"/>
      <c r="TLR274" s="253"/>
      <c r="TLS274" s="253"/>
      <c r="TLT274" s="253"/>
      <c r="TLU274" s="253"/>
      <c r="TLV274" s="253"/>
      <c r="TLW274" s="253"/>
      <c r="TLX274" s="253"/>
      <c r="TLY274" s="253"/>
      <c r="TLZ274" s="253"/>
      <c r="TMA274" s="253"/>
      <c r="TMB274" s="253"/>
      <c r="TMC274" s="253"/>
      <c r="TMD274" s="253"/>
      <c r="TME274" s="253"/>
      <c r="TMF274" s="253"/>
      <c r="TMG274" s="253"/>
      <c r="TMH274" s="253"/>
      <c r="TMI274" s="253"/>
      <c r="TMJ274" s="253"/>
      <c r="TMK274" s="253"/>
      <c r="TML274" s="253"/>
      <c r="TMM274" s="253"/>
      <c r="TMN274" s="253"/>
      <c r="TMO274" s="253"/>
      <c r="TMP274" s="253"/>
      <c r="TMQ274" s="253"/>
      <c r="TMR274" s="253"/>
      <c r="TMS274" s="253"/>
      <c r="TMT274" s="253"/>
      <c r="TMU274" s="253"/>
      <c r="TMV274" s="253"/>
      <c r="TMW274" s="253"/>
      <c r="TMX274" s="253"/>
      <c r="TMY274" s="253"/>
      <c r="TMZ274" s="253"/>
      <c r="TNA274" s="253"/>
      <c r="TNB274" s="253"/>
      <c r="TNC274" s="253"/>
      <c r="TND274" s="253"/>
      <c r="TNE274" s="253"/>
      <c r="TNF274" s="253"/>
      <c r="TNG274" s="253"/>
      <c r="TNH274" s="253"/>
      <c r="TNI274" s="253"/>
      <c r="TNJ274" s="253"/>
      <c r="TNK274" s="253"/>
      <c r="TNL274" s="253"/>
      <c r="TNM274" s="253"/>
      <c r="TNN274" s="253"/>
      <c r="TNO274" s="253"/>
      <c r="TNP274" s="253"/>
      <c r="TNQ274" s="253"/>
      <c r="TNR274" s="253"/>
      <c r="TNS274" s="253"/>
      <c r="TNT274" s="253"/>
      <c r="TNU274" s="253"/>
      <c r="TNV274" s="253"/>
      <c r="TNW274" s="253"/>
      <c r="TNX274" s="253"/>
      <c r="TNY274" s="253"/>
      <c r="TNZ274" s="253"/>
      <c r="TOA274" s="253"/>
      <c r="TOB274" s="253"/>
      <c r="TOC274" s="253"/>
      <c r="TOD274" s="253"/>
      <c r="TOE274" s="253"/>
      <c r="TOF274" s="253"/>
      <c r="TOG274" s="253"/>
      <c r="TOH274" s="253"/>
      <c r="TOI274" s="253"/>
      <c r="TOJ274" s="253"/>
      <c r="TOK274" s="253"/>
      <c r="TOL274" s="253"/>
      <c r="TOM274" s="253"/>
      <c r="TON274" s="253"/>
      <c r="TOO274" s="253"/>
      <c r="TOP274" s="253"/>
      <c r="TOQ274" s="253"/>
      <c r="TOR274" s="253"/>
      <c r="TOS274" s="253"/>
      <c r="TOT274" s="253"/>
      <c r="TOU274" s="253"/>
      <c r="TOV274" s="253"/>
      <c r="TOW274" s="253"/>
      <c r="TOX274" s="253"/>
      <c r="TOY274" s="253"/>
      <c r="TOZ274" s="253"/>
      <c r="TPA274" s="253"/>
      <c r="TPB274" s="253"/>
      <c r="TPC274" s="253"/>
      <c r="TPD274" s="253"/>
      <c r="TPE274" s="253"/>
      <c r="TPF274" s="253"/>
      <c r="TPG274" s="253"/>
      <c r="TPH274" s="253"/>
      <c r="TPI274" s="253"/>
      <c r="TPJ274" s="253"/>
      <c r="TPK274" s="253"/>
      <c r="TPL274" s="253"/>
      <c r="TPM274" s="253"/>
      <c r="TPN274" s="253"/>
      <c r="TPO274" s="253"/>
      <c r="TPP274" s="253"/>
      <c r="TPQ274" s="253"/>
      <c r="TPR274" s="253"/>
      <c r="TPS274" s="253"/>
      <c r="TPT274" s="253"/>
      <c r="TPU274" s="253"/>
      <c r="TPV274" s="253"/>
      <c r="TPW274" s="253"/>
      <c r="TPX274" s="253"/>
      <c r="TPY274" s="253"/>
      <c r="TPZ274" s="253"/>
      <c r="TQA274" s="253"/>
      <c r="TQB274" s="253"/>
      <c r="TQC274" s="253"/>
      <c r="TQD274" s="253"/>
      <c r="TQE274" s="253"/>
      <c r="TQF274" s="253"/>
      <c r="TQG274" s="253"/>
      <c r="TQH274" s="253"/>
      <c r="TQI274" s="253"/>
      <c r="TQJ274" s="253"/>
      <c r="TQK274" s="253"/>
      <c r="TQL274" s="253"/>
      <c r="TQM274" s="253"/>
      <c r="TQN274" s="253"/>
      <c r="TQO274" s="253"/>
      <c r="TQP274" s="253"/>
      <c r="TQQ274" s="253"/>
      <c r="TQR274" s="253"/>
      <c r="TQS274" s="253"/>
      <c r="TQT274" s="253"/>
      <c r="TQU274" s="253"/>
      <c r="TQV274" s="253"/>
      <c r="TQW274" s="253"/>
      <c r="TQX274" s="253"/>
      <c r="TQY274" s="253"/>
      <c r="TQZ274" s="253"/>
      <c r="TRA274" s="253"/>
      <c r="TRB274" s="253"/>
      <c r="TRC274" s="253"/>
      <c r="TRD274" s="253"/>
      <c r="TRE274" s="253"/>
      <c r="TRF274" s="253"/>
      <c r="TRG274" s="253"/>
      <c r="TRH274" s="253"/>
      <c r="TRI274" s="253"/>
      <c r="TRJ274" s="253"/>
      <c r="TRK274" s="253"/>
      <c r="TRL274" s="253"/>
      <c r="TRM274" s="253"/>
      <c r="TRN274" s="253"/>
      <c r="TRO274" s="253"/>
      <c r="TRP274" s="253"/>
      <c r="TRQ274" s="253"/>
      <c r="TRR274" s="253"/>
      <c r="TRS274" s="253"/>
      <c r="TRT274" s="253"/>
      <c r="TRU274" s="253"/>
      <c r="TRV274" s="253"/>
      <c r="TRW274" s="253"/>
      <c r="TRX274" s="253"/>
      <c r="TRY274" s="253"/>
      <c r="TRZ274" s="253"/>
      <c r="TSA274" s="253"/>
      <c r="TSB274" s="253"/>
      <c r="TSC274" s="253"/>
      <c r="TSD274" s="253"/>
      <c r="TSE274" s="253"/>
      <c r="TSF274" s="253"/>
      <c r="TSG274" s="253"/>
      <c r="TSH274" s="253"/>
      <c r="TSI274" s="253"/>
      <c r="TSJ274" s="253"/>
      <c r="TSK274" s="253"/>
      <c r="TSL274" s="253"/>
      <c r="TSM274" s="253"/>
      <c r="TSN274" s="253"/>
      <c r="TSO274" s="253"/>
      <c r="TSP274" s="253"/>
      <c r="TSQ274" s="253"/>
      <c r="TSR274" s="253"/>
      <c r="TSS274" s="253"/>
      <c r="TST274" s="253"/>
      <c r="TSU274" s="253"/>
      <c r="TSV274" s="253"/>
      <c r="TSW274" s="253"/>
      <c r="TSX274" s="253"/>
      <c r="TSY274" s="253"/>
      <c r="TSZ274" s="253"/>
      <c r="TTA274" s="253"/>
      <c r="TTB274" s="253"/>
      <c r="TTC274" s="253"/>
      <c r="TTD274" s="253"/>
      <c r="TTE274" s="253"/>
      <c r="TTF274" s="253"/>
      <c r="TTG274" s="253"/>
      <c r="TTH274" s="253"/>
      <c r="TTI274" s="253"/>
      <c r="TTJ274" s="253"/>
      <c r="TTK274" s="253"/>
      <c r="TTL274" s="253"/>
      <c r="TTM274" s="253"/>
      <c r="TTN274" s="253"/>
      <c r="TTO274" s="253"/>
      <c r="TTP274" s="253"/>
      <c r="TTQ274" s="253"/>
      <c r="TTR274" s="253"/>
      <c r="TTS274" s="253"/>
      <c r="TTT274" s="253"/>
      <c r="TTU274" s="253"/>
      <c r="TTV274" s="253"/>
      <c r="TTW274" s="253"/>
      <c r="TTX274" s="253"/>
      <c r="TTY274" s="253"/>
      <c r="TTZ274" s="253"/>
      <c r="TUA274" s="253"/>
      <c r="TUB274" s="253"/>
      <c r="TUC274" s="253"/>
      <c r="TUD274" s="253"/>
      <c r="TUE274" s="253"/>
      <c r="TUF274" s="253"/>
      <c r="TUG274" s="253"/>
      <c r="TUH274" s="253"/>
      <c r="TUI274" s="253"/>
      <c r="TUJ274" s="253"/>
      <c r="TUK274" s="253"/>
      <c r="TUL274" s="253"/>
      <c r="TUM274" s="253"/>
      <c r="TUN274" s="253"/>
      <c r="TUO274" s="253"/>
      <c r="TUP274" s="253"/>
      <c r="TUQ274" s="253"/>
      <c r="TUR274" s="253"/>
      <c r="TUS274" s="253"/>
      <c r="TUT274" s="253"/>
      <c r="TUU274" s="253"/>
      <c r="TUV274" s="253"/>
      <c r="TUW274" s="253"/>
      <c r="TUX274" s="253"/>
      <c r="TUY274" s="253"/>
      <c r="TUZ274" s="253"/>
      <c r="TVA274" s="253"/>
      <c r="TVB274" s="253"/>
      <c r="TVC274" s="253"/>
      <c r="TVD274" s="253"/>
      <c r="TVE274" s="253"/>
      <c r="TVF274" s="253"/>
      <c r="TVG274" s="253"/>
      <c r="TVH274" s="253"/>
      <c r="TVI274" s="253"/>
      <c r="TVJ274" s="253"/>
      <c r="TVK274" s="253"/>
      <c r="TVL274" s="253"/>
      <c r="TVM274" s="253"/>
      <c r="TVN274" s="253"/>
      <c r="TVO274" s="253"/>
      <c r="TVP274" s="253"/>
      <c r="TVQ274" s="253"/>
      <c r="TVR274" s="253"/>
      <c r="TVS274" s="253"/>
      <c r="TVT274" s="253"/>
      <c r="TVU274" s="253"/>
      <c r="TVV274" s="253"/>
      <c r="TVW274" s="253"/>
      <c r="TVX274" s="253"/>
      <c r="TVY274" s="253"/>
      <c r="TVZ274" s="253"/>
      <c r="TWA274" s="253"/>
      <c r="TWB274" s="253"/>
      <c r="TWC274" s="253"/>
      <c r="TWD274" s="253"/>
      <c r="TWE274" s="253"/>
      <c r="TWF274" s="253"/>
      <c r="TWG274" s="253"/>
      <c r="TWH274" s="253"/>
      <c r="TWI274" s="253"/>
      <c r="TWJ274" s="253"/>
      <c r="TWK274" s="253"/>
      <c r="TWL274" s="253"/>
      <c r="TWM274" s="253"/>
      <c r="TWN274" s="253"/>
      <c r="TWO274" s="253"/>
      <c r="TWP274" s="253"/>
      <c r="TWQ274" s="253"/>
      <c r="TWR274" s="253"/>
      <c r="TWS274" s="253"/>
      <c r="TWT274" s="253"/>
      <c r="TWU274" s="253"/>
      <c r="TWV274" s="253"/>
      <c r="TWW274" s="253"/>
      <c r="TWX274" s="253"/>
      <c r="TWY274" s="253"/>
      <c r="TWZ274" s="253"/>
      <c r="TXA274" s="253"/>
      <c r="TXB274" s="253"/>
      <c r="TXC274" s="253"/>
      <c r="TXD274" s="253"/>
      <c r="TXE274" s="253"/>
      <c r="TXF274" s="253"/>
      <c r="TXG274" s="253"/>
      <c r="TXH274" s="253"/>
      <c r="TXI274" s="253"/>
      <c r="TXJ274" s="253"/>
      <c r="TXK274" s="253"/>
      <c r="TXL274" s="253"/>
      <c r="TXM274" s="253"/>
      <c r="TXN274" s="253"/>
      <c r="TXO274" s="253"/>
      <c r="TXP274" s="253"/>
      <c r="TXQ274" s="253"/>
      <c r="TXR274" s="253"/>
      <c r="TXS274" s="253"/>
      <c r="TXT274" s="253"/>
      <c r="TXU274" s="253"/>
      <c r="TXV274" s="253"/>
      <c r="TXW274" s="253"/>
      <c r="TXX274" s="253"/>
      <c r="TXY274" s="253"/>
      <c r="TXZ274" s="253"/>
      <c r="TYA274" s="253"/>
      <c r="TYB274" s="253"/>
      <c r="TYC274" s="253"/>
      <c r="TYD274" s="253"/>
      <c r="TYE274" s="253"/>
      <c r="TYF274" s="253"/>
      <c r="TYG274" s="253"/>
      <c r="TYH274" s="253"/>
      <c r="TYI274" s="253"/>
      <c r="TYJ274" s="253"/>
      <c r="TYK274" s="253"/>
      <c r="TYL274" s="253"/>
      <c r="TYM274" s="253"/>
      <c r="TYN274" s="253"/>
      <c r="TYO274" s="253"/>
      <c r="TYP274" s="253"/>
      <c r="TYQ274" s="253"/>
      <c r="TYR274" s="253"/>
      <c r="TYS274" s="253"/>
      <c r="TYT274" s="253"/>
      <c r="TYU274" s="253"/>
      <c r="TYV274" s="253"/>
      <c r="TYW274" s="253"/>
      <c r="TYX274" s="253"/>
      <c r="TYY274" s="253"/>
      <c r="TYZ274" s="253"/>
      <c r="TZA274" s="253"/>
      <c r="TZB274" s="253"/>
      <c r="TZC274" s="253"/>
      <c r="TZD274" s="253"/>
      <c r="TZE274" s="253"/>
      <c r="TZF274" s="253"/>
      <c r="TZG274" s="253"/>
      <c r="TZH274" s="253"/>
      <c r="TZI274" s="253"/>
      <c r="TZJ274" s="253"/>
      <c r="TZK274" s="253"/>
      <c r="TZL274" s="253"/>
      <c r="TZM274" s="253"/>
      <c r="TZN274" s="253"/>
      <c r="TZO274" s="253"/>
      <c r="TZP274" s="253"/>
      <c r="TZQ274" s="253"/>
      <c r="TZR274" s="253"/>
      <c r="TZS274" s="253"/>
      <c r="TZT274" s="253"/>
      <c r="TZU274" s="253"/>
      <c r="TZV274" s="253"/>
      <c r="TZW274" s="253"/>
      <c r="TZX274" s="253"/>
      <c r="TZY274" s="253"/>
      <c r="TZZ274" s="253"/>
      <c r="UAA274" s="253"/>
      <c r="UAB274" s="253"/>
      <c r="UAC274" s="253"/>
      <c r="UAD274" s="253"/>
      <c r="UAE274" s="253"/>
      <c r="UAF274" s="253"/>
      <c r="UAG274" s="253"/>
      <c r="UAH274" s="253"/>
      <c r="UAI274" s="253"/>
      <c r="UAJ274" s="253"/>
      <c r="UAK274" s="253"/>
      <c r="UAL274" s="253"/>
      <c r="UAM274" s="253"/>
      <c r="UAN274" s="253"/>
      <c r="UAO274" s="253"/>
      <c r="UAP274" s="253"/>
      <c r="UAQ274" s="253"/>
      <c r="UAR274" s="253"/>
      <c r="UAS274" s="253"/>
      <c r="UAT274" s="253"/>
      <c r="UAU274" s="253"/>
      <c r="UAV274" s="253"/>
      <c r="UAW274" s="253"/>
      <c r="UAX274" s="253"/>
      <c r="UAY274" s="253"/>
      <c r="UAZ274" s="253"/>
      <c r="UBA274" s="253"/>
      <c r="UBB274" s="253"/>
      <c r="UBC274" s="253"/>
      <c r="UBD274" s="253"/>
      <c r="UBE274" s="253"/>
      <c r="UBF274" s="253"/>
      <c r="UBG274" s="253"/>
      <c r="UBH274" s="253"/>
      <c r="UBI274" s="253"/>
      <c r="UBJ274" s="253"/>
      <c r="UBK274" s="253"/>
      <c r="UBL274" s="253"/>
      <c r="UBM274" s="253"/>
      <c r="UBN274" s="253"/>
      <c r="UBO274" s="253"/>
      <c r="UBP274" s="253"/>
      <c r="UBQ274" s="253"/>
      <c r="UBR274" s="253"/>
      <c r="UBS274" s="253"/>
      <c r="UBT274" s="253"/>
      <c r="UBU274" s="253"/>
      <c r="UBV274" s="253"/>
      <c r="UBW274" s="253"/>
      <c r="UBX274" s="253"/>
      <c r="UBY274" s="253"/>
      <c r="UBZ274" s="253"/>
      <c r="UCA274" s="253"/>
      <c r="UCB274" s="253"/>
      <c r="UCC274" s="253"/>
      <c r="UCD274" s="253"/>
      <c r="UCE274" s="253"/>
      <c r="UCF274" s="253"/>
      <c r="UCG274" s="253"/>
      <c r="UCH274" s="253"/>
      <c r="UCI274" s="253"/>
      <c r="UCJ274" s="253"/>
      <c r="UCK274" s="253"/>
      <c r="UCL274" s="253"/>
      <c r="UCM274" s="253"/>
      <c r="UCN274" s="253"/>
      <c r="UCO274" s="253"/>
      <c r="UCP274" s="253"/>
      <c r="UCQ274" s="253"/>
      <c r="UCR274" s="253"/>
      <c r="UCS274" s="253"/>
      <c r="UCT274" s="253"/>
      <c r="UCU274" s="253"/>
      <c r="UCV274" s="253"/>
      <c r="UCW274" s="253"/>
      <c r="UCX274" s="253"/>
      <c r="UCY274" s="253"/>
      <c r="UCZ274" s="253"/>
      <c r="UDA274" s="253"/>
      <c r="UDB274" s="253"/>
      <c r="UDC274" s="253"/>
      <c r="UDD274" s="253"/>
      <c r="UDE274" s="253"/>
      <c r="UDF274" s="253"/>
      <c r="UDG274" s="253"/>
      <c r="UDH274" s="253"/>
      <c r="UDI274" s="253"/>
      <c r="UDJ274" s="253"/>
      <c r="UDK274" s="253"/>
      <c r="UDL274" s="253"/>
      <c r="UDM274" s="253"/>
      <c r="UDN274" s="253"/>
      <c r="UDO274" s="253"/>
      <c r="UDP274" s="253"/>
      <c r="UDQ274" s="253"/>
      <c r="UDR274" s="253"/>
      <c r="UDS274" s="253"/>
      <c r="UDT274" s="253"/>
      <c r="UDU274" s="253"/>
      <c r="UDV274" s="253"/>
      <c r="UDW274" s="253"/>
      <c r="UDX274" s="253"/>
      <c r="UDY274" s="253"/>
      <c r="UDZ274" s="253"/>
      <c r="UEA274" s="253"/>
      <c r="UEB274" s="253"/>
      <c r="UEC274" s="253"/>
      <c r="UED274" s="253"/>
      <c r="UEE274" s="253"/>
      <c r="UEF274" s="253"/>
      <c r="UEG274" s="253"/>
      <c r="UEH274" s="253"/>
      <c r="UEI274" s="253"/>
      <c r="UEJ274" s="253"/>
      <c r="UEK274" s="253"/>
      <c r="UEL274" s="253"/>
      <c r="UEM274" s="253"/>
      <c r="UEN274" s="253"/>
      <c r="UEO274" s="253"/>
      <c r="UEP274" s="253"/>
      <c r="UEQ274" s="253"/>
      <c r="UER274" s="253"/>
      <c r="UES274" s="253"/>
      <c r="UET274" s="253"/>
      <c r="UEU274" s="253"/>
      <c r="UEV274" s="253"/>
      <c r="UEW274" s="253"/>
      <c r="UEX274" s="253"/>
      <c r="UEY274" s="253"/>
      <c r="UEZ274" s="253"/>
      <c r="UFA274" s="253"/>
      <c r="UFB274" s="253"/>
      <c r="UFC274" s="253"/>
      <c r="UFD274" s="253"/>
      <c r="UFE274" s="253"/>
      <c r="UFF274" s="253"/>
      <c r="UFG274" s="253"/>
      <c r="UFH274" s="253"/>
      <c r="UFI274" s="253"/>
      <c r="UFJ274" s="253"/>
      <c r="UFK274" s="253"/>
      <c r="UFL274" s="253"/>
      <c r="UFM274" s="253"/>
      <c r="UFN274" s="253"/>
      <c r="UFO274" s="253"/>
      <c r="UFP274" s="253"/>
      <c r="UFQ274" s="253"/>
      <c r="UFR274" s="253"/>
      <c r="UFS274" s="253"/>
      <c r="UFT274" s="253"/>
      <c r="UFU274" s="253"/>
      <c r="UFV274" s="253"/>
      <c r="UFW274" s="253"/>
      <c r="UFX274" s="253"/>
      <c r="UFY274" s="253"/>
      <c r="UFZ274" s="253"/>
      <c r="UGA274" s="253"/>
      <c r="UGB274" s="253"/>
      <c r="UGC274" s="253"/>
      <c r="UGD274" s="253"/>
      <c r="UGE274" s="253"/>
      <c r="UGF274" s="253"/>
      <c r="UGG274" s="253"/>
      <c r="UGH274" s="253"/>
      <c r="UGI274" s="253"/>
      <c r="UGJ274" s="253"/>
      <c r="UGK274" s="253"/>
      <c r="UGL274" s="253"/>
      <c r="UGM274" s="253"/>
      <c r="UGN274" s="253"/>
      <c r="UGO274" s="253"/>
      <c r="UGP274" s="253"/>
      <c r="UGQ274" s="253"/>
      <c r="UGR274" s="253"/>
      <c r="UGS274" s="253"/>
      <c r="UGT274" s="253"/>
      <c r="UGU274" s="253"/>
      <c r="UGV274" s="253"/>
      <c r="UGW274" s="253"/>
      <c r="UGX274" s="253"/>
      <c r="UGY274" s="253"/>
      <c r="UGZ274" s="253"/>
      <c r="UHA274" s="253"/>
      <c r="UHB274" s="253"/>
      <c r="UHC274" s="253"/>
      <c r="UHD274" s="253"/>
      <c r="UHE274" s="253"/>
      <c r="UHF274" s="253"/>
      <c r="UHG274" s="253"/>
      <c r="UHH274" s="253"/>
      <c r="UHI274" s="253"/>
      <c r="UHJ274" s="253"/>
      <c r="UHK274" s="253"/>
      <c r="UHL274" s="253"/>
      <c r="UHM274" s="253"/>
      <c r="UHN274" s="253"/>
      <c r="UHO274" s="253"/>
      <c r="UHP274" s="253"/>
      <c r="UHQ274" s="253"/>
      <c r="UHR274" s="253"/>
      <c r="UHS274" s="253"/>
      <c r="UHT274" s="253"/>
      <c r="UHU274" s="253"/>
      <c r="UHV274" s="253"/>
      <c r="UHW274" s="253"/>
      <c r="UHX274" s="253"/>
      <c r="UHY274" s="253"/>
      <c r="UHZ274" s="253"/>
      <c r="UIA274" s="253"/>
      <c r="UIB274" s="253"/>
      <c r="UIC274" s="253"/>
      <c r="UID274" s="253"/>
      <c r="UIE274" s="253"/>
      <c r="UIF274" s="253"/>
      <c r="UIG274" s="253"/>
      <c r="UIH274" s="253"/>
      <c r="UII274" s="253"/>
      <c r="UIJ274" s="253"/>
      <c r="UIK274" s="253"/>
      <c r="UIL274" s="253"/>
      <c r="UIM274" s="253"/>
      <c r="UIN274" s="253"/>
      <c r="UIO274" s="253"/>
      <c r="UIP274" s="253"/>
      <c r="UIQ274" s="253"/>
      <c r="UIR274" s="253"/>
      <c r="UIS274" s="253"/>
      <c r="UIT274" s="253"/>
      <c r="UIU274" s="253"/>
      <c r="UIV274" s="253"/>
      <c r="UIW274" s="253"/>
      <c r="UIX274" s="253"/>
      <c r="UIY274" s="253"/>
      <c r="UIZ274" s="253"/>
      <c r="UJA274" s="253"/>
      <c r="UJB274" s="253"/>
      <c r="UJC274" s="253"/>
      <c r="UJD274" s="253"/>
      <c r="UJE274" s="253"/>
      <c r="UJF274" s="253"/>
      <c r="UJG274" s="253"/>
      <c r="UJH274" s="253"/>
      <c r="UJI274" s="253"/>
      <c r="UJJ274" s="253"/>
      <c r="UJK274" s="253"/>
      <c r="UJL274" s="253"/>
      <c r="UJM274" s="253"/>
      <c r="UJN274" s="253"/>
      <c r="UJO274" s="253"/>
      <c r="UJP274" s="253"/>
      <c r="UJQ274" s="253"/>
      <c r="UJR274" s="253"/>
      <c r="UJS274" s="253"/>
      <c r="UJT274" s="253"/>
      <c r="UJU274" s="253"/>
      <c r="UJV274" s="253"/>
      <c r="UJW274" s="253"/>
      <c r="UJX274" s="253"/>
      <c r="UJY274" s="253"/>
      <c r="UJZ274" s="253"/>
      <c r="UKA274" s="253"/>
      <c r="UKB274" s="253"/>
      <c r="UKC274" s="253"/>
      <c r="UKD274" s="253"/>
      <c r="UKE274" s="253"/>
      <c r="UKF274" s="253"/>
      <c r="UKG274" s="253"/>
      <c r="UKH274" s="253"/>
      <c r="UKI274" s="253"/>
      <c r="UKJ274" s="253"/>
      <c r="UKK274" s="253"/>
      <c r="UKL274" s="253"/>
      <c r="UKM274" s="253"/>
      <c r="UKN274" s="253"/>
      <c r="UKO274" s="253"/>
      <c r="UKP274" s="253"/>
      <c r="UKQ274" s="253"/>
      <c r="UKR274" s="253"/>
      <c r="UKS274" s="253"/>
      <c r="UKT274" s="253"/>
      <c r="UKU274" s="253"/>
      <c r="UKV274" s="253"/>
      <c r="UKW274" s="253"/>
      <c r="UKX274" s="253"/>
      <c r="UKY274" s="253"/>
      <c r="UKZ274" s="253"/>
      <c r="ULA274" s="253"/>
      <c r="ULB274" s="253"/>
      <c r="ULC274" s="253"/>
      <c r="ULD274" s="253"/>
      <c r="ULE274" s="253"/>
      <c r="ULF274" s="253"/>
      <c r="ULG274" s="253"/>
      <c r="ULH274" s="253"/>
      <c r="ULI274" s="253"/>
      <c r="ULJ274" s="253"/>
      <c r="ULK274" s="253"/>
      <c r="ULL274" s="253"/>
      <c r="ULM274" s="253"/>
      <c r="ULN274" s="253"/>
      <c r="ULO274" s="253"/>
      <c r="ULP274" s="253"/>
      <c r="ULQ274" s="253"/>
      <c r="ULR274" s="253"/>
      <c r="ULS274" s="253"/>
      <c r="ULT274" s="253"/>
      <c r="ULU274" s="253"/>
      <c r="ULV274" s="253"/>
      <c r="ULW274" s="253"/>
      <c r="ULX274" s="253"/>
      <c r="ULY274" s="253"/>
      <c r="ULZ274" s="253"/>
      <c r="UMA274" s="253"/>
      <c r="UMB274" s="253"/>
      <c r="UMC274" s="253"/>
      <c r="UMD274" s="253"/>
      <c r="UME274" s="253"/>
      <c r="UMF274" s="253"/>
      <c r="UMG274" s="253"/>
      <c r="UMH274" s="253"/>
      <c r="UMI274" s="253"/>
      <c r="UMJ274" s="253"/>
      <c r="UMK274" s="253"/>
      <c r="UML274" s="253"/>
      <c r="UMM274" s="253"/>
      <c r="UMN274" s="253"/>
      <c r="UMO274" s="253"/>
      <c r="UMP274" s="253"/>
      <c r="UMQ274" s="253"/>
      <c r="UMR274" s="253"/>
      <c r="UMS274" s="253"/>
      <c r="UMT274" s="253"/>
      <c r="UMU274" s="253"/>
      <c r="UMV274" s="253"/>
      <c r="UMW274" s="253"/>
      <c r="UMX274" s="253"/>
      <c r="UMY274" s="253"/>
      <c r="UMZ274" s="253"/>
      <c r="UNA274" s="253"/>
      <c r="UNB274" s="253"/>
      <c r="UNC274" s="253"/>
      <c r="UND274" s="253"/>
      <c r="UNE274" s="253"/>
      <c r="UNF274" s="253"/>
      <c r="UNG274" s="253"/>
      <c r="UNH274" s="253"/>
      <c r="UNI274" s="253"/>
      <c r="UNJ274" s="253"/>
      <c r="UNK274" s="253"/>
      <c r="UNL274" s="253"/>
      <c r="UNM274" s="253"/>
      <c r="UNN274" s="253"/>
      <c r="UNO274" s="253"/>
      <c r="UNP274" s="253"/>
      <c r="UNQ274" s="253"/>
      <c r="UNR274" s="253"/>
      <c r="UNS274" s="253"/>
      <c r="UNT274" s="253"/>
      <c r="UNU274" s="253"/>
      <c r="UNV274" s="253"/>
      <c r="UNW274" s="253"/>
      <c r="UNX274" s="253"/>
      <c r="UNY274" s="253"/>
      <c r="UNZ274" s="253"/>
      <c r="UOA274" s="253"/>
      <c r="UOB274" s="253"/>
      <c r="UOC274" s="253"/>
      <c r="UOD274" s="253"/>
      <c r="UOE274" s="253"/>
      <c r="UOF274" s="253"/>
      <c r="UOG274" s="253"/>
      <c r="UOH274" s="253"/>
      <c r="UOI274" s="253"/>
      <c r="UOJ274" s="253"/>
      <c r="UOK274" s="253"/>
      <c r="UOL274" s="253"/>
      <c r="UOM274" s="253"/>
      <c r="UON274" s="253"/>
      <c r="UOO274" s="253"/>
      <c r="UOP274" s="253"/>
      <c r="UOQ274" s="253"/>
      <c r="UOR274" s="253"/>
      <c r="UOS274" s="253"/>
      <c r="UOT274" s="253"/>
      <c r="UOU274" s="253"/>
      <c r="UOV274" s="253"/>
      <c r="UOW274" s="253"/>
      <c r="UOX274" s="253"/>
      <c r="UOY274" s="253"/>
      <c r="UOZ274" s="253"/>
      <c r="UPA274" s="253"/>
      <c r="UPB274" s="253"/>
      <c r="UPC274" s="253"/>
      <c r="UPD274" s="253"/>
      <c r="UPE274" s="253"/>
      <c r="UPF274" s="253"/>
      <c r="UPG274" s="253"/>
      <c r="UPH274" s="253"/>
      <c r="UPI274" s="253"/>
      <c r="UPJ274" s="253"/>
      <c r="UPK274" s="253"/>
      <c r="UPL274" s="253"/>
      <c r="UPM274" s="253"/>
      <c r="UPN274" s="253"/>
      <c r="UPO274" s="253"/>
      <c r="UPP274" s="253"/>
      <c r="UPQ274" s="253"/>
      <c r="UPR274" s="253"/>
      <c r="UPS274" s="253"/>
      <c r="UPT274" s="253"/>
      <c r="UPU274" s="253"/>
      <c r="UPV274" s="253"/>
      <c r="UPW274" s="253"/>
      <c r="UPX274" s="253"/>
      <c r="UPY274" s="253"/>
      <c r="UPZ274" s="253"/>
      <c r="UQA274" s="253"/>
      <c r="UQB274" s="253"/>
      <c r="UQC274" s="253"/>
      <c r="UQD274" s="253"/>
      <c r="UQE274" s="253"/>
      <c r="UQF274" s="253"/>
      <c r="UQG274" s="253"/>
      <c r="UQH274" s="253"/>
      <c r="UQI274" s="253"/>
      <c r="UQJ274" s="253"/>
      <c r="UQK274" s="253"/>
      <c r="UQL274" s="253"/>
      <c r="UQM274" s="253"/>
      <c r="UQN274" s="253"/>
      <c r="UQO274" s="253"/>
      <c r="UQP274" s="253"/>
      <c r="UQQ274" s="253"/>
      <c r="UQR274" s="253"/>
      <c r="UQS274" s="253"/>
      <c r="UQT274" s="253"/>
      <c r="UQU274" s="253"/>
      <c r="UQV274" s="253"/>
      <c r="UQW274" s="253"/>
      <c r="UQX274" s="253"/>
      <c r="UQY274" s="253"/>
      <c r="UQZ274" s="253"/>
      <c r="URA274" s="253"/>
      <c r="URB274" s="253"/>
      <c r="URC274" s="253"/>
      <c r="URD274" s="253"/>
      <c r="URE274" s="253"/>
      <c r="URF274" s="253"/>
      <c r="URG274" s="253"/>
      <c r="URH274" s="253"/>
      <c r="URI274" s="253"/>
      <c r="URJ274" s="253"/>
      <c r="URK274" s="253"/>
      <c r="URL274" s="253"/>
      <c r="URM274" s="253"/>
      <c r="URN274" s="253"/>
      <c r="URO274" s="253"/>
      <c r="URP274" s="253"/>
      <c r="URQ274" s="253"/>
      <c r="URR274" s="253"/>
      <c r="URS274" s="253"/>
      <c r="URT274" s="253"/>
      <c r="URU274" s="253"/>
      <c r="URV274" s="253"/>
      <c r="URW274" s="253"/>
      <c r="URX274" s="253"/>
      <c r="URY274" s="253"/>
      <c r="URZ274" s="253"/>
      <c r="USA274" s="253"/>
      <c r="USB274" s="253"/>
      <c r="USC274" s="253"/>
      <c r="USD274" s="253"/>
      <c r="USE274" s="253"/>
      <c r="USF274" s="253"/>
      <c r="USG274" s="253"/>
      <c r="USH274" s="253"/>
      <c r="USI274" s="253"/>
      <c r="USJ274" s="253"/>
      <c r="USK274" s="253"/>
      <c r="USL274" s="253"/>
      <c r="USM274" s="253"/>
      <c r="USN274" s="253"/>
      <c r="USO274" s="253"/>
      <c r="USP274" s="253"/>
      <c r="USQ274" s="253"/>
      <c r="USR274" s="253"/>
      <c r="USS274" s="253"/>
      <c r="UST274" s="253"/>
      <c r="USU274" s="253"/>
      <c r="USV274" s="253"/>
      <c r="USW274" s="253"/>
      <c r="USX274" s="253"/>
      <c r="USY274" s="253"/>
      <c r="USZ274" s="253"/>
      <c r="UTA274" s="253"/>
      <c r="UTB274" s="253"/>
      <c r="UTC274" s="253"/>
      <c r="UTD274" s="253"/>
      <c r="UTE274" s="253"/>
      <c r="UTF274" s="253"/>
      <c r="UTG274" s="253"/>
      <c r="UTH274" s="253"/>
      <c r="UTI274" s="253"/>
      <c r="UTJ274" s="253"/>
      <c r="UTK274" s="253"/>
      <c r="UTL274" s="253"/>
      <c r="UTM274" s="253"/>
      <c r="UTN274" s="253"/>
      <c r="UTO274" s="253"/>
      <c r="UTP274" s="253"/>
      <c r="UTQ274" s="253"/>
      <c r="UTR274" s="253"/>
      <c r="UTS274" s="253"/>
      <c r="UTT274" s="253"/>
      <c r="UTU274" s="253"/>
      <c r="UTV274" s="253"/>
      <c r="UTW274" s="253"/>
      <c r="UTX274" s="253"/>
      <c r="UTY274" s="253"/>
      <c r="UTZ274" s="253"/>
      <c r="UUA274" s="253"/>
      <c r="UUB274" s="253"/>
      <c r="UUC274" s="253"/>
      <c r="UUD274" s="253"/>
      <c r="UUE274" s="253"/>
      <c r="UUF274" s="253"/>
      <c r="UUG274" s="253"/>
      <c r="UUH274" s="253"/>
      <c r="UUI274" s="253"/>
      <c r="UUJ274" s="253"/>
      <c r="UUK274" s="253"/>
      <c r="UUL274" s="253"/>
      <c r="UUM274" s="253"/>
      <c r="UUN274" s="253"/>
      <c r="UUO274" s="253"/>
      <c r="UUP274" s="253"/>
      <c r="UUQ274" s="253"/>
      <c r="UUR274" s="253"/>
      <c r="UUS274" s="253"/>
      <c r="UUT274" s="253"/>
      <c r="UUU274" s="253"/>
      <c r="UUV274" s="253"/>
      <c r="UUW274" s="253"/>
      <c r="UUX274" s="253"/>
      <c r="UUY274" s="253"/>
      <c r="UUZ274" s="253"/>
      <c r="UVA274" s="253"/>
      <c r="UVB274" s="253"/>
      <c r="UVC274" s="253"/>
      <c r="UVD274" s="253"/>
      <c r="UVE274" s="253"/>
      <c r="UVF274" s="253"/>
      <c r="UVG274" s="253"/>
      <c r="UVH274" s="253"/>
      <c r="UVI274" s="253"/>
      <c r="UVJ274" s="253"/>
      <c r="UVK274" s="253"/>
      <c r="UVL274" s="253"/>
      <c r="UVM274" s="253"/>
      <c r="UVN274" s="253"/>
      <c r="UVO274" s="253"/>
      <c r="UVP274" s="253"/>
      <c r="UVQ274" s="253"/>
      <c r="UVR274" s="253"/>
      <c r="UVS274" s="253"/>
      <c r="UVT274" s="253"/>
      <c r="UVU274" s="253"/>
      <c r="UVV274" s="253"/>
      <c r="UVW274" s="253"/>
      <c r="UVX274" s="253"/>
      <c r="UVY274" s="253"/>
      <c r="UVZ274" s="253"/>
      <c r="UWA274" s="253"/>
      <c r="UWB274" s="253"/>
      <c r="UWC274" s="253"/>
      <c r="UWD274" s="253"/>
      <c r="UWE274" s="253"/>
      <c r="UWF274" s="253"/>
      <c r="UWG274" s="253"/>
      <c r="UWH274" s="253"/>
      <c r="UWI274" s="253"/>
      <c r="UWJ274" s="253"/>
      <c r="UWK274" s="253"/>
      <c r="UWL274" s="253"/>
      <c r="UWM274" s="253"/>
      <c r="UWN274" s="253"/>
      <c r="UWO274" s="253"/>
      <c r="UWP274" s="253"/>
      <c r="UWQ274" s="253"/>
      <c r="UWR274" s="253"/>
      <c r="UWS274" s="253"/>
      <c r="UWT274" s="253"/>
      <c r="UWU274" s="253"/>
      <c r="UWV274" s="253"/>
      <c r="UWW274" s="253"/>
      <c r="UWX274" s="253"/>
      <c r="UWY274" s="253"/>
      <c r="UWZ274" s="253"/>
      <c r="UXA274" s="253"/>
      <c r="UXB274" s="253"/>
      <c r="UXC274" s="253"/>
      <c r="UXD274" s="253"/>
      <c r="UXE274" s="253"/>
      <c r="UXF274" s="253"/>
      <c r="UXG274" s="253"/>
      <c r="UXH274" s="253"/>
      <c r="UXI274" s="253"/>
      <c r="UXJ274" s="253"/>
      <c r="UXK274" s="253"/>
      <c r="UXL274" s="253"/>
      <c r="UXM274" s="253"/>
      <c r="UXN274" s="253"/>
      <c r="UXO274" s="253"/>
      <c r="UXP274" s="253"/>
      <c r="UXQ274" s="253"/>
      <c r="UXR274" s="253"/>
      <c r="UXS274" s="253"/>
      <c r="UXT274" s="253"/>
      <c r="UXU274" s="253"/>
      <c r="UXV274" s="253"/>
      <c r="UXW274" s="253"/>
      <c r="UXX274" s="253"/>
      <c r="UXY274" s="253"/>
      <c r="UXZ274" s="253"/>
      <c r="UYA274" s="253"/>
      <c r="UYB274" s="253"/>
      <c r="UYC274" s="253"/>
      <c r="UYD274" s="253"/>
      <c r="UYE274" s="253"/>
      <c r="UYF274" s="253"/>
      <c r="UYG274" s="253"/>
      <c r="UYH274" s="253"/>
      <c r="UYI274" s="253"/>
      <c r="UYJ274" s="253"/>
      <c r="UYK274" s="253"/>
      <c r="UYL274" s="253"/>
      <c r="UYM274" s="253"/>
      <c r="UYN274" s="253"/>
      <c r="UYO274" s="253"/>
      <c r="UYP274" s="253"/>
      <c r="UYQ274" s="253"/>
      <c r="UYR274" s="253"/>
      <c r="UYS274" s="253"/>
      <c r="UYT274" s="253"/>
      <c r="UYU274" s="253"/>
      <c r="UYV274" s="253"/>
      <c r="UYW274" s="253"/>
      <c r="UYX274" s="253"/>
      <c r="UYY274" s="253"/>
      <c r="UYZ274" s="253"/>
      <c r="UZA274" s="253"/>
      <c r="UZB274" s="253"/>
      <c r="UZC274" s="253"/>
      <c r="UZD274" s="253"/>
      <c r="UZE274" s="253"/>
      <c r="UZF274" s="253"/>
      <c r="UZG274" s="253"/>
      <c r="UZH274" s="253"/>
      <c r="UZI274" s="253"/>
      <c r="UZJ274" s="253"/>
      <c r="UZK274" s="253"/>
      <c r="UZL274" s="253"/>
      <c r="UZM274" s="253"/>
      <c r="UZN274" s="253"/>
      <c r="UZO274" s="253"/>
      <c r="UZP274" s="253"/>
      <c r="UZQ274" s="253"/>
      <c r="UZR274" s="253"/>
      <c r="UZS274" s="253"/>
      <c r="UZT274" s="253"/>
      <c r="UZU274" s="253"/>
      <c r="UZV274" s="253"/>
      <c r="UZW274" s="253"/>
      <c r="UZX274" s="253"/>
      <c r="UZY274" s="253"/>
      <c r="UZZ274" s="253"/>
      <c r="VAA274" s="253"/>
      <c r="VAB274" s="253"/>
      <c r="VAC274" s="253"/>
      <c r="VAD274" s="253"/>
      <c r="VAE274" s="253"/>
      <c r="VAF274" s="253"/>
      <c r="VAG274" s="253"/>
      <c r="VAH274" s="253"/>
      <c r="VAI274" s="253"/>
      <c r="VAJ274" s="253"/>
      <c r="VAK274" s="253"/>
      <c r="VAL274" s="253"/>
      <c r="VAM274" s="253"/>
      <c r="VAN274" s="253"/>
      <c r="VAO274" s="253"/>
      <c r="VAP274" s="253"/>
      <c r="VAQ274" s="253"/>
      <c r="VAR274" s="253"/>
      <c r="VAS274" s="253"/>
      <c r="VAT274" s="253"/>
      <c r="VAU274" s="253"/>
      <c r="VAV274" s="253"/>
      <c r="VAW274" s="253"/>
      <c r="VAX274" s="253"/>
      <c r="VAY274" s="253"/>
      <c r="VAZ274" s="253"/>
      <c r="VBA274" s="253"/>
      <c r="VBB274" s="253"/>
      <c r="VBC274" s="253"/>
      <c r="VBD274" s="253"/>
      <c r="VBE274" s="253"/>
      <c r="VBF274" s="253"/>
      <c r="VBG274" s="253"/>
      <c r="VBH274" s="253"/>
      <c r="VBI274" s="253"/>
      <c r="VBJ274" s="253"/>
      <c r="VBK274" s="253"/>
      <c r="VBL274" s="253"/>
      <c r="VBM274" s="253"/>
      <c r="VBN274" s="253"/>
      <c r="VBO274" s="253"/>
      <c r="VBP274" s="253"/>
      <c r="VBQ274" s="253"/>
      <c r="VBR274" s="253"/>
      <c r="VBS274" s="253"/>
      <c r="VBT274" s="253"/>
      <c r="VBU274" s="253"/>
      <c r="VBV274" s="253"/>
      <c r="VBW274" s="253"/>
      <c r="VBX274" s="253"/>
      <c r="VBY274" s="253"/>
      <c r="VBZ274" s="253"/>
      <c r="VCA274" s="253"/>
      <c r="VCB274" s="253"/>
      <c r="VCC274" s="253"/>
      <c r="VCD274" s="253"/>
      <c r="VCE274" s="253"/>
      <c r="VCF274" s="253"/>
      <c r="VCG274" s="253"/>
      <c r="VCH274" s="253"/>
      <c r="VCI274" s="253"/>
      <c r="VCJ274" s="253"/>
      <c r="VCK274" s="253"/>
      <c r="VCL274" s="253"/>
      <c r="VCM274" s="253"/>
      <c r="VCN274" s="253"/>
      <c r="VCO274" s="253"/>
      <c r="VCP274" s="253"/>
      <c r="VCQ274" s="253"/>
      <c r="VCR274" s="253"/>
      <c r="VCS274" s="253"/>
      <c r="VCT274" s="253"/>
      <c r="VCU274" s="253"/>
      <c r="VCV274" s="253"/>
      <c r="VCW274" s="253"/>
      <c r="VCX274" s="253"/>
      <c r="VCY274" s="253"/>
      <c r="VCZ274" s="253"/>
      <c r="VDA274" s="253"/>
      <c r="VDB274" s="253"/>
      <c r="VDC274" s="253"/>
      <c r="VDD274" s="253"/>
      <c r="VDE274" s="253"/>
      <c r="VDF274" s="253"/>
      <c r="VDG274" s="253"/>
      <c r="VDH274" s="253"/>
      <c r="VDI274" s="253"/>
      <c r="VDJ274" s="253"/>
      <c r="VDK274" s="253"/>
      <c r="VDL274" s="253"/>
      <c r="VDM274" s="253"/>
      <c r="VDN274" s="253"/>
      <c r="VDO274" s="253"/>
      <c r="VDP274" s="253"/>
      <c r="VDQ274" s="253"/>
      <c r="VDR274" s="253"/>
      <c r="VDS274" s="253"/>
      <c r="VDT274" s="253"/>
      <c r="VDU274" s="253"/>
      <c r="VDV274" s="253"/>
      <c r="VDW274" s="253"/>
      <c r="VDX274" s="253"/>
      <c r="VDY274" s="253"/>
      <c r="VDZ274" s="253"/>
      <c r="VEA274" s="253"/>
      <c r="VEB274" s="253"/>
      <c r="VEC274" s="253"/>
      <c r="VED274" s="253"/>
      <c r="VEE274" s="253"/>
      <c r="VEF274" s="253"/>
      <c r="VEG274" s="253"/>
      <c r="VEH274" s="253"/>
      <c r="VEI274" s="253"/>
      <c r="VEJ274" s="253"/>
      <c r="VEK274" s="253"/>
      <c r="VEL274" s="253"/>
      <c r="VEM274" s="253"/>
      <c r="VEN274" s="253"/>
      <c r="VEO274" s="253"/>
      <c r="VEP274" s="253"/>
      <c r="VEQ274" s="253"/>
      <c r="VER274" s="253"/>
      <c r="VES274" s="253"/>
      <c r="VET274" s="253"/>
      <c r="VEU274" s="253"/>
      <c r="VEV274" s="253"/>
      <c r="VEW274" s="253"/>
      <c r="VEX274" s="253"/>
      <c r="VEY274" s="253"/>
      <c r="VEZ274" s="253"/>
      <c r="VFA274" s="253"/>
      <c r="VFB274" s="253"/>
      <c r="VFC274" s="253"/>
      <c r="VFD274" s="253"/>
      <c r="VFE274" s="253"/>
      <c r="VFF274" s="253"/>
      <c r="VFG274" s="253"/>
      <c r="VFH274" s="253"/>
      <c r="VFI274" s="253"/>
      <c r="VFJ274" s="253"/>
      <c r="VFK274" s="253"/>
      <c r="VFL274" s="253"/>
      <c r="VFM274" s="253"/>
      <c r="VFN274" s="253"/>
      <c r="VFO274" s="253"/>
      <c r="VFP274" s="253"/>
      <c r="VFQ274" s="253"/>
      <c r="VFR274" s="253"/>
      <c r="VFS274" s="253"/>
      <c r="VFT274" s="253"/>
      <c r="VFU274" s="253"/>
      <c r="VFV274" s="253"/>
      <c r="VFW274" s="253"/>
      <c r="VFX274" s="253"/>
      <c r="VFY274" s="253"/>
      <c r="VFZ274" s="253"/>
      <c r="VGA274" s="253"/>
      <c r="VGB274" s="253"/>
      <c r="VGC274" s="253"/>
      <c r="VGD274" s="253"/>
      <c r="VGE274" s="253"/>
      <c r="VGF274" s="253"/>
      <c r="VGG274" s="253"/>
      <c r="VGH274" s="253"/>
      <c r="VGI274" s="253"/>
      <c r="VGJ274" s="253"/>
      <c r="VGK274" s="253"/>
      <c r="VGL274" s="253"/>
      <c r="VGM274" s="253"/>
      <c r="VGN274" s="253"/>
      <c r="VGO274" s="253"/>
      <c r="VGP274" s="253"/>
      <c r="VGQ274" s="253"/>
      <c r="VGR274" s="253"/>
      <c r="VGS274" s="253"/>
      <c r="VGT274" s="253"/>
      <c r="VGU274" s="253"/>
      <c r="VGV274" s="253"/>
      <c r="VGW274" s="253"/>
      <c r="VGX274" s="253"/>
      <c r="VGY274" s="253"/>
      <c r="VGZ274" s="253"/>
      <c r="VHA274" s="253"/>
      <c r="VHB274" s="253"/>
      <c r="VHC274" s="253"/>
      <c r="VHD274" s="253"/>
      <c r="VHE274" s="253"/>
      <c r="VHF274" s="253"/>
      <c r="VHG274" s="253"/>
      <c r="VHH274" s="253"/>
      <c r="VHI274" s="253"/>
      <c r="VHJ274" s="253"/>
      <c r="VHK274" s="253"/>
      <c r="VHL274" s="253"/>
      <c r="VHM274" s="253"/>
      <c r="VHN274" s="253"/>
      <c r="VHO274" s="253"/>
      <c r="VHP274" s="253"/>
      <c r="VHQ274" s="253"/>
      <c r="VHR274" s="253"/>
      <c r="VHS274" s="253"/>
      <c r="VHT274" s="253"/>
      <c r="VHU274" s="253"/>
      <c r="VHV274" s="253"/>
      <c r="VHW274" s="253"/>
      <c r="VHX274" s="253"/>
      <c r="VHY274" s="253"/>
      <c r="VHZ274" s="253"/>
      <c r="VIA274" s="253"/>
      <c r="VIB274" s="253"/>
      <c r="VIC274" s="253"/>
      <c r="VID274" s="253"/>
      <c r="VIE274" s="253"/>
      <c r="VIF274" s="253"/>
      <c r="VIG274" s="253"/>
      <c r="VIH274" s="253"/>
      <c r="VII274" s="253"/>
      <c r="VIJ274" s="253"/>
      <c r="VIK274" s="253"/>
      <c r="VIL274" s="253"/>
      <c r="VIM274" s="253"/>
      <c r="VIN274" s="253"/>
      <c r="VIO274" s="253"/>
      <c r="VIP274" s="253"/>
      <c r="VIQ274" s="253"/>
      <c r="VIR274" s="253"/>
      <c r="VIS274" s="253"/>
      <c r="VIT274" s="253"/>
      <c r="VIU274" s="253"/>
      <c r="VIV274" s="253"/>
      <c r="VIW274" s="253"/>
      <c r="VIX274" s="253"/>
      <c r="VIY274" s="253"/>
      <c r="VIZ274" s="253"/>
      <c r="VJA274" s="253"/>
      <c r="VJB274" s="253"/>
      <c r="VJC274" s="253"/>
      <c r="VJD274" s="253"/>
      <c r="VJE274" s="253"/>
      <c r="VJF274" s="253"/>
      <c r="VJG274" s="253"/>
      <c r="VJH274" s="253"/>
      <c r="VJI274" s="253"/>
      <c r="VJJ274" s="253"/>
      <c r="VJK274" s="253"/>
      <c r="VJL274" s="253"/>
      <c r="VJM274" s="253"/>
      <c r="VJN274" s="253"/>
      <c r="VJO274" s="253"/>
      <c r="VJP274" s="253"/>
      <c r="VJQ274" s="253"/>
      <c r="VJR274" s="253"/>
      <c r="VJS274" s="253"/>
      <c r="VJT274" s="253"/>
      <c r="VJU274" s="253"/>
      <c r="VJV274" s="253"/>
      <c r="VJW274" s="253"/>
      <c r="VJX274" s="253"/>
      <c r="VJY274" s="253"/>
      <c r="VJZ274" s="253"/>
      <c r="VKA274" s="253"/>
      <c r="VKB274" s="253"/>
      <c r="VKC274" s="253"/>
      <c r="VKD274" s="253"/>
      <c r="VKE274" s="253"/>
      <c r="VKF274" s="253"/>
      <c r="VKG274" s="253"/>
      <c r="VKH274" s="253"/>
      <c r="VKI274" s="253"/>
      <c r="VKJ274" s="253"/>
      <c r="VKK274" s="253"/>
      <c r="VKL274" s="253"/>
      <c r="VKM274" s="253"/>
      <c r="VKN274" s="253"/>
      <c r="VKO274" s="253"/>
      <c r="VKP274" s="253"/>
      <c r="VKQ274" s="253"/>
      <c r="VKR274" s="253"/>
      <c r="VKS274" s="253"/>
      <c r="VKT274" s="253"/>
      <c r="VKU274" s="253"/>
      <c r="VKV274" s="253"/>
      <c r="VKW274" s="253"/>
      <c r="VKX274" s="253"/>
      <c r="VKY274" s="253"/>
      <c r="VKZ274" s="253"/>
      <c r="VLA274" s="253"/>
      <c r="VLB274" s="253"/>
      <c r="VLC274" s="253"/>
      <c r="VLD274" s="253"/>
      <c r="VLE274" s="253"/>
      <c r="VLF274" s="253"/>
      <c r="VLG274" s="253"/>
      <c r="VLH274" s="253"/>
      <c r="VLI274" s="253"/>
      <c r="VLJ274" s="253"/>
      <c r="VLK274" s="253"/>
      <c r="VLL274" s="253"/>
      <c r="VLM274" s="253"/>
      <c r="VLN274" s="253"/>
      <c r="VLO274" s="253"/>
      <c r="VLP274" s="253"/>
      <c r="VLQ274" s="253"/>
      <c r="VLR274" s="253"/>
      <c r="VLS274" s="253"/>
      <c r="VLT274" s="253"/>
      <c r="VLU274" s="253"/>
      <c r="VLV274" s="253"/>
      <c r="VLW274" s="253"/>
      <c r="VLX274" s="253"/>
      <c r="VLY274" s="253"/>
      <c r="VLZ274" s="253"/>
      <c r="VMA274" s="253"/>
      <c r="VMB274" s="253"/>
      <c r="VMC274" s="253"/>
      <c r="VMD274" s="253"/>
      <c r="VME274" s="253"/>
      <c r="VMF274" s="253"/>
      <c r="VMG274" s="253"/>
      <c r="VMH274" s="253"/>
      <c r="VMI274" s="253"/>
      <c r="VMJ274" s="253"/>
      <c r="VMK274" s="253"/>
      <c r="VML274" s="253"/>
      <c r="VMM274" s="253"/>
      <c r="VMN274" s="253"/>
      <c r="VMO274" s="253"/>
      <c r="VMP274" s="253"/>
      <c r="VMQ274" s="253"/>
      <c r="VMR274" s="253"/>
      <c r="VMS274" s="253"/>
      <c r="VMT274" s="253"/>
      <c r="VMU274" s="253"/>
      <c r="VMV274" s="253"/>
      <c r="VMW274" s="253"/>
      <c r="VMX274" s="253"/>
      <c r="VMY274" s="253"/>
      <c r="VMZ274" s="253"/>
      <c r="VNA274" s="253"/>
      <c r="VNB274" s="253"/>
      <c r="VNC274" s="253"/>
      <c r="VND274" s="253"/>
      <c r="VNE274" s="253"/>
      <c r="VNF274" s="253"/>
      <c r="VNG274" s="253"/>
      <c r="VNH274" s="253"/>
      <c r="VNI274" s="253"/>
      <c r="VNJ274" s="253"/>
      <c r="VNK274" s="253"/>
      <c r="VNL274" s="253"/>
      <c r="VNM274" s="253"/>
      <c r="VNN274" s="253"/>
      <c r="VNO274" s="253"/>
      <c r="VNP274" s="253"/>
      <c r="VNQ274" s="253"/>
      <c r="VNR274" s="253"/>
      <c r="VNS274" s="253"/>
      <c r="VNT274" s="253"/>
      <c r="VNU274" s="253"/>
      <c r="VNV274" s="253"/>
      <c r="VNW274" s="253"/>
      <c r="VNX274" s="253"/>
      <c r="VNY274" s="253"/>
      <c r="VNZ274" s="253"/>
      <c r="VOA274" s="253"/>
      <c r="VOB274" s="253"/>
      <c r="VOC274" s="253"/>
      <c r="VOD274" s="253"/>
      <c r="VOE274" s="253"/>
      <c r="VOF274" s="253"/>
      <c r="VOG274" s="253"/>
      <c r="VOH274" s="253"/>
      <c r="VOI274" s="253"/>
      <c r="VOJ274" s="253"/>
      <c r="VOK274" s="253"/>
      <c r="VOL274" s="253"/>
      <c r="VOM274" s="253"/>
      <c r="VON274" s="253"/>
      <c r="VOO274" s="253"/>
      <c r="VOP274" s="253"/>
      <c r="VOQ274" s="253"/>
      <c r="VOR274" s="253"/>
      <c r="VOS274" s="253"/>
      <c r="VOT274" s="253"/>
      <c r="VOU274" s="253"/>
      <c r="VOV274" s="253"/>
      <c r="VOW274" s="253"/>
      <c r="VOX274" s="253"/>
      <c r="VOY274" s="253"/>
      <c r="VOZ274" s="253"/>
      <c r="VPA274" s="253"/>
      <c r="VPB274" s="253"/>
      <c r="VPC274" s="253"/>
      <c r="VPD274" s="253"/>
      <c r="VPE274" s="253"/>
      <c r="VPF274" s="253"/>
      <c r="VPG274" s="253"/>
      <c r="VPH274" s="253"/>
      <c r="VPI274" s="253"/>
      <c r="VPJ274" s="253"/>
      <c r="VPK274" s="253"/>
      <c r="VPL274" s="253"/>
      <c r="VPM274" s="253"/>
      <c r="VPN274" s="253"/>
      <c r="VPO274" s="253"/>
      <c r="VPP274" s="253"/>
      <c r="VPQ274" s="253"/>
      <c r="VPR274" s="253"/>
      <c r="VPS274" s="253"/>
      <c r="VPT274" s="253"/>
      <c r="VPU274" s="253"/>
      <c r="VPV274" s="253"/>
      <c r="VPW274" s="253"/>
      <c r="VPX274" s="253"/>
      <c r="VPY274" s="253"/>
      <c r="VPZ274" s="253"/>
      <c r="VQA274" s="253"/>
      <c r="VQB274" s="253"/>
      <c r="VQC274" s="253"/>
      <c r="VQD274" s="253"/>
      <c r="VQE274" s="253"/>
      <c r="VQF274" s="253"/>
      <c r="VQG274" s="253"/>
      <c r="VQH274" s="253"/>
      <c r="VQI274" s="253"/>
      <c r="VQJ274" s="253"/>
      <c r="VQK274" s="253"/>
      <c r="VQL274" s="253"/>
      <c r="VQM274" s="253"/>
      <c r="VQN274" s="253"/>
      <c r="VQO274" s="253"/>
      <c r="VQP274" s="253"/>
      <c r="VQQ274" s="253"/>
      <c r="VQR274" s="253"/>
      <c r="VQS274" s="253"/>
      <c r="VQT274" s="253"/>
      <c r="VQU274" s="253"/>
      <c r="VQV274" s="253"/>
      <c r="VQW274" s="253"/>
      <c r="VQX274" s="253"/>
      <c r="VQY274" s="253"/>
      <c r="VQZ274" s="253"/>
      <c r="VRA274" s="253"/>
      <c r="VRB274" s="253"/>
      <c r="VRC274" s="253"/>
      <c r="VRD274" s="253"/>
      <c r="VRE274" s="253"/>
      <c r="VRF274" s="253"/>
      <c r="VRG274" s="253"/>
      <c r="VRH274" s="253"/>
      <c r="VRI274" s="253"/>
      <c r="VRJ274" s="253"/>
      <c r="VRK274" s="253"/>
      <c r="VRL274" s="253"/>
      <c r="VRM274" s="253"/>
      <c r="VRN274" s="253"/>
      <c r="VRO274" s="253"/>
      <c r="VRP274" s="253"/>
      <c r="VRQ274" s="253"/>
      <c r="VRR274" s="253"/>
      <c r="VRS274" s="253"/>
      <c r="VRT274" s="253"/>
      <c r="VRU274" s="253"/>
      <c r="VRV274" s="253"/>
      <c r="VRW274" s="253"/>
      <c r="VRX274" s="253"/>
      <c r="VRY274" s="253"/>
      <c r="VRZ274" s="253"/>
      <c r="VSA274" s="253"/>
      <c r="VSB274" s="253"/>
      <c r="VSC274" s="253"/>
      <c r="VSD274" s="253"/>
      <c r="VSE274" s="253"/>
      <c r="VSF274" s="253"/>
      <c r="VSG274" s="253"/>
      <c r="VSH274" s="253"/>
      <c r="VSI274" s="253"/>
      <c r="VSJ274" s="253"/>
      <c r="VSK274" s="253"/>
      <c r="VSL274" s="253"/>
      <c r="VSM274" s="253"/>
      <c r="VSN274" s="253"/>
      <c r="VSO274" s="253"/>
      <c r="VSP274" s="253"/>
      <c r="VSQ274" s="253"/>
      <c r="VSR274" s="253"/>
      <c r="VSS274" s="253"/>
      <c r="VST274" s="253"/>
      <c r="VSU274" s="253"/>
      <c r="VSV274" s="253"/>
      <c r="VSW274" s="253"/>
      <c r="VSX274" s="253"/>
      <c r="VSY274" s="253"/>
      <c r="VSZ274" s="253"/>
      <c r="VTA274" s="253"/>
      <c r="VTB274" s="253"/>
      <c r="VTC274" s="253"/>
      <c r="VTD274" s="253"/>
      <c r="VTE274" s="253"/>
      <c r="VTF274" s="253"/>
      <c r="VTG274" s="253"/>
      <c r="VTH274" s="253"/>
      <c r="VTI274" s="253"/>
      <c r="VTJ274" s="253"/>
      <c r="VTK274" s="253"/>
      <c r="VTL274" s="253"/>
      <c r="VTM274" s="253"/>
      <c r="VTN274" s="253"/>
      <c r="VTO274" s="253"/>
      <c r="VTP274" s="253"/>
      <c r="VTQ274" s="253"/>
      <c r="VTR274" s="253"/>
      <c r="VTS274" s="253"/>
      <c r="VTT274" s="253"/>
      <c r="VTU274" s="253"/>
      <c r="VTV274" s="253"/>
      <c r="VTW274" s="253"/>
      <c r="VTX274" s="253"/>
      <c r="VTY274" s="253"/>
      <c r="VTZ274" s="253"/>
      <c r="VUA274" s="253"/>
      <c r="VUB274" s="253"/>
      <c r="VUC274" s="253"/>
      <c r="VUD274" s="253"/>
      <c r="VUE274" s="253"/>
      <c r="VUF274" s="253"/>
      <c r="VUG274" s="253"/>
      <c r="VUH274" s="253"/>
      <c r="VUI274" s="253"/>
      <c r="VUJ274" s="253"/>
      <c r="VUK274" s="253"/>
      <c r="VUL274" s="253"/>
      <c r="VUM274" s="253"/>
      <c r="VUN274" s="253"/>
      <c r="VUO274" s="253"/>
      <c r="VUP274" s="253"/>
      <c r="VUQ274" s="253"/>
      <c r="VUR274" s="253"/>
      <c r="VUS274" s="253"/>
      <c r="VUT274" s="253"/>
      <c r="VUU274" s="253"/>
      <c r="VUV274" s="253"/>
      <c r="VUW274" s="253"/>
      <c r="VUX274" s="253"/>
      <c r="VUY274" s="253"/>
      <c r="VUZ274" s="253"/>
      <c r="VVA274" s="253"/>
      <c r="VVB274" s="253"/>
      <c r="VVC274" s="253"/>
      <c r="VVD274" s="253"/>
      <c r="VVE274" s="253"/>
      <c r="VVF274" s="253"/>
      <c r="VVG274" s="253"/>
      <c r="VVH274" s="253"/>
      <c r="VVI274" s="253"/>
      <c r="VVJ274" s="253"/>
      <c r="VVK274" s="253"/>
      <c r="VVL274" s="253"/>
      <c r="VVM274" s="253"/>
      <c r="VVN274" s="253"/>
      <c r="VVO274" s="253"/>
      <c r="VVP274" s="253"/>
      <c r="VVQ274" s="253"/>
      <c r="VVR274" s="253"/>
      <c r="VVS274" s="253"/>
      <c r="VVT274" s="253"/>
      <c r="VVU274" s="253"/>
      <c r="VVV274" s="253"/>
      <c r="VVW274" s="253"/>
      <c r="VVX274" s="253"/>
      <c r="VVY274" s="253"/>
      <c r="VVZ274" s="253"/>
      <c r="VWA274" s="253"/>
      <c r="VWB274" s="253"/>
      <c r="VWC274" s="253"/>
      <c r="VWD274" s="253"/>
      <c r="VWE274" s="253"/>
      <c r="VWF274" s="253"/>
      <c r="VWG274" s="253"/>
      <c r="VWH274" s="253"/>
      <c r="VWI274" s="253"/>
      <c r="VWJ274" s="253"/>
      <c r="VWK274" s="253"/>
      <c r="VWL274" s="253"/>
      <c r="VWM274" s="253"/>
      <c r="VWN274" s="253"/>
      <c r="VWO274" s="253"/>
      <c r="VWP274" s="253"/>
      <c r="VWQ274" s="253"/>
      <c r="VWR274" s="253"/>
      <c r="VWS274" s="253"/>
      <c r="VWT274" s="253"/>
      <c r="VWU274" s="253"/>
      <c r="VWV274" s="253"/>
      <c r="VWW274" s="253"/>
      <c r="VWX274" s="253"/>
      <c r="VWY274" s="253"/>
      <c r="VWZ274" s="253"/>
      <c r="VXA274" s="253"/>
      <c r="VXB274" s="253"/>
      <c r="VXC274" s="253"/>
      <c r="VXD274" s="253"/>
      <c r="VXE274" s="253"/>
      <c r="VXF274" s="253"/>
      <c r="VXG274" s="253"/>
      <c r="VXH274" s="253"/>
      <c r="VXI274" s="253"/>
      <c r="VXJ274" s="253"/>
      <c r="VXK274" s="253"/>
      <c r="VXL274" s="253"/>
      <c r="VXM274" s="253"/>
      <c r="VXN274" s="253"/>
      <c r="VXO274" s="253"/>
      <c r="VXP274" s="253"/>
      <c r="VXQ274" s="253"/>
      <c r="VXR274" s="253"/>
      <c r="VXS274" s="253"/>
      <c r="VXT274" s="253"/>
      <c r="VXU274" s="253"/>
      <c r="VXV274" s="253"/>
      <c r="VXW274" s="253"/>
      <c r="VXX274" s="253"/>
      <c r="VXY274" s="253"/>
      <c r="VXZ274" s="253"/>
      <c r="VYA274" s="253"/>
      <c r="VYB274" s="253"/>
      <c r="VYC274" s="253"/>
      <c r="VYD274" s="253"/>
      <c r="VYE274" s="253"/>
      <c r="VYF274" s="253"/>
      <c r="VYG274" s="253"/>
      <c r="VYH274" s="253"/>
      <c r="VYI274" s="253"/>
      <c r="VYJ274" s="253"/>
      <c r="VYK274" s="253"/>
      <c r="VYL274" s="253"/>
      <c r="VYM274" s="253"/>
      <c r="VYN274" s="253"/>
      <c r="VYO274" s="253"/>
      <c r="VYP274" s="253"/>
      <c r="VYQ274" s="253"/>
      <c r="VYR274" s="253"/>
      <c r="VYS274" s="253"/>
      <c r="VYT274" s="253"/>
      <c r="VYU274" s="253"/>
      <c r="VYV274" s="253"/>
      <c r="VYW274" s="253"/>
      <c r="VYX274" s="253"/>
      <c r="VYY274" s="253"/>
      <c r="VYZ274" s="253"/>
      <c r="VZA274" s="253"/>
      <c r="VZB274" s="253"/>
      <c r="VZC274" s="253"/>
      <c r="VZD274" s="253"/>
      <c r="VZE274" s="253"/>
      <c r="VZF274" s="253"/>
      <c r="VZG274" s="253"/>
      <c r="VZH274" s="253"/>
      <c r="VZI274" s="253"/>
      <c r="VZJ274" s="253"/>
      <c r="VZK274" s="253"/>
      <c r="VZL274" s="253"/>
      <c r="VZM274" s="253"/>
      <c r="VZN274" s="253"/>
      <c r="VZO274" s="253"/>
      <c r="VZP274" s="253"/>
      <c r="VZQ274" s="253"/>
      <c r="VZR274" s="253"/>
      <c r="VZS274" s="253"/>
      <c r="VZT274" s="253"/>
      <c r="VZU274" s="253"/>
      <c r="VZV274" s="253"/>
      <c r="VZW274" s="253"/>
      <c r="VZX274" s="253"/>
      <c r="VZY274" s="253"/>
      <c r="VZZ274" s="253"/>
      <c r="WAA274" s="253"/>
      <c r="WAB274" s="253"/>
      <c r="WAC274" s="253"/>
      <c r="WAD274" s="253"/>
      <c r="WAE274" s="253"/>
      <c r="WAF274" s="253"/>
      <c r="WAG274" s="253"/>
      <c r="WAH274" s="253"/>
      <c r="WAI274" s="253"/>
      <c r="WAJ274" s="253"/>
      <c r="WAK274" s="253"/>
      <c r="WAL274" s="253"/>
      <c r="WAM274" s="253"/>
      <c r="WAN274" s="253"/>
      <c r="WAO274" s="253"/>
      <c r="WAP274" s="253"/>
      <c r="WAQ274" s="253"/>
      <c r="WAR274" s="253"/>
      <c r="WAS274" s="253"/>
      <c r="WAT274" s="253"/>
      <c r="WAU274" s="253"/>
      <c r="WAV274" s="253"/>
      <c r="WAW274" s="253"/>
      <c r="WAX274" s="253"/>
      <c r="WAY274" s="253"/>
      <c r="WAZ274" s="253"/>
      <c r="WBA274" s="253"/>
      <c r="WBB274" s="253"/>
      <c r="WBC274" s="253"/>
      <c r="WBD274" s="253"/>
      <c r="WBE274" s="253"/>
      <c r="WBF274" s="253"/>
      <c r="WBG274" s="253"/>
      <c r="WBH274" s="253"/>
      <c r="WBI274" s="253"/>
      <c r="WBJ274" s="253"/>
      <c r="WBK274" s="253"/>
      <c r="WBL274" s="253"/>
      <c r="WBM274" s="253"/>
      <c r="WBN274" s="253"/>
      <c r="WBO274" s="253"/>
      <c r="WBP274" s="253"/>
      <c r="WBQ274" s="253"/>
      <c r="WBR274" s="253"/>
      <c r="WBS274" s="253"/>
      <c r="WBT274" s="253"/>
      <c r="WBU274" s="253"/>
      <c r="WBV274" s="253"/>
      <c r="WBW274" s="253"/>
      <c r="WBX274" s="253"/>
      <c r="WBY274" s="253"/>
      <c r="WBZ274" s="253"/>
      <c r="WCA274" s="253"/>
      <c r="WCB274" s="253"/>
      <c r="WCC274" s="253"/>
      <c r="WCD274" s="253"/>
      <c r="WCE274" s="253"/>
      <c r="WCF274" s="253"/>
      <c r="WCG274" s="253"/>
      <c r="WCH274" s="253"/>
      <c r="WCI274" s="253"/>
      <c r="WCJ274" s="253"/>
      <c r="WCK274" s="253"/>
      <c r="WCL274" s="253"/>
      <c r="WCM274" s="253"/>
      <c r="WCN274" s="253"/>
      <c r="WCO274" s="253"/>
      <c r="WCP274" s="253"/>
      <c r="WCQ274" s="253"/>
      <c r="WCR274" s="253"/>
      <c r="WCS274" s="253"/>
      <c r="WCT274" s="253"/>
      <c r="WCU274" s="253"/>
      <c r="WCV274" s="253"/>
      <c r="WCW274" s="253"/>
      <c r="WCX274" s="253"/>
      <c r="WCY274" s="253"/>
      <c r="WCZ274" s="253"/>
      <c r="WDA274" s="253"/>
      <c r="WDB274" s="253"/>
      <c r="WDC274" s="253"/>
      <c r="WDD274" s="253"/>
      <c r="WDE274" s="253"/>
      <c r="WDF274" s="253"/>
      <c r="WDG274" s="253"/>
      <c r="WDH274" s="253"/>
      <c r="WDI274" s="253"/>
      <c r="WDJ274" s="253"/>
      <c r="WDK274" s="253"/>
      <c r="WDL274" s="253"/>
      <c r="WDM274" s="253"/>
      <c r="WDN274" s="253"/>
      <c r="WDO274" s="253"/>
      <c r="WDP274" s="253"/>
      <c r="WDQ274" s="253"/>
      <c r="WDR274" s="253"/>
      <c r="WDS274" s="253"/>
      <c r="WDT274" s="253"/>
      <c r="WDU274" s="253"/>
      <c r="WDV274" s="253"/>
      <c r="WDW274" s="253"/>
      <c r="WDX274" s="253"/>
      <c r="WDY274" s="253"/>
      <c r="WDZ274" s="253"/>
      <c r="WEA274" s="253"/>
      <c r="WEB274" s="253"/>
      <c r="WEC274" s="253"/>
      <c r="WED274" s="253"/>
      <c r="WEE274" s="253"/>
      <c r="WEF274" s="253"/>
      <c r="WEG274" s="253"/>
      <c r="WEH274" s="253"/>
      <c r="WEI274" s="253"/>
      <c r="WEJ274" s="253"/>
      <c r="WEK274" s="253"/>
      <c r="WEL274" s="253"/>
      <c r="WEM274" s="253"/>
      <c r="WEN274" s="253"/>
      <c r="WEO274" s="253"/>
      <c r="WEP274" s="253"/>
      <c r="WEQ274" s="253"/>
      <c r="WER274" s="253"/>
      <c r="WES274" s="253"/>
      <c r="WET274" s="253"/>
      <c r="WEU274" s="253"/>
      <c r="WEV274" s="253"/>
      <c r="WEW274" s="253"/>
      <c r="WEX274" s="253"/>
      <c r="WEY274" s="253"/>
      <c r="WEZ274" s="253"/>
      <c r="WFA274" s="253"/>
      <c r="WFB274" s="253"/>
      <c r="WFC274" s="253"/>
      <c r="WFD274" s="253"/>
      <c r="WFE274" s="253"/>
      <c r="WFF274" s="253"/>
      <c r="WFG274" s="253"/>
      <c r="WFH274" s="253"/>
      <c r="WFI274" s="253"/>
      <c r="WFJ274" s="253"/>
      <c r="WFK274" s="253"/>
      <c r="WFL274" s="253"/>
      <c r="WFM274" s="253"/>
      <c r="WFN274" s="253"/>
      <c r="WFO274" s="253"/>
      <c r="WFP274" s="253"/>
      <c r="WFQ274" s="253"/>
      <c r="WFR274" s="253"/>
      <c r="WFS274" s="253"/>
      <c r="WFT274" s="253"/>
      <c r="WFU274" s="253"/>
      <c r="WFV274" s="253"/>
      <c r="WFW274" s="253"/>
      <c r="WFX274" s="253"/>
      <c r="WFY274" s="253"/>
      <c r="WFZ274" s="253"/>
      <c r="WGA274" s="253"/>
      <c r="WGB274" s="253"/>
      <c r="WGC274" s="253"/>
      <c r="WGD274" s="253"/>
      <c r="WGE274" s="253"/>
      <c r="WGF274" s="253"/>
      <c r="WGG274" s="253"/>
      <c r="WGH274" s="253"/>
      <c r="WGI274" s="253"/>
      <c r="WGJ274" s="253"/>
      <c r="WGK274" s="253"/>
      <c r="WGL274" s="253"/>
      <c r="WGM274" s="253"/>
      <c r="WGN274" s="253"/>
      <c r="WGO274" s="253"/>
      <c r="WGP274" s="253"/>
      <c r="WGQ274" s="253"/>
      <c r="WGR274" s="253"/>
      <c r="WGS274" s="253"/>
      <c r="WGT274" s="253"/>
      <c r="WGU274" s="253"/>
      <c r="WGV274" s="253"/>
      <c r="WGW274" s="253"/>
      <c r="WGX274" s="253"/>
      <c r="WGY274" s="253"/>
      <c r="WGZ274" s="253"/>
      <c r="WHA274" s="253"/>
      <c r="WHB274" s="253"/>
      <c r="WHC274" s="253"/>
      <c r="WHD274" s="253"/>
      <c r="WHE274" s="253"/>
      <c r="WHF274" s="253"/>
      <c r="WHG274" s="253"/>
      <c r="WHH274" s="253"/>
      <c r="WHI274" s="253"/>
      <c r="WHJ274" s="253"/>
      <c r="WHK274" s="253"/>
      <c r="WHL274" s="253"/>
      <c r="WHM274" s="253"/>
      <c r="WHN274" s="253"/>
      <c r="WHO274" s="253"/>
      <c r="WHP274" s="253"/>
      <c r="WHQ274" s="253"/>
      <c r="WHR274" s="253"/>
      <c r="WHS274" s="253"/>
      <c r="WHT274" s="253"/>
      <c r="WHU274" s="253"/>
      <c r="WHV274" s="253"/>
      <c r="WHW274" s="253"/>
      <c r="WHX274" s="253"/>
      <c r="WHY274" s="253"/>
      <c r="WHZ274" s="253"/>
      <c r="WIA274" s="253"/>
      <c r="WIB274" s="253"/>
      <c r="WIC274" s="253"/>
      <c r="WID274" s="253"/>
      <c r="WIE274" s="253"/>
      <c r="WIF274" s="253"/>
      <c r="WIG274" s="253"/>
      <c r="WIH274" s="253"/>
      <c r="WII274" s="253"/>
      <c r="WIJ274" s="253"/>
      <c r="WIK274" s="253"/>
      <c r="WIL274" s="253"/>
      <c r="WIM274" s="253"/>
      <c r="WIN274" s="253"/>
      <c r="WIO274" s="253"/>
      <c r="WIP274" s="253"/>
      <c r="WIQ274" s="253"/>
      <c r="WIR274" s="253"/>
      <c r="WIS274" s="253"/>
      <c r="WIT274" s="253"/>
      <c r="WIU274" s="253"/>
      <c r="WIV274" s="253"/>
      <c r="WIW274" s="253"/>
      <c r="WIX274" s="253"/>
      <c r="WIY274" s="253"/>
      <c r="WIZ274" s="253"/>
      <c r="WJA274" s="253"/>
      <c r="WJB274" s="253"/>
      <c r="WJC274" s="253"/>
      <c r="WJD274" s="253"/>
      <c r="WJE274" s="253"/>
      <c r="WJF274" s="253"/>
      <c r="WJG274" s="253"/>
      <c r="WJH274" s="253"/>
      <c r="WJI274" s="253"/>
      <c r="WJJ274" s="253"/>
      <c r="WJK274" s="253"/>
      <c r="WJL274" s="253"/>
      <c r="WJM274" s="253"/>
      <c r="WJN274" s="253"/>
      <c r="WJO274" s="253"/>
      <c r="WJP274" s="253"/>
      <c r="WJQ274" s="253"/>
      <c r="WJR274" s="253"/>
      <c r="WJS274" s="253"/>
      <c r="WJT274" s="253"/>
      <c r="WJU274" s="253"/>
      <c r="WJV274" s="253"/>
      <c r="WJW274" s="253"/>
      <c r="WJX274" s="253"/>
      <c r="WJY274" s="253"/>
      <c r="WJZ274" s="253"/>
      <c r="WKA274" s="253"/>
      <c r="WKB274" s="253"/>
      <c r="WKC274" s="253"/>
      <c r="WKD274" s="253"/>
      <c r="WKE274" s="253"/>
      <c r="WKF274" s="253"/>
      <c r="WKG274" s="253"/>
      <c r="WKH274" s="253"/>
      <c r="WKI274" s="253"/>
      <c r="WKJ274" s="253"/>
      <c r="WKK274" s="253"/>
      <c r="WKL274" s="253"/>
      <c r="WKM274" s="253"/>
      <c r="WKN274" s="253"/>
      <c r="WKO274" s="253"/>
      <c r="WKP274" s="253"/>
      <c r="WKQ274" s="253"/>
      <c r="WKR274" s="253"/>
      <c r="WKS274" s="253"/>
      <c r="WKT274" s="253"/>
      <c r="WKU274" s="253"/>
      <c r="WKV274" s="253"/>
      <c r="WKW274" s="253"/>
      <c r="WKX274" s="253"/>
      <c r="WKY274" s="253"/>
      <c r="WKZ274" s="253"/>
      <c r="WLA274" s="253"/>
      <c r="WLB274" s="253"/>
      <c r="WLC274" s="253"/>
      <c r="WLD274" s="253"/>
      <c r="WLE274" s="253"/>
      <c r="WLF274" s="253"/>
      <c r="WLG274" s="253"/>
      <c r="WLH274" s="253"/>
      <c r="WLI274" s="253"/>
      <c r="WLJ274" s="253"/>
      <c r="WLK274" s="253"/>
      <c r="WLL274" s="253"/>
      <c r="WLM274" s="253"/>
      <c r="WLN274" s="253"/>
      <c r="WLO274" s="253"/>
      <c r="WLP274" s="253"/>
      <c r="WLQ274" s="253"/>
      <c r="WLR274" s="253"/>
      <c r="WLS274" s="253"/>
      <c r="WLT274" s="253"/>
      <c r="WLU274" s="253"/>
      <c r="WLV274" s="253"/>
      <c r="WLW274" s="253"/>
      <c r="WLX274" s="253"/>
      <c r="WLY274" s="253"/>
      <c r="WLZ274" s="253"/>
      <c r="WMA274" s="253"/>
      <c r="WMB274" s="253"/>
      <c r="WMC274" s="253"/>
      <c r="WMD274" s="253"/>
      <c r="WME274" s="253"/>
      <c r="WMF274" s="253"/>
      <c r="WMG274" s="253"/>
      <c r="WMH274" s="253"/>
      <c r="WMI274" s="253"/>
      <c r="WMJ274" s="253"/>
      <c r="WMK274" s="253"/>
      <c r="WML274" s="253"/>
      <c r="WMM274" s="253"/>
      <c r="WMN274" s="253"/>
      <c r="WMO274" s="253"/>
      <c r="WMP274" s="253"/>
      <c r="WMQ274" s="253"/>
      <c r="WMR274" s="253"/>
      <c r="WMS274" s="253"/>
      <c r="WMT274" s="253"/>
      <c r="WMU274" s="253"/>
      <c r="WMV274" s="253"/>
      <c r="WMW274" s="253"/>
      <c r="WMX274" s="253"/>
      <c r="WMY274" s="253"/>
      <c r="WMZ274" s="253"/>
      <c r="WNA274" s="253"/>
      <c r="WNB274" s="253"/>
      <c r="WNC274" s="253"/>
      <c r="WND274" s="253"/>
      <c r="WNE274" s="253"/>
      <c r="WNF274" s="253"/>
      <c r="WNG274" s="253"/>
      <c r="WNH274" s="253"/>
      <c r="WNI274" s="253"/>
      <c r="WNJ274" s="253"/>
      <c r="WNK274" s="253"/>
      <c r="WNL274" s="253"/>
      <c r="WNM274" s="253"/>
      <c r="WNN274" s="253"/>
      <c r="WNO274" s="253"/>
      <c r="WNP274" s="253"/>
      <c r="WNQ274" s="253"/>
      <c r="WNR274" s="253"/>
      <c r="WNS274" s="253"/>
      <c r="WNT274" s="253"/>
      <c r="WNU274" s="253"/>
      <c r="WNV274" s="253"/>
      <c r="WNW274" s="253"/>
      <c r="WNX274" s="253"/>
      <c r="WNY274" s="253"/>
      <c r="WNZ274" s="253"/>
      <c r="WOA274" s="253"/>
      <c r="WOB274" s="253"/>
      <c r="WOC274" s="253"/>
      <c r="WOD274" s="253"/>
      <c r="WOE274" s="253"/>
      <c r="WOF274" s="253"/>
      <c r="WOG274" s="253"/>
      <c r="WOH274" s="253"/>
      <c r="WOI274" s="253"/>
      <c r="WOJ274" s="253"/>
      <c r="WOK274" s="253"/>
      <c r="WOL274" s="253"/>
      <c r="WOM274" s="253"/>
      <c r="WON274" s="253"/>
      <c r="WOO274" s="253"/>
      <c r="WOP274" s="253"/>
      <c r="WOQ274" s="253"/>
      <c r="WOR274" s="253"/>
      <c r="WOS274" s="253"/>
      <c r="WOT274" s="253"/>
      <c r="WOU274" s="253"/>
      <c r="WOV274" s="253"/>
      <c r="WOW274" s="253"/>
      <c r="WOX274" s="253"/>
      <c r="WOY274" s="253"/>
      <c r="WOZ274" s="253"/>
      <c r="WPA274" s="253"/>
      <c r="WPB274" s="253"/>
      <c r="WPC274" s="253"/>
      <c r="WPD274" s="253"/>
      <c r="WPE274" s="253"/>
      <c r="WPF274" s="253"/>
      <c r="WPG274" s="253"/>
      <c r="WPH274" s="253"/>
      <c r="WPI274" s="253"/>
      <c r="WPJ274" s="253"/>
      <c r="WPK274" s="253"/>
      <c r="WPL274" s="253"/>
      <c r="WPM274" s="253"/>
      <c r="WPN274" s="253"/>
      <c r="WPO274" s="253"/>
      <c r="WPP274" s="253"/>
      <c r="WPQ274" s="253"/>
      <c r="WPR274" s="253"/>
      <c r="WPS274" s="253"/>
      <c r="WPT274" s="253"/>
      <c r="WPU274" s="253"/>
      <c r="WPV274" s="253"/>
      <c r="WPW274" s="253"/>
      <c r="WPX274" s="253"/>
      <c r="WPY274" s="253"/>
      <c r="WPZ274" s="253"/>
      <c r="WQA274" s="253"/>
      <c r="WQB274" s="253"/>
      <c r="WQC274" s="253"/>
      <c r="WQD274" s="253"/>
      <c r="WQE274" s="253"/>
      <c r="WQF274" s="253"/>
      <c r="WQG274" s="253"/>
      <c r="WQH274" s="253"/>
      <c r="WQI274" s="253"/>
      <c r="WQJ274" s="253"/>
      <c r="WQK274" s="253"/>
      <c r="WQL274" s="253"/>
      <c r="WQM274" s="253"/>
      <c r="WQN274" s="253"/>
      <c r="WQO274" s="253"/>
      <c r="WQP274" s="253"/>
      <c r="WQQ274" s="253"/>
      <c r="WQR274" s="253"/>
      <c r="WQS274" s="253"/>
      <c r="WQT274" s="253"/>
      <c r="WQU274" s="253"/>
      <c r="WQV274" s="253"/>
      <c r="WQW274" s="253"/>
      <c r="WQX274" s="253"/>
      <c r="WQY274" s="253"/>
      <c r="WQZ274" s="253"/>
      <c r="WRA274" s="253"/>
      <c r="WRB274" s="253"/>
      <c r="WRC274" s="253"/>
      <c r="WRD274" s="253"/>
      <c r="WRE274" s="253"/>
      <c r="WRF274" s="253"/>
      <c r="WRG274" s="253"/>
      <c r="WRH274" s="253"/>
      <c r="WRI274" s="253"/>
      <c r="WRJ274" s="253"/>
      <c r="WRK274" s="253"/>
      <c r="WRL274" s="253"/>
      <c r="WRM274" s="253"/>
      <c r="WRN274" s="253"/>
      <c r="WRO274" s="253"/>
      <c r="WRP274" s="253"/>
      <c r="WRQ274" s="253"/>
      <c r="WRR274" s="253"/>
      <c r="WRS274" s="253"/>
      <c r="WRT274" s="253"/>
      <c r="WRU274" s="253"/>
      <c r="WRV274" s="253"/>
      <c r="WRW274" s="253"/>
      <c r="WRX274" s="253"/>
      <c r="WRY274" s="253"/>
      <c r="WRZ274" s="253"/>
      <c r="WSA274" s="253"/>
      <c r="WSB274" s="253"/>
      <c r="WSC274" s="253"/>
      <c r="WSD274" s="253"/>
      <c r="WSE274" s="253"/>
      <c r="WSF274" s="253"/>
      <c r="WSG274" s="253"/>
      <c r="WSH274" s="253"/>
      <c r="WSI274" s="253"/>
      <c r="WSJ274" s="253"/>
      <c r="WSK274" s="253"/>
      <c r="WSL274" s="253"/>
      <c r="WSM274" s="253"/>
      <c r="WSN274" s="253"/>
      <c r="WSO274" s="253"/>
      <c r="WSP274" s="253"/>
      <c r="WSQ274" s="253"/>
      <c r="WSR274" s="253"/>
      <c r="WSS274" s="253"/>
      <c r="WST274" s="253"/>
      <c r="WSU274" s="253"/>
      <c r="WSV274" s="253"/>
      <c r="WSW274" s="253"/>
      <c r="WSX274" s="253"/>
      <c r="WSY274" s="253"/>
      <c r="WSZ274" s="253"/>
      <c r="WTA274" s="253"/>
      <c r="WTB274" s="253"/>
      <c r="WTC274" s="253"/>
      <c r="WTD274" s="253"/>
      <c r="WTE274" s="253"/>
      <c r="WTF274" s="253"/>
      <c r="WTG274" s="253"/>
      <c r="WTH274" s="253"/>
      <c r="WTI274" s="253"/>
      <c r="WTJ274" s="253"/>
      <c r="WTK274" s="253"/>
      <c r="WTL274" s="253"/>
      <c r="WTM274" s="253"/>
      <c r="WTN274" s="253"/>
      <c r="WTO274" s="253"/>
      <c r="WTP274" s="253"/>
      <c r="WTQ274" s="253"/>
      <c r="WTR274" s="253"/>
      <c r="WTS274" s="253"/>
      <c r="WTT274" s="253"/>
      <c r="WTU274" s="253"/>
      <c r="WTV274" s="253"/>
      <c r="WTW274" s="253"/>
      <c r="WTX274" s="253"/>
      <c r="WTY274" s="253"/>
      <c r="WTZ274" s="253"/>
      <c r="WUA274" s="253"/>
      <c r="WUB274" s="253"/>
      <c r="WUC274" s="253"/>
      <c r="WUD274" s="253"/>
      <c r="WUE274" s="253"/>
      <c r="WUF274" s="253"/>
      <c r="WUG274" s="253"/>
      <c r="WUH274" s="253"/>
      <c r="WUI274" s="253"/>
      <c r="WUJ274" s="253"/>
      <c r="WUK274" s="253"/>
      <c r="WUL274" s="253"/>
      <c r="WUM274" s="253"/>
      <c r="WUN274" s="253"/>
      <c r="WUO274" s="253"/>
      <c r="WUP274" s="253"/>
      <c r="WUQ274" s="253"/>
      <c r="WUR274" s="253"/>
      <c r="WUS274" s="253"/>
      <c r="WUT274" s="253"/>
      <c r="WUU274" s="253"/>
      <c r="WUV274" s="253"/>
      <c r="WUW274" s="253"/>
      <c r="WUX274" s="253"/>
      <c r="WUY274" s="253"/>
      <c r="WUZ274" s="253"/>
      <c r="WVA274" s="253"/>
      <c r="WVB274" s="253"/>
      <c r="WVC274" s="253"/>
      <c r="WVD274" s="253"/>
      <c r="WVE274" s="253"/>
      <c r="WVF274" s="253"/>
      <c r="WVG274" s="253"/>
      <c r="WVH274" s="253"/>
      <c r="WVI274" s="253"/>
      <c r="WVJ274" s="253"/>
      <c r="WVK274" s="253"/>
      <c r="WVL274" s="253"/>
      <c r="WVM274" s="253"/>
      <c r="WVN274" s="253"/>
      <c r="WVO274" s="253"/>
      <c r="WVP274" s="253"/>
      <c r="WVQ274" s="253"/>
      <c r="WVR274" s="253"/>
      <c r="WVS274" s="253"/>
      <c r="WVT274" s="253"/>
      <c r="WVU274" s="253"/>
      <c r="WVV274" s="253"/>
      <c r="WVW274" s="253"/>
      <c r="WVX274" s="253"/>
      <c r="WVY274" s="253"/>
      <c r="WVZ274" s="253"/>
      <c r="WWA274" s="253"/>
      <c r="WWB274" s="253"/>
      <c r="WWC274" s="253"/>
      <c r="WWD274" s="253"/>
      <c r="WWE274" s="253"/>
      <c r="WWF274" s="253"/>
      <c r="WWG274" s="253"/>
      <c r="WWH274" s="253"/>
      <c r="WWI274" s="253"/>
      <c r="WWJ274" s="253"/>
      <c r="WWK274" s="253"/>
      <c r="WWL274" s="253"/>
      <c r="WWM274" s="253"/>
      <c r="WWN274" s="253"/>
      <c r="WWO274" s="253"/>
      <c r="WWP274" s="253"/>
      <c r="WWQ274" s="253"/>
      <c r="WWR274" s="253"/>
      <c r="WWS274" s="253"/>
      <c r="WWT274" s="253"/>
      <c r="WWU274" s="253"/>
      <c r="WWV274" s="253"/>
      <c r="WWW274" s="253"/>
      <c r="WWX274" s="253"/>
      <c r="WWY274" s="253"/>
      <c r="WWZ274" s="253"/>
      <c r="WXA274" s="253"/>
      <c r="WXB274" s="253"/>
      <c r="WXC274" s="253"/>
      <c r="WXD274" s="253"/>
      <c r="WXE274" s="253"/>
      <c r="WXF274" s="253"/>
      <c r="WXG274" s="253"/>
      <c r="WXH274" s="253"/>
      <c r="WXI274" s="253"/>
      <c r="WXJ274" s="253"/>
      <c r="WXK274" s="253"/>
      <c r="WXL274" s="253"/>
      <c r="WXM274" s="253"/>
      <c r="WXN274" s="253"/>
      <c r="WXO274" s="253"/>
      <c r="WXP274" s="253"/>
      <c r="WXQ274" s="253"/>
      <c r="WXR274" s="253"/>
      <c r="WXS274" s="253"/>
      <c r="WXT274" s="253"/>
      <c r="WXU274" s="253"/>
      <c r="WXV274" s="253"/>
      <c r="WXW274" s="253"/>
      <c r="WXX274" s="253"/>
      <c r="WXY274" s="253"/>
      <c r="WXZ274" s="253"/>
      <c r="WYA274" s="253"/>
      <c r="WYB274" s="253"/>
      <c r="WYC274" s="253"/>
      <c r="WYD274" s="253"/>
      <c r="WYE274" s="253"/>
      <c r="WYF274" s="253"/>
      <c r="WYG274" s="253"/>
      <c r="WYH274" s="253"/>
      <c r="WYI274" s="253"/>
      <c r="WYJ274" s="253"/>
      <c r="WYK274" s="253"/>
      <c r="WYL274" s="253"/>
      <c r="WYM274" s="253"/>
      <c r="WYN274" s="253"/>
      <c r="WYO274" s="253"/>
      <c r="WYP274" s="253"/>
      <c r="WYQ274" s="253"/>
      <c r="WYR274" s="253"/>
      <c r="WYS274" s="253"/>
      <c r="WYT274" s="253"/>
      <c r="WYU274" s="253"/>
      <c r="WYV274" s="253"/>
      <c r="WYW274" s="253"/>
      <c r="WYX274" s="253"/>
      <c r="WYY274" s="253"/>
      <c r="WYZ274" s="253"/>
      <c r="WZA274" s="253"/>
      <c r="WZB274" s="253"/>
      <c r="WZC274" s="253"/>
      <c r="WZD274" s="253"/>
      <c r="WZE274" s="253"/>
      <c r="WZF274" s="253"/>
      <c r="WZG274" s="253"/>
      <c r="WZH274" s="253"/>
      <c r="WZI274" s="253"/>
      <c r="WZJ274" s="253"/>
      <c r="WZK274" s="253"/>
      <c r="WZL274" s="253"/>
      <c r="WZM274" s="253"/>
      <c r="WZN274" s="253"/>
      <c r="WZO274" s="253"/>
      <c r="WZP274" s="253"/>
      <c r="WZQ274" s="253"/>
      <c r="WZR274" s="253"/>
      <c r="WZS274" s="253"/>
      <c r="WZT274" s="253"/>
      <c r="WZU274" s="253"/>
      <c r="WZV274" s="253"/>
      <c r="WZW274" s="253"/>
      <c r="WZX274" s="253"/>
      <c r="WZY274" s="253"/>
      <c r="WZZ274" s="253"/>
      <c r="XAA274" s="253"/>
      <c r="XAB274" s="253"/>
      <c r="XAC274" s="253"/>
      <c r="XAD274" s="253"/>
      <c r="XAE274" s="253"/>
      <c r="XAF274" s="253"/>
      <c r="XAG274" s="253"/>
      <c r="XAH274" s="253"/>
      <c r="XAI274" s="253"/>
      <c r="XAJ274" s="253"/>
      <c r="XAK274" s="253"/>
      <c r="XAL274" s="253"/>
      <c r="XAM274" s="253"/>
      <c r="XAN274" s="253"/>
      <c r="XAO274" s="253"/>
      <c r="XAP274" s="253"/>
      <c r="XAQ274" s="253"/>
      <c r="XAR274" s="253"/>
      <c r="XAS274" s="253"/>
      <c r="XAT274" s="253"/>
      <c r="XAU274" s="253"/>
      <c r="XAV274" s="253"/>
      <c r="XAW274" s="253"/>
      <c r="XAX274" s="253"/>
      <c r="XAY274" s="253"/>
      <c r="XAZ274" s="253"/>
      <c r="XBA274" s="253"/>
      <c r="XBB274" s="253"/>
      <c r="XBC274" s="253"/>
      <c r="XBD274" s="253"/>
      <c r="XBE274" s="253"/>
      <c r="XBF274" s="253"/>
      <c r="XBG274" s="253"/>
      <c r="XBH274" s="253"/>
      <c r="XBI274" s="253"/>
      <c r="XBJ274" s="253"/>
      <c r="XBK274" s="253"/>
      <c r="XBL274" s="253"/>
      <c r="XBM274" s="253"/>
      <c r="XBN274" s="253"/>
      <c r="XBO274" s="253"/>
      <c r="XBP274" s="253"/>
      <c r="XBQ274" s="253"/>
      <c r="XBR274" s="253"/>
      <c r="XBS274" s="253"/>
      <c r="XBT274" s="253"/>
      <c r="XBU274" s="253"/>
      <c r="XBV274" s="253"/>
      <c r="XBW274" s="253"/>
      <c r="XBX274" s="253"/>
      <c r="XBY274" s="253"/>
      <c r="XBZ274" s="253"/>
      <c r="XCA274" s="253"/>
      <c r="XCB274" s="253"/>
      <c r="XCC274" s="253"/>
      <c r="XCD274" s="253"/>
      <c r="XCE274" s="253"/>
      <c r="XCF274" s="253"/>
      <c r="XCG274" s="253"/>
      <c r="XCH274" s="253"/>
      <c r="XCI274" s="253"/>
      <c r="XCJ274" s="253"/>
      <c r="XCK274" s="253"/>
      <c r="XCL274" s="253"/>
      <c r="XCM274" s="253"/>
      <c r="XCN274" s="253"/>
      <c r="XCO274" s="253"/>
      <c r="XCP274" s="253"/>
      <c r="XCQ274" s="253"/>
      <c r="XCR274" s="253"/>
      <c r="XCS274" s="253"/>
      <c r="XCT274" s="253"/>
      <c r="XCU274" s="253"/>
      <c r="XCV274" s="253"/>
      <c r="XCW274" s="253"/>
      <c r="XCX274" s="253"/>
      <c r="XCY274" s="253"/>
      <c r="XCZ274" s="253"/>
      <c r="XDA274" s="253"/>
      <c r="XDB274" s="253"/>
      <c r="XDC274" s="253"/>
      <c r="XDD274" s="253"/>
      <c r="XDE274" s="253"/>
      <c r="XDF274" s="253"/>
      <c r="XDG274" s="253"/>
      <c r="XDH274" s="253"/>
      <c r="XDI274" s="253"/>
      <c r="XDJ274" s="253"/>
      <c r="XDK274" s="253"/>
      <c r="XDL274" s="253"/>
      <c r="XDM274" s="253"/>
      <c r="XDN274" s="253"/>
      <c r="XDO274" s="253"/>
      <c r="XDP274" s="253"/>
      <c r="XDQ274" s="253"/>
      <c r="XDR274" s="253"/>
      <c r="XDS274" s="253"/>
      <c r="XDT274" s="253"/>
      <c r="XDU274" s="253"/>
      <c r="XDV274" s="253"/>
      <c r="XDW274" s="253"/>
      <c r="XDX274" s="253"/>
      <c r="XDY274" s="253"/>
      <c r="XDZ274" s="253"/>
      <c r="XEA274" s="253"/>
      <c r="XEB274" s="253"/>
      <c r="XEC274" s="253"/>
      <c r="XED274" s="253"/>
      <c r="XEE274" s="253"/>
      <c r="XEF274" s="253"/>
      <c r="XEG274" s="253"/>
      <c r="XEH274" s="253"/>
      <c r="XEI274" s="253"/>
      <c r="XEJ274" s="253"/>
      <c r="XEK274" s="253"/>
      <c r="XEL274" s="253"/>
      <c r="XEM274" s="253"/>
      <c r="XEN274" s="253"/>
      <c r="XEO274" s="253"/>
      <c r="XEP274" s="253"/>
      <c r="XEQ274" s="253"/>
      <c r="XER274" s="253"/>
      <c r="XES274" s="253"/>
      <c r="XET274" s="253"/>
      <c r="XEU274" s="253"/>
      <c r="XEV274" s="253"/>
      <c r="XEW274" s="253"/>
      <c r="XEX274" s="253"/>
      <c r="XEY274" s="253"/>
      <c r="XEZ274" s="253"/>
    </row>
    <row r="275" spans="1:16380" s="152" customFormat="1" ht="229.5">
      <c r="A275" s="141">
        <v>606</v>
      </c>
      <c r="B275" s="45" t="s">
        <v>254</v>
      </c>
      <c r="C275" s="142">
        <v>401000021</v>
      </c>
      <c r="D275" s="143" t="s">
        <v>255</v>
      </c>
      <c r="E275" s="144" t="s">
        <v>256</v>
      </c>
      <c r="F275" s="145"/>
      <c r="G275" s="145"/>
      <c r="H275" s="146">
        <v>1</v>
      </c>
      <c r="I275" s="145"/>
      <c r="J275" s="146">
        <v>9</v>
      </c>
      <c r="K275" s="146">
        <v>1</v>
      </c>
      <c r="L275" s="146" t="s">
        <v>257</v>
      </c>
      <c r="M275" s="146"/>
      <c r="N275" s="146"/>
      <c r="O275" s="146"/>
      <c r="P275" s="52" t="s">
        <v>258</v>
      </c>
      <c r="Q275" s="52" t="s">
        <v>259</v>
      </c>
      <c r="R275" s="146"/>
      <c r="S275" s="146"/>
      <c r="T275" s="146"/>
      <c r="U275" s="146"/>
      <c r="V275" s="146">
        <v>11</v>
      </c>
      <c r="W275" s="146">
        <v>1</v>
      </c>
      <c r="X275" s="146"/>
      <c r="Y275" s="146"/>
      <c r="Z275" s="146"/>
      <c r="AA275" s="146"/>
      <c r="AB275" s="52" t="s">
        <v>258</v>
      </c>
      <c r="AC275" s="52" t="s">
        <v>260</v>
      </c>
      <c r="AD275" s="52"/>
      <c r="AE275" s="52"/>
      <c r="AF275" s="52"/>
      <c r="AG275" s="52"/>
      <c r="AH275" s="52"/>
      <c r="AI275" s="52"/>
      <c r="AJ275" s="52"/>
      <c r="AK275" s="52"/>
      <c r="AL275" s="52"/>
      <c r="AM275" s="52" t="s">
        <v>261</v>
      </c>
      <c r="AN275" s="52" t="s">
        <v>262</v>
      </c>
      <c r="AO275" s="147" t="s">
        <v>263</v>
      </c>
      <c r="AP275" s="147" t="s">
        <v>99</v>
      </c>
      <c r="AQ275" s="147" t="s">
        <v>264</v>
      </c>
      <c r="AR275" s="148" t="s">
        <v>265</v>
      </c>
      <c r="AS275" s="147">
        <v>611</v>
      </c>
      <c r="AT275" s="149">
        <v>825130894.46000004</v>
      </c>
      <c r="AU275" s="149">
        <v>825130894.46000004</v>
      </c>
      <c r="AV275" s="149">
        <v>890209218.50999999</v>
      </c>
      <c r="AW275" s="149">
        <v>1015170327.2400001</v>
      </c>
      <c r="AX275" s="149">
        <v>999160319.76000023</v>
      </c>
      <c r="AY275" s="150">
        <v>1002091562.2200001</v>
      </c>
      <c r="AZ275" s="584" t="s">
        <v>134</v>
      </c>
    </row>
    <row r="276" spans="1:16380" s="152" customFormat="1" ht="229.5">
      <c r="A276" s="141">
        <v>606</v>
      </c>
      <c r="B276" s="45" t="s">
        <v>254</v>
      </c>
      <c r="C276" s="142">
        <v>401000021</v>
      </c>
      <c r="D276" s="143" t="s">
        <v>255</v>
      </c>
      <c r="E276" s="144" t="s">
        <v>256</v>
      </c>
      <c r="F276" s="145"/>
      <c r="G276" s="145"/>
      <c r="H276" s="146">
        <v>1</v>
      </c>
      <c r="I276" s="145"/>
      <c r="J276" s="146">
        <v>9</v>
      </c>
      <c r="K276" s="146">
        <v>1</v>
      </c>
      <c r="L276" s="146" t="s">
        <v>257</v>
      </c>
      <c r="M276" s="146"/>
      <c r="N276" s="146"/>
      <c r="O276" s="146"/>
      <c r="P276" s="52" t="s">
        <v>258</v>
      </c>
      <c r="Q276" s="52" t="s">
        <v>259</v>
      </c>
      <c r="R276" s="146"/>
      <c r="S276" s="146"/>
      <c r="T276" s="146"/>
      <c r="U276" s="146"/>
      <c r="V276" s="146">
        <v>11</v>
      </c>
      <c r="W276" s="146">
        <v>1</v>
      </c>
      <c r="X276" s="146"/>
      <c r="Y276" s="146"/>
      <c r="Z276" s="146"/>
      <c r="AA276" s="146"/>
      <c r="AB276" s="52" t="s">
        <v>258</v>
      </c>
      <c r="AC276" s="52" t="s">
        <v>260</v>
      </c>
      <c r="AD276" s="52"/>
      <c r="AE276" s="52"/>
      <c r="AF276" s="52"/>
      <c r="AG276" s="52"/>
      <c r="AH276" s="52"/>
      <c r="AI276" s="52"/>
      <c r="AJ276" s="52"/>
      <c r="AK276" s="52"/>
      <c r="AL276" s="52"/>
      <c r="AM276" s="52" t="s">
        <v>261</v>
      </c>
      <c r="AN276" s="52" t="s">
        <v>262</v>
      </c>
      <c r="AO276" s="147" t="s">
        <v>263</v>
      </c>
      <c r="AP276" s="147" t="s">
        <v>99</v>
      </c>
      <c r="AQ276" s="147" t="s">
        <v>264</v>
      </c>
      <c r="AR276" s="148" t="s">
        <v>265</v>
      </c>
      <c r="AS276" s="147">
        <v>611</v>
      </c>
      <c r="AT276" s="149">
        <v>3588516</v>
      </c>
      <c r="AU276" s="149">
        <v>3588516</v>
      </c>
      <c r="AV276" s="149">
        <v>0</v>
      </c>
      <c r="AW276" s="149">
        <v>0</v>
      </c>
      <c r="AX276" s="149">
        <v>0</v>
      </c>
      <c r="AY276" s="150">
        <v>0</v>
      </c>
      <c r="AZ276" s="584" t="s">
        <v>152</v>
      </c>
    </row>
    <row r="277" spans="1:16380" s="152" customFormat="1" ht="229.5">
      <c r="A277" s="141">
        <v>606</v>
      </c>
      <c r="B277" s="45" t="s">
        <v>254</v>
      </c>
      <c r="C277" s="142">
        <v>401000021</v>
      </c>
      <c r="D277" s="143" t="s">
        <v>255</v>
      </c>
      <c r="E277" s="144" t="s">
        <v>256</v>
      </c>
      <c r="F277" s="145"/>
      <c r="G277" s="145"/>
      <c r="H277" s="146">
        <v>1</v>
      </c>
      <c r="I277" s="145"/>
      <c r="J277" s="146">
        <v>9</v>
      </c>
      <c r="K277" s="146">
        <v>1</v>
      </c>
      <c r="L277" s="146">
        <v>7</v>
      </c>
      <c r="M277" s="146"/>
      <c r="N277" s="146"/>
      <c r="O277" s="146"/>
      <c r="P277" s="52" t="s">
        <v>258</v>
      </c>
      <c r="Q277" s="52" t="s">
        <v>259</v>
      </c>
      <c r="R277" s="146"/>
      <c r="S277" s="146"/>
      <c r="T277" s="146"/>
      <c r="U277" s="146"/>
      <c r="V277" s="146">
        <v>11</v>
      </c>
      <c r="W277" s="146">
        <v>1</v>
      </c>
      <c r="X277" s="146"/>
      <c r="Y277" s="146"/>
      <c r="Z277" s="146"/>
      <c r="AA277" s="146"/>
      <c r="AB277" s="52" t="s">
        <v>258</v>
      </c>
      <c r="AC277" s="52" t="s">
        <v>260</v>
      </c>
      <c r="AD277" s="52"/>
      <c r="AE277" s="52"/>
      <c r="AF277" s="52"/>
      <c r="AG277" s="52"/>
      <c r="AH277" s="52"/>
      <c r="AI277" s="52"/>
      <c r="AJ277" s="52"/>
      <c r="AK277" s="52"/>
      <c r="AL277" s="52"/>
      <c r="AM277" s="52" t="s">
        <v>266</v>
      </c>
      <c r="AN277" s="52" t="s">
        <v>262</v>
      </c>
      <c r="AO277" s="147" t="s">
        <v>263</v>
      </c>
      <c r="AP277" s="147" t="s">
        <v>99</v>
      </c>
      <c r="AQ277" s="147" t="s">
        <v>264</v>
      </c>
      <c r="AR277" s="148" t="s">
        <v>265</v>
      </c>
      <c r="AS277" s="147" t="s">
        <v>267</v>
      </c>
      <c r="AT277" s="149">
        <v>2945819</v>
      </c>
      <c r="AU277" s="149">
        <v>2945819</v>
      </c>
      <c r="AV277" s="149">
        <v>3191600</v>
      </c>
      <c r="AW277" s="149">
        <v>3311600</v>
      </c>
      <c r="AX277" s="149">
        <v>3311600</v>
      </c>
      <c r="AY277" s="150">
        <v>3311600</v>
      </c>
      <c r="AZ277" s="584" t="s">
        <v>134</v>
      </c>
    </row>
    <row r="278" spans="1:16380" s="152" customFormat="1" ht="229.5">
      <c r="A278" s="141">
        <v>606</v>
      </c>
      <c r="B278" s="45" t="s">
        <v>254</v>
      </c>
      <c r="C278" s="142">
        <v>401000021</v>
      </c>
      <c r="D278" s="143" t="s">
        <v>255</v>
      </c>
      <c r="E278" s="144" t="s">
        <v>256</v>
      </c>
      <c r="F278" s="145"/>
      <c r="G278" s="145"/>
      <c r="H278" s="146">
        <v>1</v>
      </c>
      <c r="I278" s="145"/>
      <c r="J278" s="146">
        <v>9</v>
      </c>
      <c r="K278" s="146">
        <v>1</v>
      </c>
      <c r="L278" s="146">
        <v>7</v>
      </c>
      <c r="M278" s="146"/>
      <c r="N278" s="146"/>
      <c r="O278" s="146"/>
      <c r="P278" s="52" t="s">
        <v>258</v>
      </c>
      <c r="Q278" s="52" t="s">
        <v>259</v>
      </c>
      <c r="R278" s="146"/>
      <c r="S278" s="146"/>
      <c r="T278" s="146"/>
      <c r="U278" s="146"/>
      <c r="V278" s="146">
        <v>11</v>
      </c>
      <c r="W278" s="146">
        <v>1</v>
      </c>
      <c r="X278" s="146"/>
      <c r="Y278" s="146"/>
      <c r="Z278" s="146"/>
      <c r="AA278" s="146"/>
      <c r="AB278" s="52" t="s">
        <v>258</v>
      </c>
      <c r="AC278" s="52" t="s">
        <v>268</v>
      </c>
      <c r="AD278" s="52"/>
      <c r="AE278" s="52"/>
      <c r="AF278" s="52"/>
      <c r="AG278" s="52"/>
      <c r="AH278" s="52"/>
      <c r="AI278" s="52"/>
      <c r="AJ278" s="52" t="s">
        <v>269</v>
      </c>
      <c r="AK278" s="52"/>
      <c r="AL278" s="52"/>
      <c r="AM278" s="52" t="s">
        <v>270</v>
      </c>
      <c r="AN278" s="52" t="s">
        <v>271</v>
      </c>
      <c r="AO278" s="147" t="s">
        <v>263</v>
      </c>
      <c r="AP278" s="147" t="s">
        <v>99</v>
      </c>
      <c r="AQ278" s="147" t="s">
        <v>264</v>
      </c>
      <c r="AR278" s="148" t="s">
        <v>265</v>
      </c>
      <c r="AS278" s="147" t="s">
        <v>267</v>
      </c>
      <c r="AT278" s="149">
        <v>0</v>
      </c>
      <c r="AU278" s="149">
        <v>0</v>
      </c>
      <c r="AV278" s="149">
        <v>2029500</v>
      </c>
      <c r="AW278" s="149">
        <v>0</v>
      </c>
      <c r="AX278" s="149">
        <v>0</v>
      </c>
      <c r="AY278" s="150">
        <v>0</v>
      </c>
      <c r="AZ278" s="584" t="s">
        <v>272</v>
      </c>
    </row>
    <row r="279" spans="1:16380" s="152" customFormat="1" ht="229.5">
      <c r="A279" s="141">
        <v>606</v>
      </c>
      <c r="B279" s="45" t="s">
        <v>254</v>
      </c>
      <c r="C279" s="142">
        <v>401000021</v>
      </c>
      <c r="D279" s="143" t="s">
        <v>255</v>
      </c>
      <c r="E279" s="144" t="s">
        <v>256</v>
      </c>
      <c r="F279" s="145"/>
      <c r="G279" s="145"/>
      <c r="H279" s="146">
        <v>1</v>
      </c>
      <c r="I279" s="145"/>
      <c r="J279" s="146">
        <v>9</v>
      </c>
      <c r="K279" s="146">
        <v>1</v>
      </c>
      <c r="L279" s="146" t="s">
        <v>257</v>
      </c>
      <c r="M279" s="146"/>
      <c r="N279" s="146"/>
      <c r="O279" s="146"/>
      <c r="P279" s="52" t="s">
        <v>258</v>
      </c>
      <c r="Q279" s="52" t="s">
        <v>259</v>
      </c>
      <c r="R279" s="146"/>
      <c r="S279" s="146"/>
      <c r="T279" s="146"/>
      <c r="U279" s="146"/>
      <c r="V279" s="146">
        <v>11</v>
      </c>
      <c r="W279" s="146">
        <v>1</v>
      </c>
      <c r="X279" s="146"/>
      <c r="Y279" s="146"/>
      <c r="Z279" s="146"/>
      <c r="AA279" s="146"/>
      <c r="AB279" s="52" t="s">
        <v>258</v>
      </c>
      <c r="AC279" s="52" t="s">
        <v>260</v>
      </c>
      <c r="AD279" s="52"/>
      <c r="AE279" s="52"/>
      <c r="AF279" s="52"/>
      <c r="AG279" s="52"/>
      <c r="AH279" s="52"/>
      <c r="AI279" s="52"/>
      <c r="AJ279" s="52"/>
      <c r="AK279" s="52"/>
      <c r="AL279" s="52"/>
      <c r="AM279" s="52" t="s">
        <v>261</v>
      </c>
      <c r="AN279" s="52" t="s">
        <v>262</v>
      </c>
      <c r="AO279" s="147" t="s">
        <v>263</v>
      </c>
      <c r="AP279" s="147" t="s">
        <v>99</v>
      </c>
      <c r="AQ279" s="147" t="s">
        <v>264</v>
      </c>
      <c r="AR279" s="148" t="s">
        <v>265</v>
      </c>
      <c r="AS279" s="147">
        <v>621</v>
      </c>
      <c r="AT279" s="149">
        <v>35371691.479999997</v>
      </c>
      <c r="AU279" s="149">
        <v>35371691.479999997</v>
      </c>
      <c r="AV279" s="149">
        <v>36146314.57</v>
      </c>
      <c r="AW279" s="149">
        <v>33834606.359999999</v>
      </c>
      <c r="AX279" s="149">
        <v>33893653.839999996</v>
      </c>
      <c r="AY279" s="150">
        <v>33985551.379999995</v>
      </c>
      <c r="AZ279" s="584" t="s">
        <v>134</v>
      </c>
    </row>
    <row r="280" spans="1:16380" s="152" customFormat="1" ht="229.5">
      <c r="A280" s="141">
        <v>606</v>
      </c>
      <c r="B280" s="45" t="s">
        <v>254</v>
      </c>
      <c r="C280" s="142">
        <v>401000021</v>
      </c>
      <c r="D280" s="143" t="s">
        <v>255</v>
      </c>
      <c r="E280" s="144" t="s">
        <v>256</v>
      </c>
      <c r="F280" s="145"/>
      <c r="G280" s="145"/>
      <c r="H280" s="146">
        <v>1</v>
      </c>
      <c r="I280" s="145"/>
      <c r="J280" s="146">
        <v>9</v>
      </c>
      <c r="K280" s="146">
        <v>1</v>
      </c>
      <c r="L280" s="146" t="s">
        <v>257</v>
      </c>
      <c r="M280" s="146"/>
      <c r="N280" s="146"/>
      <c r="O280" s="146"/>
      <c r="P280" s="52" t="s">
        <v>258</v>
      </c>
      <c r="Q280" s="52" t="s">
        <v>259</v>
      </c>
      <c r="R280" s="146"/>
      <c r="S280" s="146"/>
      <c r="T280" s="146"/>
      <c r="U280" s="146"/>
      <c r="V280" s="146">
        <v>11</v>
      </c>
      <c r="W280" s="146">
        <v>1</v>
      </c>
      <c r="X280" s="146"/>
      <c r="Y280" s="146"/>
      <c r="Z280" s="146"/>
      <c r="AA280" s="146"/>
      <c r="AB280" s="52" t="s">
        <v>258</v>
      </c>
      <c r="AC280" s="52" t="s">
        <v>260</v>
      </c>
      <c r="AD280" s="52"/>
      <c r="AE280" s="52"/>
      <c r="AF280" s="52"/>
      <c r="AG280" s="52"/>
      <c r="AH280" s="52"/>
      <c r="AI280" s="52"/>
      <c r="AJ280" s="52"/>
      <c r="AK280" s="52"/>
      <c r="AL280" s="52"/>
      <c r="AM280" s="52" t="s">
        <v>261</v>
      </c>
      <c r="AN280" s="52" t="s">
        <v>262</v>
      </c>
      <c r="AO280" s="147" t="s">
        <v>263</v>
      </c>
      <c r="AP280" s="147" t="s">
        <v>99</v>
      </c>
      <c r="AQ280" s="147" t="s">
        <v>264</v>
      </c>
      <c r="AR280" s="148" t="s">
        <v>265</v>
      </c>
      <c r="AS280" s="147">
        <v>621</v>
      </c>
      <c r="AT280" s="149">
        <v>187751.84</v>
      </c>
      <c r="AU280" s="149">
        <v>187751.84</v>
      </c>
      <c r="AV280" s="149">
        <v>0</v>
      </c>
      <c r="AW280" s="149">
        <v>0</v>
      </c>
      <c r="AX280" s="149">
        <v>0</v>
      </c>
      <c r="AY280" s="150">
        <v>0</v>
      </c>
      <c r="AZ280" s="584" t="s">
        <v>152</v>
      </c>
    </row>
    <row r="281" spans="1:16380" s="152" customFormat="1" ht="229.5">
      <c r="A281" s="141">
        <v>606</v>
      </c>
      <c r="B281" s="45" t="s">
        <v>254</v>
      </c>
      <c r="C281" s="142">
        <v>401000021</v>
      </c>
      <c r="D281" s="143" t="s">
        <v>255</v>
      </c>
      <c r="E281" s="144" t="s">
        <v>256</v>
      </c>
      <c r="F281" s="145"/>
      <c r="G281" s="145"/>
      <c r="H281" s="146">
        <v>1</v>
      </c>
      <c r="I281" s="145"/>
      <c r="J281" s="146">
        <v>9</v>
      </c>
      <c r="K281" s="146">
        <v>1</v>
      </c>
      <c r="L281" s="146">
        <v>7</v>
      </c>
      <c r="M281" s="146"/>
      <c r="N281" s="146"/>
      <c r="O281" s="146"/>
      <c r="P281" s="52" t="s">
        <v>258</v>
      </c>
      <c r="Q281" s="52" t="s">
        <v>259</v>
      </c>
      <c r="R281" s="146"/>
      <c r="S281" s="146"/>
      <c r="T281" s="146"/>
      <c r="U281" s="146"/>
      <c r="V281" s="146">
        <v>11</v>
      </c>
      <c r="W281" s="146">
        <v>1</v>
      </c>
      <c r="X281" s="146"/>
      <c r="Y281" s="146"/>
      <c r="Z281" s="146"/>
      <c r="AA281" s="146"/>
      <c r="AB281" s="52" t="s">
        <v>258</v>
      </c>
      <c r="AC281" s="52" t="s">
        <v>260</v>
      </c>
      <c r="AD281" s="52"/>
      <c r="AE281" s="52"/>
      <c r="AF281" s="52"/>
      <c r="AG281" s="52"/>
      <c r="AH281" s="52"/>
      <c r="AI281" s="52"/>
      <c r="AJ281" s="52"/>
      <c r="AK281" s="52"/>
      <c r="AL281" s="52"/>
      <c r="AM281" s="52" t="s">
        <v>266</v>
      </c>
      <c r="AN281" s="52" t="s">
        <v>262</v>
      </c>
      <c r="AO281" s="147" t="s">
        <v>263</v>
      </c>
      <c r="AP281" s="147" t="s">
        <v>99</v>
      </c>
      <c r="AQ281" s="147" t="s">
        <v>264</v>
      </c>
      <c r="AR281" s="148" t="s">
        <v>265</v>
      </c>
      <c r="AS281" s="147" t="s">
        <v>273</v>
      </c>
      <c r="AT281" s="149">
        <v>415781</v>
      </c>
      <c r="AU281" s="149">
        <v>415781</v>
      </c>
      <c r="AV281" s="149">
        <v>170000</v>
      </c>
      <c r="AW281" s="149">
        <v>50000</v>
      </c>
      <c r="AX281" s="149">
        <v>50000</v>
      </c>
      <c r="AY281" s="150">
        <v>50000</v>
      </c>
      <c r="AZ281" s="584" t="s">
        <v>134</v>
      </c>
    </row>
    <row r="282" spans="1:16380" s="152" customFormat="1" ht="229.5">
      <c r="A282" s="141">
        <v>606</v>
      </c>
      <c r="B282" s="45" t="s">
        <v>254</v>
      </c>
      <c r="C282" s="142">
        <v>401000021</v>
      </c>
      <c r="D282" s="143" t="s">
        <v>255</v>
      </c>
      <c r="E282" s="144" t="s">
        <v>256</v>
      </c>
      <c r="F282" s="145"/>
      <c r="G282" s="145"/>
      <c r="H282" s="146">
        <v>1</v>
      </c>
      <c r="I282" s="145"/>
      <c r="J282" s="146">
        <v>9</v>
      </c>
      <c r="K282" s="146">
        <v>1</v>
      </c>
      <c r="L282" s="146">
        <v>7</v>
      </c>
      <c r="M282" s="146"/>
      <c r="N282" s="146"/>
      <c r="O282" s="146"/>
      <c r="P282" s="52" t="s">
        <v>258</v>
      </c>
      <c r="Q282" s="52" t="s">
        <v>259</v>
      </c>
      <c r="R282" s="146"/>
      <c r="S282" s="146"/>
      <c r="T282" s="146"/>
      <c r="U282" s="146"/>
      <c r="V282" s="146">
        <v>11</v>
      </c>
      <c r="W282" s="146">
        <v>1</v>
      </c>
      <c r="X282" s="146"/>
      <c r="Y282" s="146"/>
      <c r="Z282" s="146"/>
      <c r="AA282" s="146"/>
      <c r="AB282" s="52" t="s">
        <v>258</v>
      </c>
      <c r="AC282" s="52" t="s">
        <v>268</v>
      </c>
      <c r="AD282" s="52"/>
      <c r="AE282" s="52"/>
      <c r="AF282" s="52"/>
      <c r="AG282" s="52"/>
      <c r="AH282" s="52"/>
      <c r="AI282" s="52"/>
      <c r="AJ282" s="52" t="s">
        <v>269</v>
      </c>
      <c r="AK282" s="52"/>
      <c r="AL282" s="52"/>
      <c r="AM282" s="52" t="s">
        <v>270</v>
      </c>
      <c r="AN282" s="52" t="s">
        <v>271</v>
      </c>
      <c r="AO282" s="147" t="s">
        <v>263</v>
      </c>
      <c r="AP282" s="147" t="s">
        <v>99</v>
      </c>
      <c r="AQ282" s="147" t="s">
        <v>264</v>
      </c>
      <c r="AR282" s="148" t="s">
        <v>265</v>
      </c>
      <c r="AS282" s="147" t="s">
        <v>273</v>
      </c>
      <c r="AT282" s="149">
        <v>0</v>
      </c>
      <c r="AU282" s="149">
        <v>0</v>
      </c>
      <c r="AV282" s="149">
        <v>19800</v>
      </c>
      <c r="AW282" s="149">
        <v>0</v>
      </c>
      <c r="AX282" s="149">
        <v>0</v>
      </c>
      <c r="AY282" s="150">
        <v>0</v>
      </c>
      <c r="AZ282" s="584" t="s">
        <v>272</v>
      </c>
    </row>
    <row r="283" spans="1:16380" s="152" customFormat="1" ht="229.5">
      <c r="A283" s="141">
        <v>606</v>
      </c>
      <c r="B283" s="45" t="s">
        <v>254</v>
      </c>
      <c r="C283" s="142">
        <v>401000021</v>
      </c>
      <c r="D283" s="143" t="s">
        <v>255</v>
      </c>
      <c r="E283" s="144" t="s">
        <v>256</v>
      </c>
      <c r="F283" s="145"/>
      <c r="G283" s="145"/>
      <c r="H283" s="146">
        <v>1</v>
      </c>
      <c r="I283" s="145"/>
      <c r="J283" s="146">
        <v>9</v>
      </c>
      <c r="K283" s="146">
        <v>1</v>
      </c>
      <c r="L283" s="146" t="s">
        <v>274</v>
      </c>
      <c r="M283" s="146"/>
      <c r="N283" s="146"/>
      <c r="O283" s="146"/>
      <c r="P283" s="52" t="s">
        <v>258</v>
      </c>
      <c r="Q283" s="52" t="s">
        <v>259</v>
      </c>
      <c r="R283" s="146"/>
      <c r="S283" s="146"/>
      <c r="T283" s="146"/>
      <c r="U283" s="146"/>
      <c r="V283" s="146">
        <v>11</v>
      </c>
      <c r="W283" s="146">
        <v>1</v>
      </c>
      <c r="X283" s="146"/>
      <c r="Y283" s="146"/>
      <c r="Z283" s="146"/>
      <c r="AA283" s="146"/>
      <c r="AB283" s="52" t="s">
        <v>258</v>
      </c>
      <c r="AC283" s="52" t="s">
        <v>260</v>
      </c>
      <c r="AD283" s="52"/>
      <c r="AE283" s="52"/>
      <c r="AF283" s="52"/>
      <c r="AG283" s="52"/>
      <c r="AH283" s="52"/>
      <c r="AI283" s="52"/>
      <c r="AJ283" s="52"/>
      <c r="AK283" s="52"/>
      <c r="AL283" s="52"/>
      <c r="AM283" s="52" t="s">
        <v>266</v>
      </c>
      <c r="AN283" s="52" t="s">
        <v>262</v>
      </c>
      <c r="AO283" s="147" t="s">
        <v>263</v>
      </c>
      <c r="AP283" s="147" t="s">
        <v>99</v>
      </c>
      <c r="AQ283" s="147" t="s">
        <v>275</v>
      </c>
      <c r="AR283" s="148" t="s">
        <v>265</v>
      </c>
      <c r="AS283" s="147" t="s">
        <v>267</v>
      </c>
      <c r="AT283" s="149">
        <v>53403347.960000001</v>
      </c>
      <c r="AU283" s="149">
        <v>53384849.630000003</v>
      </c>
      <c r="AV283" s="149">
        <v>37979219.020000003</v>
      </c>
      <c r="AW283" s="149">
        <v>0</v>
      </c>
      <c r="AX283" s="149">
        <v>0</v>
      </c>
      <c r="AY283" s="150">
        <v>0</v>
      </c>
      <c r="AZ283" s="153" t="s">
        <v>134</v>
      </c>
    </row>
    <row r="284" spans="1:16380" s="152" customFormat="1" ht="229.5">
      <c r="A284" s="141">
        <v>606</v>
      </c>
      <c r="B284" s="45" t="s">
        <v>254</v>
      </c>
      <c r="C284" s="142">
        <v>401000021</v>
      </c>
      <c r="D284" s="143" t="s">
        <v>255</v>
      </c>
      <c r="E284" s="144" t="s">
        <v>256</v>
      </c>
      <c r="F284" s="145"/>
      <c r="G284" s="145"/>
      <c r="H284" s="146">
        <v>1</v>
      </c>
      <c r="I284" s="145"/>
      <c r="J284" s="146">
        <v>9</v>
      </c>
      <c r="K284" s="146">
        <v>1</v>
      </c>
      <c r="L284" s="146" t="s">
        <v>274</v>
      </c>
      <c r="M284" s="146"/>
      <c r="N284" s="146"/>
      <c r="O284" s="146"/>
      <c r="P284" s="52" t="s">
        <v>258</v>
      </c>
      <c r="Q284" s="52" t="s">
        <v>259</v>
      </c>
      <c r="R284" s="146"/>
      <c r="S284" s="146"/>
      <c r="T284" s="146"/>
      <c r="U284" s="146"/>
      <c r="V284" s="146">
        <v>11</v>
      </c>
      <c r="W284" s="146">
        <v>1</v>
      </c>
      <c r="X284" s="146"/>
      <c r="Y284" s="146"/>
      <c r="Z284" s="146"/>
      <c r="AA284" s="146"/>
      <c r="AB284" s="52" t="s">
        <v>258</v>
      </c>
      <c r="AC284" s="52" t="s">
        <v>260</v>
      </c>
      <c r="AD284" s="52"/>
      <c r="AE284" s="52"/>
      <c r="AF284" s="52"/>
      <c r="AG284" s="52"/>
      <c r="AH284" s="52"/>
      <c r="AI284" s="52"/>
      <c r="AJ284" s="52"/>
      <c r="AK284" s="52"/>
      <c r="AL284" s="52"/>
      <c r="AM284" s="52" t="s">
        <v>266</v>
      </c>
      <c r="AN284" s="52" t="s">
        <v>262</v>
      </c>
      <c r="AO284" s="147" t="s">
        <v>263</v>
      </c>
      <c r="AP284" s="147" t="s">
        <v>99</v>
      </c>
      <c r="AQ284" s="147" t="s">
        <v>275</v>
      </c>
      <c r="AR284" s="148" t="s">
        <v>265</v>
      </c>
      <c r="AS284" s="147" t="s">
        <v>273</v>
      </c>
      <c r="AT284" s="149">
        <v>0</v>
      </c>
      <c r="AU284" s="149">
        <v>0</v>
      </c>
      <c r="AV284" s="149">
        <v>352186</v>
      </c>
      <c r="AW284" s="149">
        <v>0</v>
      </c>
      <c r="AX284" s="149">
        <v>0</v>
      </c>
      <c r="AY284" s="150">
        <v>0</v>
      </c>
      <c r="AZ284" s="153" t="s">
        <v>134</v>
      </c>
    </row>
    <row r="285" spans="1:16380" s="152" customFormat="1" ht="229.5">
      <c r="A285" s="141">
        <v>606</v>
      </c>
      <c r="B285" s="45" t="s">
        <v>254</v>
      </c>
      <c r="C285" s="142">
        <v>401000021</v>
      </c>
      <c r="D285" s="143" t="s">
        <v>255</v>
      </c>
      <c r="E285" s="144" t="s">
        <v>256</v>
      </c>
      <c r="F285" s="145"/>
      <c r="G285" s="145"/>
      <c r="H285" s="146">
        <v>1</v>
      </c>
      <c r="I285" s="145"/>
      <c r="J285" s="146">
        <v>9</v>
      </c>
      <c r="K285" s="146">
        <v>1</v>
      </c>
      <c r="L285" s="146">
        <v>5</v>
      </c>
      <c r="M285" s="146"/>
      <c r="N285" s="146"/>
      <c r="O285" s="146"/>
      <c r="P285" s="52" t="s">
        <v>258</v>
      </c>
      <c r="Q285" s="52" t="s">
        <v>276</v>
      </c>
      <c r="R285" s="146"/>
      <c r="S285" s="146"/>
      <c r="T285" s="146"/>
      <c r="U285" s="146"/>
      <c r="V285" s="146" t="s">
        <v>277</v>
      </c>
      <c r="W285" s="146" t="s">
        <v>88</v>
      </c>
      <c r="X285" s="146" t="s">
        <v>278</v>
      </c>
      <c r="Y285" s="146"/>
      <c r="Z285" s="146"/>
      <c r="AA285" s="146"/>
      <c r="AB285" s="52" t="s">
        <v>279</v>
      </c>
      <c r="AC285" s="52" t="s">
        <v>260</v>
      </c>
      <c r="AD285" s="52"/>
      <c r="AE285" s="52"/>
      <c r="AF285" s="52"/>
      <c r="AG285" s="52"/>
      <c r="AH285" s="52"/>
      <c r="AI285" s="52"/>
      <c r="AJ285" s="52"/>
      <c r="AK285" s="52"/>
      <c r="AL285" s="52"/>
      <c r="AM285" s="52" t="s">
        <v>266</v>
      </c>
      <c r="AN285" s="52" t="s">
        <v>262</v>
      </c>
      <c r="AO285" s="147" t="s">
        <v>263</v>
      </c>
      <c r="AP285" s="147" t="s">
        <v>99</v>
      </c>
      <c r="AQ285" s="147" t="s">
        <v>280</v>
      </c>
      <c r="AR285" s="148" t="s">
        <v>281</v>
      </c>
      <c r="AS285" s="147" t="s">
        <v>267</v>
      </c>
      <c r="AT285" s="149">
        <v>0</v>
      </c>
      <c r="AU285" s="149">
        <v>0</v>
      </c>
      <c r="AV285" s="149">
        <v>467148.81</v>
      </c>
      <c r="AW285" s="149">
        <v>0</v>
      </c>
      <c r="AX285" s="149">
        <v>0</v>
      </c>
      <c r="AY285" s="150">
        <v>0</v>
      </c>
      <c r="AZ285" s="141" t="s">
        <v>282</v>
      </c>
    </row>
    <row r="286" spans="1:16380" s="152" customFormat="1" ht="229.5">
      <c r="A286" s="141">
        <v>606</v>
      </c>
      <c r="B286" s="45" t="s">
        <v>254</v>
      </c>
      <c r="C286" s="142">
        <v>401000021</v>
      </c>
      <c r="D286" s="143" t="s">
        <v>255</v>
      </c>
      <c r="E286" s="144" t="s">
        <v>256</v>
      </c>
      <c r="F286" s="145"/>
      <c r="G286" s="145"/>
      <c r="H286" s="146">
        <v>1</v>
      </c>
      <c r="I286" s="145"/>
      <c r="J286" s="146">
        <v>9</v>
      </c>
      <c r="K286" s="146">
        <v>1</v>
      </c>
      <c r="L286" s="146">
        <v>5</v>
      </c>
      <c r="M286" s="146"/>
      <c r="N286" s="146"/>
      <c r="O286" s="146"/>
      <c r="P286" s="52" t="s">
        <v>258</v>
      </c>
      <c r="Q286" s="52" t="s">
        <v>276</v>
      </c>
      <c r="R286" s="146"/>
      <c r="S286" s="146"/>
      <c r="T286" s="146"/>
      <c r="U286" s="146"/>
      <c r="V286" s="146" t="s">
        <v>277</v>
      </c>
      <c r="W286" s="146" t="s">
        <v>88</v>
      </c>
      <c r="X286" s="146" t="s">
        <v>283</v>
      </c>
      <c r="Y286" s="146"/>
      <c r="Z286" s="146"/>
      <c r="AA286" s="146"/>
      <c r="AB286" s="52" t="s">
        <v>279</v>
      </c>
      <c r="AC286" s="52" t="s">
        <v>260</v>
      </c>
      <c r="AD286" s="52"/>
      <c r="AE286" s="52"/>
      <c r="AF286" s="52"/>
      <c r="AG286" s="52"/>
      <c r="AH286" s="52"/>
      <c r="AI286" s="52"/>
      <c r="AJ286" s="52"/>
      <c r="AK286" s="52"/>
      <c r="AL286" s="52"/>
      <c r="AM286" s="52" t="s">
        <v>266</v>
      </c>
      <c r="AN286" s="52" t="s">
        <v>262</v>
      </c>
      <c r="AO286" s="147" t="s">
        <v>263</v>
      </c>
      <c r="AP286" s="147" t="s">
        <v>99</v>
      </c>
      <c r="AQ286" s="147" t="s">
        <v>280</v>
      </c>
      <c r="AR286" s="148" t="s">
        <v>281</v>
      </c>
      <c r="AS286" s="147" t="s">
        <v>267</v>
      </c>
      <c r="AT286" s="149">
        <v>0</v>
      </c>
      <c r="AU286" s="149">
        <v>0</v>
      </c>
      <c r="AV286" s="149">
        <v>8875827.4499999993</v>
      </c>
      <c r="AW286" s="149">
        <v>0</v>
      </c>
      <c r="AX286" s="149">
        <v>0</v>
      </c>
      <c r="AY286" s="150">
        <v>0</v>
      </c>
      <c r="AZ286" s="141" t="s">
        <v>152</v>
      </c>
    </row>
    <row r="287" spans="1:16380" s="152" customFormat="1" ht="229.5">
      <c r="A287" s="141">
        <v>606</v>
      </c>
      <c r="B287" s="45" t="s">
        <v>254</v>
      </c>
      <c r="C287" s="142">
        <v>401000021</v>
      </c>
      <c r="D287" s="143" t="s">
        <v>255</v>
      </c>
      <c r="E287" s="144" t="s">
        <v>256</v>
      </c>
      <c r="F287" s="145"/>
      <c r="G287" s="145"/>
      <c r="H287" s="146">
        <v>1</v>
      </c>
      <c r="I287" s="145"/>
      <c r="J287" s="146">
        <v>9</v>
      </c>
      <c r="K287" s="146">
        <v>1</v>
      </c>
      <c r="L287" s="146">
        <v>5</v>
      </c>
      <c r="M287" s="146"/>
      <c r="N287" s="146"/>
      <c r="O287" s="146"/>
      <c r="P287" s="52" t="s">
        <v>258</v>
      </c>
      <c r="Q287" s="52" t="s">
        <v>276</v>
      </c>
      <c r="R287" s="146"/>
      <c r="S287" s="146"/>
      <c r="T287" s="146"/>
      <c r="U287" s="146"/>
      <c r="V287" s="146" t="s">
        <v>277</v>
      </c>
      <c r="W287" s="146" t="s">
        <v>88</v>
      </c>
      <c r="X287" s="146" t="s">
        <v>278</v>
      </c>
      <c r="Y287" s="146"/>
      <c r="Z287" s="146"/>
      <c r="AA287" s="146"/>
      <c r="AB287" s="52" t="s">
        <v>279</v>
      </c>
      <c r="AC287" s="52" t="s">
        <v>260</v>
      </c>
      <c r="AD287" s="52"/>
      <c r="AE287" s="52"/>
      <c r="AF287" s="52"/>
      <c r="AG287" s="52"/>
      <c r="AH287" s="52"/>
      <c r="AI287" s="52"/>
      <c r="AJ287" s="52"/>
      <c r="AK287" s="52"/>
      <c r="AL287" s="52"/>
      <c r="AM287" s="52" t="s">
        <v>266</v>
      </c>
      <c r="AN287" s="52" t="s">
        <v>262</v>
      </c>
      <c r="AO287" s="147" t="s">
        <v>263</v>
      </c>
      <c r="AP287" s="147" t="s">
        <v>99</v>
      </c>
      <c r="AQ287" s="147" t="s">
        <v>280</v>
      </c>
      <c r="AR287" s="148" t="s">
        <v>281</v>
      </c>
      <c r="AS287" s="147" t="s">
        <v>273</v>
      </c>
      <c r="AT287" s="149">
        <v>0</v>
      </c>
      <c r="AU287" s="149">
        <v>0</v>
      </c>
      <c r="AV287" s="149">
        <v>50000</v>
      </c>
      <c r="AW287" s="149">
        <v>0</v>
      </c>
      <c r="AX287" s="149">
        <v>0</v>
      </c>
      <c r="AY287" s="150">
        <v>0</v>
      </c>
      <c r="AZ287" s="141" t="s">
        <v>282</v>
      </c>
    </row>
    <row r="288" spans="1:16380" s="152" customFormat="1" ht="229.5">
      <c r="A288" s="141">
        <v>606</v>
      </c>
      <c r="B288" s="45" t="s">
        <v>254</v>
      </c>
      <c r="C288" s="142">
        <v>401000021</v>
      </c>
      <c r="D288" s="143" t="s">
        <v>255</v>
      </c>
      <c r="E288" s="144" t="s">
        <v>256</v>
      </c>
      <c r="F288" s="145"/>
      <c r="G288" s="145"/>
      <c r="H288" s="146">
        <v>1</v>
      </c>
      <c r="I288" s="145"/>
      <c r="J288" s="146">
        <v>9</v>
      </c>
      <c r="K288" s="146">
        <v>1</v>
      </c>
      <c r="L288" s="146">
        <v>5</v>
      </c>
      <c r="M288" s="146"/>
      <c r="N288" s="146"/>
      <c r="O288" s="146"/>
      <c r="P288" s="52" t="s">
        <v>258</v>
      </c>
      <c r="Q288" s="52" t="s">
        <v>276</v>
      </c>
      <c r="R288" s="146"/>
      <c r="S288" s="146"/>
      <c r="T288" s="146"/>
      <c r="U288" s="146"/>
      <c r="V288" s="146" t="s">
        <v>277</v>
      </c>
      <c r="W288" s="146" t="s">
        <v>88</v>
      </c>
      <c r="X288" s="146" t="s">
        <v>283</v>
      </c>
      <c r="Y288" s="146"/>
      <c r="Z288" s="146"/>
      <c r="AA288" s="146"/>
      <c r="AB288" s="52" t="s">
        <v>279</v>
      </c>
      <c r="AC288" s="52" t="s">
        <v>260</v>
      </c>
      <c r="AD288" s="52"/>
      <c r="AE288" s="52"/>
      <c r="AF288" s="52"/>
      <c r="AG288" s="52"/>
      <c r="AH288" s="52"/>
      <c r="AI288" s="52"/>
      <c r="AJ288" s="52"/>
      <c r="AK288" s="52"/>
      <c r="AL288" s="52"/>
      <c r="AM288" s="52" t="s">
        <v>266</v>
      </c>
      <c r="AN288" s="52" t="s">
        <v>262</v>
      </c>
      <c r="AO288" s="147" t="s">
        <v>263</v>
      </c>
      <c r="AP288" s="147" t="s">
        <v>99</v>
      </c>
      <c r="AQ288" s="147" t="s">
        <v>280</v>
      </c>
      <c r="AR288" s="148" t="s">
        <v>281</v>
      </c>
      <c r="AS288" s="147" t="s">
        <v>273</v>
      </c>
      <c r="AT288" s="149">
        <v>0</v>
      </c>
      <c r="AU288" s="149">
        <v>0</v>
      </c>
      <c r="AV288" s="149">
        <v>950000</v>
      </c>
      <c r="AW288" s="149">
        <v>0</v>
      </c>
      <c r="AX288" s="149">
        <v>0</v>
      </c>
      <c r="AY288" s="150">
        <v>0</v>
      </c>
      <c r="AZ288" s="141" t="s">
        <v>152</v>
      </c>
    </row>
    <row r="289" spans="1:52" s="152" customFormat="1" ht="229.5">
      <c r="A289" s="141">
        <v>606</v>
      </c>
      <c r="B289" s="45" t="s">
        <v>254</v>
      </c>
      <c r="C289" s="142">
        <v>401000021</v>
      </c>
      <c r="D289" s="143" t="s">
        <v>255</v>
      </c>
      <c r="E289" s="144" t="s">
        <v>256</v>
      </c>
      <c r="F289" s="145"/>
      <c r="G289" s="145"/>
      <c r="H289" s="146">
        <v>1</v>
      </c>
      <c r="I289" s="145"/>
      <c r="J289" s="146">
        <v>9</v>
      </c>
      <c r="K289" s="146">
        <v>1</v>
      </c>
      <c r="L289" s="146" t="s">
        <v>284</v>
      </c>
      <c r="M289" s="146"/>
      <c r="N289" s="146"/>
      <c r="O289" s="146"/>
      <c r="P289" s="52" t="s">
        <v>258</v>
      </c>
      <c r="Q289" s="52" t="s">
        <v>259</v>
      </c>
      <c r="R289" s="146"/>
      <c r="S289" s="146"/>
      <c r="T289" s="146"/>
      <c r="U289" s="146"/>
      <c r="V289" s="146">
        <v>11</v>
      </c>
      <c r="W289" s="146">
        <v>1</v>
      </c>
      <c r="X289" s="146"/>
      <c r="Y289" s="146"/>
      <c r="Z289" s="146"/>
      <c r="AA289" s="146"/>
      <c r="AB289" s="52" t="s">
        <v>258</v>
      </c>
      <c r="AC289" s="52" t="s">
        <v>260</v>
      </c>
      <c r="AD289" s="52"/>
      <c r="AE289" s="52"/>
      <c r="AF289" s="52"/>
      <c r="AG289" s="52"/>
      <c r="AH289" s="52"/>
      <c r="AI289" s="52"/>
      <c r="AJ289" s="52"/>
      <c r="AK289" s="52"/>
      <c r="AL289" s="52"/>
      <c r="AM289" s="52" t="s">
        <v>266</v>
      </c>
      <c r="AN289" s="52" t="s">
        <v>262</v>
      </c>
      <c r="AO289" s="147" t="s">
        <v>263</v>
      </c>
      <c r="AP289" s="147" t="s">
        <v>99</v>
      </c>
      <c r="AQ289" s="147" t="s">
        <v>285</v>
      </c>
      <c r="AR289" s="148" t="s">
        <v>286</v>
      </c>
      <c r="AS289" s="147" t="s">
        <v>267</v>
      </c>
      <c r="AT289" s="149">
        <v>13211525.5</v>
      </c>
      <c r="AU289" s="149">
        <v>11064874.789999999</v>
      </c>
      <c r="AV289" s="149">
        <v>0</v>
      </c>
      <c r="AW289" s="149">
        <v>0</v>
      </c>
      <c r="AX289" s="149">
        <v>0</v>
      </c>
      <c r="AY289" s="150">
        <v>0</v>
      </c>
      <c r="AZ289" s="141" t="s">
        <v>134</v>
      </c>
    </row>
    <row r="290" spans="1:52" s="152" customFormat="1" ht="229.5">
      <c r="A290" s="141">
        <v>606</v>
      </c>
      <c r="B290" s="45" t="s">
        <v>254</v>
      </c>
      <c r="C290" s="142">
        <v>401000021</v>
      </c>
      <c r="D290" s="143" t="s">
        <v>255</v>
      </c>
      <c r="E290" s="144" t="s">
        <v>256</v>
      </c>
      <c r="F290" s="145"/>
      <c r="G290" s="145"/>
      <c r="H290" s="146">
        <v>1</v>
      </c>
      <c r="I290" s="145"/>
      <c r="J290" s="146">
        <v>9</v>
      </c>
      <c r="K290" s="146">
        <v>1</v>
      </c>
      <c r="L290" s="146" t="s">
        <v>284</v>
      </c>
      <c r="M290" s="146"/>
      <c r="N290" s="146"/>
      <c r="O290" s="146"/>
      <c r="P290" s="52" t="s">
        <v>258</v>
      </c>
      <c r="Q290" s="52" t="s">
        <v>259</v>
      </c>
      <c r="R290" s="146"/>
      <c r="S290" s="146"/>
      <c r="T290" s="146"/>
      <c r="U290" s="146"/>
      <c r="V290" s="146">
        <v>11</v>
      </c>
      <c r="W290" s="146">
        <v>1</v>
      </c>
      <c r="X290" s="146"/>
      <c r="Y290" s="146"/>
      <c r="Z290" s="146"/>
      <c r="AA290" s="146"/>
      <c r="AB290" s="52" t="s">
        <v>258</v>
      </c>
      <c r="AC290" s="52" t="s">
        <v>260</v>
      </c>
      <c r="AD290" s="52"/>
      <c r="AE290" s="52"/>
      <c r="AF290" s="52"/>
      <c r="AG290" s="52"/>
      <c r="AH290" s="52"/>
      <c r="AI290" s="52"/>
      <c r="AJ290" s="52"/>
      <c r="AK290" s="52"/>
      <c r="AL290" s="52"/>
      <c r="AM290" s="52" t="s">
        <v>266</v>
      </c>
      <c r="AN290" s="52" t="s">
        <v>262</v>
      </c>
      <c r="AO290" s="147" t="s">
        <v>263</v>
      </c>
      <c r="AP290" s="147" t="s">
        <v>99</v>
      </c>
      <c r="AQ290" s="147" t="s">
        <v>287</v>
      </c>
      <c r="AR290" s="148" t="s">
        <v>286</v>
      </c>
      <c r="AS290" s="147" t="s">
        <v>267</v>
      </c>
      <c r="AT290" s="149">
        <v>0</v>
      </c>
      <c r="AU290" s="149">
        <v>0</v>
      </c>
      <c r="AV290" s="149">
        <v>1878592.8</v>
      </c>
      <c r="AW290" s="149">
        <v>0</v>
      </c>
      <c r="AX290" s="149">
        <v>0</v>
      </c>
      <c r="AY290" s="150">
        <v>0</v>
      </c>
      <c r="AZ290" s="141" t="s">
        <v>228</v>
      </c>
    </row>
    <row r="291" spans="1:52" s="152" customFormat="1" ht="229.5">
      <c r="A291" s="141">
        <v>606</v>
      </c>
      <c r="B291" s="45" t="s">
        <v>254</v>
      </c>
      <c r="C291" s="142">
        <v>401000021</v>
      </c>
      <c r="D291" s="143" t="s">
        <v>255</v>
      </c>
      <c r="E291" s="144" t="s">
        <v>288</v>
      </c>
      <c r="F291" s="145"/>
      <c r="G291" s="145"/>
      <c r="H291" s="146" t="s">
        <v>289</v>
      </c>
      <c r="I291" s="145"/>
      <c r="J291" s="146" t="s">
        <v>290</v>
      </c>
      <c r="K291" s="146" t="s">
        <v>88</v>
      </c>
      <c r="L291" s="146" t="s">
        <v>291</v>
      </c>
      <c r="M291" s="146"/>
      <c r="N291" s="146" t="s">
        <v>292</v>
      </c>
      <c r="O291" s="146"/>
      <c r="P291" s="52" t="s">
        <v>293</v>
      </c>
      <c r="Q291" s="52" t="s">
        <v>294</v>
      </c>
      <c r="R291" s="146"/>
      <c r="S291" s="146"/>
      <c r="T291" s="146"/>
      <c r="U291" s="146"/>
      <c r="V291" s="146" t="s">
        <v>295</v>
      </c>
      <c r="W291" s="146" t="s">
        <v>88</v>
      </c>
      <c r="X291" s="146"/>
      <c r="Y291" s="146"/>
      <c r="Z291" s="146"/>
      <c r="AA291" s="146"/>
      <c r="AB291" s="52" t="s">
        <v>296</v>
      </c>
      <c r="AC291" s="52" t="s">
        <v>297</v>
      </c>
      <c r="AD291" s="52"/>
      <c r="AE291" s="52"/>
      <c r="AF291" s="52"/>
      <c r="AG291" s="52"/>
      <c r="AH291" s="52"/>
      <c r="AI291" s="52" t="s">
        <v>88</v>
      </c>
      <c r="AJ291" s="52" t="s">
        <v>298</v>
      </c>
      <c r="AK291" s="52"/>
      <c r="AL291" s="52"/>
      <c r="AM291" s="52" t="s">
        <v>299</v>
      </c>
      <c r="AN291" s="52" t="s">
        <v>300</v>
      </c>
      <c r="AO291" s="147" t="s">
        <v>263</v>
      </c>
      <c r="AP291" s="147" t="s">
        <v>99</v>
      </c>
      <c r="AQ291" s="147" t="s">
        <v>301</v>
      </c>
      <c r="AR291" s="148" t="s">
        <v>302</v>
      </c>
      <c r="AS291" s="147" t="s">
        <v>267</v>
      </c>
      <c r="AT291" s="149">
        <v>5867336</v>
      </c>
      <c r="AU291" s="149">
        <v>5867336</v>
      </c>
      <c r="AV291" s="149">
        <v>4369113.4000000004</v>
      </c>
      <c r="AW291" s="149">
        <v>4402799.4000000004</v>
      </c>
      <c r="AX291" s="149">
        <v>4402799.4000000004</v>
      </c>
      <c r="AY291" s="149">
        <v>4402799.4000000004</v>
      </c>
      <c r="AZ291" s="141" t="s">
        <v>134</v>
      </c>
    </row>
    <row r="292" spans="1:52" s="152" customFormat="1" ht="229.5">
      <c r="A292" s="141">
        <v>606</v>
      </c>
      <c r="B292" s="45" t="s">
        <v>254</v>
      </c>
      <c r="C292" s="142">
        <v>401000021</v>
      </c>
      <c r="D292" s="143" t="s">
        <v>255</v>
      </c>
      <c r="E292" s="144" t="s">
        <v>288</v>
      </c>
      <c r="F292" s="145"/>
      <c r="G292" s="145"/>
      <c r="H292" s="146" t="s">
        <v>303</v>
      </c>
      <c r="I292" s="145"/>
      <c r="J292" s="146" t="s">
        <v>304</v>
      </c>
      <c r="K292" s="146" t="s">
        <v>88</v>
      </c>
      <c r="L292" s="146" t="s">
        <v>291</v>
      </c>
      <c r="M292" s="146"/>
      <c r="N292" s="146" t="s">
        <v>305</v>
      </c>
      <c r="O292" s="146"/>
      <c r="P292" s="52" t="s">
        <v>306</v>
      </c>
      <c r="Q292" s="52" t="s">
        <v>307</v>
      </c>
      <c r="R292" s="146"/>
      <c r="S292" s="146"/>
      <c r="T292" s="146"/>
      <c r="U292" s="146"/>
      <c r="V292" s="146" t="s">
        <v>308</v>
      </c>
      <c r="W292" s="146" t="s">
        <v>88</v>
      </c>
      <c r="X292" s="146"/>
      <c r="Y292" s="146"/>
      <c r="Z292" s="146"/>
      <c r="AA292" s="146"/>
      <c r="AB292" s="52" t="s">
        <v>296</v>
      </c>
      <c r="AC292" s="52" t="s">
        <v>297</v>
      </c>
      <c r="AD292" s="52"/>
      <c r="AE292" s="52"/>
      <c r="AF292" s="52"/>
      <c r="AG292" s="52"/>
      <c r="AH292" s="52"/>
      <c r="AI292" s="52" t="s">
        <v>88</v>
      </c>
      <c r="AJ292" s="52" t="s">
        <v>298</v>
      </c>
      <c r="AK292" s="52"/>
      <c r="AL292" s="52"/>
      <c r="AM292" s="52" t="s">
        <v>299</v>
      </c>
      <c r="AN292" s="52" t="s">
        <v>300</v>
      </c>
      <c r="AO292" s="147" t="s">
        <v>263</v>
      </c>
      <c r="AP292" s="147" t="s">
        <v>99</v>
      </c>
      <c r="AQ292" s="147" t="s">
        <v>301</v>
      </c>
      <c r="AR292" s="148" t="s">
        <v>302</v>
      </c>
      <c r="AS292" s="147" t="s">
        <v>273</v>
      </c>
      <c r="AT292" s="149">
        <v>172195</v>
      </c>
      <c r="AU292" s="149">
        <v>172195</v>
      </c>
      <c r="AV292" s="149">
        <v>198174.6</v>
      </c>
      <c r="AW292" s="149">
        <v>116300</v>
      </c>
      <c r="AX292" s="149">
        <v>116300</v>
      </c>
      <c r="AY292" s="149">
        <v>116300</v>
      </c>
      <c r="AZ292" s="141" t="s">
        <v>134</v>
      </c>
    </row>
    <row r="293" spans="1:52" s="152" customFormat="1" ht="255">
      <c r="A293" s="141">
        <v>606</v>
      </c>
      <c r="B293" s="45" t="s">
        <v>254</v>
      </c>
      <c r="C293" s="142">
        <v>401000021</v>
      </c>
      <c r="D293" s="143" t="s">
        <v>255</v>
      </c>
      <c r="E293" s="144" t="s">
        <v>256</v>
      </c>
      <c r="F293" s="145"/>
      <c r="G293" s="145"/>
      <c r="H293" s="146">
        <v>1</v>
      </c>
      <c r="I293" s="145"/>
      <c r="J293" s="146">
        <v>9</v>
      </c>
      <c r="K293" s="146">
        <v>1</v>
      </c>
      <c r="L293" s="146">
        <v>5</v>
      </c>
      <c r="M293" s="146"/>
      <c r="N293" s="146"/>
      <c r="O293" s="146"/>
      <c r="P293" s="52" t="s">
        <v>258</v>
      </c>
      <c r="Q293" s="52" t="s">
        <v>309</v>
      </c>
      <c r="R293" s="146"/>
      <c r="S293" s="146"/>
      <c r="T293" s="146"/>
      <c r="U293" s="146"/>
      <c r="V293" s="146" t="s">
        <v>310</v>
      </c>
      <c r="W293" s="146" t="s">
        <v>88</v>
      </c>
      <c r="X293" s="146" t="s">
        <v>311</v>
      </c>
      <c r="Y293" s="146"/>
      <c r="Z293" s="146"/>
      <c r="AA293" s="146"/>
      <c r="AB293" s="52" t="s">
        <v>312</v>
      </c>
      <c r="AC293" s="52" t="s">
        <v>260</v>
      </c>
      <c r="AD293" s="52"/>
      <c r="AE293" s="52"/>
      <c r="AF293" s="52"/>
      <c r="AG293" s="52"/>
      <c r="AH293" s="52"/>
      <c r="AI293" s="52"/>
      <c r="AJ293" s="52"/>
      <c r="AK293" s="52"/>
      <c r="AL293" s="52"/>
      <c r="AM293" s="52" t="s">
        <v>266</v>
      </c>
      <c r="AN293" s="52" t="s">
        <v>262</v>
      </c>
      <c r="AO293" s="147" t="s">
        <v>263</v>
      </c>
      <c r="AP293" s="147" t="s">
        <v>99</v>
      </c>
      <c r="AQ293" s="147" t="s">
        <v>313</v>
      </c>
      <c r="AR293" s="148" t="s">
        <v>314</v>
      </c>
      <c r="AS293" s="147" t="s">
        <v>267</v>
      </c>
      <c r="AT293" s="149">
        <v>638214.61</v>
      </c>
      <c r="AU293" s="149">
        <v>638214.61</v>
      </c>
      <c r="AV293" s="149">
        <v>0</v>
      </c>
      <c r="AW293" s="149">
        <v>0</v>
      </c>
      <c r="AX293" s="149">
        <v>0</v>
      </c>
      <c r="AY293" s="149">
        <v>0</v>
      </c>
      <c r="AZ293" s="141" t="s">
        <v>315</v>
      </c>
    </row>
    <row r="294" spans="1:52" s="152" customFormat="1" ht="255">
      <c r="A294" s="141">
        <v>606</v>
      </c>
      <c r="B294" s="45" t="s">
        <v>254</v>
      </c>
      <c r="C294" s="142">
        <v>401000021</v>
      </c>
      <c r="D294" s="143" t="s">
        <v>255</v>
      </c>
      <c r="E294" s="144" t="s">
        <v>256</v>
      </c>
      <c r="F294" s="145"/>
      <c r="G294" s="145"/>
      <c r="H294" s="146">
        <v>1</v>
      </c>
      <c r="I294" s="145"/>
      <c r="J294" s="146">
        <v>9</v>
      </c>
      <c r="K294" s="146">
        <v>1</v>
      </c>
      <c r="L294" s="146">
        <v>5</v>
      </c>
      <c r="M294" s="146"/>
      <c r="N294" s="146"/>
      <c r="O294" s="146"/>
      <c r="P294" s="52" t="s">
        <v>258</v>
      </c>
      <c r="Q294" s="52" t="s">
        <v>309</v>
      </c>
      <c r="R294" s="146"/>
      <c r="S294" s="146"/>
      <c r="T294" s="146"/>
      <c r="U294" s="146"/>
      <c r="V294" s="146" t="s">
        <v>310</v>
      </c>
      <c r="W294" s="146" t="s">
        <v>88</v>
      </c>
      <c r="X294" s="146" t="s">
        <v>283</v>
      </c>
      <c r="Y294" s="146"/>
      <c r="Z294" s="146"/>
      <c r="AA294" s="146"/>
      <c r="AB294" s="52" t="s">
        <v>312</v>
      </c>
      <c r="AC294" s="52" t="s">
        <v>260</v>
      </c>
      <c r="AD294" s="52"/>
      <c r="AE294" s="52"/>
      <c r="AF294" s="52"/>
      <c r="AG294" s="52"/>
      <c r="AH294" s="52"/>
      <c r="AI294" s="52"/>
      <c r="AJ294" s="52"/>
      <c r="AK294" s="52"/>
      <c r="AL294" s="52"/>
      <c r="AM294" s="52" t="s">
        <v>266</v>
      </c>
      <c r="AN294" s="52" t="s">
        <v>262</v>
      </c>
      <c r="AO294" s="147" t="s">
        <v>263</v>
      </c>
      <c r="AP294" s="147" t="s">
        <v>99</v>
      </c>
      <c r="AQ294" s="147" t="s">
        <v>313</v>
      </c>
      <c r="AR294" s="148" t="s">
        <v>314</v>
      </c>
      <c r="AS294" s="147" t="s">
        <v>267</v>
      </c>
      <c r="AT294" s="149">
        <v>3115988.99</v>
      </c>
      <c r="AU294" s="149">
        <v>3115988.99</v>
      </c>
      <c r="AV294" s="149">
        <v>0</v>
      </c>
      <c r="AW294" s="149">
        <v>0</v>
      </c>
      <c r="AX294" s="149">
        <v>0</v>
      </c>
      <c r="AY294" s="149">
        <v>0</v>
      </c>
      <c r="AZ294" s="141" t="s">
        <v>152</v>
      </c>
    </row>
    <row r="295" spans="1:52" s="152" customFormat="1" ht="229.5">
      <c r="A295" s="141">
        <v>606</v>
      </c>
      <c r="B295" s="45" t="s">
        <v>254</v>
      </c>
      <c r="C295" s="142">
        <v>401000021</v>
      </c>
      <c r="D295" s="143" t="s">
        <v>255</v>
      </c>
      <c r="E295" s="144" t="s">
        <v>316</v>
      </c>
      <c r="F295" s="145"/>
      <c r="G295" s="145"/>
      <c r="H295" s="146" t="s">
        <v>317</v>
      </c>
      <c r="I295" s="145"/>
      <c r="J295" s="146" t="s">
        <v>318</v>
      </c>
      <c r="K295" s="146" t="s">
        <v>88</v>
      </c>
      <c r="L295" s="146" t="s">
        <v>291</v>
      </c>
      <c r="M295" s="146"/>
      <c r="N295" s="146"/>
      <c r="O295" s="146"/>
      <c r="P295" s="52" t="s">
        <v>319</v>
      </c>
      <c r="Q295" s="52" t="s">
        <v>320</v>
      </c>
      <c r="R295" s="146"/>
      <c r="S295" s="146"/>
      <c r="T295" s="146" t="s">
        <v>321</v>
      </c>
      <c r="U295" s="146"/>
      <c r="V295" s="146" t="s">
        <v>322</v>
      </c>
      <c r="W295" s="146" t="s">
        <v>323</v>
      </c>
      <c r="X295" s="146" t="s">
        <v>324</v>
      </c>
      <c r="Y295" s="146"/>
      <c r="Z295" s="146"/>
      <c r="AA295" s="146"/>
      <c r="AB295" s="52" t="s">
        <v>325</v>
      </c>
      <c r="AC295" s="52" t="s">
        <v>260</v>
      </c>
      <c r="AD295" s="52"/>
      <c r="AE295" s="52"/>
      <c r="AF295" s="52"/>
      <c r="AG295" s="52"/>
      <c r="AH295" s="52"/>
      <c r="AI295" s="52"/>
      <c r="AJ295" s="52"/>
      <c r="AK295" s="52"/>
      <c r="AL295" s="52"/>
      <c r="AM295" s="52" t="s">
        <v>266</v>
      </c>
      <c r="AN295" s="52" t="s">
        <v>262</v>
      </c>
      <c r="AO295" s="147" t="s">
        <v>263</v>
      </c>
      <c r="AP295" s="147" t="s">
        <v>99</v>
      </c>
      <c r="AQ295" s="147" t="s">
        <v>326</v>
      </c>
      <c r="AR295" s="148" t="s">
        <v>327</v>
      </c>
      <c r="AS295" s="147" t="s">
        <v>267</v>
      </c>
      <c r="AT295" s="149">
        <v>1411304.3</v>
      </c>
      <c r="AU295" s="149">
        <v>1411304.3</v>
      </c>
      <c r="AV295" s="149">
        <v>3472277.39</v>
      </c>
      <c r="AW295" s="149">
        <v>5077740</v>
      </c>
      <c r="AX295" s="149">
        <v>5077740</v>
      </c>
      <c r="AY295" s="149">
        <v>5077740</v>
      </c>
      <c r="AZ295" s="141" t="s">
        <v>134</v>
      </c>
    </row>
    <row r="296" spans="1:52" s="152" customFormat="1" ht="229.5">
      <c r="A296" s="141">
        <v>606</v>
      </c>
      <c r="B296" s="45" t="s">
        <v>254</v>
      </c>
      <c r="C296" s="142">
        <v>401000021</v>
      </c>
      <c r="D296" s="143" t="s">
        <v>255</v>
      </c>
      <c r="E296" s="144" t="s">
        <v>316</v>
      </c>
      <c r="F296" s="145"/>
      <c r="G296" s="145"/>
      <c r="H296" s="146" t="s">
        <v>317</v>
      </c>
      <c r="I296" s="145"/>
      <c r="J296" s="146" t="s">
        <v>318</v>
      </c>
      <c r="K296" s="146" t="s">
        <v>88</v>
      </c>
      <c r="L296" s="146" t="s">
        <v>291</v>
      </c>
      <c r="M296" s="146"/>
      <c r="N296" s="146"/>
      <c r="O296" s="146"/>
      <c r="P296" s="52" t="s">
        <v>319</v>
      </c>
      <c r="Q296" s="52" t="s">
        <v>320</v>
      </c>
      <c r="R296" s="146"/>
      <c r="S296" s="146"/>
      <c r="T296" s="146" t="s">
        <v>321</v>
      </c>
      <c r="U296" s="146"/>
      <c r="V296" s="146" t="s">
        <v>322</v>
      </c>
      <c r="W296" s="146" t="s">
        <v>323</v>
      </c>
      <c r="X296" s="146" t="s">
        <v>324</v>
      </c>
      <c r="Y296" s="146"/>
      <c r="Z296" s="146"/>
      <c r="AA296" s="146"/>
      <c r="AB296" s="52" t="s">
        <v>325</v>
      </c>
      <c r="AC296" s="52" t="s">
        <v>260</v>
      </c>
      <c r="AD296" s="52"/>
      <c r="AE296" s="52"/>
      <c r="AF296" s="52"/>
      <c r="AG296" s="52"/>
      <c r="AH296" s="52"/>
      <c r="AI296" s="52"/>
      <c r="AJ296" s="52"/>
      <c r="AK296" s="52"/>
      <c r="AL296" s="52"/>
      <c r="AM296" s="52" t="s">
        <v>266</v>
      </c>
      <c r="AN296" s="52" t="s">
        <v>262</v>
      </c>
      <c r="AO296" s="147" t="s">
        <v>263</v>
      </c>
      <c r="AP296" s="147" t="s">
        <v>99</v>
      </c>
      <c r="AQ296" s="147" t="s">
        <v>326</v>
      </c>
      <c r="AR296" s="148" t="s">
        <v>327</v>
      </c>
      <c r="AS296" s="147" t="s">
        <v>273</v>
      </c>
      <c r="AT296" s="149">
        <v>0</v>
      </c>
      <c r="AU296" s="149">
        <v>0</v>
      </c>
      <c r="AV296" s="149">
        <v>89312.18</v>
      </c>
      <c r="AW296" s="149">
        <v>0</v>
      </c>
      <c r="AX296" s="149">
        <v>0</v>
      </c>
      <c r="AY296" s="149">
        <v>0</v>
      </c>
      <c r="AZ296" s="141" t="s">
        <v>134</v>
      </c>
    </row>
    <row r="297" spans="1:52" s="152" customFormat="1" ht="280.5">
      <c r="A297" s="141">
        <v>606</v>
      </c>
      <c r="B297" s="45" t="s">
        <v>254</v>
      </c>
      <c r="C297" s="142">
        <v>401000022</v>
      </c>
      <c r="D297" s="154" t="s">
        <v>328</v>
      </c>
      <c r="E297" s="144" t="s">
        <v>256</v>
      </c>
      <c r="F297" s="145"/>
      <c r="G297" s="145"/>
      <c r="H297" s="146">
        <v>1</v>
      </c>
      <c r="I297" s="145"/>
      <c r="J297" s="146">
        <v>9</v>
      </c>
      <c r="K297" s="146">
        <v>1</v>
      </c>
      <c r="L297" s="146" t="s">
        <v>257</v>
      </c>
      <c r="M297" s="146"/>
      <c r="N297" s="146"/>
      <c r="O297" s="146"/>
      <c r="P297" s="52" t="s">
        <v>258</v>
      </c>
      <c r="Q297" s="52" t="s">
        <v>259</v>
      </c>
      <c r="R297" s="146"/>
      <c r="S297" s="146"/>
      <c r="T297" s="146"/>
      <c r="U297" s="146"/>
      <c r="V297" s="146">
        <v>11</v>
      </c>
      <c r="W297" s="146">
        <v>1</v>
      </c>
      <c r="X297" s="146"/>
      <c r="Y297" s="146"/>
      <c r="Z297" s="146"/>
      <c r="AA297" s="146"/>
      <c r="AB297" s="52" t="s">
        <v>258</v>
      </c>
      <c r="AC297" s="52" t="s">
        <v>260</v>
      </c>
      <c r="AD297" s="52"/>
      <c r="AE297" s="52"/>
      <c r="AF297" s="52"/>
      <c r="AG297" s="52"/>
      <c r="AH297" s="52"/>
      <c r="AI297" s="52"/>
      <c r="AJ297" s="52"/>
      <c r="AK297" s="52"/>
      <c r="AL297" s="52"/>
      <c r="AM297" s="52" t="s">
        <v>261</v>
      </c>
      <c r="AN297" s="52" t="s">
        <v>262</v>
      </c>
      <c r="AO297" s="147" t="s">
        <v>263</v>
      </c>
      <c r="AP297" s="147" t="s">
        <v>329</v>
      </c>
      <c r="AQ297" s="147" t="s">
        <v>330</v>
      </c>
      <c r="AR297" s="148" t="s">
        <v>265</v>
      </c>
      <c r="AS297" s="147" t="s">
        <v>331</v>
      </c>
      <c r="AT297" s="149">
        <v>633448165.22000003</v>
      </c>
      <c r="AU297" s="149">
        <v>633448165.22000003</v>
      </c>
      <c r="AV297" s="149">
        <v>673991990.00999999</v>
      </c>
      <c r="AW297" s="149">
        <v>571990105.52999997</v>
      </c>
      <c r="AX297" s="149">
        <v>573990105.52999997</v>
      </c>
      <c r="AY297" s="149">
        <v>576915122.88</v>
      </c>
      <c r="AZ297" s="141" t="s">
        <v>134</v>
      </c>
    </row>
    <row r="298" spans="1:52" s="152" customFormat="1" ht="280.5">
      <c r="A298" s="141">
        <v>606</v>
      </c>
      <c r="B298" s="45" t="s">
        <v>254</v>
      </c>
      <c r="C298" s="142">
        <v>401000022</v>
      </c>
      <c r="D298" s="154" t="s">
        <v>328</v>
      </c>
      <c r="E298" s="144" t="s">
        <v>256</v>
      </c>
      <c r="F298" s="145"/>
      <c r="G298" s="145"/>
      <c r="H298" s="146">
        <v>1</v>
      </c>
      <c r="I298" s="145"/>
      <c r="J298" s="146">
        <v>9</v>
      </c>
      <c r="K298" s="146">
        <v>1</v>
      </c>
      <c r="L298" s="146" t="s">
        <v>257</v>
      </c>
      <c r="M298" s="146"/>
      <c r="N298" s="146"/>
      <c r="O298" s="146"/>
      <c r="P298" s="52" t="s">
        <v>258</v>
      </c>
      <c r="Q298" s="52" t="s">
        <v>259</v>
      </c>
      <c r="R298" s="146"/>
      <c r="S298" s="146"/>
      <c r="T298" s="146"/>
      <c r="U298" s="146"/>
      <c r="V298" s="146">
        <v>11</v>
      </c>
      <c r="W298" s="146">
        <v>1</v>
      </c>
      <c r="X298" s="146"/>
      <c r="Y298" s="146"/>
      <c r="Z298" s="146"/>
      <c r="AA298" s="146"/>
      <c r="AB298" s="52" t="s">
        <v>258</v>
      </c>
      <c r="AC298" s="52" t="s">
        <v>260</v>
      </c>
      <c r="AD298" s="52"/>
      <c r="AE298" s="52"/>
      <c r="AF298" s="52"/>
      <c r="AG298" s="52"/>
      <c r="AH298" s="52"/>
      <c r="AI298" s="52"/>
      <c r="AJ298" s="52"/>
      <c r="AK298" s="52"/>
      <c r="AL298" s="52"/>
      <c r="AM298" s="52" t="s">
        <v>261</v>
      </c>
      <c r="AN298" s="52" t="s">
        <v>262</v>
      </c>
      <c r="AO298" s="147" t="s">
        <v>263</v>
      </c>
      <c r="AP298" s="147" t="s">
        <v>329</v>
      </c>
      <c r="AQ298" s="147" t="s">
        <v>330</v>
      </c>
      <c r="AR298" s="148" t="s">
        <v>265</v>
      </c>
      <c r="AS298" s="147" t="s">
        <v>331</v>
      </c>
      <c r="AT298" s="149">
        <v>4190521.59</v>
      </c>
      <c r="AU298" s="149">
        <v>4190521.59</v>
      </c>
      <c r="AV298" s="149">
        <v>0</v>
      </c>
      <c r="AW298" s="149">
        <v>0</v>
      </c>
      <c r="AX298" s="149">
        <v>0</v>
      </c>
      <c r="AY298" s="149">
        <v>0</v>
      </c>
      <c r="AZ298" s="141" t="s">
        <v>152</v>
      </c>
    </row>
    <row r="299" spans="1:52" s="152" customFormat="1" ht="280.5">
      <c r="A299" s="141">
        <v>606</v>
      </c>
      <c r="B299" s="45" t="s">
        <v>254</v>
      </c>
      <c r="C299" s="142">
        <v>401000022</v>
      </c>
      <c r="D299" s="154" t="s">
        <v>328</v>
      </c>
      <c r="E299" s="144" t="s">
        <v>256</v>
      </c>
      <c r="F299" s="145"/>
      <c r="G299" s="145"/>
      <c r="H299" s="146">
        <v>1</v>
      </c>
      <c r="I299" s="145"/>
      <c r="J299" s="146">
        <v>9</v>
      </c>
      <c r="K299" s="146">
        <v>1</v>
      </c>
      <c r="L299" s="146" t="s">
        <v>257</v>
      </c>
      <c r="M299" s="146"/>
      <c r="N299" s="146"/>
      <c r="O299" s="146"/>
      <c r="P299" s="52" t="s">
        <v>258</v>
      </c>
      <c r="Q299" s="52" t="s">
        <v>259</v>
      </c>
      <c r="R299" s="146"/>
      <c r="S299" s="146"/>
      <c r="T299" s="146"/>
      <c r="U299" s="146"/>
      <c r="V299" s="146">
        <v>11</v>
      </c>
      <c r="W299" s="146">
        <v>1</v>
      </c>
      <c r="X299" s="146"/>
      <c r="Y299" s="146"/>
      <c r="Z299" s="146"/>
      <c r="AA299" s="146"/>
      <c r="AB299" s="52" t="s">
        <v>258</v>
      </c>
      <c r="AC299" s="52" t="s">
        <v>260</v>
      </c>
      <c r="AD299" s="52"/>
      <c r="AE299" s="52"/>
      <c r="AF299" s="52"/>
      <c r="AG299" s="52"/>
      <c r="AH299" s="52"/>
      <c r="AI299" s="52"/>
      <c r="AJ299" s="52"/>
      <c r="AK299" s="52"/>
      <c r="AL299" s="52"/>
      <c r="AM299" s="52" t="s">
        <v>266</v>
      </c>
      <c r="AN299" s="52" t="s">
        <v>262</v>
      </c>
      <c r="AO299" s="147" t="s">
        <v>263</v>
      </c>
      <c r="AP299" s="147" t="s">
        <v>329</v>
      </c>
      <c r="AQ299" s="147" t="s">
        <v>330</v>
      </c>
      <c r="AR299" s="148" t="s">
        <v>265</v>
      </c>
      <c r="AS299" s="147" t="s">
        <v>267</v>
      </c>
      <c r="AT299" s="149">
        <v>4232960</v>
      </c>
      <c r="AU299" s="149">
        <v>4232960</v>
      </c>
      <c r="AV299" s="149">
        <v>3922622.12</v>
      </c>
      <c r="AW299" s="149">
        <v>65322039.830000006</v>
      </c>
      <c r="AX299" s="149">
        <v>65322039.830000006</v>
      </c>
      <c r="AY299" s="149">
        <v>65322039.830000006</v>
      </c>
      <c r="AZ299" s="141" t="s">
        <v>134</v>
      </c>
    </row>
    <row r="300" spans="1:52" s="152" customFormat="1" ht="293.25">
      <c r="A300" s="141">
        <v>606</v>
      </c>
      <c r="B300" s="45" t="s">
        <v>254</v>
      </c>
      <c r="C300" s="142">
        <v>401000022</v>
      </c>
      <c r="D300" s="154" t="s">
        <v>328</v>
      </c>
      <c r="E300" s="144" t="s">
        <v>256</v>
      </c>
      <c r="F300" s="145"/>
      <c r="G300" s="145"/>
      <c r="H300" s="146">
        <v>1</v>
      </c>
      <c r="I300" s="145"/>
      <c r="J300" s="146">
        <v>9</v>
      </c>
      <c r="K300" s="146">
        <v>1</v>
      </c>
      <c r="L300" s="146" t="s">
        <v>257</v>
      </c>
      <c r="M300" s="146"/>
      <c r="N300" s="146"/>
      <c r="O300" s="146"/>
      <c r="P300" s="52" t="s">
        <v>258</v>
      </c>
      <c r="Q300" s="52" t="s">
        <v>259</v>
      </c>
      <c r="R300" s="146"/>
      <c r="S300" s="146"/>
      <c r="T300" s="146"/>
      <c r="U300" s="146"/>
      <c r="V300" s="146">
        <v>11</v>
      </c>
      <c r="W300" s="146">
        <v>1</v>
      </c>
      <c r="X300" s="146"/>
      <c r="Y300" s="146"/>
      <c r="Z300" s="146"/>
      <c r="AA300" s="146"/>
      <c r="AB300" s="52" t="s">
        <v>258</v>
      </c>
      <c r="AC300" s="52" t="s">
        <v>332</v>
      </c>
      <c r="AD300" s="52"/>
      <c r="AE300" s="52"/>
      <c r="AF300" s="52"/>
      <c r="AG300" s="52"/>
      <c r="AH300" s="52"/>
      <c r="AI300" s="52"/>
      <c r="AJ300" s="52" t="s">
        <v>333</v>
      </c>
      <c r="AK300" s="52"/>
      <c r="AL300" s="52"/>
      <c r="AM300" s="52" t="s">
        <v>334</v>
      </c>
      <c r="AN300" s="52" t="s">
        <v>335</v>
      </c>
      <c r="AO300" s="147" t="s">
        <v>263</v>
      </c>
      <c r="AP300" s="147" t="s">
        <v>329</v>
      </c>
      <c r="AQ300" s="147" t="s">
        <v>330</v>
      </c>
      <c r="AR300" s="148" t="s">
        <v>265</v>
      </c>
      <c r="AS300" s="147" t="s">
        <v>267</v>
      </c>
      <c r="AT300" s="149">
        <v>0</v>
      </c>
      <c r="AU300" s="149">
        <v>0</v>
      </c>
      <c r="AV300" s="149">
        <v>4873950</v>
      </c>
      <c r="AW300" s="149">
        <v>0</v>
      </c>
      <c r="AX300" s="149">
        <v>0</v>
      </c>
      <c r="AY300" s="149">
        <v>0</v>
      </c>
      <c r="AZ300" s="141" t="s">
        <v>272</v>
      </c>
    </row>
    <row r="301" spans="1:52" s="152" customFormat="1" ht="280.5">
      <c r="A301" s="141">
        <v>606</v>
      </c>
      <c r="B301" s="45" t="s">
        <v>254</v>
      </c>
      <c r="C301" s="142">
        <v>401000022</v>
      </c>
      <c r="D301" s="154" t="s">
        <v>328</v>
      </c>
      <c r="E301" s="144" t="s">
        <v>256</v>
      </c>
      <c r="F301" s="145"/>
      <c r="G301" s="145"/>
      <c r="H301" s="146">
        <v>1</v>
      </c>
      <c r="I301" s="145"/>
      <c r="J301" s="146">
        <v>9</v>
      </c>
      <c r="K301" s="146">
        <v>1</v>
      </c>
      <c r="L301" s="146" t="s">
        <v>257</v>
      </c>
      <c r="M301" s="146"/>
      <c r="N301" s="146"/>
      <c r="O301" s="146"/>
      <c r="P301" s="52" t="s">
        <v>258</v>
      </c>
      <c r="Q301" s="52" t="s">
        <v>259</v>
      </c>
      <c r="R301" s="146"/>
      <c r="S301" s="146"/>
      <c r="T301" s="146"/>
      <c r="U301" s="146"/>
      <c r="V301" s="146">
        <v>11</v>
      </c>
      <c r="W301" s="146">
        <v>1</v>
      </c>
      <c r="X301" s="146"/>
      <c r="Y301" s="146"/>
      <c r="Z301" s="146"/>
      <c r="AA301" s="146"/>
      <c r="AB301" s="52" t="s">
        <v>258</v>
      </c>
      <c r="AC301" s="52" t="s">
        <v>260</v>
      </c>
      <c r="AD301" s="52"/>
      <c r="AE301" s="52"/>
      <c r="AF301" s="52"/>
      <c r="AG301" s="52"/>
      <c r="AH301" s="52"/>
      <c r="AI301" s="52"/>
      <c r="AJ301" s="52"/>
      <c r="AK301" s="52"/>
      <c r="AL301" s="52"/>
      <c r="AM301" s="52" t="s">
        <v>266</v>
      </c>
      <c r="AN301" s="52" t="s">
        <v>262</v>
      </c>
      <c r="AO301" s="147" t="s">
        <v>263</v>
      </c>
      <c r="AP301" s="147" t="s">
        <v>329</v>
      </c>
      <c r="AQ301" s="147" t="s">
        <v>336</v>
      </c>
      <c r="AR301" s="148" t="s">
        <v>265</v>
      </c>
      <c r="AS301" s="147" t="s">
        <v>267</v>
      </c>
      <c r="AT301" s="149">
        <v>0</v>
      </c>
      <c r="AU301" s="149">
        <v>0</v>
      </c>
      <c r="AV301" s="149">
        <v>331844</v>
      </c>
      <c r="AW301" s="149">
        <v>0</v>
      </c>
      <c r="AX301" s="149">
        <v>0</v>
      </c>
      <c r="AY301" s="149">
        <v>0</v>
      </c>
      <c r="AZ301" s="141" t="s">
        <v>228</v>
      </c>
    </row>
    <row r="302" spans="1:52" s="152" customFormat="1" ht="280.5">
      <c r="A302" s="141">
        <v>606</v>
      </c>
      <c r="B302" s="45" t="s">
        <v>254</v>
      </c>
      <c r="C302" s="142">
        <v>401000022</v>
      </c>
      <c r="D302" s="154" t="s">
        <v>328</v>
      </c>
      <c r="E302" s="144" t="s">
        <v>256</v>
      </c>
      <c r="F302" s="145"/>
      <c r="G302" s="145"/>
      <c r="H302" s="146">
        <v>1</v>
      </c>
      <c r="I302" s="145"/>
      <c r="J302" s="146">
        <v>9</v>
      </c>
      <c r="K302" s="146">
        <v>1</v>
      </c>
      <c r="L302" s="146" t="s">
        <v>257</v>
      </c>
      <c r="M302" s="146"/>
      <c r="N302" s="146"/>
      <c r="O302" s="146"/>
      <c r="P302" s="52" t="s">
        <v>258</v>
      </c>
      <c r="Q302" s="52" t="s">
        <v>259</v>
      </c>
      <c r="R302" s="146"/>
      <c r="S302" s="146"/>
      <c r="T302" s="146"/>
      <c r="U302" s="146"/>
      <c r="V302" s="146">
        <v>11</v>
      </c>
      <c r="W302" s="146">
        <v>1</v>
      </c>
      <c r="X302" s="146"/>
      <c r="Y302" s="146"/>
      <c r="Z302" s="146"/>
      <c r="AA302" s="146"/>
      <c r="AB302" s="52" t="s">
        <v>258</v>
      </c>
      <c r="AC302" s="52" t="s">
        <v>260</v>
      </c>
      <c r="AD302" s="52"/>
      <c r="AE302" s="52"/>
      <c r="AF302" s="52"/>
      <c r="AG302" s="52"/>
      <c r="AH302" s="52"/>
      <c r="AI302" s="52"/>
      <c r="AJ302" s="52"/>
      <c r="AK302" s="52"/>
      <c r="AL302" s="52"/>
      <c r="AM302" s="52" t="s">
        <v>261</v>
      </c>
      <c r="AN302" s="52" t="s">
        <v>262</v>
      </c>
      <c r="AO302" s="147" t="s">
        <v>263</v>
      </c>
      <c r="AP302" s="147" t="s">
        <v>329</v>
      </c>
      <c r="AQ302" s="147" t="s">
        <v>330</v>
      </c>
      <c r="AR302" s="148" t="s">
        <v>265</v>
      </c>
      <c r="AS302" s="147" t="s">
        <v>337</v>
      </c>
      <c r="AT302" s="149">
        <v>46598387.740000002</v>
      </c>
      <c r="AU302" s="149">
        <v>46598387.740000002</v>
      </c>
      <c r="AV302" s="149">
        <v>46177244.789999999</v>
      </c>
      <c r="AW302" s="149">
        <v>39016039.869999997</v>
      </c>
      <c r="AX302" s="149">
        <v>39016039.869999997</v>
      </c>
      <c r="AY302" s="149">
        <v>39234122.519999996</v>
      </c>
      <c r="AZ302" s="141" t="s">
        <v>134</v>
      </c>
    </row>
    <row r="303" spans="1:52" s="152" customFormat="1" ht="280.5">
      <c r="A303" s="141">
        <v>606</v>
      </c>
      <c r="B303" s="45" t="s">
        <v>254</v>
      </c>
      <c r="C303" s="142">
        <v>401000022</v>
      </c>
      <c r="D303" s="154" t="s">
        <v>328</v>
      </c>
      <c r="E303" s="144" t="s">
        <v>256</v>
      </c>
      <c r="F303" s="145"/>
      <c r="G303" s="145"/>
      <c r="H303" s="146">
        <v>1</v>
      </c>
      <c r="I303" s="145"/>
      <c r="J303" s="146">
        <v>9</v>
      </c>
      <c r="K303" s="146">
        <v>1</v>
      </c>
      <c r="L303" s="146" t="s">
        <v>257</v>
      </c>
      <c r="M303" s="146"/>
      <c r="N303" s="146"/>
      <c r="O303" s="146"/>
      <c r="P303" s="52" t="s">
        <v>258</v>
      </c>
      <c r="Q303" s="52" t="s">
        <v>259</v>
      </c>
      <c r="R303" s="146"/>
      <c r="S303" s="146"/>
      <c r="T303" s="146"/>
      <c r="U303" s="146"/>
      <c r="V303" s="146">
        <v>11</v>
      </c>
      <c r="W303" s="146">
        <v>1</v>
      </c>
      <c r="X303" s="146"/>
      <c r="Y303" s="146"/>
      <c r="Z303" s="146"/>
      <c r="AA303" s="146"/>
      <c r="AB303" s="52" t="s">
        <v>258</v>
      </c>
      <c r="AC303" s="52" t="s">
        <v>260</v>
      </c>
      <c r="AD303" s="52"/>
      <c r="AE303" s="52"/>
      <c r="AF303" s="52"/>
      <c r="AG303" s="52"/>
      <c r="AH303" s="52"/>
      <c r="AI303" s="52"/>
      <c r="AJ303" s="52"/>
      <c r="AK303" s="52"/>
      <c r="AL303" s="52"/>
      <c r="AM303" s="52" t="s">
        <v>261</v>
      </c>
      <c r="AN303" s="52" t="s">
        <v>262</v>
      </c>
      <c r="AO303" s="147" t="s">
        <v>263</v>
      </c>
      <c r="AP303" s="147" t="s">
        <v>329</v>
      </c>
      <c r="AQ303" s="147" t="s">
        <v>330</v>
      </c>
      <c r="AR303" s="148" t="s">
        <v>265</v>
      </c>
      <c r="AS303" s="147" t="s">
        <v>337</v>
      </c>
      <c r="AT303" s="149">
        <v>332607.03999999998</v>
      </c>
      <c r="AU303" s="149">
        <v>332607.03999999998</v>
      </c>
      <c r="AV303" s="149">
        <v>0</v>
      </c>
      <c r="AW303" s="149">
        <v>0</v>
      </c>
      <c r="AX303" s="149">
        <v>0</v>
      </c>
      <c r="AY303" s="149">
        <v>0</v>
      </c>
      <c r="AZ303" s="141" t="s">
        <v>152</v>
      </c>
    </row>
    <row r="304" spans="1:52" s="152" customFormat="1" ht="280.5">
      <c r="A304" s="141">
        <v>606</v>
      </c>
      <c r="B304" s="45" t="s">
        <v>254</v>
      </c>
      <c r="C304" s="142">
        <v>401000022</v>
      </c>
      <c r="D304" s="154" t="s">
        <v>328</v>
      </c>
      <c r="E304" s="144" t="s">
        <v>256</v>
      </c>
      <c r="F304" s="145"/>
      <c r="G304" s="145"/>
      <c r="H304" s="146">
        <v>1</v>
      </c>
      <c r="I304" s="145"/>
      <c r="J304" s="146">
        <v>9</v>
      </c>
      <c r="K304" s="146">
        <v>1</v>
      </c>
      <c r="L304" s="146" t="s">
        <v>257</v>
      </c>
      <c r="M304" s="146"/>
      <c r="N304" s="146"/>
      <c r="O304" s="146"/>
      <c r="P304" s="52" t="s">
        <v>258</v>
      </c>
      <c r="Q304" s="52" t="s">
        <v>259</v>
      </c>
      <c r="R304" s="146"/>
      <c r="S304" s="146"/>
      <c r="T304" s="146"/>
      <c r="U304" s="146"/>
      <c r="V304" s="146">
        <v>11</v>
      </c>
      <c r="W304" s="146">
        <v>1</v>
      </c>
      <c r="X304" s="146"/>
      <c r="Y304" s="146"/>
      <c r="Z304" s="146"/>
      <c r="AA304" s="146"/>
      <c r="AB304" s="52" t="s">
        <v>258</v>
      </c>
      <c r="AC304" s="52" t="s">
        <v>260</v>
      </c>
      <c r="AD304" s="52"/>
      <c r="AE304" s="52"/>
      <c r="AF304" s="52"/>
      <c r="AG304" s="52"/>
      <c r="AH304" s="52"/>
      <c r="AI304" s="52"/>
      <c r="AJ304" s="52"/>
      <c r="AK304" s="52"/>
      <c r="AL304" s="52"/>
      <c r="AM304" s="52" t="s">
        <v>266</v>
      </c>
      <c r="AN304" s="52" t="s">
        <v>262</v>
      </c>
      <c r="AO304" s="147" t="s">
        <v>263</v>
      </c>
      <c r="AP304" s="147" t="s">
        <v>329</v>
      </c>
      <c r="AQ304" s="147" t="s">
        <v>330</v>
      </c>
      <c r="AR304" s="148" t="s">
        <v>265</v>
      </c>
      <c r="AS304" s="147" t="s">
        <v>273</v>
      </c>
      <c r="AT304" s="149">
        <v>2185120</v>
      </c>
      <c r="AU304" s="149">
        <v>2185120</v>
      </c>
      <c r="AV304" s="149">
        <v>2260220</v>
      </c>
      <c r="AW304" s="149">
        <v>7531420.2000000002</v>
      </c>
      <c r="AX304" s="149">
        <v>7531420.2000000002</v>
      </c>
      <c r="AY304" s="149">
        <v>7531420.2000000002</v>
      </c>
      <c r="AZ304" s="141" t="s">
        <v>134</v>
      </c>
    </row>
    <row r="305" spans="1:52" s="152" customFormat="1" ht="381.75" customHeight="1">
      <c r="A305" s="141">
        <v>606</v>
      </c>
      <c r="B305" s="45" t="s">
        <v>254</v>
      </c>
      <c r="C305" s="142">
        <v>401000022</v>
      </c>
      <c r="D305" s="154" t="s">
        <v>328</v>
      </c>
      <c r="E305" s="144" t="s">
        <v>256</v>
      </c>
      <c r="F305" s="145"/>
      <c r="G305" s="145"/>
      <c r="H305" s="146">
        <v>1</v>
      </c>
      <c r="I305" s="145"/>
      <c r="J305" s="146">
        <v>9</v>
      </c>
      <c r="K305" s="146">
        <v>1</v>
      </c>
      <c r="L305" s="146" t="s">
        <v>257</v>
      </c>
      <c r="M305" s="146"/>
      <c r="N305" s="146"/>
      <c r="O305" s="146"/>
      <c r="P305" s="52" t="s">
        <v>258</v>
      </c>
      <c r="Q305" s="52" t="s">
        <v>259</v>
      </c>
      <c r="R305" s="146"/>
      <c r="S305" s="146"/>
      <c r="T305" s="146"/>
      <c r="U305" s="146"/>
      <c r="V305" s="146">
        <v>11</v>
      </c>
      <c r="W305" s="146">
        <v>1</v>
      </c>
      <c r="X305" s="146"/>
      <c r="Y305" s="146"/>
      <c r="Z305" s="146"/>
      <c r="AA305" s="146"/>
      <c r="AB305" s="52" t="s">
        <v>258</v>
      </c>
      <c r="AC305" s="679" t="s">
        <v>338</v>
      </c>
      <c r="AD305" s="52"/>
      <c r="AE305" s="52"/>
      <c r="AF305" s="52"/>
      <c r="AG305" s="52"/>
      <c r="AH305" s="52"/>
      <c r="AI305" s="52"/>
      <c r="AJ305" s="52" t="s">
        <v>339</v>
      </c>
      <c r="AK305" s="52"/>
      <c r="AL305" s="52"/>
      <c r="AM305" s="52" t="s">
        <v>340</v>
      </c>
      <c r="AN305" s="52" t="s">
        <v>341</v>
      </c>
      <c r="AO305" s="147" t="s">
        <v>263</v>
      </c>
      <c r="AP305" s="147" t="s">
        <v>329</v>
      </c>
      <c r="AQ305" s="147" t="s">
        <v>330</v>
      </c>
      <c r="AR305" s="148" t="s">
        <v>265</v>
      </c>
      <c r="AS305" s="147" t="s">
        <v>273</v>
      </c>
      <c r="AT305" s="149">
        <v>0</v>
      </c>
      <c r="AU305" s="149">
        <v>0</v>
      </c>
      <c r="AV305" s="149">
        <v>510627</v>
      </c>
      <c r="AW305" s="149">
        <v>0</v>
      </c>
      <c r="AX305" s="149">
        <v>0</v>
      </c>
      <c r="AY305" s="149">
        <v>0</v>
      </c>
      <c r="AZ305" s="141" t="s">
        <v>272</v>
      </c>
    </row>
    <row r="306" spans="1:52" s="152" customFormat="1" ht="280.5">
      <c r="A306" s="141">
        <v>606</v>
      </c>
      <c r="B306" s="45" t="s">
        <v>254</v>
      </c>
      <c r="C306" s="142">
        <v>401000022</v>
      </c>
      <c r="D306" s="154" t="s">
        <v>328</v>
      </c>
      <c r="E306" s="144" t="s">
        <v>185</v>
      </c>
      <c r="F306" s="145"/>
      <c r="G306" s="145"/>
      <c r="H306" s="146">
        <v>3</v>
      </c>
      <c r="I306" s="145"/>
      <c r="J306" s="146">
        <v>17</v>
      </c>
      <c r="K306" s="146">
        <v>1</v>
      </c>
      <c r="L306" s="146">
        <v>9</v>
      </c>
      <c r="M306" s="146"/>
      <c r="N306" s="146"/>
      <c r="O306" s="146"/>
      <c r="P306" s="52" t="s">
        <v>186</v>
      </c>
      <c r="Q306" s="52" t="s">
        <v>342</v>
      </c>
      <c r="R306" s="146"/>
      <c r="S306" s="146"/>
      <c r="T306" s="146">
        <v>3</v>
      </c>
      <c r="U306" s="146"/>
      <c r="V306" s="146">
        <v>12</v>
      </c>
      <c r="W306" s="146" t="s">
        <v>73</v>
      </c>
      <c r="X306" s="146" t="s">
        <v>343</v>
      </c>
      <c r="Y306" s="146"/>
      <c r="Z306" s="146"/>
      <c r="AA306" s="146"/>
      <c r="AB306" s="52" t="s">
        <v>187</v>
      </c>
      <c r="AC306" s="52" t="s">
        <v>344</v>
      </c>
      <c r="AD306" s="52"/>
      <c r="AE306" s="52"/>
      <c r="AF306" s="52"/>
      <c r="AG306" s="52"/>
      <c r="AH306" s="52"/>
      <c r="AI306" s="52"/>
      <c r="AJ306" s="52"/>
      <c r="AK306" s="52"/>
      <c r="AL306" s="52"/>
      <c r="AM306" s="52" t="s">
        <v>345</v>
      </c>
      <c r="AN306" s="52" t="s">
        <v>346</v>
      </c>
      <c r="AO306" s="147" t="s">
        <v>263</v>
      </c>
      <c r="AP306" s="147" t="s">
        <v>329</v>
      </c>
      <c r="AQ306" s="147" t="s">
        <v>330</v>
      </c>
      <c r="AR306" s="148" t="s">
        <v>265</v>
      </c>
      <c r="AS306" s="147" t="s">
        <v>347</v>
      </c>
      <c r="AT306" s="149">
        <v>3076980</v>
      </c>
      <c r="AU306" s="149">
        <v>3076980</v>
      </c>
      <c r="AV306" s="149">
        <v>3076980</v>
      </c>
      <c r="AW306" s="149">
        <v>3076980</v>
      </c>
      <c r="AX306" s="149">
        <v>3076980</v>
      </c>
      <c r="AY306" s="149">
        <v>3076980</v>
      </c>
      <c r="AZ306" s="141" t="s">
        <v>134</v>
      </c>
    </row>
    <row r="307" spans="1:52" s="152" customFormat="1" ht="280.5">
      <c r="A307" s="141">
        <v>606</v>
      </c>
      <c r="B307" s="45" t="s">
        <v>254</v>
      </c>
      <c r="C307" s="142">
        <v>401000022</v>
      </c>
      <c r="D307" s="154" t="s">
        <v>328</v>
      </c>
      <c r="E307" s="144" t="s">
        <v>256</v>
      </c>
      <c r="F307" s="145"/>
      <c r="G307" s="145"/>
      <c r="H307" s="146">
        <v>1</v>
      </c>
      <c r="I307" s="145"/>
      <c r="J307" s="146">
        <v>9</v>
      </c>
      <c r="K307" s="146">
        <v>1</v>
      </c>
      <c r="L307" s="146" t="s">
        <v>284</v>
      </c>
      <c r="M307" s="146"/>
      <c r="N307" s="146"/>
      <c r="O307" s="146"/>
      <c r="P307" s="52" t="s">
        <v>258</v>
      </c>
      <c r="Q307" s="52" t="s">
        <v>348</v>
      </c>
      <c r="R307" s="146"/>
      <c r="S307" s="146"/>
      <c r="T307" s="146"/>
      <c r="U307" s="146"/>
      <c r="V307" s="146" t="s">
        <v>310</v>
      </c>
      <c r="W307" s="146" t="s">
        <v>88</v>
      </c>
      <c r="X307" s="146" t="s">
        <v>283</v>
      </c>
      <c r="Y307" s="146"/>
      <c r="Z307" s="146"/>
      <c r="AA307" s="146"/>
      <c r="AB307" s="52" t="s">
        <v>349</v>
      </c>
      <c r="AC307" s="52" t="s">
        <v>260</v>
      </c>
      <c r="AD307" s="52"/>
      <c r="AE307" s="52"/>
      <c r="AF307" s="52"/>
      <c r="AG307" s="52"/>
      <c r="AH307" s="52"/>
      <c r="AI307" s="52"/>
      <c r="AJ307" s="52"/>
      <c r="AK307" s="52"/>
      <c r="AL307" s="52"/>
      <c r="AM307" s="52" t="s">
        <v>350</v>
      </c>
      <c r="AN307" s="52" t="s">
        <v>262</v>
      </c>
      <c r="AO307" s="147" t="s">
        <v>263</v>
      </c>
      <c r="AP307" s="147" t="s">
        <v>329</v>
      </c>
      <c r="AQ307" s="147" t="s">
        <v>351</v>
      </c>
      <c r="AR307" s="148" t="s">
        <v>352</v>
      </c>
      <c r="AS307" s="147" t="s">
        <v>267</v>
      </c>
      <c r="AT307" s="149">
        <v>0</v>
      </c>
      <c r="AU307" s="149">
        <v>0</v>
      </c>
      <c r="AV307" s="149">
        <v>43929480</v>
      </c>
      <c r="AW307" s="149">
        <v>131788440</v>
      </c>
      <c r="AX307" s="149">
        <v>131788440</v>
      </c>
      <c r="AY307" s="149">
        <v>131788440</v>
      </c>
      <c r="AZ307" s="141" t="s">
        <v>152</v>
      </c>
    </row>
    <row r="308" spans="1:52" s="152" customFormat="1" ht="280.5">
      <c r="A308" s="141">
        <v>606</v>
      </c>
      <c r="B308" s="45" t="s">
        <v>254</v>
      </c>
      <c r="C308" s="142">
        <v>401000022</v>
      </c>
      <c r="D308" s="154" t="s">
        <v>328</v>
      </c>
      <c r="E308" s="144" t="s">
        <v>256</v>
      </c>
      <c r="F308" s="145"/>
      <c r="G308" s="145"/>
      <c r="H308" s="146">
        <v>1</v>
      </c>
      <c r="I308" s="145"/>
      <c r="J308" s="146">
        <v>9</v>
      </c>
      <c r="K308" s="146">
        <v>1</v>
      </c>
      <c r="L308" s="146" t="s">
        <v>284</v>
      </c>
      <c r="M308" s="146"/>
      <c r="N308" s="146"/>
      <c r="O308" s="146"/>
      <c r="P308" s="52" t="s">
        <v>258</v>
      </c>
      <c r="Q308" s="52" t="s">
        <v>348</v>
      </c>
      <c r="R308" s="146"/>
      <c r="S308" s="146"/>
      <c r="T308" s="146"/>
      <c r="U308" s="146"/>
      <c r="V308" s="146" t="s">
        <v>310</v>
      </c>
      <c r="W308" s="146" t="s">
        <v>88</v>
      </c>
      <c r="X308" s="146" t="s">
        <v>283</v>
      </c>
      <c r="Y308" s="146"/>
      <c r="Z308" s="146"/>
      <c r="AA308" s="146"/>
      <c r="AB308" s="52" t="s">
        <v>349</v>
      </c>
      <c r="AC308" s="52" t="s">
        <v>260</v>
      </c>
      <c r="AD308" s="52"/>
      <c r="AE308" s="52"/>
      <c r="AF308" s="52"/>
      <c r="AG308" s="52"/>
      <c r="AH308" s="52"/>
      <c r="AI308" s="52"/>
      <c r="AJ308" s="52"/>
      <c r="AK308" s="52"/>
      <c r="AL308" s="52"/>
      <c r="AM308" s="52" t="s">
        <v>350</v>
      </c>
      <c r="AN308" s="52" t="s">
        <v>262</v>
      </c>
      <c r="AO308" s="147" t="s">
        <v>263</v>
      </c>
      <c r="AP308" s="147" t="s">
        <v>329</v>
      </c>
      <c r="AQ308" s="147" t="s">
        <v>351</v>
      </c>
      <c r="AR308" s="148" t="s">
        <v>352</v>
      </c>
      <c r="AS308" s="147" t="s">
        <v>273</v>
      </c>
      <c r="AT308" s="149">
        <v>0</v>
      </c>
      <c r="AU308" s="149">
        <v>0</v>
      </c>
      <c r="AV308" s="149">
        <v>3853920</v>
      </c>
      <c r="AW308" s="149">
        <v>11561760</v>
      </c>
      <c r="AX308" s="149">
        <v>11561760</v>
      </c>
      <c r="AY308" s="149">
        <v>11561760</v>
      </c>
      <c r="AZ308" s="141" t="s">
        <v>152</v>
      </c>
    </row>
    <row r="309" spans="1:52" s="152" customFormat="1" ht="362.25" customHeight="1">
      <c r="A309" s="141">
        <v>606</v>
      </c>
      <c r="B309" s="45" t="s">
        <v>254</v>
      </c>
      <c r="C309" s="142">
        <v>401000022</v>
      </c>
      <c r="D309" s="154" t="s">
        <v>328</v>
      </c>
      <c r="E309" s="144" t="s">
        <v>256</v>
      </c>
      <c r="F309" s="145"/>
      <c r="G309" s="145"/>
      <c r="H309" s="146" t="s">
        <v>353</v>
      </c>
      <c r="I309" s="145"/>
      <c r="J309" s="146" t="s">
        <v>354</v>
      </c>
      <c r="K309" s="146" t="s">
        <v>355</v>
      </c>
      <c r="L309" s="146" t="s">
        <v>356</v>
      </c>
      <c r="M309" s="146"/>
      <c r="N309" s="146"/>
      <c r="O309" s="146"/>
      <c r="P309" s="52" t="s">
        <v>258</v>
      </c>
      <c r="Q309" s="52" t="s">
        <v>357</v>
      </c>
      <c r="R309" s="146"/>
      <c r="S309" s="146"/>
      <c r="T309" s="146"/>
      <c r="U309" s="146"/>
      <c r="V309" s="146" t="s">
        <v>358</v>
      </c>
      <c r="W309" s="146" t="s">
        <v>359</v>
      </c>
      <c r="X309" s="146" t="s">
        <v>360</v>
      </c>
      <c r="Y309" s="146"/>
      <c r="Z309" s="146"/>
      <c r="AA309" s="146" t="s">
        <v>361</v>
      </c>
      <c r="AB309" s="52" t="s">
        <v>362</v>
      </c>
      <c r="AC309" s="52" t="s">
        <v>260</v>
      </c>
      <c r="AD309" s="52"/>
      <c r="AE309" s="52"/>
      <c r="AF309" s="52"/>
      <c r="AG309" s="52"/>
      <c r="AH309" s="52"/>
      <c r="AI309" s="52"/>
      <c r="AJ309" s="52"/>
      <c r="AK309" s="52"/>
      <c r="AL309" s="52"/>
      <c r="AM309" s="52" t="s">
        <v>363</v>
      </c>
      <c r="AN309" s="52" t="s">
        <v>262</v>
      </c>
      <c r="AO309" s="147" t="s">
        <v>263</v>
      </c>
      <c r="AP309" s="147" t="s">
        <v>329</v>
      </c>
      <c r="AQ309" s="147" t="s">
        <v>364</v>
      </c>
      <c r="AR309" s="148" t="s">
        <v>365</v>
      </c>
      <c r="AS309" s="147" t="s">
        <v>267</v>
      </c>
      <c r="AT309" s="149">
        <v>0</v>
      </c>
      <c r="AU309" s="149">
        <v>0</v>
      </c>
      <c r="AV309" s="149">
        <v>5426897.96</v>
      </c>
      <c r="AW309" s="149">
        <v>11196883.869999999</v>
      </c>
      <c r="AX309" s="149">
        <v>11196883.869999999</v>
      </c>
      <c r="AY309" s="149">
        <v>11196883.869999999</v>
      </c>
      <c r="AZ309" s="141" t="s">
        <v>282</v>
      </c>
    </row>
    <row r="310" spans="1:52" s="152" customFormat="1" ht="357">
      <c r="A310" s="141">
        <v>606</v>
      </c>
      <c r="B310" s="45" t="s">
        <v>254</v>
      </c>
      <c r="C310" s="142">
        <v>401000022</v>
      </c>
      <c r="D310" s="154" t="s">
        <v>328</v>
      </c>
      <c r="E310" s="144" t="s">
        <v>256</v>
      </c>
      <c r="F310" s="145"/>
      <c r="G310" s="145"/>
      <c r="H310" s="146" t="s">
        <v>353</v>
      </c>
      <c r="I310" s="145"/>
      <c r="J310" s="146" t="s">
        <v>354</v>
      </c>
      <c r="K310" s="146" t="s">
        <v>355</v>
      </c>
      <c r="L310" s="146" t="s">
        <v>356</v>
      </c>
      <c r="M310" s="146"/>
      <c r="N310" s="146"/>
      <c r="O310" s="146"/>
      <c r="P310" s="52" t="s">
        <v>258</v>
      </c>
      <c r="Q310" s="52" t="s">
        <v>366</v>
      </c>
      <c r="R310" s="146"/>
      <c r="S310" s="146"/>
      <c r="T310" s="146"/>
      <c r="U310" s="146"/>
      <c r="V310" s="146" t="s">
        <v>358</v>
      </c>
      <c r="W310" s="146" t="s">
        <v>359</v>
      </c>
      <c r="X310" s="146" t="s">
        <v>367</v>
      </c>
      <c r="Y310" s="146"/>
      <c r="Z310" s="146"/>
      <c r="AA310" s="146" t="s">
        <v>361</v>
      </c>
      <c r="AB310" s="52" t="s">
        <v>362</v>
      </c>
      <c r="AC310" s="52" t="s">
        <v>260</v>
      </c>
      <c r="AD310" s="52"/>
      <c r="AE310" s="52"/>
      <c r="AF310" s="52"/>
      <c r="AG310" s="52"/>
      <c r="AH310" s="52"/>
      <c r="AI310" s="52"/>
      <c r="AJ310" s="52"/>
      <c r="AK310" s="52"/>
      <c r="AL310" s="52"/>
      <c r="AM310" s="52" t="s">
        <v>363</v>
      </c>
      <c r="AN310" s="52" t="s">
        <v>262</v>
      </c>
      <c r="AO310" s="147" t="s">
        <v>263</v>
      </c>
      <c r="AP310" s="147" t="s">
        <v>329</v>
      </c>
      <c r="AQ310" s="147" t="s">
        <v>364</v>
      </c>
      <c r="AR310" s="148" t="s">
        <v>365</v>
      </c>
      <c r="AS310" s="147" t="s">
        <v>267</v>
      </c>
      <c r="AT310" s="149">
        <v>0</v>
      </c>
      <c r="AU310" s="149">
        <v>0</v>
      </c>
      <c r="AV310" s="149">
        <v>98368676.760000005</v>
      </c>
      <c r="AW310" s="149">
        <v>212740784.75</v>
      </c>
      <c r="AX310" s="149">
        <v>212740784.75</v>
      </c>
      <c r="AY310" s="149">
        <v>212740784.75</v>
      </c>
      <c r="AZ310" s="141" t="s">
        <v>152</v>
      </c>
    </row>
    <row r="311" spans="1:52" s="152" customFormat="1" ht="357">
      <c r="A311" s="141">
        <v>606</v>
      </c>
      <c r="B311" s="45" t="s">
        <v>254</v>
      </c>
      <c r="C311" s="142">
        <v>401000022</v>
      </c>
      <c r="D311" s="154" t="s">
        <v>328</v>
      </c>
      <c r="E311" s="144" t="s">
        <v>256</v>
      </c>
      <c r="F311" s="145"/>
      <c r="G311" s="145"/>
      <c r="H311" s="146" t="s">
        <v>353</v>
      </c>
      <c r="I311" s="145"/>
      <c r="J311" s="146" t="s">
        <v>354</v>
      </c>
      <c r="K311" s="146" t="s">
        <v>355</v>
      </c>
      <c r="L311" s="146" t="s">
        <v>356</v>
      </c>
      <c r="M311" s="146"/>
      <c r="N311" s="146"/>
      <c r="O311" s="146"/>
      <c r="P311" s="52" t="s">
        <v>258</v>
      </c>
      <c r="Q311" s="52" t="s">
        <v>366</v>
      </c>
      <c r="R311" s="146"/>
      <c r="S311" s="146"/>
      <c r="T311" s="146"/>
      <c r="U311" s="146"/>
      <c r="V311" s="146" t="s">
        <v>358</v>
      </c>
      <c r="W311" s="146" t="s">
        <v>359</v>
      </c>
      <c r="X311" s="146" t="s">
        <v>360</v>
      </c>
      <c r="Y311" s="146"/>
      <c r="Z311" s="146"/>
      <c r="AA311" s="146" t="s">
        <v>361</v>
      </c>
      <c r="AB311" s="52" t="s">
        <v>362</v>
      </c>
      <c r="AC311" s="52" t="s">
        <v>260</v>
      </c>
      <c r="AD311" s="52"/>
      <c r="AE311" s="52"/>
      <c r="AF311" s="52"/>
      <c r="AG311" s="52"/>
      <c r="AH311" s="52"/>
      <c r="AI311" s="52"/>
      <c r="AJ311" s="52"/>
      <c r="AK311" s="52"/>
      <c r="AL311" s="52"/>
      <c r="AM311" s="52" t="s">
        <v>363</v>
      </c>
      <c r="AN311" s="52" t="s">
        <v>262</v>
      </c>
      <c r="AO311" s="147" t="s">
        <v>263</v>
      </c>
      <c r="AP311" s="147" t="s">
        <v>329</v>
      </c>
      <c r="AQ311" s="147" t="s">
        <v>364</v>
      </c>
      <c r="AR311" s="148" t="s">
        <v>365</v>
      </c>
      <c r="AS311" s="147" t="s">
        <v>273</v>
      </c>
      <c r="AT311" s="149">
        <v>0</v>
      </c>
      <c r="AU311" s="149">
        <v>0</v>
      </c>
      <c r="AV311" s="149">
        <v>422646.04</v>
      </c>
      <c r="AW311" s="149">
        <v>872020.8</v>
      </c>
      <c r="AX311" s="149">
        <v>872020.8</v>
      </c>
      <c r="AY311" s="149">
        <v>872020.8</v>
      </c>
      <c r="AZ311" s="141" t="s">
        <v>282</v>
      </c>
    </row>
    <row r="312" spans="1:52" s="152" customFormat="1" ht="357">
      <c r="A312" s="141">
        <v>606</v>
      </c>
      <c r="B312" s="45" t="s">
        <v>254</v>
      </c>
      <c r="C312" s="142">
        <v>401000022</v>
      </c>
      <c r="D312" s="154" t="s">
        <v>328</v>
      </c>
      <c r="E312" s="144" t="s">
        <v>256</v>
      </c>
      <c r="F312" s="145"/>
      <c r="G312" s="145"/>
      <c r="H312" s="146" t="s">
        <v>353</v>
      </c>
      <c r="I312" s="145"/>
      <c r="J312" s="146" t="s">
        <v>354</v>
      </c>
      <c r="K312" s="146" t="s">
        <v>355</v>
      </c>
      <c r="L312" s="146" t="s">
        <v>356</v>
      </c>
      <c r="M312" s="146"/>
      <c r="N312" s="146"/>
      <c r="O312" s="146"/>
      <c r="P312" s="52" t="s">
        <v>258</v>
      </c>
      <c r="Q312" s="52" t="s">
        <v>366</v>
      </c>
      <c r="R312" s="146"/>
      <c r="S312" s="146"/>
      <c r="T312" s="146"/>
      <c r="U312" s="146"/>
      <c r="V312" s="146" t="s">
        <v>358</v>
      </c>
      <c r="W312" s="146" t="s">
        <v>359</v>
      </c>
      <c r="X312" s="146" t="s">
        <v>367</v>
      </c>
      <c r="Y312" s="146"/>
      <c r="Z312" s="146"/>
      <c r="AA312" s="146" t="s">
        <v>361</v>
      </c>
      <c r="AB312" s="52" t="s">
        <v>362</v>
      </c>
      <c r="AC312" s="52" t="s">
        <v>260</v>
      </c>
      <c r="AD312" s="52"/>
      <c r="AE312" s="52"/>
      <c r="AF312" s="52"/>
      <c r="AG312" s="52"/>
      <c r="AH312" s="52"/>
      <c r="AI312" s="52"/>
      <c r="AJ312" s="52"/>
      <c r="AK312" s="52"/>
      <c r="AL312" s="52"/>
      <c r="AM312" s="52" t="s">
        <v>363</v>
      </c>
      <c r="AN312" s="52" t="s">
        <v>262</v>
      </c>
      <c r="AO312" s="147" t="s">
        <v>263</v>
      </c>
      <c r="AP312" s="147" t="s">
        <v>329</v>
      </c>
      <c r="AQ312" s="147" t="s">
        <v>364</v>
      </c>
      <c r="AR312" s="148" t="s">
        <v>365</v>
      </c>
      <c r="AS312" s="147" t="s">
        <v>273</v>
      </c>
      <c r="AT312" s="149">
        <v>0</v>
      </c>
      <c r="AU312" s="149">
        <v>0</v>
      </c>
      <c r="AV312" s="149">
        <v>12694665.32</v>
      </c>
      <c r="AW312" s="149">
        <v>16568395.25</v>
      </c>
      <c r="AX312" s="149">
        <v>16568395.25</v>
      </c>
      <c r="AY312" s="149">
        <v>16568395.25</v>
      </c>
      <c r="AZ312" s="141" t="s">
        <v>152</v>
      </c>
    </row>
    <row r="313" spans="1:52" s="152" customFormat="1" ht="280.5">
      <c r="A313" s="141">
        <v>606</v>
      </c>
      <c r="B313" s="45" t="s">
        <v>254</v>
      </c>
      <c r="C313" s="142">
        <v>401000022</v>
      </c>
      <c r="D313" s="154" t="s">
        <v>328</v>
      </c>
      <c r="E313" s="144" t="s">
        <v>256</v>
      </c>
      <c r="F313" s="145"/>
      <c r="G313" s="145"/>
      <c r="H313" s="146">
        <v>1</v>
      </c>
      <c r="I313" s="145"/>
      <c r="J313" s="146">
        <v>9</v>
      </c>
      <c r="K313" s="146">
        <v>1</v>
      </c>
      <c r="L313" s="146" t="s">
        <v>257</v>
      </c>
      <c r="M313" s="146"/>
      <c r="N313" s="146"/>
      <c r="O313" s="146"/>
      <c r="P313" s="52" t="s">
        <v>258</v>
      </c>
      <c r="Q313" s="52" t="s">
        <v>259</v>
      </c>
      <c r="R313" s="146"/>
      <c r="S313" s="146"/>
      <c r="T313" s="146"/>
      <c r="U313" s="146"/>
      <c r="V313" s="146">
        <v>11</v>
      </c>
      <c r="W313" s="146">
        <v>1</v>
      </c>
      <c r="X313" s="146"/>
      <c r="Y313" s="146"/>
      <c r="Z313" s="146"/>
      <c r="AA313" s="146"/>
      <c r="AB313" s="52" t="s">
        <v>258</v>
      </c>
      <c r="AC313" s="52" t="s">
        <v>260</v>
      </c>
      <c r="AD313" s="52"/>
      <c r="AE313" s="52"/>
      <c r="AF313" s="52"/>
      <c r="AG313" s="52"/>
      <c r="AH313" s="52"/>
      <c r="AI313" s="52"/>
      <c r="AJ313" s="52"/>
      <c r="AK313" s="52"/>
      <c r="AL313" s="52"/>
      <c r="AM313" s="52" t="s">
        <v>266</v>
      </c>
      <c r="AN313" s="52" t="s">
        <v>262</v>
      </c>
      <c r="AO313" s="147" t="s">
        <v>263</v>
      </c>
      <c r="AP313" s="147" t="s">
        <v>329</v>
      </c>
      <c r="AQ313" s="147" t="s">
        <v>275</v>
      </c>
      <c r="AR313" s="148" t="s">
        <v>265</v>
      </c>
      <c r="AS313" s="147" t="s">
        <v>267</v>
      </c>
      <c r="AT313" s="149">
        <v>23325409.98</v>
      </c>
      <c r="AU313" s="149">
        <v>22993565.98</v>
      </c>
      <c r="AV313" s="149">
        <v>29424534.050000001</v>
      </c>
      <c r="AW313" s="149">
        <v>26974260</v>
      </c>
      <c r="AX313" s="149">
        <v>0</v>
      </c>
      <c r="AY313" s="149">
        <v>0</v>
      </c>
      <c r="AZ313" s="141" t="s">
        <v>134</v>
      </c>
    </row>
    <row r="314" spans="1:52" s="152" customFormat="1" ht="280.5">
      <c r="A314" s="141">
        <v>606</v>
      </c>
      <c r="B314" s="45" t="s">
        <v>254</v>
      </c>
      <c r="C314" s="142">
        <v>401000022</v>
      </c>
      <c r="D314" s="154" t="s">
        <v>328</v>
      </c>
      <c r="E314" s="144" t="s">
        <v>256</v>
      </c>
      <c r="F314" s="145"/>
      <c r="G314" s="145"/>
      <c r="H314" s="146">
        <v>1</v>
      </c>
      <c r="I314" s="145"/>
      <c r="J314" s="146">
        <v>9</v>
      </c>
      <c r="K314" s="146">
        <v>1</v>
      </c>
      <c r="L314" s="146" t="s">
        <v>257</v>
      </c>
      <c r="M314" s="146"/>
      <c r="N314" s="146"/>
      <c r="O314" s="146"/>
      <c r="P314" s="52" t="s">
        <v>258</v>
      </c>
      <c r="Q314" s="52" t="s">
        <v>259</v>
      </c>
      <c r="R314" s="146"/>
      <c r="S314" s="146"/>
      <c r="T314" s="146"/>
      <c r="U314" s="146"/>
      <c r="V314" s="146">
        <v>11</v>
      </c>
      <c r="W314" s="146">
        <v>1</v>
      </c>
      <c r="X314" s="146"/>
      <c r="Y314" s="146"/>
      <c r="Z314" s="146"/>
      <c r="AA314" s="146"/>
      <c r="AB314" s="52" t="s">
        <v>258</v>
      </c>
      <c r="AC314" s="52" t="s">
        <v>368</v>
      </c>
      <c r="AD314" s="52"/>
      <c r="AE314" s="52"/>
      <c r="AF314" s="52"/>
      <c r="AG314" s="52"/>
      <c r="AH314" s="52"/>
      <c r="AI314" s="52"/>
      <c r="AJ314" s="52" t="s">
        <v>269</v>
      </c>
      <c r="AK314" s="52"/>
      <c r="AL314" s="52"/>
      <c r="AM314" s="52" t="s">
        <v>270</v>
      </c>
      <c r="AN314" s="52" t="s">
        <v>369</v>
      </c>
      <c r="AO314" s="147" t="s">
        <v>263</v>
      </c>
      <c r="AP314" s="147" t="s">
        <v>329</v>
      </c>
      <c r="AQ314" s="147" t="s">
        <v>275</v>
      </c>
      <c r="AR314" s="148" t="s">
        <v>265</v>
      </c>
      <c r="AS314" s="147" t="s">
        <v>267</v>
      </c>
      <c r="AT314" s="149">
        <v>541331.64</v>
      </c>
      <c r="AU314" s="149">
        <v>541331.64</v>
      </c>
      <c r="AV314" s="149">
        <v>0</v>
      </c>
      <c r="AW314" s="149">
        <v>0</v>
      </c>
      <c r="AX314" s="149">
        <v>0</v>
      </c>
      <c r="AY314" s="149">
        <v>0</v>
      </c>
      <c r="AZ314" s="141" t="s">
        <v>272</v>
      </c>
    </row>
    <row r="315" spans="1:52" s="152" customFormat="1" ht="280.5">
      <c r="A315" s="141">
        <v>606</v>
      </c>
      <c r="B315" s="45" t="s">
        <v>254</v>
      </c>
      <c r="C315" s="142">
        <v>401000022</v>
      </c>
      <c r="D315" s="154" t="s">
        <v>328</v>
      </c>
      <c r="E315" s="144" t="s">
        <v>256</v>
      </c>
      <c r="F315" s="145"/>
      <c r="G315" s="145"/>
      <c r="H315" s="146">
        <v>1</v>
      </c>
      <c r="I315" s="145"/>
      <c r="J315" s="146">
        <v>9</v>
      </c>
      <c r="K315" s="146">
        <v>1</v>
      </c>
      <c r="L315" s="146" t="s">
        <v>257</v>
      </c>
      <c r="M315" s="146"/>
      <c r="N315" s="146"/>
      <c r="O315" s="146"/>
      <c r="P315" s="52" t="s">
        <v>258</v>
      </c>
      <c r="Q315" s="52" t="s">
        <v>259</v>
      </c>
      <c r="R315" s="146"/>
      <c r="S315" s="146"/>
      <c r="T315" s="146"/>
      <c r="U315" s="146"/>
      <c r="V315" s="146">
        <v>11</v>
      </c>
      <c r="W315" s="146">
        <v>1</v>
      </c>
      <c r="X315" s="146"/>
      <c r="Y315" s="146"/>
      <c r="Z315" s="146"/>
      <c r="AA315" s="146"/>
      <c r="AB315" s="52" t="s">
        <v>258</v>
      </c>
      <c r="AC315" s="52" t="s">
        <v>260</v>
      </c>
      <c r="AD315" s="52"/>
      <c r="AE315" s="52"/>
      <c r="AF315" s="52"/>
      <c r="AG315" s="52"/>
      <c r="AH315" s="52"/>
      <c r="AI315" s="52"/>
      <c r="AJ315" s="52"/>
      <c r="AK315" s="52"/>
      <c r="AL315" s="52"/>
      <c r="AM315" s="52" t="s">
        <v>266</v>
      </c>
      <c r="AN315" s="52" t="s">
        <v>262</v>
      </c>
      <c r="AO315" s="147" t="s">
        <v>263</v>
      </c>
      <c r="AP315" s="147" t="s">
        <v>329</v>
      </c>
      <c r="AQ315" s="147" t="s">
        <v>275</v>
      </c>
      <c r="AR315" s="148" t="s">
        <v>265</v>
      </c>
      <c r="AS315" s="147" t="s">
        <v>273</v>
      </c>
      <c r="AT315" s="149">
        <v>0</v>
      </c>
      <c r="AU315" s="149">
        <v>0</v>
      </c>
      <c r="AV315" s="149">
        <v>437929.7</v>
      </c>
      <c r="AW315" s="149">
        <v>0</v>
      </c>
      <c r="AX315" s="149">
        <v>0</v>
      </c>
      <c r="AY315" s="149">
        <v>0</v>
      </c>
      <c r="AZ315" s="141" t="s">
        <v>134</v>
      </c>
    </row>
    <row r="316" spans="1:52" s="152" customFormat="1" ht="280.5">
      <c r="A316" s="141">
        <v>606</v>
      </c>
      <c r="B316" s="45" t="s">
        <v>254</v>
      </c>
      <c r="C316" s="142">
        <v>401000022</v>
      </c>
      <c r="D316" s="154" t="s">
        <v>328</v>
      </c>
      <c r="E316" s="144" t="s">
        <v>256</v>
      </c>
      <c r="F316" s="145"/>
      <c r="G316" s="145"/>
      <c r="H316" s="146">
        <v>1</v>
      </c>
      <c r="I316" s="145"/>
      <c r="J316" s="146">
        <v>9</v>
      </c>
      <c r="K316" s="146">
        <v>1</v>
      </c>
      <c r="L316" s="146" t="s">
        <v>257</v>
      </c>
      <c r="M316" s="146"/>
      <c r="N316" s="146"/>
      <c r="O316" s="146"/>
      <c r="P316" s="52" t="s">
        <v>258</v>
      </c>
      <c r="Q316" s="52" t="s">
        <v>370</v>
      </c>
      <c r="R316" s="146"/>
      <c r="S316" s="146"/>
      <c r="T316" s="146"/>
      <c r="U316" s="146"/>
      <c r="V316" s="146" t="s">
        <v>310</v>
      </c>
      <c r="W316" s="146" t="s">
        <v>88</v>
      </c>
      <c r="X316" s="146" t="s">
        <v>371</v>
      </c>
      <c r="Y316" s="146"/>
      <c r="Z316" s="146"/>
      <c r="AA316" s="146"/>
      <c r="AB316" s="52" t="s">
        <v>372</v>
      </c>
      <c r="AC316" s="52" t="s">
        <v>260</v>
      </c>
      <c r="AD316" s="52"/>
      <c r="AE316" s="52"/>
      <c r="AF316" s="52"/>
      <c r="AG316" s="52"/>
      <c r="AH316" s="52"/>
      <c r="AI316" s="52"/>
      <c r="AJ316" s="52"/>
      <c r="AK316" s="52"/>
      <c r="AL316" s="52"/>
      <c r="AM316" s="52" t="s">
        <v>266</v>
      </c>
      <c r="AN316" s="52" t="s">
        <v>262</v>
      </c>
      <c r="AO316" s="147" t="s">
        <v>263</v>
      </c>
      <c r="AP316" s="147" t="s">
        <v>329</v>
      </c>
      <c r="AQ316" s="147" t="s">
        <v>373</v>
      </c>
      <c r="AR316" s="148" t="s">
        <v>374</v>
      </c>
      <c r="AS316" s="147" t="s">
        <v>267</v>
      </c>
      <c r="AT316" s="149">
        <v>12188750</v>
      </c>
      <c r="AU316" s="149">
        <v>12188750</v>
      </c>
      <c r="AV316" s="149">
        <v>0</v>
      </c>
      <c r="AW316" s="149">
        <v>0</v>
      </c>
      <c r="AX316" s="149">
        <v>0</v>
      </c>
      <c r="AY316" s="149">
        <v>0</v>
      </c>
      <c r="AZ316" s="141" t="s">
        <v>315</v>
      </c>
    </row>
    <row r="317" spans="1:52" s="152" customFormat="1" ht="280.5">
      <c r="A317" s="141">
        <v>606</v>
      </c>
      <c r="B317" s="45" t="s">
        <v>254</v>
      </c>
      <c r="C317" s="142">
        <v>401000022</v>
      </c>
      <c r="D317" s="154" t="s">
        <v>328</v>
      </c>
      <c r="E317" s="144" t="s">
        <v>256</v>
      </c>
      <c r="F317" s="145"/>
      <c r="G317" s="145"/>
      <c r="H317" s="146">
        <v>1</v>
      </c>
      <c r="I317" s="145"/>
      <c r="J317" s="146">
        <v>9</v>
      </c>
      <c r="K317" s="146">
        <v>1</v>
      </c>
      <c r="L317" s="146" t="s">
        <v>257</v>
      </c>
      <c r="M317" s="146"/>
      <c r="N317" s="146"/>
      <c r="O317" s="146"/>
      <c r="P317" s="52" t="s">
        <v>258</v>
      </c>
      <c r="Q317" s="52" t="s">
        <v>370</v>
      </c>
      <c r="R317" s="146"/>
      <c r="S317" s="146"/>
      <c r="T317" s="146"/>
      <c r="U317" s="146"/>
      <c r="V317" s="146" t="s">
        <v>310</v>
      </c>
      <c r="W317" s="146" t="s">
        <v>88</v>
      </c>
      <c r="X317" s="146" t="s">
        <v>283</v>
      </c>
      <c r="Y317" s="146"/>
      <c r="Z317" s="146"/>
      <c r="AA317" s="146"/>
      <c r="AB317" s="52" t="s">
        <v>372</v>
      </c>
      <c r="AC317" s="52" t="s">
        <v>260</v>
      </c>
      <c r="AD317" s="52"/>
      <c r="AE317" s="52"/>
      <c r="AF317" s="52"/>
      <c r="AG317" s="52"/>
      <c r="AH317" s="52"/>
      <c r="AI317" s="52"/>
      <c r="AJ317" s="52"/>
      <c r="AK317" s="52"/>
      <c r="AL317" s="52"/>
      <c r="AM317" s="52" t="s">
        <v>266</v>
      </c>
      <c r="AN317" s="52" t="s">
        <v>262</v>
      </c>
      <c r="AO317" s="147" t="s">
        <v>263</v>
      </c>
      <c r="AP317" s="147" t="s">
        <v>329</v>
      </c>
      <c r="AQ317" s="147" t="s">
        <v>375</v>
      </c>
      <c r="AR317" s="148" t="s">
        <v>376</v>
      </c>
      <c r="AS317" s="147" t="s">
        <v>267</v>
      </c>
      <c r="AT317" s="149">
        <v>31342500</v>
      </c>
      <c r="AU317" s="149">
        <v>31342500</v>
      </c>
      <c r="AV317" s="149">
        <v>0</v>
      </c>
      <c r="AW317" s="149">
        <v>0</v>
      </c>
      <c r="AX317" s="149">
        <v>0</v>
      </c>
      <c r="AY317" s="149">
        <v>0</v>
      </c>
      <c r="AZ317" s="141" t="s">
        <v>152</v>
      </c>
    </row>
    <row r="318" spans="1:52" s="152" customFormat="1" ht="280.5">
      <c r="A318" s="141">
        <v>606</v>
      </c>
      <c r="B318" s="45" t="s">
        <v>254</v>
      </c>
      <c r="C318" s="142">
        <v>401000022</v>
      </c>
      <c r="D318" s="154" t="s">
        <v>328</v>
      </c>
      <c r="E318" s="144" t="s">
        <v>377</v>
      </c>
      <c r="F318" s="145"/>
      <c r="G318" s="145"/>
      <c r="H318" s="146" t="s">
        <v>378</v>
      </c>
      <c r="I318" s="145"/>
      <c r="J318" s="146" t="s">
        <v>379</v>
      </c>
      <c r="K318" s="146" t="s">
        <v>380</v>
      </c>
      <c r="L318" s="146" t="s">
        <v>381</v>
      </c>
      <c r="M318" s="146"/>
      <c r="N318" s="146" t="s">
        <v>382</v>
      </c>
      <c r="O318" s="146"/>
      <c r="P318" s="52" t="s">
        <v>383</v>
      </c>
      <c r="Q318" s="52" t="s">
        <v>259</v>
      </c>
      <c r="R318" s="146"/>
      <c r="S318" s="146"/>
      <c r="T318" s="146"/>
      <c r="U318" s="146"/>
      <c r="V318" s="146">
        <v>11</v>
      </c>
      <c r="W318" s="146">
        <v>1</v>
      </c>
      <c r="X318" s="146"/>
      <c r="Y318" s="146"/>
      <c r="Z318" s="146"/>
      <c r="AA318" s="146"/>
      <c r="AB318" s="52" t="s">
        <v>258</v>
      </c>
      <c r="AC318" s="52" t="s">
        <v>260</v>
      </c>
      <c r="AD318" s="52"/>
      <c r="AE318" s="52"/>
      <c r="AF318" s="52"/>
      <c r="AG318" s="52"/>
      <c r="AH318" s="52"/>
      <c r="AI318" s="52"/>
      <c r="AJ318" s="52"/>
      <c r="AK318" s="52"/>
      <c r="AL318" s="52"/>
      <c r="AM318" s="52" t="s">
        <v>350</v>
      </c>
      <c r="AN318" s="52" t="s">
        <v>262</v>
      </c>
      <c r="AO318" s="147" t="s">
        <v>263</v>
      </c>
      <c r="AP318" s="147" t="s">
        <v>329</v>
      </c>
      <c r="AQ318" s="147" t="s">
        <v>384</v>
      </c>
      <c r="AR318" s="148" t="s">
        <v>385</v>
      </c>
      <c r="AS318" s="147" t="s">
        <v>267</v>
      </c>
      <c r="AT318" s="149">
        <v>0</v>
      </c>
      <c r="AU318" s="149">
        <v>0</v>
      </c>
      <c r="AV318" s="149">
        <v>1200000</v>
      </c>
      <c r="AW318" s="149">
        <v>727220</v>
      </c>
      <c r="AX318" s="149">
        <v>727220</v>
      </c>
      <c r="AY318" s="149">
        <v>727220</v>
      </c>
      <c r="AZ318" s="141" t="s">
        <v>134</v>
      </c>
    </row>
    <row r="319" spans="1:52" s="152" customFormat="1" ht="280.5">
      <c r="A319" s="141">
        <v>606</v>
      </c>
      <c r="B319" s="45" t="s">
        <v>254</v>
      </c>
      <c r="C319" s="142">
        <v>401000022</v>
      </c>
      <c r="D319" s="154" t="s">
        <v>328</v>
      </c>
      <c r="E319" s="144" t="s">
        <v>256</v>
      </c>
      <c r="F319" s="145"/>
      <c r="G319" s="145"/>
      <c r="H319" s="146">
        <v>1</v>
      </c>
      <c r="I319" s="145"/>
      <c r="J319" s="146">
        <v>9</v>
      </c>
      <c r="K319" s="146">
        <v>1</v>
      </c>
      <c r="L319" s="146" t="s">
        <v>284</v>
      </c>
      <c r="M319" s="146"/>
      <c r="N319" s="146"/>
      <c r="O319" s="146"/>
      <c r="P319" s="52" t="s">
        <v>258</v>
      </c>
      <c r="Q319" s="52" t="s">
        <v>259</v>
      </c>
      <c r="R319" s="146"/>
      <c r="S319" s="146"/>
      <c r="T319" s="146"/>
      <c r="U319" s="146"/>
      <c r="V319" s="146">
        <v>11</v>
      </c>
      <c r="W319" s="146">
        <v>1</v>
      </c>
      <c r="X319" s="146"/>
      <c r="Y319" s="146"/>
      <c r="Z319" s="146"/>
      <c r="AA319" s="146"/>
      <c r="AB319" s="52" t="s">
        <v>258</v>
      </c>
      <c r="AC319" s="52" t="s">
        <v>260</v>
      </c>
      <c r="AD319" s="52"/>
      <c r="AE319" s="52"/>
      <c r="AF319" s="52"/>
      <c r="AG319" s="52"/>
      <c r="AH319" s="52"/>
      <c r="AI319" s="52"/>
      <c r="AJ319" s="52"/>
      <c r="AK319" s="52"/>
      <c r="AL319" s="52"/>
      <c r="AM319" s="52" t="s">
        <v>266</v>
      </c>
      <c r="AN319" s="52" t="s">
        <v>262</v>
      </c>
      <c r="AO319" s="147" t="s">
        <v>263</v>
      </c>
      <c r="AP319" s="147" t="s">
        <v>329</v>
      </c>
      <c r="AQ319" s="147" t="s">
        <v>285</v>
      </c>
      <c r="AR319" s="148" t="s">
        <v>286</v>
      </c>
      <c r="AS319" s="147" t="s">
        <v>267</v>
      </c>
      <c r="AT319" s="149">
        <v>8295018.8499999996</v>
      </c>
      <c r="AU319" s="149">
        <v>8295018.8499999996</v>
      </c>
      <c r="AV319" s="149">
        <v>0</v>
      </c>
      <c r="AW319" s="149">
        <v>0</v>
      </c>
      <c r="AX319" s="149">
        <v>0</v>
      </c>
      <c r="AY319" s="149">
        <v>0</v>
      </c>
      <c r="AZ319" s="141" t="s">
        <v>134</v>
      </c>
    </row>
    <row r="320" spans="1:52" s="152" customFormat="1" ht="280.5">
      <c r="A320" s="141">
        <v>606</v>
      </c>
      <c r="B320" s="45" t="s">
        <v>254</v>
      </c>
      <c r="C320" s="142">
        <v>401000022</v>
      </c>
      <c r="D320" s="154" t="s">
        <v>328</v>
      </c>
      <c r="E320" s="144" t="s">
        <v>256</v>
      </c>
      <c r="F320" s="145"/>
      <c r="G320" s="145"/>
      <c r="H320" s="146">
        <v>1</v>
      </c>
      <c r="I320" s="145"/>
      <c r="J320" s="146">
        <v>9</v>
      </c>
      <c r="K320" s="146">
        <v>1</v>
      </c>
      <c r="L320" s="146" t="s">
        <v>284</v>
      </c>
      <c r="M320" s="146"/>
      <c r="N320" s="146"/>
      <c r="O320" s="146"/>
      <c r="P320" s="52" t="s">
        <v>258</v>
      </c>
      <c r="Q320" s="52" t="s">
        <v>259</v>
      </c>
      <c r="R320" s="146"/>
      <c r="S320" s="146"/>
      <c r="T320" s="146"/>
      <c r="U320" s="146"/>
      <c r="V320" s="146">
        <v>11</v>
      </c>
      <c r="W320" s="146">
        <v>1</v>
      </c>
      <c r="X320" s="146"/>
      <c r="Y320" s="146"/>
      <c r="Z320" s="146"/>
      <c r="AA320" s="146"/>
      <c r="AB320" s="52" t="s">
        <v>258</v>
      </c>
      <c r="AC320" s="52" t="s">
        <v>260</v>
      </c>
      <c r="AD320" s="52"/>
      <c r="AE320" s="52"/>
      <c r="AF320" s="52"/>
      <c r="AG320" s="52"/>
      <c r="AH320" s="52"/>
      <c r="AI320" s="52"/>
      <c r="AJ320" s="52"/>
      <c r="AK320" s="52"/>
      <c r="AL320" s="52"/>
      <c r="AM320" s="52" t="s">
        <v>350</v>
      </c>
      <c r="AN320" s="52" t="s">
        <v>262</v>
      </c>
      <c r="AO320" s="147" t="s">
        <v>263</v>
      </c>
      <c r="AP320" s="147" t="s">
        <v>329</v>
      </c>
      <c r="AQ320" s="147" t="s">
        <v>386</v>
      </c>
      <c r="AR320" s="148" t="s">
        <v>387</v>
      </c>
      <c r="AS320" s="147" t="s">
        <v>267</v>
      </c>
      <c r="AT320" s="149">
        <v>280150</v>
      </c>
      <c r="AU320" s="149">
        <v>280150</v>
      </c>
      <c r="AV320" s="149">
        <v>0</v>
      </c>
      <c r="AW320" s="149">
        <v>0</v>
      </c>
      <c r="AX320" s="149">
        <v>0</v>
      </c>
      <c r="AY320" s="149">
        <v>0</v>
      </c>
      <c r="AZ320" s="141" t="s">
        <v>134</v>
      </c>
    </row>
    <row r="321" spans="1:52" s="152" customFormat="1" ht="280.5">
      <c r="A321" s="141">
        <v>606</v>
      </c>
      <c r="B321" s="45" t="s">
        <v>254</v>
      </c>
      <c r="C321" s="142">
        <v>401000022</v>
      </c>
      <c r="D321" s="154" t="s">
        <v>328</v>
      </c>
      <c r="E321" s="144" t="s">
        <v>256</v>
      </c>
      <c r="F321" s="145"/>
      <c r="G321" s="145"/>
      <c r="H321" s="146">
        <v>1</v>
      </c>
      <c r="I321" s="145"/>
      <c r="J321" s="146">
        <v>9</v>
      </c>
      <c r="K321" s="146">
        <v>1</v>
      </c>
      <c r="L321" s="146" t="s">
        <v>284</v>
      </c>
      <c r="M321" s="146"/>
      <c r="N321" s="146"/>
      <c r="O321" s="146"/>
      <c r="P321" s="52" t="s">
        <v>258</v>
      </c>
      <c r="Q321" s="52" t="s">
        <v>259</v>
      </c>
      <c r="R321" s="146"/>
      <c r="S321" s="146"/>
      <c r="T321" s="146"/>
      <c r="U321" s="146"/>
      <c r="V321" s="146">
        <v>11</v>
      </c>
      <c r="W321" s="146">
        <v>1</v>
      </c>
      <c r="X321" s="146"/>
      <c r="Y321" s="146"/>
      <c r="Z321" s="146"/>
      <c r="AA321" s="146"/>
      <c r="AB321" s="52" t="s">
        <v>258</v>
      </c>
      <c r="AC321" s="52" t="s">
        <v>260</v>
      </c>
      <c r="AD321" s="52"/>
      <c r="AE321" s="52"/>
      <c r="AF321" s="52"/>
      <c r="AG321" s="52"/>
      <c r="AH321" s="52"/>
      <c r="AI321" s="52"/>
      <c r="AJ321" s="52"/>
      <c r="AK321" s="52"/>
      <c r="AL321" s="52"/>
      <c r="AM321" s="52" t="s">
        <v>388</v>
      </c>
      <c r="AN321" s="52" t="s">
        <v>262</v>
      </c>
      <c r="AO321" s="147" t="s">
        <v>263</v>
      </c>
      <c r="AP321" s="147" t="s">
        <v>329</v>
      </c>
      <c r="AQ321" s="147" t="s">
        <v>389</v>
      </c>
      <c r="AR321" s="148" t="s">
        <v>253</v>
      </c>
      <c r="AS321" s="147" t="s">
        <v>267</v>
      </c>
      <c r="AT321" s="149">
        <v>0</v>
      </c>
      <c r="AU321" s="149">
        <v>0</v>
      </c>
      <c r="AV321" s="149">
        <v>628406.80000000005</v>
      </c>
      <c r="AW321" s="149">
        <v>4467930</v>
      </c>
      <c r="AX321" s="149">
        <v>4467930</v>
      </c>
      <c r="AY321" s="149">
        <v>4467930</v>
      </c>
      <c r="AZ321" s="141" t="s">
        <v>134</v>
      </c>
    </row>
    <row r="322" spans="1:52" s="152" customFormat="1" ht="280.5">
      <c r="A322" s="141">
        <v>606</v>
      </c>
      <c r="B322" s="45" t="s">
        <v>254</v>
      </c>
      <c r="C322" s="142">
        <v>401000022</v>
      </c>
      <c r="D322" s="154" t="s">
        <v>328</v>
      </c>
      <c r="E322" s="144" t="s">
        <v>256</v>
      </c>
      <c r="F322" s="145"/>
      <c r="G322" s="145"/>
      <c r="H322" s="146">
        <v>1</v>
      </c>
      <c r="I322" s="145"/>
      <c r="J322" s="146">
        <v>9</v>
      </c>
      <c r="K322" s="146">
        <v>1</v>
      </c>
      <c r="L322" s="146" t="s">
        <v>284</v>
      </c>
      <c r="M322" s="146"/>
      <c r="N322" s="146"/>
      <c r="O322" s="146"/>
      <c r="P322" s="52" t="s">
        <v>258</v>
      </c>
      <c r="Q322" s="52" t="s">
        <v>259</v>
      </c>
      <c r="R322" s="146"/>
      <c r="S322" s="146"/>
      <c r="T322" s="146"/>
      <c r="U322" s="146"/>
      <c r="V322" s="146">
        <v>11</v>
      </c>
      <c r="W322" s="146">
        <v>1</v>
      </c>
      <c r="X322" s="146"/>
      <c r="Y322" s="146"/>
      <c r="Z322" s="146"/>
      <c r="AA322" s="146"/>
      <c r="AB322" s="52" t="s">
        <v>258</v>
      </c>
      <c r="AC322" s="52" t="s">
        <v>260</v>
      </c>
      <c r="AD322" s="52"/>
      <c r="AE322" s="52"/>
      <c r="AF322" s="52"/>
      <c r="AG322" s="52"/>
      <c r="AH322" s="52"/>
      <c r="AI322" s="52"/>
      <c r="AJ322" s="52"/>
      <c r="AK322" s="52"/>
      <c r="AL322" s="52"/>
      <c r="AM322" s="52" t="s">
        <v>388</v>
      </c>
      <c r="AN322" s="52" t="s">
        <v>262</v>
      </c>
      <c r="AO322" s="147" t="s">
        <v>263</v>
      </c>
      <c r="AP322" s="147" t="s">
        <v>329</v>
      </c>
      <c r="AQ322" s="147" t="s">
        <v>389</v>
      </c>
      <c r="AR322" s="148" t="s">
        <v>253</v>
      </c>
      <c r="AS322" s="147" t="s">
        <v>273</v>
      </c>
      <c r="AT322" s="149">
        <v>0</v>
      </c>
      <c r="AU322" s="149">
        <v>0</v>
      </c>
      <c r="AV322" s="149">
        <v>22443.1</v>
      </c>
      <c r="AW322" s="149">
        <v>100000</v>
      </c>
      <c r="AX322" s="149">
        <v>100000</v>
      </c>
      <c r="AY322" s="149">
        <v>100000</v>
      </c>
      <c r="AZ322" s="141" t="s">
        <v>134</v>
      </c>
    </row>
    <row r="323" spans="1:52" s="152" customFormat="1" ht="280.5">
      <c r="A323" s="141">
        <v>606</v>
      </c>
      <c r="B323" s="45" t="s">
        <v>254</v>
      </c>
      <c r="C323" s="142">
        <v>401000022</v>
      </c>
      <c r="D323" s="154" t="s">
        <v>328</v>
      </c>
      <c r="E323" s="144" t="s">
        <v>256</v>
      </c>
      <c r="F323" s="145"/>
      <c r="G323" s="145"/>
      <c r="H323" s="146">
        <v>1</v>
      </c>
      <c r="I323" s="145"/>
      <c r="J323" s="146">
        <v>9</v>
      </c>
      <c r="K323" s="146">
        <v>1</v>
      </c>
      <c r="L323" s="146" t="s">
        <v>284</v>
      </c>
      <c r="M323" s="146"/>
      <c r="N323" s="146"/>
      <c r="O323" s="146"/>
      <c r="P323" s="52" t="s">
        <v>258</v>
      </c>
      <c r="Q323" s="52" t="s">
        <v>259</v>
      </c>
      <c r="R323" s="146"/>
      <c r="S323" s="146"/>
      <c r="T323" s="146"/>
      <c r="U323" s="146"/>
      <c r="V323" s="146">
        <v>11</v>
      </c>
      <c r="W323" s="146">
        <v>1</v>
      </c>
      <c r="X323" s="146"/>
      <c r="Y323" s="146"/>
      <c r="Z323" s="146"/>
      <c r="AA323" s="146"/>
      <c r="AB323" s="52" t="s">
        <v>258</v>
      </c>
      <c r="AC323" s="52" t="s">
        <v>260</v>
      </c>
      <c r="AD323" s="52"/>
      <c r="AE323" s="52"/>
      <c r="AF323" s="52"/>
      <c r="AG323" s="52"/>
      <c r="AH323" s="52"/>
      <c r="AI323" s="52"/>
      <c r="AJ323" s="52"/>
      <c r="AK323" s="52"/>
      <c r="AL323" s="52"/>
      <c r="AM323" s="52" t="s">
        <v>388</v>
      </c>
      <c r="AN323" s="52" t="s">
        <v>262</v>
      </c>
      <c r="AO323" s="147" t="s">
        <v>263</v>
      </c>
      <c r="AP323" s="147" t="s">
        <v>329</v>
      </c>
      <c r="AQ323" s="147" t="s">
        <v>390</v>
      </c>
      <c r="AR323" s="148" t="s">
        <v>253</v>
      </c>
      <c r="AS323" s="147" t="s">
        <v>267</v>
      </c>
      <c r="AT323" s="149">
        <v>4286271.2</v>
      </c>
      <c r="AU323" s="149">
        <v>4286271.2</v>
      </c>
      <c r="AV323" s="149">
        <v>0</v>
      </c>
      <c r="AW323" s="149">
        <v>0</v>
      </c>
      <c r="AX323" s="149">
        <v>0</v>
      </c>
      <c r="AY323" s="149">
        <v>0</v>
      </c>
      <c r="AZ323" s="141" t="s">
        <v>134</v>
      </c>
    </row>
    <row r="324" spans="1:52" s="152" customFormat="1" ht="280.5">
      <c r="A324" s="141">
        <v>606</v>
      </c>
      <c r="B324" s="45" t="s">
        <v>254</v>
      </c>
      <c r="C324" s="142">
        <v>401000022</v>
      </c>
      <c r="D324" s="154" t="s">
        <v>328</v>
      </c>
      <c r="E324" s="144" t="s">
        <v>256</v>
      </c>
      <c r="F324" s="145"/>
      <c r="G324" s="145"/>
      <c r="H324" s="146">
        <v>1</v>
      </c>
      <c r="I324" s="145"/>
      <c r="J324" s="146">
        <v>9</v>
      </c>
      <c r="K324" s="146">
        <v>1</v>
      </c>
      <c r="L324" s="146" t="s">
        <v>284</v>
      </c>
      <c r="M324" s="146"/>
      <c r="N324" s="146"/>
      <c r="O324" s="146"/>
      <c r="P324" s="52" t="s">
        <v>258</v>
      </c>
      <c r="Q324" s="52" t="s">
        <v>259</v>
      </c>
      <c r="R324" s="146"/>
      <c r="S324" s="146"/>
      <c r="T324" s="146"/>
      <c r="U324" s="146"/>
      <c r="V324" s="146">
        <v>11</v>
      </c>
      <c r="W324" s="146">
        <v>1</v>
      </c>
      <c r="X324" s="146"/>
      <c r="Y324" s="146"/>
      <c r="Z324" s="146"/>
      <c r="AA324" s="146"/>
      <c r="AB324" s="52" t="s">
        <v>258</v>
      </c>
      <c r="AC324" s="52" t="s">
        <v>260</v>
      </c>
      <c r="AD324" s="52"/>
      <c r="AE324" s="52"/>
      <c r="AF324" s="52"/>
      <c r="AG324" s="52"/>
      <c r="AH324" s="52"/>
      <c r="AI324" s="52"/>
      <c r="AJ324" s="52"/>
      <c r="AK324" s="52"/>
      <c r="AL324" s="52"/>
      <c r="AM324" s="52" t="s">
        <v>388</v>
      </c>
      <c r="AN324" s="52" t="s">
        <v>262</v>
      </c>
      <c r="AO324" s="147" t="s">
        <v>263</v>
      </c>
      <c r="AP324" s="147" t="s">
        <v>329</v>
      </c>
      <c r="AQ324" s="147" t="s">
        <v>390</v>
      </c>
      <c r="AR324" s="148" t="s">
        <v>253</v>
      </c>
      <c r="AS324" s="147" t="s">
        <v>273</v>
      </c>
      <c r="AT324" s="149">
        <v>242777.89</v>
      </c>
      <c r="AU324" s="149">
        <v>242777.89</v>
      </c>
      <c r="AV324" s="149">
        <v>0</v>
      </c>
      <c r="AW324" s="149">
        <v>0</v>
      </c>
      <c r="AX324" s="149">
        <v>0</v>
      </c>
      <c r="AY324" s="149">
        <v>0</v>
      </c>
      <c r="AZ324" s="141" t="s">
        <v>134</v>
      </c>
    </row>
    <row r="325" spans="1:52" s="152" customFormat="1" ht="280.5">
      <c r="A325" s="141">
        <v>606</v>
      </c>
      <c r="B325" s="45" t="s">
        <v>254</v>
      </c>
      <c r="C325" s="142">
        <v>401000022</v>
      </c>
      <c r="D325" s="154" t="s">
        <v>328</v>
      </c>
      <c r="E325" s="144" t="s">
        <v>256</v>
      </c>
      <c r="F325" s="145"/>
      <c r="G325" s="145"/>
      <c r="H325" s="146">
        <v>1</v>
      </c>
      <c r="I325" s="145"/>
      <c r="J325" s="146">
        <v>9</v>
      </c>
      <c r="K325" s="146">
        <v>1</v>
      </c>
      <c r="L325" s="146" t="s">
        <v>284</v>
      </c>
      <c r="M325" s="146"/>
      <c r="N325" s="146"/>
      <c r="O325" s="146"/>
      <c r="P325" s="52" t="s">
        <v>258</v>
      </c>
      <c r="Q325" s="52" t="s">
        <v>259</v>
      </c>
      <c r="R325" s="146"/>
      <c r="S325" s="146"/>
      <c r="T325" s="146"/>
      <c r="U325" s="146"/>
      <c r="V325" s="146">
        <v>11</v>
      </c>
      <c r="W325" s="146">
        <v>1</v>
      </c>
      <c r="X325" s="146"/>
      <c r="Y325" s="146"/>
      <c r="Z325" s="146"/>
      <c r="AA325" s="146"/>
      <c r="AB325" s="52" t="s">
        <v>258</v>
      </c>
      <c r="AC325" s="52" t="s">
        <v>260</v>
      </c>
      <c r="AD325" s="52"/>
      <c r="AE325" s="52"/>
      <c r="AF325" s="52"/>
      <c r="AG325" s="52"/>
      <c r="AH325" s="52"/>
      <c r="AI325" s="52"/>
      <c r="AJ325" s="52"/>
      <c r="AK325" s="52"/>
      <c r="AL325" s="52"/>
      <c r="AM325" s="52" t="s">
        <v>350</v>
      </c>
      <c r="AN325" s="52" t="s">
        <v>262</v>
      </c>
      <c r="AO325" s="147" t="s">
        <v>263</v>
      </c>
      <c r="AP325" s="147" t="s">
        <v>329</v>
      </c>
      <c r="AQ325" s="147" t="s">
        <v>391</v>
      </c>
      <c r="AR325" s="148" t="s">
        <v>392</v>
      </c>
      <c r="AS325" s="147" t="s">
        <v>267</v>
      </c>
      <c r="AT325" s="149">
        <v>0</v>
      </c>
      <c r="AU325" s="149">
        <v>0</v>
      </c>
      <c r="AV325" s="149">
        <v>280150</v>
      </c>
      <c r="AW325" s="149">
        <v>280150</v>
      </c>
      <c r="AX325" s="149">
        <v>280150</v>
      </c>
      <c r="AY325" s="149">
        <v>280150</v>
      </c>
      <c r="AZ325" s="141" t="s">
        <v>134</v>
      </c>
    </row>
    <row r="326" spans="1:52" s="152" customFormat="1" ht="280.5">
      <c r="A326" s="141">
        <v>606</v>
      </c>
      <c r="B326" s="45" t="s">
        <v>254</v>
      </c>
      <c r="C326" s="142">
        <v>401000022</v>
      </c>
      <c r="D326" s="154" t="s">
        <v>328</v>
      </c>
      <c r="E326" s="144" t="s">
        <v>393</v>
      </c>
      <c r="F326" s="145"/>
      <c r="G326" s="145"/>
      <c r="H326" s="146" t="s">
        <v>394</v>
      </c>
      <c r="I326" s="145"/>
      <c r="J326" s="146" t="s">
        <v>395</v>
      </c>
      <c r="K326" s="146" t="s">
        <v>396</v>
      </c>
      <c r="L326" s="146"/>
      <c r="M326" s="146"/>
      <c r="N326" s="146" t="s">
        <v>292</v>
      </c>
      <c r="O326" s="146"/>
      <c r="P326" s="52" t="s">
        <v>397</v>
      </c>
      <c r="Q326" s="52" t="s">
        <v>398</v>
      </c>
      <c r="R326" s="146"/>
      <c r="S326" s="146"/>
      <c r="T326" s="146"/>
      <c r="U326" s="146"/>
      <c r="V326" s="146" t="s">
        <v>308</v>
      </c>
      <c r="W326" s="146" t="s">
        <v>88</v>
      </c>
      <c r="X326" s="146"/>
      <c r="Y326" s="146"/>
      <c r="Z326" s="146"/>
      <c r="AA326" s="146"/>
      <c r="AB326" s="52" t="s">
        <v>399</v>
      </c>
      <c r="AC326" s="52" t="s">
        <v>400</v>
      </c>
      <c r="AD326" s="52"/>
      <c r="AE326" s="52"/>
      <c r="AF326" s="52"/>
      <c r="AG326" s="52"/>
      <c r="AH326" s="52"/>
      <c r="AI326" s="52" t="s">
        <v>88</v>
      </c>
      <c r="AJ326" s="52" t="s">
        <v>298</v>
      </c>
      <c r="AK326" s="52"/>
      <c r="AL326" s="52"/>
      <c r="AM326" s="52" t="s">
        <v>299</v>
      </c>
      <c r="AN326" s="52" t="s">
        <v>300</v>
      </c>
      <c r="AO326" s="147" t="s">
        <v>263</v>
      </c>
      <c r="AP326" s="147" t="s">
        <v>329</v>
      </c>
      <c r="AQ326" s="147" t="s">
        <v>301</v>
      </c>
      <c r="AR326" s="148" t="s">
        <v>302</v>
      </c>
      <c r="AS326" s="147" t="s">
        <v>267</v>
      </c>
      <c r="AT326" s="149">
        <v>4868278</v>
      </c>
      <c r="AU326" s="149">
        <v>4868278</v>
      </c>
      <c r="AV326" s="149">
        <v>3173032</v>
      </c>
      <c r="AW326" s="149">
        <v>2805366.6</v>
      </c>
      <c r="AX326" s="149">
        <v>2805366.6</v>
      </c>
      <c r="AY326" s="149">
        <v>2805366.6</v>
      </c>
      <c r="AZ326" s="141" t="s">
        <v>134</v>
      </c>
    </row>
    <row r="327" spans="1:52" s="152" customFormat="1" ht="280.5">
      <c r="A327" s="141">
        <v>606</v>
      </c>
      <c r="B327" s="45" t="s">
        <v>254</v>
      </c>
      <c r="C327" s="142">
        <v>401000022</v>
      </c>
      <c r="D327" s="154" t="s">
        <v>328</v>
      </c>
      <c r="E327" s="144" t="s">
        <v>401</v>
      </c>
      <c r="F327" s="145"/>
      <c r="G327" s="145"/>
      <c r="H327" s="146" t="s">
        <v>394</v>
      </c>
      <c r="I327" s="145"/>
      <c r="J327" s="146" t="s">
        <v>395</v>
      </c>
      <c r="K327" s="146" t="s">
        <v>396</v>
      </c>
      <c r="L327" s="146"/>
      <c r="M327" s="146"/>
      <c r="N327" s="146" t="s">
        <v>292</v>
      </c>
      <c r="O327" s="146"/>
      <c r="P327" s="52" t="s">
        <v>397</v>
      </c>
      <c r="Q327" s="52" t="s">
        <v>398</v>
      </c>
      <c r="R327" s="146"/>
      <c r="S327" s="146"/>
      <c r="T327" s="146"/>
      <c r="U327" s="146"/>
      <c r="V327" s="146" t="s">
        <v>308</v>
      </c>
      <c r="W327" s="146" t="s">
        <v>88</v>
      </c>
      <c r="X327" s="146"/>
      <c r="Y327" s="146"/>
      <c r="Z327" s="146"/>
      <c r="AA327" s="146"/>
      <c r="AB327" s="52" t="s">
        <v>399</v>
      </c>
      <c r="AC327" s="52" t="s">
        <v>400</v>
      </c>
      <c r="AD327" s="52"/>
      <c r="AE327" s="52"/>
      <c r="AF327" s="52"/>
      <c r="AG327" s="52"/>
      <c r="AH327" s="52"/>
      <c r="AI327" s="52" t="s">
        <v>88</v>
      </c>
      <c r="AJ327" s="52" t="s">
        <v>298</v>
      </c>
      <c r="AK327" s="52"/>
      <c r="AL327" s="52"/>
      <c r="AM327" s="52" t="s">
        <v>299</v>
      </c>
      <c r="AN327" s="52" t="s">
        <v>300</v>
      </c>
      <c r="AO327" s="147" t="s">
        <v>263</v>
      </c>
      <c r="AP327" s="147" t="s">
        <v>329</v>
      </c>
      <c r="AQ327" s="147" t="s">
        <v>301</v>
      </c>
      <c r="AR327" s="148" t="s">
        <v>302</v>
      </c>
      <c r="AS327" s="147" t="s">
        <v>273</v>
      </c>
      <c r="AT327" s="149">
        <v>327312</v>
      </c>
      <c r="AU327" s="149">
        <v>327312</v>
      </c>
      <c r="AV327" s="149">
        <v>153700</v>
      </c>
      <c r="AW327" s="149">
        <v>250984</v>
      </c>
      <c r="AX327" s="149">
        <v>250984</v>
      </c>
      <c r="AY327" s="149">
        <v>250984</v>
      </c>
      <c r="AZ327" s="141" t="s">
        <v>134</v>
      </c>
    </row>
    <row r="328" spans="1:52" s="152" customFormat="1" ht="280.5">
      <c r="A328" s="141">
        <v>606</v>
      </c>
      <c r="B328" s="45" t="s">
        <v>254</v>
      </c>
      <c r="C328" s="142">
        <v>401000022</v>
      </c>
      <c r="D328" s="154" t="s">
        <v>328</v>
      </c>
      <c r="E328" s="144" t="s">
        <v>256</v>
      </c>
      <c r="F328" s="145"/>
      <c r="G328" s="145"/>
      <c r="H328" s="146">
        <v>1</v>
      </c>
      <c r="I328" s="145"/>
      <c r="J328" s="146">
        <v>9</v>
      </c>
      <c r="K328" s="146">
        <v>1</v>
      </c>
      <c r="L328" s="146" t="s">
        <v>257</v>
      </c>
      <c r="M328" s="146"/>
      <c r="N328" s="146"/>
      <c r="O328" s="146"/>
      <c r="P328" s="52" t="s">
        <v>258</v>
      </c>
      <c r="Q328" s="52" t="s">
        <v>309</v>
      </c>
      <c r="R328" s="146"/>
      <c r="S328" s="146"/>
      <c r="T328" s="146"/>
      <c r="U328" s="146"/>
      <c r="V328" s="146" t="s">
        <v>310</v>
      </c>
      <c r="W328" s="146" t="s">
        <v>88</v>
      </c>
      <c r="X328" s="146" t="s">
        <v>371</v>
      </c>
      <c r="Y328" s="146"/>
      <c r="Z328" s="146"/>
      <c r="AA328" s="146"/>
      <c r="AB328" s="52" t="s">
        <v>312</v>
      </c>
      <c r="AC328" s="52" t="s">
        <v>260</v>
      </c>
      <c r="AD328" s="52"/>
      <c r="AE328" s="52"/>
      <c r="AF328" s="52"/>
      <c r="AG328" s="52"/>
      <c r="AH328" s="52"/>
      <c r="AI328" s="52"/>
      <c r="AJ328" s="52"/>
      <c r="AK328" s="52"/>
      <c r="AL328" s="52"/>
      <c r="AM328" s="52" t="s">
        <v>266</v>
      </c>
      <c r="AN328" s="52" t="s">
        <v>262</v>
      </c>
      <c r="AO328" s="147" t="s">
        <v>263</v>
      </c>
      <c r="AP328" s="147" t="s">
        <v>329</v>
      </c>
      <c r="AQ328" s="147" t="s">
        <v>313</v>
      </c>
      <c r="AR328" s="148" t="s">
        <v>314</v>
      </c>
      <c r="AS328" s="147" t="s">
        <v>267</v>
      </c>
      <c r="AT328" s="149">
        <v>463835.02</v>
      </c>
      <c r="AU328" s="149">
        <v>463835.02</v>
      </c>
      <c r="AV328" s="149">
        <v>0</v>
      </c>
      <c r="AW328" s="149">
        <v>0</v>
      </c>
      <c r="AX328" s="149">
        <v>0</v>
      </c>
      <c r="AY328" s="149">
        <v>0</v>
      </c>
      <c r="AZ328" s="141" t="s">
        <v>315</v>
      </c>
    </row>
    <row r="329" spans="1:52" s="152" customFormat="1" ht="280.5">
      <c r="A329" s="141">
        <v>606</v>
      </c>
      <c r="B329" s="45" t="s">
        <v>254</v>
      </c>
      <c r="C329" s="142">
        <v>401000022</v>
      </c>
      <c r="D329" s="154" t="s">
        <v>328</v>
      </c>
      <c r="E329" s="144" t="s">
        <v>256</v>
      </c>
      <c r="F329" s="145"/>
      <c r="G329" s="145"/>
      <c r="H329" s="146">
        <v>1</v>
      </c>
      <c r="I329" s="145"/>
      <c r="J329" s="146">
        <v>9</v>
      </c>
      <c r="K329" s="146">
        <v>1</v>
      </c>
      <c r="L329" s="146" t="s">
        <v>257</v>
      </c>
      <c r="M329" s="146"/>
      <c r="N329" s="146"/>
      <c r="O329" s="146"/>
      <c r="P329" s="52" t="s">
        <v>258</v>
      </c>
      <c r="Q329" s="52" t="s">
        <v>309</v>
      </c>
      <c r="R329" s="146"/>
      <c r="S329" s="146"/>
      <c r="T329" s="146"/>
      <c r="U329" s="146"/>
      <c r="V329" s="146" t="s">
        <v>310</v>
      </c>
      <c r="W329" s="146" t="s">
        <v>88</v>
      </c>
      <c r="X329" s="146" t="s">
        <v>283</v>
      </c>
      <c r="Y329" s="146"/>
      <c r="Z329" s="146"/>
      <c r="AA329" s="146"/>
      <c r="AB329" s="52" t="s">
        <v>312</v>
      </c>
      <c r="AC329" s="52" t="s">
        <v>260</v>
      </c>
      <c r="AD329" s="52"/>
      <c r="AE329" s="52"/>
      <c r="AF329" s="52"/>
      <c r="AG329" s="52"/>
      <c r="AH329" s="52"/>
      <c r="AI329" s="52"/>
      <c r="AJ329" s="52"/>
      <c r="AK329" s="52"/>
      <c r="AL329" s="52"/>
      <c r="AM329" s="52" t="s">
        <v>266</v>
      </c>
      <c r="AN329" s="52" t="s">
        <v>262</v>
      </c>
      <c r="AO329" s="147" t="s">
        <v>263</v>
      </c>
      <c r="AP329" s="147" t="s">
        <v>329</v>
      </c>
      <c r="AQ329" s="147" t="s">
        <v>313</v>
      </c>
      <c r="AR329" s="148" t="s">
        <v>314</v>
      </c>
      <c r="AS329" s="147" t="s">
        <v>267</v>
      </c>
      <c r="AT329" s="149">
        <v>2264606.27</v>
      </c>
      <c r="AU329" s="149">
        <v>2264606.27</v>
      </c>
      <c r="AV329" s="149">
        <v>0</v>
      </c>
      <c r="AW329" s="149">
        <v>0</v>
      </c>
      <c r="AX329" s="149">
        <v>0</v>
      </c>
      <c r="AY329" s="149">
        <v>0</v>
      </c>
      <c r="AZ329" s="141" t="s">
        <v>152</v>
      </c>
    </row>
    <row r="330" spans="1:52" s="152" customFormat="1" ht="297" customHeight="1">
      <c r="A330" s="141">
        <v>606</v>
      </c>
      <c r="B330" s="45" t="s">
        <v>254</v>
      </c>
      <c r="C330" s="142">
        <v>401000022</v>
      </c>
      <c r="D330" s="154" t="s">
        <v>328</v>
      </c>
      <c r="E330" s="144" t="s">
        <v>256</v>
      </c>
      <c r="F330" s="145"/>
      <c r="G330" s="145"/>
      <c r="H330" s="146">
        <v>1</v>
      </c>
      <c r="I330" s="145"/>
      <c r="J330" s="146">
        <v>9</v>
      </c>
      <c r="K330" s="146">
        <v>1</v>
      </c>
      <c r="L330" s="146" t="s">
        <v>257</v>
      </c>
      <c r="M330" s="146"/>
      <c r="N330" s="146"/>
      <c r="O330" s="146"/>
      <c r="P330" s="52" t="s">
        <v>258</v>
      </c>
      <c r="Q330" s="52" t="s">
        <v>402</v>
      </c>
      <c r="R330" s="146"/>
      <c r="S330" s="146"/>
      <c r="T330" s="146"/>
      <c r="U330" s="146"/>
      <c r="V330" s="146" t="s">
        <v>310</v>
      </c>
      <c r="W330" s="146" t="s">
        <v>88</v>
      </c>
      <c r="X330" s="146" t="s">
        <v>403</v>
      </c>
      <c r="Y330" s="146"/>
      <c r="Z330" s="146"/>
      <c r="AA330" s="146"/>
      <c r="AB330" s="52" t="s">
        <v>404</v>
      </c>
      <c r="AC330" s="52" t="s">
        <v>260</v>
      </c>
      <c r="AD330" s="52"/>
      <c r="AE330" s="52"/>
      <c r="AF330" s="52"/>
      <c r="AG330" s="52"/>
      <c r="AH330" s="52"/>
      <c r="AI330" s="52"/>
      <c r="AJ330" s="52"/>
      <c r="AK330" s="52"/>
      <c r="AL330" s="52"/>
      <c r="AM330" s="52" t="s">
        <v>266</v>
      </c>
      <c r="AN330" s="52" t="s">
        <v>262</v>
      </c>
      <c r="AO330" s="147" t="s">
        <v>263</v>
      </c>
      <c r="AP330" s="147" t="s">
        <v>329</v>
      </c>
      <c r="AQ330" s="147" t="s">
        <v>405</v>
      </c>
      <c r="AR330" s="148" t="s">
        <v>406</v>
      </c>
      <c r="AS330" s="147" t="s">
        <v>267</v>
      </c>
      <c r="AT330" s="149">
        <v>2886308.46</v>
      </c>
      <c r="AU330" s="149">
        <v>2886308.46</v>
      </c>
      <c r="AV330" s="149">
        <v>130000</v>
      </c>
      <c r="AW330" s="149">
        <v>0</v>
      </c>
      <c r="AX330" s="149">
        <v>0</v>
      </c>
      <c r="AY330" s="149">
        <v>0</v>
      </c>
      <c r="AZ330" s="141" t="s">
        <v>315</v>
      </c>
    </row>
    <row r="331" spans="1:52" s="152" customFormat="1" ht="293.25">
      <c r="A331" s="141">
        <v>606</v>
      </c>
      <c r="B331" s="45" t="s">
        <v>254</v>
      </c>
      <c r="C331" s="142">
        <v>401000022</v>
      </c>
      <c r="D331" s="154" t="s">
        <v>328</v>
      </c>
      <c r="E331" s="144" t="s">
        <v>256</v>
      </c>
      <c r="F331" s="145"/>
      <c r="G331" s="145"/>
      <c r="H331" s="146">
        <v>1</v>
      </c>
      <c r="I331" s="145"/>
      <c r="J331" s="146">
        <v>9</v>
      </c>
      <c r="K331" s="146">
        <v>1</v>
      </c>
      <c r="L331" s="146" t="s">
        <v>257</v>
      </c>
      <c r="M331" s="146"/>
      <c r="N331" s="146"/>
      <c r="O331" s="146"/>
      <c r="P331" s="52" t="s">
        <v>258</v>
      </c>
      <c r="Q331" s="52" t="s">
        <v>402</v>
      </c>
      <c r="R331" s="146"/>
      <c r="S331" s="146"/>
      <c r="T331" s="146"/>
      <c r="U331" s="146"/>
      <c r="V331" s="146" t="s">
        <v>310</v>
      </c>
      <c r="W331" s="146" t="s">
        <v>88</v>
      </c>
      <c r="X331" s="146" t="s">
        <v>407</v>
      </c>
      <c r="Y331" s="146"/>
      <c r="Z331" s="146"/>
      <c r="AA331" s="146"/>
      <c r="AB331" s="52" t="s">
        <v>404</v>
      </c>
      <c r="AC331" s="52" t="s">
        <v>260</v>
      </c>
      <c r="AD331" s="52"/>
      <c r="AE331" s="52"/>
      <c r="AF331" s="52"/>
      <c r="AG331" s="52"/>
      <c r="AH331" s="52"/>
      <c r="AI331" s="52"/>
      <c r="AJ331" s="52"/>
      <c r="AK331" s="52"/>
      <c r="AL331" s="52"/>
      <c r="AM331" s="52" t="s">
        <v>266</v>
      </c>
      <c r="AN331" s="52" t="s">
        <v>262</v>
      </c>
      <c r="AO331" s="147" t="s">
        <v>263</v>
      </c>
      <c r="AP331" s="147" t="s">
        <v>329</v>
      </c>
      <c r="AQ331" s="147" t="s">
        <v>405</v>
      </c>
      <c r="AR331" s="148" t="s">
        <v>406</v>
      </c>
      <c r="AS331" s="147" t="s">
        <v>267</v>
      </c>
      <c r="AT331" s="149">
        <v>7421936.0199999996</v>
      </c>
      <c r="AU331" s="149">
        <v>7421936.0199999996</v>
      </c>
      <c r="AV331" s="149">
        <v>2470000</v>
      </c>
      <c r="AW331" s="149">
        <v>0</v>
      </c>
      <c r="AX331" s="149">
        <v>0</v>
      </c>
      <c r="AY331" s="149">
        <v>0</v>
      </c>
      <c r="AZ331" s="141" t="s">
        <v>152</v>
      </c>
    </row>
    <row r="332" spans="1:52" s="152" customFormat="1" ht="280.5">
      <c r="A332" s="141">
        <v>606</v>
      </c>
      <c r="B332" s="45" t="s">
        <v>254</v>
      </c>
      <c r="C332" s="142">
        <v>401000022</v>
      </c>
      <c r="D332" s="154" t="s">
        <v>328</v>
      </c>
      <c r="E332" s="144" t="s">
        <v>256</v>
      </c>
      <c r="F332" s="145"/>
      <c r="G332" s="145"/>
      <c r="H332" s="146">
        <v>1</v>
      </c>
      <c r="I332" s="145"/>
      <c r="J332" s="146">
        <v>9</v>
      </c>
      <c r="K332" s="146">
        <v>1</v>
      </c>
      <c r="L332" s="146" t="s">
        <v>257</v>
      </c>
      <c r="M332" s="146"/>
      <c r="N332" s="146"/>
      <c r="O332" s="146"/>
      <c r="P332" s="52" t="s">
        <v>258</v>
      </c>
      <c r="Q332" s="52" t="s">
        <v>408</v>
      </c>
      <c r="R332" s="146"/>
      <c r="S332" s="146"/>
      <c r="T332" s="146"/>
      <c r="U332" s="146"/>
      <c r="V332" s="146" t="s">
        <v>310</v>
      </c>
      <c r="W332" s="146" t="s">
        <v>88</v>
      </c>
      <c r="X332" s="146" t="s">
        <v>409</v>
      </c>
      <c r="Y332" s="146"/>
      <c r="Z332" s="146"/>
      <c r="AA332" s="146"/>
      <c r="AB332" s="52" t="s">
        <v>410</v>
      </c>
      <c r="AC332" s="52" t="s">
        <v>260</v>
      </c>
      <c r="AD332" s="52"/>
      <c r="AE332" s="52"/>
      <c r="AF332" s="52"/>
      <c r="AG332" s="52"/>
      <c r="AH332" s="52"/>
      <c r="AI332" s="52"/>
      <c r="AJ332" s="52"/>
      <c r="AK332" s="52"/>
      <c r="AL332" s="52"/>
      <c r="AM332" s="52" t="s">
        <v>266</v>
      </c>
      <c r="AN332" s="52" t="s">
        <v>262</v>
      </c>
      <c r="AO332" s="147" t="s">
        <v>263</v>
      </c>
      <c r="AP332" s="147" t="s">
        <v>329</v>
      </c>
      <c r="AQ332" s="147" t="s">
        <v>411</v>
      </c>
      <c r="AR332" s="148" t="s">
        <v>412</v>
      </c>
      <c r="AS332" s="147" t="s">
        <v>267</v>
      </c>
      <c r="AT332" s="149">
        <v>2929736.09</v>
      </c>
      <c r="AU332" s="149">
        <v>2929736.09</v>
      </c>
      <c r="AV332" s="149">
        <v>563922.14</v>
      </c>
      <c r="AW332" s="149">
        <v>0</v>
      </c>
      <c r="AX332" s="149">
        <v>0</v>
      </c>
      <c r="AY332" s="149">
        <v>0</v>
      </c>
      <c r="AZ332" s="141" t="s">
        <v>315</v>
      </c>
    </row>
    <row r="333" spans="1:52" s="152" customFormat="1" ht="280.5">
      <c r="A333" s="141">
        <v>606</v>
      </c>
      <c r="B333" s="45" t="s">
        <v>254</v>
      </c>
      <c r="C333" s="142">
        <v>401000022</v>
      </c>
      <c r="D333" s="154" t="s">
        <v>328</v>
      </c>
      <c r="E333" s="144" t="s">
        <v>256</v>
      </c>
      <c r="F333" s="145"/>
      <c r="G333" s="145"/>
      <c r="H333" s="146">
        <v>1</v>
      </c>
      <c r="I333" s="145"/>
      <c r="J333" s="146">
        <v>9</v>
      </c>
      <c r="K333" s="146">
        <v>1</v>
      </c>
      <c r="L333" s="146" t="s">
        <v>257</v>
      </c>
      <c r="M333" s="146"/>
      <c r="N333" s="146"/>
      <c r="O333" s="146"/>
      <c r="P333" s="52" t="s">
        <v>258</v>
      </c>
      <c r="Q333" s="52" t="s">
        <v>408</v>
      </c>
      <c r="R333" s="146"/>
      <c r="S333" s="146"/>
      <c r="T333" s="146"/>
      <c r="U333" s="146"/>
      <c r="V333" s="146" t="s">
        <v>310</v>
      </c>
      <c r="W333" s="146" t="s">
        <v>88</v>
      </c>
      <c r="X333" s="146" t="s">
        <v>413</v>
      </c>
      <c r="Y333" s="146"/>
      <c r="Z333" s="146"/>
      <c r="AA333" s="146"/>
      <c r="AB333" s="52" t="s">
        <v>410</v>
      </c>
      <c r="AC333" s="52" t="s">
        <v>260</v>
      </c>
      <c r="AD333" s="52"/>
      <c r="AE333" s="52"/>
      <c r="AF333" s="52"/>
      <c r="AG333" s="52"/>
      <c r="AH333" s="52"/>
      <c r="AI333" s="52"/>
      <c r="AJ333" s="52"/>
      <c r="AK333" s="52"/>
      <c r="AL333" s="52"/>
      <c r="AM333" s="52" t="s">
        <v>266</v>
      </c>
      <c r="AN333" s="52" t="s">
        <v>262</v>
      </c>
      <c r="AO333" s="147" t="s">
        <v>263</v>
      </c>
      <c r="AP333" s="147" t="s">
        <v>329</v>
      </c>
      <c r="AQ333" s="147" t="s">
        <v>411</v>
      </c>
      <c r="AR333" s="148" t="s">
        <v>412</v>
      </c>
      <c r="AS333" s="147" t="s">
        <v>267</v>
      </c>
      <c r="AT333" s="149">
        <v>7533607.1100000003</v>
      </c>
      <c r="AU333" s="149">
        <v>7533607.1100000003</v>
      </c>
      <c r="AV333" s="149">
        <v>10714520.43</v>
      </c>
      <c r="AW333" s="149">
        <v>0</v>
      </c>
      <c r="AX333" s="149">
        <v>0</v>
      </c>
      <c r="AY333" s="149">
        <v>0</v>
      </c>
      <c r="AZ333" s="141" t="s">
        <v>152</v>
      </c>
    </row>
    <row r="334" spans="1:52" s="152" customFormat="1" ht="280.5">
      <c r="A334" s="141">
        <v>606</v>
      </c>
      <c r="B334" s="45" t="s">
        <v>254</v>
      </c>
      <c r="C334" s="142">
        <v>401000022</v>
      </c>
      <c r="D334" s="154" t="s">
        <v>328</v>
      </c>
      <c r="E334" s="144" t="s">
        <v>256</v>
      </c>
      <c r="F334" s="145"/>
      <c r="G334" s="145"/>
      <c r="H334" s="146">
        <v>1</v>
      </c>
      <c r="I334" s="145"/>
      <c r="J334" s="146">
        <v>9</v>
      </c>
      <c r="K334" s="146">
        <v>1</v>
      </c>
      <c r="L334" s="146" t="s">
        <v>257</v>
      </c>
      <c r="M334" s="146"/>
      <c r="N334" s="146"/>
      <c r="O334" s="146"/>
      <c r="P334" s="52" t="s">
        <v>258</v>
      </c>
      <c r="Q334" s="52" t="s">
        <v>259</v>
      </c>
      <c r="R334" s="146"/>
      <c r="S334" s="146"/>
      <c r="T334" s="146"/>
      <c r="U334" s="146"/>
      <c r="V334" s="146">
        <v>11</v>
      </c>
      <c r="W334" s="146">
        <v>1</v>
      </c>
      <c r="X334" s="146"/>
      <c r="Y334" s="146"/>
      <c r="Z334" s="146"/>
      <c r="AA334" s="146"/>
      <c r="AB334" s="52" t="s">
        <v>258</v>
      </c>
      <c r="AC334" s="52" t="s">
        <v>260</v>
      </c>
      <c r="AD334" s="52"/>
      <c r="AE334" s="52"/>
      <c r="AF334" s="52"/>
      <c r="AG334" s="52"/>
      <c r="AH334" s="52"/>
      <c r="AI334" s="52"/>
      <c r="AJ334" s="52"/>
      <c r="AK334" s="52"/>
      <c r="AL334" s="52"/>
      <c r="AM334" s="52" t="s">
        <v>266</v>
      </c>
      <c r="AN334" s="52" t="s">
        <v>262</v>
      </c>
      <c r="AO334" s="147" t="s">
        <v>263</v>
      </c>
      <c r="AP334" s="147" t="s">
        <v>329</v>
      </c>
      <c r="AQ334" s="147" t="s">
        <v>414</v>
      </c>
      <c r="AR334" s="148" t="s">
        <v>415</v>
      </c>
      <c r="AS334" s="147" t="s">
        <v>267</v>
      </c>
      <c r="AT334" s="149">
        <v>0</v>
      </c>
      <c r="AU334" s="149">
        <v>0</v>
      </c>
      <c r="AV334" s="149">
        <v>0</v>
      </c>
      <c r="AW334" s="149">
        <v>3144400</v>
      </c>
      <c r="AX334" s="149">
        <v>0</v>
      </c>
      <c r="AY334" s="149">
        <v>0</v>
      </c>
      <c r="AZ334" s="141" t="s">
        <v>282</v>
      </c>
    </row>
    <row r="335" spans="1:52" s="152" customFormat="1" ht="280.5">
      <c r="A335" s="141">
        <v>606</v>
      </c>
      <c r="B335" s="45" t="s">
        <v>254</v>
      </c>
      <c r="C335" s="142">
        <v>401000022</v>
      </c>
      <c r="D335" s="154" t="s">
        <v>328</v>
      </c>
      <c r="E335" s="144" t="s">
        <v>256</v>
      </c>
      <c r="F335" s="145"/>
      <c r="G335" s="145"/>
      <c r="H335" s="146">
        <v>1</v>
      </c>
      <c r="I335" s="145"/>
      <c r="J335" s="146">
        <v>9</v>
      </c>
      <c r="K335" s="146">
        <v>1</v>
      </c>
      <c r="L335" s="146" t="s">
        <v>257</v>
      </c>
      <c r="M335" s="146"/>
      <c r="N335" s="146"/>
      <c r="O335" s="146"/>
      <c r="P335" s="52" t="s">
        <v>258</v>
      </c>
      <c r="Q335" s="52" t="s">
        <v>259</v>
      </c>
      <c r="R335" s="146"/>
      <c r="S335" s="146"/>
      <c r="T335" s="146"/>
      <c r="U335" s="146"/>
      <c r="V335" s="146">
        <v>11</v>
      </c>
      <c r="W335" s="146">
        <v>1</v>
      </c>
      <c r="X335" s="146"/>
      <c r="Y335" s="146"/>
      <c r="Z335" s="146"/>
      <c r="AA335" s="146"/>
      <c r="AB335" s="52" t="s">
        <v>258</v>
      </c>
      <c r="AC335" s="52" t="s">
        <v>260</v>
      </c>
      <c r="AD335" s="52"/>
      <c r="AE335" s="52"/>
      <c r="AF335" s="52"/>
      <c r="AG335" s="52"/>
      <c r="AH335" s="52"/>
      <c r="AI335" s="52"/>
      <c r="AJ335" s="52"/>
      <c r="AK335" s="52"/>
      <c r="AL335" s="52"/>
      <c r="AM335" s="52" t="s">
        <v>266</v>
      </c>
      <c r="AN335" s="52" t="s">
        <v>262</v>
      </c>
      <c r="AO335" s="147" t="s">
        <v>263</v>
      </c>
      <c r="AP335" s="147" t="s">
        <v>329</v>
      </c>
      <c r="AQ335" s="147" t="s">
        <v>414</v>
      </c>
      <c r="AR335" s="148" t="s">
        <v>415</v>
      </c>
      <c r="AS335" s="147" t="s">
        <v>267</v>
      </c>
      <c r="AT335" s="149">
        <v>0</v>
      </c>
      <c r="AU335" s="149">
        <v>0</v>
      </c>
      <c r="AV335" s="149">
        <v>0</v>
      </c>
      <c r="AW335" s="149">
        <v>62888000</v>
      </c>
      <c r="AX335" s="149">
        <v>0</v>
      </c>
      <c r="AY335" s="149">
        <v>0</v>
      </c>
      <c r="AZ335" s="141" t="s">
        <v>152</v>
      </c>
    </row>
    <row r="336" spans="1:52" s="152" customFormat="1" ht="280.5">
      <c r="A336" s="141">
        <v>606</v>
      </c>
      <c r="B336" s="45" t="s">
        <v>254</v>
      </c>
      <c r="C336" s="142">
        <v>401000022</v>
      </c>
      <c r="D336" s="154" t="s">
        <v>328</v>
      </c>
      <c r="E336" s="144" t="s">
        <v>316</v>
      </c>
      <c r="F336" s="145"/>
      <c r="G336" s="145"/>
      <c r="H336" s="146" t="s">
        <v>317</v>
      </c>
      <c r="I336" s="145"/>
      <c r="J336" s="146" t="s">
        <v>318</v>
      </c>
      <c r="K336" s="146" t="s">
        <v>88</v>
      </c>
      <c r="L336" s="146" t="s">
        <v>416</v>
      </c>
      <c r="M336" s="146"/>
      <c r="N336" s="146"/>
      <c r="O336" s="146"/>
      <c r="P336" s="52" t="s">
        <v>319</v>
      </c>
      <c r="Q336" s="52" t="s">
        <v>320</v>
      </c>
      <c r="R336" s="146"/>
      <c r="S336" s="146"/>
      <c r="T336" s="146" t="s">
        <v>321</v>
      </c>
      <c r="U336" s="146"/>
      <c r="V336" s="146" t="s">
        <v>322</v>
      </c>
      <c r="W336" s="146" t="s">
        <v>323</v>
      </c>
      <c r="X336" s="146" t="s">
        <v>324</v>
      </c>
      <c r="Y336" s="146"/>
      <c r="Z336" s="146"/>
      <c r="AA336" s="146"/>
      <c r="AB336" s="52" t="s">
        <v>325</v>
      </c>
      <c r="AC336" s="52" t="s">
        <v>260</v>
      </c>
      <c r="AD336" s="52"/>
      <c r="AE336" s="52"/>
      <c r="AF336" s="52"/>
      <c r="AG336" s="52"/>
      <c r="AH336" s="52"/>
      <c r="AI336" s="52"/>
      <c r="AJ336" s="52"/>
      <c r="AK336" s="52"/>
      <c r="AL336" s="52"/>
      <c r="AM336" s="52" t="s">
        <v>266</v>
      </c>
      <c r="AN336" s="52" t="s">
        <v>262</v>
      </c>
      <c r="AO336" s="147" t="s">
        <v>263</v>
      </c>
      <c r="AP336" s="147" t="s">
        <v>329</v>
      </c>
      <c r="AQ336" s="147" t="s">
        <v>326</v>
      </c>
      <c r="AR336" s="148" t="s">
        <v>327</v>
      </c>
      <c r="AS336" s="147" t="s">
        <v>267</v>
      </c>
      <c r="AT336" s="149">
        <v>3233262</v>
      </c>
      <c r="AU336" s="149">
        <v>3233262</v>
      </c>
      <c r="AV336" s="149">
        <v>1516150.43</v>
      </c>
      <c r="AW336" s="149">
        <v>0</v>
      </c>
      <c r="AX336" s="149">
        <v>0</v>
      </c>
      <c r="AY336" s="149">
        <v>0</v>
      </c>
      <c r="AZ336" s="141" t="s">
        <v>134</v>
      </c>
    </row>
    <row r="337" spans="1:256" s="170" customFormat="1" ht="280.5">
      <c r="A337" s="141">
        <v>606</v>
      </c>
      <c r="B337" s="45" t="s">
        <v>254</v>
      </c>
      <c r="C337" s="142">
        <v>401000022</v>
      </c>
      <c r="D337" s="154" t="s">
        <v>328</v>
      </c>
      <c r="E337" s="144" t="s">
        <v>316</v>
      </c>
      <c r="F337" s="145"/>
      <c r="G337" s="145"/>
      <c r="H337" s="146" t="s">
        <v>317</v>
      </c>
      <c r="I337" s="145"/>
      <c r="J337" s="146" t="s">
        <v>318</v>
      </c>
      <c r="K337" s="146" t="s">
        <v>88</v>
      </c>
      <c r="L337" s="146" t="s">
        <v>416</v>
      </c>
      <c r="M337" s="146"/>
      <c r="N337" s="146"/>
      <c r="O337" s="146"/>
      <c r="P337" s="52" t="s">
        <v>319</v>
      </c>
      <c r="Q337" s="52" t="s">
        <v>417</v>
      </c>
      <c r="R337" s="146"/>
      <c r="S337" s="146"/>
      <c r="T337" s="146" t="s">
        <v>321</v>
      </c>
      <c r="U337" s="146"/>
      <c r="V337" s="146" t="s">
        <v>322</v>
      </c>
      <c r="W337" s="146" t="s">
        <v>323</v>
      </c>
      <c r="X337" s="146" t="s">
        <v>324</v>
      </c>
      <c r="Y337" s="146"/>
      <c r="Z337" s="146"/>
      <c r="AA337" s="146"/>
      <c r="AB337" s="52" t="s">
        <v>325</v>
      </c>
      <c r="AC337" s="52" t="s">
        <v>260</v>
      </c>
      <c r="AD337" s="52"/>
      <c r="AE337" s="52"/>
      <c r="AF337" s="52"/>
      <c r="AG337" s="52"/>
      <c r="AH337" s="52"/>
      <c r="AI337" s="52"/>
      <c r="AJ337" s="52"/>
      <c r="AK337" s="52"/>
      <c r="AL337" s="52"/>
      <c r="AM337" s="52" t="s">
        <v>266</v>
      </c>
      <c r="AN337" s="52" t="s">
        <v>262</v>
      </c>
      <c r="AO337" s="147" t="s">
        <v>263</v>
      </c>
      <c r="AP337" s="147" t="s">
        <v>329</v>
      </c>
      <c r="AQ337" s="147" t="s">
        <v>326</v>
      </c>
      <c r="AR337" s="148" t="s">
        <v>327</v>
      </c>
      <c r="AS337" s="147" t="s">
        <v>273</v>
      </c>
      <c r="AT337" s="149">
        <v>433173.7</v>
      </c>
      <c r="AU337" s="149">
        <v>433173.7</v>
      </c>
      <c r="AV337" s="149">
        <v>0</v>
      </c>
      <c r="AW337" s="149">
        <v>0</v>
      </c>
      <c r="AX337" s="149">
        <v>0</v>
      </c>
      <c r="AY337" s="149">
        <v>0</v>
      </c>
      <c r="AZ337" s="141" t="s">
        <v>134</v>
      </c>
      <c r="BA337" s="152"/>
      <c r="BB337" s="152"/>
      <c r="BC337" s="152"/>
      <c r="BD337" s="152"/>
      <c r="BE337" s="152"/>
      <c r="BF337" s="152"/>
      <c r="BG337" s="152"/>
      <c r="BH337" s="152"/>
      <c r="BI337" s="152"/>
      <c r="BJ337" s="152"/>
      <c r="BK337" s="152"/>
      <c r="BL337" s="152"/>
      <c r="BM337" s="152"/>
      <c r="BN337" s="152"/>
      <c r="BO337" s="152"/>
      <c r="BP337" s="152"/>
      <c r="BQ337" s="152"/>
      <c r="BR337" s="152"/>
      <c r="BS337" s="152"/>
      <c r="BT337" s="152"/>
      <c r="BU337" s="152"/>
      <c r="BV337" s="152"/>
      <c r="BW337" s="152"/>
      <c r="BX337" s="152"/>
      <c r="BY337" s="152"/>
      <c r="BZ337" s="152"/>
      <c r="CA337" s="152"/>
      <c r="CB337" s="152"/>
      <c r="CC337" s="152"/>
      <c r="CD337" s="152"/>
      <c r="CE337" s="152"/>
      <c r="CF337" s="152"/>
      <c r="CG337" s="152"/>
      <c r="CH337" s="152"/>
      <c r="CI337" s="152"/>
      <c r="CJ337" s="152"/>
      <c r="CK337" s="152"/>
      <c r="CL337" s="152"/>
      <c r="CM337" s="152"/>
      <c r="CN337" s="152"/>
      <c r="CO337" s="152"/>
      <c r="CP337" s="152"/>
      <c r="CQ337" s="152"/>
      <c r="CR337" s="152"/>
      <c r="CS337" s="152"/>
      <c r="CT337" s="152"/>
      <c r="CU337" s="152"/>
      <c r="CV337" s="152"/>
      <c r="CW337" s="152"/>
      <c r="CX337" s="152"/>
      <c r="CY337" s="152"/>
      <c r="CZ337" s="152"/>
      <c r="DA337" s="152"/>
      <c r="DB337" s="152"/>
      <c r="DC337" s="152"/>
      <c r="DD337" s="152"/>
      <c r="DE337" s="152"/>
      <c r="DF337" s="152"/>
      <c r="DG337" s="152"/>
      <c r="DH337" s="152"/>
      <c r="DI337" s="152"/>
      <c r="DJ337" s="152"/>
      <c r="DK337" s="152"/>
      <c r="DL337" s="152"/>
      <c r="DM337" s="152"/>
      <c r="DN337" s="152"/>
      <c r="DO337" s="152"/>
      <c r="DP337" s="152"/>
      <c r="DQ337" s="152"/>
      <c r="DR337" s="152"/>
      <c r="DS337" s="152"/>
      <c r="DT337" s="152"/>
      <c r="DU337" s="152"/>
      <c r="DV337" s="152"/>
      <c r="DW337" s="152"/>
      <c r="DX337" s="152"/>
      <c r="DY337" s="152"/>
      <c r="DZ337" s="152"/>
      <c r="EA337" s="152"/>
      <c r="EB337" s="152"/>
      <c r="EC337" s="152"/>
      <c r="ED337" s="152"/>
      <c r="EE337" s="152"/>
      <c r="EF337" s="152"/>
      <c r="EG337" s="152"/>
      <c r="EH337" s="152"/>
      <c r="EI337" s="152"/>
      <c r="EJ337" s="152"/>
      <c r="EK337" s="152"/>
      <c r="EL337" s="152"/>
      <c r="EM337" s="152"/>
      <c r="EN337" s="152"/>
      <c r="EO337" s="152"/>
      <c r="EP337" s="152"/>
      <c r="EQ337" s="152"/>
      <c r="ER337" s="152"/>
      <c r="ES337" s="152"/>
      <c r="ET337" s="152"/>
      <c r="EU337" s="152"/>
      <c r="EV337" s="152"/>
      <c r="EW337" s="152"/>
      <c r="EX337" s="152"/>
      <c r="EY337" s="152"/>
      <c r="EZ337" s="152"/>
      <c r="FA337" s="152"/>
      <c r="FB337" s="152"/>
      <c r="FC337" s="152"/>
      <c r="FD337" s="152"/>
      <c r="FE337" s="152"/>
      <c r="FF337" s="152"/>
      <c r="FG337" s="152"/>
      <c r="FH337" s="152"/>
      <c r="FI337" s="152"/>
      <c r="FJ337" s="152"/>
      <c r="FK337" s="152"/>
      <c r="FL337" s="152"/>
      <c r="FM337" s="152"/>
      <c r="FN337" s="152"/>
      <c r="FO337" s="152"/>
      <c r="FP337" s="152"/>
      <c r="FQ337" s="152"/>
      <c r="FR337" s="152"/>
      <c r="FS337" s="152"/>
      <c r="FT337" s="152"/>
      <c r="FU337" s="152"/>
      <c r="FV337" s="152"/>
      <c r="FW337" s="152"/>
      <c r="FX337" s="152"/>
      <c r="FY337" s="152"/>
      <c r="FZ337" s="152"/>
      <c r="GA337" s="152"/>
      <c r="GB337" s="152"/>
      <c r="GC337" s="152"/>
      <c r="GD337" s="152"/>
      <c r="GE337" s="152"/>
      <c r="GF337" s="152"/>
      <c r="GG337" s="152"/>
      <c r="GH337" s="152"/>
      <c r="GI337" s="152"/>
      <c r="GJ337" s="152"/>
      <c r="GK337" s="152"/>
      <c r="GL337" s="152"/>
      <c r="GM337" s="152"/>
      <c r="GN337" s="152"/>
      <c r="GO337" s="152"/>
      <c r="GP337" s="152"/>
      <c r="GQ337" s="152"/>
      <c r="GR337" s="152"/>
      <c r="GS337" s="152"/>
      <c r="GT337" s="152"/>
      <c r="GU337" s="152"/>
      <c r="GV337" s="152"/>
      <c r="GW337" s="152"/>
      <c r="GX337" s="152"/>
      <c r="GY337" s="152"/>
      <c r="GZ337" s="152"/>
      <c r="HA337" s="152"/>
      <c r="HB337" s="152"/>
      <c r="HC337" s="152"/>
      <c r="HD337" s="152"/>
      <c r="HE337" s="152"/>
      <c r="HF337" s="152"/>
      <c r="HG337" s="152"/>
      <c r="HH337" s="152"/>
      <c r="HI337" s="152"/>
      <c r="HJ337" s="152"/>
      <c r="HK337" s="152"/>
      <c r="HL337" s="152"/>
      <c r="HM337" s="152"/>
      <c r="HN337" s="152"/>
      <c r="HO337" s="152"/>
      <c r="HP337" s="152"/>
      <c r="HQ337" s="152"/>
      <c r="HR337" s="152"/>
      <c r="HS337" s="152"/>
      <c r="HT337" s="152"/>
      <c r="HU337" s="152"/>
      <c r="HV337" s="152"/>
      <c r="HW337" s="152"/>
      <c r="HX337" s="152"/>
      <c r="HY337" s="152"/>
      <c r="HZ337" s="152"/>
      <c r="IA337" s="152"/>
      <c r="IB337" s="152"/>
      <c r="IC337" s="152"/>
      <c r="ID337" s="152"/>
      <c r="IE337" s="152"/>
      <c r="IF337" s="152"/>
      <c r="IG337" s="152"/>
      <c r="IH337" s="152"/>
      <c r="II337" s="152"/>
      <c r="IJ337" s="152"/>
      <c r="IK337" s="152"/>
      <c r="IL337" s="152"/>
      <c r="IM337" s="152"/>
      <c r="IN337" s="152"/>
      <c r="IO337" s="152"/>
      <c r="IP337" s="152"/>
      <c r="IQ337" s="152"/>
      <c r="IR337" s="152"/>
      <c r="IS337" s="152"/>
      <c r="IT337" s="152"/>
      <c r="IU337" s="152"/>
      <c r="IV337" s="152"/>
    </row>
    <row r="338" spans="1:256" ht="280.5">
      <c r="A338" s="141">
        <v>606</v>
      </c>
      <c r="B338" s="45" t="s">
        <v>254</v>
      </c>
      <c r="C338" s="142">
        <v>401000022</v>
      </c>
      <c r="D338" s="154" t="s">
        <v>328</v>
      </c>
      <c r="E338" s="144" t="s">
        <v>256</v>
      </c>
      <c r="F338" s="145"/>
      <c r="G338" s="145"/>
      <c r="H338" s="146">
        <v>1</v>
      </c>
      <c r="I338" s="145"/>
      <c r="J338" s="146">
        <v>9</v>
      </c>
      <c r="K338" s="146">
        <v>1</v>
      </c>
      <c r="L338" s="146" t="s">
        <v>284</v>
      </c>
      <c r="M338" s="146"/>
      <c r="N338" s="146"/>
      <c r="O338" s="146"/>
      <c r="P338" s="52" t="s">
        <v>258</v>
      </c>
      <c r="Q338" s="52" t="s">
        <v>259</v>
      </c>
      <c r="R338" s="146"/>
      <c r="S338" s="146"/>
      <c r="T338" s="146"/>
      <c r="U338" s="146"/>
      <c r="V338" s="146" t="s">
        <v>418</v>
      </c>
      <c r="W338" s="146">
        <v>4</v>
      </c>
      <c r="X338" s="146"/>
      <c r="Y338" s="146"/>
      <c r="Z338" s="146"/>
      <c r="AA338" s="146"/>
      <c r="AB338" s="52" t="s">
        <v>258</v>
      </c>
      <c r="AC338" s="52" t="s">
        <v>260</v>
      </c>
      <c r="AD338" s="52"/>
      <c r="AE338" s="52"/>
      <c r="AF338" s="52"/>
      <c r="AG338" s="52"/>
      <c r="AH338" s="52"/>
      <c r="AI338" s="52"/>
      <c r="AJ338" s="52"/>
      <c r="AK338" s="52"/>
      <c r="AL338" s="52"/>
      <c r="AM338" s="52" t="s">
        <v>350</v>
      </c>
      <c r="AN338" s="52" t="s">
        <v>262</v>
      </c>
      <c r="AO338" s="147" t="s">
        <v>263</v>
      </c>
      <c r="AP338" s="147" t="s">
        <v>329</v>
      </c>
      <c r="AQ338" s="147" t="s">
        <v>419</v>
      </c>
      <c r="AR338" s="148" t="s">
        <v>420</v>
      </c>
      <c r="AS338" s="147" t="s">
        <v>267</v>
      </c>
      <c r="AT338" s="149">
        <v>91800</v>
      </c>
      <c r="AU338" s="149">
        <v>91800</v>
      </c>
      <c r="AV338" s="149">
        <v>91800</v>
      </c>
      <c r="AW338" s="149">
        <v>91800</v>
      </c>
      <c r="AX338" s="149">
        <v>91800</v>
      </c>
      <c r="AY338" s="149">
        <v>91800</v>
      </c>
      <c r="AZ338" s="141" t="s">
        <v>134</v>
      </c>
      <c r="BA338" s="152"/>
      <c r="BB338" s="152"/>
      <c r="BC338" s="152"/>
      <c r="BD338" s="152"/>
      <c r="BE338" s="152"/>
      <c r="BF338" s="152"/>
      <c r="BG338" s="152"/>
      <c r="BH338" s="152"/>
      <c r="BI338" s="152"/>
      <c r="BJ338" s="152"/>
      <c r="BK338" s="152"/>
      <c r="BL338" s="152"/>
      <c r="BM338" s="152"/>
      <c r="BN338" s="152"/>
      <c r="BO338" s="152"/>
      <c r="BP338" s="152"/>
      <c r="BQ338" s="152"/>
      <c r="BR338" s="152"/>
      <c r="BS338" s="152"/>
      <c r="BT338" s="152"/>
      <c r="BU338" s="152"/>
      <c r="BV338" s="152"/>
      <c r="BW338" s="152"/>
      <c r="BX338" s="152"/>
      <c r="BY338" s="152"/>
      <c r="BZ338" s="152"/>
      <c r="CA338" s="152"/>
      <c r="CB338" s="152"/>
      <c r="CC338" s="152"/>
      <c r="CD338" s="152"/>
      <c r="CE338" s="152"/>
      <c r="CF338" s="152"/>
      <c r="CG338" s="152"/>
      <c r="CH338" s="152"/>
      <c r="CI338" s="152"/>
      <c r="CJ338" s="152"/>
      <c r="CK338" s="152"/>
      <c r="CL338" s="152"/>
      <c r="CM338" s="152"/>
      <c r="CN338" s="152"/>
      <c r="CO338" s="152"/>
      <c r="CP338" s="152"/>
      <c r="CQ338" s="152"/>
      <c r="CR338" s="152"/>
      <c r="CS338" s="152"/>
      <c r="CT338" s="152"/>
      <c r="CU338" s="152"/>
      <c r="CV338" s="152"/>
      <c r="CW338" s="152"/>
      <c r="CX338" s="152"/>
      <c r="CY338" s="152"/>
      <c r="CZ338" s="152"/>
      <c r="DA338" s="152"/>
      <c r="DB338" s="152"/>
      <c r="DC338" s="152"/>
      <c r="DD338" s="152"/>
      <c r="DE338" s="152"/>
      <c r="DF338" s="152"/>
      <c r="DG338" s="152"/>
      <c r="DH338" s="152"/>
      <c r="DI338" s="152"/>
      <c r="DJ338" s="152"/>
      <c r="DK338" s="152"/>
      <c r="DL338" s="152"/>
      <c r="DM338" s="152"/>
      <c r="DN338" s="152"/>
      <c r="DO338" s="152"/>
      <c r="DP338" s="152"/>
      <c r="DQ338" s="152"/>
      <c r="DR338" s="152"/>
      <c r="DS338" s="152"/>
      <c r="DT338" s="152"/>
      <c r="DU338" s="152"/>
      <c r="DV338" s="152"/>
      <c r="DW338" s="152"/>
      <c r="DX338" s="152"/>
      <c r="DY338" s="152"/>
      <c r="DZ338" s="152"/>
      <c r="EA338" s="152"/>
      <c r="EB338" s="152"/>
      <c r="EC338" s="152"/>
      <c r="ED338" s="152"/>
      <c r="EE338" s="152"/>
      <c r="EF338" s="152"/>
      <c r="EG338" s="152"/>
      <c r="EH338" s="152"/>
      <c r="EI338" s="152"/>
      <c r="EJ338" s="152"/>
      <c r="EK338" s="152"/>
      <c r="EL338" s="152"/>
      <c r="EM338" s="152"/>
      <c r="EN338" s="152"/>
      <c r="EO338" s="152"/>
      <c r="EP338" s="152"/>
      <c r="EQ338" s="152"/>
      <c r="ER338" s="152"/>
      <c r="ES338" s="152"/>
      <c r="ET338" s="152"/>
      <c r="EU338" s="152"/>
      <c r="EV338" s="152"/>
      <c r="EW338" s="152"/>
      <c r="EX338" s="152"/>
      <c r="EY338" s="152"/>
      <c r="EZ338" s="152"/>
      <c r="FA338" s="152"/>
      <c r="FB338" s="152"/>
      <c r="FC338" s="152"/>
      <c r="FD338" s="152"/>
      <c r="FE338" s="152"/>
      <c r="FF338" s="152"/>
      <c r="FG338" s="152"/>
      <c r="FH338" s="152"/>
      <c r="FI338" s="152"/>
      <c r="FJ338" s="152"/>
      <c r="FK338" s="152"/>
      <c r="FL338" s="152"/>
      <c r="FM338" s="152"/>
      <c r="FN338" s="152"/>
      <c r="FO338" s="152"/>
      <c r="FP338" s="152"/>
      <c r="FQ338" s="152"/>
      <c r="FR338" s="152"/>
      <c r="FS338" s="152"/>
      <c r="FT338" s="152"/>
      <c r="FU338" s="152"/>
      <c r="FV338" s="152"/>
      <c r="FW338" s="152"/>
      <c r="FX338" s="152"/>
      <c r="FY338" s="152"/>
      <c r="FZ338" s="152"/>
      <c r="GA338" s="152"/>
      <c r="GB338" s="152"/>
      <c r="GC338" s="152"/>
      <c r="GD338" s="152"/>
      <c r="GE338" s="152"/>
      <c r="GF338" s="152"/>
      <c r="GG338" s="152"/>
      <c r="GH338" s="152"/>
      <c r="GI338" s="152"/>
      <c r="GJ338" s="152"/>
      <c r="GK338" s="152"/>
      <c r="GL338" s="152"/>
      <c r="GM338" s="152"/>
      <c r="GN338" s="152"/>
      <c r="GO338" s="152"/>
      <c r="GP338" s="152"/>
      <c r="GQ338" s="152"/>
      <c r="GR338" s="152"/>
      <c r="GS338" s="152"/>
      <c r="GT338" s="152"/>
      <c r="GU338" s="152"/>
      <c r="GV338" s="152"/>
      <c r="GW338" s="152"/>
      <c r="GX338" s="152"/>
      <c r="GY338" s="152"/>
      <c r="GZ338" s="152"/>
      <c r="HA338" s="152"/>
      <c r="HB338" s="152"/>
      <c r="HC338" s="152"/>
      <c r="HD338" s="152"/>
      <c r="HE338" s="152"/>
      <c r="HF338" s="152"/>
      <c r="HG338" s="152"/>
      <c r="HH338" s="152"/>
      <c r="HI338" s="152"/>
      <c r="HJ338" s="152"/>
      <c r="HK338" s="152"/>
      <c r="HL338" s="152"/>
      <c r="HM338" s="152"/>
      <c r="HN338" s="152"/>
      <c r="HO338" s="152"/>
      <c r="HP338" s="152"/>
      <c r="HQ338" s="152"/>
      <c r="HR338" s="152"/>
      <c r="HS338" s="152"/>
      <c r="HT338" s="152"/>
      <c r="HU338" s="152"/>
      <c r="HV338" s="152"/>
      <c r="HW338" s="152"/>
      <c r="HX338" s="152"/>
      <c r="HY338" s="152"/>
      <c r="HZ338" s="152"/>
      <c r="IA338" s="152"/>
      <c r="IB338" s="152"/>
      <c r="IC338" s="152"/>
      <c r="ID338" s="152"/>
      <c r="IE338" s="152"/>
      <c r="IF338" s="152"/>
      <c r="IG338" s="152"/>
      <c r="IH338" s="152"/>
      <c r="II338" s="152"/>
      <c r="IJ338" s="152"/>
      <c r="IK338" s="152"/>
      <c r="IL338" s="152"/>
      <c r="IM338" s="152"/>
      <c r="IN338" s="152"/>
      <c r="IO338" s="152"/>
      <c r="IP338" s="152"/>
      <c r="IQ338" s="152"/>
      <c r="IR338" s="152"/>
      <c r="IS338" s="152"/>
      <c r="IT338" s="152"/>
      <c r="IU338" s="152"/>
      <c r="IV338" s="152"/>
    </row>
    <row r="339" spans="1:256" s="35" customFormat="1" ht="318.75">
      <c r="A339" s="141">
        <v>606</v>
      </c>
      <c r="B339" s="45" t="s">
        <v>254</v>
      </c>
      <c r="C339" s="142">
        <v>401000022</v>
      </c>
      <c r="D339" s="154" t="s">
        <v>328</v>
      </c>
      <c r="E339" s="144" t="s">
        <v>256</v>
      </c>
      <c r="F339" s="145"/>
      <c r="G339" s="145"/>
      <c r="H339" s="146">
        <v>1</v>
      </c>
      <c r="I339" s="145"/>
      <c r="J339" s="146">
        <v>9</v>
      </c>
      <c r="K339" s="146">
        <v>1</v>
      </c>
      <c r="L339" s="146" t="s">
        <v>284</v>
      </c>
      <c r="M339" s="146"/>
      <c r="N339" s="146"/>
      <c r="O339" s="146"/>
      <c r="P339" s="52" t="s">
        <v>258</v>
      </c>
      <c r="Q339" s="52" t="s">
        <v>421</v>
      </c>
      <c r="R339" s="146"/>
      <c r="S339" s="146"/>
      <c r="T339" s="146"/>
      <c r="U339" s="146"/>
      <c r="V339" s="146"/>
      <c r="W339" s="146"/>
      <c r="X339" s="146" t="s">
        <v>278</v>
      </c>
      <c r="Y339" s="146"/>
      <c r="Z339" s="146" t="s">
        <v>422</v>
      </c>
      <c r="AA339" s="146"/>
      <c r="AB339" s="52" t="s">
        <v>423</v>
      </c>
      <c r="AC339" s="52" t="s">
        <v>260</v>
      </c>
      <c r="AD339" s="52"/>
      <c r="AE339" s="52"/>
      <c r="AF339" s="52"/>
      <c r="AG339" s="52"/>
      <c r="AH339" s="52"/>
      <c r="AI339" s="52"/>
      <c r="AJ339" s="52"/>
      <c r="AK339" s="52"/>
      <c r="AL339" s="52"/>
      <c r="AM339" s="52" t="s">
        <v>350</v>
      </c>
      <c r="AN339" s="52" t="s">
        <v>262</v>
      </c>
      <c r="AO339" s="147" t="s">
        <v>263</v>
      </c>
      <c r="AP339" s="147" t="s">
        <v>329</v>
      </c>
      <c r="AQ339" s="147" t="s">
        <v>424</v>
      </c>
      <c r="AR339" s="148" t="s">
        <v>425</v>
      </c>
      <c r="AS339" s="147" t="s">
        <v>267</v>
      </c>
      <c r="AT339" s="149">
        <v>10889000</v>
      </c>
      <c r="AU339" s="149">
        <v>10889000</v>
      </c>
      <c r="AV339" s="149">
        <v>0</v>
      </c>
      <c r="AW339" s="149">
        <v>0</v>
      </c>
      <c r="AX339" s="149">
        <v>0</v>
      </c>
      <c r="AY339" s="149">
        <v>0</v>
      </c>
      <c r="AZ339" s="141" t="s">
        <v>152</v>
      </c>
      <c r="BA339" s="152"/>
      <c r="BB339" s="152"/>
      <c r="BC339" s="152"/>
      <c r="BD339" s="152"/>
      <c r="BE339" s="152"/>
      <c r="BF339" s="152"/>
      <c r="BG339" s="152"/>
      <c r="BH339" s="152"/>
      <c r="BI339" s="152"/>
      <c r="BJ339" s="152"/>
      <c r="BK339" s="152"/>
      <c r="BL339" s="152"/>
      <c r="BM339" s="152"/>
      <c r="BN339" s="152"/>
      <c r="BO339" s="152"/>
      <c r="BP339" s="152"/>
      <c r="BQ339" s="152"/>
      <c r="BR339" s="152"/>
      <c r="BS339" s="152"/>
      <c r="BT339" s="152"/>
      <c r="BU339" s="152"/>
      <c r="BV339" s="152"/>
      <c r="BW339" s="152"/>
      <c r="BX339" s="152"/>
      <c r="BY339" s="152"/>
      <c r="BZ339" s="152"/>
      <c r="CA339" s="152"/>
      <c r="CB339" s="152"/>
      <c r="CC339" s="152"/>
      <c r="CD339" s="152"/>
      <c r="CE339" s="152"/>
      <c r="CF339" s="152"/>
      <c r="CG339" s="152"/>
      <c r="CH339" s="152"/>
      <c r="CI339" s="152"/>
      <c r="CJ339" s="152"/>
      <c r="CK339" s="152"/>
      <c r="CL339" s="152"/>
      <c r="CM339" s="152"/>
      <c r="CN339" s="152"/>
      <c r="CO339" s="152"/>
      <c r="CP339" s="152"/>
      <c r="CQ339" s="152"/>
      <c r="CR339" s="152"/>
      <c r="CS339" s="152"/>
      <c r="CT339" s="152"/>
      <c r="CU339" s="152"/>
      <c r="CV339" s="152"/>
      <c r="CW339" s="152"/>
      <c r="CX339" s="152"/>
      <c r="CY339" s="152"/>
      <c r="CZ339" s="152"/>
      <c r="DA339" s="152"/>
      <c r="DB339" s="152"/>
      <c r="DC339" s="152"/>
      <c r="DD339" s="152"/>
      <c r="DE339" s="152"/>
      <c r="DF339" s="152"/>
      <c r="DG339" s="152"/>
      <c r="DH339" s="152"/>
      <c r="DI339" s="152"/>
      <c r="DJ339" s="152"/>
      <c r="DK339" s="152"/>
      <c r="DL339" s="152"/>
      <c r="DM339" s="152"/>
      <c r="DN339" s="152"/>
      <c r="DO339" s="152"/>
      <c r="DP339" s="152"/>
      <c r="DQ339" s="152"/>
      <c r="DR339" s="152"/>
      <c r="DS339" s="152"/>
      <c r="DT339" s="152"/>
      <c r="DU339" s="152"/>
      <c r="DV339" s="152"/>
      <c r="DW339" s="152"/>
      <c r="DX339" s="152"/>
      <c r="DY339" s="152"/>
      <c r="DZ339" s="152"/>
      <c r="EA339" s="152"/>
      <c r="EB339" s="152"/>
      <c r="EC339" s="152"/>
      <c r="ED339" s="152"/>
      <c r="EE339" s="152"/>
      <c r="EF339" s="152"/>
      <c r="EG339" s="152"/>
      <c r="EH339" s="152"/>
      <c r="EI339" s="152"/>
      <c r="EJ339" s="152"/>
      <c r="EK339" s="152"/>
      <c r="EL339" s="152"/>
      <c r="EM339" s="152"/>
      <c r="EN339" s="152"/>
      <c r="EO339" s="152"/>
      <c r="EP339" s="152"/>
      <c r="EQ339" s="152"/>
      <c r="ER339" s="152"/>
      <c r="ES339" s="152"/>
      <c r="ET339" s="152"/>
      <c r="EU339" s="152"/>
      <c r="EV339" s="152"/>
      <c r="EW339" s="152"/>
      <c r="EX339" s="152"/>
      <c r="EY339" s="152"/>
      <c r="EZ339" s="152"/>
      <c r="FA339" s="152"/>
      <c r="FB339" s="152"/>
      <c r="FC339" s="152"/>
      <c r="FD339" s="152"/>
      <c r="FE339" s="152"/>
      <c r="FF339" s="152"/>
      <c r="FG339" s="152"/>
      <c r="FH339" s="152"/>
      <c r="FI339" s="152"/>
      <c r="FJ339" s="152"/>
      <c r="FK339" s="152"/>
      <c r="FL339" s="152"/>
      <c r="FM339" s="152"/>
      <c r="FN339" s="152"/>
      <c r="FO339" s="152"/>
      <c r="FP339" s="152"/>
      <c r="FQ339" s="152"/>
      <c r="FR339" s="152"/>
      <c r="FS339" s="152"/>
      <c r="FT339" s="152"/>
      <c r="FU339" s="152"/>
      <c r="FV339" s="152"/>
      <c r="FW339" s="152"/>
      <c r="FX339" s="152"/>
      <c r="FY339" s="152"/>
      <c r="FZ339" s="152"/>
      <c r="GA339" s="152"/>
      <c r="GB339" s="152"/>
      <c r="GC339" s="152"/>
      <c r="GD339" s="152"/>
      <c r="GE339" s="152"/>
      <c r="GF339" s="152"/>
      <c r="GG339" s="152"/>
      <c r="GH339" s="152"/>
      <c r="GI339" s="152"/>
      <c r="GJ339" s="152"/>
      <c r="GK339" s="152"/>
      <c r="GL339" s="152"/>
      <c r="GM339" s="152"/>
      <c r="GN339" s="152"/>
      <c r="GO339" s="152"/>
      <c r="GP339" s="152"/>
      <c r="GQ339" s="152"/>
      <c r="GR339" s="152"/>
      <c r="GS339" s="152"/>
      <c r="GT339" s="152"/>
      <c r="GU339" s="152"/>
      <c r="GV339" s="152"/>
      <c r="GW339" s="152"/>
      <c r="GX339" s="152"/>
      <c r="GY339" s="152"/>
      <c r="GZ339" s="152"/>
      <c r="HA339" s="152"/>
      <c r="HB339" s="152"/>
      <c r="HC339" s="152"/>
      <c r="HD339" s="152"/>
      <c r="HE339" s="152"/>
      <c r="HF339" s="152"/>
      <c r="HG339" s="152"/>
      <c r="HH339" s="152"/>
      <c r="HI339" s="152"/>
      <c r="HJ339" s="152"/>
      <c r="HK339" s="152"/>
      <c r="HL339" s="152"/>
      <c r="HM339" s="152"/>
      <c r="HN339" s="152"/>
      <c r="HO339" s="152"/>
      <c r="HP339" s="152"/>
      <c r="HQ339" s="152"/>
      <c r="HR339" s="152"/>
      <c r="HS339" s="152"/>
      <c r="HT339" s="152"/>
      <c r="HU339" s="152"/>
      <c r="HV339" s="152"/>
      <c r="HW339" s="152"/>
      <c r="HX339" s="152"/>
      <c r="HY339" s="152"/>
      <c r="HZ339" s="152"/>
      <c r="IA339" s="152"/>
      <c r="IB339" s="152"/>
      <c r="IC339" s="152"/>
      <c r="ID339" s="152"/>
      <c r="IE339" s="152"/>
      <c r="IF339" s="152"/>
      <c r="IG339" s="152"/>
      <c r="IH339" s="152"/>
      <c r="II339" s="152"/>
      <c r="IJ339" s="152"/>
      <c r="IK339" s="152"/>
      <c r="IL339" s="152"/>
      <c r="IM339" s="152"/>
      <c r="IN339" s="152"/>
      <c r="IO339" s="152"/>
      <c r="IP339" s="152"/>
      <c r="IQ339" s="152"/>
      <c r="IR339" s="152"/>
      <c r="IS339" s="152"/>
      <c r="IT339" s="152"/>
      <c r="IU339" s="152"/>
      <c r="IV339" s="152"/>
    </row>
    <row r="340" spans="1:256" s="35" customFormat="1" ht="318.75">
      <c r="A340" s="141">
        <v>606</v>
      </c>
      <c r="B340" s="45" t="s">
        <v>254</v>
      </c>
      <c r="C340" s="142">
        <v>401000022</v>
      </c>
      <c r="D340" s="154" t="s">
        <v>328</v>
      </c>
      <c r="E340" s="144" t="s">
        <v>256</v>
      </c>
      <c r="F340" s="145"/>
      <c r="G340" s="145"/>
      <c r="H340" s="146">
        <v>1</v>
      </c>
      <c r="I340" s="145"/>
      <c r="J340" s="146">
        <v>9</v>
      </c>
      <c r="K340" s="146">
        <v>1</v>
      </c>
      <c r="L340" s="146" t="s">
        <v>284</v>
      </c>
      <c r="M340" s="146"/>
      <c r="N340" s="146"/>
      <c r="O340" s="146"/>
      <c r="P340" s="52" t="s">
        <v>258</v>
      </c>
      <c r="Q340" s="52" t="s">
        <v>421</v>
      </c>
      <c r="R340" s="146"/>
      <c r="S340" s="146"/>
      <c r="T340" s="146"/>
      <c r="U340" s="146"/>
      <c r="V340" s="146"/>
      <c r="W340" s="146"/>
      <c r="X340" s="146" t="s">
        <v>278</v>
      </c>
      <c r="Y340" s="146"/>
      <c r="Z340" s="146" t="s">
        <v>422</v>
      </c>
      <c r="AA340" s="146"/>
      <c r="AB340" s="52" t="s">
        <v>423</v>
      </c>
      <c r="AC340" s="52" t="s">
        <v>260</v>
      </c>
      <c r="AD340" s="52"/>
      <c r="AE340" s="52"/>
      <c r="AF340" s="52"/>
      <c r="AG340" s="52"/>
      <c r="AH340" s="52"/>
      <c r="AI340" s="52"/>
      <c r="AJ340" s="52"/>
      <c r="AK340" s="52"/>
      <c r="AL340" s="52"/>
      <c r="AM340" s="52" t="s">
        <v>350</v>
      </c>
      <c r="AN340" s="52" t="s">
        <v>262</v>
      </c>
      <c r="AO340" s="147" t="s">
        <v>263</v>
      </c>
      <c r="AP340" s="147" t="s">
        <v>329</v>
      </c>
      <c r="AQ340" s="147" t="s">
        <v>424</v>
      </c>
      <c r="AR340" s="148" t="s">
        <v>425</v>
      </c>
      <c r="AS340" s="147" t="s">
        <v>273</v>
      </c>
      <c r="AT340" s="149">
        <v>818000</v>
      </c>
      <c r="AU340" s="149">
        <v>818000</v>
      </c>
      <c r="AV340" s="149">
        <v>0</v>
      </c>
      <c r="AW340" s="149">
        <v>0</v>
      </c>
      <c r="AX340" s="149">
        <v>0</v>
      </c>
      <c r="AY340" s="149">
        <v>0</v>
      </c>
      <c r="AZ340" s="141" t="s">
        <v>152</v>
      </c>
      <c r="BA340" s="152"/>
      <c r="BB340" s="152"/>
      <c r="BC340" s="152"/>
      <c r="BD340" s="152"/>
      <c r="BE340" s="152"/>
      <c r="BF340" s="152"/>
      <c r="BG340" s="152"/>
      <c r="BH340" s="152"/>
      <c r="BI340" s="152"/>
      <c r="BJ340" s="152"/>
      <c r="BK340" s="152"/>
      <c r="BL340" s="152"/>
      <c r="BM340" s="152"/>
      <c r="BN340" s="152"/>
      <c r="BO340" s="152"/>
      <c r="BP340" s="152"/>
      <c r="BQ340" s="152"/>
      <c r="BR340" s="152"/>
      <c r="BS340" s="152"/>
      <c r="BT340" s="152"/>
      <c r="BU340" s="152"/>
      <c r="BV340" s="152"/>
      <c r="BW340" s="152"/>
      <c r="BX340" s="152"/>
      <c r="BY340" s="152"/>
      <c r="BZ340" s="152"/>
      <c r="CA340" s="152"/>
      <c r="CB340" s="152"/>
      <c r="CC340" s="152"/>
      <c r="CD340" s="152"/>
      <c r="CE340" s="152"/>
      <c r="CF340" s="152"/>
      <c r="CG340" s="152"/>
      <c r="CH340" s="152"/>
      <c r="CI340" s="152"/>
      <c r="CJ340" s="152"/>
      <c r="CK340" s="152"/>
      <c r="CL340" s="152"/>
      <c r="CM340" s="152"/>
      <c r="CN340" s="152"/>
      <c r="CO340" s="152"/>
      <c r="CP340" s="152"/>
      <c r="CQ340" s="152"/>
      <c r="CR340" s="152"/>
      <c r="CS340" s="152"/>
      <c r="CT340" s="152"/>
      <c r="CU340" s="152"/>
      <c r="CV340" s="152"/>
      <c r="CW340" s="152"/>
      <c r="CX340" s="152"/>
      <c r="CY340" s="152"/>
      <c r="CZ340" s="152"/>
      <c r="DA340" s="152"/>
      <c r="DB340" s="152"/>
      <c r="DC340" s="152"/>
      <c r="DD340" s="152"/>
      <c r="DE340" s="152"/>
      <c r="DF340" s="152"/>
      <c r="DG340" s="152"/>
      <c r="DH340" s="152"/>
      <c r="DI340" s="152"/>
      <c r="DJ340" s="152"/>
      <c r="DK340" s="152"/>
      <c r="DL340" s="152"/>
      <c r="DM340" s="152"/>
      <c r="DN340" s="152"/>
      <c r="DO340" s="152"/>
      <c r="DP340" s="152"/>
      <c r="DQ340" s="152"/>
      <c r="DR340" s="152"/>
      <c r="DS340" s="152"/>
      <c r="DT340" s="152"/>
      <c r="DU340" s="152"/>
      <c r="DV340" s="152"/>
      <c r="DW340" s="152"/>
      <c r="DX340" s="152"/>
      <c r="DY340" s="152"/>
      <c r="DZ340" s="152"/>
      <c r="EA340" s="152"/>
      <c r="EB340" s="152"/>
      <c r="EC340" s="152"/>
      <c r="ED340" s="152"/>
      <c r="EE340" s="152"/>
      <c r="EF340" s="152"/>
      <c r="EG340" s="152"/>
      <c r="EH340" s="152"/>
      <c r="EI340" s="152"/>
      <c r="EJ340" s="152"/>
      <c r="EK340" s="152"/>
      <c r="EL340" s="152"/>
      <c r="EM340" s="152"/>
      <c r="EN340" s="152"/>
      <c r="EO340" s="152"/>
      <c r="EP340" s="152"/>
      <c r="EQ340" s="152"/>
      <c r="ER340" s="152"/>
      <c r="ES340" s="152"/>
      <c r="ET340" s="152"/>
      <c r="EU340" s="152"/>
      <c r="EV340" s="152"/>
      <c r="EW340" s="152"/>
      <c r="EX340" s="152"/>
      <c r="EY340" s="152"/>
      <c r="EZ340" s="152"/>
      <c r="FA340" s="152"/>
      <c r="FB340" s="152"/>
      <c r="FC340" s="152"/>
      <c r="FD340" s="152"/>
      <c r="FE340" s="152"/>
      <c r="FF340" s="152"/>
      <c r="FG340" s="152"/>
      <c r="FH340" s="152"/>
      <c r="FI340" s="152"/>
      <c r="FJ340" s="152"/>
      <c r="FK340" s="152"/>
      <c r="FL340" s="152"/>
      <c r="FM340" s="152"/>
      <c r="FN340" s="152"/>
      <c r="FO340" s="152"/>
      <c r="FP340" s="152"/>
      <c r="FQ340" s="152"/>
      <c r="FR340" s="152"/>
      <c r="FS340" s="152"/>
      <c r="FT340" s="152"/>
      <c r="FU340" s="152"/>
      <c r="FV340" s="152"/>
      <c r="FW340" s="152"/>
      <c r="FX340" s="152"/>
      <c r="FY340" s="152"/>
      <c r="FZ340" s="152"/>
      <c r="GA340" s="152"/>
      <c r="GB340" s="152"/>
      <c r="GC340" s="152"/>
      <c r="GD340" s="152"/>
      <c r="GE340" s="152"/>
      <c r="GF340" s="152"/>
      <c r="GG340" s="152"/>
      <c r="GH340" s="152"/>
      <c r="GI340" s="152"/>
      <c r="GJ340" s="152"/>
      <c r="GK340" s="152"/>
      <c r="GL340" s="152"/>
      <c r="GM340" s="152"/>
      <c r="GN340" s="152"/>
      <c r="GO340" s="152"/>
      <c r="GP340" s="152"/>
      <c r="GQ340" s="152"/>
      <c r="GR340" s="152"/>
      <c r="GS340" s="152"/>
      <c r="GT340" s="152"/>
      <c r="GU340" s="152"/>
      <c r="GV340" s="152"/>
      <c r="GW340" s="152"/>
      <c r="GX340" s="152"/>
      <c r="GY340" s="152"/>
      <c r="GZ340" s="152"/>
      <c r="HA340" s="152"/>
      <c r="HB340" s="152"/>
      <c r="HC340" s="152"/>
      <c r="HD340" s="152"/>
      <c r="HE340" s="152"/>
      <c r="HF340" s="152"/>
      <c r="HG340" s="152"/>
      <c r="HH340" s="152"/>
      <c r="HI340" s="152"/>
      <c r="HJ340" s="152"/>
      <c r="HK340" s="152"/>
      <c r="HL340" s="152"/>
      <c r="HM340" s="152"/>
      <c r="HN340" s="152"/>
      <c r="HO340" s="152"/>
      <c r="HP340" s="152"/>
      <c r="HQ340" s="152"/>
      <c r="HR340" s="152"/>
      <c r="HS340" s="152"/>
      <c r="HT340" s="152"/>
      <c r="HU340" s="152"/>
      <c r="HV340" s="152"/>
      <c r="HW340" s="152"/>
      <c r="HX340" s="152"/>
      <c r="HY340" s="152"/>
      <c r="HZ340" s="152"/>
      <c r="IA340" s="152"/>
      <c r="IB340" s="152"/>
      <c r="IC340" s="152"/>
      <c r="ID340" s="152"/>
      <c r="IE340" s="152"/>
      <c r="IF340" s="152"/>
      <c r="IG340" s="152"/>
      <c r="IH340" s="152"/>
      <c r="II340" s="152"/>
      <c r="IJ340" s="152"/>
      <c r="IK340" s="152"/>
      <c r="IL340" s="152"/>
      <c r="IM340" s="152"/>
      <c r="IN340" s="152"/>
      <c r="IO340" s="152"/>
      <c r="IP340" s="152"/>
      <c r="IQ340" s="152"/>
      <c r="IR340" s="152"/>
      <c r="IS340" s="152"/>
      <c r="IT340" s="152"/>
      <c r="IU340" s="152"/>
      <c r="IV340" s="152"/>
    </row>
    <row r="341" spans="1:256" s="35" customFormat="1" ht="293.25">
      <c r="A341" s="141">
        <v>606</v>
      </c>
      <c r="B341" s="45" t="s">
        <v>254</v>
      </c>
      <c r="C341" s="142">
        <v>401000022</v>
      </c>
      <c r="D341" s="154" t="s">
        <v>328</v>
      </c>
      <c r="E341" s="144" t="s">
        <v>256</v>
      </c>
      <c r="F341" s="145"/>
      <c r="G341" s="145"/>
      <c r="H341" s="146">
        <v>11</v>
      </c>
      <c r="I341" s="145"/>
      <c r="J341" s="146">
        <v>79</v>
      </c>
      <c r="K341" s="146">
        <v>7</v>
      </c>
      <c r="L341" s="146"/>
      <c r="M341" s="146"/>
      <c r="N341" s="146"/>
      <c r="O341" s="146"/>
      <c r="P341" s="52" t="s">
        <v>258</v>
      </c>
      <c r="Q341" s="52" t="s">
        <v>259</v>
      </c>
      <c r="R341" s="146"/>
      <c r="S341" s="146"/>
      <c r="T341" s="146"/>
      <c r="U341" s="146"/>
      <c r="V341" s="146">
        <v>15</v>
      </c>
      <c r="W341" s="146">
        <v>1</v>
      </c>
      <c r="X341" s="146"/>
      <c r="Y341" s="146"/>
      <c r="Z341" s="146"/>
      <c r="AA341" s="146"/>
      <c r="AB341" s="52" t="s">
        <v>258</v>
      </c>
      <c r="AC341" s="52" t="s">
        <v>426</v>
      </c>
      <c r="AD341" s="52"/>
      <c r="AE341" s="52"/>
      <c r="AF341" s="52"/>
      <c r="AG341" s="52"/>
      <c r="AH341" s="52"/>
      <c r="AI341" s="52"/>
      <c r="AJ341" s="155" t="s">
        <v>427</v>
      </c>
      <c r="AK341" s="52"/>
      <c r="AL341" s="52"/>
      <c r="AM341" s="52" t="s">
        <v>428</v>
      </c>
      <c r="AN341" s="52" t="s">
        <v>429</v>
      </c>
      <c r="AO341" s="147" t="s">
        <v>199</v>
      </c>
      <c r="AP341" s="147" t="s">
        <v>430</v>
      </c>
      <c r="AQ341" s="147" t="s">
        <v>431</v>
      </c>
      <c r="AR341" s="148" t="s">
        <v>432</v>
      </c>
      <c r="AS341" s="147" t="s">
        <v>122</v>
      </c>
      <c r="AT341" s="149">
        <v>439618</v>
      </c>
      <c r="AU341" s="149">
        <v>429958</v>
      </c>
      <c r="AV341" s="149">
        <v>1830780</v>
      </c>
      <c r="AW341" s="149">
        <v>1407600</v>
      </c>
      <c r="AX341" s="149">
        <v>1407600</v>
      </c>
      <c r="AY341" s="149">
        <v>1407600</v>
      </c>
      <c r="AZ341" s="141" t="s">
        <v>134</v>
      </c>
      <c r="BA341" s="152"/>
      <c r="BB341" s="152"/>
      <c r="BC341" s="152"/>
      <c r="BD341" s="152"/>
      <c r="BE341" s="152"/>
      <c r="BF341" s="152"/>
      <c r="BG341" s="152"/>
      <c r="BH341" s="152"/>
      <c r="BI341" s="152"/>
      <c r="BJ341" s="152"/>
      <c r="BK341" s="152"/>
      <c r="BL341" s="152"/>
      <c r="BM341" s="152"/>
      <c r="BN341" s="152"/>
      <c r="BO341" s="152"/>
      <c r="BP341" s="152"/>
      <c r="BQ341" s="152"/>
      <c r="BR341" s="152"/>
      <c r="BS341" s="152"/>
      <c r="BT341" s="152"/>
      <c r="BU341" s="152"/>
      <c r="BV341" s="152"/>
      <c r="BW341" s="152"/>
      <c r="BX341" s="152"/>
      <c r="BY341" s="152"/>
      <c r="BZ341" s="152"/>
      <c r="CA341" s="152"/>
      <c r="CB341" s="152"/>
      <c r="CC341" s="152"/>
      <c r="CD341" s="152"/>
      <c r="CE341" s="152"/>
      <c r="CF341" s="152"/>
      <c r="CG341" s="152"/>
      <c r="CH341" s="152"/>
      <c r="CI341" s="152"/>
      <c r="CJ341" s="152"/>
      <c r="CK341" s="152"/>
      <c r="CL341" s="152"/>
      <c r="CM341" s="152"/>
      <c r="CN341" s="152"/>
      <c r="CO341" s="152"/>
      <c r="CP341" s="152"/>
      <c r="CQ341" s="152"/>
      <c r="CR341" s="152"/>
      <c r="CS341" s="152"/>
      <c r="CT341" s="152"/>
      <c r="CU341" s="152"/>
      <c r="CV341" s="152"/>
      <c r="CW341" s="152"/>
      <c r="CX341" s="152"/>
      <c r="CY341" s="152"/>
      <c r="CZ341" s="152"/>
      <c r="DA341" s="152"/>
      <c r="DB341" s="152"/>
      <c r="DC341" s="152"/>
      <c r="DD341" s="152"/>
      <c r="DE341" s="152"/>
      <c r="DF341" s="152"/>
      <c r="DG341" s="152"/>
      <c r="DH341" s="152"/>
      <c r="DI341" s="152"/>
      <c r="DJ341" s="152"/>
      <c r="DK341" s="152"/>
      <c r="DL341" s="152"/>
      <c r="DM341" s="152"/>
      <c r="DN341" s="152"/>
      <c r="DO341" s="152"/>
      <c r="DP341" s="152"/>
      <c r="DQ341" s="152"/>
      <c r="DR341" s="152"/>
      <c r="DS341" s="152"/>
      <c r="DT341" s="152"/>
      <c r="DU341" s="152"/>
      <c r="DV341" s="152"/>
      <c r="DW341" s="152"/>
      <c r="DX341" s="152"/>
      <c r="DY341" s="152"/>
      <c r="DZ341" s="152"/>
      <c r="EA341" s="152"/>
      <c r="EB341" s="152"/>
      <c r="EC341" s="152"/>
      <c r="ED341" s="152"/>
      <c r="EE341" s="152"/>
      <c r="EF341" s="152"/>
      <c r="EG341" s="152"/>
      <c r="EH341" s="152"/>
      <c r="EI341" s="152"/>
      <c r="EJ341" s="152"/>
      <c r="EK341" s="152"/>
      <c r="EL341" s="152"/>
      <c r="EM341" s="152"/>
      <c r="EN341" s="152"/>
      <c r="EO341" s="152"/>
      <c r="EP341" s="152"/>
      <c r="EQ341" s="152"/>
      <c r="ER341" s="152"/>
      <c r="ES341" s="152"/>
      <c r="ET341" s="152"/>
      <c r="EU341" s="152"/>
      <c r="EV341" s="152"/>
      <c r="EW341" s="152"/>
      <c r="EX341" s="152"/>
      <c r="EY341" s="152"/>
      <c r="EZ341" s="152"/>
      <c r="FA341" s="152"/>
      <c r="FB341" s="152"/>
      <c r="FC341" s="152"/>
      <c r="FD341" s="152"/>
      <c r="FE341" s="152"/>
      <c r="FF341" s="152"/>
      <c r="FG341" s="152"/>
      <c r="FH341" s="152"/>
      <c r="FI341" s="152"/>
      <c r="FJ341" s="152"/>
      <c r="FK341" s="152"/>
      <c r="FL341" s="152"/>
      <c r="FM341" s="152"/>
      <c r="FN341" s="152"/>
      <c r="FO341" s="152"/>
      <c r="FP341" s="152"/>
      <c r="FQ341" s="152"/>
      <c r="FR341" s="152"/>
      <c r="FS341" s="152"/>
      <c r="FT341" s="152"/>
      <c r="FU341" s="152"/>
      <c r="FV341" s="152"/>
      <c r="FW341" s="152"/>
      <c r="FX341" s="152"/>
      <c r="FY341" s="152"/>
      <c r="FZ341" s="152"/>
      <c r="GA341" s="152"/>
      <c r="GB341" s="152"/>
      <c r="GC341" s="152"/>
      <c r="GD341" s="152"/>
      <c r="GE341" s="152"/>
      <c r="GF341" s="152"/>
      <c r="GG341" s="152"/>
      <c r="GH341" s="152"/>
      <c r="GI341" s="152"/>
      <c r="GJ341" s="152"/>
      <c r="GK341" s="152"/>
      <c r="GL341" s="152"/>
      <c r="GM341" s="152"/>
      <c r="GN341" s="152"/>
      <c r="GO341" s="152"/>
      <c r="GP341" s="152"/>
      <c r="GQ341" s="152"/>
      <c r="GR341" s="152"/>
      <c r="GS341" s="152"/>
      <c r="GT341" s="152"/>
      <c r="GU341" s="152"/>
      <c r="GV341" s="152"/>
      <c r="GW341" s="152"/>
      <c r="GX341" s="152"/>
      <c r="GY341" s="152"/>
      <c r="GZ341" s="152"/>
      <c r="HA341" s="152"/>
      <c r="HB341" s="152"/>
      <c r="HC341" s="152"/>
      <c r="HD341" s="152"/>
      <c r="HE341" s="152"/>
      <c r="HF341" s="152"/>
      <c r="HG341" s="152"/>
      <c r="HH341" s="152"/>
      <c r="HI341" s="152"/>
      <c r="HJ341" s="152"/>
      <c r="HK341" s="152"/>
      <c r="HL341" s="152"/>
      <c r="HM341" s="152"/>
      <c r="HN341" s="152"/>
      <c r="HO341" s="152"/>
      <c r="HP341" s="152"/>
      <c r="HQ341" s="152"/>
      <c r="HR341" s="152"/>
      <c r="HS341" s="152"/>
      <c r="HT341" s="152"/>
      <c r="HU341" s="152"/>
      <c r="HV341" s="152"/>
      <c r="HW341" s="152"/>
      <c r="HX341" s="152"/>
      <c r="HY341" s="152"/>
      <c r="HZ341" s="152"/>
      <c r="IA341" s="152"/>
      <c r="IB341" s="152"/>
      <c r="IC341" s="152"/>
      <c r="ID341" s="152"/>
      <c r="IE341" s="152"/>
      <c r="IF341" s="152"/>
      <c r="IG341" s="152"/>
      <c r="IH341" s="152"/>
      <c r="II341" s="152"/>
      <c r="IJ341" s="152"/>
      <c r="IK341" s="152"/>
      <c r="IL341" s="152"/>
      <c r="IM341" s="152"/>
      <c r="IN341" s="152"/>
      <c r="IO341" s="152"/>
      <c r="IP341" s="152"/>
      <c r="IQ341" s="152"/>
      <c r="IR341" s="152"/>
      <c r="IS341" s="152"/>
      <c r="IT341" s="152"/>
      <c r="IU341" s="152"/>
      <c r="IV341" s="152"/>
    </row>
    <row r="342" spans="1:256" s="35" customFormat="1" ht="280.5">
      <c r="A342" s="141">
        <v>606</v>
      </c>
      <c r="B342" s="45" t="s">
        <v>254</v>
      </c>
      <c r="C342" s="142">
        <v>401000022</v>
      </c>
      <c r="D342" s="154" t="s">
        <v>328</v>
      </c>
      <c r="E342" s="144" t="s">
        <v>256</v>
      </c>
      <c r="F342" s="145"/>
      <c r="G342" s="145"/>
      <c r="H342" s="146">
        <v>4</v>
      </c>
      <c r="I342" s="145"/>
      <c r="J342" s="146">
        <v>34</v>
      </c>
      <c r="K342" s="146">
        <v>2</v>
      </c>
      <c r="L342" s="146">
        <v>2</v>
      </c>
      <c r="M342" s="146"/>
      <c r="N342" s="146"/>
      <c r="O342" s="146"/>
      <c r="P342" s="52" t="s">
        <v>258</v>
      </c>
      <c r="Q342" s="52" t="s">
        <v>433</v>
      </c>
      <c r="R342" s="146"/>
      <c r="S342" s="146"/>
      <c r="T342" s="146"/>
      <c r="U342" s="146"/>
      <c r="V342" s="146" t="s">
        <v>434</v>
      </c>
      <c r="W342" s="146" t="s">
        <v>435</v>
      </c>
      <c r="X342" s="146"/>
      <c r="Y342" s="146"/>
      <c r="Z342" s="146"/>
      <c r="AA342" s="146" t="s">
        <v>436</v>
      </c>
      <c r="AB342" s="52" t="s">
        <v>437</v>
      </c>
      <c r="AC342" s="52" t="s">
        <v>260</v>
      </c>
      <c r="AD342" s="52"/>
      <c r="AE342" s="52"/>
      <c r="AF342" s="52"/>
      <c r="AG342" s="52"/>
      <c r="AH342" s="52"/>
      <c r="AI342" s="52"/>
      <c r="AJ342" s="52"/>
      <c r="AK342" s="52"/>
      <c r="AL342" s="52"/>
      <c r="AM342" s="52" t="s">
        <v>350</v>
      </c>
      <c r="AN342" s="52" t="s">
        <v>262</v>
      </c>
      <c r="AO342" s="147" t="s">
        <v>199</v>
      </c>
      <c r="AP342" s="147" t="s">
        <v>430</v>
      </c>
      <c r="AQ342" s="147" t="s">
        <v>438</v>
      </c>
      <c r="AR342" s="148" t="s">
        <v>439</v>
      </c>
      <c r="AS342" s="147" t="s">
        <v>122</v>
      </c>
      <c r="AT342" s="149">
        <v>0</v>
      </c>
      <c r="AU342" s="149">
        <v>0</v>
      </c>
      <c r="AV342" s="149">
        <v>0</v>
      </c>
      <c r="AW342" s="149">
        <v>1070556.3</v>
      </c>
      <c r="AX342" s="149">
        <v>1070556.3</v>
      </c>
      <c r="AY342" s="149">
        <v>1070556.3</v>
      </c>
      <c r="AZ342" s="141" t="s">
        <v>134</v>
      </c>
      <c r="BA342" s="152"/>
      <c r="BB342" s="152"/>
      <c r="BC342" s="152"/>
      <c r="BD342" s="152"/>
      <c r="BE342" s="152"/>
      <c r="BF342" s="152"/>
      <c r="BG342" s="152"/>
      <c r="BH342" s="152"/>
      <c r="BI342" s="152"/>
      <c r="BJ342" s="152"/>
      <c r="BK342" s="152"/>
      <c r="BL342" s="152"/>
      <c r="BM342" s="152"/>
      <c r="BN342" s="152"/>
      <c r="BO342" s="152"/>
      <c r="BP342" s="152"/>
      <c r="BQ342" s="152"/>
      <c r="BR342" s="152"/>
      <c r="BS342" s="152"/>
      <c r="BT342" s="152"/>
      <c r="BU342" s="152"/>
      <c r="BV342" s="152"/>
      <c r="BW342" s="152"/>
      <c r="BX342" s="152"/>
      <c r="BY342" s="152"/>
      <c r="BZ342" s="152"/>
      <c r="CA342" s="152"/>
      <c r="CB342" s="152"/>
      <c r="CC342" s="152"/>
      <c r="CD342" s="152"/>
      <c r="CE342" s="152"/>
      <c r="CF342" s="152"/>
      <c r="CG342" s="152"/>
      <c r="CH342" s="152"/>
      <c r="CI342" s="152"/>
      <c r="CJ342" s="152"/>
      <c r="CK342" s="152"/>
      <c r="CL342" s="152"/>
      <c r="CM342" s="152"/>
      <c r="CN342" s="152"/>
      <c r="CO342" s="152"/>
      <c r="CP342" s="152"/>
      <c r="CQ342" s="152"/>
      <c r="CR342" s="152"/>
      <c r="CS342" s="152"/>
      <c r="CT342" s="152"/>
      <c r="CU342" s="152"/>
      <c r="CV342" s="152"/>
      <c r="CW342" s="152"/>
      <c r="CX342" s="152"/>
      <c r="CY342" s="152"/>
      <c r="CZ342" s="152"/>
      <c r="DA342" s="152"/>
      <c r="DB342" s="152"/>
      <c r="DC342" s="152"/>
      <c r="DD342" s="152"/>
      <c r="DE342" s="152"/>
      <c r="DF342" s="152"/>
      <c r="DG342" s="152"/>
      <c r="DH342" s="152"/>
      <c r="DI342" s="152"/>
      <c r="DJ342" s="152"/>
      <c r="DK342" s="152"/>
      <c r="DL342" s="152"/>
      <c r="DM342" s="152"/>
      <c r="DN342" s="152"/>
      <c r="DO342" s="152"/>
      <c r="DP342" s="152"/>
      <c r="DQ342" s="152"/>
      <c r="DR342" s="152"/>
      <c r="DS342" s="152"/>
      <c r="DT342" s="152"/>
      <c r="DU342" s="152"/>
      <c r="DV342" s="152"/>
      <c r="DW342" s="152"/>
      <c r="DX342" s="152"/>
      <c r="DY342" s="152"/>
      <c r="DZ342" s="152"/>
      <c r="EA342" s="152"/>
      <c r="EB342" s="152"/>
      <c r="EC342" s="152"/>
      <c r="ED342" s="152"/>
      <c r="EE342" s="152"/>
      <c r="EF342" s="152"/>
      <c r="EG342" s="152"/>
      <c r="EH342" s="152"/>
      <c r="EI342" s="152"/>
      <c r="EJ342" s="152"/>
      <c r="EK342" s="152"/>
      <c r="EL342" s="152"/>
      <c r="EM342" s="152"/>
      <c r="EN342" s="152"/>
      <c r="EO342" s="152"/>
      <c r="EP342" s="152"/>
      <c r="EQ342" s="152"/>
      <c r="ER342" s="152"/>
      <c r="ES342" s="152"/>
      <c r="ET342" s="152"/>
      <c r="EU342" s="152"/>
      <c r="EV342" s="152"/>
      <c r="EW342" s="152"/>
      <c r="EX342" s="152"/>
      <c r="EY342" s="152"/>
      <c r="EZ342" s="152"/>
      <c r="FA342" s="152"/>
      <c r="FB342" s="152"/>
      <c r="FC342" s="152"/>
      <c r="FD342" s="152"/>
      <c r="FE342" s="152"/>
      <c r="FF342" s="152"/>
      <c r="FG342" s="152"/>
      <c r="FH342" s="152"/>
      <c r="FI342" s="152"/>
      <c r="FJ342" s="152"/>
      <c r="FK342" s="152"/>
      <c r="FL342" s="152"/>
      <c r="FM342" s="152"/>
      <c r="FN342" s="152"/>
      <c r="FO342" s="152"/>
      <c r="FP342" s="152"/>
      <c r="FQ342" s="152"/>
      <c r="FR342" s="152"/>
      <c r="FS342" s="152"/>
      <c r="FT342" s="152"/>
      <c r="FU342" s="152"/>
      <c r="FV342" s="152"/>
      <c r="FW342" s="152"/>
      <c r="FX342" s="152"/>
      <c r="FY342" s="152"/>
      <c r="FZ342" s="152"/>
      <c r="GA342" s="152"/>
      <c r="GB342" s="152"/>
      <c r="GC342" s="152"/>
      <c r="GD342" s="152"/>
      <c r="GE342" s="152"/>
      <c r="GF342" s="152"/>
      <c r="GG342" s="152"/>
      <c r="GH342" s="152"/>
      <c r="GI342" s="152"/>
      <c r="GJ342" s="152"/>
      <c r="GK342" s="152"/>
      <c r="GL342" s="152"/>
      <c r="GM342" s="152"/>
      <c r="GN342" s="152"/>
      <c r="GO342" s="152"/>
      <c r="GP342" s="152"/>
      <c r="GQ342" s="152"/>
      <c r="GR342" s="152"/>
      <c r="GS342" s="152"/>
      <c r="GT342" s="152"/>
      <c r="GU342" s="152"/>
      <c r="GV342" s="152"/>
      <c r="GW342" s="152"/>
      <c r="GX342" s="152"/>
      <c r="GY342" s="152"/>
      <c r="GZ342" s="152"/>
      <c r="HA342" s="152"/>
      <c r="HB342" s="152"/>
      <c r="HC342" s="152"/>
      <c r="HD342" s="152"/>
      <c r="HE342" s="152"/>
      <c r="HF342" s="152"/>
      <c r="HG342" s="152"/>
      <c r="HH342" s="152"/>
      <c r="HI342" s="152"/>
      <c r="HJ342" s="152"/>
      <c r="HK342" s="152"/>
      <c r="HL342" s="152"/>
      <c r="HM342" s="152"/>
      <c r="HN342" s="152"/>
      <c r="HO342" s="152"/>
      <c r="HP342" s="152"/>
      <c r="HQ342" s="152"/>
      <c r="HR342" s="152"/>
      <c r="HS342" s="152"/>
      <c r="HT342" s="152"/>
      <c r="HU342" s="152"/>
      <c r="HV342" s="152"/>
      <c r="HW342" s="152"/>
      <c r="HX342" s="152"/>
      <c r="HY342" s="152"/>
      <c r="HZ342" s="152"/>
      <c r="IA342" s="152"/>
      <c r="IB342" s="152"/>
      <c r="IC342" s="152"/>
      <c r="ID342" s="152"/>
      <c r="IE342" s="152"/>
      <c r="IF342" s="152"/>
      <c r="IG342" s="152"/>
      <c r="IH342" s="152"/>
      <c r="II342" s="152"/>
      <c r="IJ342" s="152"/>
      <c r="IK342" s="152"/>
      <c r="IL342" s="152"/>
      <c r="IM342" s="152"/>
      <c r="IN342" s="152"/>
      <c r="IO342" s="152"/>
      <c r="IP342" s="152"/>
      <c r="IQ342" s="152"/>
      <c r="IR342" s="152"/>
      <c r="IS342" s="152"/>
      <c r="IT342" s="152"/>
      <c r="IU342" s="152"/>
      <c r="IV342" s="152"/>
    </row>
    <row r="343" spans="1:256" s="35" customFormat="1" ht="127.5">
      <c r="A343" s="141">
        <v>606</v>
      </c>
      <c r="B343" s="45" t="s">
        <v>254</v>
      </c>
      <c r="C343" s="142">
        <v>401000024</v>
      </c>
      <c r="D343" s="154" t="s">
        <v>440</v>
      </c>
      <c r="E343" s="144" t="s">
        <v>256</v>
      </c>
      <c r="F343" s="145"/>
      <c r="G343" s="145"/>
      <c r="H343" s="146">
        <v>1</v>
      </c>
      <c r="I343" s="145"/>
      <c r="J343" s="146">
        <v>9</v>
      </c>
      <c r="K343" s="146">
        <v>1</v>
      </c>
      <c r="L343" s="146" t="s">
        <v>441</v>
      </c>
      <c r="M343" s="146"/>
      <c r="N343" s="146"/>
      <c r="O343" s="146"/>
      <c r="P343" s="52" t="s">
        <v>258</v>
      </c>
      <c r="Q343" s="52" t="s">
        <v>259</v>
      </c>
      <c r="R343" s="146"/>
      <c r="S343" s="146"/>
      <c r="T343" s="146"/>
      <c r="U343" s="146"/>
      <c r="V343" s="146">
        <v>11</v>
      </c>
      <c r="W343" s="146">
        <v>1</v>
      </c>
      <c r="X343" s="146"/>
      <c r="Y343" s="146"/>
      <c r="Z343" s="146"/>
      <c r="AA343" s="146"/>
      <c r="AB343" s="52" t="s">
        <v>258</v>
      </c>
      <c r="AC343" s="52" t="s">
        <v>260</v>
      </c>
      <c r="AD343" s="52"/>
      <c r="AE343" s="52"/>
      <c r="AF343" s="52"/>
      <c r="AG343" s="52"/>
      <c r="AH343" s="52"/>
      <c r="AI343" s="52"/>
      <c r="AJ343" s="52"/>
      <c r="AK343" s="52"/>
      <c r="AL343" s="52"/>
      <c r="AM343" s="52" t="s">
        <v>261</v>
      </c>
      <c r="AN343" s="52" t="s">
        <v>262</v>
      </c>
      <c r="AO343" s="147" t="s">
        <v>263</v>
      </c>
      <c r="AP343" s="147" t="s">
        <v>200</v>
      </c>
      <c r="AQ343" s="147" t="s">
        <v>442</v>
      </c>
      <c r="AR343" s="148" t="s">
        <v>265</v>
      </c>
      <c r="AS343" s="147" t="s">
        <v>331</v>
      </c>
      <c r="AT343" s="149">
        <v>99956286.930000007</v>
      </c>
      <c r="AU343" s="149">
        <v>99956286.930000007</v>
      </c>
      <c r="AV343" s="149">
        <v>101582878.77</v>
      </c>
      <c r="AW343" s="149">
        <v>101368849.77000001</v>
      </c>
      <c r="AX343" s="149">
        <v>103271379.77000001</v>
      </c>
      <c r="AY343" s="149">
        <v>105089171.75000001</v>
      </c>
      <c r="AZ343" s="141" t="s">
        <v>134</v>
      </c>
      <c r="BA343" s="152"/>
      <c r="BB343" s="152"/>
      <c r="BC343" s="152"/>
      <c r="BD343" s="152"/>
      <c r="BE343" s="152"/>
      <c r="BF343" s="152"/>
      <c r="BG343" s="152"/>
      <c r="BH343" s="152"/>
      <c r="BI343" s="152"/>
      <c r="BJ343" s="152"/>
      <c r="BK343" s="152"/>
      <c r="BL343" s="152"/>
      <c r="BM343" s="152"/>
      <c r="BN343" s="152"/>
      <c r="BO343" s="152"/>
      <c r="BP343" s="152"/>
      <c r="BQ343" s="152"/>
      <c r="BR343" s="152"/>
      <c r="BS343" s="152"/>
      <c r="BT343" s="152"/>
      <c r="BU343" s="152"/>
      <c r="BV343" s="152"/>
      <c r="BW343" s="152"/>
      <c r="BX343" s="152"/>
      <c r="BY343" s="152"/>
      <c r="BZ343" s="152"/>
      <c r="CA343" s="152"/>
      <c r="CB343" s="152"/>
      <c r="CC343" s="152"/>
      <c r="CD343" s="152"/>
      <c r="CE343" s="152"/>
      <c r="CF343" s="152"/>
      <c r="CG343" s="152"/>
      <c r="CH343" s="152"/>
      <c r="CI343" s="152"/>
      <c r="CJ343" s="152"/>
      <c r="CK343" s="152"/>
      <c r="CL343" s="152"/>
      <c r="CM343" s="152"/>
      <c r="CN343" s="152"/>
      <c r="CO343" s="152"/>
      <c r="CP343" s="152"/>
      <c r="CQ343" s="152"/>
      <c r="CR343" s="152"/>
      <c r="CS343" s="152"/>
      <c r="CT343" s="152"/>
      <c r="CU343" s="152"/>
      <c r="CV343" s="152"/>
      <c r="CW343" s="152"/>
      <c r="CX343" s="152"/>
      <c r="CY343" s="152"/>
      <c r="CZ343" s="152"/>
      <c r="DA343" s="152"/>
      <c r="DB343" s="152"/>
      <c r="DC343" s="152"/>
      <c r="DD343" s="152"/>
      <c r="DE343" s="152"/>
      <c r="DF343" s="152"/>
      <c r="DG343" s="152"/>
      <c r="DH343" s="152"/>
      <c r="DI343" s="152"/>
      <c r="DJ343" s="152"/>
      <c r="DK343" s="152"/>
      <c r="DL343" s="152"/>
      <c r="DM343" s="152"/>
      <c r="DN343" s="152"/>
      <c r="DO343" s="152"/>
      <c r="DP343" s="152"/>
      <c r="DQ343" s="152"/>
      <c r="DR343" s="152"/>
      <c r="DS343" s="152"/>
      <c r="DT343" s="152"/>
      <c r="DU343" s="152"/>
      <c r="DV343" s="152"/>
      <c r="DW343" s="152"/>
      <c r="DX343" s="152"/>
      <c r="DY343" s="152"/>
      <c r="DZ343" s="152"/>
      <c r="EA343" s="152"/>
      <c r="EB343" s="152"/>
      <c r="EC343" s="152"/>
      <c r="ED343" s="152"/>
      <c r="EE343" s="152"/>
      <c r="EF343" s="152"/>
      <c r="EG343" s="152"/>
      <c r="EH343" s="152"/>
      <c r="EI343" s="152"/>
      <c r="EJ343" s="152"/>
      <c r="EK343" s="152"/>
      <c r="EL343" s="152"/>
      <c r="EM343" s="152"/>
      <c r="EN343" s="152"/>
      <c r="EO343" s="152"/>
      <c r="EP343" s="152"/>
      <c r="EQ343" s="152"/>
      <c r="ER343" s="152"/>
      <c r="ES343" s="152"/>
      <c r="ET343" s="152"/>
      <c r="EU343" s="152"/>
      <c r="EV343" s="152"/>
      <c r="EW343" s="152"/>
      <c r="EX343" s="152"/>
      <c r="EY343" s="152"/>
      <c r="EZ343" s="152"/>
      <c r="FA343" s="152"/>
      <c r="FB343" s="152"/>
      <c r="FC343" s="152"/>
      <c r="FD343" s="152"/>
      <c r="FE343" s="152"/>
      <c r="FF343" s="152"/>
      <c r="FG343" s="152"/>
      <c r="FH343" s="152"/>
      <c r="FI343" s="152"/>
      <c r="FJ343" s="152"/>
      <c r="FK343" s="152"/>
      <c r="FL343" s="152"/>
      <c r="FM343" s="152"/>
      <c r="FN343" s="152"/>
      <c r="FO343" s="152"/>
      <c r="FP343" s="152"/>
      <c r="FQ343" s="152"/>
      <c r="FR343" s="152"/>
      <c r="FS343" s="152"/>
      <c r="FT343" s="152"/>
      <c r="FU343" s="152"/>
      <c r="FV343" s="152"/>
      <c r="FW343" s="152"/>
      <c r="FX343" s="152"/>
      <c r="FY343" s="152"/>
      <c r="FZ343" s="152"/>
      <c r="GA343" s="152"/>
      <c r="GB343" s="152"/>
      <c r="GC343" s="152"/>
      <c r="GD343" s="152"/>
      <c r="GE343" s="152"/>
      <c r="GF343" s="152"/>
      <c r="GG343" s="152"/>
      <c r="GH343" s="152"/>
      <c r="GI343" s="152"/>
      <c r="GJ343" s="152"/>
      <c r="GK343" s="152"/>
      <c r="GL343" s="152"/>
      <c r="GM343" s="152"/>
      <c r="GN343" s="152"/>
      <c r="GO343" s="152"/>
      <c r="GP343" s="152"/>
      <c r="GQ343" s="152"/>
      <c r="GR343" s="152"/>
      <c r="GS343" s="152"/>
      <c r="GT343" s="152"/>
      <c r="GU343" s="152"/>
      <c r="GV343" s="152"/>
      <c r="GW343" s="152"/>
      <c r="GX343" s="152"/>
      <c r="GY343" s="152"/>
      <c r="GZ343" s="152"/>
      <c r="HA343" s="152"/>
      <c r="HB343" s="152"/>
      <c r="HC343" s="152"/>
      <c r="HD343" s="152"/>
      <c r="HE343" s="152"/>
      <c r="HF343" s="152"/>
      <c r="HG343" s="152"/>
      <c r="HH343" s="152"/>
      <c r="HI343" s="152"/>
      <c r="HJ343" s="152"/>
      <c r="HK343" s="152"/>
      <c r="HL343" s="152"/>
      <c r="HM343" s="152"/>
      <c r="HN343" s="152"/>
      <c r="HO343" s="152"/>
      <c r="HP343" s="152"/>
      <c r="HQ343" s="152"/>
      <c r="HR343" s="152"/>
      <c r="HS343" s="152"/>
      <c r="HT343" s="152"/>
      <c r="HU343" s="152"/>
      <c r="HV343" s="152"/>
      <c r="HW343" s="152"/>
      <c r="HX343" s="152"/>
      <c r="HY343" s="152"/>
      <c r="HZ343" s="152"/>
      <c r="IA343" s="152"/>
      <c r="IB343" s="152"/>
      <c r="IC343" s="152"/>
      <c r="ID343" s="152"/>
      <c r="IE343" s="152"/>
      <c r="IF343" s="152"/>
      <c r="IG343" s="152"/>
      <c r="IH343" s="152"/>
      <c r="II343" s="152"/>
      <c r="IJ343" s="152"/>
      <c r="IK343" s="152"/>
      <c r="IL343" s="152"/>
      <c r="IM343" s="152"/>
      <c r="IN343" s="152"/>
      <c r="IO343" s="152"/>
      <c r="IP343" s="152"/>
      <c r="IQ343" s="152"/>
      <c r="IR343" s="152"/>
      <c r="IS343" s="152"/>
      <c r="IT343" s="152"/>
      <c r="IU343" s="152"/>
      <c r="IV343" s="152"/>
    </row>
    <row r="344" spans="1:256" s="35" customFormat="1" ht="127.5">
      <c r="A344" s="141">
        <v>606</v>
      </c>
      <c r="B344" s="45" t="s">
        <v>254</v>
      </c>
      <c r="C344" s="142">
        <v>401000024</v>
      </c>
      <c r="D344" s="154" t="s">
        <v>440</v>
      </c>
      <c r="E344" s="144" t="s">
        <v>256</v>
      </c>
      <c r="F344" s="145"/>
      <c r="G344" s="145"/>
      <c r="H344" s="146">
        <v>1</v>
      </c>
      <c r="I344" s="145"/>
      <c r="J344" s="146">
        <v>9</v>
      </c>
      <c r="K344" s="146">
        <v>1</v>
      </c>
      <c r="L344" s="146" t="s">
        <v>441</v>
      </c>
      <c r="M344" s="146"/>
      <c r="N344" s="146"/>
      <c r="O344" s="146"/>
      <c r="P344" s="52" t="s">
        <v>258</v>
      </c>
      <c r="Q344" s="52" t="s">
        <v>259</v>
      </c>
      <c r="R344" s="146"/>
      <c r="S344" s="146"/>
      <c r="T344" s="146"/>
      <c r="U344" s="146"/>
      <c r="V344" s="146">
        <v>11</v>
      </c>
      <c r="W344" s="146">
        <v>1</v>
      </c>
      <c r="X344" s="146"/>
      <c r="Y344" s="146"/>
      <c r="Z344" s="146"/>
      <c r="AA344" s="146"/>
      <c r="AB344" s="52" t="s">
        <v>258</v>
      </c>
      <c r="AC344" s="52" t="s">
        <v>260</v>
      </c>
      <c r="AD344" s="52"/>
      <c r="AE344" s="52"/>
      <c r="AF344" s="52"/>
      <c r="AG344" s="52"/>
      <c r="AH344" s="52"/>
      <c r="AI344" s="52"/>
      <c r="AJ344" s="52"/>
      <c r="AK344" s="52"/>
      <c r="AL344" s="52"/>
      <c r="AM344" s="52" t="s">
        <v>261</v>
      </c>
      <c r="AN344" s="52" t="s">
        <v>262</v>
      </c>
      <c r="AO344" s="147" t="s">
        <v>263</v>
      </c>
      <c r="AP344" s="147" t="s">
        <v>200</v>
      </c>
      <c r="AQ344" s="147" t="s">
        <v>442</v>
      </c>
      <c r="AR344" s="148" t="s">
        <v>265</v>
      </c>
      <c r="AS344" s="147" t="s">
        <v>331</v>
      </c>
      <c r="AT344" s="149">
        <v>354420.87</v>
      </c>
      <c r="AU344" s="149">
        <v>354420.87</v>
      </c>
      <c r="AV344" s="149">
        <v>0</v>
      </c>
      <c r="AW344" s="149">
        <v>0</v>
      </c>
      <c r="AX344" s="149">
        <v>0</v>
      </c>
      <c r="AY344" s="149">
        <v>0</v>
      </c>
      <c r="AZ344" s="141" t="s">
        <v>152</v>
      </c>
      <c r="BA344" s="152"/>
      <c r="BB344" s="152"/>
      <c r="BC344" s="152"/>
      <c r="BD344" s="152"/>
      <c r="BE344" s="152"/>
      <c r="BF344" s="152"/>
      <c r="BG344" s="152"/>
      <c r="BH344" s="152"/>
      <c r="BI344" s="152"/>
      <c r="BJ344" s="152"/>
      <c r="BK344" s="152"/>
      <c r="BL344" s="152"/>
      <c r="BM344" s="152"/>
      <c r="BN344" s="152"/>
      <c r="BO344" s="152"/>
      <c r="BP344" s="152"/>
      <c r="BQ344" s="152"/>
      <c r="BR344" s="152"/>
      <c r="BS344" s="152"/>
      <c r="BT344" s="152"/>
      <c r="BU344" s="152"/>
      <c r="BV344" s="152"/>
      <c r="BW344" s="152"/>
      <c r="BX344" s="152"/>
      <c r="BY344" s="152"/>
      <c r="BZ344" s="152"/>
      <c r="CA344" s="152"/>
      <c r="CB344" s="152"/>
      <c r="CC344" s="152"/>
      <c r="CD344" s="152"/>
      <c r="CE344" s="152"/>
      <c r="CF344" s="152"/>
      <c r="CG344" s="152"/>
      <c r="CH344" s="152"/>
      <c r="CI344" s="152"/>
      <c r="CJ344" s="152"/>
      <c r="CK344" s="152"/>
      <c r="CL344" s="152"/>
      <c r="CM344" s="152"/>
      <c r="CN344" s="152"/>
      <c r="CO344" s="152"/>
      <c r="CP344" s="152"/>
      <c r="CQ344" s="152"/>
      <c r="CR344" s="152"/>
      <c r="CS344" s="152"/>
      <c r="CT344" s="152"/>
      <c r="CU344" s="152"/>
      <c r="CV344" s="152"/>
      <c r="CW344" s="152"/>
      <c r="CX344" s="152"/>
      <c r="CY344" s="152"/>
      <c r="CZ344" s="152"/>
      <c r="DA344" s="152"/>
      <c r="DB344" s="152"/>
      <c r="DC344" s="152"/>
      <c r="DD344" s="152"/>
      <c r="DE344" s="152"/>
      <c r="DF344" s="152"/>
      <c r="DG344" s="152"/>
      <c r="DH344" s="152"/>
      <c r="DI344" s="152"/>
      <c r="DJ344" s="152"/>
      <c r="DK344" s="152"/>
      <c r="DL344" s="152"/>
      <c r="DM344" s="152"/>
      <c r="DN344" s="152"/>
      <c r="DO344" s="152"/>
      <c r="DP344" s="152"/>
      <c r="DQ344" s="152"/>
      <c r="DR344" s="152"/>
      <c r="DS344" s="152"/>
      <c r="DT344" s="152"/>
      <c r="DU344" s="152"/>
      <c r="DV344" s="152"/>
      <c r="DW344" s="152"/>
      <c r="DX344" s="152"/>
      <c r="DY344" s="152"/>
      <c r="DZ344" s="152"/>
      <c r="EA344" s="152"/>
      <c r="EB344" s="152"/>
      <c r="EC344" s="152"/>
      <c r="ED344" s="152"/>
      <c r="EE344" s="152"/>
      <c r="EF344" s="152"/>
      <c r="EG344" s="152"/>
      <c r="EH344" s="152"/>
      <c r="EI344" s="152"/>
      <c r="EJ344" s="152"/>
      <c r="EK344" s="152"/>
      <c r="EL344" s="152"/>
      <c r="EM344" s="152"/>
      <c r="EN344" s="152"/>
      <c r="EO344" s="152"/>
      <c r="EP344" s="152"/>
      <c r="EQ344" s="152"/>
      <c r="ER344" s="152"/>
      <c r="ES344" s="152"/>
      <c r="ET344" s="152"/>
      <c r="EU344" s="152"/>
      <c r="EV344" s="152"/>
      <c r="EW344" s="152"/>
      <c r="EX344" s="152"/>
      <c r="EY344" s="152"/>
      <c r="EZ344" s="152"/>
      <c r="FA344" s="152"/>
      <c r="FB344" s="152"/>
      <c r="FC344" s="152"/>
      <c r="FD344" s="152"/>
      <c r="FE344" s="152"/>
      <c r="FF344" s="152"/>
      <c r="FG344" s="152"/>
      <c r="FH344" s="152"/>
      <c r="FI344" s="152"/>
      <c r="FJ344" s="152"/>
      <c r="FK344" s="152"/>
      <c r="FL344" s="152"/>
      <c r="FM344" s="152"/>
      <c r="FN344" s="152"/>
      <c r="FO344" s="152"/>
      <c r="FP344" s="152"/>
      <c r="FQ344" s="152"/>
      <c r="FR344" s="152"/>
      <c r="FS344" s="152"/>
      <c r="FT344" s="152"/>
      <c r="FU344" s="152"/>
      <c r="FV344" s="152"/>
      <c r="FW344" s="152"/>
      <c r="FX344" s="152"/>
      <c r="FY344" s="152"/>
      <c r="FZ344" s="152"/>
      <c r="GA344" s="152"/>
      <c r="GB344" s="152"/>
      <c r="GC344" s="152"/>
      <c r="GD344" s="152"/>
      <c r="GE344" s="152"/>
      <c r="GF344" s="152"/>
      <c r="GG344" s="152"/>
      <c r="GH344" s="152"/>
      <c r="GI344" s="152"/>
      <c r="GJ344" s="152"/>
      <c r="GK344" s="152"/>
      <c r="GL344" s="152"/>
      <c r="GM344" s="152"/>
      <c r="GN344" s="152"/>
      <c r="GO344" s="152"/>
      <c r="GP344" s="152"/>
      <c r="GQ344" s="152"/>
      <c r="GR344" s="152"/>
      <c r="GS344" s="152"/>
      <c r="GT344" s="152"/>
      <c r="GU344" s="152"/>
      <c r="GV344" s="152"/>
      <c r="GW344" s="152"/>
      <c r="GX344" s="152"/>
      <c r="GY344" s="152"/>
      <c r="GZ344" s="152"/>
      <c r="HA344" s="152"/>
      <c r="HB344" s="152"/>
      <c r="HC344" s="152"/>
      <c r="HD344" s="152"/>
      <c r="HE344" s="152"/>
      <c r="HF344" s="152"/>
      <c r="HG344" s="152"/>
      <c r="HH344" s="152"/>
      <c r="HI344" s="152"/>
      <c r="HJ344" s="152"/>
      <c r="HK344" s="152"/>
      <c r="HL344" s="152"/>
      <c r="HM344" s="152"/>
      <c r="HN344" s="152"/>
      <c r="HO344" s="152"/>
      <c r="HP344" s="152"/>
      <c r="HQ344" s="152"/>
      <c r="HR344" s="152"/>
      <c r="HS344" s="152"/>
      <c r="HT344" s="152"/>
      <c r="HU344" s="152"/>
      <c r="HV344" s="152"/>
      <c r="HW344" s="152"/>
      <c r="HX344" s="152"/>
      <c r="HY344" s="152"/>
      <c r="HZ344" s="152"/>
      <c r="IA344" s="152"/>
      <c r="IB344" s="152"/>
      <c r="IC344" s="152"/>
      <c r="ID344" s="152"/>
      <c r="IE344" s="152"/>
      <c r="IF344" s="152"/>
      <c r="IG344" s="152"/>
      <c r="IH344" s="152"/>
      <c r="II344" s="152"/>
      <c r="IJ344" s="152"/>
      <c r="IK344" s="152"/>
      <c r="IL344" s="152"/>
      <c r="IM344" s="152"/>
      <c r="IN344" s="152"/>
      <c r="IO344" s="152"/>
      <c r="IP344" s="152"/>
      <c r="IQ344" s="152"/>
      <c r="IR344" s="152"/>
      <c r="IS344" s="152"/>
      <c r="IT344" s="152"/>
      <c r="IU344" s="152"/>
      <c r="IV344" s="152"/>
    </row>
    <row r="345" spans="1:256" s="227" customFormat="1" ht="127.5">
      <c r="A345" s="141">
        <v>606</v>
      </c>
      <c r="B345" s="45" t="s">
        <v>254</v>
      </c>
      <c r="C345" s="142">
        <v>401000024</v>
      </c>
      <c r="D345" s="154" t="s">
        <v>440</v>
      </c>
      <c r="E345" s="144" t="s">
        <v>256</v>
      </c>
      <c r="F345" s="145"/>
      <c r="G345" s="145"/>
      <c r="H345" s="146">
        <v>1</v>
      </c>
      <c r="I345" s="145"/>
      <c r="J345" s="146">
        <v>9</v>
      </c>
      <c r="K345" s="146">
        <v>1</v>
      </c>
      <c r="L345" s="146" t="s">
        <v>441</v>
      </c>
      <c r="M345" s="146"/>
      <c r="N345" s="146"/>
      <c r="O345" s="146"/>
      <c r="P345" s="52" t="s">
        <v>258</v>
      </c>
      <c r="Q345" s="52" t="s">
        <v>259</v>
      </c>
      <c r="R345" s="146"/>
      <c r="S345" s="146"/>
      <c r="T345" s="146"/>
      <c r="U345" s="146"/>
      <c r="V345" s="146">
        <v>11</v>
      </c>
      <c r="W345" s="146">
        <v>1</v>
      </c>
      <c r="X345" s="146"/>
      <c r="Y345" s="146"/>
      <c r="Z345" s="146"/>
      <c r="AA345" s="146"/>
      <c r="AB345" s="52" t="s">
        <v>258</v>
      </c>
      <c r="AC345" s="52" t="s">
        <v>260</v>
      </c>
      <c r="AD345" s="52"/>
      <c r="AE345" s="52"/>
      <c r="AF345" s="52"/>
      <c r="AG345" s="52"/>
      <c r="AH345" s="52"/>
      <c r="AI345" s="52"/>
      <c r="AJ345" s="52"/>
      <c r="AK345" s="52"/>
      <c r="AL345" s="52"/>
      <c r="AM345" s="52" t="s">
        <v>261</v>
      </c>
      <c r="AN345" s="52" t="s">
        <v>262</v>
      </c>
      <c r="AO345" s="147" t="s">
        <v>263</v>
      </c>
      <c r="AP345" s="147" t="s">
        <v>200</v>
      </c>
      <c r="AQ345" s="147" t="s">
        <v>442</v>
      </c>
      <c r="AR345" s="148" t="s">
        <v>265</v>
      </c>
      <c r="AS345" s="147" t="s">
        <v>337</v>
      </c>
      <c r="AT345" s="149">
        <v>117207496.28</v>
      </c>
      <c r="AU345" s="149">
        <v>117207496.28</v>
      </c>
      <c r="AV345" s="149">
        <v>123519882.70999999</v>
      </c>
      <c r="AW345" s="149">
        <v>127223290.23</v>
      </c>
      <c r="AX345" s="149">
        <v>129500380.23</v>
      </c>
      <c r="AY345" s="149">
        <v>134485938.25</v>
      </c>
      <c r="AZ345" s="141" t="s">
        <v>134</v>
      </c>
      <c r="BA345" s="152"/>
      <c r="BB345" s="152"/>
      <c r="BC345" s="152"/>
      <c r="BD345" s="152"/>
      <c r="BE345" s="152"/>
      <c r="BF345" s="152"/>
      <c r="BG345" s="152"/>
      <c r="BH345" s="152"/>
      <c r="BI345" s="152"/>
      <c r="BJ345" s="152"/>
      <c r="BK345" s="152"/>
      <c r="BL345" s="152"/>
      <c r="BM345" s="152"/>
      <c r="BN345" s="152"/>
      <c r="BO345" s="152"/>
      <c r="BP345" s="152"/>
      <c r="BQ345" s="152"/>
      <c r="BR345" s="152"/>
      <c r="BS345" s="152"/>
      <c r="BT345" s="152"/>
      <c r="BU345" s="152"/>
      <c r="BV345" s="152"/>
      <c r="BW345" s="152"/>
      <c r="BX345" s="152"/>
      <c r="BY345" s="152"/>
      <c r="BZ345" s="152"/>
      <c r="CA345" s="152"/>
      <c r="CB345" s="152"/>
      <c r="CC345" s="152"/>
      <c r="CD345" s="152"/>
      <c r="CE345" s="152"/>
      <c r="CF345" s="152"/>
      <c r="CG345" s="152"/>
      <c r="CH345" s="152"/>
      <c r="CI345" s="152"/>
      <c r="CJ345" s="152"/>
      <c r="CK345" s="152"/>
      <c r="CL345" s="152"/>
      <c r="CM345" s="152"/>
      <c r="CN345" s="152"/>
      <c r="CO345" s="152"/>
      <c r="CP345" s="152"/>
      <c r="CQ345" s="152"/>
      <c r="CR345" s="152"/>
      <c r="CS345" s="152"/>
      <c r="CT345" s="152"/>
      <c r="CU345" s="152"/>
      <c r="CV345" s="152"/>
      <c r="CW345" s="152"/>
      <c r="CX345" s="152"/>
      <c r="CY345" s="152"/>
      <c r="CZ345" s="152"/>
      <c r="DA345" s="152"/>
      <c r="DB345" s="152"/>
      <c r="DC345" s="152"/>
      <c r="DD345" s="152"/>
      <c r="DE345" s="152"/>
      <c r="DF345" s="152"/>
      <c r="DG345" s="152"/>
      <c r="DH345" s="152"/>
      <c r="DI345" s="152"/>
      <c r="DJ345" s="152"/>
      <c r="DK345" s="152"/>
      <c r="DL345" s="152"/>
      <c r="DM345" s="152"/>
      <c r="DN345" s="152"/>
      <c r="DO345" s="152"/>
      <c r="DP345" s="152"/>
      <c r="DQ345" s="152"/>
      <c r="DR345" s="152"/>
      <c r="DS345" s="152"/>
      <c r="DT345" s="152"/>
      <c r="DU345" s="152"/>
      <c r="DV345" s="152"/>
      <c r="DW345" s="152"/>
      <c r="DX345" s="152"/>
      <c r="DY345" s="152"/>
      <c r="DZ345" s="152"/>
      <c r="EA345" s="152"/>
      <c r="EB345" s="152"/>
      <c r="EC345" s="152"/>
      <c r="ED345" s="152"/>
      <c r="EE345" s="152"/>
      <c r="EF345" s="152"/>
      <c r="EG345" s="152"/>
      <c r="EH345" s="152"/>
      <c r="EI345" s="152"/>
      <c r="EJ345" s="152"/>
      <c r="EK345" s="152"/>
      <c r="EL345" s="152"/>
      <c r="EM345" s="152"/>
      <c r="EN345" s="152"/>
      <c r="EO345" s="152"/>
      <c r="EP345" s="152"/>
      <c r="EQ345" s="152"/>
      <c r="ER345" s="152"/>
      <c r="ES345" s="152"/>
      <c r="ET345" s="152"/>
      <c r="EU345" s="152"/>
      <c r="EV345" s="152"/>
      <c r="EW345" s="152"/>
      <c r="EX345" s="152"/>
      <c r="EY345" s="152"/>
      <c r="EZ345" s="152"/>
      <c r="FA345" s="152"/>
      <c r="FB345" s="152"/>
      <c r="FC345" s="152"/>
      <c r="FD345" s="152"/>
      <c r="FE345" s="152"/>
      <c r="FF345" s="152"/>
      <c r="FG345" s="152"/>
      <c r="FH345" s="152"/>
      <c r="FI345" s="152"/>
      <c r="FJ345" s="152"/>
      <c r="FK345" s="152"/>
      <c r="FL345" s="152"/>
      <c r="FM345" s="152"/>
      <c r="FN345" s="152"/>
      <c r="FO345" s="152"/>
      <c r="FP345" s="152"/>
      <c r="FQ345" s="152"/>
      <c r="FR345" s="152"/>
      <c r="FS345" s="152"/>
      <c r="FT345" s="152"/>
      <c r="FU345" s="152"/>
      <c r="FV345" s="152"/>
      <c r="FW345" s="152"/>
      <c r="FX345" s="152"/>
      <c r="FY345" s="152"/>
      <c r="FZ345" s="152"/>
      <c r="GA345" s="152"/>
      <c r="GB345" s="152"/>
      <c r="GC345" s="152"/>
      <c r="GD345" s="152"/>
      <c r="GE345" s="152"/>
      <c r="GF345" s="152"/>
      <c r="GG345" s="152"/>
      <c r="GH345" s="152"/>
      <c r="GI345" s="152"/>
      <c r="GJ345" s="152"/>
      <c r="GK345" s="152"/>
      <c r="GL345" s="152"/>
      <c r="GM345" s="152"/>
      <c r="GN345" s="152"/>
      <c r="GO345" s="152"/>
      <c r="GP345" s="152"/>
      <c r="GQ345" s="152"/>
      <c r="GR345" s="152"/>
      <c r="GS345" s="152"/>
      <c r="GT345" s="152"/>
      <c r="GU345" s="152"/>
      <c r="GV345" s="152"/>
      <c r="GW345" s="152"/>
      <c r="GX345" s="152"/>
      <c r="GY345" s="152"/>
      <c r="GZ345" s="152"/>
      <c r="HA345" s="152"/>
      <c r="HB345" s="152"/>
      <c r="HC345" s="152"/>
      <c r="HD345" s="152"/>
      <c r="HE345" s="152"/>
      <c r="HF345" s="152"/>
      <c r="HG345" s="152"/>
      <c r="HH345" s="152"/>
      <c r="HI345" s="152"/>
      <c r="HJ345" s="152"/>
      <c r="HK345" s="152"/>
      <c r="HL345" s="152"/>
      <c r="HM345" s="152"/>
      <c r="HN345" s="152"/>
      <c r="HO345" s="152"/>
      <c r="HP345" s="152"/>
      <c r="HQ345" s="152"/>
      <c r="HR345" s="152"/>
      <c r="HS345" s="152"/>
      <c r="HT345" s="152"/>
      <c r="HU345" s="152"/>
      <c r="HV345" s="152"/>
      <c r="HW345" s="152"/>
      <c r="HX345" s="152"/>
      <c r="HY345" s="152"/>
      <c r="HZ345" s="152"/>
      <c r="IA345" s="152"/>
      <c r="IB345" s="152"/>
      <c r="IC345" s="152"/>
      <c r="ID345" s="152"/>
      <c r="IE345" s="152"/>
      <c r="IF345" s="152"/>
      <c r="IG345" s="152"/>
      <c r="IH345" s="152"/>
      <c r="II345" s="152"/>
      <c r="IJ345" s="152"/>
      <c r="IK345" s="152"/>
      <c r="IL345" s="152"/>
      <c r="IM345" s="152"/>
      <c r="IN345" s="152"/>
      <c r="IO345" s="152"/>
      <c r="IP345" s="152"/>
      <c r="IQ345" s="152"/>
      <c r="IR345" s="152"/>
      <c r="IS345" s="152"/>
      <c r="IT345" s="152"/>
      <c r="IU345" s="152"/>
      <c r="IV345" s="152"/>
    </row>
    <row r="346" spans="1:256" s="35" customFormat="1" ht="127.5">
      <c r="A346" s="141">
        <v>606</v>
      </c>
      <c r="B346" s="45" t="s">
        <v>254</v>
      </c>
      <c r="C346" s="142">
        <v>401000024</v>
      </c>
      <c r="D346" s="154" t="s">
        <v>440</v>
      </c>
      <c r="E346" s="144" t="s">
        <v>256</v>
      </c>
      <c r="F346" s="145"/>
      <c r="G346" s="145"/>
      <c r="H346" s="146">
        <v>1</v>
      </c>
      <c r="I346" s="145"/>
      <c r="J346" s="146">
        <v>9</v>
      </c>
      <c r="K346" s="146">
        <v>1</v>
      </c>
      <c r="L346" s="146" t="s">
        <v>441</v>
      </c>
      <c r="M346" s="146"/>
      <c r="N346" s="146"/>
      <c r="O346" s="146"/>
      <c r="P346" s="52" t="s">
        <v>258</v>
      </c>
      <c r="Q346" s="52" t="s">
        <v>259</v>
      </c>
      <c r="R346" s="146"/>
      <c r="S346" s="146"/>
      <c r="T346" s="146"/>
      <c r="U346" s="146"/>
      <c r="V346" s="146">
        <v>11</v>
      </c>
      <c r="W346" s="146">
        <v>1</v>
      </c>
      <c r="X346" s="146"/>
      <c r="Y346" s="146"/>
      <c r="Z346" s="146"/>
      <c r="AA346" s="146"/>
      <c r="AB346" s="52" t="s">
        <v>258</v>
      </c>
      <c r="AC346" s="52" t="s">
        <v>260</v>
      </c>
      <c r="AD346" s="52"/>
      <c r="AE346" s="52"/>
      <c r="AF346" s="52"/>
      <c r="AG346" s="52"/>
      <c r="AH346" s="52"/>
      <c r="AI346" s="52"/>
      <c r="AJ346" s="52"/>
      <c r="AK346" s="52"/>
      <c r="AL346" s="52"/>
      <c r="AM346" s="52" t="s">
        <v>261</v>
      </c>
      <c r="AN346" s="52" t="s">
        <v>262</v>
      </c>
      <c r="AO346" s="147" t="s">
        <v>263</v>
      </c>
      <c r="AP346" s="147" t="s">
        <v>200</v>
      </c>
      <c r="AQ346" s="147" t="s">
        <v>442</v>
      </c>
      <c r="AR346" s="148" t="s">
        <v>265</v>
      </c>
      <c r="AS346" s="147" t="s">
        <v>337</v>
      </c>
      <c r="AT346" s="149">
        <v>297215.24</v>
      </c>
      <c r="AU346" s="149">
        <v>297215.24</v>
      </c>
      <c r="AV346" s="149">
        <v>0</v>
      </c>
      <c r="AW346" s="149">
        <v>0</v>
      </c>
      <c r="AX346" s="149">
        <v>0</v>
      </c>
      <c r="AY346" s="149">
        <v>0</v>
      </c>
      <c r="AZ346" s="141" t="s">
        <v>152</v>
      </c>
      <c r="BA346" s="152"/>
      <c r="BB346" s="152"/>
      <c r="BC346" s="152"/>
      <c r="BD346" s="152"/>
      <c r="BE346" s="152"/>
      <c r="BF346" s="152"/>
      <c r="BG346" s="152"/>
      <c r="BH346" s="152"/>
      <c r="BI346" s="152"/>
      <c r="BJ346" s="152"/>
      <c r="BK346" s="152"/>
      <c r="BL346" s="152"/>
      <c r="BM346" s="152"/>
      <c r="BN346" s="152"/>
      <c r="BO346" s="152"/>
      <c r="BP346" s="152"/>
      <c r="BQ346" s="152"/>
      <c r="BR346" s="152"/>
      <c r="BS346" s="152"/>
      <c r="BT346" s="152"/>
      <c r="BU346" s="152"/>
      <c r="BV346" s="152"/>
      <c r="BW346" s="152"/>
      <c r="BX346" s="152"/>
      <c r="BY346" s="152"/>
      <c r="BZ346" s="152"/>
      <c r="CA346" s="152"/>
      <c r="CB346" s="152"/>
      <c r="CC346" s="152"/>
      <c r="CD346" s="152"/>
      <c r="CE346" s="152"/>
      <c r="CF346" s="152"/>
      <c r="CG346" s="152"/>
      <c r="CH346" s="152"/>
      <c r="CI346" s="152"/>
      <c r="CJ346" s="152"/>
      <c r="CK346" s="152"/>
      <c r="CL346" s="152"/>
      <c r="CM346" s="152"/>
      <c r="CN346" s="152"/>
      <c r="CO346" s="152"/>
      <c r="CP346" s="152"/>
      <c r="CQ346" s="152"/>
      <c r="CR346" s="152"/>
      <c r="CS346" s="152"/>
      <c r="CT346" s="152"/>
      <c r="CU346" s="152"/>
      <c r="CV346" s="152"/>
      <c r="CW346" s="152"/>
      <c r="CX346" s="152"/>
      <c r="CY346" s="152"/>
      <c r="CZ346" s="152"/>
      <c r="DA346" s="152"/>
      <c r="DB346" s="152"/>
      <c r="DC346" s="152"/>
      <c r="DD346" s="152"/>
      <c r="DE346" s="152"/>
      <c r="DF346" s="152"/>
      <c r="DG346" s="152"/>
      <c r="DH346" s="152"/>
      <c r="DI346" s="152"/>
      <c r="DJ346" s="152"/>
      <c r="DK346" s="152"/>
      <c r="DL346" s="152"/>
      <c r="DM346" s="152"/>
      <c r="DN346" s="152"/>
      <c r="DO346" s="152"/>
      <c r="DP346" s="152"/>
      <c r="DQ346" s="152"/>
      <c r="DR346" s="152"/>
      <c r="DS346" s="152"/>
      <c r="DT346" s="152"/>
      <c r="DU346" s="152"/>
      <c r="DV346" s="152"/>
      <c r="DW346" s="152"/>
      <c r="DX346" s="152"/>
      <c r="DY346" s="152"/>
      <c r="DZ346" s="152"/>
      <c r="EA346" s="152"/>
      <c r="EB346" s="152"/>
      <c r="EC346" s="152"/>
      <c r="ED346" s="152"/>
      <c r="EE346" s="152"/>
      <c r="EF346" s="152"/>
      <c r="EG346" s="152"/>
      <c r="EH346" s="152"/>
      <c r="EI346" s="152"/>
      <c r="EJ346" s="152"/>
      <c r="EK346" s="152"/>
      <c r="EL346" s="152"/>
      <c r="EM346" s="152"/>
      <c r="EN346" s="152"/>
      <c r="EO346" s="152"/>
      <c r="EP346" s="152"/>
      <c r="EQ346" s="152"/>
      <c r="ER346" s="152"/>
      <c r="ES346" s="152"/>
      <c r="ET346" s="152"/>
      <c r="EU346" s="152"/>
      <c r="EV346" s="152"/>
      <c r="EW346" s="152"/>
      <c r="EX346" s="152"/>
      <c r="EY346" s="152"/>
      <c r="EZ346" s="152"/>
      <c r="FA346" s="152"/>
      <c r="FB346" s="152"/>
      <c r="FC346" s="152"/>
      <c r="FD346" s="152"/>
      <c r="FE346" s="152"/>
      <c r="FF346" s="152"/>
      <c r="FG346" s="152"/>
      <c r="FH346" s="152"/>
      <c r="FI346" s="152"/>
      <c r="FJ346" s="152"/>
      <c r="FK346" s="152"/>
      <c r="FL346" s="152"/>
      <c r="FM346" s="152"/>
      <c r="FN346" s="152"/>
      <c r="FO346" s="152"/>
      <c r="FP346" s="152"/>
      <c r="FQ346" s="152"/>
      <c r="FR346" s="152"/>
      <c r="FS346" s="152"/>
      <c r="FT346" s="152"/>
      <c r="FU346" s="152"/>
      <c r="FV346" s="152"/>
      <c r="FW346" s="152"/>
      <c r="FX346" s="152"/>
      <c r="FY346" s="152"/>
      <c r="FZ346" s="152"/>
      <c r="GA346" s="152"/>
      <c r="GB346" s="152"/>
      <c r="GC346" s="152"/>
      <c r="GD346" s="152"/>
      <c r="GE346" s="152"/>
      <c r="GF346" s="152"/>
      <c r="GG346" s="152"/>
      <c r="GH346" s="152"/>
      <c r="GI346" s="152"/>
      <c r="GJ346" s="152"/>
      <c r="GK346" s="152"/>
      <c r="GL346" s="152"/>
      <c r="GM346" s="152"/>
      <c r="GN346" s="152"/>
      <c r="GO346" s="152"/>
      <c r="GP346" s="152"/>
      <c r="GQ346" s="152"/>
      <c r="GR346" s="152"/>
      <c r="GS346" s="152"/>
      <c r="GT346" s="152"/>
      <c r="GU346" s="152"/>
      <c r="GV346" s="152"/>
      <c r="GW346" s="152"/>
      <c r="GX346" s="152"/>
      <c r="GY346" s="152"/>
      <c r="GZ346" s="152"/>
      <c r="HA346" s="152"/>
      <c r="HB346" s="152"/>
      <c r="HC346" s="152"/>
      <c r="HD346" s="152"/>
      <c r="HE346" s="152"/>
      <c r="HF346" s="152"/>
      <c r="HG346" s="152"/>
      <c r="HH346" s="152"/>
      <c r="HI346" s="152"/>
      <c r="HJ346" s="152"/>
      <c r="HK346" s="152"/>
      <c r="HL346" s="152"/>
      <c r="HM346" s="152"/>
      <c r="HN346" s="152"/>
      <c r="HO346" s="152"/>
      <c r="HP346" s="152"/>
      <c r="HQ346" s="152"/>
      <c r="HR346" s="152"/>
      <c r="HS346" s="152"/>
      <c r="HT346" s="152"/>
      <c r="HU346" s="152"/>
      <c r="HV346" s="152"/>
      <c r="HW346" s="152"/>
      <c r="HX346" s="152"/>
      <c r="HY346" s="152"/>
      <c r="HZ346" s="152"/>
      <c r="IA346" s="152"/>
      <c r="IB346" s="152"/>
      <c r="IC346" s="152"/>
      <c r="ID346" s="152"/>
      <c r="IE346" s="152"/>
      <c r="IF346" s="152"/>
      <c r="IG346" s="152"/>
      <c r="IH346" s="152"/>
      <c r="II346" s="152"/>
      <c r="IJ346" s="152"/>
      <c r="IK346" s="152"/>
      <c r="IL346" s="152"/>
      <c r="IM346" s="152"/>
      <c r="IN346" s="152"/>
      <c r="IO346" s="152"/>
      <c r="IP346" s="152"/>
      <c r="IQ346" s="152"/>
      <c r="IR346" s="152"/>
      <c r="IS346" s="152"/>
      <c r="IT346" s="152"/>
      <c r="IU346" s="152"/>
      <c r="IV346" s="152"/>
    </row>
    <row r="347" spans="1:256" s="35" customFormat="1" ht="127.5">
      <c r="A347" s="141">
        <v>606</v>
      </c>
      <c r="B347" s="45" t="s">
        <v>254</v>
      </c>
      <c r="C347" s="142">
        <v>401000024</v>
      </c>
      <c r="D347" s="154" t="s">
        <v>440</v>
      </c>
      <c r="E347" s="144" t="s">
        <v>256</v>
      </c>
      <c r="F347" s="145"/>
      <c r="G347" s="145"/>
      <c r="H347" s="146">
        <v>1</v>
      </c>
      <c r="I347" s="145"/>
      <c r="J347" s="146">
        <v>9</v>
      </c>
      <c r="K347" s="146">
        <v>1</v>
      </c>
      <c r="L347" s="146" t="s">
        <v>443</v>
      </c>
      <c r="M347" s="146"/>
      <c r="N347" s="146"/>
      <c r="O347" s="146"/>
      <c r="P347" s="52" t="s">
        <v>258</v>
      </c>
      <c r="Q347" s="52" t="s">
        <v>259</v>
      </c>
      <c r="R347" s="146"/>
      <c r="S347" s="146"/>
      <c r="T347" s="146"/>
      <c r="U347" s="146"/>
      <c r="V347" s="146">
        <v>11</v>
      </c>
      <c r="W347" s="146">
        <v>1</v>
      </c>
      <c r="X347" s="146"/>
      <c r="Y347" s="146"/>
      <c r="Z347" s="146"/>
      <c r="AA347" s="146"/>
      <c r="AB347" s="52" t="s">
        <v>258</v>
      </c>
      <c r="AC347" s="52" t="s">
        <v>260</v>
      </c>
      <c r="AD347" s="52"/>
      <c r="AE347" s="52"/>
      <c r="AF347" s="52"/>
      <c r="AG347" s="52"/>
      <c r="AH347" s="52"/>
      <c r="AI347" s="52"/>
      <c r="AJ347" s="52"/>
      <c r="AK347" s="52"/>
      <c r="AL347" s="52"/>
      <c r="AM347" s="52" t="s">
        <v>266</v>
      </c>
      <c r="AN347" s="52" t="s">
        <v>262</v>
      </c>
      <c r="AO347" s="147" t="s">
        <v>263</v>
      </c>
      <c r="AP347" s="147" t="s">
        <v>200</v>
      </c>
      <c r="AQ347" s="147" t="s">
        <v>442</v>
      </c>
      <c r="AR347" s="148" t="s">
        <v>265</v>
      </c>
      <c r="AS347" s="147" t="s">
        <v>267</v>
      </c>
      <c r="AT347" s="149">
        <v>1863779.84</v>
      </c>
      <c r="AU347" s="149">
        <v>1863779.84</v>
      </c>
      <c r="AV347" s="149">
        <v>0</v>
      </c>
      <c r="AW347" s="149">
        <v>0</v>
      </c>
      <c r="AX347" s="149">
        <v>0</v>
      </c>
      <c r="AY347" s="149">
        <v>0</v>
      </c>
      <c r="AZ347" s="141" t="s">
        <v>134</v>
      </c>
      <c r="BA347" s="152"/>
      <c r="BB347" s="152"/>
      <c r="BC347" s="152"/>
      <c r="BD347" s="152"/>
      <c r="BE347" s="152"/>
      <c r="BF347" s="152"/>
      <c r="BG347" s="152"/>
      <c r="BH347" s="152"/>
      <c r="BI347" s="152"/>
      <c r="BJ347" s="152"/>
      <c r="BK347" s="152"/>
      <c r="BL347" s="152"/>
      <c r="BM347" s="152"/>
      <c r="BN347" s="152"/>
      <c r="BO347" s="152"/>
      <c r="BP347" s="152"/>
      <c r="BQ347" s="152"/>
      <c r="BR347" s="152"/>
      <c r="BS347" s="152"/>
      <c r="BT347" s="152"/>
      <c r="BU347" s="152"/>
      <c r="BV347" s="152"/>
      <c r="BW347" s="152"/>
      <c r="BX347" s="152"/>
      <c r="BY347" s="152"/>
      <c r="BZ347" s="152"/>
      <c r="CA347" s="152"/>
      <c r="CB347" s="152"/>
      <c r="CC347" s="152"/>
      <c r="CD347" s="152"/>
      <c r="CE347" s="152"/>
      <c r="CF347" s="152"/>
      <c r="CG347" s="152"/>
      <c r="CH347" s="152"/>
      <c r="CI347" s="152"/>
      <c r="CJ347" s="152"/>
      <c r="CK347" s="152"/>
      <c r="CL347" s="152"/>
      <c r="CM347" s="152"/>
      <c r="CN347" s="152"/>
      <c r="CO347" s="152"/>
      <c r="CP347" s="152"/>
      <c r="CQ347" s="152"/>
      <c r="CR347" s="152"/>
      <c r="CS347" s="152"/>
      <c r="CT347" s="152"/>
      <c r="CU347" s="152"/>
      <c r="CV347" s="152"/>
      <c r="CW347" s="152"/>
      <c r="CX347" s="152"/>
      <c r="CY347" s="152"/>
      <c r="CZ347" s="152"/>
      <c r="DA347" s="152"/>
      <c r="DB347" s="152"/>
      <c r="DC347" s="152"/>
      <c r="DD347" s="152"/>
      <c r="DE347" s="152"/>
      <c r="DF347" s="152"/>
      <c r="DG347" s="152"/>
      <c r="DH347" s="152"/>
      <c r="DI347" s="152"/>
      <c r="DJ347" s="152"/>
      <c r="DK347" s="152"/>
      <c r="DL347" s="152"/>
      <c r="DM347" s="152"/>
      <c r="DN347" s="152"/>
      <c r="DO347" s="152"/>
      <c r="DP347" s="152"/>
      <c r="DQ347" s="152"/>
      <c r="DR347" s="152"/>
      <c r="DS347" s="152"/>
      <c r="DT347" s="152"/>
      <c r="DU347" s="152"/>
      <c r="DV347" s="152"/>
      <c r="DW347" s="152"/>
      <c r="DX347" s="152"/>
      <c r="DY347" s="152"/>
      <c r="DZ347" s="152"/>
      <c r="EA347" s="152"/>
      <c r="EB347" s="152"/>
      <c r="EC347" s="152"/>
      <c r="ED347" s="152"/>
      <c r="EE347" s="152"/>
      <c r="EF347" s="152"/>
      <c r="EG347" s="152"/>
      <c r="EH347" s="152"/>
      <c r="EI347" s="152"/>
      <c r="EJ347" s="152"/>
      <c r="EK347" s="152"/>
      <c r="EL347" s="152"/>
      <c r="EM347" s="152"/>
      <c r="EN347" s="152"/>
      <c r="EO347" s="152"/>
      <c r="EP347" s="152"/>
      <c r="EQ347" s="152"/>
      <c r="ER347" s="152"/>
      <c r="ES347" s="152"/>
      <c r="ET347" s="152"/>
      <c r="EU347" s="152"/>
      <c r="EV347" s="152"/>
      <c r="EW347" s="152"/>
      <c r="EX347" s="152"/>
      <c r="EY347" s="152"/>
      <c r="EZ347" s="152"/>
      <c r="FA347" s="152"/>
      <c r="FB347" s="152"/>
      <c r="FC347" s="152"/>
      <c r="FD347" s="152"/>
      <c r="FE347" s="152"/>
      <c r="FF347" s="152"/>
      <c r="FG347" s="152"/>
      <c r="FH347" s="152"/>
      <c r="FI347" s="152"/>
      <c r="FJ347" s="152"/>
      <c r="FK347" s="152"/>
      <c r="FL347" s="152"/>
      <c r="FM347" s="152"/>
      <c r="FN347" s="152"/>
      <c r="FO347" s="152"/>
      <c r="FP347" s="152"/>
      <c r="FQ347" s="152"/>
      <c r="FR347" s="152"/>
      <c r="FS347" s="152"/>
      <c r="FT347" s="152"/>
      <c r="FU347" s="152"/>
      <c r="FV347" s="152"/>
      <c r="FW347" s="152"/>
      <c r="FX347" s="152"/>
      <c r="FY347" s="152"/>
      <c r="FZ347" s="152"/>
      <c r="GA347" s="152"/>
      <c r="GB347" s="152"/>
      <c r="GC347" s="152"/>
      <c r="GD347" s="152"/>
      <c r="GE347" s="152"/>
      <c r="GF347" s="152"/>
      <c r="GG347" s="152"/>
      <c r="GH347" s="152"/>
      <c r="GI347" s="152"/>
      <c r="GJ347" s="152"/>
      <c r="GK347" s="152"/>
      <c r="GL347" s="152"/>
      <c r="GM347" s="152"/>
      <c r="GN347" s="152"/>
      <c r="GO347" s="152"/>
      <c r="GP347" s="152"/>
      <c r="GQ347" s="152"/>
      <c r="GR347" s="152"/>
      <c r="GS347" s="152"/>
      <c r="GT347" s="152"/>
      <c r="GU347" s="152"/>
      <c r="GV347" s="152"/>
      <c r="GW347" s="152"/>
      <c r="GX347" s="152"/>
      <c r="GY347" s="152"/>
      <c r="GZ347" s="152"/>
      <c r="HA347" s="152"/>
      <c r="HB347" s="152"/>
      <c r="HC347" s="152"/>
      <c r="HD347" s="152"/>
      <c r="HE347" s="152"/>
      <c r="HF347" s="152"/>
      <c r="HG347" s="152"/>
      <c r="HH347" s="152"/>
      <c r="HI347" s="152"/>
      <c r="HJ347" s="152"/>
      <c r="HK347" s="152"/>
      <c r="HL347" s="152"/>
      <c r="HM347" s="152"/>
      <c r="HN347" s="152"/>
      <c r="HO347" s="152"/>
      <c r="HP347" s="152"/>
      <c r="HQ347" s="152"/>
      <c r="HR347" s="152"/>
      <c r="HS347" s="152"/>
      <c r="HT347" s="152"/>
      <c r="HU347" s="152"/>
      <c r="HV347" s="152"/>
      <c r="HW347" s="152"/>
      <c r="HX347" s="152"/>
      <c r="HY347" s="152"/>
      <c r="HZ347" s="152"/>
      <c r="IA347" s="152"/>
      <c r="IB347" s="152"/>
      <c r="IC347" s="152"/>
      <c r="ID347" s="152"/>
      <c r="IE347" s="152"/>
      <c r="IF347" s="152"/>
      <c r="IG347" s="152"/>
      <c r="IH347" s="152"/>
      <c r="II347" s="152"/>
      <c r="IJ347" s="152"/>
      <c r="IK347" s="152"/>
      <c r="IL347" s="152"/>
      <c r="IM347" s="152"/>
      <c r="IN347" s="152"/>
      <c r="IO347" s="152"/>
      <c r="IP347" s="152"/>
      <c r="IQ347" s="152"/>
      <c r="IR347" s="152"/>
      <c r="IS347" s="152"/>
      <c r="IT347" s="152"/>
      <c r="IU347" s="152"/>
      <c r="IV347" s="152"/>
    </row>
    <row r="348" spans="1:256" s="35" customFormat="1" ht="127.5">
      <c r="A348" s="141">
        <v>606</v>
      </c>
      <c r="B348" s="45" t="s">
        <v>254</v>
      </c>
      <c r="C348" s="142">
        <v>401000024</v>
      </c>
      <c r="D348" s="154" t="s">
        <v>440</v>
      </c>
      <c r="E348" s="144" t="s">
        <v>256</v>
      </c>
      <c r="F348" s="145"/>
      <c r="G348" s="145"/>
      <c r="H348" s="146">
        <v>1</v>
      </c>
      <c r="I348" s="145"/>
      <c r="J348" s="146">
        <v>9</v>
      </c>
      <c r="K348" s="146">
        <v>1</v>
      </c>
      <c r="L348" s="146" t="s">
        <v>443</v>
      </c>
      <c r="M348" s="146"/>
      <c r="N348" s="146"/>
      <c r="O348" s="146"/>
      <c r="P348" s="52" t="s">
        <v>258</v>
      </c>
      <c r="Q348" s="52" t="s">
        <v>259</v>
      </c>
      <c r="R348" s="146"/>
      <c r="S348" s="146"/>
      <c r="T348" s="146"/>
      <c r="U348" s="146"/>
      <c r="V348" s="146">
        <v>11</v>
      </c>
      <c r="W348" s="146">
        <v>1</v>
      </c>
      <c r="X348" s="146"/>
      <c r="Y348" s="146"/>
      <c r="Z348" s="146"/>
      <c r="AA348" s="146"/>
      <c r="AB348" s="52" t="s">
        <v>258</v>
      </c>
      <c r="AC348" s="52" t="s">
        <v>268</v>
      </c>
      <c r="AD348" s="52"/>
      <c r="AE348" s="52"/>
      <c r="AF348" s="52"/>
      <c r="AG348" s="52"/>
      <c r="AH348" s="52"/>
      <c r="AI348" s="52"/>
      <c r="AJ348" s="52" t="s">
        <v>269</v>
      </c>
      <c r="AK348" s="52"/>
      <c r="AL348" s="52"/>
      <c r="AM348" s="52" t="s">
        <v>270</v>
      </c>
      <c r="AN348" s="52" t="s">
        <v>271</v>
      </c>
      <c r="AO348" s="147" t="s">
        <v>263</v>
      </c>
      <c r="AP348" s="147" t="s">
        <v>200</v>
      </c>
      <c r="AQ348" s="147" t="s">
        <v>442</v>
      </c>
      <c r="AR348" s="148" t="s">
        <v>265</v>
      </c>
      <c r="AS348" s="147" t="s">
        <v>267</v>
      </c>
      <c r="AT348" s="149">
        <v>0</v>
      </c>
      <c r="AU348" s="149">
        <v>0</v>
      </c>
      <c r="AV348" s="149">
        <v>71637</v>
      </c>
      <c r="AW348" s="149">
        <v>0</v>
      </c>
      <c r="AX348" s="149">
        <v>0</v>
      </c>
      <c r="AY348" s="149">
        <v>0</v>
      </c>
      <c r="AZ348" s="141" t="s">
        <v>272</v>
      </c>
      <c r="BA348" s="152"/>
      <c r="BB348" s="152"/>
      <c r="BC348" s="152"/>
      <c r="BD348" s="152"/>
      <c r="BE348" s="152"/>
      <c r="BF348" s="152"/>
      <c r="BG348" s="152"/>
      <c r="BH348" s="152"/>
      <c r="BI348" s="152"/>
      <c r="BJ348" s="152"/>
      <c r="BK348" s="152"/>
      <c r="BL348" s="152"/>
      <c r="BM348" s="152"/>
      <c r="BN348" s="152"/>
      <c r="BO348" s="152"/>
      <c r="BP348" s="152"/>
      <c r="BQ348" s="152"/>
      <c r="BR348" s="152"/>
      <c r="BS348" s="152"/>
      <c r="BT348" s="152"/>
      <c r="BU348" s="152"/>
      <c r="BV348" s="152"/>
      <c r="BW348" s="152"/>
      <c r="BX348" s="152"/>
      <c r="BY348" s="152"/>
      <c r="BZ348" s="152"/>
      <c r="CA348" s="152"/>
      <c r="CB348" s="152"/>
      <c r="CC348" s="152"/>
      <c r="CD348" s="152"/>
      <c r="CE348" s="152"/>
      <c r="CF348" s="152"/>
      <c r="CG348" s="152"/>
      <c r="CH348" s="152"/>
      <c r="CI348" s="152"/>
      <c r="CJ348" s="152"/>
      <c r="CK348" s="152"/>
      <c r="CL348" s="152"/>
      <c r="CM348" s="152"/>
      <c r="CN348" s="152"/>
      <c r="CO348" s="152"/>
      <c r="CP348" s="152"/>
      <c r="CQ348" s="152"/>
      <c r="CR348" s="152"/>
      <c r="CS348" s="152"/>
      <c r="CT348" s="152"/>
      <c r="CU348" s="152"/>
      <c r="CV348" s="152"/>
      <c r="CW348" s="152"/>
      <c r="CX348" s="152"/>
      <c r="CY348" s="152"/>
      <c r="CZ348" s="152"/>
      <c r="DA348" s="152"/>
      <c r="DB348" s="152"/>
      <c r="DC348" s="152"/>
      <c r="DD348" s="152"/>
      <c r="DE348" s="152"/>
      <c r="DF348" s="152"/>
      <c r="DG348" s="152"/>
      <c r="DH348" s="152"/>
      <c r="DI348" s="152"/>
      <c r="DJ348" s="152"/>
      <c r="DK348" s="152"/>
      <c r="DL348" s="152"/>
      <c r="DM348" s="152"/>
      <c r="DN348" s="152"/>
      <c r="DO348" s="152"/>
      <c r="DP348" s="152"/>
      <c r="DQ348" s="152"/>
      <c r="DR348" s="152"/>
      <c r="DS348" s="152"/>
      <c r="DT348" s="152"/>
      <c r="DU348" s="152"/>
      <c r="DV348" s="152"/>
      <c r="DW348" s="152"/>
      <c r="DX348" s="152"/>
      <c r="DY348" s="152"/>
      <c r="DZ348" s="152"/>
      <c r="EA348" s="152"/>
      <c r="EB348" s="152"/>
      <c r="EC348" s="152"/>
      <c r="ED348" s="152"/>
      <c r="EE348" s="152"/>
      <c r="EF348" s="152"/>
      <c r="EG348" s="152"/>
      <c r="EH348" s="152"/>
      <c r="EI348" s="152"/>
      <c r="EJ348" s="152"/>
      <c r="EK348" s="152"/>
      <c r="EL348" s="152"/>
      <c r="EM348" s="152"/>
      <c r="EN348" s="152"/>
      <c r="EO348" s="152"/>
      <c r="EP348" s="152"/>
      <c r="EQ348" s="152"/>
      <c r="ER348" s="152"/>
      <c r="ES348" s="152"/>
      <c r="ET348" s="152"/>
      <c r="EU348" s="152"/>
      <c r="EV348" s="152"/>
      <c r="EW348" s="152"/>
      <c r="EX348" s="152"/>
      <c r="EY348" s="152"/>
      <c r="EZ348" s="152"/>
      <c r="FA348" s="152"/>
      <c r="FB348" s="152"/>
      <c r="FC348" s="152"/>
      <c r="FD348" s="152"/>
      <c r="FE348" s="152"/>
      <c r="FF348" s="152"/>
      <c r="FG348" s="152"/>
      <c r="FH348" s="152"/>
      <c r="FI348" s="152"/>
      <c r="FJ348" s="152"/>
      <c r="FK348" s="152"/>
      <c r="FL348" s="152"/>
      <c r="FM348" s="152"/>
      <c r="FN348" s="152"/>
      <c r="FO348" s="152"/>
      <c r="FP348" s="152"/>
      <c r="FQ348" s="152"/>
      <c r="FR348" s="152"/>
      <c r="FS348" s="152"/>
      <c r="FT348" s="152"/>
      <c r="FU348" s="152"/>
      <c r="FV348" s="152"/>
      <c r="FW348" s="152"/>
      <c r="FX348" s="152"/>
      <c r="FY348" s="152"/>
      <c r="FZ348" s="152"/>
      <c r="GA348" s="152"/>
      <c r="GB348" s="152"/>
      <c r="GC348" s="152"/>
      <c r="GD348" s="152"/>
      <c r="GE348" s="152"/>
      <c r="GF348" s="152"/>
      <c r="GG348" s="152"/>
      <c r="GH348" s="152"/>
      <c r="GI348" s="152"/>
      <c r="GJ348" s="152"/>
      <c r="GK348" s="152"/>
      <c r="GL348" s="152"/>
      <c r="GM348" s="152"/>
      <c r="GN348" s="152"/>
      <c r="GO348" s="152"/>
      <c r="GP348" s="152"/>
      <c r="GQ348" s="152"/>
      <c r="GR348" s="152"/>
      <c r="GS348" s="152"/>
      <c r="GT348" s="152"/>
      <c r="GU348" s="152"/>
      <c r="GV348" s="152"/>
      <c r="GW348" s="152"/>
      <c r="GX348" s="152"/>
      <c r="GY348" s="152"/>
      <c r="GZ348" s="152"/>
      <c r="HA348" s="152"/>
      <c r="HB348" s="152"/>
      <c r="HC348" s="152"/>
      <c r="HD348" s="152"/>
      <c r="HE348" s="152"/>
      <c r="HF348" s="152"/>
      <c r="HG348" s="152"/>
      <c r="HH348" s="152"/>
      <c r="HI348" s="152"/>
      <c r="HJ348" s="152"/>
      <c r="HK348" s="152"/>
      <c r="HL348" s="152"/>
      <c r="HM348" s="152"/>
      <c r="HN348" s="152"/>
      <c r="HO348" s="152"/>
      <c r="HP348" s="152"/>
      <c r="HQ348" s="152"/>
      <c r="HR348" s="152"/>
      <c r="HS348" s="152"/>
      <c r="HT348" s="152"/>
      <c r="HU348" s="152"/>
      <c r="HV348" s="152"/>
      <c r="HW348" s="152"/>
      <c r="HX348" s="152"/>
      <c r="HY348" s="152"/>
      <c r="HZ348" s="152"/>
      <c r="IA348" s="152"/>
      <c r="IB348" s="152"/>
      <c r="IC348" s="152"/>
      <c r="ID348" s="152"/>
      <c r="IE348" s="152"/>
      <c r="IF348" s="152"/>
      <c r="IG348" s="152"/>
      <c r="IH348" s="152"/>
      <c r="II348" s="152"/>
      <c r="IJ348" s="152"/>
      <c r="IK348" s="152"/>
      <c r="IL348" s="152"/>
      <c r="IM348" s="152"/>
      <c r="IN348" s="152"/>
      <c r="IO348" s="152"/>
      <c r="IP348" s="152"/>
      <c r="IQ348" s="152"/>
      <c r="IR348" s="152"/>
      <c r="IS348" s="152"/>
      <c r="IT348" s="152"/>
      <c r="IU348" s="152"/>
      <c r="IV348" s="152"/>
    </row>
    <row r="349" spans="1:256" s="35" customFormat="1" ht="127.5">
      <c r="A349" s="141">
        <v>606</v>
      </c>
      <c r="B349" s="45" t="s">
        <v>254</v>
      </c>
      <c r="C349" s="142">
        <v>401000024</v>
      </c>
      <c r="D349" s="154" t="s">
        <v>440</v>
      </c>
      <c r="E349" s="144" t="s">
        <v>256</v>
      </c>
      <c r="F349" s="145"/>
      <c r="G349" s="145"/>
      <c r="H349" s="146">
        <v>1</v>
      </c>
      <c r="I349" s="145"/>
      <c r="J349" s="146">
        <v>9</v>
      </c>
      <c r="K349" s="146">
        <v>1</v>
      </c>
      <c r="L349" s="146" t="s">
        <v>443</v>
      </c>
      <c r="M349" s="146"/>
      <c r="N349" s="146"/>
      <c r="O349" s="146"/>
      <c r="P349" s="52" t="s">
        <v>258</v>
      </c>
      <c r="Q349" s="52" t="s">
        <v>259</v>
      </c>
      <c r="R349" s="146"/>
      <c r="S349" s="146"/>
      <c r="T349" s="146"/>
      <c r="U349" s="146"/>
      <c r="V349" s="146">
        <v>11</v>
      </c>
      <c r="W349" s="146">
        <v>1</v>
      </c>
      <c r="X349" s="146"/>
      <c r="Y349" s="146"/>
      <c r="Z349" s="146"/>
      <c r="AA349" s="146"/>
      <c r="AB349" s="52" t="s">
        <v>258</v>
      </c>
      <c r="AC349" s="52" t="s">
        <v>260</v>
      </c>
      <c r="AD349" s="52"/>
      <c r="AE349" s="52"/>
      <c r="AF349" s="52"/>
      <c r="AG349" s="52"/>
      <c r="AH349" s="52"/>
      <c r="AI349" s="52"/>
      <c r="AJ349" s="52"/>
      <c r="AK349" s="52"/>
      <c r="AL349" s="52"/>
      <c r="AM349" s="52" t="s">
        <v>266</v>
      </c>
      <c r="AN349" s="52" t="s">
        <v>262</v>
      </c>
      <c r="AO349" s="147" t="s">
        <v>263</v>
      </c>
      <c r="AP349" s="147" t="s">
        <v>200</v>
      </c>
      <c r="AQ349" s="147" t="s">
        <v>442</v>
      </c>
      <c r="AR349" s="148" t="s">
        <v>265</v>
      </c>
      <c r="AS349" s="147" t="s">
        <v>273</v>
      </c>
      <c r="AT349" s="149">
        <v>201510.36</v>
      </c>
      <c r="AU349" s="149">
        <v>201510.36</v>
      </c>
      <c r="AV349" s="149">
        <v>0</v>
      </c>
      <c r="AW349" s="149">
        <v>0</v>
      </c>
      <c r="AX349" s="149">
        <v>0</v>
      </c>
      <c r="AY349" s="149">
        <v>0</v>
      </c>
      <c r="AZ349" s="141" t="s">
        <v>134</v>
      </c>
      <c r="BA349" s="152"/>
      <c r="BB349" s="152"/>
      <c r="BC349" s="152"/>
      <c r="BD349" s="152"/>
      <c r="BE349" s="152"/>
      <c r="BF349" s="152"/>
      <c r="BG349" s="152"/>
      <c r="BH349" s="152"/>
      <c r="BI349" s="152"/>
      <c r="BJ349" s="152"/>
      <c r="BK349" s="152"/>
      <c r="BL349" s="152"/>
      <c r="BM349" s="152"/>
      <c r="BN349" s="152"/>
      <c r="BO349" s="152"/>
      <c r="BP349" s="152"/>
      <c r="BQ349" s="152"/>
      <c r="BR349" s="152"/>
      <c r="BS349" s="152"/>
      <c r="BT349" s="152"/>
      <c r="BU349" s="152"/>
      <c r="BV349" s="152"/>
      <c r="BW349" s="152"/>
      <c r="BX349" s="152"/>
      <c r="BY349" s="152"/>
      <c r="BZ349" s="152"/>
      <c r="CA349" s="152"/>
      <c r="CB349" s="152"/>
      <c r="CC349" s="152"/>
      <c r="CD349" s="152"/>
      <c r="CE349" s="152"/>
      <c r="CF349" s="152"/>
      <c r="CG349" s="152"/>
      <c r="CH349" s="152"/>
      <c r="CI349" s="152"/>
      <c r="CJ349" s="152"/>
      <c r="CK349" s="152"/>
      <c r="CL349" s="152"/>
      <c r="CM349" s="152"/>
      <c r="CN349" s="152"/>
      <c r="CO349" s="152"/>
      <c r="CP349" s="152"/>
      <c r="CQ349" s="152"/>
      <c r="CR349" s="152"/>
      <c r="CS349" s="152"/>
      <c r="CT349" s="152"/>
      <c r="CU349" s="152"/>
      <c r="CV349" s="152"/>
      <c r="CW349" s="152"/>
      <c r="CX349" s="152"/>
      <c r="CY349" s="152"/>
      <c r="CZ349" s="152"/>
      <c r="DA349" s="152"/>
      <c r="DB349" s="152"/>
      <c r="DC349" s="152"/>
      <c r="DD349" s="152"/>
      <c r="DE349" s="152"/>
      <c r="DF349" s="152"/>
      <c r="DG349" s="152"/>
      <c r="DH349" s="152"/>
      <c r="DI349" s="152"/>
      <c r="DJ349" s="152"/>
      <c r="DK349" s="152"/>
      <c r="DL349" s="152"/>
      <c r="DM349" s="152"/>
      <c r="DN349" s="152"/>
      <c r="DO349" s="152"/>
      <c r="DP349" s="152"/>
      <c r="DQ349" s="152"/>
      <c r="DR349" s="152"/>
      <c r="DS349" s="152"/>
      <c r="DT349" s="152"/>
      <c r="DU349" s="152"/>
      <c r="DV349" s="152"/>
      <c r="DW349" s="152"/>
      <c r="DX349" s="152"/>
      <c r="DY349" s="152"/>
      <c r="DZ349" s="152"/>
      <c r="EA349" s="152"/>
      <c r="EB349" s="152"/>
      <c r="EC349" s="152"/>
      <c r="ED349" s="152"/>
      <c r="EE349" s="152"/>
      <c r="EF349" s="152"/>
      <c r="EG349" s="152"/>
      <c r="EH349" s="152"/>
      <c r="EI349" s="152"/>
      <c r="EJ349" s="152"/>
      <c r="EK349" s="152"/>
      <c r="EL349" s="152"/>
      <c r="EM349" s="152"/>
      <c r="EN349" s="152"/>
      <c r="EO349" s="152"/>
      <c r="EP349" s="152"/>
      <c r="EQ349" s="152"/>
      <c r="ER349" s="152"/>
      <c r="ES349" s="152"/>
      <c r="ET349" s="152"/>
      <c r="EU349" s="152"/>
      <c r="EV349" s="152"/>
      <c r="EW349" s="152"/>
      <c r="EX349" s="152"/>
      <c r="EY349" s="152"/>
      <c r="EZ349" s="152"/>
      <c r="FA349" s="152"/>
      <c r="FB349" s="152"/>
      <c r="FC349" s="152"/>
      <c r="FD349" s="152"/>
      <c r="FE349" s="152"/>
      <c r="FF349" s="152"/>
      <c r="FG349" s="152"/>
      <c r="FH349" s="152"/>
      <c r="FI349" s="152"/>
      <c r="FJ349" s="152"/>
      <c r="FK349" s="152"/>
      <c r="FL349" s="152"/>
      <c r="FM349" s="152"/>
      <c r="FN349" s="152"/>
      <c r="FO349" s="152"/>
      <c r="FP349" s="152"/>
      <c r="FQ349" s="152"/>
      <c r="FR349" s="152"/>
      <c r="FS349" s="152"/>
      <c r="FT349" s="152"/>
      <c r="FU349" s="152"/>
      <c r="FV349" s="152"/>
      <c r="FW349" s="152"/>
      <c r="FX349" s="152"/>
      <c r="FY349" s="152"/>
      <c r="FZ349" s="152"/>
      <c r="GA349" s="152"/>
      <c r="GB349" s="152"/>
      <c r="GC349" s="152"/>
      <c r="GD349" s="152"/>
      <c r="GE349" s="152"/>
      <c r="GF349" s="152"/>
      <c r="GG349" s="152"/>
      <c r="GH349" s="152"/>
      <c r="GI349" s="152"/>
      <c r="GJ349" s="152"/>
      <c r="GK349" s="152"/>
      <c r="GL349" s="152"/>
      <c r="GM349" s="152"/>
      <c r="GN349" s="152"/>
      <c r="GO349" s="152"/>
      <c r="GP349" s="152"/>
      <c r="GQ349" s="152"/>
      <c r="GR349" s="152"/>
      <c r="GS349" s="152"/>
      <c r="GT349" s="152"/>
      <c r="GU349" s="152"/>
      <c r="GV349" s="152"/>
      <c r="GW349" s="152"/>
      <c r="GX349" s="152"/>
      <c r="GY349" s="152"/>
      <c r="GZ349" s="152"/>
      <c r="HA349" s="152"/>
      <c r="HB349" s="152"/>
      <c r="HC349" s="152"/>
      <c r="HD349" s="152"/>
      <c r="HE349" s="152"/>
      <c r="HF349" s="152"/>
      <c r="HG349" s="152"/>
      <c r="HH349" s="152"/>
      <c r="HI349" s="152"/>
      <c r="HJ349" s="152"/>
      <c r="HK349" s="152"/>
      <c r="HL349" s="152"/>
      <c r="HM349" s="152"/>
      <c r="HN349" s="152"/>
      <c r="HO349" s="152"/>
      <c r="HP349" s="152"/>
      <c r="HQ349" s="152"/>
      <c r="HR349" s="152"/>
      <c r="HS349" s="152"/>
      <c r="HT349" s="152"/>
      <c r="HU349" s="152"/>
      <c r="HV349" s="152"/>
      <c r="HW349" s="152"/>
      <c r="HX349" s="152"/>
      <c r="HY349" s="152"/>
      <c r="HZ349" s="152"/>
      <c r="IA349" s="152"/>
      <c r="IB349" s="152"/>
      <c r="IC349" s="152"/>
      <c r="ID349" s="152"/>
      <c r="IE349" s="152"/>
      <c r="IF349" s="152"/>
      <c r="IG349" s="152"/>
      <c r="IH349" s="152"/>
      <c r="II349" s="152"/>
      <c r="IJ349" s="152"/>
      <c r="IK349" s="152"/>
      <c r="IL349" s="152"/>
      <c r="IM349" s="152"/>
      <c r="IN349" s="152"/>
      <c r="IO349" s="152"/>
      <c r="IP349" s="152"/>
      <c r="IQ349" s="152"/>
      <c r="IR349" s="152"/>
      <c r="IS349" s="152"/>
      <c r="IT349" s="152"/>
      <c r="IU349" s="152"/>
      <c r="IV349" s="152"/>
    </row>
    <row r="350" spans="1:256" s="35" customFormat="1" ht="127.5">
      <c r="A350" s="141">
        <v>606</v>
      </c>
      <c r="B350" s="45" t="s">
        <v>254</v>
      </c>
      <c r="C350" s="142">
        <v>401000024</v>
      </c>
      <c r="D350" s="154" t="s">
        <v>440</v>
      </c>
      <c r="E350" s="144" t="s">
        <v>256</v>
      </c>
      <c r="F350" s="145"/>
      <c r="G350" s="145"/>
      <c r="H350" s="146">
        <v>1</v>
      </c>
      <c r="I350" s="145"/>
      <c r="J350" s="146">
        <v>9</v>
      </c>
      <c r="K350" s="146">
        <v>1</v>
      </c>
      <c r="L350" s="146" t="s">
        <v>443</v>
      </c>
      <c r="M350" s="146"/>
      <c r="N350" s="146"/>
      <c r="O350" s="146"/>
      <c r="P350" s="52" t="s">
        <v>258</v>
      </c>
      <c r="Q350" s="52" t="s">
        <v>259</v>
      </c>
      <c r="R350" s="146"/>
      <c r="S350" s="146"/>
      <c r="T350" s="146"/>
      <c r="U350" s="146"/>
      <c r="V350" s="146">
        <v>11</v>
      </c>
      <c r="W350" s="146">
        <v>1</v>
      </c>
      <c r="X350" s="146"/>
      <c r="Y350" s="146"/>
      <c r="Z350" s="146"/>
      <c r="AA350" s="146"/>
      <c r="AB350" s="52" t="s">
        <v>258</v>
      </c>
      <c r="AC350" s="52" t="s">
        <v>260</v>
      </c>
      <c r="AD350" s="52"/>
      <c r="AE350" s="52"/>
      <c r="AF350" s="52"/>
      <c r="AG350" s="52"/>
      <c r="AH350" s="52"/>
      <c r="AI350" s="52"/>
      <c r="AJ350" s="52"/>
      <c r="AK350" s="52"/>
      <c r="AL350" s="52"/>
      <c r="AM350" s="52" t="s">
        <v>266</v>
      </c>
      <c r="AN350" s="52" t="s">
        <v>262</v>
      </c>
      <c r="AO350" s="147" t="s">
        <v>263</v>
      </c>
      <c r="AP350" s="147" t="s">
        <v>200</v>
      </c>
      <c r="AQ350" s="147" t="s">
        <v>275</v>
      </c>
      <c r="AR350" s="148" t="s">
        <v>265</v>
      </c>
      <c r="AS350" s="147" t="s">
        <v>267</v>
      </c>
      <c r="AT350" s="149">
        <v>4023272.22</v>
      </c>
      <c r="AU350" s="149">
        <v>4023272.22</v>
      </c>
      <c r="AV350" s="149">
        <v>6236643.7699999996</v>
      </c>
      <c r="AW350" s="149">
        <v>0</v>
      </c>
      <c r="AX350" s="149">
        <v>0</v>
      </c>
      <c r="AY350" s="149">
        <v>0</v>
      </c>
      <c r="AZ350" s="141" t="s">
        <v>134</v>
      </c>
      <c r="BA350" s="152"/>
      <c r="BB350" s="152"/>
      <c r="BC350" s="152"/>
      <c r="BD350" s="152"/>
      <c r="BE350" s="152"/>
      <c r="BF350" s="152"/>
      <c r="BG350" s="152"/>
      <c r="BH350" s="152"/>
      <c r="BI350" s="152"/>
      <c r="BJ350" s="152"/>
      <c r="BK350" s="152"/>
      <c r="BL350" s="152"/>
      <c r="BM350" s="152"/>
      <c r="BN350" s="152"/>
      <c r="BO350" s="152"/>
      <c r="BP350" s="152"/>
      <c r="BQ350" s="152"/>
      <c r="BR350" s="152"/>
      <c r="BS350" s="152"/>
      <c r="BT350" s="152"/>
      <c r="BU350" s="152"/>
      <c r="BV350" s="152"/>
      <c r="BW350" s="152"/>
      <c r="BX350" s="152"/>
      <c r="BY350" s="152"/>
      <c r="BZ350" s="152"/>
      <c r="CA350" s="152"/>
      <c r="CB350" s="152"/>
      <c r="CC350" s="152"/>
      <c r="CD350" s="152"/>
      <c r="CE350" s="152"/>
      <c r="CF350" s="152"/>
      <c r="CG350" s="152"/>
      <c r="CH350" s="152"/>
      <c r="CI350" s="152"/>
      <c r="CJ350" s="152"/>
      <c r="CK350" s="152"/>
      <c r="CL350" s="152"/>
      <c r="CM350" s="152"/>
      <c r="CN350" s="152"/>
      <c r="CO350" s="152"/>
      <c r="CP350" s="152"/>
      <c r="CQ350" s="152"/>
      <c r="CR350" s="152"/>
      <c r="CS350" s="152"/>
      <c r="CT350" s="152"/>
      <c r="CU350" s="152"/>
      <c r="CV350" s="152"/>
      <c r="CW350" s="152"/>
      <c r="CX350" s="152"/>
      <c r="CY350" s="152"/>
      <c r="CZ350" s="152"/>
      <c r="DA350" s="152"/>
      <c r="DB350" s="152"/>
      <c r="DC350" s="152"/>
      <c r="DD350" s="152"/>
      <c r="DE350" s="152"/>
      <c r="DF350" s="152"/>
      <c r="DG350" s="152"/>
      <c r="DH350" s="152"/>
      <c r="DI350" s="152"/>
      <c r="DJ350" s="152"/>
      <c r="DK350" s="152"/>
      <c r="DL350" s="152"/>
      <c r="DM350" s="152"/>
      <c r="DN350" s="152"/>
      <c r="DO350" s="152"/>
      <c r="DP350" s="152"/>
      <c r="DQ350" s="152"/>
      <c r="DR350" s="152"/>
      <c r="DS350" s="152"/>
      <c r="DT350" s="152"/>
      <c r="DU350" s="152"/>
      <c r="DV350" s="152"/>
      <c r="DW350" s="152"/>
      <c r="DX350" s="152"/>
      <c r="DY350" s="152"/>
      <c r="DZ350" s="152"/>
      <c r="EA350" s="152"/>
      <c r="EB350" s="152"/>
      <c r="EC350" s="152"/>
      <c r="ED350" s="152"/>
      <c r="EE350" s="152"/>
      <c r="EF350" s="152"/>
      <c r="EG350" s="152"/>
      <c r="EH350" s="152"/>
      <c r="EI350" s="152"/>
      <c r="EJ350" s="152"/>
      <c r="EK350" s="152"/>
      <c r="EL350" s="152"/>
      <c r="EM350" s="152"/>
      <c r="EN350" s="152"/>
      <c r="EO350" s="152"/>
      <c r="EP350" s="152"/>
      <c r="EQ350" s="152"/>
      <c r="ER350" s="152"/>
      <c r="ES350" s="152"/>
      <c r="ET350" s="152"/>
      <c r="EU350" s="152"/>
      <c r="EV350" s="152"/>
      <c r="EW350" s="152"/>
      <c r="EX350" s="152"/>
      <c r="EY350" s="152"/>
      <c r="EZ350" s="152"/>
      <c r="FA350" s="152"/>
      <c r="FB350" s="152"/>
      <c r="FC350" s="152"/>
      <c r="FD350" s="152"/>
      <c r="FE350" s="152"/>
      <c r="FF350" s="152"/>
      <c r="FG350" s="152"/>
      <c r="FH350" s="152"/>
      <c r="FI350" s="152"/>
      <c r="FJ350" s="152"/>
      <c r="FK350" s="152"/>
      <c r="FL350" s="152"/>
      <c r="FM350" s="152"/>
      <c r="FN350" s="152"/>
      <c r="FO350" s="152"/>
      <c r="FP350" s="152"/>
      <c r="FQ350" s="152"/>
      <c r="FR350" s="152"/>
      <c r="FS350" s="152"/>
      <c r="FT350" s="152"/>
      <c r="FU350" s="152"/>
      <c r="FV350" s="152"/>
      <c r="FW350" s="152"/>
      <c r="FX350" s="152"/>
      <c r="FY350" s="152"/>
      <c r="FZ350" s="152"/>
      <c r="GA350" s="152"/>
      <c r="GB350" s="152"/>
      <c r="GC350" s="152"/>
      <c r="GD350" s="152"/>
      <c r="GE350" s="152"/>
      <c r="GF350" s="152"/>
      <c r="GG350" s="152"/>
      <c r="GH350" s="152"/>
      <c r="GI350" s="152"/>
      <c r="GJ350" s="152"/>
      <c r="GK350" s="152"/>
      <c r="GL350" s="152"/>
      <c r="GM350" s="152"/>
      <c r="GN350" s="152"/>
      <c r="GO350" s="152"/>
      <c r="GP350" s="152"/>
      <c r="GQ350" s="152"/>
      <c r="GR350" s="152"/>
      <c r="GS350" s="152"/>
      <c r="GT350" s="152"/>
      <c r="GU350" s="152"/>
      <c r="GV350" s="152"/>
      <c r="GW350" s="152"/>
      <c r="GX350" s="152"/>
      <c r="GY350" s="152"/>
      <c r="GZ350" s="152"/>
      <c r="HA350" s="152"/>
      <c r="HB350" s="152"/>
      <c r="HC350" s="152"/>
      <c r="HD350" s="152"/>
      <c r="HE350" s="152"/>
      <c r="HF350" s="152"/>
      <c r="HG350" s="152"/>
      <c r="HH350" s="152"/>
      <c r="HI350" s="152"/>
      <c r="HJ350" s="152"/>
      <c r="HK350" s="152"/>
      <c r="HL350" s="152"/>
      <c r="HM350" s="152"/>
      <c r="HN350" s="152"/>
      <c r="HO350" s="152"/>
      <c r="HP350" s="152"/>
      <c r="HQ350" s="152"/>
      <c r="HR350" s="152"/>
      <c r="HS350" s="152"/>
      <c r="HT350" s="152"/>
      <c r="HU350" s="152"/>
      <c r="HV350" s="152"/>
      <c r="HW350" s="152"/>
      <c r="HX350" s="152"/>
      <c r="HY350" s="152"/>
      <c r="HZ350" s="152"/>
      <c r="IA350" s="152"/>
      <c r="IB350" s="152"/>
      <c r="IC350" s="152"/>
      <c r="ID350" s="152"/>
      <c r="IE350" s="152"/>
      <c r="IF350" s="152"/>
      <c r="IG350" s="152"/>
      <c r="IH350" s="152"/>
      <c r="II350" s="152"/>
      <c r="IJ350" s="152"/>
      <c r="IK350" s="152"/>
      <c r="IL350" s="152"/>
      <c r="IM350" s="152"/>
      <c r="IN350" s="152"/>
      <c r="IO350" s="152"/>
      <c r="IP350" s="152"/>
      <c r="IQ350" s="152"/>
      <c r="IR350" s="152"/>
      <c r="IS350" s="152"/>
      <c r="IT350" s="152"/>
      <c r="IU350" s="152"/>
      <c r="IV350" s="152"/>
    </row>
    <row r="351" spans="1:256" s="35" customFormat="1" ht="127.5">
      <c r="A351" s="141">
        <v>606</v>
      </c>
      <c r="B351" s="45" t="s">
        <v>254</v>
      </c>
      <c r="C351" s="142">
        <v>401000024</v>
      </c>
      <c r="D351" s="154" t="s">
        <v>440</v>
      </c>
      <c r="E351" s="144" t="s">
        <v>256</v>
      </c>
      <c r="F351" s="145"/>
      <c r="G351" s="145"/>
      <c r="H351" s="146">
        <v>1</v>
      </c>
      <c r="I351" s="145"/>
      <c r="J351" s="146">
        <v>9</v>
      </c>
      <c r="K351" s="146">
        <v>1</v>
      </c>
      <c r="L351" s="146" t="s">
        <v>443</v>
      </c>
      <c r="M351" s="146"/>
      <c r="N351" s="146"/>
      <c r="O351" s="146"/>
      <c r="P351" s="52" t="s">
        <v>258</v>
      </c>
      <c r="Q351" s="52" t="s">
        <v>259</v>
      </c>
      <c r="R351" s="146"/>
      <c r="S351" s="146"/>
      <c r="T351" s="146"/>
      <c r="U351" s="146"/>
      <c r="V351" s="146">
        <v>11</v>
      </c>
      <c r="W351" s="146">
        <v>1</v>
      </c>
      <c r="X351" s="146"/>
      <c r="Y351" s="146"/>
      <c r="Z351" s="146"/>
      <c r="AA351" s="146"/>
      <c r="AB351" s="52" t="s">
        <v>258</v>
      </c>
      <c r="AC351" s="52" t="s">
        <v>260</v>
      </c>
      <c r="AD351" s="52"/>
      <c r="AE351" s="52"/>
      <c r="AF351" s="52"/>
      <c r="AG351" s="52"/>
      <c r="AH351" s="52"/>
      <c r="AI351" s="52"/>
      <c r="AJ351" s="52"/>
      <c r="AK351" s="52"/>
      <c r="AL351" s="52"/>
      <c r="AM351" s="52" t="s">
        <v>266</v>
      </c>
      <c r="AN351" s="52" t="s">
        <v>262</v>
      </c>
      <c r="AO351" s="147" t="s">
        <v>263</v>
      </c>
      <c r="AP351" s="147" t="s">
        <v>200</v>
      </c>
      <c r="AQ351" s="147" t="s">
        <v>275</v>
      </c>
      <c r="AR351" s="148" t="s">
        <v>265</v>
      </c>
      <c r="AS351" s="147" t="s">
        <v>273</v>
      </c>
      <c r="AT351" s="149">
        <v>7197501.0999999996</v>
      </c>
      <c r="AU351" s="149">
        <v>7197501.0999999996</v>
      </c>
      <c r="AV351" s="149">
        <v>1108226.8500000001</v>
      </c>
      <c r="AW351" s="149">
        <v>3300000</v>
      </c>
      <c r="AX351" s="149">
        <v>0</v>
      </c>
      <c r="AY351" s="149">
        <v>0</v>
      </c>
      <c r="AZ351" s="141" t="s">
        <v>134</v>
      </c>
      <c r="BA351" s="152"/>
      <c r="BB351" s="152"/>
      <c r="BC351" s="152"/>
      <c r="BD351" s="152"/>
      <c r="BE351" s="152"/>
      <c r="BF351" s="152"/>
      <c r="BG351" s="152"/>
      <c r="BH351" s="152"/>
      <c r="BI351" s="152"/>
      <c r="BJ351" s="152"/>
      <c r="BK351" s="152"/>
      <c r="BL351" s="152"/>
      <c r="BM351" s="152"/>
      <c r="BN351" s="152"/>
      <c r="BO351" s="152"/>
      <c r="BP351" s="152"/>
      <c r="BQ351" s="152"/>
      <c r="BR351" s="152"/>
      <c r="BS351" s="152"/>
      <c r="BT351" s="152"/>
      <c r="BU351" s="152"/>
      <c r="BV351" s="152"/>
      <c r="BW351" s="152"/>
      <c r="BX351" s="152"/>
      <c r="BY351" s="152"/>
      <c r="BZ351" s="152"/>
      <c r="CA351" s="152"/>
      <c r="CB351" s="152"/>
      <c r="CC351" s="152"/>
      <c r="CD351" s="152"/>
      <c r="CE351" s="152"/>
      <c r="CF351" s="152"/>
      <c r="CG351" s="152"/>
      <c r="CH351" s="152"/>
      <c r="CI351" s="152"/>
      <c r="CJ351" s="152"/>
      <c r="CK351" s="152"/>
      <c r="CL351" s="152"/>
      <c r="CM351" s="152"/>
      <c r="CN351" s="152"/>
      <c r="CO351" s="152"/>
      <c r="CP351" s="152"/>
      <c r="CQ351" s="152"/>
      <c r="CR351" s="152"/>
      <c r="CS351" s="152"/>
      <c r="CT351" s="152"/>
      <c r="CU351" s="152"/>
      <c r="CV351" s="152"/>
      <c r="CW351" s="152"/>
      <c r="CX351" s="152"/>
      <c r="CY351" s="152"/>
      <c r="CZ351" s="152"/>
      <c r="DA351" s="152"/>
      <c r="DB351" s="152"/>
      <c r="DC351" s="152"/>
      <c r="DD351" s="152"/>
      <c r="DE351" s="152"/>
      <c r="DF351" s="152"/>
      <c r="DG351" s="152"/>
      <c r="DH351" s="152"/>
      <c r="DI351" s="152"/>
      <c r="DJ351" s="152"/>
      <c r="DK351" s="152"/>
      <c r="DL351" s="152"/>
      <c r="DM351" s="152"/>
      <c r="DN351" s="152"/>
      <c r="DO351" s="152"/>
      <c r="DP351" s="152"/>
      <c r="DQ351" s="152"/>
      <c r="DR351" s="152"/>
      <c r="DS351" s="152"/>
      <c r="DT351" s="152"/>
      <c r="DU351" s="152"/>
      <c r="DV351" s="152"/>
      <c r="DW351" s="152"/>
      <c r="DX351" s="152"/>
      <c r="DY351" s="152"/>
      <c r="DZ351" s="152"/>
      <c r="EA351" s="152"/>
      <c r="EB351" s="152"/>
      <c r="EC351" s="152"/>
      <c r="ED351" s="152"/>
      <c r="EE351" s="152"/>
      <c r="EF351" s="152"/>
      <c r="EG351" s="152"/>
      <c r="EH351" s="152"/>
      <c r="EI351" s="152"/>
      <c r="EJ351" s="152"/>
      <c r="EK351" s="152"/>
      <c r="EL351" s="152"/>
      <c r="EM351" s="152"/>
      <c r="EN351" s="152"/>
      <c r="EO351" s="152"/>
      <c r="EP351" s="152"/>
      <c r="EQ351" s="152"/>
      <c r="ER351" s="152"/>
      <c r="ES351" s="152"/>
      <c r="ET351" s="152"/>
      <c r="EU351" s="152"/>
      <c r="EV351" s="152"/>
      <c r="EW351" s="152"/>
      <c r="EX351" s="152"/>
      <c r="EY351" s="152"/>
      <c r="EZ351" s="152"/>
      <c r="FA351" s="152"/>
      <c r="FB351" s="152"/>
      <c r="FC351" s="152"/>
      <c r="FD351" s="152"/>
      <c r="FE351" s="152"/>
      <c r="FF351" s="152"/>
      <c r="FG351" s="152"/>
      <c r="FH351" s="152"/>
      <c r="FI351" s="152"/>
      <c r="FJ351" s="152"/>
      <c r="FK351" s="152"/>
      <c r="FL351" s="152"/>
      <c r="FM351" s="152"/>
      <c r="FN351" s="152"/>
      <c r="FO351" s="152"/>
      <c r="FP351" s="152"/>
      <c r="FQ351" s="152"/>
      <c r="FR351" s="152"/>
      <c r="FS351" s="152"/>
      <c r="FT351" s="152"/>
      <c r="FU351" s="152"/>
      <c r="FV351" s="152"/>
      <c r="FW351" s="152"/>
      <c r="FX351" s="152"/>
      <c r="FY351" s="152"/>
      <c r="FZ351" s="152"/>
      <c r="GA351" s="152"/>
      <c r="GB351" s="152"/>
      <c r="GC351" s="152"/>
      <c r="GD351" s="152"/>
      <c r="GE351" s="152"/>
      <c r="GF351" s="152"/>
      <c r="GG351" s="152"/>
      <c r="GH351" s="152"/>
      <c r="GI351" s="152"/>
      <c r="GJ351" s="152"/>
      <c r="GK351" s="152"/>
      <c r="GL351" s="152"/>
      <c r="GM351" s="152"/>
      <c r="GN351" s="152"/>
      <c r="GO351" s="152"/>
      <c r="GP351" s="152"/>
      <c r="GQ351" s="152"/>
      <c r="GR351" s="152"/>
      <c r="GS351" s="152"/>
      <c r="GT351" s="152"/>
      <c r="GU351" s="152"/>
      <c r="GV351" s="152"/>
      <c r="GW351" s="152"/>
      <c r="GX351" s="152"/>
      <c r="GY351" s="152"/>
      <c r="GZ351" s="152"/>
      <c r="HA351" s="152"/>
      <c r="HB351" s="152"/>
      <c r="HC351" s="152"/>
      <c r="HD351" s="152"/>
      <c r="HE351" s="152"/>
      <c r="HF351" s="152"/>
      <c r="HG351" s="152"/>
      <c r="HH351" s="152"/>
      <c r="HI351" s="152"/>
      <c r="HJ351" s="152"/>
      <c r="HK351" s="152"/>
      <c r="HL351" s="152"/>
      <c r="HM351" s="152"/>
      <c r="HN351" s="152"/>
      <c r="HO351" s="152"/>
      <c r="HP351" s="152"/>
      <c r="HQ351" s="152"/>
      <c r="HR351" s="152"/>
      <c r="HS351" s="152"/>
      <c r="HT351" s="152"/>
      <c r="HU351" s="152"/>
      <c r="HV351" s="152"/>
      <c r="HW351" s="152"/>
      <c r="HX351" s="152"/>
      <c r="HY351" s="152"/>
      <c r="HZ351" s="152"/>
      <c r="IA351" s="152"/>
      <c r="IB351" s="152"/>
      <c r="IC351" s="152"/>
      <c r="ID351" s="152"/>
      <c r="IE351" s="152"/>
      <c r="IF351" s="152"/>
      <c r="IG351" s="152"/>
      <c r="IH351" s="152"/>
      <c r="II351" s="152"/>
      <c r="IJ351" s="152"/>
      <c r="IK351" s="152"/>
      <c r="IL351" s="152"/>
      <c r="IM351" s="152"/>
      <c r="IN351" s="152"/>
      <c r="IO351" s="152"/>
      <c r="IP351" s="152"/>
      <c r="IQ351" s="152"/>
      <c r="IR351" s="152"/>
      <c r="IS351" s="152"/>
      <c r="IT351" s="152"/>
      <c r="IU351" s="152"/>
      <c r="IV351" s="152"/>
    </row>
    <row r="352" spans="1:256" s="35" customFormat="1" ht="127.5">
      <c r="A352" s="141">
        <v>606</v>
      </c>
      <c r="B352" s="45" t="s">
        <v>254</v>
      </c>
      <c r="C352" s="142">
        <v>401000024</v>
      </c>
      <c r="D352" s="154" t="s">
        <v>440</v>
      </c>
      <c r="E352" s="144" t="s">
        <v>256</v>
      </c>
      <c r="F352" s="145"/>
      <c r="G352" s="145"/>
      <c r="H352" s="146">
        <v>1</v>
      </c>
      <c r="I352" s="145"/>
      <c r="J352" s="146">
        <v>9</v>
      </c>
      <c r="K352" s="146">
        <v>1</v>
      </c>
      <c r="L352" s="146" t="s">
        <v>441</v>
      </c>
      <c r="M352" s="146"/>
      <c r="N352" s="146"/>
      <c r="O352" s="146"/>
      <c r="P352" s="52" t="s">
        <v>258</v>
      </c>
      <c r="Q352" s="52" t="s">
        <v>259</v>
      </c>
      <c r="R352" s="146"/>
      <c r="S352" s="146"/>
      <c r="T352" s="146"/>
      <c r="U352" s="146"/>
      <c r="V352" s="146">
        <v>11</v>
      </c>
      <c r="W352" s="146">
        <v>1</v>
      </c>
      <c r="X352" s="146"/>
      <c r="Y352" s="146"/>
      <c r="Z352" s="146"/>
      <c r="AA352" s="146"/>
      <c r="AB352" s="52" t="s">
        <v>258</v>
      </c>
      <c r="AC352" s="52" t="s">
        <v>260</v>
      </c>
      <c r="AD352" s="52"/>
      <c r="AE352" s="52"/>
      <c r="AF352" s="52"/>
      <c r="AG352" s="52"/>
      <c r="AH352" s="52"/>
      <c r="AI352" s="52"/>
      <c r="AJ352" s="52"/>
      <c r="AK352" s="52"/>
      <c r="AL352" s="52"/>
      <c r="AM352" s="52" t="s">
        <v>388</v>
      </c>
      <c r="AN352" s="52" t="s">
        <v>262</v>
      </c>
      <c r="AO352" s="147" t="s">
        <v>263</v>
      </c>
      <c r="AP352" s="147" t="s">
        <v>200</v>
      </c>
      <c r="AQ352" s="147" t="s">
        <v>389</v>
      </c>
      <c r="AR352" s="148" t="s">
        <v>253</v>
      </c>
      <c r="AS352" s="147" t="s">
        <v>273</v>
      </c>
      <c r="AT352" s="149">
        <v>0</v>
      </c>
      <c r="AU352" s="149">
        <v>0</v>
      </c>
      <c r="AV352" s="149">
        <v>0</v>
      </c>
      <c r="AW352" s="149">
        <v>100000</v>
      </c>
      <c r="AX352" s="149">
        <v>100000</v>
      </c>
      <c r="AY352" s="149">
        <v>100000</v>
      </c>
      <c r="AZ352" s="141" t="s">
        <v>134</v>
      </c>
      <c r="BA352" s="152"/>
      <c r="BB352" s="152"/>
      <c r="BC352" s="152"/>
      <c r="BD352" s="152"/>
      <c r="BE352" s="152"/>
      <c r="BF352" s="152"/>
      <c r="BG352" s="152"/>
      <c r="BH352" s="152"/>
      <c r="BI352" s="152"/>
      <c r="BJ352" s="152"/>
      <c r="BK352" s="152"/>
      <c r="BL352" s="152"/>
      <c r="BM352" s="152"/>
      <c r="BN352" s="152"/>
      <c r="BO352" s="152"/>
      <c r="BP352" s="152"/>
      <c r="BQ352" s="152"/>
      <c r="BR352" s="152"/>
      <c r="BS352" s="152"/>
      <c r="BT352" s="152"/>
      <c r="BU352" s="152"/>
      <c r="BV352" s="152"/>
      <c r="BW352" s="152"/>
      <c r="BX352" s="152"/>
      <c r="BY352" s="152"/>
      <c r="BZ352" s="152"/>
      <c r="CA352" s="152"/>
      <c r="CB352" s="152"/>
      <c r="CC352" s="152"/>
      <c r="CD352" s="152"/>
      <c r="CE352" s="152"/>
      <c r="CF352" s="152"/>
      <c r="CG352" s="152"/>
      <c r="CH352" s="152"/>
      <c r="CI352" s="152"/>
      <c r="CJ352" s="152"/>
      <c r="CK352" s="152"/>
      <c r="CL352" s="152"/>
      <c r="CM352" s="152"/>
      <c r="CN352" s="152"/>
      <c r="CO352" s="152"/>
      <c r="CP352" s="152"/>
      <c r="CQ352" s="152"/>
      <c r="CR352" s="152"/>
      <c r="CS352" s="152"/>
      <c r="CT352" s="152"/>
      <c r="CU352" s="152"/>
      <c r="CV352" s="152"/>
      <c r="CW352" s="152"/>
      <c r="CX352" s="152"/>
      <c r="CY352" s="152"/>
      <c r="CZ352" s="152"/>
      <c r="DA352" s="152"/>
      <c r="DB352" s="152"/>
      <c r="DC352" s="152"/>
      <c r="DD352" s="152"/>
      <c r="DE352" s="152"/>
      <c r="DF352" s="152"/>
      <c r="DG352" s="152"/>
      <c r="DH352" s="152"/>
      <c r="DI352" s="152"/>
      <c r="DJ352" s="152"/>
      <c r="DK352" s="152"/>
      <c r="DL352" s="152"/>
      <c r="DM352" s="152"/>
      <c r="DN352" s="152"/>
      <c r="DO352" s="152"/>
      <c r="DP352" s="152"/>
      <c r="DQ352" s="152"/>
      <c r="DR352" s="152"/>
      <c r="DS352" s="152"/>
      <c r="DT352" s="152"/>
      <c r="DU352" s="152"/>
      <c r="DV352" s="152"/>
      <c r="DW352" s="152"/>
      <c r="DX352" s="152"/>
      <c r="DY352" s="152"/>
      <c r="DZ352" s="152"/>
      <c r="EA352" s="152"/>
      <c r="EB352" s="152"/>
      <c r="EC352" s="152"/>
      <c r="ED352" s="152"/>
      <c r="EE352" s="152"/>
      <c r="EF352" s="152"/>
      <c r="EG352" s="152"/>
      <c r="EH352" s="152"/>
      <c r="EI352" s="152"/>
      <c r="EJ352" s="152"/>
      <c r="EK352" s="152"/>
      <c r="EL352" s="152"/>
      <c r="EM352" s="152"/>
      <c r="EN352" s="152"/>
      <c r="EO352" s="152"/>
      <c r="EP352" s="152"/>
      <c r="EQ352" s="152"/>
      <c r="ER352" s="152"/>
      <c r="ES352" s="152"/>
      <c r="ET352" s="152"/>
      <c r="EU352" s="152"/>
      <c r="EV352" s="152"/>
      <c r="EW352" s="152"/>
      <c r="EX352" s="152"/>
      <c r="EY352" s="152"/>
      <c r="EZ352" s="152"/>
      <c r="FA352" s="152"/>
      <c r="FB352" s="152"/>
      <c r="FC352" s="152"/>
      <c r="FD352" s="152"/>
      <c r="FE352" s="152"/>
      <c r="FF352" s="152"/>
      <c r="FG352" s="152"/>
      <c r="FH352" s="152"/>
      <c r="FI352" s="152"/>
      <c r="FJ352" s="152"/>
      <c r="FK352" s="152"/>
      <c r="FL352" s="152"/>
      <c r="FM352" s="152"/>
      <c r="FN352" s="152"/>
      <c r="FO352" s="152"/>
      <c r="FP352" s="152"/>
      <c r="FQ352" s="152"/>
      <c r="FR352" s="152"/>
      <c r="FS352" s="152"/>
      <c r="FT352" s="152"/>
      <c r="FU352" s="152"/>
      <c r="FV352" s="152"/>
      <c r="FW352" s="152"/>
      <c r="FX352" s="152"/>
      <c r="FY352" s="152"/>
      <c r="FZ352" s="152"/>
      <c r="GA352" s="152"/>
      <c r="GB352" s="152"/>
      <c r="GC352" s="152"/>
      <c r="GD352" s="152"/>
      <c r="GE352" s="152"/>
      <c r="GF352" s="152"/>
      <c r="GG352" s="152"/>
      <c r="GH352" s="152"/>
      <c r="GI352" s="152"/>
      <c r="GJ352" s="152"/>
      <c r="GK352" s="152"/>
      <c r="GL352" s="152"/>
      <c r="GM352" s="152"/>
      <c r="GN352" s="152"/>
      <c r="GO352" s="152"/>
      <c r="GP352" s="152"/>
      <c r="GQ352" s="152"/>
      <c r="GR352" s="152"/>
      <c r="GS352" s="152"/>
      <c r="GT352" s="152"/>
      <c r="GU352" s="152"/>
      <c r="GV352" s="152"/>
      <c r="GW352" s="152"/>
      <c r="GX352" s="152"/>
      <c r="GY352" s="152"/>
      <c r="GZ352" s="152"/>
      <c r="HA352" s="152"/>
      <c r="HB352" s="152"/>
      <c r="HC352" s="152"/>
      <c r="HD352" s="152"/>
      <c r="HE352" s="152"/>
      <c r="HF352" s="152"/>
      <c r="HG352" s="152"/>
      <c r="HH352" s="152"/>
      <c r="HI352" s="152"/>
      <c r="HJ352" s="152"/>
      <c r="HK352" s="152"/>
      <c r="HL352" s="152"/>
      <c r="HM352" s="152"/>
      <c r="HN352" s="152"/>
      <c r="HO352" s="152"/>
      <c r="HP352" s="152"/>
      <c r="HQ352" s="152"/>
      <c r="HR352" s="152"/>
      <c r="HS352" s="152"/>
      <c r="HT352" s="152"/>
      <c r="HU352" s="152"/>
      <c r="HV352" s="152"/>
      <c r="HW352" s="152"/>
      <c r="HX352" s="152"/>
      <c r="HY352" s="152"/>
      <c r="HZ352" s="152"/>
      <c r="IA352" s="152"/>
      <c r="IB352" s="152"/>
      <c r="IC352" s="152"/>
      <c r="ID352" s="152"/>
      <c r="IE352" s="152"/>
      <c r="IF352" s="152"/>
      <c r="IG352" s="152"/>
      <c r="IH352" s="152"/>
      <c r="II352" s="152"/>
      <c r="IJ352" s="152"/>
      <c r="IK352" s="152"/>
      <c r="IL352" s="152"/>
      <c r="IM352" s="152"/>
      <c r="IN352" s="152"/>
      <c r="IO352" s="152"/>
      <c r="IP352" s="152"/>
      <c r="IQ352" s="152"/>
      <c r="IR352" s="152"/>
      <c r="IS352" s="152"/>
      <c r="IT352" s="152"/>
      <c r="IU352" s="152"/>
      <c r="IV352" s="152"/>
    </row>
    <row r="353" spans="1:256" s="35" customFormat="1" ht="143.25" customHeight="1">
      <c r="A353" s="141">
        <v>606</v>
      </c>
      <c r="B353" s="45" t="s">
        <v>254</v>
      </c>
      <c r="C353" s="142">
        <v>401000024</v>
      </c>
      <c r="D353" s="154" t="s">
        <v>440</v>
      </c>
      <c r="E353" s="144" t="s">
        <v>256</v>
      </c>
      <c r="F353" s="145"/>
      <c r="G353" s="145"/>
      <c r="H353" s="146">
        <v>1</v>
      </c>
      <c r="I353" s="145"/>
      <c r="J353" s="146">
        <v>9</v>
      </c>
      <c r="K353" s="146">
        <v>1</v>
      </c>
      <c r="L353" s="146" t="s">
        <v>441</v>
      </c>
      <c r="M353" s="146"/>
      <c r="N353" s="146"/>
      <c r="O353" s="146"/>
      <c r="P353" s="52" t="s">
        <v>258</v>
      </c>
      <c r="Q353" s="52" t="s">
        <v>259</v>
      </c>
      <c r="R353" s="146"/>
      <c r="S353" s="146"/>
      <c r="T353" s="146"/>
      <c r="U353" s="146"/>
      <c r="V353" s="146">
        <v>11</v>
      </c>
      <c r="W353" s="146">
        <v>1</v>
      </c>
      <c r="X353" s="146"/>
      <c r="Y353" s="146"/>
      <c r="Z353" s="146"/>
      <c r="AA353" s="146"/>
      <c r="AB353" s="52" t="s">
        <v>258</v>
      </c>
      <c r="AC353" s="52" t="s">
        <v>260</v>
      </c>
      <c r="AD353" s="52"/>
      <c r="AE353" s="52"/>
      <c r="AF353" s="52"/>
      <c r="AG353" s="52"/>
      <c r="AH353" s="52"/>
      <c r="AI353" s="52"/>
      <c r="AJ353" s="52"/>
      <c r="AK353" s="52"/>
      <c r="AL353" s="52"/>
      <c r="AM353" s="52" t="s">
        <v>350</v>
      </c>
      <c r="AN353" s="52" t="s">
        <v>262</v>
      </c>
      <c r="AO353" s="147" t="s">
        <v>263</v>
      </c>
      <c r="AP353" s="147" t="s">
        <v>200</v>
      </c>
      <c r="AQ353" s="147" t="s">
        <v>386</v>
      </c>
      <c r="AR353" s="148" t="s">
        <v>387</v>
      </c>
      <c r="AS353" s="147" t="s">
        <v>267</v>
      </c>
      <c r="AT353" s="149">
        <v>47484</v>
      </c>
      <c r="AU353" s="149">
        <v>47484</v>
      </c>
      <c r="AV353" s="149">
        <v>0</v>
      </c>
      <c r="AW353" s="149">
        <v>0</v>
      </c>
      <c r="AX353" s="149">
        <v>0</v>
      </c>
      <c r="AY353" s="149">
        <v>0</v>
      </c>
      <c r="AZ353" s="141" t="s">
        <v>134</v>
      </c>
      <c r="BA353" s="152"/>
      <c r="BB353" s="152"/>
      <c r="BC353" s="152"/>
      <c r="BD353" s="152"/>
      <c r="BE353" s="152"/>
      <c r="BF353" s="152"/>
      <c r="BG353" s="152"/>
      <c r="BH353" s="152"/>
      <c r="BI353" s="152"/>
      <c r="BJ353" s="152"/>
      <c r="BK353" s="152"/>
      <c r="BL353" s="152"/>
      <c r="BM353" s="152"/>
      <c r="BN353" s="152"/>
      <c r="BO353" s="152"/>
      <c r="BP353" s="152"/>
      <c r="BQ353" s="152"/>
      <c r="BR353" s="152"/>
      <c r="BS353" s="152"/>
      <c r="BT353" s="152"/>
      <c r="BU353" s="152"/>
      <c r="BV353" s="152"/>
      <c r="BW353" s="152"/>
      <c r="BX353" s="152"/>
      <c r="BY353" s="152"/>
      <c r="BZ353" s="152"/>
      <c r="CA353" s="152"/>
      <c r="CB353" s="152"/>
      <c r="CC353" s="152"/>
      <c r="CD353" s="152"/>
      <c r="CE353" s="152"/>
      <c r="CF353" s="152"/>
      <c r="CG353" s="152"/>
      <c r="CH353" s="152"/>
      <c r="CI353" s="152"/>
      <c r="CJ353" s="152"/>
      <c r="CK353" s="152"/>
      <c r="CL353" s="152"/>
      <c r="CM353" s="152"/>
      <c r="CN353" s="152"/>
      <c r="CO353" s="152"/>
      <c r="CP353" s="152"/>
      <c r="CQ353" s="152"/>
      <c r="CR353" s="152"/>
      <c r="CS353" s="152"/>
      <c r="CT353" s="152"/>
      <c r="CU353" s="152"/>
      <c r="CV353" s="152"/>
      <c r="CW353" s="152"/>
      <c r="CX353" s="152"/>
      <c r="CY353" s="152"/>
      <c r="CZ353" s="152"/>
      <c r="DA353" s="152"/>
      <c r="DB353" s="152"/>
      <c r="DC353" s="152"/>
      <c r="DD353" s="152"/>
      <c r="DE353" s="152"/>
      <c r="DF353" s="152"/>
      <c r="DG353" s="152"/>
      <c r="DH353" s="152"/>
      <c r="DI353" s="152"/>
      <c r="DJ353" s="152"/>
      <c r="DK353" s="152"/>
      <c r="DL353" s="152"/>
      <c r="DM353" s="152"/>
      <c r="DN353" s="152"/>
      <c r="DO353" s="152"/>
      <c r="DP353" s="152"/>
      <c r="DQ353" s="152"/>
      <c r="DR353" s="152"/>
      <c r="DS353" s="152"/>
      <c r="DT353" s="152"/>
      <c r="DU353" s="152"/>
      <c r="DV353" s="152"/>
      <c r="DW353" s="152"/>
      <c r="DX353" s="152"/>
      <c r="DY353" s="152"/>
      <c r="DZ353" s="152"/>
      <c r="EA353" s="152"/>
      <c r="EB353" s="152"/>
      <c r="EC353" s="152"/>
      <c r="ED353" s="152"/>
      <c r="EE353" s="152"/>
      <c r="EF353" s="152"/>
      <c r="EG353" s="152"/>
      <c r="EH353" s="152"/>
      <c r="EI353" s="152"/>
      <c r="EJ353" s="152"/>
      <c r="EK353" s="152"/>
      <c r="EL353" s="152"/>
      <c r="EM353" s="152"/>
      <c r="EN353" s="152"/>
      <c r="EO353" s="152"/>
      <c r="EP353" s="152"/>
      <c r="EQ353" s="152"/>
      <c r="ER353" s="152"/>
      <c r="ES353" s="152"/>
      <c r="ET353" s="152"/>
      <c r="EU353" s="152"/>
      <c r="EV353" s="152"/>
      <c r="EW353" s="152"/>
      <c r="EX353" s="152"/>
      <c r="EY353" s="152"/>
      <c r="EZ353" s="152"/>
      <c r="FA353" s="152"/>
      <c r="FB353" s="152"/>
      <c r="FC353" s="152"/>
      <c r="FD353" s="152"/>
      <c r="FE353" s="152"/>
      <c r="FF353" s="152"/>
      <c r="FG353" s="152"/>
      <c r="FH353" s="152"/>
      <c r="FI353" s="152"/>
      <c r="FJ353" s="152"/>
      <c r="FK353" s="152"/>
      <c r="FL353" s="152"/>
      <c r="FM353" s="152"/>
      <c r="FN353" s="152"/>
      <c r="FO353" s="152"/>
      <c r="FP353" s="152"/>
      <c r="FQ353" s="152"/>
      <c r="FR353" s="152"/>
      <c r="FS353" s="152"/>
      <c r="FT353" s="152"/>
      <c r="FU353" s="152"/>
      <c r="FV353" s="152"/>
      <c r="FW353" s="152"/>
      <c r="FX353" s="152"/>
      <c r="FY353" s="152"/>
      <c r="FZ353" s="152"/>
      <c r="GA353" s="152"/>
      <c r="GB353" s="152"/>
      <c r="GC353" s="152"/>
      <c r="GD353" s="152"/>
      <c r="GE353" s="152"/>
      <c r="GF353" s="152"/>
      <c r="GG353" s="152"/>
      <c r="GH353" s="152"/>
      <c r="GI353" s="152"/>
      <c r="GJ353" s="152"/>
      <c r="GK353" s="152"/>
      <c r="GL353" s="152"/>
      <c r="GM353" s="152"/>
      <c r="GN353" s="152"/>
      <c r="GO353" s="152"/>
      <c r="GP353" s="152"/>
      <c r="GQ353" s="152"/>
      <c r="GR353" s="152"/>
      <c r="GS353" s="152"/>
      <c r="GT353" s="152"/>
      <c r="GU353" s="152"/>
      <c r="GV353" s="152"/>
      <c r="GW353" s="152"/>
      <c r="GX353" s="152"/>
      <c r="GY353" s="152"/>
      <c r="GZ353" s="152"/>
      <c r="HA353" s="152"/>
      <c r="HB353" s="152"/>
      <c r="HC353" s="152"/>
      <c r="HD353" s="152"/>
      <c r="HE353" s="152"/>
      <c r="HF353" s="152"/>
      <c r="HG353" s="152"/>
      <c r="HH353" s="152"/>
      <c r="HI353" s="152"/>
      <c r="HJ353" s="152"/>
      <c r="HK353" s="152"/>
      <c r="HL353" s="152"/>
      <c r="HM353" s="152"/>
      <c r="HN353" s="152"/>
      <c r="HO353" s="152"/>
      <c r="HP353" s="152"/>
      <c r="HQ353" s="152"/>
      <c r="HR353" s="152"/>
      <c r="HS353" s="152"/>
      <c r="HT353" s="152"/>
      <c r="HU353" s="152"/>
      <c r="HV353" s="152"/>
      <c r="HW353" s="152"/>
      <c r="HX353" s="152"/>
      <c r="HY353" s="152"/>
      <c r="HZ353" s="152"/>
      <c r="IA353" s="152"/>
      <c r="IB353" s="152"/>
      <c r="IC353" s="152"/>
      <c r="ID353" s="152"/>
      <c r="IE353" s="152"/>
      <c r="IF353" s="152"/>
      <c r="IG353" s="152"/>
      <c r="IH353" s="152"/>
      <c r="II353" s="152"/>
      <c r="IJ353" s="152"/>
      <c r="IK353" s="152"/>
      <c r="IL353" s="152"/>
      <c r="IM353" s="152"/>
      <c r="IN353" s="152"/>
      <c r="IO353" s="152"/>
      <c r="IP353" s="152"/>
      <c r="IQ353" s="152"/>
      <c r="IR353" s="152"/>
      <c r="IS353" s="152"/>
      <c r="IT353" s="152"/>
      <c r="IU353" s="152"/>
      <c r="IV353" s="152"/>
    </row>
    <row r="354" spans="1:256" s="35" customFormat="1" ht="143.25" customHeight="1">
      <c r="A354" s="141">
        <v>606</v>
      </c>
      <c r="B354" s="45" t="s">
        <v>254</v>
      </c>
      <c r="C354" s="142">
        <v>401000024</v>
      </c>
      <c r="D354" s="154" t="s">
        <v>440</v>
      </c>
      <c r="E354" s="144" t="s">
        <v>256</v>
      </c>
      <c r="F354" s="145"/>
      <c r="G354" s="145"/>
      <c r="H354" s="146">
        <v>1</v>
      </c>
      <c r="I354" s="145"/>
      <c r="J354" s="146">
        <v>9</v>
      </c>
      <c r="K354" s="146">
        <v>1</v>
      </c>
      <c r="L354" s="146" t="s">
        <v>441</v>
      </c>
      <c r="M354" s="146"/>
      <c r="N354" s="146"/>
      <c r="O354" s="146"/>
      <c r="P354" s="52" t="s">
        <v>258</v>
      </c>
      <c r="Q354" s="52" t="s">
        <v>259</v>
      </c>
      <c r="R354" s="146"/>
      <c r="S354" s="146"/>
      <c r="T354" s="146"/>
      <c r="U354" s="146"/>
      <c r="V354" s="146">
        <v>11</v>
      </c>
      <c r="W354" s="146">
        <v>1</v>
      </c>
      <c r="X354" s="146"/>
      <c r="Y354" s="146"/>
      <c r="Z354" s="146"/>
      <c r="AA354" s="146"/>
      <c r="AB354" s="52" t="s">
        <v>258</v>
      </c>
      <c r="AC354" s="52" t="s">
        <v>260</v>
      </c>
      <c r="AD354" s="52"/>
      <c r="AE354" s="52"/>
      <c r="AF354" s="52"/>
      <c r="AG354" s="52"/>
      <c r="AH354" s="52"/>
      <c r="AI354" s="52"/>
      <c r="AJ354" s="52"/>
      <c r="AK354" s="52"/>
      <c r="AL354" s="52"/>
      <c r="AM354" s="52" t="s">
        <v>350</v>
      </c>
      <c r="AN354" s="52" t="s">
        <v>262</v>
      </c>
      <c r="AO354" s="147" t="s">
        <v>263</v>
      </c>
      <c r="AP354" s="147" t="s">
        <v>200</v>
      </c>
      <c r="AQ354" s="147" t="s">
        <v>386</v>
      </c>
      <c r="AR354" s="148" t="s">
        <v>387</v>
      </c>
      <c r="AS354" s="147" t="s">
        <v>273</v>
      </c>
      <c r="AT354" s="149">
        <v>86366.91</v>
      </c>
      <c r="AU354" s="149">
        <v>86366.91</v>
      </c>
      <c r="AV354" s="149">
        <v>0</v>
      </c>
      <c r="AW354" s="149">
        <v>0</v>
      </c>
      <c r="AX354" s="149">
        <v>0</v>
      </c>
      <c r="AY354" s="149">
        <v>0</v>
      </c>
      <c r="AZ354" s="141" t="s">
        <v>134</v>
      </c>
      <c r="BA354" s="152"/>
      <c r="BB354" s="152"/>
      <c r="BC354" s="152"/>
      <c r="BD354" s="152"/>
      <c r="BE354" s="152"/>
      <c r="BF354" s="152"/>
      <c r="BG354" s="152"/>
      <c r="BH354" s="152"/>
      <c r="BI354" s="152"/>
      <c r="BJ354" s="152"/>
      <c r="BK354" s="152"/>
      <c r="BL354" s="152"/>
      <c r="BM354" s="152"/>
      <c r="BN354" s="152"/>
      <c r="BO354" s="152"/>
      <c r="BP354" s="152"/>
      <c r="BQ354" s="152"/>
      <c r="BR354" s="152"/>
      <c r="BS354" s="152"/>
      <c r="BT354" s="152"/>
      <c r="BU354" s="152"/>
      <c r="BV354" s="152"/>
      <c r="BW354" s="152"/>
      <c r="BX354" s="152"/>
      <c r="BY354" s="152"/>
      <c r="BZ354" s="152"/>
      <c r="CA354" s="152"/>
      <c r="CB354" s="152"/>
      <c r="CC354" s="152"/>
      <c r="CD354" s="152"/>
      <c r="CE354" s="152"/>
      <c r="CF354" s="152"/>
      <c r="CG354" s="152"/>
      <c r="CH354" s="152"/>
      <c r="CI354" s="152"/>
      <c r="CJ354" s="152"/>
      <c r="CK354" s="152"/>
      <c r="CL354" s="152"/>
      <c r="CM354" s="152"/>
      <c r="CN354" s="152"/>
      <c r="CO354" s="152"/>
      <c r="CP354" s="152"/>
      <c r="CQ354" s="152"/>
      <c r="CR354" s="152"/>
      <c r="CS354" s="152"/>
      <c r="CT354" s="152"/>
      <c r="CU354" s="152"/>
      <c r="CV354" s="152"/>
      <c r="CW354" s="152"/>
      <c r="CX354" s="152"/>
      <c r="CY354" s="152"/>
      <c r="CZ354" s="152"/>
      <c r="DA354" s="152"/>
      <c r="DB354" s="152"/>
      <c r="DC354" s="152"/>
      <c r="DD354" s="152"/>
      <c r="DE354" s="152"/>
      <c r="DF354" s="152"/>
      <c r="DG354" s="152"/>
      <c r="DH354" s="152"/>
      <c r="DI354" s="152"/>
      <c r="DJ354" s="152"/>
      <c r="DK354" s="152"/>
      <c r="DL354" s="152"/>
      <c r="DM354" s="152"/>
      <c r="DN354" s="152"/>
      <c r="DO354" s="152"/>
      <c r="DP354" s="152"/>
      <c r="DQ354" s="152"/>
      <c r="DR354" s="152"/>
      <c r="DS354" s="152"/>
      <c r="DT354" s="152"/>
      <c r="DU354" s="152"/>
      <c r="DV354" s="152"/>
      <c r="DW354" s="152"/>
      <c r="DX354" s="152"/>
      <c r="DY354" s="152"/>
      <c r="DZ354" s="152"/>
      <c r="EA354" s="152"/>
      <c r="EB354" s="152"/>
      <c r="EC354" s="152"/>
      <c r="ED354" s="152"/>
      <c r="EE354" s="152"/>
      <c r="EF354" s="152"/>
      <c r="EG354" s="152"/>
      <c r="EH354" s="152"/>
      <c r="EI354" s="152"/>
      <c r="EJ354" s="152"/>
      <c r="EK354" s="152"/>
      <c r="EL354" s="152"/>
      <c r="EM354" s="152"/>
      <c r="EN354" s="152"/>
      <c r="EO354" s="152"/>
      <c r="EP354" s="152"/>
      <c r="EQ354" s="152"/>
      <c r="ER354" s="152"/>
      <c r="ES354" s="152"/>
      <c r="ET354" s="152"/>
      <c r="EU354" s="152"/>
      <c r="EV354" s="152"/>
      <c r="EW354" s="152"/>
      <c r="EX354" s="152"/>
      <c r="EY354" s="152"/>
      <c r="EZ354" s="152"/>
      <c r="FA354" s="152"/>
      <c r="FB354" s="152"/>
      <c r="FC354" s="152"/>
      <c r="FD354" s="152"/>
      <c r="FE354" s="152"/>
      <c r="FF354" s="152"/>
      <c r="FG354" s="152"/>
      <c r="FH354" s="152"/>
      <c r="FI354" s="152"/>
      <c r="FJ354" s="152"/>
      <c r="FK354" s="152"/>
      <c r="FL354" s="152"/>
      <c r="FM354" s="152"/>
      <c r="FN354" s="152"/>
      <c r="FO354" s="152"/>
      <c r="FP354" s="152"/>
      <c r="FQ354" s="152"/>
      <c r="FR354" s="152"/>
      <c r="FS354" s="152"/>
      <c r="FT354" s="152"/>
      <c r="FU354" s="152"/>
      <c r="FV354" s="152"/>
      <c r="FW354" s="152"/>
      <c r="FX354" s="152"/>
      <c r="FY354" s="152"/>
      <c r="FZ354" s="152"/>
      <c r="GA354" s="152"/>
      <c r="GB354" s="152"/>
      <c r="GC354" s="152"/>
      <c r="GD354" s="152"/>
      <c r="GE354" s="152"/>
      <c r="GF354" s="152"/>
      <c r="GG354" s="152"/>
      <c r="GH354" s="152"/>
      <c r="GI354" s="152"/>
      <c r="GJ354" s="152"/>
      <c r="GK354" s="152"/>
      <c r="GL354" s="152"/>
      <c r="GM354" s="152"/>
      <c r="GN354" s="152"/>
      <c r="GO354" s="152"/>
      <c r="GP354" s="152"/>
      <c r="GQ354" s="152"/>
      <c r="GR354" s="152"/>
      <c r="GS354" s="152"/>
      <c r="GT354" s="152"/>
      <c r="GU354" s="152"/>
      <c r="GV354" s="152"/>
      <c r="GW354" s="152"/>
      <c r="GX354" s="152"/>
      <c r="GY354" s="152"/>
      <c r="GZ354" s="152"/>
      <c r="HA354" s="152"/>
      <c r="HB354" s="152"/>
      <c r="HC354" s="152"/>
      <c r="HD354" s="152"/>
      <c r="HE354" s="152"/>
      <c r="HF354" s="152"/>
      <c r="HG354" s="152"/>
      <c r="HH354" s="152"/>
      <c r="HI354" s="152"/>
      <c r="HJ354" s="152"/>
      <c r="HK354" s="152"/>
      <c r="HL354" s="152"/>
      <c r="HM354" s="152"/>
      <c r="HN354" s="152"/>
      <c r="HO354" s="152"/>
      <c r="HP354" s="152"/>
      <c r="HQ354" s="152"/>
      <c r="HR354" s="152"/>
      <c r="HS354" s="152"/>
      <c r="HT354" s="152"/>
      <c r="HU354" s="152"/>
      <c r="HV354" s="152"/>
      <c r="HW354" s="152"/>
      <c r="HX354" s="152"/>
      <c r="HY354" s="152"/>
      <c r="HZ354" s="152"/>
      <c r="IA354" s="152"/>
      <c r="IB354" s="152"/>
      <c r="IC354" s="152"/>
      <c r="ID354" s="152"/>
      <c r="IE354" s="152"/>
      <c r="IF354" s="152"/>
      <c r="IG354" s="152"/>
      <c r="IH354" s="152"/>
      <c r="II354" s="152"/>
      <c r="IJ354" s="152"/>
      <c r="IK354" s="152"/>
      <c r="IL354" s="152"/>
      <c r="IM354" s="152"/>
      <c r="IN354" s="152"/>
      <c r="IO354" s="152"/>
      <c r="IP354" s="152"/>
      <c r="IQ354" s="152"/>
      <c r="IR354" s="152"/>
      <c r="IS354" s="152"/>
      <c r="IT354" s="152"/>
      <c r="IU354" s="152"/>
      <c r="IV354" s="152"/>
    </row>
    <row r="355" spans="1:256" s="35" customFormat="1" ht="145.5" customHeight="1">
      <c r="A355" s="141">
        <v>606</v>
      </c>
      <c r="B355" s="45" t="s">
        <v>254</v>
      </c>
      <c r="C355" s="142">
        <v>401000024</v>
      </c>
      <c r="D355" s="154" t="s">
        <v>440</v>
      </c>
      <c r="E355" s="144" t="s">
        <v>256</v>
      </c>
      <c r="F355" s="145"/>
      <c r="G355" s="145"/>
      <c r="H355" s="146">
        <v>1</v>
      </c>
      <c r="I355" s="145"/>
      <c r="J355" s="146">
        <v>9</v>
      </c>
      <c r="K355" s="146">
        <v>1</v>
      </c>
      <c r="L355" s="146" t="s">
        <v>441</v>
      </c>
      <c r="M355" s="146"/>
      <c r="N355" s="146"/>
      <c r="O355" s="146"/>
      <c r="P355" s="52" t="s">
        <v>258</v>
      </c>
      <c r="Q355" s="52" t="s">
        <v>259</v>
      </c>
      <c r="R355" s="146"/>
      <c r="S355" s="146"/>
      <c r="T355" s="146"/>
      <c r="U355" s="146"/>
      <c r="V355" s="146">
        <v>11</v>
      </c>
      <c r="W355" s="146">
        <v>1</v>
      </c>
      <c r="X355" s="146"/>
      <c r="Y355" s="146"/>
      <c r="Z355" s="146"/>
      <c r="AA355" s="146"/>
      <c r="AB355" s="52" t="s">
        <v>258</v>
      </c>
      <c r="AC355" s="52" t="s">
        <v>260</v>
      </c>
      <c r="AD355" s="52"/>
      <c r="AE355" s="52"/>
      <c r="AF355" s="52"/>
      <c r="AG355" s="52"/>
      <c r="AH355" s="52"/>
      <c r="AI355" s="52"/>
      <c r="AJ355" s="52"/>
      <c r="AK355" s="52"/>
      <c r="AL355" s="52"/>
      <c r="AM355" s="52" t="s">
        <v>350</v>
      </c>
      <c r="AN355" s="52" t="s">
        <v>262</v>
      </c>
      <c r="AO355" s="147" t="s">
        <v>263</v>
      </c>
      <c r="AP355" s="147" t="s">
        <v>200</v>
      </c>
      <c r="AQ355" s="147" t="s">
        <v>391</v>
      </c>
      <c r="AR355" s="148" t="s">
        <v>392</v>
      </c>
      <c r="AS355" s="147" t="s">
        <v>267</v>
      </c>
      <c r="AT355" s="149">
        <v>0</v>
      </c>
      <c r="AU355" s="149">
        <v>0</v>
      </c>
      <c r="AV355" s="149">
        <v>10000</v>
      </c>
      <c r="AW355" s="149">
        <v>10000</v>
      </c>
      <c r="AX355" s="149">
        <v>10000</v>
      </c>
      <c r="AY355" s="149">
        <v>10000</v>
      </c>
      <c r="AZ355" s="141" t="s">
        <v>134</v>
      </c>
      <c r="BA355" s="152"/>
      <c r="BB355" s="152"/>
      <c r="BC355" s="152"/>
      <c r="BD355" s="152"/>
      <c r="BE355" s="152"/>
      <c r="BF355" s="152"/>
      <c r="BG355" s="152"/>
      <c r="BH355" s="152"/>
      <c r="BI355" s="152"/>
      <c r="BJ355" s="152"/>
      <c r="BK355" s="152"/>
      <c r="BL355" s="152"/>
      <c r="BM355" s="152"/>
      <c r="BN355" s="152"/>
      <c r="BO355" s="152"/>
      <c r="BP355" s="152"/>
      <c r="BQ355" s="152"/>
      <c r="BR355" s="152"/>
      <c r="BS355" s="152"/>
      <c r="BT355" s="152"/>
      <c r="BU355" s="152"/>
      <c r="BV355" s="152"/>
      <c r="BW355" s="152"/>
      <c r="BX355" s="152"/>
      <c r="BY355" s="152"/>
      <c r="BZ355" s="152"/>
      <c r="CA355" s="152"/>
      <c r="CB355" s="152"/>
      <c r="CC355" s="152"/>
      <c r="CD355" s="152"/>
      <c r="CE355" s="152"/>
      <c r="CF355" s="152"/>
      <c r="CG355" s="152"/>
      <c r="CH355" s="152"/>
      <c r="CI355" s="152"/>
      <c r="CJ355" s="152"/>
      <c r="CK355" s="152"/>
      <c r="CL355" s="152"/>
      <c r="CM355" s="152"/>
      <c r="CN355" s="152"/>
      <c r="CO355" s="152"/>
      <c r="CP355" s="152"/>
      <c r="CQ355" s="152"/>
      <c r="CR355" s="152"/>
      <c r="CS355" s="152"/>
      <c r="CT355" s="152"/>
      <c r="CU355" s="152"/>
      <c r="CV355" s="152"/>
      <c r="CW355" s="152"/>
      <c r="CX355" s="152"/>
      <c r="CY355" s="152"/>
      <c r="CZ355" s="152"/>
      <c r="DA355" s="152"/>
      <c r="DB355" s="152"/>
      <c r="DC355" s="152"/>
      <c r="DD355" s="152"/>
      <c r="DE355" s="152"/>
      <c r="DF355" s="152"/>
      <c r="DG355" s="152"/>
      <c r="DH355" s="152"/>
      <c r="DI355" s="152"/>
      <c r="DJ355" s="152"/>
      <c r="DK355" s="152"/>
      <c r="DL355" s="152"/>
      <c r="DM355" s="152"/>
      <c r="DN355" s="152"/>
      <c r="DO355" s="152"/>
      <c r="DP355" s="152"/>
      <c r="DQ355" s="152"/>
      <c r="DR355" s="152"/>
      <c r="DS355" s="152"/>
      <c r="DT355" s="152"/>
      <c r="DU355" s="152"/>
      <c r="DV355" s="152"/>
      <c r="DW355" s="152"/>
      <c r="DX355" s="152"/>
      <c r="DY355" s="152"/>
      <c r="DZ355" s="152"/>
      <c r="EA355" s="152"/>
      <c r="EB355" s="152"/>
      <c r="EC355" s="152"/>
      <c r="ED355" s="152"/>
      <c r="EE355" s="152"/>
      <c r="EF355" s="152"/>
      <c r="EG355" s="152"/>
      <c r="EH355" s="152"/>
      <c r="EI355" s="152"/>
      <c r="EJ355" s="152"/>
      <c r="EK355" s="152"/>
      <c r="EL355" s="152"/>
      <c r="EM355" s="152"/>
      <c r="EN355" s="152"/>
      <c r="EO355" s="152"/>
      <c r="EP355" s="152"/>
      <c r="EQ355" s="152"/>
      <c r="ER355" s="152"/>
      <c r="ES355" s="152"/>
      <c r="ET355" s="152"/>
      <c r="EU355" s="152"/>
      <c r="EV355" s="152"/>
      <c r="EW355" s="152"/>
      <c r="EX355" s="152"/>
      <c r="EY355" s="152"/>
      <c r="EZ355" s="152"/>
      <c r="FA355" s="152"/>
      <c r="FB355" s="152"/>
      <c r="FC355" s="152"/>
      <c r="FD355" s="152"/>
      <c r="FE355" s="152"/>
      <c r="FF355" s="152"/>
      <c r="FG355" s="152"/>
      <c r="FH355" s="152"/>
      <c r="FI355" s="152"/>
      <c r="FJ355" s="152"/>
      <c r="FK355" s="152"/>
      <c r="FL355" s="152"/>
      <c r="FM355" s="152"/>
      <c r="FN355" s="152"/>
      <c r="FO355" s="152"/>
      <c r="FP355" s="152"/>
      <c r="FQ355" s="152"/>
      <c r="FR355" s="152"/>
      <c r="FS355" s="152"/>
      <c r="FT355" s="152"/>
      <c r="FU355" s="152"/>
      <c r="FV355" s="152"/>
      <c r="FW355" s="152"/>
      <c r="FX355" s="152"/>
      <c r="FY355" s="152"/>
      <c r="FZ355" s="152"/>
      <c r="GA355" s="152"/>
      <c r="GB355" s="152"/>
      <c r="GC355" s="152"/>
      <c r="GD355" s="152"/>
      <c r="GE355" s="152"/>
      <c r="GF355" s="152"/>
      <c r="GG355" s="152"/>
      <c r="GH355" s="152"/>
      <c r="GI355" s="152"/>
      <c r="GJ355" s="152"/>
      <c r="GK355" s="152"/>
      <c r="GL355" s="152"/>
      <c r="GM355" s="152"/>
      <c r="GN355" s="152"/>
      <c r="GO355" s="152"/>
      <c r="GP355" s="152"/>
      <c r="GQ355" s="152"/>
      <c r="GR355" s="152"/>
      <c r="GS355" s="152"/>
      <c r="GT355" s="152"/>
      <c r="GU355" s="152"/>
      <c r="GV355" s="152"/>
      <c r="GW355" s="152"/>
      <c r="GX355" s="152"/>
      <c r="GY355" s="152"/>
      <c r="GZ355" s="152"/>
      <c r="HA355" s="152"/>
      <c r="HB355" s="152"/>
      <c r="HC355" s="152"/>
      <c r="HD355" s="152"/>
      <c r="HE355" s="152"/>
      <c r="HF355" s="152"/>
      <c r="HG355" s="152"/>
      <c r="HH355" s="152"/>
      <c r="HI355" s="152"/>
      <c r="HJ355" s="152"/>
      <c r="HK355" s="152"/>
      <c r="HL355" s="152"/>
      <c r="HM355" s="152"/>
      <c r="HN355" s="152"/>
      <c r="HO355" s="152"/>
      <c r="HP355" s="152"/>
      <c r="HQ355" s="152"/>
      <c r="HR355" s="152"/>
      <c r="HS355" s="152"/>
      <c r="HT355" s="152"/>
      <c r="HU355" s="152"/>
      <c r="HV355" s="152"/>
      <c r="HW355" s="152"/>
      <c r="HX355" s="152"/>
      <c r="HY355" s="152"/>
      <c r="HZ355" s="152"/>
      <c r="IA355" s="152"/>
      <c r="IB355" s="152"/>
      <c r="IC355" s="152"/>
      <c r="ID355" s="152"/>
      <c r="IE355" s="152"/>
      <c r="IF355" s="152"/>
      <c r="IG355" s="152"/>
      <c r="IH355" s="152"/>
      <c r="II355" s="152"/>
      <c r="IJ355" s="152"/>
      <c r="IK355" s="152"/>
      <c r="IL355" s="152"/>
      <c r="IM355" s="152"/>
      <c r="IN355" s="152"/>
      <c r="IO355" s="152"/>
      <c r="IP355" s="152"/>
      <c r="IQ355" s="152"/>
      <c r="IR355" s="152"/>
      <c r="IS355" s="152"/>
      <c r="IT355" s="152"/>
      <c r="IU355" s="152"/>
      <c r="IV355" s="152"/>
    </row>
    <row r="356" spans="1:256" s="35" customFormat="1" ht="147" customHeight="1">
      <c r="A356" s="141">
        <v>606</v>
      </c>
      <c r="B356" s="45" t="s">
        <v>254</v>
      </c>
      <c r="C356" s="142">
        <v>401000024</v>
      </c>
      <c r="D356" s="154" t="s">
        <v>440</v>
      </c>
      <c r="E356" s="144" t="s">
        <v>256</v>
      </c>
      <c r="F356" s="145"/>
      <c r="G356" s="145"/>
      <c r="H356" s="146">
        <v>1</v>
      </c>
      <c r="I356" s="145"/>
      <c r="J356" s="146">
        <v>9</v>
      </c>
      <c r="K356" s="146">
        <v>1</v>
      </c>
      <c r="L356" s="146" t="s">
        <v>441</v>
      </c>
      <c r="M356" s="146"/>
      <c r="N356" s="146"/>
      <c r="O356" s="146"/>
      <c r="P356" s="52" t="s">
        <v>258</v>
      </c>
      <c r="Q356" s="52" t="s">
        <v>259</v>
      </c>
      <c r="R356" s="146"/>
      <c r="S356" s="146"/>
      <c r="T356" s="146"/>
      <c r="U356" s="146"/>
      <c r="V356" s="146">
        <v>11</v>
      </c>
      <c r="W356" s="146">
        <v>1</v>
      </c>
      <c r="X356" s="146"/>
      <c r="Y356" s="146"/>
      <c r="Z356" s="146"/>
      <c r="AA356" s="146"/>
      <c r="AB356" s="52" t="s">
        <v>258</v>
      </c>
      <c r="AC356" s="52" t="s">
        <v>260</v>
      </c>
      <c r="AD356" s="52"/>
      <c r="AE356" s="52"/>
      <c r="AF356" s="52"/>
      <c r="AG356" s="52"/>
      <c r="AH356" s="52"/>
      <c r="AI356" s="52"/>
      <c r="AJ356" s="52"/>
      <c r="AK356" s="52"/>
      <c r="AL356" s="52"/>
      <c r="AM356" s="52" t="s">
        <v>350</v>
      </c>
      <c r="AN356" s="52" t="s">
        <v>262</v>
      </c>
      <c r="AO356" s="147" t="s">
        <v>263</v>
      </c>
      <c r="AP356" s="147" t="s">
        <v>200</v>
      </c>
      <c r="AQ356" s="147" t="s">
        <v>391</v>
      </c>
      <c r="AR356" s="148" t="s">
        <v>392</v>
      </c>
      <c r="AS356" s="147" t="s">
        <v>273</v>
      </c>
      <c r="AT356" s="149">
        <v>0</v>
      </c>
      <c r="AU356" s="149">
        <v>0</v>
      </c>
      <c r="AV356" s="149">
        <v>10000</v>
      </c>
      <c r="AW356" s="149">
        <v>10000</v>
      </c>
      <c r="AX356" s="149">
        <v>10000</v>
      </c>
      <c r="AY356" s="149">
        <v>10000</v>
      </c>
      <c r="AZ356" s="141" t="s">
        <v>134</v>
      </c>
      <c r="BA356" s="152"/>
      <c r="BB356" s="152"/>
      <c r="BC356" s="152"/>
      <c r="BD356" s="152"/>
      <c r="BE356" s="152"/>
      <c r="BF356" s="152"/>
      <c r="BG356" s="152"/>
      <c r="BH356" s="152"/>
      <c r="BI356" s="152"/>
      <c r="BJ356" s="152"/>
      <c r="BK356" s="152"/>
      <c r="BL356" s="152"/>
      <c r="BM356" s="152"/>
      <c r="BN356" s="152"/>
      <c r="BO356" s="152"/>
      <c r="BP356" s="152"/>
      <c r="BQ356" s="152"/>
      <c r="BR356" s="152"/>
      <c r="BS356" s="152"/>
      <c r="BT356" s="152"/>
      <c r="BU356" s="152"/>
      <c r="BV356" s="152"/>
      <c r="BW356" s="152"/>
      <c r="BX356" s="152"/>
      <c r="BY356" s="152"/>
      <c r="BZ356" s="152"/>
      <c r="CA356" s="152"/>
      <c r="CB356" s="152"/>
      <c r="CC356" s="152"/>
      <c r="CD356" s="152"/>
      <c r="CE356" s="152"/>
      <c r="CF356" s="152"/>
      <c r="CG356" s="152"/>
      <c r="CH356" s="152"/>
      <c r="CI356" s="152"/>
      <c r="CJ356" s="152"/>
      <c r="CK356" s="152"/>
      <c r="CL356" s="152"/>
      <c r="CM356" s="152"/>
      <c r="CN356" s="152"/>
      <c r="CO356" s="152"/>
      <c r="CP356" s="152"/>
      <c r="CQ356" s="152"/>
      <c r="CR356" s="152"/>
      <c r="CS356" s="152"/>
      <c r="CT356" s="152"/>
      <c r="CU356" s="152"/>
      <c r="CV356" s="152"/>
      <c r="CW356" s="152"/>
      <c r="CX356" s="152"/>
      <c r="CY356" s="152"/>
      <c r="CZ356" s="152"/>
      <c r="DA356" s="152"/>
      <c r="DB356" s="152"/>
      <c r="DC356" s="152"/>
      <c r="DD356" s="152"/>
      <c r="DE356" s="152"/>
      <c r="DF356" s="152"/>
      <c r="DG356" s="152"/>
      <c r="DH356" s="152"/>
      <c r="DI356" s="152"/>
      <c r="DJ356" s="152"/>
      <c r="DK356" s="152"/>
      <c r="DL356" s="152"/>
      <c r="DM356" s="152"/>
      <c r="DN356" s="152"/>
      <c r="DO356" s="152"/>
      <c r="DP356" s="152"/>
      <c r="DQ356" s="152"/>
      <c r="DR356" s="152"/>
      <c r="DS356" s="152"/>
      <c r="DT356" s="152"/>
      <c r="DU356" s="152"/>
      <c r="DV356" s="152"/>
      <c r="DW356" s="152"/>
      <c r="DX356" s="152"/>
      <c r="DY356" s="152"/>
      <c r="DZ356" s="152"/>
      <c r="EA356" s="152"/>
      <c r="EB356" s="152"/>
      <c r="EC356" s="152"/>
      <c r="ED356" s="152"/>
      <c r="EE356" s="152"/>
      <c r="EF356" s="152"/>
      <c r="EG356" s="152"/>
      <c r="EH356" s="152"/>
      <c r="EI356" s="152"/>
      <c r="EJ356" s="152"/>
      <c r="EK356" s="152"/>
      <c r="EL356" s="152"/>
      <c r="EM356" s="152"/>
      <c r="EN356" s="152"/>
      <c r="EO356" s="152"/>
      <c r="EP356" s="152"/>
      <c r="EQ356" s="152"/>
      <c r="ER356" s="152"/>
      <c r="ES356" s="152"/>
      <c r="ET356" s="152"/>
      <c r="EU356" s="152"/>
      <c r="EV356" s="152"/>
      <c r="EW356" s="152"/>
      <c r="EX356" s="152"/>
      <c r="EY356" s="152"/>
      <c r="EZ356" s="152"/>
      <c r="FA356" s="152"/>
      <c r="FB356" s="152"/>
      <c r="FC356" s="152"/>
      <c r="FD356" s="152"/>
      <c r="FE356" s="152"/>
      <c r="FF356" s="152"/>
      <c r="FG356" s="152"/>
      <c r="FH356" s="152"/>
      <c r="FI356" s="152"/>
      <c r="FJ356" s="152"/>
      <c r="FK356" s="152"/>
      <c r="FL356" s="152"/>
      <c r="FM356" s="152"/>
      <c r="FN356" s="152"/>
      <c r="FO356" s="152"/>
      <c r="FP356" s="152"/>
      <c r="FQ356" s="152"/>
      <c r="FR356" s="152"/>
      <c r="FS356" s="152"/>
      <c r="FT356" s="152"/>
      <c r="FU356" s="152"/>
      <c r="FV356" s="152"/>
      <c r="FW356" s="152"/>
      <c r="FX356" s="152"/>
      <c r="FY356" s="152"/>
      <c r="FZ356" s="152"/>
      <c r="GA356" s="152"/>
      <c r="GB356" s="152"/>
      <c r="GC356" s="152"/>
      <c r="GD356" s="152"/>
      <c r="GE356" s="152"/>
      <c r="GF356" s="152"/>
      <c r="GG356" s="152"/>
      <c r="GH356" s="152"/>
      <c r="GI356" s="152"/>
      <c r="GJ356" s="152"/>
      <c r="GK356" s="152"/>
      <c r="GL356" s="152"/>
      <c r="GM356" s="152"/>
      <c r="GN356" s="152"/>
      <c r="GO356" s="152"/>
      <c r="GP356" s="152"/>
      <c r="GQ356" s="152"/>
      <c r="GR356" s="152"/>
      <c r="GS356" s="152"/>
      <c r="GT356" s="152"/>
      <c r="GU356" s="152"/>
      <c r="GV356" s="152"/>
      <c r="GW356" s="152"/>
      <c r="GX356" s="152"/>
      <c r="GY356" s="152"/>
      <c r="GZ356" s="152"/>
      <c r="HA356" s="152"/>
      <c r="HB356" s="152"/>
      <c r="HC356" s="152"/>
      <c r="HD356" s="152"/>
      <c r="HE356" s="152"/>
      <c r="HF356" s="152"/>
      <c r="HG356" s="152"/>
      <c r="HH356" s="152"/>
      <c r="HI356" s="152"/>
      <c r="HJ356" s="152"/>
      <c r="HK356" s="152"/>
      <c r="HL356" s="152"/>
      <c r="HM356" s="152"/>
      <c r="HN356" s="152"/>
      <c r="HO356" s="152"/>
      <c r="HP356" s="152"/>
      <c r="HQ356" s="152"/>
      <c r="HR356" s="152"/>
      <c r="HS356" s="152"/>
      <c r="HT356" s="152"/>
      <c r="HU356" s="152"/>
      <c r="HV356" s="152"/>
      <c r="HW356" s="152"/>
      <c r="HX356" s="152"/>
      <c r="HY356" s="152"/>
      <c r="HZ356" s="152"/>
      <c r="IA356" s="152"/>
      <c r="IB356" s="152"/>
      <c r="IC356" s="152"/>
      <c r="ID356" s="152"/>
      <c r="IE356" s="152"/>
      <c r="IF356" s="152"/>
      <c r="IG356" s="152"/>
      <c r="IH356" s="152"/>
      <c r="II356" s="152"/>
      <c r="IJ356" s="152"/>
      <c r="IK356" s="152"/>
      <c r="IL356" s="152"/>
      <c r="IM356" s="152"/>
      <c r="IN356" s="152"/>
      <c r="IO356" s="152"/>
      <c r="IP356" s="152"/>
      <c r="IQ356" s="152"/>
      <c r="IR356" s="152"/>
      <c r="IS356" s="152"/>
      <c r="IT356" s="152"/>
      <c r="IU356" s="152"/>
      <c r="IV356" s="152"/>
    </row>
    <row r="357" spans="1:256" s="35" customFormat="1" ht="127.5">
      <c r="A357" s="141">
        <v>606</v>
      </c>
      <c r="B357" s="45" t="s">
        <v>254</v>
      </c>
      <c r="C357" s="142">
        <v>401000024</v>
      </c>
      <c r="D357" s="154" t="s">
        <v>440</v>
      </c>
      <c r="E357" s="144" t="s">
        <v>256</v>
      </c>
      <c r="F357" s="145"/>
      <c r="G357" s="145"/>
      <c r="H357" s="146">
        <v>1</v>
      </c>
      <c r="I357" s="145"/>
      <c r="J357" s="146">
        <v>9</v>
      </c>
      <c r="K357" s="146">
        <v>1</v>
      </c>
      <c r="L357" s="146" t="s">
        <v>441</v>
      </c>
      <c r="M357" s="146"/>
      <c r="N357" s="146"/>
      <c r="O357" s="146"/>
      <c r="P357" s="52" t="s">
        <v>258</v>
      </c>
      <c r="Q357" s="52" t="s">
        <v>259</v>
      </c>
      <c r="R357" s="146"/>
      <c r="S357" s="146"/>
      <c r="T357" s="146"/>
      <c r="U357" s="146"/>
      <c r="V357" s="146">
        <v>11</v>
      </c>
      <c r="W357" s="146">
        <v>1</v>
      </c>
      <c r="X357" s="146"/>
      <c r="Y357" s="146"/>
      <c r="Z357" s="146"/>
      <c r="AA357" s="146"/>
      <c r="AB357" s="52" t="s">
        <v>258</v>
      </c>
      <c r="AC357" s="52" t="s">
        <v>260</v>
      </c>
      <c r="AD357" s="52"/>
      <c r="AE357" s="52"/>
      <c r="AF357" s="52"/>
      <c r="AG357" s="52"/>
      <c r="AH357" s="52"/>
      <c r="AI357" s="52"/>
      <c r="AJ357" s="52"/>
      <c r="AK357" s="52"/>
      <c r="AL357" s="52"/>
      <c r="AM357" s="52" t="s">
        <v>388</v>
      </c>
      <c r="AN357" s="52" t="s">
        <v>262</v>
      </c>
      <c r="AO357" s="147" t="s">
        <v>263</v>
      </c>
      <c r="AP357" s="147" t="s">
        <v>200</v>
      </c>
      <c r="AQ357" s="147" t="s">
        <v>390</v>
      </c>
      <c r="AR357" s="148" t="s">
        <v>253</v>
      </c>
      <c r="AS357" s="147" t="s">
        <v>273</v>
      </c>
      <c r="AT357" s="149">
        <v>100000</v>
      </c>
      <c r="AU357" s="149">
        <v>100000</v>
      </c>
      <c r="AV357" s="149">
        <v>0</v>
      </c>
      <c r="AW357" s="149">
        <v>0</v>
      </c>
      <c r="AX357" s="149">
        <v>0</v>
      </c>
      <c r="AY357" s="149">
        <v>0</v>
      </c>
      <c r="AZ357" s="141" t="s">
        <v>134</v>
      </c>
      <c r="BA357" s="152"/>
      <c r="BB357" s="152"/>
      <c r="BC357" s="152"/>
      <c r="BD357" s="152"/>
      <c r="BE357" s="152"/>
      <c r="BF357" s="152"/>
      <c r="BG357" s="152"/>
      <c r="BH357" s="152"/>
      <c r="BI357" s="152"/>
      <c r="BJ357" s="152"/>
      <c r="BK357" s="152"/>
      <c r="BL357" s="152"/>
      <c r="BM357" s="152"/>
      <c r="BN357" s="152"/>
      <c r="BO357" s="152"/>
      <c r="BP357" s="152"/>
      <c r="BQ357" s="152"/>
      <c r="BR357" s="152"/>
      <c r="BS357" s="152"/>
      <c r="BT357" s="152"/>
      <c r="BU357" s="152"/>
      <c r="BV357" s="152"/>
      <c r="BW357" s="152"/>
      <c r="BX357" s="152"/>
      <c r="BY357" s="152"/>
      <c r="BZ357" s="152"/>
      <c r="CA357" s="152"/>
      <c r="CB357" s="152"/>
      <c r="CC357" s="152"/>
      <c r="CD357" s="152"/>
      <c r="CE357" s="152"/>
      <c r="CF357" s="152"/>
      <c r="CG357" s="152"/>
      <c r="CH357" s="152"/>
      <c r="CI357" s="152"/>
      <c r="CJ357" s="152"/>
      <c r="CK357" s="152"/>
      <c r="CL357" s="152"/>
      <c r="CM357" s="152"/>
      <c r="CN357" s="152"/>
      <c r="CO357" s="152"/>
      <c r="CP357" s="152"/>
      <c r="CQ357" s="152"/>
      <c r="CR357" s="152"/>
      <c r="CS357" s="152"/>
      <c r="CT357" s="152"/>
      <c r="CU357" s="152"/>
      <c r="CV357" s="152"/>
      <c r="CW357" s="152"/>
      <c r="CX357" s="152"/>
      <c r="CY357" s="152"/>
      <c r="CZ357" s="152"/>
      <c r="DA357" s="152"/>
      <c r="DB357" s="152"/>
      <c r="DC357" s="152"/>
      <c r="DD357" s="152"/>
      <c r="DE357" s="152"/>
      <c r="DF357" s="152"/>
      <c r="DG357" s="152"/>
      <c r="DH357" s="152"/>
      <c r="DI357" s="152"/>
      <c r="DJ357" s="152"/>
      <c r="DK357" s="152"/>
      <c r="DL357" s="152"/>
      <c r="DM357" s="152"/>
      <c r="DN357" s="152"/>
      <c r="DO357" s="152"/>
      <c r="DP357" s="152"/>
      <c r="DQ357" s="152"/>
      <c r="DR357" s="152"/>
      <c r="DS357" s="152"/>
      <c r="DT357" s="152"/>
      <c r="DU357" s="152"/>
      <c r="DV357" s="152"/>
      <c r="DW357" s="152"/>
      <c r="DX357" s="152"/>
      <c r="DY357" s="152"/>
      <c r="DZ357" s="152"/>
      <c r="EA357" s="152"/>
      <c r="EB357" s="152"/>
      <c r="EC357" s="152"/>
      <c r="ED357" s="152"/>
      <c r="EE357" s="152"/>
      <c r="EF357" s="152"/>
      <c r="EG357" s="152"/>
      <c r="EH357" s="152"/>
      <c r="EI357" s="152"/>
      <c r="EJ357" s="152"/>
      <c r="EK357" s="152"/>
      <c r="EL357" s="152"/>
      <c r="EM357" s="152"/>
      <c r="EN357" s="152"/>
      <c r="EO357" s="152"/>
      <c r="EP357" s="152"/>
      <c r="EQ357" s="152"/>
      <c r="ER357" s="152"/>
      <c r="ES357" s="152"/>
      <c r="ET357" s="152"/>
      <c r="EU357" s="152"/>
      <c r="EV357" s="152"/>
      <c r="EW357" s="152"/>
      <c r="EX357" s="152"/>
      <c r="EY357" s="152"/>
      <c r="EZ357" s="152"/>
      <c r="FA357" s="152"/>
      <c r="FB357" s="152"/>
      <c r="FC357" s="152"/>
      <c r="FD357" s="152"/>
      <c r="FE357" s="152"/>
      <c r="FF357" s="152"/>
      <c r="FG357" s="152"/>
      <c r="FH357" s="152"/>
      <c r="FI357" s="152"/>
      <c r="FJ357" s="152"/>
      <c r="FK357" s="152"/>
      <c r="FL357" s="152"/>
      <c r="FM357" s="152"/>
      <c r="FN357" s="152"/>
      <c r="FO357" s="152"/>
      <c r="FP357" s="152"/>
      <c r="FQ357" s="152"/>
      <c r="FR357" s="152"/>
      <c r="FS357" s="152"/>
      <c r="FT357" s="152"/>
      <c r="FU357" s="152"/>
      <c r="FV357" s="152"/>
      <c r="FW357" s="152"/>
      <c r="FX357" s="152"/>
      <c r="FY357" s="152"/>
      <c r="FZ357" s="152"/>
      <c r="GA357" s="152"/>
      <c r="GB357" s="152"/>
      <c r="GC357" s="152"/>
      <c r="GD357" s="152"/>
      <c r="GE357" s="152"/>
      <c r="GF357" s="152"/>
      <c r="GG357" s="152"/>
      <c r="GH357" s="152"/>
      <c r="GI357" s="152"/>
      <c r="GJ357" s="152"/>
      <c r="GK357" s="152"/>
      <c r="GL357" s="152"/>
      <c r="GM357" s="152"/>
      <c r="GN357" s="152"/>
      <c r="GO357" s="152"/>
      <c r="GP357" s="152"/>
      <c r="GQ357" s="152"/>
      <c r="GR357" s="152"/>
      <c r="GS357" s="152"/>
      <c r="GT357" s="152"/>
      <c r="GU357" s="152"/>
      <c r="GV357" s="152"/>
      <c r="GW357" s="152"/>
      <c r="GX357" s="152"/>
      <c r="GY357" s="152"/>
      <c r="GZ357" s="152"/>
      <c r="HA357" s="152"/>
      <c r="HB357" s="152"/>
      <c r="HC357" s="152"/>
      <c r="HD357" s="152"/>
      <c r="HE357" s="152"/>
      <c r="HF357" s="152"/>
      <c r="HG357" s="152"/>
      <c r="HH357" s="152"/>
      <c r="HI357" s="152"/>
      <c r="HJ357" s="152"/>
      <c r="HK357" s="152"/>
      <c r="HL357" s="152"/>
      <c r="HM357" s="152"/>
      <c r="HN357" s="152"/>
      <c r="HO357" s="152"/>
      <c r="HP357" s="152"/>
      <c r="HQ357" s="152"/>
      <c r="HR357" s="152"/>
      <c r="HS357" s="152"/>
      <c r="HT357" s="152"/>
      <c r="HU357" s="152"/>
      <c r="HV357" s="152"/>
      <c r="HW357" s="152"/>
      <c r="HX357" s="152"/>
      <c r="HY357" s="152"/>
      <c r="HZ357" s="152"/>
      <c r="IA357" s="152"/>
      <c r="IB357" s="152"/>
      <c r="IC357" s="152"/>
      <c r="ID357" s="152"/>
      <c r="IE357" s="152"/>
      <c r="IF357" s="152"/>
      <c r="IG357" s="152"/>
      <c r="IH357" s="152"/>
      <c r="II357" s="152"/>
      <c r="IJ357" s="152"/>
      <c r="IK357" s="152"/>
      <c r="IL357" s="152"/>
      <c r="IM357" s="152"/>
      <c r="IN357" s="152"/>
      <c r="IO357" s="152"/>
      <c r="IP357" s="152"/>
      <c r="IQ357" s="152"/>
      <c r="IR357" s="152"/>
      <c r="IS357" s="152"/>
      <c r="IT357" s="152"/>
      <c r="IU357" s="152"/>
      <c r="IV357" s="152"/>
    </row>
    <row r="358" spans="1:256" s="35" customFormat="1" ht="127.5">
      <c r="A358" s="141">
        <v>606</v>
      </c>
      <c r="B358" s="45" t="s">
        <v>254</v>
      </c>
      <c r="C358" s="142">
        <v>401000024</v>
      </c>
      <c r="D358" s="154" t="s">
        <v>440</v>
      </c>
      <c r="E358" s="144" t="s">
        <v>444</v>
      </c>
      <c r="F358" s="145"/>
      <c r="G358" s="145"/>
      <c r="H358" s="146" t="s">
        <v>394</v>
      </c>
      <c r="I358" s="145"/>
      <c r="J358" s="146" t="s">
        <v>395</v>
      </c>
      <c r="K358" s="146" t="s">
        <v>445</v>
      </c>
      <c r="L358" s="146" t="s">
        <v>446</v>
      </c>
      <c r="M358" s="146"/>
      <c r="N358" s="146" t="s">
        <v>292</v>
      </c>
      <c r="O358" s="146"/>
      <c r="P358" s="52" t="s">
        <v>397</v>
      </c>
      <c r="Q358" s="52" t="s">
        <v>294</v>
      </c>
      <c r="R358" s="146"/>
      <c r="S358" s="146"/>
      <c r="T358" s="146"/>
      <c r="U358" s="146"/>
      <c r="V358" s="146" t="s">
        <v>308</v>
      </c>
      <c r="W358" s="146" t="s">
        <v>88</v>
      </c>
      <c r="X358" s="146"/>
      <c r="Y358" s="146"/>
      <c r="Z358" s="146"/>
      <c r="AA358" s="146"/>
      <c r="AB358" s="52" t="s">
        <v>399</v>
      </c>
      <c r="AC358" s="52" t="s">
        <v>447</v>
      </c>
      <c r="AD358" s="52"/>
      <c r="AE358" s="52"/>
      <c r="AF358" s="52"/>
      <c r="AG358" s="52"/>
      <c r="AH358" s="52"/>
      <c r="AI358" s="52" t="s">
        <v>88</v>
      </c>
      <c r="AJ358" s="52" t="s">
        <v>298</v>
      </c>
      <c r="AK358" s="52"/>
      <c r="AL358" s="52"/>
      <c r="AM358" s="52" t="s">
        <v>299</v>
      </c>
      <c r="AN358" s="52" t="s">
        <v>300</v>
      </c>
      <c r="AO358" s="147" t="s">
        <v>263</v>
      </c>
      <c r="AP358" s="147" t="s">
        <v>200</v>
      </c>
      <c r="AQ358" s="147" t="s">
        <v>301</v>
      </c>
      <c r="AR358" s="148" t="s">
        <v>302</v>
      </c>
      <c r="AS358" s="147" t="s">
        <v>267</v>
      </c>
      <c r="AT358" s="149">
        <v>300000</v>
      </c>
      <c r="AU358" s="149">
        <v>300000</v>
      </c>
      <c r="AV358" s="149">
        <v>564600</v>
      </c>
      <c r="AW358" s="149">
        <v>956170</v>
      </c>
      <c r="AX358" s="149">
        <v>956170</v>
      </c>
      <c r="AY358" s="149">
        <v>956170</v>
      </c>
      <c r="AZ358" s="141" t="s">
        <v>134</v>
      </c>
      <c r="BA358" s="152"/>
      <c r="BB358" s="152"/>
      <c r="BC358" s="152"/>
      <c r="BD358" s="152"/>
      <c r="BE358" s="152"/>
      <c r="BF358" s="152"/>
      <c r="BG358" s="152"/>
      <c r="BH358" s="152"/>
      <c r="BI358" s="152"/>
      <c r="BJ358" s="152"/>
      <c r="BK358" s="152"/>
      <c r="BL358" s="152"/>
      <c r="BM358" s="152"/>
      <c r="BN358" s="152"/>
      <c r="BO358" s="152"/>
      <c r="BP358" s="152"/>
      <c r="BQ358" s="152"/>
      <c r="BR358" s="152"/>
      <c r="BS358" s="152"/>
      <c r="BT358" s="152"/>
      <c r="BU358" s="152"/>
      <c r="BV358" s="152"/>
      <c r="BW358" s="152"/>
      <c r="BX358" s="152"/>
      <c r="BY358" s="152"/>
      <c r="BZ358" s="152"/>
      <c r="CA358" s="152"/>
      <c r="CB358" s="152"/>
      <c r="CC358" s="152"/>
      <c r="CD358" s="152"/>
      <c r="CE358" s="152"/>
      <c r="CF358" s="152"/>
      <c r="CG358" s="152"/>
      <c r="CH358" s="152"/>
      <c r="CI358" s="152"/>
      <c r="CJ358" s="152"/>
      <c r="CK358" s="152"/>
      <c r="CL358" s="152"/>
      <c r="CM358" s="152"/>
      <c r="CN358" s="152"/>
      <c r="CO358" s="152"/>
      <c r="CP358" s="152"/>
      <c r="CQ358" s="152"/>
      <c r="CR358" s="152"/>
      <c r="CS358" s="152"/>
      <c r="CT358" s="152"/>
      <c r="CU358" s="152"/>
      <c r="CV358" s="152"/>
      <c r="CW358" s="152"/>
      <c r="CX358" s="152"/>
      <c r="CY358" s="152"/>
      <c r="CZ358" s="152"/>
      <c r="DA358" s="152"/>
      <c r="DB358" s="152"/>
      <c r="DC358" s="152"/>
      <c r="DD358" s="152"/>
      <c r="DE358" s="152"/>
      <c r="DF358" s="152"/>
      <c r="DG358" s="152"/>
      <c r="DH358" s="152"/>
      <c r="DI358" s="152"/>
      <c r="DJ358" s="152"/>
      <c r="DK358" s="152"/>
      <c r="DL358" s="152"/>
      <c r="DM358" s="152"/>
      <c r="DN358" s="152"/>
      <c r="DO358" s="152"/>
      <c r="DP358" s="152"/>
      <c r="DQ358" s="152"/>
      <c r="DR358" s="152"/>
      <c r="DS358" s="152"/>
      <c r="DT358" s="152"/>
      <c r="DU358" s="152"/>
      <c r="DV358" s="152"/>
      <c r="DW358" s="152"/>
      <c r="DX358" s="152"/>
      <c r="DY358" s="152"/>
      <c r="DZ358" s="152"/>
      <c r="EA358" s="152"/>
      <c r="EB358" s="152"/>
      <c r="EC358" s="152"/>
      <c r="ED358" s="152"/>
      <c r="EE358" s="152"/>
      <c r="EF358" s="152"/>
      <c r="EG358" s="152"/>
      <c r="EH358" s="152"/>
      <c r="EI358" s="152"/>
      <c r="EJ358" s="152"/>
      <c r="EK358" s="152"/>
      <c r="EL358" s="152"/>
      <c r="EM358" s="152"/>
      <c r="EN358" s="152"/>
      <c r="EO358" s="152"/>
      <c r="EP358" s="152"/>
      <c r="EQ358" s="152"/>
      <c r="ER358" s="152"/>
      <c r="ES358" s="152"/>
      <c r="ET358" s="152"/>
      <c r="EU358" s="152"/>
      <c r="EV358" s="152"/>
      <c r="EW358" s="152"/>
      <c r="EX358" s="152"/>
      <c r="EY358" s="152"/>
      <c r="EZ358" s="152"/>
      <c r="FA358" s="152"/>
      <c r="FB358" s="152"/>
      <c r="FC358" s="152"/>
      <c r="FD358" s="152"/>
      <c r="FE358" s="152"/>
      <c r="FF358" s="152"/>
      <c r="FG358" s="152"/>
      <c r="FH358" s="152"/>
      <c r="FI358" s="152"/>
      <c r="FJ358" s="152"/>
      <c r="FK358" s="152"/>
      <c r="FL358" s="152"/>
      <c r="FM358" s="152"/>
      <c r="FN358" s="152"/>
      <c r="FO358" s="152"/>
      <c r="FP358" s="152"/>
      <c r="FQ358" s="152"/>
      <c r="FR358" s="152"/>
      <c r="FS358" s="152"/>
      <c r="FT358" s="152"/>
      <c r="FU358" s="152"/>
      <c r="FV358" s="152"/>
      <c r="FW358" s="152"/>
      <c r="FX358" s="152"/>
      <c r="FY358" s="152"/>
      <c r="FZ358" s="152"/>
      <c r="GA358" s="152"/>
      <c r="GB358" s="152"/>
      <c r="GC358" s="152"/>
      <c r="GD358" s="152"/>
      <c r="GE358" s="152"/>
      <c r="GF358" s="152"/>
      <c r="GG358" s="152"/>
      <c r="GH358" s="152"/>
      <c r="GI358" s="152"/>
      <c r="GJ358" s="152"/>
      <c r="GK358" s="152"/>
      <c r="GL358" s="152"/>
      <c r="GM358" s="152"/>
      <c r="GN358" s="152"/>
      <c r="GO358" s="152"/>
      <c r="GP358" s="152"/>
      <c r="GQ358" s="152"/>
      <c r="GR358" s="152"/>
      <c r="GS358" s="152"/>
      <c r="GT358" s="152"/>
      <c r="GU358" s="152"/>
      <c r="GV358" s="152"/>
      <c r="GW358" s="152"/>
      <c r="GX358" s="152"/>
      <c r="GY358" s="152"/>
      <c r="GZ358" s="152"/>
      <c r="HA358" s="152"/>
      <c r="HB358" s="152"/>
      <c r="HC358" s="152"/>
      <c r="HD358" s="152"/>
      <c r="HE358" s="152"/>
      <c r="HF358" s="152"/>
      <c r="HG358" s="152"/>
      <c r="HH358" s="152"/>
      <c r="HI358" s="152"/>
      <c r="HJ358" s="152"/>
      <c r="HK358" s="152"/>
      <c r="HL358" s="152"/>
      <c r="HM358" s="152"/>
      <c r="HN358" s="152"/>
      <c r="HO358" s="152"/>
      <c r="HP358" s="152"/>
      <c r="HQ358" s="152"/>
      <c r="HR358" s="152"/>
      <c r="HS358" s="152"/>
      <c r="HT358" s="152"/>
      <c r="HU358" s="152"/>
      <c r="HV358" s="152"/>
      <c r="HW358" s="152"/>
      <c r="HX358" s="152"/>
      <c r="HY358" s="152"/>
      <c r="HZ358" s="152"/>
      <c r="IA358" s="152"/>
      <c r="IB358" s="152"/>
      <c r="IC358" s="152"/>
      <c r="ID358" s="152"/>
      <c r="IE358" s="152"/>
      <c r="IF358" s="152"/>
      <c r="IG358" s="152"/>
      <c r="IH358" s="152"/>
      <c r="II358" s="152"/>
      <c r="IJ358" s="152"/>
      <c r="IK358" s="152"/>
      <c r="IL358" s="152"/>
      <c r="IM358" s="152"/>
      <c r="IN358" s="152"/>
      <c r="IO358" s="152"/>
      <c r="IP358" s="152"/>
      <c r="IQ358" s="152"/>
      <c r="IR358" s="152"/>
      <c r="IS358" s="152"/>
      <c r="IT358" s="152"/>
      <c r="IU358" s="152"/>
      <c r="IV358" s="152"/>
    </row>
    <row r="359" spans="1:256" s="233" customFormat="1" ht="127.5">
      <c r="A359" s="141">
        <v>606</v>
      </c>
      <c r="B359" s="45" t="s">
        <v>254</v>
      </c>
      <c r="C359" s="142">
        <v>401000024</v>
      </c>
      <c r="D359" s="154" t="s">
        <v>440</v>
      </c>
      <c r="E359" s="144" t="s">
        <v>448</v>
      </c>
      <c r="F359" s="145"/>
      <c r="G359" s="145"/>
      <c r="H359" s="146" t="s">
        <v>394</v>
      </c>
      <c r="I359" s="145"/>
      <c r="J359" s="146" t="s">
        <v>395</v>
      </c>
      <c r="K359" s="146" t="s">
        <v>396</v>
      </c>
      <c r="L359" s="146"/>
      <c r="M359" s="146"/>
      <c r="N359" s="146" t="s">
        <v>292</v>
      </c>
      <c r="O359" s="146"/>
      <c r="P359" s="52" t="s">
        <v>397</v>
      </c>
      <c r="Q359" s="52" t="s">
        <v>294</v>
      </c>
      <c r="R359" s="146"/>
      <c r="S359" s="146"/>
      <c r="T359" s="146"/>
      <c r="U359" s="146"/>
      <c r="V359" s="146" t="s">
        <v>308</v>
      </c>
      <c r="W359" s="146" t="s">
        <v>88</v>
      </c>
      <c r="X359" s="146"/>
      <c r="Y359" s="146"/>
      <c r="Z359" s="146"/>
      <c r="AA359" s="146"/>
      <c r="AB359" s="52" t="s">
        <v>399</v>
      </c>
      <c r="AC359" s="52" t="s">
        <v>447</v>
      </c>
      <c r="AD359" s="52"/>
      <c r="AE359" s="52"/>
      <c r="AF359" s="52"/>
      <c r="AG359" s="52"/>
      <c r="AH359" s="52"/>
      <c r="AI359" s="52" t="s">
        <v>88</v>
      </c>
      <c r="AJ359" s="52" t="s">
        <v>298</v>
      </c>
      <c r="AK359" s="52"/>
      <c r="AL359" s="52"/>
      <c r="AM359" s="52" t="s">
        <v>299</v>
      </c>
      <c r="AN359" s="52" t="s">
        <v>300</v>
      </c>
      <c r="AO359" s="147" t="s">
        <v>263</v>
      </c>
      <c r="AP359" s="147" t="s">
        <v>200</v>
      </c>
      <c r="AQ359" s="147" t="s">
        <v>301</v>
      </c>
      <c r="AR359" s="148" t="s">
        <v>302</v>
      </c>
      <c r="AS359" s="147" t="s">
        <v>273</v>
      </c>
      <c r="AT359" s="149">
        <v>90600</v>
      </c>
      <c r="AU359" s="149">
        <v>90600</v>
      </c>
      <c r="AV359" s="149">
        <v>270300</v>
      </c>
      <c r="AW359" s="149">
        <v>195000</v>
      </c>
      <c r="AX359" s="149">
        <v>195000</v>
      </c>
      <c r="AY359" s="149">
        <v>195000</v>
      </c>
      <c r="AZ359" s="141" t="s">
        <v>134</v>
      </c>
      <c r="BA359" s="152"/>
      <c r="BB359" s="152"/>
      <c r="BC359" s="152"/>
      <c r="BD359" s="152"/>
      <c r="BE359" s="152"/>
      <c r="BF359" s="152"/>
      <c r="BG359" s="152"/>
      <c r="BH359" s="152"/>
      <c r="BI359" s="152"/>
      <c r="BJ359" s="152"/>
      <c r="BK359" s="152"/>
      <c r="BL359" s="152"/>
      <c r="BM359" s="152"/>
      <c r="BN359" s="152"/>
      <c r="BO359" s="152"/>
      <c r="BP359" s="152"/>
      <c r="BQ359" s="152"/>
      <c r="BR359" s="152"/>
      <c r="BS359" s="152"/>
      <c r="BT359" s="152"/>
      <c r="BU359" s="152"/>
      <c r="BV359" s="152"/>
      <c r="BW359" s="152"/>
      <c r="BX359" s="152"/>
      <c r="BY359" s="152"/>
      <c r="BZ359" s="152"/>
      <c r="CA359" s="152"/>
      <c r="CB359" s="152"/>
      <c r="CC359" s="152"/>
      <c r="CD359" s="152"/>
      <c r="CE359" s="152"/>
      <c r="CF359" s="152"/>
      <c r="CG359" s="152"/>
      <c r="CH359" s="152"/>
      <c r="CI359" s="152"/>
      <c r="CJ359" s="152"/>
      <c r="CK359" s="152"/>
      <c r="CL359" s="152"/>
      <c r="CM359" s="152"/>
      <c r="CN359" s="152"/>
      <c r="CO359" s="152"/>
      <c r="CP359" s="152"/>
      <c r="CQ359" s="152"/>
      <c r="CR359" s="152"/>
      <c r="CS359" s="152"/>
      <c r="CT359" s="152"/>
      <c r="CU359" s="152"/>
      <c r="CV359" s="152"/>
      <c r="CW359" s="152"/>
      <c r="CX359" s="152"/>
      <c r="CY359" s="152"/>
      <c r="CZ359" s="152"/>
      <c r="DA359" s="152"/>
      <c r="DB359" s="152"/>
      <c r="DC359" s="152"/>
      <c r="DD359" s="152"/>
      <c r="DE359" s="152"/>
      <c r="DF359" s="152"/>
      <c r="DG359" s="152"/>
      <c r="DH359" s="152"/>
      <c r="DI359" s="152"/>
      <c r="DJ359" s="152"/>
      <c r="DK359" s="152"/>
      <c r="DL359" s="152"/>
      <c r="DM359" s="152"/>
      <c r="DN359" s="152"/>
      <c r="DO359" s="152"/>
      <c r="DP359" s="152"/>
      <c r="DQ359" s="152"/>
      <c r="DR359" s="152"/>
      <c r="DS359" s="152"/>
      <c r="DT359" s="152"/>
      <c r="DU359" s="152"/>
      <c r="DV359" s="152"/>
      <c r="DW359" s="152"/>
      <c r="DX359" s="152"/>
      <c r="DY359" s="152"/>
      <c r="DZ359" s="152"/>
      <c r="EA359" s="152"/>
      <c r="EB359" s="152"/>
      <c r="EC359" s="152"/>
      <c r="ED359" s="152"/>
      <c r="EE359" s="152"/>
      <c r="EF359" s="152"/>
      <c r="EG359" s="152"/>
      <c r="EH359" s="152"/>
      <c r="EI359" s="152"/>
      <c r="EJ359" s="152"/>
      <c r="EK359" s="152"/>
      <c r="EL359" s="152"/>
      <c r="EM359" s="152"/>
      <c r="EN359" s="152"/>
      <c r="EO359" s="152"/>
      <c r="EP359" s="152"/>
      <c r="EQ359" s="152"/>
      <c r="ER359" s="152"/>
      <c r="ES359" s="152"/>
      <c r="ET359" s="152"/>
      <c r="EU359" s="152"/>
      <c r="EV359" s="152"/>
      <c r="EW359" s="152"/>
      <c r="EX359" s="152"/>
      <c r="EY359" s="152"/>
      <c r="EZ359" s="152"/>
      <c r="FA359" s="152"/>
      <c r="FB359" s="152"/>
      <c r="FC359" s="152"/>
      <c r="FD359" s="152"/>
      <c r="FE359" s="152"/>
      <c r="FF359" s="152"/>
      <c r="FG359" s="152"/>
      <c r="FH359" s="152"/>
      <c r="FI359" s="152"/>
      <c r="FJ359" s="152"/>
      <c r="FK359" s="152"/>
      <c r="FL359" s="152"/>
      <c r="FM359" s="152"/>
      <c r="FN359" s="152"/>
      <c r="FO359" s="152"/>
      <c r="FP359" s="152"/>
      <c r="FQ359" s="152"/>
      <c r="FR359" s="152"/>
      <c r="FS359" s="152"/>
      <c r="FT359" s="152"/>
      <c r="FU359" s="152"/>
      <c r="FV359" s="152"/>
      <c r="FW359" s="152"/>
      <c r="FX359" s="152"/>
      <c r="FY359" s="152"/>
      <c r="FZ359" s="152"/>
      <c r="GA359" s="152"/>
      <c r="GB359" s="152"/>
      <c r="GC359" s="152"/>
      <c r="GD359" s="152"/>
      <c r="GE359" s="152"/>
      <c r="GF359" s="152"/>
      <c r="GG359" s="152"/>
      <c r="GH359" s="152"/>
      <c r="GI359" s="152"/>
      <c r="GJ359" s="152"/>
      <c r="GK359" s="152"/>
      <c r="GL359" s="152"/>
      <c r="GM359" s="152"/>
      <c r="GN359" s="152"/>
      <c r="GO359" s="152"/>
      <c r="GP359" s="152"/>
      <c r="GQ359" s="152"/>
      <c r="GR359" s="152"/>
      <c r="GS359" s="152"/>
      <c r="GT359" s="152"/>
      <c r="GU359" s="152"/>
      <c r="GV359" s="152"/>
      <c r="GW359" s="152"/>
      <c r="GX359" s="152"/>
      <c r="GY359" s="152"/>
      <c r="GZ359" s="152"/>
      <c r="HA359" s="152"/>
      <c r="HB359" s="152"/>
      <c r="HC359" s="152"/>
      <c r="HD359" s="152"/>
      <c r="HE359" s="152"/>
      <c r="HF359" s="152"/>
      <c r="HG359" s="152"/>
      <c r="HH359" s="152"/>
      <c r="HI359" s="152"/>
      <c r="HJ359" s="152"/>
      <c r="HK359" s="152"/>
      <c r="HL359" s="152"/>
      <c r="HM359" s="152"/>
      <c r="HN359" s="152"/>
      <c r="HO359" s="152"/>
      <c r="HP359" s="152"/>
      <c r="HQ359" s="152"/>
      <c r="HR359" s="152"/>
      <c r="HS359" s="152"/>
      <c r="HT359" s="152"/>
      <c r="HU359" s="152"/>
      <c r="HV359" s="152"/>
      <c r="HW359" s="152"/>
      <c r="HX359" s="152"/>
      <c r="HY359" s="152"/>
      <c r="HZ359" s="152"/>
      <c r="IA359" s="152"/>
      <c r="IB359" s="152"/>
      <c r="IC359" s="152"/>
      <c r="ID359" s="152"/>
      <c r="IE359" s="152"/>
      <c r="IF359" s="152"/>
      <c r="IG359" s="152"/>
      <c r="IH359" s="152"/>
      <c r="II359" s="152"/>
      <c r="IJ359" s="152"/>
      <c r="IK359" s="152"/>
      <c r="IL359" s="152"/>
      <c r="IM359" s="152"/>
      <c r="IN359" s="152"/>
      <c r="IO359" s="152"/>
      <c r="IP359" s="152"/>
      <c r="IQ359" s="152"/>
      <c r="IR359" s="152"/>
      <c r="IS359" s="152"/>
      <c r="IT359" s="152"/>
      <c r="IU359" s="152"/>
      <c r="IV359" s="152"/>
    </row>
    <row r="360" spans="1:256" s="35" customFormat="1" ht="344.25">
      <c r="A360" s="141">
        <v>606</v>
      </c>
      <c r="B360" s="45" t="s">
        <v>254</v>
      </c>
      <c r="C360" s="142">
        <v>401000024</v>
      </c>
      <c r="D360" s="154" t="s">
        <v>440</v>
      </c>
      <c r="E360" s="144" t="s">
        <v>256</v>
      </c>
      <c r="F360" s="145"/>
      <c r="G360" s="145"/>
      <c r="H360" s="146">
        <v>1</v>
      </c>
      <c r="I360" s="145"/>
      <c r="J360" s="146">
        <v>9</v>
      </c>
      <c r="K360" s="146">
        <v>1</v>
      </c>
      <c r="L360" s="146" t="s">
        <v>443</v>
      </c>
      <c r="M360" s="146"/>
      <c r="N360" s="146"/>
      <c r="O360" s="146"/>
      <c r="P360" s="52" t="s">
        <v>258</v>
      </c>
      <c r="Q360" s="52" t="s">
        <v>449</v>
      </c>
      <c r="R360" s="146"/>
      <c r="S360" s="146"/>
      <c r="T360" s="146"/>
      <c r="U360" s="146"/>
      <c r="V360" s="146" t="s">
        <v>310</v>
      </c>
      <c r="W360" s="146" t="s">
        <v>88</v>
      </c>
      <c r="X360" s="146" t="s">
        <v>450</v>
      </c>
      <c r="Y360" s="146"/>
      <c r="Z360" s="146"/>
      <c r="AA360" s="146"/>
      <c r="AB360" s="52" t="s">
        <v>404</v>
      </c>
      <c r="AC360" s="52" t="s">
        <v>260</v>
      </c>
      <c r="AD360" s="52"/>
      <c r="AE360" s="52"/>
      <c r="AF360" s="52"/>
      <c r="AG360" s="52"/>
      <c r="AH360" s="52"/>
      <c r="AI360" s="52"/>
      <c r="AJ360" s="52"/>
      <c r="AK360" s="52"/>
      <c r="AL360" s="52"/>
      <c r="AM360" s="52" t="s">
        <v>266</v>
      </c>
      <c r="AN360" s="52" t="s">
        <v>262</v>
      </c>
      <c r="AO360" s="147" t="s">
        <v>263</v>
      </c>
      <c r="AP360" s="147" t="s">
        <v>200</v>
      </c>
      <c r="AQ360" s="147" t="s">
        <v>313</v>
      </c>
      <c r="AR360" s="148" t="s">
        <v>314</v>
      </c>
      <c r="AS360" s="147" t="s">
        <v>267</v>
      </c>
      <c r="AT360" s="149">
        <v>91463.4</v>
      </c>
      <c r="AU360" s="149">
        <v>91463.4</v>
      </c>
      <c r="AV360" s="149">
        <v>17604.72</v>
      </c>
      <c r="AW360" s="149">
        <v>0</v>
      </c>
      <c r="AX360" s="149">
        <v>0</v>
      </c>
      <c r="AY360" s="149">
        <v>0</v>
      </c>
      <c r="AZ360" s="141" t="s">
        <v>315</v>
      </c>
      <c r="BA360" s="152"/>
      <c r="BB360" s="152"/>
      <c r="BC360" s="152"/>
      <c r="BD360" s="152"/>
      <c r="BE360" s="152"/>
      <c r="BF360" s="152"/>
      <c r="BG360" s="152"/>
      <c r="BH360" s="152"/>
      <c r="BI360" s="152"/>
      <c r="BJ360" s="152"/>
      <c r="BK360" s="152"/>
      <c r="BL360" s="152"/>
      <c r="BM360" s="152"/>
      <c r="BN360" s="152"/>
      <c r="BO360" s="152"/>
      <c r="BP360" s="152"/>
      <c r="BQ360" s="152"/>
      <c r="BR360" s="152"/>
      <c r="BS360" s="152"/>
      <c r="BT360" s="152"/>
      <c r="BU360" s="152"/>
      <c r="BV360" s="152"/>
      <c r="BW360" s="152"/>
      <c r="BX360" s="152"/>
      <c r="BY360" s="152"/>
      <c r="BZ360" s="152"/>
      <c r="CA360" s="152"/>
      <c r="CB360" s="152"/>
      <c r="CC360" s="152"/>
      <c r="CD360" s="152"/>
      <c r="CE360" s="152"/>
      <c r="CF360" s="152"/>
      <c r="CG360" s="152"/>
      <c r="CH360" s="152"/>
      <c r="CI360" s="152"/>
      <c r="CJ360" s="152"/>
      <c r="CK360" s="152"/>
      <c r="CL360" s="152"/>
      <c r="CM360" s="152"/>
      <c r="CN360" s="152"/>
      <c r="CO360" s="152"/>
      <c r="CP360" s="152"/>
      <c r="CQ360" s="152"/>
      <c r="CR360" s="152"/>
      <c r="CS360" s="152"/>
      <c r="CT360" s="152"/>
      <c r="CU360" s="152"/>
      <c r="CV360" s="152"/>
      <c r="CW360" s="152"/>
      <c r="CX360" s="152"/>
      <c r="CY360" s="152"/>
      <c r="CZ360" s="152"/>
      <c r="DA360" s="152"/>
      <c r="DB360" s="152"/>
      <c r="DC360" s="152"/>
      <c r="DD360" s="152"/>
      <c r="DE360" s="152"/>
      <c r="DF360" s="152"/>
      <c r="DG360" s="152"/>
      <c r="DH360" s="152"/>
      <c r="DI360" s="152"/>
      <c r="DJ360" s="152"/>
      <c r="DK360" s="152"/>
      <c r="DL360" s="152"/>
      <c r="DM360" s="152"/>
      <c r="DN360" s="152"/>
      <c r="DO360" s="152"/>
      <c r="DP360" s="152"/>
      <c r="DQ360" s="152"/>
      <c r="DR360" s="152"/>
      <c r="DS360" s="152"/>
      <c r="DT360" s="152"/>
      <c r="DU360" s="152"/>
      <c r="DV360" s="152"/>
      <c r="DW360" s="152"/>
      <c r="DX360" s="152"/>
      <c r="DY360" s="152"/>
      <c r="DZ360" s="152"/>
      <c r="EA360" s="152"/>
      <c r="EB360" s="152"/>
      <c r="EC360" s="152"/>
      <c r="ED360" s="152"/>
      <c r="EE360" s="152"/>
      <c r="EF360" s="152"/>
      <c r="EG360" s="152"/>
      <c r="EH360" s="152"/>
      <c r="EI360" s="152"/>
      <c r="EJ360" s="152"/>
      <c r="EK360" s="152"/>
      <c r="EL360" s="152"/>
      <c r="EM360" s="152"/>
      <c r="EN360" s="152"/>
      <c r="EO360" s="152"/>
      <c r="EP360" s="152"/>
      <c r="EQ360" s="152"/>
      <c r="ER360" s="152"/>
      <c r="ES360" s="152"/>
      <c r="ET360" s="152"/>
      <c r="EU360" s="152"/>
      <c r="EV360" s="152"/>
      <c r="EW360" s="152"/>
      <c r="EX360" s="152"/>
      <c r="EY360" s="152"/>
      <c r="EZ360" s="152"/>
      <c r="FA360" s="152"/>
      <c r="FB360" s="152"/>
      <c r="FC360" s="152"/>
      <c r="FD360" s="152"/>
      <c r="FE360" s="152"/>
      <c r="FF360" s="152"/>
      <c r="FG360" s="152"/>
      <c r="FH360" s="152"/>
      <c r="FI360" s="152"/>
      <c r="FJ360" s="152"/>
      <c r="FK360" s="152"/>
      <c r="FL360" s="152"/>
      <c r="FM360" s="152"/>
      <c r="FN360" s="152"/>
      <c r="FO360" s="152"/>
      <c r="FP360" s="152"/>
      <c r="FQ360" s="152"/>
      <c r="FR360" s="152"/>
      <c r="FS360" s="152"/>
      <c r="FT360" s="152"/>
      <c r="FU360" s="152"/>
      <c r="FV360" s="152"/>
      <c r="FW360" s="152"/>
      <c r="FX360" s="152"/>
      <c r="FY360" s="152"/>
      <c r="FZ360" s="152"/>
      <c r="GA360" s="152"/>
      <c r="GB360" s="152"/>
      <c r="GC360" s="152"/>
      <c r="GD360" s="152"/>
      <c r="GE360" s="152"/>
      <c r="GF360" s="152"/>
      <c r="GG360" s="152"/>
      <c r="GH360" s="152"/>
      <c r="GI360" s="152"/>
      <c r="GJ360" s="152"/>
      <c r="GK360" s="152"/>
      <c r="GL360" s="152"/>
      <c r="GM360" s="152"/>
      <c r="GN360" s="152"/>
      <c r="GO360" s="152"/>
      <c r="GP360" s="152"/>
      <c r="GQ360" s="152"/>
      <c r="GR360" s="152"/>
      <c r="GS360" s="152"/>
      <c r="GT360" s="152"/>
      <c r="GU360" s="152"/>
      <c r="GV360" s="152"/>
      <c r="GW360" s="152"/>
      <c r="GX360" s="152"/>
      <c r="GY360" s="152"/>
      <c r="GZ360" s="152"/>
      <c r="HA360" s="152"/>
      <c r="HB360" s="152"/>
      <c r="HC360" s="152"/>
      <c r="HD360" s="152"/>
      <c r="HE360" s="152"/>
      <c r="HF360" s="152"/>
      <c r="HG360" s="152"/>
      <c r="HH360" s="152"/>
      <c r="HI360" s="152"/>
      <c r="HJ360" s="152"/>
      <c r="HK360" s="152"/>
      <c r="HL360" s="152"/>
      <c r="HM360" s="152"/>
      <c r="HN360" s="152"/>
      <c r="HO360" s="152"/>
      <c r="HP360" s="152"/>
      <c r="HQ360" s="152"/>
      <c r="HR360" s="152"/>
      <c r="HS360" s="152"/>
      <c r="HT360" s="152"/>
      <c r="HU360" s="152"/>
      <c r="HV360" s="152"/>
      <c r="HW360" s="152"/>
      <c r="HX360" s="152"/>
      <c r="HY360" s="152"/>
      <c r="HZ360" s="152"/>
      <c r="IA360" s="152"/>
      <c r="IB360" s="152"/>
      <c r="IC360" s="152"/>
      <c r="ID360" s="152"/>
      <c r="IE360" s="152"/>
      <c r="IF360" s="152"/>
      <c r="IG360" s="152"/>
      <c r="IH360" s="152"/>
      <c r="II360" s="152"/>
      <c r="IJ360" s="152"/>
      <c r="IK360" s="152"/>
      <c r="IL360" s="152"/>
      <c r="IM360" s="152"/>
      <c r="IN360" s="152"/>
      <c r="IO360" s="152"/>
      <c r="IP360" s="152"/>
      <c r="IQ360" s="152"/>
      <c r="IR360" s="152"/>
      <c r="IS360" s="152"/>
      <c r="IT360" s="152"/>
      <c r="IU360" s="152"/>
      <c r="IV360" s="152"/>
    </row>
    <row r="361" spans="1:256" s="35" customFormat="1" ht="344.25">
      <c r="A361" s="141">
        <v>606</v>
      </c>
      <c r="B361" s="45" t="s">
        <v>254</v>
      </c>
      <c r="C361" s="142">
        <v>401000024</v>
      </c>
      <c r="D361" s="154" t="s">
        <v>440</v>
      </c>
      <c r="E361" s="144" t="s">
        <v>256</v>
      </c>
      <c r="F361" s="145"/>
      <c r="G361" s="145"/>
      <c r="H361" s="146">
        <v>1</v>
      </c>
      <c r="I361" s="145"/>
      <c r="J361" s="146">
        <v>9</v>
      </c>
      <c r="K361" s="146">
        <v>1</v>
      </c>
      <c r="L361" s="146" t="s">
        <v>443</v>
      </c>
      <c r="M361" s="146"/>
      <c r="N361" s="146"/>
      <c r="O361" s="146"/>
      <c r="P361" s="52" t="s">
        <v>258</v>
      </c>
      <c r="Q361" s="52" t="s">
        <v>449</v>
      </c>
      <c r="R361" s="146"/>
      <c r="S361" s="146"/>
      <c r="T361" s="146"/>
      <c r="U361" s="146"/>
      <c r="V361" s="146" t="s">
        <v>310</v>
      </c>
      <c r="W361" s="146" t="s">
        <v>88</v>
      </c>
      <c r="X361" s="146" t="s">
        <v>451</v>
      </c>
      <c r="Y361" s="146"/>
      <c r="Z361" s="146"/>
      <c r="AA361" s="146"/>
      <c r="AB361" s="52" t="s">
        <v>404</v>
      </c>
      <c r="AC361" s="52" t="s">
        <v>260</v>
      </c>
      <c r="AD361" s="52"/>
      <c r="AE361" s="52"/>
      <c r="AF361" s="52"/>
      <c r="AG361" s="52"/>
      <c r="AH361" s="52"/>
      <c r="AI361" s="52"/>
      <c r="AJ361" s="52"/>
      <c r="AK361" s="52"/>
      <c r="AL361" s="52"/>
      <c r="AM361" s="52" t="s">
        <v>266</v>
      </c>
      <c r="AN361" s="52" t="s">
        <v>262</v>
      </c>
      <c r="AO361" s="147" t="s">
        <v>263</v>
      </c>
      <c r="AP361" s="147" t="s">
        <v>200</v>
      </c>
      <c r="AQ361" s="147" t="s">
        <v>313</v>
      </c>
      <c r="AR361" s="148" t="s">
        <v>314</v>
      </c>
      <c r="AS361" s="147" t="s">
        <v>267</v>
      </c>
      <c r="AT361" s="149">
        <v>446556.6</v>
      </c>
      <c r="AU361" s="149">
        <v>446556.6</v>
      </c>
      <c r="AV361" s="149">
        <v>334489.68</v>
      </c>
      <c r="AW361" s="149">
        <v>0</v>
      </c>
      <c r="AX361" s="149">
        <v>0</v>
      </c>
      <c r="AY361" s="149">
        <v>0</v>
      </c>
      <c r="AZ361" s="141" t="s">
        <v>152</v>
      </c>
      <c r="BA361" s="152"/>
      <c r="BB361" s="152"/>
      <c r="BC361" s="152"/>
      <c r="BD361" s="152"/>
      <c r="BE361" s="152"/>
      <c r="BF361" s="152"/>
      <c r="BG361" s="152"/>
      <c r="BH361" s="152"/>
      <c r="BI361" s="152"/>
      <c r="BJ361" s="152"/>
      <c r="BK361" s="152"/>
      <c r="BL361" s="152"/>
      <c r="BM361" s="152"/>
      <c r="BN361" s="152"/>
      <c r="BO361" s="152"/>
      <c r="BP361" s="152"/>
      <c r="BQ361" s="152"/>
      <c r="BR361" s="152"/>
      <c r="BS361" s="152"/>
      <c r="BT361" s="152"/>
      <c r="BU361" s="152"/>
      <c r="BV361" s="152"/>
      <c r="BW361" s="152"/>
      <c r="BX361" s="152"/>
      <c r="BY361" s="152"/>
      <c r="BZ361" s="152"/>
      <c r="CA361" s="152"/>
      <c r="CB361" s="152"/>
      <c r="CC361" s="152"/>
      <c r="CD361" s="152"/>
      <c r="CE361" s="152"/>
      <c r="CF361" s="152"/>
      <c r="CG361" s="152"/>
      <c r="CH361" s="152"/>
      <c r="CI361" s="152"/>
      <c r="CJ361" s="152"/>
      <c r="CK361" s="152"/>
      <c r="CL361" s="152"/>
      <c r="CM361" s="152"/>
      <c r="CN361" s="152"/>
      <c r="CO361" s="152"/>
      <c r="CP361" s="152"/>
      <c r="CQ361" s="152"/>
      <c r="CR361" s="152"/>
      <c r="CS361" s="152"/>
      <c r="CT361" s="152"/>
      <c r="CU361" s="152"/>
      <c r="CV361" s="152"/>
      <c r="CW361" s="152"/>
      <c r="CX361" s="152"/>
      <c r="CY361" s="152"/>
      <c r="CZ361" s="152"/>
      <c r="DA361" s="152"/>
      <c r="DB361" s="152"/>
      <c r="DC361" s="152"/>
      <c r="DD361" s="152"/>
      <c r="DE361" s="152"/>
      <c r="DF361" s="152"/>
      <c r="DG361" s="152"/>
      <c r="DH361" s="152"/>
      <c r="DI361" s="152"/>
      <c r="DJ361" s="152"/>
      <c r="DK361" s="152"/>
      <c r="DL361" s="152"/>
      <c r="DM361" s="152"/>
      <c r="DN361" s="152"/>
      <c r="DO361" s="152"/>
      <c r="DP361" s="152"/>
      <c r="DQ361" s="152"/>
      <c r="DR361" s="152"/>
      <c r="DS361" s="152"/>
      <c r="DT361" s="152"/>
      <c r="DU361" s="152"/>
      <c r="DV361" s="152"/>
      <c r="DW361" s="152"/>
      <c r="DX361" s="152"/>
      <c r="DY361" s="152"/>
      <c r="DZ361" s="152"/>
      <c r="EA361" s="152"/>
      <c r="EB361" s="152"/>
      <c r="EC361" s="152"/>
      <c r="ED361" s="152"/>
      <c r="EE361" s="152"/>
      <c r="EF361" s="152"/>
      <c r="EG361" s="152"/>
      <c r="EH361" s="152"/>
      <c r="EI361" s="152"/>
      <c r="EJ361" s="152"/>
      <c r="EK361" s="152"/>
      <c r="EL361" s="152"/>
      <c r="EM361" s="152"/>
      <c r="EN361" s="152"/>
      <c r="EO361" s="152"/>
      <c r="EP361" s="152"/>
      <c r="EQ361" s="152"/>
      <c r="ER361" s="152"/>
      <c r="ES361" s="152"/>
      <c r="ET361" s="152"/>
      <c r="EU361" s="152"/>
      <c r="EV361" s="152"/>
      <c r="EW361" s="152"/>
      <c r="EX361" s="152"/>
      <c r="EY361" s="152"/>
      <c r="EZ361" s="152"/>
      <c r="FA361" s="152"/>
      <c r="FB361" s="152"/>
      <c r="FC361" s="152"/>
      <c r="FD361" s="152"/>
      <c r="FE361" s="152"/>
      <c r="FF361" s="152"/>
      <c r="FG361" s="152"/>
      <c r="FH361" s="152"/>
      <c r="FI361" s="152"/>
      <c r="FJ361" s="152"/>
      <c r="FK361" s="152"/>
      <c r="FL361" s="152"/>
      <c r="FM361" s="152"/>
      <c r="FN361" s="152"/>
      <c r="FO361" s="152"/>
      <c r="FP361" s="152"/>
      <c r="FQ361" s="152"/>
      <c r="FR361" s="152"/>
      <c r="FS361" s="152"/>
      <c r="FT361" s="152"/>
      <c r="FU361" s="152"/>
      <c r="FV361" s="152"/>
      <c r="FW361" s="152"/>
      <c r="FX361" s="152"/>
      <c r="FY361" s="152"/>
      <c r="FZ361" s="152"/>
      <c r="GA361" s="152"/>
      <c r="GB361" s="152"/>
      <c r="GC361" s="152"/>
      <c r="GD361" s="152"/>
      <c r="GE361" s="152"/>
      <c r="GF361" s="152"/>
      <c r="GG361" s="152"/>
      <c r="GH361" s="152"/>
      <c r="GI361" s="152"/>
      <c r="GJ361" s="152"/>
      <c r="GK361" s="152"/>
      <c r="GL361" s="152"/>
      <c r="GM361" s="152"/>
      <c r="GN361" s="152"/>
      <c r="GO361" s="152"/>
      <c r="GP361" s="152"/>
      <c r="GQ361" s="152"/>
      <c r="GR361" s="152"/>
      <c r="GS361" s="152"/>
      <c r="GT361" s="152"/>
      <c r="GU361" s="152"/>
      <c r="GV361" s="152"/>
      <c r="GW361" s="152"/>
      <c r="GX361" s="152"/>
      <c r="GY361" s="152"/>
      <c r="GZ361" s="152"/>
      <c r="HA361" s="152"/>
      <c r="HB361" s="152"/>
      <c r="HC361" s="152"/>
      <c r="HD361" s="152"/>
      <c r="HE361" s="152"/>
      <c r="HF361" s="152"/>
      <c r="HG361" s="152"/>
      <c r="HH361" s="152"/>
      <c r="HI361" s="152"/>
      <c r="HJ361" s="152"/>
      <c r="HK361" s="152"/>
      <c r="HL361" s="152"/>
      <c r="HM361" s="152"/>
      <c r="HN361" s="152"/>
      <c r="HO361" s="152"/>
      <c r="HP361" s="152"/>
      <c r="HQ361" s="152"/>
      <c r="HR361" s="152"/>
      <c r="HS361" s="152"/>
      <c r="HT361" s="152"/>
      <c r="HU361" s="152"/>
      <c r="HV361" s="152"/>
      <c r="HW361" s="152"/>
      <c r="HX361" s="152"/>
      <c r="HY361" s="152"/>
      <c r="HZ361" s="152"/>
      <c r="IA361" s="152"/>
      <c r="IB361" s="152"/>
      <c r="IC361" s="152"/>
      <c r="ID361" s="152"/>
      <c r="IE361" s="152"/>
      <c r="IF361" s="152"/>
      <c r="IG361" s="152"/>
      <c r="IH361" s="152"/>
      <c r="II361" s="152"/>
      <c r="IJ361" s="152"/>
      <c r="IK361" s="152"/>
      <c r="IL361" s="152"/>
      <c r="IM361" s="152"/>
      <c r="IN361" s="152"/>
      <c r="IO361" s="152"/>
      <c r="IP361" s="152"/>
      <c r="IQ361" s="152"/>
      <c r="IR361" s="152"/>
      <c r="IS361" s="152"/>
      <c r="IT361" s="152"/>
      <c r="IU361" s="152"/>
      <c r="IV361" s="152"/>
    </row>
    <row r="362" spans="1:256" s="35" customFormat="1" ht="344.25">
      <c r="A362" s="141">
        <v>606</v>
      </c>
      <c r="B362" s="45" t="s">
        <v>254</v>
      </c>
      <c r="C362" s="142">
        <v>401000024</v>
      </c>
      <c r="D362" s="154" t="s">
        <v>440</v>
      </c>
      <c r="E362" s="144" t="s">
        <v>256</v>
      </c>
      <c r="F362" s="145"/>
      <c r="G362" s="145"/>
      <c r="H362" s="146">
        <v>1</v>
      </c>
      <c r="I362" s="145"/>
      <c r="J362" s="146">
        <v>9</v>
      </c>
      <c r="K362" s="146">
        <v>1</v>
      </c>
      <c r="L362" s="146" t="s">
        <v>443</v>
      </c>
      <c r="M362" s="146"/>
      <c r="N362" s="146"/>
      <c r="O362" s="146"/>
      <c r="P362" s="52" t="s">
        <v>258</v>
      </c>
      <c r="Q362" s="52" t="s">
        <v>449</v>
      </c>
      <c r="R362" s="146"/>
      <c r="S362" s="146"/>
      <c r="T362" s="146"/>
      <c r="U362" s="146"/>
      <c r="V362" s="146" t="s">
        <v>310</v>
      </c>
      <c r="W362" s="146" t="s">
        <v>88</v>
      </c>
      <c r="X362" s="146" t="s">
        <v>450</v>
      </c>
      <c r="Y362" s="146"/>
      <c r="Z362" s="146"/>
      <c r="AA362" s="146"/>
      <c r="AB362" s="52" t="s">
        <v>404</v>
      </c>
      <c r="AC362" s="52" t="s">
        <v>260</v>
      </c>
      <c r="AD362" s="52"/>
      <c r="AE362" s="52"/>
      <c r="AF362" s="52"/>
      <c r="AG362" s="52"/>
      <c r="AH362" s="52"/>
      <c r="AI362" s="52"/>
      <c r="AJ362" s="52"/>
      <c r="AK362" s="52"/>
      <c r="AL362" s="52"/>
      <c r="AM362" s="52" t="s">
        <v>266</v>
      </c>
      <c r="AN362" s="52" t="s">
        <v>262</v>
      </c>
      <c r="AO362" s="147" t="s">
        <v>263</v>
      </c>
      <c r="AP362" s="147" t="s">
        <v>200</v>
      </c>
      <c r="AQ362" s="147" t="s">
        <v>313</v>
      </c>
      <c r="AR362" s="148" t="s">
        <v>314</v>
      </c>
      <c r="AS362" s="147" t="s">
        <v>273</v>
      </c>
      <c r="AT362" s="149">
        <v>38691.339999999997</v>
      </c>
      <c r="AU362" s="149">
        <v>38691.339999999997</v>
      </c>
      <c r="AV362" s="149">
        <v>7438.2</v>
      </c>
      <c r="AW362" s="149">
        <v>0</v>
      </c>
      <c r="AX362" s="149">
        <v>0</v>
      </c>
      <c r="AY362" s="149">
        <v>0</v>
      </c>
      <c r="AZ362" s="141" t="s">
        <v>315</v>
      </c>
      <c r="BA362" s="152"/>
      <c r="BB362" s="152"/>
      <c r="BC362" s="152"/>
      <c r="BD362" s="152"/>
      <c r="BE362" s="152"/>
      <c r="BF362" s="152"/>
      <c r="BG362" s="152"/>
      <c r="BH362" s="152"/>
      <c r="BI362" s="152"/>
      <c r="BJ362" s="152"/>
      <c r="BK362" s="152"/>
      <c r="BL362" s="152"/>
      <c r="BM362" s="152"/>
      <c r="BN362" s="152"/>
      <c r="BO362" s="152"/>
      <c r="BP362" s="152"/>
      <c r="BQ362" s="152"/>
      <c r="BR362" s="152"/>
      <c r="BS362" s="152"/>
      <c r="BT362" s="152"/>
      <c r="BU362" s="152"/>
      <c r="BV362" s="152"/>
      <c r="BW362" s="152"/>
      <c r="BX362" s="152"/>
      <c r="BY362" s="152"/>
      <c r="BZ362" s="152"/>
      <c r="CA362" s="152"/>
      <c r="CB362" s="152"/>
      <c r="CC362" s="152"/>
      <c r="CD362" s="152"/>
      <c r="CE362" s="152"/>
      <c r="CF362" s="152"/>
      <c r="CG362" s="152"/>
      <c r="CH362" s="152"/>
      <c r="CI362" s="152"/>
      <c r="CJ362" s="152"/>
      <c r="CK362" s="152"/>
      <c r="CL362" s="152"/>
      <c r="CM362" s="152"/>
      <c r="CN362" s="152"/>
      <c r="CO362" s="152"/>
      <c r="CP362" s="152"/>
      <c r="CQ362" s="152"/>
      <c r="CR362" s="152"/>
      <c r="CS362" s="152"/>
      <c r="CT362" s="152"/>
      <c r="CU362" s="152"/>
      <c r="CV362" s="152"/>
      <c r="CW362" s="152"/>
      <c r="CX362" s="152"/>
      <c r="CY362" s="152"/>
      <c r="CZ362" s="152"/>
      <c r="DA362" s="152"/>
      <c r="DB362" s="152"/>
      <c r="DC362" s="152"/>
      <c r="DD362" s="152"/>
      <c r="DE362" s="152"/>
      <c r="DF362" s="152"/>
      <c r="DG362" s="152"/>
      <c r="DH362" s="152"/>
      <c r="DI362" s="152"/>
      <c r="DJ362" s="152"/>
      <c r="DK362" s="152"/>
      <c r="DL362" s="152"/>
      <c r="DM362" s="152"/>
      <c r="DN362" s="152"/>
      <c r="DO362" s="152"/>
      <c r="DP362" s="152"/>
      <c r="DQ362" s="152"/>
      <c r="DR362" s="152"/>
      <c r="DS362" s="152"/>
      <c r="DT362" s="152"/>
      <c r="DU362" s="152"/>
      <c r="DV362" s="152"/>
      <c r="DW362" s="152"/>
      <c r="DX362" s="152"/>
      <c r="DY362" s="152"/>
      <c r="DZ362" s="152"/>
      <c r="EA362" s="152"/>
      <c r="EB362" s="152"/>
      <c r="EC362" s="152"/>
      <c r="ED362" s="152"/>
      <c r="EE362" s="152"/>
      <c r="EF362" s="152"/>
      <c r="EG362" s="152"/>
      <c r="EH362" s="152"/>
      <c r="EI362" s="152"/>
      <c r="EJ362" s="152"/>
      <c r="EK362" s="152"/>
      <c r="EL362" s="152"/>
      <c r="EM362" s="152"/>
      <c r="EN362" s="152"/>
      <c r="EO362" s="152"/>
      <c r="EP362" s="152"/>
      <c r="EQ362" s="152"/>
      <c r="ER362" s="152"/>
      <c r="ES362" s="152"/>
      <c r="ET362" s="152"/>
      <c r="EU362" s="152"/>
      <c r="EV362" s="152"/>
      <c r="EW362" s="152"/>
      <c r="EX362" s="152"/>
      <c r="EY362" s="152"/>
      <c r="EZ362" s="152"/>
      <c r="FA362" s="152"/>
      <c r="FB362" s="152"/>
      <c r="FC362" s="152"/>
      <c r="FD362" s="152"/>
      <c r="FE362" s="152"/>
      <c r="FF362" s="152"/>
      <c r="FG362" s="152"/>
      <c r="FH362" s="152"/>
      <c r="FI362" s="152"/>
      <c r="FJ362" s="152"/>
      <c r="FK362" s="152"/>
      <c r="FL362" s="152"/>
      <c r="FM362" s="152"/>
      <c r="FN362" s="152"/>
      <c r="FO362" s="152"/>
      <c r="FP362" s="152"/>
      <c r="FQ362" s="152"/>
      <c r="FR362" s="152"/>
      <c r="FS362" s="152"/>
      <c r="FT362" s="152"/>
      <c r="FU362" s="152"/>
      <c r="FV362" s="152"/>
      <c r="FW362" s="152"/>
      <c r="FX362" s="152"/>
      <c r="FY362" s="152"/>
      <c r="FZ362" s="152"/>
      <c r="GA362" s="152"/>
      <c r="GB362" s="152"/>
      <c r="GC362" s="152"/>
      <c r="GD362" s="152"/>
      <c r="GE362" s="152"/>
      <c r="GF362" s="152"/>
      <c r="GG362" s="152"/>
      <c r="GH362" s="152"/>
      <c r="GI362" s="152"/>
      <c r="GJ362" s="152"/>
      <c r="GK362" s="152"/>
      <c r="GL362" s="152"/>
      <c r="GM362" s="152"/>
      <c r="GN362" s="152"/>
      <c r="GO362" s="152"/>
      <c r="GP362" s="152"/>
      <c r="GQ362" s="152"/>
      <c r="GR362" s="152"/>
      <c r="GS362" s="152"/>
      <c r="GT362" s="152"/>
      <c r="GU362" s="152"/>
      <c r="GV362" s="152"/>
      <c r="GW362" s="152"/>
      <c r="GX362" s="152"/>
      <c r="GY362" s="152"/>
      <c r="GZ362" s="152"/>
      <c r="HA362" s="152"/>
      <c r="HB362" s="152"/>
      <c r="HC362" s="152"/>
      <c r="HD362" s="152"/>
      <c r="HE362" s="152"/>
      <c r="HF362" s="152"/>
      <c r="HG362" s="152"/>
      <c r="HH362" s="152"/>
      <c r="HI362" s="152"/>
      <c r="HJ362" s="152"/>
      <c r="HK362" s="152"/>
      <c r="HL362" s="152"/>
      <c r="HM362" s="152"/>
      <c r="HN362" s="152"/>
      <c r="HO362" s="152"/>
      <c r="HP362" s="152"/>
      <c r="HQ362" s="152"/>
      <c r="HR362" s="152"/>
      <c r="HS362" s="152"/>
      <c r="HT362" s="152"/>
      <c r="HU362" s="152"/>
      <c r="HV362" s="152"/>
      <c r="HW362" s="152"/>
      <c r="HX362" s="152"/>
      <c r="HY362" s="152"/>
      <c r="HZ362" s="152"/>
      <c r="IA362" s="152"/>
      <c r="IB362" s="152"/>
      <c r="IC362" s="152"/>
      <c r="ID362" s="152"/>
      <c r="IE362" s="152"/>
      <c r="IF362" s="152"/>
      <c r="IG362" s="152"/>
      <c r="IH362" s="152"/>
      <c r="II362" s="152"/>
      <c r="IJ362" s="152"/>
      <c r="IK362" s="152"/>
      <c r="IL362" s="152"/>
      <c r="IM362" s="152"/>
      <c r="IN362" s="152"/>
      <c r="IO362" s="152"/>
      <c r="IP362" s="152"/>
      <c r="IQ362" s="152"/>
      <c r="IR362" s="152"/>
      <c r="IS362" s="152"/>
      <c r="IT362" s="152"/>
      <c r="IU362" s="152"/>
      <c r="IV362" s="152"/>
    </row>
    <row r="363" spans="1:256" s="35" customFormat="1" ht="344.25">
      <c r="A363" s="141">
        <v>606</v>
      </c>
      <c r="B363" s="45" t="s">
        <v>254</v>
      </c>
      <c r="C363" s="142">
        <v>401000024</v>
      </c>
      <c r="D363" s="154" t="s">
        <v>440</v>
      </c>
      <c r="E363" s="144" t="s">
        <v>256</v>
      </c>
      <c r="F363" s="145"/>
      <c r="G363" s="145"/>
      <c r="H363" s="146">
        <v>1</v>
      </c>
      <c r="I363" s="145"/>
      <c r="J363" s="146">
        <v>9</v>
      </c>
      <c r="K363" s="146">
        <v>1</v>
      </c>
      <c r="L363" s="146" t="s">
        <v>443</v>
      </c>
      <c r="M363" s="146"/>
      <c r="N363" s="146"/>
      <c r="O363" s="146"/>
      <c r="P363" s="52" t="s">
        <v>258</v>
      </c>
      <c r="Q363" s="52" t="s">
        <v>449</v>
      </c>
      <c r="R363" s="146"/>
      <c r="S363" s="146"/>
      <c r="T363" s="146"/>
      <c r="U363" s="146"/>
      <c r="V363" s="146" t="s">
        <v>310</v>
      </c>
      <c r="W363" s="146" t="s">
        <v>88</v>
      </c>
      <c r="X363" s="146" t="s">
        <v>451</v>
      </c>
      <c r="Y363" s="146"/>
      <c r="Z363" s="146"/>
      <c r="AA363" s="146"/>
      <c r="AB363" s="52" t="s">
        <v>404</v>
      </c>
      <c r="AC363" s="52" t="s">
        <v>260</v>
      </c>
      <c r="AD363" s="52"/>
      <c r="AE363" s="52"/>
      <c r="AF363" s="52"/>
      <c r="AG363" s="52"/>
      <c r="AH363" s="52"/>
      <c r="AI363" s="52"/>
      <c r="AJ363" s="52"/>
      <c r="AK363" s="52"/>
      <c r="AL363" s="52"/>
      <c r="AM363" s="52" t="s">
        <v>266</v>
      </c>
      <c r="AN363" s="52" t="s">
        <v>262</v>
      </c>
      <c r="AO363" s="147" t="s">
        <v>263</v>
      </c>
      <c r="AP363" s="147" t="s">
        <v>200</v>
      </c>
      <c r="AQ363" s="147" t="s">
        <v>313</v>
      </c>
      <c r="AR363" s="148" t="s">
        <v>314</v>
      </c>
      <c r="AS363" s="147" t="s">
        <v>273</v>
      </c>
      <c r="AT363" s="149">
        <v>188904.76</v>
      </c>
      <c r="AU363" s="149">
        <v>188904.76</v>
      </c>
      <c r="AV363" s="149">
        <v>141325.79999999999</v>
      </c>
      <c r="AW363" s="149">
        <v>0</v>
      </c>
      <c r="AX363" s="149">
        <v>0</v>
      </c>
      <c r="AY363" s="149">
        <v>0</v>
      </c>
      <c r="AZ363" s="141" t="s">
        <v>152</v>
      </c>
      <c r="BA363" s="152"/>
      <c r="BB363" s="152"/>
      <c r="BC363" s="152"/>
      <c r="BD363" s="152"/>
      <c r="BE363" s="152"/>
      <c r="BF363" s="152"/>
      <c r="BG363" s="152"/>
      <c r="BH363" s="152"/>
      <c r="BI363" s="152"/>
      <c r="BJ363" s="152"/>
      <c r="BK363" s="152"/>
      <c r="BL363" s="152"/>
      <c r="BM363" s="152"/>
      <c r="BN363" s="152"/>
      <c r="BO363" s="152"/>
      <c r="BP363" s="152"/>
      <c r="BQ363" s="152"/>
      <c r="BR363" s="152"/>
      <c r="BS363" s="152"/>
      <c r="BT363" s="152"/>
      <c r="BU363" s="152"/>
      <c r="BV363" s="152"/>
      <c r="BW363" s="152"/>
      <c r="BX363" s="152"/>
      <c r="BY363" s="152"/>
      <c r="BZ363" s="152"/>
      <c r="CA363" s="152"/>
      <c r="CB363" s="152"/>
      <c r="CC363" s="152"/>
      <c r="CD363" s="152"/>
      <c r="CE363" s="152"/>
      <c r="CF363" s="152"/>
      <c r="CG363" s="152"/>
      <c r="CH363" s="152"/>
      <c r="CI363" s="152"/>
      <c r="CJ363" s="152"/>
      <c r="CK363" s="152"/>
      <c r="CL363" s="152"/>
      <c r="CM363" s="152"/>
      <c r="CN363" s="152"/>
      <c r="CO363" s="152"/>
      <c r="CP363" s="152"/>
      <c r="CQ363" s="152"/>
      <c r="CR363" s="152"/>
      <c r="CS363" s="152"/>
      <c r="CT363" s="152"/>
      <c r="CU363" s="152"/>
      <c r="CV363" s="152"/>
      <c r="CW363" s="152"/>
      <c r="CX363" s="152"/>
      <c r="CY363" s="152"/>
      <c r="CZ363" s="152"/>
      <c r="DA363" s="152"/>
      <c r="DB363" s="152"/>
      <c r="DC363" s="152"/>
      <c r="DD363" s="152"/>
      <c r="DE363" s="152"/>
      <c r="DF363" s="152"/>
      <c r="DG363" s="152"/>
      <c r="DH363" s="152"/>
      <c r="DI363" s="152"/>
      <c r="DJ363" s="152"/>
      <c r="DK363" s="152"/>
      <c r="DL363" s="152"/>
      <c r="DM363" s="152"/>
      <c r="DN363" s="152"/>
      <c r="DO363" s="152"/>
      <c r="DP363" s="152"/>
      <c r="DQ363" s="152"/>
      <c r="DR363" s="152"/>
      <c r="DS363" s="152"/>
      <c r="DT363" s="152"/>
      <c r="DU363" s="152"/>
      <c r="DV363" s="152"/>
      <c r="DW363" s="152"/>
      <c r="DX363" s="152"/>
      <c r="DY363" s="152"/>
      <c r="DZ363" s="152"/>
      <c r="EA363" s="152"/>
      <c r="EB363" s="152"/>
      <c r="EC363" s="152"/>
      <c r="ED363" s="152"/>
      <c r="EE363" s="152"/>
      <c r="EF363" s="152"/>
      <c r="EG363" s="152"/>
      <c r="EH363" s="152"/>
      <c r="EI363" s="152"/>
      <c r="EJ363" s="152"/>
      <c r="EK363" s="152"/>
      <c r="EL363" s="152"/>
      <c r="EM363" s="152"/>
      <c r="EN363" s="152"/>
      <c r="EO363" s="152"/>
      <c r="EP363" s="152"/>
      <c r="EQ363" s="152"/>
      <c r="ER363" s="152"/>
      <c r="ES363" s="152"/>
      <c r="ET363" s="152"/>
      <c r="EU363" s="152"/>
      <c r="EV363" s="152"/>
      <c r="EW363" s="152"/>
      <c r="EX363" s="152"/>
      <c r="EY363" s="152"/>
      <c r="EZ363" s="152"/>
      <c r="FA363" s="152"/>
      <c r="FB363" s="152"/>
      <c r="FC363" s="152"/>
      <c r="FD363" s="152"/>
      <c r="FE363" s="152"/>
      <c r="FF363" s="152"/>
      <c r="FG363" s="152"/>
      <c r="FH363" s="152"/>
      <c r="FI363" s="152"/>
      <c r="FJ363" s="152"/>
      <c r="FK363" s="152"/>
      <c r="FL363" s="152"/>
      <c r="FM363" s="152"/>
      <c r="FN363" s="152"/>
      <c r="FO363" s="152"/>
      <c r="FP363" s="152"/>
      <c r="FQ363" s="152"/>
      <c r="FR363" s="152"/>
      <c r="FS363" s="152"/>
      <c r="FT363" s="152"/>
      <c r="FU363" s="152"/>
      <c r="FV363" s="152"/>
      <c r="FW363" s="152"/>
      <c r="FX363" s="152"/>
      <c r="FY363" s="152"/>
      <c r="FZ363" s="152"/>
      <c r="GA363" s="152"/>
      <c r="GB363" s="152"/>
      <c r="GC363" s="152"/>
      <c r="GD363" s="152"/>
      <c r="GE363" s="152"/>
      <c r="GF363" s="152"/>
      <c r="GG363" s="152"/>
      <c r="GH363" s="152"/>
      <c r="GI363" s="152"/>
      <c r="GJ363" s="152"/>
      <c r="GK363" s="152"/>
      <c r="GL363" s="152"/>
      <c r="GM363" s="152"/>
      <c r="GN363" s="152"/>
      <c r="GO363" s="152"/>
      <c r="GP363" s="152"/>
      <c r="GQ363" s="152"/>
      <c r="GR363" s="152"/>
      <c r="GS363" s="152"/>
      <c r="GT363" s="152"/>
      <c r="GU363" s="152"/>
      <c r="GV363" s="152"/>
      <c r="GW363" s="152"/>
      <c r="GX363" s="152"/>
      <c r="GY363" s="152"/>
      <c r="GZ363" s="152"/>
      <c r="HA363" s="152"/>
      <c r="HB363" s="152"/>
      <c r="HC363" s="152"/>
      <c r="HD363" s="152"/>
      <c r="HE363" s="152"/>
      <c r="HF363" s="152"/>
      <c r="HG363" s="152"/>
      <c r="HH363" s="152"/>
      <c r="HI363" s="152"/>
      <c r="HJ363" s="152"/>
      <c r="HK363" s="152"/>
      <c r="HL363" s="152"/>
      <c r="HM363" s="152"/>
      <c r="HN363" s="152"/>
      <c r="HO363" s="152"/>
      <c r="HP363" s="152"/>
      <c r="HQ363" s="152"/>
      <c r="HR363" s="152"/>
      <c r="HS363" s="152"/>
      <c r="HT363" s="152"/>
      <c r="HU363" s="152"/>
      <c r="HV363" s="152"/>
      <c r="HW363" s="152"/>
      <c r="HX363" s="152"/>
      <c r="HY363" s="152"/>
      <c r="HZ363" s="152"/>
      <c r="IA363" s="152"/>
      <c r="IB363" s="152"/>
      <c r="IC363" s="152"/>
      <c r="ID363" s="152"/>
      <c r="IE363" s="152"/>
      <c r="IF363" s="152"/>
      <c r="IG363" s="152"/>
      <c r="IH363" s="152"/>
      <c r="II363" s="152"/>
      <c r="IJ363" s="152"/>
      <c r="IK363" s="152"/>
      <c r="IL363" s="152"/>
      <c r="IM363" s="152"/>
      <c r="IN363" s="152"/>
      <c r="IO363" s="152"/>
      <c r="IP363" s="152"/>
      <c r="IQ363" s="152"/>
      <c r="IR363" s="152"/>
      <c r="IS363" s="152"/>
      <c r="IT363" s="152"/>
      <c r="IU363" s="152"/>
      <c r="IV363" s="152"/>
    </row>
    <row r="364" spans="1:256" s="35" customFormat="1" ht="89.25">
      <c r="A364" s="141">
        <v>606</v>
      </c>
      <c r="B364" s="45" t="s">
        <v>254</v>
      </c>
      <c r="C364" s="142">
        <v>401000025</v>
      </c>
      <c r="D364" s="154" t="s">
        <v>452</v>
      </c>
      <c r="E364" s="144" t="s">
        <v>256</v>
      </c>
      <c r="F364" s="145"/>
      <c r="G364" s="145"/>
      <c r="H364" s="146">
        <v>1</v>
      </c>
      <c r="I364" s="145"/>
      <c r="J364" s="146">
        <v>9</v>
      </c>
      <c r="K364" s="146">
        <v>1</v>
      </c>
      <c r="L364" s="146" t="s">
        <v>453</v>
      </c>
      <c r="M364" s="146"/>
      <c r="N364" s="146"/>
      <c r="O364" s="146"/>
      <c r="P364" s="52" t="s">
        <v>258</v>
      </c>
      <c r="Q364" s="52" t="s">
        <v>259</v>
      </c>
      <c r="R364" s="146"/>
      <c r="S364" s="146"/>
      <c r="T364" s="146"/>
      <c r="U364" s="146"/>
      <c r="V364" s="146">
        <v>11</v>
      </c>
      <c r="W364" s="146">
        <v>1</v>
      </c>
      <c r="X364" s="146"/>
      <c r="Y364" s="146"/>
      <c r="Z364" s="146"/>
      <c r="AA364" s="146"/>
      <c r="AB364" s="52" t="s">
        <v>258</v>
      </c>
      <c r="AC364" s="52" t="s">
        <v>260</v>
      </c>
      <c r="AD364" s="52"/>
      <c r="AE364" s="52"/>
      <c r="AF364" s="52"/>
      <c r="AG364" s="52"/>
      <c r="AH364" s="52"/>
      <c r="AI364" s="52"/>
      <c r="AJ364" s="52"/>
      <c r="AK364" s="52"/>
      <c r="AL364" s="52"/>
      <c r="AM364" s="52" t="s">
        <v>261</v>
      </c>
      <c r="AN364" s="52" t="s">
        <v>262</v>
      </c>
      <c r="AO364" s="147" t="s">
        <v>263</v>
      </c>
      <c r="AP364" s="147" t="s">
        <v>263</v>
      </c>
      <c r="AQ364" s="147" t="s">
        <v>454</v>
      </c>
      <c r="AR364" s="148" t="s">
        <v>265</v>
      </c>
      <c r="AS364" s="147" t="s">
        <v>337</v>
      </c>
      <c r="AT364" s="149">
        <v>9744780.8800000008</v>
      </c>
      <c r="AU364" s="149">
        <v>9744780.8800000008</v>
      </c>
      <c r="AV364" s="149">
        <v>9711187.0399999991</v>
      </c>
      <c r="AW364" s="149">
        <v>11694610</v>
      </c>
      <c r="AX364" s="149">
        <v>11694600</v>
      </c>
      <c r="AY364" s="149">
        <v>11711060</v>
      </c>
      <c r="AZ364" s="141" t="s">
        <v>134</v>
      </c>
      <c r="BA364" s="152"/>
      <c r="BB364" s="152"/>
      <c r="BC364" s="152"/>
      <c r="BD364" s="152"/>
      <c r="BE364" s="152"/>
      <c r="BF364" s="152"/>
      <c r="BG364" s="152"/>
      <c r="BH364" s="152"/>
      <c r="BI364" s="152"/>
      <c r="BJ364" s="152"/>
      <c r="BK364" s="152"/>
      <c r="BL364" s="152"/>
      <c r="BM364" s="152"/>
      <c r="BN364" s="152"/>
      <c r="BO364" s="152"/>
      <c r="BP364" s="152"/>
      <c r="BQ364" s="152"/>
      <c r="BR364" s="152"/>
      <c r="BS364" s="152"/>
      <c r="BT364" s="152"/>
      <c r="BU364" s="152"/>
      <c r="BV364" s="152"/>
      <c r="BW364" s="152"/>
      <c r="BX364" s="152"/>
      <c r="BY364" s="152"/>
      <c r="BZ364" s="152"/>
      <c r="CA364" s="152"/>
      <c r="CB364" s="152"/>
      <c r="CC364" s="152"/>
      <c r="CD364" s="152"/>
      <c r="CE364" s="152"/>
      <c r="CF364" s="152"/>
      <c r="CG364" s="152"/>
      <c r="CH364" s="152"/>
      <c r="CI364" s="152"/>
      <c r="CJ364" s="152"/>
      <c r="CK364" s="152"/>
      <c r="CL364" s="152"/>
      <c r="CM364" s="152"/>
      <c r="CN364" s="152"/>
      <c r="CO364" s="152"/>
      <c r="CP364" s="152"/>
      <c r="CQ364" s="152"/>
      <c r="CR364" s="152"/>
      <c r="CS364" s="152"/>
      <c r="CT364" s="152"/>
      <c r="CU364" s="152"/>
      <c r="CV364" s="152"/>
      <c r="CW364" s="152"/>
      <c r="CX364" s="152"/>
      <c r="CY364" s="152"/>
      <c r="CZ364" s="152"/>
      <c r="DA364" s="152"/>
      <c r="DB364" s="152"/>
      <c r="DC364" s="152"/>
      <c r="DD364" s="152"/>
      <c r="DE364" s="152"/>
      <c r="DF364" s="152"/>
      <c r="DG364" s="152"/>
      <c r="DH364" s="152"/>
      <c r="DI364" s="152"/>
      <c r="DJ364" s="152"/>
      <c r="DK364" s="152"/>
      <c r="DL364" s="152"/>
      <c r="DM364" s="152"/>
      <c r="DN364" s="152"/>
      <c r="DO364" s="152"/>
      <c r="DP364" s="152"/>
      <c r="DQ364" s="152"/>
      <c r="DR364" s="152"/>
      <c r="DS364" s="152"/>
      <c r="DT364" s="152"/>
      <c r="DU364" s="152"/>
      <c r="DV364" s="152"/>
      <c r="DW364" s="152"/>
      <c r="DX364" s="152"/>
      <c r="DY364" s="152"/>
      <c r="DZ364" s="152"/>
      <c r="EA364" s="152"/>
      <c r="EB364" s="152"/>
      <c r="EC364" s="152"/>
      <c r="ED364" s="152"/>
      <c r="EE364" s="152"/>
      <c r="EF364" s="152"/>
      <c r="EG364" s="152"/>
      <c r="EH364" s="152"/>
      <c r="EI364" s="152"/>
      <c r="EJ364" s="152"/>
      <c r="EK364" s="152"/>
      <c r="EL364" s="152"/>
      <c r="EM364" s="152"/>
      <c r="EN364" s="152"/>
      <c r="EO364" s="152"/>
      <c r="EP364" s="152"/>
      <c r="EQ364" s="152"/>
      <c r="ER364" s="152"/>
      <c r="ES364" s="152"/>
      <c r="ET364" s="152"/>
      <c r="EU364" s="152"/>
      <c r="EV364" s="152"/>
      <c r="EW364" s="152"/>
      <c r="EX364" s="152"/>
      <c r="EY364" s="152"/>
      <c r="EZ364" s="152"/>
      <c r="FA364" s="152"/>
      <c r="FB364" s="152"/>
      <c r="FC364" s="152"/>
      <c r="FD364" s="152"/>
      <c r="FE364" s="152"/>
      <c r="FF364" s="152"/>
      <c r="FG364" s="152"/>
      <c r="FH364" s="152"/>
      <c r="FI364" s="152"/>
      <c r="FJ364" s="152"/>
      <c r="FK364" s="152"/>
      <c r="FL364" s="152"/>
      <c r="FM364" s="152"/>
      <c r="FN364" s="152"/>
      <c r="FO364" s="152"/>
      <c r="FP364" s="152"/>
      <c r="FQ364" s="152"/>
      <c r="FR364" s="152"/>
      <c r="FS364" s="152"/>
      <c r="FT364" s="152"/>
      <c r="FU364" s="152"/>
      <c r="FV364" s="152"/>
      <c r="FW364" s="152"/>
      <c r="FX364" s="152"/>
      <c r="FY364" s="152"/>
      <c r="FZ364" s="152"/>
      <c r="GA364" s="152"/>
      <c r="GB364" s="152"/>
      <c r="GC364" s="152"/>
      <c r="GD364" s="152"/>
      <c r="GE364" s="152"/>
      <c r="GF364" s="152"/>
      <c r="GG364" s="152"/>
      <c r="GH364" s="152"/>
      <c r="GI364" s="152"/>
      <c r="GJ364" s="152"/>
      <c r="GK364" s="152"/>
      <c r="GL364" s="152"/>
      <c r="GM364" s="152"/>
      <c r="GN364" s="152"/>
      <c r="GO364" s="152"/>
      <c r="GP364" s="152"/>
      <c r="GQ364" s="152"/>
      <c r="GR364" s="152"/>
      <c r="GS364" s="152"/>
      <c r="GT364" s="152"/>
      <c r="GU364" s="152"/>
      <c r="GV364" s="152"/>
      <c r="GW364" s="152"/>
      <c r="GX364" s="152"/>
      <c r="GY364" s="152"/>
      <c r="GZ364" s="152"/>
      <c r="HA364" s="152"/>
      <c r="HB364" s="152"/>
      <c r="HC364" s="152"/>
      <c r="HD364" s="152"/>
      <c r="HE364" s="152"/>
      <c r="HF364" s="152"/>
      <c r="HG364" s="152"/>
      <c r="HH364" s="152"/>
      <c r="HI364" s="152"/>
      <c r="HJ364" s="152"/>
      <c r="HK364" s="152"/>
      <c r="HL364" s="152"/>
      <c r="HM364" s="152"/>
      <c r="HN364" s="152"/>
      <c r="HO364" s="152"/>
      <c r="HP364" s="152"/>
      <c r="HQ364" s="152"/>
      <c r="HR364" s="152"/>
      <c r="HS364" s="152"/>
      <c r="HT364" s="152"/>
      <c r="HU364" s="152"/>
      <c r="HV364" s="152"/>
      <c r="HW364" s="152"/>
      <c r="HX364" s="152"/>
      <c r="HY364" s="152"/>
      <c r="HZ364" s="152"/>
      <c r="IA364" s="152"/>
      <c r="IB364" s="152"/>
      <c r="IC364" s="152"/>
      <c r="ID364" s="152"/>
      <c r="IE364" s="152"/>
      <c r="IF364" s="152"/>
      <c r="IG364" s="152"/>
      <c r="IH364" s="152"/>
      <c r="II364" s="152"/>
      <c r="IJ364" s="152"/>
      <c r="IK364" s="152"/>
      <c r="IL364" s="152"/>
      <c r="IM364" s="152"/>
      <c r="IN364" s="152"/>
      <c r="IO364" s="152"/>
      <c r="IP364" s="152"/>
      <c r="IQ364" s="152"/>
      <c r="IR364" s="152"/>
      <c r="IS364" s="152"/>
      <c r="IT364" s="152"/>
      <c r="IU364" s="152"/>
      <c r="IV364" s="152"/>
    </row>
    <row r="365" spans="1:256" s="35" customFormat="1" ht="89.25">
      <c r="A365" s="141">
        <v>606</v>
      </c>
      <c r="B365" s="45" t="s">
        <v>254</v>
      </c>
      <c r="C365" s="142">
        <v>401000025</v>
      </c>
      <c r="D365" s="154" t="s">
        <v>452</v>
      </c>
      <c r="E365" s="144" t="s">
        <v>256</v>
      </c>
      <c r="F365" s="145"/>
      <c r="G365" s="145"/>
      <c r="H365" s="146">
        <v>1</v>
      </c>
      <c r="I365" s="145"/>
      <c r="J365" s="146">
        <v>9</v>
      </c>
      <c r="K365" s="146">
        <v>1</v>
      </c>
      <c r="L365" s="146" t="s">
        <v>453</v>
      </c>
      <c r="M365" s="146"/>
      <c r="N365" s="146"/>
      <c r="O365" s="146"/>
      <c r="P365" s="52" t="s">
        <v>258</v>
      </c>
      <c r="Q365" s="52" t="s">
        <v>259</v>
      </c>
      <c r="R365" s="146"/>
      <c r="S365" s="146"/>
      <c r="T365" s="146"/>
      <c r="U365" s="146"/>
      <c r="V365" s="146">
        <v>11</v>
      </c>
      <c r="W365" s="146">
        <v>1</v>
      </c>
      <c r="X365" s="146"/>
      <c r="Y365" s="146"/>
      <c r="Z365" s="146"/>
      <c r="AA365" s="146"/>
      <c r="AB365" s="52" t="s">
        <v>258</v>
      </c>
      <c r="AC365" s="52" t="s">
        <v>260</v>
      </c>
      <c r="AD365" s="52"/>
      <c r="AE365" s="52"/>
      <c r="AF365" s="52"/>
      <c r="AG365" s="52"/>
      <c r="AH365" s="52"/>
      <c r="AI365" s="52"/>
      <c r="AJ365" s="52"/>
      <c r="AK365" s="52"/>
      <c r="AL365" s="52"/>
      <c r="AM365" s="52" t="s">
        <v>261</v>
      </c>
      <c r="AN365" s="52" t="s">
        <v>262</v>
      </c>
      <c r="AO365" s="147" t="s">
        <v>263</v>
      </c>
      <c r="AP365" s="147" t="s">
        <v>263</v>
      </c>
      <c r="AQ365" s="147" t="s">
        <v>454</v>
      </c>
      <c r="AR365" s="148" t="s">
        <v>265</v>
      </c>
      <c r="AS365" s="147" t="s">
        <v>337</v>
      </c>
      <c r="AT365" s="149">
        <v>8395.66</v>
      </c>
      <c r="AU365" s="149">
        <v>8395.66</v>
      </c>
      <c r="AV365" s="149">
        <v>0</v>
      </c>
      <c r="AW365" s="149">
        <v>0</v>
      </c>
      <c r="AX365" s="149">
        <v>0</v>
      </c>
      <c r="AY365" s="149">
        <v>0</v>
      </c>
      <c r="AZ365" s="141" t="s">
        <v>152</v>
      </c>
      <c r="BA365" s="152"/>
      <c r="BB365" s="152"/>
      <c r="BC365" s="152"/>
      <c r="BD365" s="152"/>
      <c r="BE365" s="152"/>
      <c r="BF365" s="152"/>
      <c r="BG365" s="152"/>
      <c r="BH365" s="152"/>
      <c r="BI365" s="152"/>
      <c r="BJ365" s="152"/>
      <c r="BK365" s="152"/>
      <c r="BL365" s="152"/>
      <c r="BM365" s="152"/>
      <c r="BN365" s="152"/>
      <c r="BO365" s="152"/>
      <c r="BP365" s="152"/>
      <c r="BQ365" s="152"/>
      <c r="BR365" s="152"/>
      <c r="BS365" s="152"/>
      <c r="BT365" s="152"/>
      <c r="BU365" s="152"/>
      <c r="BV365" s="152"/>
      <c r="BW365" s="152"/>
      <c r="BX365" s="152"/>
      <c r="BY365" s="152"/>
      <c r="BZ365" s="152"/>
      <c r="CA365" s="152"/>
      <c r="CB365" s="152"/>
      <c r="CC365" s="152"/>
      <c r="CD365" s="152"/>
      <c r="CE365" s="152"/>
      <c r="CF365" s="152"/>
      <c r="CG365" s="152"/>
      <c r="CH365" s="152"/>
      <c r="CI365" s="152"/>
      <c r="CJ365" s="152"/>
      <c r="CK365" s="152"/>
      <c r="CL365" s="152"/>
      <c r="CM365" s="152"/>
      <c r="CN365" s="152"/>
      <c r="CO365" s="152"/>
      <c r="CP365" s="152"/>
      <c r="CQ365" s="152"/>
      <c r="CR365" s="152"/>
      <c r="CS365" s="152"/>
      <c r="CT365" s="152"/>
      <c r="CU365" s="152"/>
      <c r="CV365" s="152"/>
      <c r="CW365" s="152"/>
      <c r="CX365" s="152"/>
      <c r="CY365" s="152"/>
      <c r="CZ365" s="152"/>
      <c r="DA365" s="152"/>
      <c r="DB365" s="152"/>
      <c r="DC365" s="152"/>
      <c r="DD365" s="152"/>
      <c r="DE365" s="152"/>
      <c r="DF365" s="152"/>
      <c r="DG365" s="152"/>
      <c r="DH365" s="152"/>
      <c r="DI365" s="152"/>
      <c r="DJ365" s="152"/>
      <c r="DK365" s="152"/>
      <c r="DL365" s="152"/>
      <c r="DM365" s="152"/>
      <c r="DN365" s="152"/>
      <c r="DO365" s="152"/>
      <c r="DP365" s="152"/>
      <c r="DQ365" s="152"/>
      <c r="DR365" s="152"/>
      <c r="DS365" s="152"/>
      <c r="DT365" s="152"/>
      <c r="DU365" s="152"/>
      <c r="DV365" s="152"/>
      <c r="DW365" s="152"/>
      <c r="DX365" s="152"/>
      <c r="DY365" s="152"/>
      <c r="DZ365" s="152"/>
      <c r="EA365" s="152"/>
      <c r="EB365" s="152"/>
      <c r="EC365" s="152"/>
      <c r="ED365" s="152"/>
      <c r="EE365" s="152"/>
      <c r="EF365" s="152"/>
      <c r="EG365" s="152"/>
      <c r="EH365" s="152"/>
      <c r="EI365" s="152"/>
      <c r="EJ365" s="152"/>
      <c r="EK365" s="152"/>
      <c r="EL365" s="152"/>
      <c r="EM365" s="152"/>
      <c r="EN365" s="152"/>
      <c r="EO365" s="152"/>
      <c r="EP365" s="152"/>
      <c r="EQ365" s="152"/>
      <c r="ER365" s="152"/>
      <c r="ES365" s="152"/>
      <c r="ET365" s="152"/>
      <c r="EU365" s="152"/>
      <c r="EV365" s="152"/>
      <c r="EW365" s="152"/>
      <c r="EX365" s="152"/>
      <c r="EY365" s="152"/>
      <c r="EZ365" s="152"/>
      <c r="FA365" s="152"/>
      <c r="FB365" s="152"/>
      <c r="FC365" s="152"/>
      <c r="FD365" s="152"/>
      <c r="FE365" s="152"/>
      <c r="FF365" s="152"/>
      <c r="FG365" s="152"/>
      <c r="FH365" s="152"/>
      <c r="FI365" s="152"/>
      <c r="FJ365" s="152"/>
      <c r="FK365" s="152"/>
      <c r="FL365" s="152"/>
      <c r="FM365" s="152"/>
      <c r="FN365" s="152"/>
      <c r="FO365" s="152"/>
      <c r="FP365" s="152"/>
      <c r="FQ365" s="152"/>
      <c r="FR365" s="152"/>
      <c r="FS365" s="152"/>
      <c r="FT365" s="152"/>
      <c r="FU365" s="152"/>
      <c r="FV365" s="152"/>
      <c r="FW365" s="152"/>
      <c r="FX365" s="152"/>
      <c r="FY365" s="152"/>
      <c r="FZ365" s="152"/>
      <c r="GA365" s="152"/>
      <c r="GB365" s="152"/>
      <c r="GC365" s="152"/>
      <c r="GD365" s="152"/>
      <c r="GE365" s="152"/>
      <c r="GF365" s="152"/>
      <c r="GG365" s="152"/>
      <c r="GH365" s="152"/>
      <c r="GI365" s="152"/>
      <c r="GJ365" s="152"/>
      <c r="GK365" s="152"/>
      <c r="GL365" s="152"/>
      <c r="GM365" s="152"/>
      <c r="GN365" s="152"/>
      <c r="GO365" s="152"/>
      <c r="GP365" s="152"/>
      <c r="GQ365" s="152"/>
      <c r="GR365" s="152"/>
      <c r="GS365" s="152"/>
      <c r="GT365" s="152"/>
      <c r="GU365" s="152"/>
      <c r="GV365" s="152"/>
      <c r="GW365" s="152"/>
      <c r="GX365" s="152"/>
      <c r="GY365" s="152"/>
      <c r="GZ365" s="152"/>
      <c r="HA365" s="152"/>
      <c r="HB365" s="152"/>
      <c r="HC365" s="152"/>
      <c r="HD365" s="152"/>
      <c r="HE365" s="152"/>
      <c r="HF365" s="152"/>
      <c r="HG365" s="152"/>
      <c r="HH365" s="152"/>
      <c r="HI365" s="152"/>
      <c r="HJ365" s="152"/>
      <c r="HK365" s="152"/>
      <c r="HL365" s="152"/>
      <c r="HM365" s="152"/>
      <c r="HN365" s="152"/>
      <c r="HO365" s="152"/>
      <c r="HP365" s="152"/>
      <c r="HQ365" s="152"/>
      <c r="HR365" s="152"/>
      <c r="HS365" s="152"/>
      <c r="HT365" s="152"/>
      <c r="HU365" s="152"/>
      <c r="HV365" s="152"/>
      <c r="HW365" s="152"/>
      <c r="HX365" s="152"/>
      <c r="HY365" s="152"/>
      <c r="HZ365" s="152"/>
      <c r="IA365" s="152"/>
      <c r="IB365" s="152"/>
      <c r="IC365" s="152"/>
      <c r="ID365" s="152"/>
      <c r="IE365" s="152"/>
      <c r="IF365" s="152"/>
      <c r="IG365" s="152"/>
      <c r="IH365" s="152"/>
      <c r="II365" s="152"/>
      <c r="IJ365" s="152"/>
      <c r="IK365" s="152"/>
      <c r="IL365" s="152"/>
      <c r="IM365" s="152"/>
      <c r="IN365" s="152"/>
      <c r="IO365" s="152"/>
      <c r="IP365" s="152"/>
      <c r="IQ365" s="152"/>
      <c r="IR365" s="152"/>
      <c r="IS365" s="152"/>
      <c r="IT365" s="152"/>
      <c r="IU365" s="152"/>
      <c r="IV365" s="152"/>
    </row>
    <row r="366" spans="1:256" s="35" customFormat="1" ht="89.25">
      <c r="A366" s="141">
        <v>606</v>
      </c>
      <c r="B366" s="45" t="s">
        <v>254</v>
      </c>
      <c r="C366" s="142">
        <v>401000025</v>
      </c>
      <c r="D366" s="154" t="s">
        <v>452</v>
      </c>
      <c r="E366" s="144" t="s">
        <v>256</v>
      </c>
      <c r="F366" s="145"/>
      <c r="G366" s="145"/>
      <c r="H366" s="146">
        <v>1</v>
      </c>
      <c r="I366" s="145"/>
      <c r="J366" s="146">
        <v>9</v>
      </c>
      <c r="K366" s="146">
        <v>1</v>
      </c>
      <c r="L366" s="146">
        <v>7</v>
      </c>
      <c r="M366" s="146"/>
      <c r="N366" s="146"/>
      <c r="O366" s="146"/>
      <c r="P366" s="52" t="s">
        <v>258</v>
      </c>
      <c r="Q366" s="52" t="s">
        <v>259</v>
      </c>
      <c r="R366" s="146"/>
      <c r="S366" s="146"/>
      <c r="T366" s="146"/>
      <c r="U366" s="146"/>
      <c r="V366" s="146">
        <v>11</v>
      </c>
      <c r="W366" s="146">
        <v>1</v>
      </c>
      <c r="X366" s="146"/>
      <c r="Y366" s="146"/>
      <c r="Z366" s="146"/>
      <c r="AA366" s="146"/>
      <c r="AB366" s="52" t="s">
        <v>258</v>
      </c>
      <c r="AC366" s="52" t="s">
        <v>260</v>
      </c>
      <c r="AD366" s="52"/>
      <c r="AE366" s="52"/>
      <c r="AF366" s="52"/>
      <c r="AG366" s="52"/>
      <c r="AH366" s="52"/>
      <c r="AI366" s="52"/>
      <c r="AJ366" s="52"/>
      <c r="AK366" s="52"/>
      <c r="AL366" s="52"/>
      <c r="AM366" s="52" t="s">
        <v>455</v>
      </c>
      <c r="AN366" s="52" t="s">
        <v>262</v>
      </c>
      <c r="AO366" s="147" t="s">
        <v>263</v>
      </c>
      <c r="AP366" s="147" t="s">
        <v>263</v>
      </c>
      <c r="AQ366" s="147" t="s">
        <v>456</v>
      </c>
      <c r="AR366" s="148" t="s">
        <v>457</v>
      </c>
      <c r="AS366" s="147" t="s">
        <v>267</v>
      </c>
      <c r="AT366" s="149">
        <v>25492357.899999999</v>
      </c>
      <c r="AU366" s="149">
        <v>25492357.899999999</v>
      </c>
      <c r="AV366" s="149">
        <v>3711172.3</v>
      </c>
      <c r="AW366" s="149">
        <v>25940233</v>
      </c>
      <c r="AX366" s="149">
        <v>25940233</v>
      </c>
      <c r="AY366" s="149">
        <v>25940233</v>
      </c>
      <c r="AZ366" s="141" t="s">
        <v>134</v>
      </c>
      <c r="BA366" s="152"/>
      <c r="BB366" s="152"/>
      <c r="BC366" s="152"/>
      <c r="BD366" s="152"/>
      <c r="BE366" s="152"/>
      <c r="BF366" s="152"/>
      <c r="BG366" s="152"/>
      <c r="BH366" s="152"/>
      <c r="BI366" s="152"/>
      <c r="BJ366" s="152"/>
      <c r="BK366" s="152"/>
      <c r="BL366" s="152"/>
      <c r="BM366" s="152"/>
      <c r="BN366" s="152"/>
      <c r="BO366" s="152"/>
      <c r="BP366" s="152"/>
      <c r="BQ366" s="152"/>
      <c r="BR366" s="152"/>
      <c r="BS366" s="152"/>
      <c r="BT366" s="152"/>
      <c r="BU366" s="152"/>
      <c r="BV366" s="152"/>
      <c r="BW366" s="152"/>
      <c r="BX366" s="152"/>
      <c r="BY366" s="152"/>
      <c r="BZ366" s="152"/>
      <c r="CA366" s="152"/>
      <c r="CB366" s="152"/>
      <c r="CC366" s="152"/>
      <c r="CD366" s="152"/>
      <c r="CE366" s="152"/>
      <c r="CF366" s="152"/>
      <c r="CG366" s="152"/>
      <c r="CH366" s="152"/>
      <c r="CI366" s="152"/>
      <c r="CJ366" s="152"/>
      <c r="CK366" s="152"/>
      <c r="CL366" s="152"/>
      <c r="CM366" s="152"/>
      <c r="CN366" s="152"/>
      <c r="CO366" s="152"/>
      <c r="CP366" s="152"/>
      <c r="CQ366" s="152"/>
      <c r="CR366" s="152"/>
      <c r="CS366" s="152"/>
      <c r="CT366" s="152"/>
      <c r="CU366" s="152"/>
      <c r="CV366" s="152"/>
      <c r="CW366" s="152"/>
      <c r="CX366" s="152"/>
      <c r="CY366" s="152"/>
      <c r="CZ366" s="152"/>
      <c r="DA366" s="152"/>
      <c r="DB366" s="152"/>
      <c r="DC366" s="152"/>
      <c r="DD366" s="152"/>
      <c r="DE366" s="152"/>
      <c r="DF366" s="152"/>
      <c r="DG366" s="152"/>
      <c r="DH366" s="152"/>
      <c r="DI366" s="152"/>
      <c r="DJ366" s="152"/>
      <c r="DK366" s="152"/>
      <c r="DL366" s="152"/>
      <c r="DM366" s="152"/>
      <c r="DN366" s="152"/>
      <c r="DO366" s="152"/>
      <c r="DP366" s="152"/>
      <c r="DQ366" s="152"/>
      <c r="DR366" s="152"/>
      <c r="DS366" s="152"/>
      <c r="DT366" s="152"/>
      <c r="DU366" s="152"/>
      <c r="DV366" s="152"/>
      <c r="DW366" s="152"/>
      <c r="DX366" s="152"/>
      <c r="DY366" s="152"/>
      <c r="DZ366" s="152"/>
      <c r="EA366" s="152"/>
      <c r="EB366" s="152"/>
      <c r="EC366" s="152"/>
      <c r="ED366" s="152"/>
      <c r="EE366" s="152"/>
      <c r="EF366" s="152"/>
      <c r="EG366" s="152"/>
      <c r="EH366" s="152"/>
      <c r="EI366" s="152"/>
      <c r="EJ366" s="152"/>
      <c r="EK366" s="152"/>
      <c r="EL366" s="152"/>
      <c r="EM366" s="152"/>
      <c r="EN366" s="152"/>
      <c r="EO366" s="152"/>
      <c r="EP366" s="152"/>
      <c r="EQ366" s="152"/>
      <c r="ER366" s="152"/>
      <c r="ES366" s="152"/>
      <c r="ET366" s="152"/>
      <c r="EU366" s="152"/>
      <c r="EV366" s="152"/>
      <c r="EW366" s="152"/>
      <c r="EX366" s="152"/>
      <c r="EY366" s="152"/>
      <c r="EZ366" s="152"/>
      <c r="FA366" s="152"/>
      <c r="FB366" s="152"/>
      <c r="FC366" s="152"/>
      <c r="FD366" s="152"/>
      <c r="FE366" s="152"/>
      <c r="FF366" s="152"/>
      <c r="FG366" s="152"/>
      <c r="FH366" s="152"/>
      <c r="FI366" s="152"/>
      <c r="FJ366" s="152"/>
      <c r="FK366" s="152"/>
      <c r="FL366" s="152"/>
      <c r="FM366" s="152"/>
      <c r="FN366" s="152"/>
      <c r="FO366" s="152"/>
      <c r="FP366" s="152"/>
      <c r="FQ366" s="152"/>
      <c r="FR366" s="152"/>
      <c r="FS366" s="152"/>
      <c r="FT366" s="152"/>
      <c r="FU366" s="152"/>
      <c r="FV366" s="152"/>
      <c r="FW366" s="152"/>
      <c r="FX366" s="152"/>
      <c r="FY366" s="152"/>
      <c r="FZ366" s="152"/>
      <c r="GA366" s="152"/>
      <c r="GB366" s="152"/>
      <c r="GC366" s="152"/>
      <c r="GD366" s="152"/>
      <c r="GE366" s="152"/>
      <c r="GF366" s="152"/>
      <c r="GG366" s="152"/>
      <c r="GH366" s="152"/>
      <c r="GI366" s="152"/>
      <c r="GJ366" s="152"/>
      <c r="GK366" s="152"/>
      <c r="GL366" s="152"/>
      <c r="GM366" s="152"/>
      <c r="GN366" s="152"/>
      <c r="GO366" s="152"/>
      <c r="GP366" s="152"/>
      <c r="GQ366" s="152"/>
      <c r="GR366" s="152"/>
      <c r="GS366" s="152"/>
      <c r="GT366" s="152"/>
      <c r="GU366" s="152"/>
      <c r="GV366" s="152"/>
      <c r="GW366" s="152"/>
      <c r="GX366" s="152"/>
      <c r="GY366" s="152"/>
      <c r="GZ366" s="152"/>
      <c r="HA366" s="152"/>
      <c r="HB366" s="152"/>
      <c r="HC366" s="152"/>
      <c r="HD366" s="152"/>
      <c r="HE366" s="152"/>
      <c r="HF366" s="152"/>
      <c r="HG366" s="152"/>
      <c r="HH366" s="152"/>
      <c r="HI366" s="152"/>
      <c r="HJ366" s="152"/>
      <c r="HK366" s="152"/>
      <c r="HL366" s="152"/>
      <c r="HM366" s="152"/>
      <c r="HN366" s="152"/>
      <c r="HO366" s="152"/>
      <c r="HP366" s="152"/>
      <c r="HQ366" s="152"/>
      <c r="HR366" s="152"/>
      <c r="HS366" s="152"/>
      <c r="HT366" s="152"/>
      <c r="HU366" s="152"/>
      <c r="HV366" s="152"/>
      <c r="HW366" s="152"/>
      <c r="HX366" s="152"/>
      <c r="HY366" s="152"/>
      <c r="HZ366" s="152"/>
      <c r="IA366" s="152"/>
      <c r="IB366" s="152"/>
      <c r="IC366" s="152"/>
      <c r="ID366" s="152"/>
      <c r="IE366" s="152"/>
      <c r="IF366" s="152"/>
      <c r="IG366" s="152"/>
      <c r="IH366" s="152"/>
      <c r="II366" s="152"/>
      <c r="IJ366" s="152"/>
      <c r="IK366" s="152"/>
      <c r="IL366" s="152"/>
      <c r="IM366" s="152"/>
      <c r="IN366" s="152"/>
      <c r="IO366" s="152"/>
      <c r="IP366" s="152"/>
      <c r="IQ366" s="152"/>
      <c r="IR366" s="152"/>
      <c r="IS366" s="152"/>
      <c r="IT366" s="152"/>
      <c r="IU366" s="152"/>
      <c r="IV366" s="152"/>
    </row>
    <row r="367" spans="1:256" s="35" customFormat="1" ht="89.25">
      <c r="A367" s="141">
        <v>606</v>
      </c>
      <c r="B367" s="45" t="s">
        <v>254</v>
      </c>
      <c r="C367" s="142">
        <v>401000025</v>
      </c>
      <c r="D367" s="154" t="s">
        <v>452</v>
      </c>
      <c r="E367" s="144" t="s">
        <v>256</v>
      </c>
      <c r="F367" s="145"/>
      <c r="G367" s="145"/>
      <c r="H367" s="146">
        <v>1</v>
      </c>
      <c r="I367" s="145"/>
      <c r="J367" s="146">
        <v>9</v>
      </c>
      <c r="K367" s="146">
        <v>1</v>
      </c>
      <c r="L367" s="146">
        <v>7</v>
      </c>
      <c r="M367" s="146"/>
      <c r="N367" s="146"/>
      <c r="O367" s="146"/>
      <c r="P367" s="52" t="s">
        <v>258</v>
      </c>
      <c r="Q367" s="52" t="s">
        <v>259</v>
      </c>
      <c r="R367" s="146"/>
      <c r="S367" s="146"/>
      <c r="T367" s="146"/>
      <c r="U367" s="146"/>
      <c r="V367" s="146">
        <v>11</v>
      </c>
      <c r="W367" s="146">
        <v>1</v>
      </c>
      <c r="X367" s="146"/>
      <c r="Y367" s="146"/>
      <c r="Z367" s="146"/>
      <c r="AA367" s="146"/>
      <c r="AB367" s="52" t="s">
        <v>258</v>
      </c>
      <c r="AC367" s="52" t="s">
        <v>260</v>
      </c>
      <c r="AD367" s="52"/>
      <c r="AE367" s="52"/>
      <c r="AF367" s="52"/>
      <c r="AG367" s="52"/>
      <c r="AH367" s="52"/>
      <c r="AI367" s="52"/>
      <c r="AJ367" s="52"/>
      <c r="AK367" s="52"/>
      <c r="AL367" s="52"/>
      <c r="AM367" s="52" t="s">
        <v>455</v>
      </c>
      <c r="AN367" s="52" t="s">
        <v>262</v>
      </c>
      <c r="AO367" s="147" t="s">
        <v>263</v>
      </c>
      <c r="AP367" s="147" t="s">
        <v>263</v>
      </c>
      <c r="AQ367" s="147" t="s">
        <v>456</v>
      </c>
      <c r="AR367" s="148" t="s">
        <v>457</v>
      </c>
      <c r="AS367" s="147" t="s">
        <v>273</v>
      </c>
      <c r="AT367" s="149">
        <v>4214374.9400000004</v>
      </c>
      <c r="AU367" s="149">
        <v>4214374.9400000004</v>
      </c>
      <c r="AV367" s="149">
        <v>997517.7</v>
      </c>
      <c r="AW367" s="149">
        <v>3768457</v>
      </c>
      <c r="AX367" s="149">
        <v>3768457</v>
      </c>
      <c r="AY367" s="149">
        <v>3768457</v>
      </c>
      <c r="AZ367" s="141" t="s">
        <v>134</v>
      </c>
      <c r="BA367" s="152"/>
      <c r="BB367" s="152"/>
      <c r="BC367" s="152"/>
      <c r="BD367" s="152"/>
      <c r="BE367" s="152"/>
      <c r="BF367" s="152"/>
      <c r="BG367" s="152"/>
      <c r="BH367" s="152"/>
      <c r="BI367" s="152"/>
      <c r="BJ367" s="152"/>
      <c r="BK367" s="152"/>
      <c r="BL367" s="152"/>
      <c r="BM367" s="152"/>
      <c r="BN367" s="152"/>
      <c r="BO367" s="152"/>
      <c r="BP367" s="152"/>
      <c r="BQ367" s="152"/>
      <c r="BR367" s="152"/>
      <c r="BS367" s="152"/>
      <c r="BT367" s="152"/>
      <c r="BU367" s="152"/>
      <c r="BV367" s="152"/>
      <c r="BW367" s="152"/>
      <c r="BX367" s="152"/>
      <c r="BY367" s="152"/>
      <c r="BZ367" s="152"/>
      <c r="CA367" s="152"/>
      <c r="CB367" s="152"/>
      <c r="CC367" s="152"/>
      <c r="CD367" s="152"/>
      <c r="CE367" s="152"/>
      <c r="CF367" s="152"/>
      <c r="CG367" s="152"/>
      <c r="CH367" s="152"/>
      <c r="CI367" s="152"/>
      <c r="CJ367" s="152"/>
      <c r="CK367" s="152"/>
      <c r="CL367" s="152"/>
      <c r="CM367" s="152"/>
      <c r="CN367" s="152"/>
      <c r="CO367" s="152"/>
      <c r="CP367" s="152"/>
      <c r="CQ367" s="152"/>
      <c r="CR367" s="152"/>
      <c r="CS367" s="152"/>
      <c r="CT367" s="152"/>
      <c r="CU367" s="152"/>
      <c r="CV367" s="152"/>
      <c r="CW367" s="152"/>
      <c r="CX367" s="152"/>
      <c r="CY367" s="152"/>
      <c r="CZ367" s="152"/>
      <c r="DA367" s="152"/>
      <c r="DB367" s="152"/>
      <c r="DC367" s="152"/>
      <c r="DD367" s="152"/>
      <c r="DE367" s="152"/>
      <c r="DF367" s="152"/>
      <c r="DG367" s="152"/>
      <c r="DH367" s="152"/>
      <c r="DI367" s="152"/>
      <c r="DJ367" s="152"/>
      <c r="DK367" s="152"/>
      <c r="DL367" s="152"/>
      <c r="DM367" s="152"/>
      <c r="DN367" s="152"/>
      <c r="DO367" s="152"/>
      <c r="DP367" s="152"/>
      <c r="DQ367" s="152"/>
      <c r="DR367" s="152"/>
      <c r="DS367" s="152"/>
      <c r="DT367" s="152"/>
      <c r="DU367" s="152"/>
      <c r="DV367" s="152"/>
      <c r="DW367" s="152"/>
      <c r="DX367" s="152"/>
      <c r="DY367" s="152"/>
      <c r="DZ367" s="152"/>
      <c r="EA367" s="152"/>
      <c r="EB367" s="152"/>
      <c r="EC367" s="152"/>
      <c r="ED367" s="152"/>
      <c r="EE367" s="152"/>
      <c r="EF367" s="152"/>
      <c r="EG367" s="152"/>
      <c r="EH367" s="152"/>
      <c r="EI367" s="152"/>
      <c r="EJ367" s="152"/>
      <c r="EK367" s="152"/>
      <c r="EL367" s="152"/>
      <c r="EM367" s="152"/>
      <c r="EN367" s="152"/>
      <c r="EO367" s="152"/>
      <c r="EP367" s="152"/>
      <c r="EQ367" s="152"/>
      <c r="ER367" s="152"/>
      <c r="ES367" s="152"/>
      <c r="ET367" s="152"/>
      <c r="EU367" s="152"/>
      <c r="EV367" s="152"/>
      <c r="EW367" s="152"/>
      <c r="EX367" s="152"/>
      <c r="EY367" s="152"/>
      <c r="EZ367" s="152"/>
      <c r="FA367" s="152"/>
      <c r="FB367" s="152"/>
      <c r="FC367" s="152"/>
      <c r="FD367" s="152"/>
      <c r="FE367" s="152"/>
      <c r="FF367" s="152"/>
      <c r="FG367" s="152"/>
      <c r="FH367" s="152"/>
      <c r="FI367" s="152"/>
      <c r="FJ367" s="152"/>
      <c r="FK367" s="152"/>
      <c r="FL367" s="152"/>
      <c r="FM367" s="152"/>
      <c r="FN367" s="152"/>
      <c r="FO367" s="152"/>
      <c r="FP367" s="152"/>
      <c r="FQ367" s="152"/>
      <c r="FR367" s="152"/>
      <c r="FS367" s="152"/>
      <c r="FT367" s="152"/>
      <c r="FU367" s="152"/>
      <c r="FV367" s="152"/>
      <c r="FW367" s="152"/>
      <c r="FX367" s="152"/>
      <c r="FY367" s="152"/>
      <c r="FZ367" s="152"/>
      <c r="GA367" s="152"/>
      <c r="GB367" s="152"/>
      <c r="GC367" s="152"/>
      <c r="GD367" s="152"/>
      <c r="GE367" s="152"/>
      <c r="GF367" s="152"/>
      <c r="GG367" s="152"/>
      <c r="GH367" s="152"/>
      <c r="GI367" s="152"/>
      <c r="GJ367" s="152"/>
      <c r="GK367" s="152"/>
      <c r="GL367" s="152"/>
      <c r="GM367" s="152"/>
      <c r="GN367" s="152"/>
      <c r="GO367" s="152"/>
      <c r="GP367" s="152"/>
      <c r="GQ367" s="152"/>
      <c r="GR367" s="152"/>
      <c r="GS367" s="152"/>
      <c r="GT367" s="152"/>
      <c r="GU367" s="152"/>
      <c r="GV367" s="152"/>
      <c r="GW367" s="152"/>
      <c r="GX367" s="152"/>
      <c r="GY367" s="152"/>
      <c r="GZ367" s="152"/>
      <c r="HA367" s="152"/>
      <c r="HB367" s="152"/>
      <c r="HC367" s="152"/>
      <c r="HD367" s="152"/>
      <c r="HE367" s="152"/>
      <c r="HF367" s="152"/>
      <c r="HG367" s="152"/>
      <c r="HH367" s="152"/>
      <c r="HI367" s="152"/>
      <c r="HJ367" s="152"/>
      <c r="HK367" s="152"/>
      <c r="HL367" s="152"/>
      <c r="HM367" s="152"/>
      <c r="HN367" s="152"/>
      <c r="HO367" s="152"/>
      <c r="HP367" s="152"/>
      <c r="HQ367" s="152"/>
      <c r="HR367" s="152"/>
      <c r="HS367" s="152"/>
      <c r="HT367" s="152"/>
      <c r="HU367" s="152"/>
      <c r="HV367" s="152"/>
      <c r="HW367" s="152"/>
      <c r="HX367" s="152"/>
      <c r="HY367" s="152"/>
      <c r="HZ367" s="152"/>
      <c r="IA367" s="152"/>
      <c r="IB367" s="152"/>
      <c r="IC367" s="152"/>
      <c r="ID367" s="152"/>
      <c r="IE367" s="152"/>
      <c r="IF367" s="152"/>
      <c r="IG367" s="152"/>
      <c r="IH367" s="152"/>
      <c r="II367" s="152"/>
      <c r="IJ367" s="152"/>
      <c r="IK367" s="152"/>
      <c r="IL367" s="152"/>
      <c r="IM367" s="152"/>
      <c r="IN367" s="152"/>
      <c r="IO367" s="152"/>
      <c r="IP367" s="152"/>
      <c r="IQ367" s="152"/>
      <c r="IR367" s="152"/>
      <c r="IS367" s="152"/>
      <c r="IT367" s="152"/>
      <c r="IU367" s="152"/>
      <c r="IV367" s="152"/>
    </row>
    <row r="368" spans="1:256" s="35" customFormat="1" ht="89.25">
      <c r="A368" s="141">
        <v>606</v>
      </c>
      <c r="B368" s="45" t="s">
        <v>254</v>
      </c>
      <c r="C368" s="142">
        <v>401000025</v>
      </c>
      <c r="D368" s="154" t="s">
        <v>452</v>
      </c>
      <c r="E368" s="144" t="s">
        <v>256</v>
      </c>
      <c r="F368" s="145"/>
      <c r="G368" s="145"/>
      <c r="H368" s="146">
        <v>1</v>
      </c>
      <c r="I368" s="145"/>
      <c r="J368" s="146">
        <v>9</v>
      </c>
      <c r="K368" s="146">
        <v>1</v>
      </c>
      <c r="L368" s="146" t="s">
        <v>274</v>
      </c>
      <c r="M368" s="146"/>
      <c r="N368" s="146"/>
      <c r="O368" s="146"/>
      <c r="P368" s="52" t="s">
        <v>258</v>
      </c>
      <c r="Q368" s="52" t="s">
        <v>259</v>
      </c>
      <c r="R368" s="146"/>
      <c r="S368" s="146"/>
      <c r="T368" s="146"/>
      <c r="U368" s="146"/>
      <c r="V368" s="146">
        <v>11</v>
      </c>
      <c r="W368" s="146">
        <v>1</v>
      </c>
      <c r="X368" s="146"/>
      <c r="Y368" s="146"/>
      <c r="Z368" s="146"/>
      <c r="AA368" s="146"/>
      <c r="AB368" s="52" t="s">
        <v>258</v>
      </c>
      <c r="AC368" s="52" t="s">
        <v>260</v>
      </c>
      <c r="AD368" s="52"/>
      <c r="AE368" s="52"/>
      <c r="AF368" s="52"/>
      <c r="AG368" s="52"/>
      <c r="AH368" s="52"/>
      <c r="AI368" s="52"/>
      <c r="AJ368" s="52"/>
      <c r="AK368" s="52"/>
      <c r="AL368" s="52"/>
      <c r="AM368" s="52" t="s">
        <v>458</v>
      </c>
      <c r="AN368" s="52" t="s">
        <v>262</v>
      </c>
      <c r="AO368" s="147" t="s">
        <v>263</v>
      </c>
      <c r="AP368" s="147" t="s">
        <v>263</v>
      </c>
      <c r="AQ368" s="147" t="s">
        <v>275</v>
      </c>
      <c r="AR368" s="148" t="s">
        <v>265</v>
      </c>
      <c r="AS368" s="147" t="s">
        <v>273</v>
      </c>
      <c r="AT368" s="149">
        <v>0</v>
      </c>
      <c r="AU368" s="149">
        <v>0</v>
      </c>
      <c r="AV368" s="149">
        <v>10232.66</v>
      </c>
      <c r="AW368" s="149">
        <v>0</v>
      </c>
      <c r="AX368" s="149">
        <v>0</v>
      </c>
      <c r="AY368" s="149">
        <v>0</v>
      </c>
      <c r="AZ368" s="141" t="s">
        <v>134</v>
      </c>
      <c r="BA368" s="152"/>
      <c r="BB368" s="152"/>
      <c r="BC368" s="152"/>
      <c r="BD368" s="152"/>
      <c r="BE368" s="152"/>
      <c r="BF368" s="152"/>
      <c r="BG368" s="152"/>
      <c r="BH368" s="152"/>
      <c r="BI368" s="152"/>
      <c r="BJ368" s="152"/>
      <c r="BK368" s="152"/>
      <c r="BL368" s="152"/>
      <c r="BM368" s="152"/>
      <c r="BN368" s="152"/>
      <c r="BO368" s="152"/>
      <c r="BP368" s="152"/>
      <c r="BQ368" s="152"/>
      <c r="BR368" s="152"/>
      <c r="BS368" s="152"/>
      <c r="BT368" s="152"/>
      <c r="BU368" s="152"/>
      <c r="BV368" s="152"/>
      <c r="BW368" s="152"/>
      <c r="BX368" s="152"/>
      <c r="BY368" s="152"/>
      <c r="BZ368" s="152"/>
      <c r="CA368" s="152"/>
      <c r="CB368" s="152"/>
      <c r="CC368" s="152"/>
      <c r="CD368" s="152"/>
      <c r="CE368" s="152"/>
      <c r="CF368" s="152"/>
      <c r="CG368" s="152"/>
      <c r="CH368" s="152"/>
      <c r="CI368" s="152"/>
      <c r="CJ368" s="152"/>
      <c r="CK368" s="152"/>
      <c r="CL368" s="152"/>
      <c r="CM368" s="152"/>
      <c r="CN368" s="152"/>
      <c r="CO368" s="152"/>
      <c r="CP368" s="152"/>
      <c r="CQ368" s="152"/>
      <c r="CR368" s="152"/>
      <c r="CS368" s="152"/>
      <c r="CT368" s="152"/>
      <c r="CU368" s="152"/>
      <c r="CV368" s="152"/>
      <c r="CW368" s="152"/>
      <c r="CX368" s="152"/>
      <c r="CY368" s="152"/>
      <c r="CZ368" s="152"/>
      <c r="DA368" s="152"/>
      <c r="DB368" s="152"/>
      <c r="DC368" s="152"/>
      <c r="DD368" s="152"/>
      <c r="DE368" s="152"/>
      <c r="DF368" s="152"/>
      <c r="DG368" s="152"/>
      <c r="DH368" s="152"/>
      <c r="DI368" s="152"/>
      <c r="DJ368" s="152"/>
      <c r="DK368" s="152"/>
      <c r="DL368" s="152"/>
      <c r="DM368" s="152"/>
      <c r="DN368" s="152"/>
      <c r="DO368" s="152"/>
      <c r="DP368" s="152"/>
      <c r="DQ368" s="152"/>
      <c r="DR368" s="152"/>
      <c r="DS368" s="152"/>
      <c r="DT368" s="152"/>
      <c r="DU368" s="152"/>
      <c r="DV368" s="152"/>
      <c r="DW368" s="152"/>
      <c r="DX368" s="152"/>
      <c r="DY368" s="152"/>
      <c r="DZ368" s="152"/>
      <c r="EA368" s="152"/>
      <c r="EB368" s="152"/>
      <c r="EC368" s="152"/>
      <c r="ED368" s="152"/>
      <c r="EE368" s="152"/>
      <c r="EF368" s="152"/>
      <c r="EG368" s="152"/>
      <c r="EH368" s="152"/>
      <c r="EI368" s="152"/>
      <c r="EJ368" s="152"/>
      <c r="EK368" s="152"/>
      <c r="EL368" s="152"/>
      <c r="EM368" s="152"/>
      <c r="EN368" s="152"/>
      <c r="EO368" s="152"/>
      <c r="EP368" s="152"/>
      <c r="EQ368" s="152"/>
      <c r="ER368" s="152"/>
      <c r="ES368" s="152"/>
      <c r="ET368" s="152"/>
      <c r="EU368" s="152"/>
      <c r="EV368" s="152"/>
      <c r="EW368" s="152"/>
      <c r="EX368" s="152"/>
      <c r="EY368" s="152"/>
      <c r="EZ368" s="152"/>
      <c r="FA368" s="152"/>
      <c r="FB368" s="152"/>
      <c r="FC368" s="152"/>
      <c r="FD368" s="152"/>
      <c r="FE368" s="152"/>
      <c r="FF368" s="152"/>
      <c r="FG368" s="152"/>
      <c r="FH368" s="152"/>
      <c r="FI368" s="152"/>
      <c r="FJ368" s="152"/>
      <c r="FK368" s="152"/>
      <c r="FL368" s="152"/>
      <c r="FM368" s="152"/>
      <c r="FN368" s="152"/>
      <c r="FO368" s="152"/>
      <c r="FP368" s="152"/>
      <c r="FQ368" s="152"/>
      <c r="FR368" s="152"/>
      <c r="FS368" s="152"/>
      <c r="FT368" s="152"/>
      <c r="FU368" s="152"/>
      <c r="FV368" s="152"/>
      <c r="FW368" s="152"/>
      <c r="FX368" s="152"/>
      <c r="FY368" s="152"/>
      <c r="FZ368" s="152"/>
      <c r="GA368" s="152"/>
      <c r="GB368" s="152"/>
      <c r="GC368" s="152"/>
      <c r="GD368" s="152"/>
      <c r="GE368" s="152"/>
      <c r="GF368" s="152"/>
      <c r="GG368" s="152"/>
      <c r="GH368" s="152"/>
      <c r="GI368" s="152"/>
      <c r="GJ368" s="152"/>
      <c r="GK368" s="152"/>
      <c r="GL368" s="152"/>
      <c r="GM368" s="152"/>
      <c r="GN368" s="152"/>
      <c r="GO368" s="152"/>
      <c r="GP368" s="152"/>
      <c r="GQ368" s="152"/>
      <c r="GR368" s="152"/>
      <c r="GS368" s="152"/>
      <c r="GT368" s="152"/>
      <c r="GU368" s="152"/>
      <c r="GV368" s="152"/>
      <c r="GW368" s="152"/>
      <c r="GX368" s="152"/>
      <c r="GY368" s="152"/>
      <c r="GZ368" s="152"/>
      <c r="HA368" s="152"/>
      <c r="HB368" s="152"/>
      <c r="HC368" s="152"/>
      <c r="HD368" s="152"/>
      <c r="HE368" s="152"/>
      <c r="HF368" s="152"/>
      <c r="HG368" s="152"/>
      <c r="HH368" s="152"/>
      <c r="HI368" s="152"/>
      <c r="HJ368" s="152"/>
      <c r="HK368" s="152"/>
      <c r="HL368" s="152"/>
      <c r="HM368" s="152"/>
      <c r="HN368" s="152"/>
      <c r="HO368" s="152"/>
      <c r="HP368" s="152"/>
      <c r="HQ368" s="152"/>
      <c r="HR368" s="152"/>
      <c r="HS368" s="152"/>
      <c r="HT368" s="152"/>
      <c r="HU368" s="152"/>
      <c r="HV368" s="152"/>
      <c r="HW368" s="152"/>
      <c r="HX368" s="152"/>
      <c r="HY368" s="152"/>
      <c r="HZ368" s="152"/>
      <c r="IA368" s="152"/>
      <c r="IB368" s="152"/>
      <c r="IC368" s="152"/>
      <c r="ID368" s="152"/>
      <c r="IE368" s="152"/>
      <c r="IF368" s="152"/>
      <c r="IG368" s="152"/>
      <c r="IH368" s="152"/>
      <c r="II368" s="152"/>
      <c r="IJ368" s="152"/>
      <c r="IK368" s="152"/>
      <c r="IL368" s="152"/>
      <c r="IM368" s="152"/>
      <c r="IN368" s="152"/>
      <c r="IO368" s="152"/>
      <c r="IP368" s="152"/>
      <c r="IQ368" s="152"/>
      <c r="IR368" s="152"/>
      <c r="IS368" s="152"/>
      <c r="IT368" s="152"/>
      <c r="IU368" s="152"/>
      <c r="IV368" s="152"/>
    </row>
    <row r="369" spans="1:256" s="35" customFormat="1" ht="127.5">
      <c r="A369" s="141">
        <v>606</v>
      </c>
      <c r="B369" s="45" t="s">
        <v>254</v>
      </c>
      <c r="C369" s="142">
        <v>401000025</v>
      </c>
      <c r="D369" s="154" t="s">
        <v>452</v>
      </c>
      <c r="E369" s="144" t="s">
        <v>256</v>
      </c>
      <c r="F369" s="145"/>
      <c r="G369" s="145"/>
      <c r="H369" s="146">
        <v>1</v>
      </c>
      <c r="I369" s="145"/>
      <c r="J369" s="146">
        <v>9</v>
      </c>
      <c r="K369" s="146">
        <v>1</v>
      </c>
      <c r="L369" s="146" t="s">
        <v>274</v>
      </c>
      <c r="M369" s="146"/>
      <c r="N369" s="146"/>
      <c r="O369" s="146"/>
      <c r="P369" s="52" t="s">
        <v>258</v>
      </c>
      <c r="Q369" s="52" t="s">
        <v>459</v>
      </c>
      <c r="R369" s="146"/>
      <c r="S369" s="146"/>
      <c r="T369" s="146"/>
      <c r="U369" s="146"/>
      <c r="V369" s="146" t="s">
        <v>310</v>
      </c>
      <c r="W369" s="146" t="s">
        <v>88</v>
      </c>
      <c r="X369" s="146" t="s">
        <v>311</v>
      </c>
      <c r="Y369" s="146"/>
      <c r="Z369" s="146"/>
      <c r="AA369" s="146"/>
      <c r="AB369" s="52" t="s">
        <v>460</v>
      </c>
      <c r="AC369" s="52" t="s">
        <v>260</v>
      </c>
      <c r="AD369" s="52"/>
      <c r="AE369" s="52"/>
      <c r="AF369" s="52"/>
      <c r="AG369" s="52"/>
      <c r="AH369" s="52"/>
      <c r="AI369" s="52"/>
      <c r="AJ369" s="52"/>
      <c r="AK369" s="52"/>
      <c r="AL369" s="52"/>
      <c r="AM369" s="52" t="s">
        <v>458</v>
      </c>
      <c r="AN369" s="52" t="s">
        <v>262</v>
      </c>
      <c r="AO369" s="147" t="s">
        <v>263</v>
      </c>
      <c r="AP369" s="147" t="s">
        <v>263</v>
      </c>
      <c r="AQ369" s="147" t="s">
        <v>313</v>
      </c>
      <c r="AR369" s="148" t="s">
        <v>314</v>
      </c>
      <c r="AS369" s="147" t="s">
        <v>273</v>
      </c>
      <c r="AT369" s="149">
        <v>0</v>
      </c>
      <c r="AU369" s="149">
        <v>0</v>
      </c>
      <c r="AV369" s="149">
        <v>23908.080000000002</v>
      </c>
      <c r="AW369" s="149">
        <v>0</v>
      </c>
      <c r="AX369" s="149">
        <v>0</v>
      </c>
      <c r="AY369" s="149">
        <v>0</v>
      </c>
      <c r="AZ369" s="141" t="s">
        <v>315</v>
      </c>
      <c r="BA369" s="152"/>
      <c r="BB369" s="152"/>
      <c r="BC369" s="152"/>
      <c r="BD369" s="152"/>
      <c r="BE369" s="152"/>
      <c r="BF369" s="152"/>
      <c r="BG369" s="152"/>
      <c r="BH369" s="152"/>
      <c r="BI369" s="152"/>
      <c r="BJ369" s="152"/>
      <c r="BK369" s="152"/>
      <c r="BL369" s="152"/>
      <c r="BM369" s="152"/>
      <c r="BN369" s="152"/>
      <c r="BO369" s="152"/>
      <c r="BP369" s="152"/>
      <c r="BQ369" s="152"/>
      <c r="BR369" s="152"/>
      <c r="BS369" s="152"/>
      <c r="BT369" s="152"/>
      <c r="BU369" s="152"/>
      <c r="BV369" s="152"/>
      <c r="BW369" s="152"/>
      <c r="BX369" s="152"/>
      <c r="BY369" s="152"/>
      <c r="BZ369" s="152"/>
      <c r="CA369" s="152"/>
      <c r="CB369" s="152"/>
      <c r="CC369" s="152"/>
      <c r="CD369" s="152"/>
      <c r="CE369" s="152"/>
      <c r="CF369" s="152"/>
      <c r="CG369" s="152"/>
      <c r="CH369" s="152"/>
      <c r="CI369" s="152"/>
      <c r="CJ369" s="152"/>
      <c r="CK369" s="152"/>
      <c r="CL369" s="152"/>
      <c r="CM369" s="152"/>
      <c r="CN369" s="152"/>
      <c r="CO369" s="152"/>
      <c r="CP369" s="152"/>
      <c r="CQ369" s="152"/>
      <c r="CR369" s="152"/>
      <c r="CS369" s="152"/>
      <c r="CT369" s="152"/>
      <c r="CU369" s="152"/>
      <c r="CV369" s="152"/>
      <c r="CW369" s="152"/>
      <c r="CX369" s="152"/>
      <c r="CY369" s="152"/>
      <c r="CZ369" s="152"/>
      <c r="DA369" s="152"/>
      <c r="DB369" s="152"/>
      <c r="DC369" s="152"/>
      <c r="DD369" s="152"/>
      <c r="DE369" s="152"/>
      <c r="DF369" s="152"/>
      <c r="DG369" s="152"/>
      <c r="DH369" s="152"/>
      <c r="DI369" s="152"/>
      <c r="DJ369" s="152"/>
      <c r="DK369" s="152"/>
      <c r="DL369" s="152"/>
      <c r="DM369" s="152"/>
      <c r="DN369" s="152"/>
      <c r="DO369" s="152"/>
      <c r="DP369" s="152"/>
      <c r="DQ369" s="152"/>
      <c r="DR369" s="152"/>
      <c r="DS369" s="152"/>
      <c r="DT369" s="152"/>
      <c r="DU369" s="152"/>
      <c r="DV369" s="152"/>
      <c r="DW369" s="152"/>
      <c r="DX369" s="152"/>
      <c r="DY369" s="152"/>
      <c r="DZ369" s="152"/>
      <c r="EA369" s="152"/>
      <c r="EB369" s="152"/>
      <c r="EC369" s="152"/>
      <c r="ED369" s="152"/>
      <c r="EE369" s="152"/>
      <c r="EF369" s="152"/>
      <c r="EG369" s="152"/>
      <c r="EH369" s="152"/>
      <c r="EI369" s="152"/>
      <c r="EJ369" s="152"/>
      <c r="EK369" s="152"/>
      <c r="EL369" s="152"/>
      <c r="EM369" s="152"/>
      <c r="EN369" s="152"/>
      <c r="EO369" s="152"/>
      <c r="EP369" s="152"/>
      <c r="EQ369" s="152"/>
      <c r="ER369" s="152"/>
      <c r="ES369" s="152"/>
      <c r="ET369" s="152"/>
      <c r="EU369" s="152"/>
      <c r="EV369" s="152"/>
      <c r="EW369" s="152"/>
      <c r="EX369" s="152"/>
      <c r="EY369" s="152"/>
      <c r="EZ369" s="152"/>
      <c r="FA369" s="152"/>
      <c r="FB369" s="152"/>
      <c r="FC369" s="152"/>
      <c r="FD369" s="152"/>
      <c r="FE369" s="152"/>
      <c r="FF369" s="152"/>
      <c r="FG369" s="152"/>
      <c r="FH369" s="152"/>
      <c r="FI369" s="152"/>
      <c r="FJ369" s="152"/>
      <c r="FK369" s="152"/>
      <c r="FL369" s="152"/>
      <c r="FM369" s="152"/>
      <c r="FN369" s="152"/>
      <c r="FO369" s="152"/>
      <c r="FP369" s="152"/>
      <c r="FQ369" s="152"/>
      <c r="FR369" s="152"/>
      <c r="FS369" s="152"/>
      <c r="FT369" s="152"/>
      <c r="FU369" s="152"/>
      <c r="FV369" s="152"/>
      <c r="FW369" s="152"/>
      <c r="FX369" s="152"/>
      <c r="FY369" s="152"/>
      <c r="FZ369" s="152"/>
      <c r="GA369" s="152"/>
      <c r="GB369" s="152"/>
      <c r="GC369" s="152"/>
      <c r="GD369" s="152"/>
      <c r="GE369" s="152"/>
      <c r="GF369" s="152"/>
      <c r="GG369" s="152"/>
      <c r="GH369" s="152"/>
      <c r="GI369" s="152"/>
      <c r="GJ369" s="152"/>
      <c r="GK369" s="152"/>
      <c r="GL369" s="152"/>
      <c r="GM369" s="152"/>
      <c r="GN369" s="152"/>
      <c r="GO369" s="152"/>
      <c r="GP369" s="152"/>
      <c r="GQ369" s="152"/>
      <c r="GR369" s="152"/>
      <c r="GS369" s="152"/>
      <c r="GT369" s="152"/>
      <c r="GU369" s="152"/>
      <c r="GV369" s="152"/>
      <c r="GW369" s="152"/>
      <c r="GX369" s="152"/>
      <c r="GY369" s="152"/>
      <c r="GZ369" s="152"/>
      <c r="HA369" s="152"/>
      <c r="HB369" s="152"/>
      <c r="HC369" s="152"/>
      <c r="HD369" s="152"/>
      <c r="HE369" s="152"/>
      <c r="HF369" s="152"/>
      <c r="HG369" s="152"/>
      <c r="HH369" s="152"/>
      <c r="HI369" s="152"/>
      <c r="HJ369" s="152"/>
      <c r="HK369" s="152"/>
      <c r="HL369" s="152"/>
      <c r="HM369" s="152"/>
      <c r="HN369" s="152"/>
      <c r="HO369" s="152"/>
      <c r="HP369" s="152"/>
      <c r="HQ369" s="152"/>
      <c r="HR369" s="152"/>
      <c r="HS369" s="152"/>
      <c r="HT369" s="152"/>
      <c r="HU369" s="152"/>
      <c r="HV369" s="152"/>
      <c r="HW369" s="152"/>
      <c r="HX369" s="152"/>
      <c r="HY369" s="152"/>
      <c r="HZ369" s="152"/>
      <c r="IA369" s="152"/>
      <c r="IB369" s="152"/>
      <c r="IC369" s="152"/>
      <c r="ID369" s="152"/>
      <c r="IE369" s="152"/>
      <c r="IF369" s="152"/>
      <c r="IG369" s="152"/>
      <c r="IH369" s="152"/>
      <c r="II369" s="152"/>
      <c r="IJ369" s="152"/>
      <c r="IK369" s="152"/>
      <c r="IL369" s="152"/>
      <c r="IM369" s="152"/>
      <c r="IN369" s="152"/>
      <c r="IO369" s="152"/>
      <c r="IP369" s="152"/>
      <c r="IQ369" s="152"/>
      <c r="IR369" s="152"/>
      <c r="IS369" s="152"/>
      <c r="IT369" s="152"/>
      <c r="IU369" s="152"/>
      <c r="IV369" s="152"/>
    </row>
    <row r="370" spans="1:256" s="35" customFormat="1" ht="133.5" customHeight="1">
      <c r="A370" s="141">
        <v>606</v>
      </c>
      <c r="B370" s="45" t="s">
        <v>254</v>
      </c>
      <c r="C370" s="142">
        <v>401000025</v>
      </c>
      <c r="D370" s="154" t="s">
        <v>452</v>
      </c>
      <c r="E370" s="144" t="s">
        <v>256</v>
      </c>
      <c r="F370" s="145"/>
      <c r="G370" s="145"/>
      <c r="H370" s="146">
        <v>1</v>
      </c>
      <c r="I370" s="145"/>
      <c r="J370" s="146">
        <v>9</v>
      </c>
      <c r="K370" s="146">
        <v>1</v>
      </c>
      <c r="L370" s="146" t="s">
        <v>274</v>
      </c>
      <c r="M370" s="146"/>
      <c r="N370" s="146"/>
      <c r="O370" s="146"/>
      <c r="P370" s="52" t="s">
        <v>258</v>
      </c>
      <c r="Q370" s="52" t="s">
        <v>459</v>
      </c>
      <c r="R370" s="146"/>
      <c r="S370" s="146"/>
      <c r="T370" s="146"/>
      <c r="U370" s="146"/>
      <c r="V370" s="146" t="s">
        <v>310</v>
      </c>
      <c r="W370" s="146" t="s">
        <v>88</v>
      </c>
      <c r="X370" s="146" t="s">
        <v>283</v>
      </c>
      <c r="Y370" s="146"/>
      <c r="Z370" s="146"/>
      <c r="AA370" s="146"/>
      <c r="AB370" s="52" t="s">
        <v>460</v>
      </c>
      <c r="AC370" s="52" t="s">
        <v>260</v>
      </c>
      <c r="AD370" s="52"/>
      <c r="AE370" s="52"/>
      <c r="AF370" s="52"/>
      <c r="AG370" s="52"/>
      <c r="AH370" s="52"/>
      <c r="AI370" s="52"/>
      <c r="AJ370" s="52"/>
      <c r="AK370" s="52"/>
      <c r="AL370" s="52"/>
      <c r="AM370" s="52" t="s">
        <v>458</v>
      </c>
      <c r="AN370" s="52" t="s">
        <v>262</v>
      </c>
      <c r="AO370" s="147" t="s">
        <v>263</v>
      </c>
      <c r="AP370" s="147" t="s">
        <v>263</v>
      </c>
      <c r="AQ370" s="147" t="s">
        <v>313</v>
      </c>
      <c r="AR370" s="148" t="s">
        <v>314</v>
      </c>
      <c r="AS370" s="147" t="s">
        <v>273</v>
      </c>
      <c r="AT370" s="149">
        <v>0</v>
      </c>
      <c r="AU370" s="149">
        <v>0</v>
      </c>
      <c r="AV370" s="149">
        <v>454253.52</v>
      </c>
      <c r="AW370" s="149">
        <v>0</v>
      </c>
      <c r="AX370" s="149">
        <v>0</v>
      </c>
      <c r="AY370" s="149">
        <v>0</v>
      </c>
      <c r="AZ370" s="141" t="s">
        <v>152</v>
      </c>
      <c r="BA370" s="152"/>
      <c r="BB370" s="152"/>
      <c r="BC370" s="152"/>
      <c r="BD370" s="152"/>
      <c r="BE370" s="152"/>
      <c r="BF370" s="152"/>
      <c r="BG370" s="152"/>
      <c r="BH370" s="152"/>
      <c r="BI370" s="152"/>
      <c r="BJ370" s="152"/>
      <c r="BK370" s="152"/>
      <c r="BL370" s="152"/>
      <c r="BM370" s="152"/>
      <c r="BN370" s="152"/>
      <c r="BO370" s="152"/>
      <c r="BP370" s="152"/>
      <c r="BQ370" s="152"/>
      <c r="BR370" s="152"/>
      <c r="BS370" s="152"/>
      <c r="BT370" s="152"/>
      <c r="BU370" s="152"/>
      <c r="BV370" s="152"/>
      <c r="BW370" s="152"/>
      <c r="BX370" s="152"/>
      <c r="BY370" s="152"/>
      <c r="BZ370" s="152"/>
      <c r="CA370" s="152"/>
      <c r="CB370" s="152"/>
      <c r="CC370" s="152"/>
      <c r="CD370" s="152"/>
      <c r="CE370" s="152"/>
      <c r="CF370" s="152"/>
      <c r="CG370" s="152"/>
      <c r="CH370" s="152"/>
      <c r="CI370" s="152"/>
      <c r="CJ370" s="152"/>
      <c r="CK370" s="152"/>
      <c r="CL370" s="152"/>
      <c r="CM370" s="152"/>
      <c r="CN370" s="152"/>
      <c r="CO370" s="152"/>
      <c r="CP370" s="152"/>
      <c r="CQ370" s="152"/>
      <c r="CR370" s="152"/>
      <c r="CS370" s="152"/>
      <c r="CT370" s="152"/>
      <c r="CU370" s="152"/>
      <c r="CV370" s="152"/>
      <c r="CW370" s="152"/>
      <c r="CX370" s="152"/>
      <c r="CY370" s="152"/>
      <c r="CZ370" s="152"/>
      <c r="DA370" s="152"/>
      <c r="DB370" s="152"/>
      <c r="DC370" s="152"/>
      <c r="DD370" s="152"/>
      <c r="DE370" s="152"/>
      <c r="DF370" s="152"/>
      <c r="DG370" s="152"/>
      <c r="DH370" s="152"/>
      <c r="DI370" s="152"/>
      <c r="DJ370" s="152"/>
      <c r="DK370" s="152"/>
      <c r="DL370" s="152"/>
      <c r="DM370" s="152"/>
      <c r="DN370" s="152"/>
      <c r="DO370" s="152"/>
      <c r="DP370" s="152"/>
      <c r="DQ370" s="152"/>
      <c r="DR370" s="152"/>
      <c r="DS370" s="152"/>
      <c r="DT370" s="152"/>
      <c r="DU370" s="152"/>
      <c r="DV370" s="152"/>
      <c r="DW370" s="152"/>
      <c r="DX370" s="152"/>
      <c r="DY370" s="152"/>
      <c r="DZ370" s="152"/>
      <c r="EA370" s="152"/>
      <c r="EB370" s="152"/>
      <c r="EC370" s="152"/>
      <c r="ED370" s="152"/>
      <c r="EE370" s="152"/>
      <c r="EF370" s="152"/>
      <c r="EG370" s="152"/>
      <c r="EH370" s="152"/>
      <c r="EI370" s="152"/>
      <c r="EJ370" s="152"/>
      <c r="EK370" s="152"/>
      <c r="EL370" s="152"/>
      <c r="EM370" s="152"/>
      <c r="EN370" s="152"/>
      <c r="EO370" s="152"/>
      <c r="EP370" s="152"/>
      <c r="EQ370" s="152"/>
      <c r="ER370" s="152"/>
      <c r="ES370" s="152"/>
      <c r="ET370" s="152"/>
      <c r="EU370" s="152"/>
      <c r="EV370" s="152"/>
      <c r="EW370" s="152"/>
      <c r="EX370" s="152"/>
      <c r="EY370" s="152"/>
      <c r="EZ370" s="152"/>
      <c r="FA370" s="152"/>
      <c r="FB370" s="152"/>
      <c r="FC370" s="152"/>
      <c r="FD370" s="152"/>
      <c r="FE370" s="152"/>
      <c r="FF370" s="152"/>
      <c r="FG370" s="152"/>
      <c r="FH370" s="152"/>
      <c r="FI370" s="152"/>
      <c r="FJ370" s="152"/>
      <c r="FK370" s="152"/>
      <c r="FL370" s="152"/>
      <c r="FM370" s="152"/>
      <c r="FN370" s="152"/>
      <c r="FO370" s="152"/>
      <c r="FP370" s="152"/>
      <c r="FQ370" s="152"/>
      <c r="FR370" s="152"/>
      <c r="FS370" s="152"/>
      <c r="FT370" s="152"/>
      <c r="FU370" s="152"/>
      <c r="FV370" s="152"/>
      <c r="FW370" s="152"/>
      <c r="FX370" s="152"/>
      <c r="FY370" s="152"/>
      <c r="FZ370" s="152"/>
      <c r="GA370" s="152"/>
      <c r="GB370" s="152"/>
      <c r="GC370" s="152"/>
      <c r="GD370" s="152"/>
      <c r="GE370" s="152"/>
      <c r="GF370" s="152"/>
      <c r="GG370" s="152"/>
      <c r="GH370" s="152"/>
      <c r="GI370" s="152"/>
      <c r="GJ370" s="152"/>
      <c r="GK370" s="152"/>
      <c r="GL370" s="152"/>
      <c r="GM370" s="152"/>
      <c r="GN370" s="152"/>
      <c r="GO370" s="152"/>
      <c r="GP370" s="152"/>
      <c r="GQ370" s="152"/>
      <c r="GR370" s="152"/>
      <c r="GS370" s="152"/>
      <c r="GT370" s="152"/>
      <c r="GU370" s="152"/>
      <c r="GV370" s="152"/>
      <c r="GW370" s="152"/>
      <c r="GX370" s="152"/>
      <c r="GY370" s="152"/>
      <c r="GZ370" s="152"/>
      <c r="HA370" s="152"/>
      <c r="HB370" s="152"/>
      <c r="HC370" s="152"/>
      <c r="HD370" s="152"/>
      <c r="HE370" s="152"/>
      <c r="HF370" s="152"/>
      <c r="HG370" s="152"/>
      <c r="HH370" s="152"/>
      <c r="HI370" s="152"/>
      <c r="HJ370" s="152"/>
      <c r="HK370" s="152"/>
      <c r="HL370" s="152"/>
      <c r="HM370" s="152"/>
      <c r="HN370" s="152"/>
      <c r="HO370" s="152"/>
      <c r="HP370" s="152"/>
      <c r="HQ370" s="152"/>
      <c r="HR370" s="152"/>
      <c r="HS370" s="152"/>
      <c r="HT370" s="152"/>
      <c r="HU370" s="152"/>
      <c r="HV370" s="152"/>
      <c r="HW370" s="152"/>
      <c r="HX370" s="152"/>
      <c r="HY370" s="152"/>
      <c r="HZ370" s="152"/>
      <c r="IA370" s="152"/>
      <c r="IB370" s="152"/>
      <c r="IC370" s="152"/>
      <c r="ID370" s="152"/>
      <c r="IE370" s="152"/>
      <c r="IF370" s="152"/>
      <c r="IG370" s="152"/>
      <c r="IH370" s="152"/>
      <c r="II370" s="152"/>
      <c r="IJ370" s="152"/>
      <c r="IK370" s="152"/>
      <c r="IL370" s="152"/>
      <c r="IM370" s="152"/>
      <c r="IN370" s="152"/>
      <c r="IO370" s="152"/>
      <c r="IP370" s="152"/>
      <c r="IQ370" s="152"/>
      <c r="IR370" s="152"/>
      <c r="IS370" s="152"/>
      <c r="IT370" s="152"/>
      <c r="IU370" s="152"/>
      <c r="IV370" s="152"/>
    </row>
    <row r="371" spans="1:256" s="35" customFormat="1" ht="102">
      <c r="A371" s="141">
        <v>606</v>
      </c>
      <c r="B371" s="45" t="s">
        <v>254</v>
      </c>
      <c r="C371" s="142">
        <v>401000025</v>
      </c>
      <c r="D371" s="154" t="s">
        <v>452</v>
      </c>
      <c r="E371" s="144" t="s">
        <v>461</v>
      </c>
      <c r="F371" s="145"/>
      <c r="G371" s="145"/>
      <c r="H371" s="146" t="s">
        <v>394</v>
      </c>
      <c r="I371" s="145"/>
      <c r="J371" s="146" t="s">
        <v>395</v>
      </c>
      <c r="K371" s="146" t="s">
        <v>396</v>
      </c>
      <c r="L371" s="146"/>
      <c r="M371" s="146"/>
      <c r="N371" s="146" t="s">
        <v>292</v>
      </c>
      <c r="O371" s="146"/>
      <c r="P371" s="52" t="s">
        <v>397</v>
      </c>
      <c r="Q371" s="52" t="s">
        <v>294</v>
      </c>
      <c r="R371" s="146"/>
      <c r="S371" s="146"/>
      <c r="T371" s="146"/>
      <c r="U371" s="146"/>
      <c r="V371" s="146" t="s">
        <v>308</v>
      </c>
      <c r="W371" s="146" t="s">
        <v>88</v>
      </c>
      <c r="X371" s="146"/>
      <c r="Y371" s="146"/>
      <c r="Z371" s="146"/>
      <c r="AA371" s="146"/>
      <c r="AB371" s="52" t="s">
        <v>399</v>
      </c>
      <c r="AC371" s="52" t="s">
        <v>447</v>
      </c>
      <c r="AD371" s="52"/>
      <c r="AE371" s="52"/>
      <c r="AF371" s="52"/>
      <c r="AG371" s="52"/>
      <c r="AH371" s="52"/>
      <c r="AI371" s="52" t="s">
        <v>88</v>
      </c>
      <c r="AJ371" s="52" t="s">
        <v>298</v>
      </c>
      <c r="AK371" s="52"/>
      <c r="AL371" s="52"/>
      <c r="AM371" s="52" t="s">
        <v>299</v>
      </c>
      <c r="AN371" s="52" t="s">
        <v>300</v>
      </c>
      <c r="AO371" s="147" t="s">
        <v>263</v>
      </c>
      <c r="AP371" s="147" t="s">
        <v>263</v>
      </c>
      <c r="AQ371" s="147" t="s">
        <v>301</v>
      </c>
      <c r="AR371" s="148" t="s">
        <v>302</v>
      </c>
      <c r="AS371" s="147" t="s">
        <v>273</v>
      </c>
      <c r="AT371" s="149">
        <v>928592.52</v>
      </c>
      <c r="AU371" s="149">
        <v>928592.52</v>
      </c>
      <c r="AV371" s="149">
        <v>62400</v>
      </c>
      <c r="AW371" s="149">
        <v>50900</v>
      </c>
      <c r="AX371" s="149">
        <v>50900</v>
      </c>
      <c r="AY371" s="149">
        <v>50900</v>
      </c>
      <c r="AZ371" s="141" t="s">
        <v>134</v>
      </c>
      <c r="BA371" s="152"/>
      <c r="BB371" s="152"/>
      <c r="BC371" s="152"/>
      <c r="BD371" s="152"/>
      <c r="BE371" s="152"/>
      <c r="BF371" s="152"/>
      <c r="BG371" s="152"/>
      <c r="BH371" s="152"/>
      <c r="BI371" s="152"/>
      <c r="BJ371" s="152"/>
      <c r="BK371" s="152"/>
      <c r="BL371" s="152"/>
      <c r="BM371" s="152"/>
      <c r="BN371" s="152"/>
      <c r="BO371" s="152"/>
      <c r="BP371" s="152"/>
      <c r="BQ371" s="152"/>
      <c r="BR371" s="152"/>
      <c r="BS371" s="152"/>
      <c r="BT371" s="152"/>
      <c r="BU371" s="152"/>
      <c r="BV371" s="152"/>
      <c r="BW371" s="152"/>
      <c r="BX371" s="152"/>
      <c r="BY371" s="152"/>
      <c r="BZ371" s="152"/>
      <c r="CA371" s="152"/>
      <c r="CB371" s="152"/>
      <c r="CC371" s="152"/>
      <c r="CD371" s="152"/>
      <c r="CE371" s="152"/>
      <c r="CF371" s="152"/>
      <c r="CG371" s="152"/>
      <c r="CH371" s="152"/>
      <c r="CI371" s="152"/>
      <c r="CJ371" s="152"/>
      <c r="CK371" s="152"/>
      <c r="CL371" s="152"/>
      <c r="CM371" s="152"/>
      <c r="CN371" s="152"/>
      <c r="CO371" s="152"/>
      <c r="CP371" s="152"/>
      <c r="CQ371" s="152"/>
      <c r="CR371" s="152"/>
      <c r="CS371" s="152"/>
      <c r="CT371" s="152"/>
      <c r="CU371" s="152"/>
      <c r="CV371" s="152"/>
      <c r="CW371" s="152"/>
      <c r="CX371" s="152"/>
      <c r="CY371" s="152"/>
      <c r="CZ371" s="152"/>
      <c r="DA371" s="152"/>
      <c r="DB371" s="152"/>
      <c r="DC371" s="152"/>
      <c r="DD371" s="152"/>
      <c r="DE371" s="152"/>
      <c r="DF371" s="152"/>
      <c r="DG371" s="152"/>
      <c r="DH371" s="152"/>
      <c r="DI371" s="152"/>
      <c r="DJ371" s="152"/>
      <c r="DK371" s="152"/>
      <c r="DL371" s="152"/>
      <c r="DM371" s="152"/>
      <c r="DN371" s="152"/>
      <c r="DO371" s="152"/>
      <c r="DP371" s="152"/>
      <c r="DQ371" s="152"/>
      <c r="DR371" s="152"/>
      <c r="DS371" s="152"/>
      <c r="DT371" s="152"/>
      <c r="DU371" s="152"/>
      <c r="DV371" s="152"/>
      <c r="DW371" s="152"/>
      <c r="DX371" s="152"/>
      <c r="DY371" s="152"/>
      <c r="DZ371" s="152"/>
      <c r="EA371" s="152"/>
      <c r="EB371" s="152"/>
      <c r="EC371" s="152"/>
      <c r="ED371" s="152"/>
      <c r="EE371" s="152"/>
      <c r="EF371" s="152"/>
      <c r="EG371" s="152"/>
      <c r="EH371" s="152"/>
      <c r="EI371" s="152"/>
      <c r="EJ371" s="152"/>
      <c r="EK371" s="152"/>
      <c r="EL371" s="152"/>
      <c r="EM371" s="152"/>
      <c r="EN371" s="152"/>
      <c r="EO371" s="152"/>
      <c r="EP371" s="152"/>
      <c r="EQ371" s="152"/>
      <c r="ER371" s="152"/>
      <c r="ES371" s="152"/>
      <c r="ET371" s="152"/>
      <c r="EU371" s="152"/>
      <c r="EV371" s="152"/>
      <c r="EW371" s="152"/>
      <c r="EX371" s="152"/>
      <c r="EY371" s="152"/>
      <c r="EZ371" s="152"/>
      <c r="FA371" s="152"/>
      <c r="FB371" s="152"/>
      <c r="FC371" s="152"/>
      <c r="FD371" s="152"/>
      <c r="FE371" s="152"/>
      <c r="FF371" s="152"/>
      <c r="FG371" s="152"/>
      <c r="FH371" s="152"/>
      <c r="FI371" s="152"/>
      <c r="FJ371" s="152"/>
      <c r="FK371" s="152"/>
      <c r="FL371" s="152"/>
      <c r="FM371" s="152"/>
      <c r="FN371" s="152"/>
      <c r="FO371" s="152"/>
      <c r="FP371" s="152"/>
      <c r="FQ371" s="152"/>
      <c r="FR371" s="152"/>
      <c r="FS371" s="152"/>
      <c r="FT371" s="152"/>
      <c r="FU371" s="152"/>
      <c r="FV371" s="152"/>
      <c r="FW371" s="152"/>
      <c r="FX371" s="152"/>
      <c r="FY371" s="152"/>
      <c r="FZ371" s="152"/>
      <c r="GA371" s="152"/>
      <c r="GB371" s="152"/>
      <c r="GC371" s="152"/>
      <c r="GD371" s="152"/>
      <c r="GE371" s="152"/>
      <c r="GF371" s="152"/>
      <c r="GG371" s="152"/>
      <c r="GH371" s="152"/>
      <c r="GI371" s="152"/>
      <c r="GJ371" s="152"/>
      <c r="GK371" s="152"/>
      <c r="GL371" s="152"/>
      <c r="GM371" s="152"/>
      <c r="GN371" s="152"/>
      <c r="GO371" s="152"/>
      <c r="GP371" s="152"/>
      <c r="GQ371" s="152"/>
      <c r="GR371" s="152"/>
      <c r="GS371" s="152"/>
      <c r="GT371" s="152"/>
      <c r="GU371" s="152"/>
      <c r="GV371" s="152"/>
      <c r="GW371" s="152"/>
      <c r="GX371" s="152"/>
      <c r="GY371" s="152"/>
      <c r="GZ371" s="152"/>
      <c r="HA371" s="152"/>
      <c r="HB371" s="152"/>
      <c r="HC371" s="152"/>
      <c r="HD371" s="152"/>
      <c r="HE371" s="152"/>
      <c r="HF371" s="152"/>
      <c r="HG371" s="152"/>
      <c r="HH371" s="152"/>
      <c r="HI371" s="152"/>
      <c r="HJ371" s="152"/>
      <c r="HK371" s="152"/>
      <c r="HL371" s="152"/>
      <c r="HM371" s="152"/>
      <c r="HN371" s="152"/>
      <c r="HO371" s="152"/>
      <c r="HP371" s="152"/>
      <c r="HQ371" s="152"/>
      <c r="HR371" s="152"/>
      <c r="HS371" s="152"/>
      <c r="HT371" s="152"/>
      <c r="HU371" s="152"/>
      <c r="HV371" s="152"/>
      <c r="HW371" s="152"/>
      <c r="HX371" s="152"/>
      <c r="HY371" s="152"/>
      <c r="HZ371" s="152"/>
      <c r="IA371" s="152"/>
      <c r="IB371" s="152"/>
      <c r="IC371" s="152"/>
      <c r="ID371" s="152"/>
      <c r="IE371" s="152"/>
      <c r="IF371" s="152"/>
      <c r="IG371" s="152"/>
      <c r="IH371" s="152"/>
      <c r="II371" s="152"/>
      <c r="IJ371" s="152"/>
      <c r="IK371" s="152"/>
      <c r="IL371" s="152"/>
      <c r="IM371" s="152"/>
      <c r="IN371" s="152"/>
      <c r="IO371" s="152"/>
      <c r="IP371" s="152"/>
      <c r="IQ371" s="152"/>
      <c r="IR371" s="152"/>
      <c r="IS371" s="152"/>
      <c r="IT371" s="152"/>
      <c r="IU371" s="152"/>
      <c r="IV371" s="152"/>
    </row>
    <row r="372" spans="1:256" s="35" customFormat="1" ht="409.5">
      <c r="A372" s="141">
        <v>606</v>
      </c>
      <c r="B372" s="45" t="s">
        <v>254</v>
      </c>
      <c r="C372" s="142">
        <v>401000026</v>
      </c>
      <c r="D372" s="154" t="s">
        <v>462</v>
      </c>
      <c r="E372" s="144" t="s">
        <v>256</v>
      </c>
      <c r="F372" s="145"/>
      <c r="G372" s="145"/>
      <c r="H372" s="146">
        <v>1</v>
      </c>
      <c r="I372" s="145"/>
      <c r="J372" s="146">
        <v>9</v>
      </c>
      <c r="K372" s="146">
        <v>1</v>
      </c>
      <c r="L372" s="146" t="s">
        <v>257</v>
      </c>
      <c r="M372" s="146"/>
      <c r="N372" s="146"/>
      <c r="O372" s="146"/>
      <c r="P372" s="52" t="s">
        <v>258</v>
      </c>
      <c r="Q372" s="52" t="s">
        <v>259</v>
      </c>
      <c r="R372" s="146"/>
      <c r="S372" s="146"/>
      <c r="T372" s="146"/>
      <c r="U372" s="146"/>
      <c r="V372" s="146">
        <v>11</v>
      </c>
      <c r="W372" s="146">
        <v>1</v>
      </c>
      <c r="X372" s="146"/>
      <c r="Y372" s="146"/>
      <c r="Z372" s="146"/>
      <c r="AA372" s="146"/>
      <c r="AB372" s="52" t="s">
        <v>258</v>
      </c>
      <c r="AC372" s="52" t="s">
        <v>260</v>
      </c>
      <c r="AD372" s="52"/>
      <c r="AE372" s="52"/>
      <c r="AF372" s="52"/>
      <c r="AG372" s="52"/>
      <c r="AH372" s="52"/>
      <c r="AI372" s="52"/>
      <c r="AJ372" s="52"/>
      <c r="AK372" s="52"/>
      <c r="AL372" s="52"/>
      <c r="AM372" s="52" t="s">
        <v>463</v>
      </c>
      <c r="AN372" s="52" t="s">
        <v>262</v>
      </c>
      <c r="AO372" s="147" t="s">
        <v>263</v>
      </c>
      <c r="AP372" s="147" t="s">
        <v>464</v>
      </c>
      <c r="AQ372" s="147" t="s">
        <v>465</v>
      </c>
      <c r="AR372" s="148" t="s">
        <v>265</v>
      </c>
      <c r="AS372" s="147" t="s">
        <v>331</v>
      </c>
      <c r="AT372" s="149">
        <v>7861440</v>
      </c>
      <c r="AU372" s="149">
        <v>7861440</v>
      </c>
      <c r="AV372" s="149">
        <v>8678045.5999999996</v>
      </c>
      <c r="AW372" s="149">
        <v>8490410</v>
      </c>
      <c r="AX372" s="149">
        <v>8490400</v>
      </c>
      <c r="AY372" s="149">
        <v>8492670</v>
      </c>
      <c r="AZ372" s="141" t="s">
        <v>134</v>
      </c>
      <c r="BA372" s="152"/>
      <c r="BB372" s="152"/>
      <c r="BC372" s="152"/>
      <c r="BD372" s="152"/>
      <c r="BE372" s="152"/>
      <c r="BF372" s="152"/>
      <c r="BG372" s="152"/>
      <c r="BH372" s="152"/>
      <c r="BI372" s="152"/>
      <c r="BJ372" s="152"/>
      <c r="BK372" s="152"/>
      <c r="BL372" s="152"/>
      <c r="BM372" s="152"/>
      <c r="BN372" s="152"/>
      <c r="BO372" s="152"/>
      <c r="BP372" s="152"/>
      <c r="BQ372" s="152"/>
      <c r="BR372" s="152"/>
      <c r="BS372" s="152"/>
      <c r="BT372" s="152"/>
      <c r="BU372" s="152"/>
      <c r="BV372" s="152"/>
      <c r="BW372" s="152"/>
      <c r="BX372" s="152"/>
      <c r="BY372" s="152"/>
      <c r="BZ372" s="152"/>
      <c r="CA372" s="152"/>
      <c r="CB372" s="152"/>
      <c r="CC372" s="152"/>
      <c r="CD372" s="152"/>
      <c r="CE372" s="152"/>
      <c r="CF372" s="152"/>
      <c r="CG372" s="152"/>
      <c r="CH372" s="152"/>
      <c r="CI372" s="152"/>
      <c r="CJ372" s="152"/>
      <c r="CK372" s="152"/>
      <c r="CL372" s="152"/>
      <c r="CM372" s="152"/>
      <c r="CN372" s="152"/>
      <c r="CO372" s="152"/>
      <c r="CP372" s="152"/>
      <c r="CQ372" s="152"/>
      <c r="CR372" s="152"/>
      <c r="CS372" s="152"/>
      <c r="CT372" s="152"/>
      <c r="CU372" s="152"/>
      <c r="CV372" s="152"/>
      <c r="CW372" s="152"/>
      <c r="CX372" s="152"/>
      <c r="CY372" s="152"/>
      <c r="CZ372" s="152"/>
      <c r="DA372" s="152"/>
      <c r="DB372" s="152"/>
      <c r="DC372" s="152"/>
      <c r="DD372" s="152"/>
      <c r="DE372" s="152"/>
      <c r="DF372" s="152"/>
      <c r="DG372" s="152"/>
      <c r="DH372" s="152"/>
      <c r="DI372" s="152"/>
      <c r="DJ372" s="152"/>
      <c r="DK372" s="152"/>
      <c r="DL372" s="152"/>
      <c r="DM372" s="152"/>
      <c r="DN372" s="152"/>
      <c r="DO372" s="152"/>
      <c r="DP372" s="152"/>
      <c r="DQ372" s="152"/>
      <c r="DR372" s="152"/>
      <c r="DS372" s="152"/>
      <c r="DT372" s="152"/>
      <c r="DU372" s="152"/>
      <c r="DV372" s="152"/>
      <c r="DW372" s="152"/>
      <c r="DX372" s="152"/>
      <c r="DY372" s="152"/>
      <c r="DZ372" s="152"/>
      <c r="EA372" s="152"/>
      <c r="EB372" s="152"/>
      <c r="EC372" s="152"/>
      <c r="ED372" s="152"/>
      <c r="EE372" s="152"/>
      <c r="EF372" s="152"/>
      <c r="EG372" s="152"/>
      <c r="EH372" s="152"/>
      <c r="EI372" s="152"/>
      <c r="EJ372" s="152"/>
      <c r="EK372" s="152"/>
      <c r="EL372" s="152"/>
      <c r="EM372" s="152"/>
      <c r="EN372" s="152"/>
      <c r="EO372" s="152"/>
      <c r="EP372" s="152"/>
      <c r="EQ372" s="152"/>
      <c r="ER372" s="152"/>
      <c r="ES372" s="152"/>
      <c r="ET372" s="152"/>
      <c r="EU372" s="152"/>
      <c r="EV372" s="152"/>
      <c r="EW372" s="152"/>
      <c r="EX372" s="152"/>
      <c r="EY372" s="152"/>
      <c r="EZ372" s="152"/>
      <c r="FA372" s="152"/>
      <c r="FB372" s="152"/>
      <c r="FC372" s="152"/>
      <c r="FD372" s="152"/>
      <c r="FE372" s="152"/>
      <c r="FF372" s="152"/>
      <c r="FG372" s="152"/>
      <c r="FH372" s="152"/>
      <c r="FI372" s="152"/>
      <c r="FJ372" s="152"/>
      <c r="FK372" s="152"/>
      <c r="FL372" s="152"/>
      <c r="FM372" s="152"/>
      <c r="FN372" s="152"/>
      <c r="FO372" s="152"/>
      <c r="FP372" s="152"/>
      <c r="FQ372" s="152"/>
      <c r="FR372" s="152"/>
      <c r="FS372" s="152"/>
      <c r="FT372" s="152"/>
      <c r="FU372" s="152"/>
      <c r="FV372" s="152"/>
      <c r="FW372" s="152"/>
      <c r="FX372" s="152"/>
      <c r="FY372" s="152"/>
      <c r="FZ372" s="152"/>
      <c r="GA372" s="152"/>
      <c r="GB372" s="152"/>
      <c r="GC372" s="152"/>
      <c r="GD372" s="152"/>
      <c r="GE372" s="152"/>
      <c r="GF372" s="152"/>
      <c r="GG372" s="152"/>
      <c r="GH372" s="152"/>
      <c r="GI372" s="152"/>
      <c r="GJ372" s="152"/>
      <c r="GK372" s="152"/>
      <c r="GL372" s="152"/>
      <c r="GM372" s="152"/>
      <c r="GN372" s="152"/>
      <c r="GO372" s="152"/>
      <c r="GP372" s="152"/>
      <c r="GQ372" s="152"/>
      <c r="GR372" s="152"/>
      <c r="GS372" s="152"/>
      <c r="GT372" s="152"/>
      <c r="GU372" s="152"/>
      <c r="GV372" s="152"/>
      <c r="GW372" s="152"/>
      <c r="GX372" s="152"/>
      <c r="GY372" s="152"/>
      <c r="GZ372" s="152"/>
      <c r="HA372" s="152"/>
      <c r="HB372" s="152"/>
      <c r="HC372" s="152"/>
      <c r="HD372" s="152"/>
      <c r="HE372" s="152"/>
      <c r="HF372" s="152"/>
      <c r="HG372" s="152"/>
      <c r="HH372" s="152"/>
      <c r="HI372" s="152"/>
      <c r="HJ372" s="152"/>
      <c r="HK372" s="152"/>
      <c r="HL372" s="152"/>
      <c r="HM372" s="152"/>
      <c r="HN372" s="152"/>
      <c r="HO372" s="152"/>
      <c r="HP372" s="152"/>
      <c r="HQ372" s="152"/>
      <c r="HR372" s="152"/>
      <c r="HS372" s="152"/>
      <c r="HT372" s="152"/>
      <c r="HU372" s="152"/>
      <c r="HV372" s="152"/>
      <c r="HW372" s="152"/>
      <c r="HX372" s="152"/>
      <c r="HY372" s="152"/>
      <c r="HZ372" s="152"/>
      <c r="IA372" s="152"/>
      <c r="IB372" s="152"/>
      <c r="IC372" s="152"/>
      <c r="ID372" s="152"/>
      <c r="IE372" s="152"/>
      <c r="IF372" s="152"/>
      <c r="IG372" s="152"/>
      <c r="IH372" s="152"/>
      <c r="II372" s="152"/>
      <c r="IJ372" s="152"/>
      <c r="IK372" s="152"/>
      <c r="IL372" s="152"/>
      <c r="IM372" s="152"/>
      <c r="IN372" s="152"/>
      <c r="IO372" s="152"/>
      <c r="IP372" s="152"/>
      <c r="IQ372" s="152"/>
      <c r="IR372" s="152"/>
      <c r="IS372" s="152"/>
      <c r="IT372" s="152"/>
      <c r="IU372" s="152"/>
      <c r="IV372" s="152"/>
    </row>
    <row r="373" spans="1:256" s="35" customFormat="1" ht="409.5">
      <c r="A373" s="141">
        <v>606</v>
      </c>
      <c r="B373" s="45" t="s">
        <v>254</v>
      </c>
      <c r="C373" s="142">
        <v>401000026</v>
      </c>
      <c r="D373" s="154" t="s">
        <v>462</v>
      </c>
      <c r="E373" s="144" t="s">
        <v>256</v>
      </c>
      <c r="F373" s="145"/>
      <c r="G373" s="145"/>
      <c r="H373" s="146">
        <v>1</v>
      </c>
      <c r="I373" s="145"/>
      <c r="J373" s="146">
        <v>9</v>
      </c>
      <c r="K373" s="146">
        <v>1</v>
      </c>
      <c r="L373" s="146" t="s">
        <v>257</v>
      </c>
      <c r="M373" s="146"/>
      <c r="N373" s="146"/>
      <c r="O373" s="146"/>
      <c r="P373" s="52" t="s">
        <v>258</v>
      </c>
      <c r="Q373" s="52" t="s">
        <v>259</v>
      </c>
      <c r="R373" s="146"/>
      <c r="S373" s="146"/>
      <c r="T373" s="146"/>
      <c r="U373" s="146"/>
      <c r="V373" s="146">
        <v>11</v>
      </c>
      <c r="W373" s="146">
        <v>1</v>
      </c>
      <c r="X373" s="146"/>
      <c r="Y373" s="146"/>
      <c r="Z373" s="146"/>
      <c r="AA373" s="146"/>
      <c r="AB373" s="52" t="s">
        <v>258</v>
      </c>
      <c r="AC373" s="52" t="s">
        <v>260</v>
      </c>
      <c r="AD373" s="52"/>
      <c r="AE373" s="52"/>
      <c r="AF373" s="52"/>
      <c r="AG373" s="52"/>
      <c r="AH373" s="52"/>
      <c r="AI373" s="52"/>
      <c r="AJ373" s="52"/>
      <c r="AK373" s="52"/>
      <c r="AL373" s="52"/>
      <c r="AM373" s="52" t="s">
        <v>463</v>
      </c>
      <c r="AN373" s="52" t="s">
        <v>262</v>
      </c>
      <c r="AO373" s="147" t="s">
        <v>263</v>
      </c>
      <c r="AP373" s="147" t="s">
        <v>464</v>
      </c>
      <c r="AQ373" s="147" t="s">
        <v>465</v>
      </c>
      <c r="AR373" s="148" t="s">
        <v>265</v>
      </c>
      <c r="AS373" s="147" t="s">
        <v>331</v>
      </c>
      <c r="AT373" s="149">
        <v>62329.79</v>
      </c>
      <c r="AU373" s="149">
        <v>62329.79</v>
      </c>
      <c r="AV373" s="149">
        <v>0</v>
      </c>
      <c r="AW373" s="149">
        <v>0</v>
      </c>
      <c r="AX373" s="149">
        <v>0</v>
      </c>
      <c r="AY373" s="149">
        <v>0</v>
      </c>
      <c r="AZ373" s="141" t="s">
        <v>152</v>
      </c>
      <c r="BA373" s="152"/>
      <c r="BB373" s="152"/>
      <c r="BC373" s="152"/>
      <c r="BD373" s="152"/>
      <c r="BE373" s="152"/>
      <c r="BF373" s="152"/>
      <c r="BG373" s="152"/>
      <c r="BH373" s="152"/>
      <c r="BI373" s="152"/>
      <c r="BJ373" s="152"/>
      <c r="BK373" s="152"/>
      <c r="BL373" s="152"/>
      <c r="BM373" s="152"/>
      <c r="BN373" s="152"/>
      <c r="BO373" s="152"/>
      <c r="BP373" s="152"/>
      <c r="BQ373" s="152"/>
      <c r="BR373" s="152"/>
      <c r="BS373" s="152"/>
      <c r="BT373" s="152"/>
      <c r="BU373" s="152"/>
      <c r="BV373" s="152"/>
      <c r="BW373" s="152"/>
      <c r="BX373" s="152"/>
      <c r="BY373" s="152"/>
      <c r="BZ373" s="152"/>
      <c r="CA373" s="152"/>
      <c r="CB373" s="152"/>
      <c r="CC373" s="152"/>
      <c r="CD373" s="152"/>
      <c r="CE373" s="152"/>
      <c r="CF373" s="152"/>
      <c r="CG373" s="152"/>
      <c r="CH373" s="152"/>
      <c r="CI373" s="152"/>
      <c r="CJ373" s="152"/>
      <c r="CK373" s="152"/>
      <c r="CL373" s="152"/>
      <c r="CM373" s="152"/>
      <c r="CN373" s="152"/>
      <c r="CO373" s="152"/>
      <c r="CP373" s="152"/>
      <c r="CQ373" s="152"/>
      <c r="CR373" s="152"/>
      <c r="CS373" s="152"/>
      <c r="CT373" s="152"/>
      <c r="CU373" s="152"/>
      <c r="CV373" s="152"/>
      <c r="CW373" s="152"/>
      <c r="CX373" s="152"/>
      <c r="CY373" s="152"/>
      <c r="CZ373" s="152"/>
      <c r="DA373" s="152"/>
      <c r="DB373" s="152"/>
      <c r="DC373" s="152"/>
      <c r="DD373" s="152"/>
      <c r="DE373" s="152"/>
      <c r="DF373" s="152"/>
      <c r="DG373" s="152"/>
      <c r="DH373" s="152"/>
      <c r="DI373" s="152"/>
      <c r="DJ373" s="152"/>
      <c r="DK373" s="152"/>
      <c r="DL373" s="152"/>
      <c r="DM373" s="152"/>
      <c r="DN373" s="152"/>
      <c r="DO373" s="152"/>
      <c r="DP373" s="152"/>
      <c r="DQ373" s="152"/>
      <c r="DR373" s="152"/>
      <c r="DS373" s="152"/>
      <c r="DT373" s="152"/>
      <c r="DU373" s="152"/>
      <c r="DV373" s="152"/>
      <c r="DW373" s="152"/>
      <c r="DX373" s="152"/>
      <c r="DY373" s="152"/>
      <c r="DZ373" s="152"/>
      <c r="EA373" s="152"/>
      <c r="EB373" s="152"/>
      <c r="EC373" s="152"/>
      <c r="ED373" s="152"/>
      <c r="EE373" s="152"/>
      <c r="EF373" s="152"/>
      <c r="EG373" s="152"/>
      <c r="EH373" s="152"/>
      <c r="EI373" s="152"/>
      <c r="EJ373" s="152"/>
      <c r="EK373" s="152"/>
      <c r="EL373" s="152"/>
      <c r="EM373" s="152"/>
      <c r="EN373" s="152"/>
      <c r="EO373" s="152"/>
      <c r="EP373" s="152"/>
      <c r="EQ373" s="152"/>
      <c r="ER373" s="152"/>
      <c r="ES373" s="152"/>
      <c r="ET373" s="152"/>
      <c r="EU373" s="152"/>
      <c r="EV373" s="152"/>
      <c r="EW373" s="152"/>
      <c r="EX373" s="152"/>
      <c r="EY373" s="152"/>
      <c r="EZ373" s="152"/>
      <c r="FA373" s="152"/>
      <c r="FB373" s="152"/>
      <c r="FC373" s="152"/>
      <c r="FD373" s="152"/>
      <c r="FE373" s="152"/>
      <c r="FF373" s="152"/>
      <c r="FG373" s="152"/>
      <c r="FH373" s="152"/>
      <c r="FI373" s="152"/>
      <c r="FJ373" s="152"/>
      <c r="FK373" s="152"/>
      <c r="FL373" s="152"/>
      <c r="FM373" s="152"/>
      <c r="FN373" s="152"/>
      <c r="FO373" s="152"/>
      <c r="FP373" s="152"/>
      <c r="FQ373" s="152"/>
      <c r="FR373" s="152"/>
      <c r="FS373" s="152"/>
      <c r="FT373" s="152"/>
      <c r="FU373" s="152"/>
      <c r="FV373" s="152"/>
      <c r="FW373" s="152"/>
      <c r="FX373" s="152"/>
      <c r="FY373" s="152"/>
      <c r="FZ373" s="152"/>
      <c r="GA373" s="152"/>
      <c r="GB373" s="152"/>
      <c r="GC373" s="152"/>
      <c r="GD373" s="152"/>
      <c r="GE373" s="152"/>
      <c r="GF373" s="152"/>
      <c r="GG373" s="152"/>
      <c r="GH373" s="152"/>
      <c r="GI373" s="152"/>
      <c r="GJ373" s="152"/>
      <c r="GK373" s="152"/>
      <c r="GL373" s="152"/>
      <c r="GM373" s="152"/>
      <c r="GN373" s="152"/>
      <c r="GO373" s="152"/>
      <c r="GP373" s="152"/>
      <c r="GQ373" s="152"/>
      <c r="GR373" s="152"/>
      <c r="GS373" s="152"/>
      <c r="GT373" s="152"/>
      <c r="GU373" s="152"/>
      <c r="GV373" s="152"/>
      <c r="GW373" s="152"/>
      <c r="GX373" s="152"/>
      <c r="GY373" s="152"/>
      <c r="GZ373" s="152"/>
      <c r="HA373" s="152"/>
      <c r="HB373" s="152"/>
      <c r="HC373" s="152"/>
      <c r="HD373" s="152"/>
      <c r="HE373" s="152"/>
      <c r="HF373" s="152"/>
      <c r="HG373" s="152"/>
      <c r="HH373" s="152"/>
      <c r="HI373" s="152"/>
      <c r="HJ373" s="152"/>
      <c r="HK373" s="152"/>
      <c r="HL373" s="152"/>
      <c r="HM373" s="152"/>
      <c r="HN373" s="152"/>
      <c r="HO373" s="152"/>
      <c r="HP373" s="152"/>
      <c r="HQ373" s="152"/>
      <c r="HR373" s="152"/>
      <c r="HS373" s="152"/>
      <c r="HT373" s="152"/>
      <c r="HU373" s="152"/>
      <c r="HV373" s="152"/>
      <c r="HW373" s="152"/>
      <c r="HX373" s="152"/>
      <c r="HY373" s="152"/>
      <c r="HZ373" s="152"/>
      <c r="IA373" s="152"/>
      <c r="IB373" s="152"/>
      <c r="IC373" s="152"/>
      <c r="ID373" s="152"/>
      <c r="IE373" s="152"/>
      <c r="IF373" s="152"/>
      <c r="IG373" s="152"/>
      <c r="IH373" s="152"/>
      <c r="II373" s="152"/>
      <c r="IJ373" s="152"/>
      <c r="IK373" s="152"/>
      <c r="IL373" s="152"/>
      <c r="IM373" s="152"/>
      <c r="IN373" s="152"/>
      <c r="IO373" s="152"/>
      <c r="IP373" s="152"/>
      <c r="IQ373" s="152"/>
      <c r="IR373" s="152"/>
      <c r="IS373" s="152"/>
      <c r="IT373" s="152"/>
      <c r="IU373" s="152"/>
      <c r="IV373" s="152"/>
    </row>
    <row r="374" spans="1:256" s="35" customFormat="1" ht="409.5">
      <c r="A374" s="141">
        <v>606</v>
      </c>
      <c r="B374" s="45" t="s">
        <v>254</v>
      </c>
      <c r="C374" s="142">
        <v>401000026</v>
      </c>
      <c r="D374" s="154" t="s">
        <v>462</v>
      </c>
      <c r="E374" s="144" t="s">
        <v>466</v>
      </c>
      <c r="F374" s="145"/>
      <c r="G374" s="145"/>
      <c r="H374" s="146" t="s">
        <v>394</v>
      </c>
      <c r="I374" s="145"/>
      <c r="J374" s="146" t="s">
        <v>395</v>
      </c>
      <c r="K374" s="146" t="s">
        <v>396</v>
      </c>
      <c r="L374" s="146"/>
      <c r="M374" s="146"/>
      <c r="N374" s="146" t="s">
        <v>292</v>
      </c>
      <c r="O374" s="146"/>
      <c r="P374" s="52" t="s">
        <v>397</v>
      </c>
      <c r="Q374" s="52" t="s">
        <v>294</v>
      </c>
      <c r="R374" s="146"/>
      <c r="S374" s="146"/>
      <c r="T374" s="146"/>
      <c r="U374" s="146"/>
      <c r="V374" s="146" t="s">
        <v>308</v>
      </c>
      <c r="W374" s="146" t="s">
        <v>88</v>
      </c>
      <c r="X374" s="146"/>
      <c r="Y374" s="146"/>
      <c r="Z374" s="146"/>
      <c r="AA374" s="146"/>
      <c r="AB374" s="52" t="s">
        <v>467</v>
      </c>
      <c r="AC374" s="52" t="s">
        <v>447</v>
      </c>
      <c r="AD374" s="52"/>
      <c r="AE374" s="52"/>
      <c r="AF374" s="52"/>
      <c r="AG374" s="52"/>
      <c r="AH374" s="52"/>
      <c r="AI374" s="52" t="s">
        <v>88</v>
      </c>
      <c r="AJ374" s="52" t="s">
        <v>298</v>
      </c>
      <c r="AK374" s="52"/>
      <c r="AL374" s="52"/>
      <c r="AM374" s="52" t="s">
        <v>299</v>
      </c>
      <c r="AN374" s="52" t="s">
        <v>300</v>
      </c>
      <c r="AO374" s="147" t="s">
        <v>263</v>
      </c>
      <c r="AP374" s="147" t="s">
        <v>464</v>
      </c>
      <c r="AQ374" s="147" t="s">
        <v>301</v>
      </c>
      <c r="AR374" s="148" t="s">
        <v>302</v>
      </c>
      <c r="AS374" s="147" t="s">
        <v>267</v>
      </c>
      <c r="AT374" s="149">
        <v>14400</v>
      </c>
      <c r="AU374" s="149">
        <v>14400</v>
      </c>
      <c r="AV374" s="149">
        <v>14400</v>
      </c>
      <c r="AW374" s="149">
        <v>28200</v>
      </c>
      <c r="AX374" s="149">
        <v>28200</v>
      </c>
      <c r="AY374" s="149">
        <v>28200</v>
      </c>
      <c r="AZ374" s="141" t="s">
        <v>134</v>
      </c>
      <c r="BA374" s="152"/>
      <c r="BB374" s="152"/>
      <c r="BC374" s="152"/>
      <c r="BD374" s="152"/>
      <c r="BE374" s="152"/>
      <c r="BF374" s="152"/>
      <c r="BG374" s="152"/>
      <c r="BH374" s="152"/>
      <c r="BI374" s="152"/>
      <c r="BJ374" s="152"/>
      <c r="BK374" s="152"/>
      <c r="BL374" s="152"/>
      <c r="BM374" s="152"/>
      <c r="BN374" s="152"/>
      <c r="BO374" s="152"/>
      <c r="BP374" s="152"/>
      <c r="BQ374" s="152"/>
      <c r="BR374" s="152"/>
      <c r="BS374" s="152"/>
      <c r="BT374" s="152"/>
      <c r="BU374" s="152"/>
      <c r="BV374" s="152"/>
      <c r="BW374" s="152"/>
      <c r="BX374" s="152"/>
      <c r="BY374" s="152"/>
      <c r="BZ374" s="152"/>
      <c r="CA374" s="152"/>
      <c r="CB374" s="152"/>
      <c r="CC374" s="152"/>
      <c r="CD374" s="152"/>
      <c r="CE374" s="152"/>
      <c r="CF374" s="152"/>
      <c r="CG374" s="152"/>
      <c r="CH374" s="152"/>
      <c r="CI374" s="152"/>
      <c r="CJ374" s="152"/>
      <c r="CK374" s="152"/>
      <c r="CL374" s="152"/>
      <c r="CM374" s="152"/>
      <c r="CN374" s="152"/>
      <c r="CO374" s="152"/>
      <c r="CP374" s="152"/>
      <c r="CQ374" s="152"/>
      <c r="CR374" s="152"/>
      <c r="CS374" s="152"/>
      <c r="CT374" s="152"/>
      <c r="CU374" s="152"/>
      <c r="CV374" s="152"/>
      <c r="CW374" s="152"/>
      <c r="CX374" s="152"/>
      <c r="CY374" s="152"/>
      <c r="CZ374" s="152"/>
      <c r="DA374" s="152"/>
      <c r="DB374" s="152"/>
      <c r="DC374" s="152"/>
      <c r="DD374" s="152"/>
      <c r="DE374" s="152"/>
      <c r="DF374" s="152"/>
      <c r="DG374" s="152"/>
      <c r="DH374" s="152"/>
      <c r="DI374" s="152"/>
      <c r="DJ374" s="152"/>
      <c r="DK374" s="152"/>
      <c r="DL374" s="152"/>
      <c r="DM374" s="152"/>
      <c r="DN374" s="152"/>
      <c r="DO374" s="152"/>
      <c r="DP374" s="152"/>
      <c r="DQ374" s="152"/>
      <c r="DR374" s="152"/>
      <c r="DS374" s="152"/>
      <c r="DT374" s="152"/>
      <c r="DU374" s="152"/>
      <c r="DV374" s="152"/>
      <c r="DW374" s="152"/>
      <c r="DX374" s="152"/>
      <c r="DY374" s="152"/>
      <c r="DZ374" s="152"/>
      <c r="EA374" s="152"/>
      <c r="EB374" s="152"/>
      <c r="EC374" s="152"/>
      <c r="ED374" s="152"/>
      <c r="EE374" s="152"/>
      <c r="EF374" s="152"/>
      <c r="EG374" s="152"/>
      <c r="EH374" s="152"/>
      <c r="EI374" s="152"/>
      <c r="EJ374" s="152"/>
      <c r="EK374" s="152"/>
      <c r="EL374" s="152"/>
      <c r="EM374" s="152"/>
      <c r="EN374" s="152"/>
      <c r="EO374" s="152"/>
      <c r="EP374" s="152"/>
      <c r="EQ374" s="152"/>
      <c r="ER374" s="152"/>
      <c r="ES374" s="152"/>
      <c r="ET374" s="152"/>
      <c r="EU374" s="152"/>
      <c r="EV374" s="152"/>
      <c r="EW374" s="152"/>
      <c r="EX374" s="152"/>
      <c r="EY374" s="152"/>
      <c r="EZ374" s="152"/>
      <c r="FA374" s="152"/>
      <c r="FB374" s="152"/>
      <c r="FC374" s="152"/>
      <c r="FD374" s="152"/>
      <c r="FE374" s="152"/>
      <c r="FF374" s="152"/>
      <c r="FG374" s="152"/>
      <c r="FH374" s="152"/>
      <c r="FI374" s="152"/>
      <c r="FJ374" s="152"/>
      <c r="FK374" s="152"/>
      <c r="FL374" s="152"/>
      <c r="FM374" s="152"/>
      <c r="FN374" s="152"/>
      <c r="FO374" s="152"/>
      <c r="FP374" s="152"/>
      <c r="FQ374" s="152"/>
      <c r="FR374" s="152"/>
      <c r="FS374" s="152"/>
      <c r="FT374" s="152"/>
      <c r="FU374" s="152"/>
      <c r="FV374" s="152"/>
      <c r="FW374" s="152"/>
      <c r="FX374" s="152"/>
      <c r="FY374" s="152"/>
      <c r="FZ374" s="152"/>
      <c r="GA374" s="152"/>
      <c r="GB374" s="152"/>
      <c r="GC374" s="152"/>
      <c r="GD374" s="152"/>
      <c r="GE374" s="152"/>
      <c r="GF374" s="152"/>
      <c r="GG374" s="152"/>
      <c r="GH374" s="152"/>
      <c r="GI374" s="152"/>
      <c r="GJ374" s="152"/>
      <c r="GK374" s="152"/>
      <c r="GL374" s="152"/>
      <c r="GM374" s="152"/>
      <c r="GN374" s="152"/>
      <c r="GO374" s="152"/>
      <c r="GP374" s="152"/>
      <c r="GQ374" s="152"/>
      <c r="GR374" s="152"/>
      <c r="GS374" s="152"/>
      <c r="GT374" s="152"/>
      <c r="GU374" s="152"/>
      <c r="GV374" s="152"/>
      <c r="GW374" s="152"/>
      <c r="GX374" s="152"/>
      <c r="GY374" s="152"/>
      <c r="GZ374" s="152"/>
      <c r="HA374" s="152"/>
      <c r="HB374" s="152"/>
      <c r="HC374" s="152"/>
      <c r="HD374" s="152"/>
      <c r="HE374" s="152"/>
      <c r="HF374" s="152"/>
      <c r="HG374" s="152"/>
      <c r="HH374" s="152"/>
      <c r="HI374" s="152"/>
      <c r="HJ374" s="152"/>
      <c r="HK374" s="152"/>
      <c r="HL374" s="152"/>
      <c r="HM374" s="152"/>
      <c r="HN374" s="152"/>
      <c r="HO374" s="152"/>
      <c r="HP374" s="152"/>
      <c r="HQ374" s="152"/>
      <c r="HR374" s="152"/>
      <c r="HS374" s="152"/>
      <c r="HT374" s="152"/>
      <c r="HU374" s="152"/>
      <c r="HV374" s="152"/>
      <c r="HW374" s="152"/>
      <c r="HX374" s="152"/>
      <c r="HY374" s="152"/>
      <c r="HZ374" s="152"/>
      <c r="IA374" s="152"/>
      <c r="IB374" s="152"/>
      <c r="IC374" s="152"/>
      <c r="ID374" s="152"/>
      <c r="IE374" s="152"/>
      <c r="IF374" s="152"/>
      <c r="IG374" s="152"/>
      <c r="IH374" s="152"/>
      <c r="II374" s="152"/>
      <c r="IJ374" s="152"/>
      <c r="IK374" s="152"/>
      <c r="IL374" s="152"/>
      <c r="IM374" s="152"/>
      <c r="IN374" s="152"/>
      <c r="IO374" s="152"/>
      <c r="IP374" s="152"/>
      <c r="IQ374" s="152"/>
      <c r="IR374" s="152"/>
      <c r="IS374" s="152"/>
      <c r="IT374" s="152"/>
      <c r="IU374" s="152"/>
      <c r="IV374" s="152"/>
    </row>
    <row r="375" spans="1:256" s="35" customFormat="1" ht="409.5">
      <c r="A375" s="141">
        <v>606</v>
      </c>
      <c r="B375" s="45" t="s">
        <v>254</v>
      </c>
      <c r="C375" s="142">
        <v>401000026</v>
      </c>
      <c r="D375" s="154" t="s">
        <v>462</v>
      </c>
      <c r="E375" s="144" t="s">
        <v>185</v>
      </c>
      <c r="F375" s="145"/>
      <c r="G375" s="145"/>
      <c r="H375" s="146">
        <v>3</v>
      </c>
      <c r="I375" s="145"/>
      <c r="J375" s="146">
        <v>17</v>
      </c>
      <c r="K375" s="146">
        <v>1</v>
      </c>
      <c r="L375" s="146">
        <v>3</v>
      </c>
      <c r="M375" s="146"/>
      <c r="N375" s="146"/>
      <c r="O375" s="146"/>
      <c r="P375" s="52" t="s">
        <v>186</v>
      </c>
      <c r="Q375" s="52" t="s">
        <v>342</v>
      </c>
      <c r="R375" s="146"/>
      <c r="S375" s="146"/>
      <c r="T375" s="146">
        <v>3</v>
      </c>
      <c r="U375" s="146"/>
      <c r="V375" s="146">
        <v>12</v>
      </c>
      <c r="W375" s="146">
        <v>1</v>
      </c>
      <c r="X375" s="146">
        <v>3</v>
      </c>
      <c r="Y375" s="146"/>
      <c r="Z375" s="146"/>
      <c r="AA375" s="146"/>
      <c r="AB375" s="52" t="s">
        <v>187</v>
      </c>
      <c r="AC375" s="52" t="s">
        <v>260</v>
      </c>
      <c r="AD375" s="52"/>
      <c r="AE375" s="52"/>
      <c r="AF375" s="52"/>
      <c r="AG375" s="52"/>
      <c r="AH375" s="52"/>
      <c r="AI375" s="52"/>
      <c r="AJ375" s="52"/>
      <c r="AK375" s="52"/>
      <c r="AL375" s="52"/>
      <c r="AM375" s="52" t="s">
        <v>350</v>
      </c>
      <c r="AN375" s="52" t="s">
        <v>262</v>
      </c>
      <c r="AO375" s="147" t="s">
        <v>263</v>
      </c>
      <c r="AP375" s="147" t="s">
        <v>464</v>
      </c>
      <c r="AQ375" s="147" t="s">
        <v>468</v>
      </c>
      <c r="AR375" s="148" t="s">
        <v>265</v>
      </c>
      <c r="AS375" s="147" t="s">
        <v>469</v>
      </c>
      <c r="AT375" s="149">
        <v>5175690</v>
      </c>
      <c r="AU375" s="149">
        <v>5175690</v>
      </c>
      <c r="AV375" s="149">
        <v>5435208</v>
      </c>
      <c r="AW375" s="149">
        <v>5368695</v>
      </c>
      <c r="AX375" s="149">
        <v>5368695</v>
      </c>
      <c r="AY375" s="149">
        <v>5368695</v>
      </c>
      <c r="AZ375" s="141" t="s">
        <v>134</v>
      </c>
      <c r="BA375" s="152"/>
      <c r="BB375" s="152"/>
      <c r="BC375" s="152"/>
      <c r="BD375" s="152"/>
      <c r="BE375" s="152"/>
      <c r="BF375" s="152"/>
      <c r="BG375" s="152"/>
      <c r="BH375" s="152"/>
      <c r="BI375" s="152"/>
      <c r="BJ375" s="152"/>
      <c r="BK375" s="152"/>
      <c r="BL375" s="152"/>
      <c r="BM375" s="152"/>
      <c r="BN375" s="152"/>
      <c r="BO375" s="152"/>
      <c r="BP375" s="152"/>
      <c r="BQ375" s="152"/>
      <c r="BR375" s="152"/>
      <c r="BS375" s="152"/>
      <c r="BT375" s="152"/>
      <c r="BU375" s="152"/>
      <c r="BV375" s="152"/>
      <c r="BW375" s="152"/>
      <c r="BX375" s="152"/>
      <c r="BY375" s="152"/>
      <c r="BZ375" s="152"/>
      <c r="CA375" s="152"/>
      <c r="CB375" s="152"/>
      <c r="CC375" s="152"/>
      <c r="CD375" s="152"/>
      <c r="CE375" s="152"/>
      <c r="CF375" s="152"/>
      <c r="CG375" s="152"/>
      <c r="CH375" s="152"/>
      <c r="CI375" s="152"/>
      <c r="CJ375" s="152"/>
      <c r="CK375" s="152"/>
      <c r="CL375" s="152"/>
      <c r="CM375" s="152"/>
      <c r="CN375" s="152"/>
      <c r="CO375" s="152"/>
      <c r="CP375" s="152"/>
      <c r="CQ375" s="152"/>
      <c r="CR375" s="152"/>
      <c r="CS375" s="152"/>
      <c r="CT375" s="152"/>
      <c r="CU375" s="152"/>
      <c r="CV375" s="152"/>
      <c r="CW375" s="152"/>
      <c r="CX375" s="152"/>
      <c r="CY375" s="152"/>
      <c r="CZ375" s="152"/>
      <c r="DA375" s="152"/>
      <c r="DB375" s="152"/>
      <c r="DC375" s="152"/>
      <c r="DD375" s="152"/>
      <c r="DE375" s="152"/>
      <c r="DF375" s="152"/>
      <c r="DG375" s="152"/>
      <c r="DH375" s="152"/>
      <c r="DI375" s="152"/>
      <c r="DJ375" s="152"/>
      <c r="DK375" s="152"/>
      <c r="DL375" s="152"/>
      <c r="DM375" s="152"/>
      <c r="DN375" s="152"/>
      <c r="DO375" s="152"/>
      <c r="DP375" s="152"/>
      <c r="DQ375" s="152"/>
      <c r="DR375" s="152"/>
      <c r="DS375" s="152"/>
      <c r="DT375" s="152"/>
      <c r="DU375" s="152"/>
      <c r="DV375" s="152"/>
      <c r="DW375" s="152"/>
      <c r="DX375" s="152"/>
      <c r="DY375" s="152"/>
      <c r="DZ375" s="152"/>
      <c r="EA375" s="152"/>
      <c r="EB375" s="152"/>
      <c r="EC375" s="152"/>
      <c r="ED375" s="152"/>
      <c r="EE375" s="152"/>
      <c r="EF375" s="152"/>
      <c r="EG375" s="152"/>
      <c r="EH375" s="152"/>
      <c r="EI375" s="152"/>
      <c r="EJ375" s="152"/>
      <c r="EK375" s="152"/>
      <c r="EL375" s="152"/>
      <c r="EM375" s="152"/>
      <c r="EN375" s="152"/>
      <c r="EO375" s="152"/>
      <c r="EP375" s="152"/>
      <c r="EQ375" s="152"/>
      <c r="ER375" s="152"/>
      <c r="ES375" s="152"/>
      <c r="ET375" s="152"/>
      <c r="EU375" s="152"/>
      <c r="EV375" s="152"/>
      <c r="EW375" s="152"/>
      <c r="EX375" s="152"/>
      <c r="EY375" s="152"/>
      <c r="EZ375" s="152"/>
      <c r="FA375" s="152"/>
      <c r="FB375" s="152"/>
      <c r="FC375" s="152"/>
      <c r="FD375" s="152"/>
      <c r="FE375" s="152"/>
      <c r="FF375" s="152"/>
      <c r="FG375" s="152"/>
      <c r="FH375" s="152"/>
      <c r="FI375" s="152"/>
      <c r="FJ375" s="152"/>
      <c r="FK375" s="152"/>
      <c r="FL375" s="152"/>
      <c r="FM375" s="152"/>
      <c r="FN375" s="152"/>
      <c r="FO375" s="152"/>
      <c r="FP375" s="152"/>
      <c r="FQ375" s="152"/>
      <c r="FR375" s="152"/>
      <c r="FS375" s="152"/>
      <c r="FT375" s="152"/>
      <c r="FU375" s="152"/>
      <c r="FV375" s="152"/>
      <c r="FW375" s="152"/>
      <c r="FX375" s="152"/>
      <c r="FY375" s="152"/>
      <c r="FZ375" s="152"/>
      <c r="GA375" s="152"/>
      <c r="GB375" s="152"/>
      <c r="GC375" s="152"/>
      <c r="GD375" s="152"/>
      <c r="GE375" s="152"/>
      <c r="GF375" s="152"/>
      <c r="GG375" s="152"/>
      <c r="GH375" s="152"/>
      <c r="GI375" s="152"/>
      <c r="GJ375" s="152"/>
      <c r="GK375" s="152"/>
      <c r="GL375" s="152"/>
      <c r="GM375" s="152"/>
      <c r="GN375" s="152"/>
      <c r="GO375" s="152"/>
      <c r="GP375" s="152"/>
      <c r="GQ375" s="152"/>
      <c r="GR375" s="152"/>
      <c r="GS375" s="152"/>
      <c r="GT375" s="152"/>
      <c r="GU375" s="152"/>
      <c r="GV375" s="152"/>
      <c r="GW375" s="152"/>
      <c r="GX375" s="152"/>
      <c r="GY375" s="152"/>
      <c r="GZ375" s="152"/>
      <c r="HA375" s="152"/>
      <c r="HB375" s="152"/>
      <c r="HC375" s="152"/>
      <c r="HD375" s="152"/>
      <c r="HE375" s="152"/>
      <c r="HF375" s="152"/>
      <c r="HG375" s="152"/>
      <c r="HH375" s="152"/>
      <c r="HI375" s="152"/>
      <c r="HJ375" s="152"/>
      <c r="HK375" s="152"/>
      <c r="HL375" s="152"/>
      <c r="HM375" s="152"/>
      <c r="HN375" s="152"/>
      <c r="HO375" s="152"/>
      <c r="HP375" s="152"/>
      <c r="HQ375" s="152"/>
      <c r="HR375" s="152"/>
      <c r="HS375" s="152"/>
      <c r="HT375" s="152"/>
      <c r="HU375" s="152"/>
      <c r="HV375" s="152"/>
      <c r="HW375" s="152"/>
      <c r="HX375" s="152"/>
      <c r="HY375" s="152"/>
      <c r="HZ375" s="152"/>
      <c r="IA375" s="152"/>
      <c r="IB375" s="152"/>
      <c r="IC375" s="152"/>
      <c r="ID375" s="152"/>
      <c r="IE375" s="152"/>
      <c r="IF375" s="152"/>
      <c r="IG375" s="152"/>
      <c r="IH375" s="152"/>
      <c r="II375" s="152"/>
      <c r="IJ375" s="152"/>
      <c r="IK375" s="152"/>
      <c r="IL375" s="152"/>
      <c r="IM375" s="152"/>
      <c r="IN375" s="152"/>
      <c r="IO375" s="152"/>
      <c r="IP375" s="152"/>
      <c r="IQ375" s="152"/>
      <c r="IR375" s="152"/>
      <c r="IS375" s="152"/>
      <c r="IT375" s="152"/>
      <c r="IU375" s="152"/>
      <c r="IV375" s="152"/>
    </row>
    <row r="376" spans="1:256" s="35" customFormat="1" ht="409.5">
      <c r="A376" s="141">
        <v>606</v>
      </c>
      <c r="B376" s="45" t="s">
        <v>254</v>
      </c>
      <c r="C376" s="142">
        <v>401000026</v>
      </c>
      <c r="D376" s="154" t="s">
        <v>462</v>
      </c>
      <c r="E376" s="144" t="s">
        <v>185</v>
      </c>
      <c r="F376" s="145"/>
      <c r="G376" s="145"/>
      <c r="H376" s="146">
        <v>3</v>
      </c>
      <c r="I376" s="145"/>
      <c r="J376" s="146">
        <v>17</v>
      </c>
      <c r="K376" s="146">
        <v>1</v>
      </c>
      <c r="L376" s="146">
        <v>3</v>
      </c>
      <c r="M376" s="146"/>
      <c r="N376" s="146"/>
      <c r="O376" s="146"/>
      <c r="P376" s="52" t="s">
        <v>186</v>
      </c>
      <c r="Q376" s="52" t="s">
        <v>342</v>
      </c>
      <c r="R376" s="146"/>
      <c r="S376" s="146"/>
      <c r="T376" s="146">
        <v>3</v>
      </c>
      <c r="U376" s="146"/>
      <c r="V376" s="146">
        <v>12</v>
      </c>
      <c r="W376" s="146">
        <v>1</v>
      </c>
      <c r="X376" s="146">
        <v>3</v>
      </c>
      <c r="Y376" s="146"/>
      <c r="Z376" s="146"/>
      <c r="AA376" s="146"/>
      <c r="AB376" s="52" t="s">
        <v>187</v>
      </c>
      <c r="AC376" s="52" t="s">
        <v>260</v>
      </c>
      <c r="AD376" s="52"/>
      <c r="AE376" s="52"/>
      <c r="AF376" s="52"/>
      <c r="AG376" s="52"/>
      <c r="AH376" s="52"/>
      <c r="AI376" s="52"/>
      <c r="AJ376" s="52"/>
      <c r="AK376" s="52"/>
      <c r="AL376" s="52"/>
      <c r="AM376" s="52" t="s">
        <v>350</v>
      </c>
      <c r="AN376" s="52" t="s">
        <v>262</v>
      </c>
      <c r="AO376" s="147" t="s">
        <v>263</v>
      </c>
      <c r="AP376" s="147" t="s">
        <v>464</v>
      </c>
      <c r="AQ376" s="147" t="s">
        <v>468</v>
      </c>
      <c r="AR376" s="148" t="s">
        <v>265</v>
      </c>
      <c r="AS376" s="147" t="s">
        <v>469</v>
      </c>
      <c r="AT376" s="149">
        <v>55492.43</v>
      </c>
      <c r="AU376" s="149">
        <v>55492.43</v>
      </c>
      <c r="AV376" s="149">
        <v>0</v>
      </c>
      <c r="AW376" s="149">
        <v>0</v>
      </c>
      <c r="AX376" s="149">
        <v>0</v>
      </c>
      <c r="AY376" s="149">
        <v>0</v>
      </c>
      <c r="AZ376" s="141" t="s">
        <v>152</v>
      </c>
      <c r="BA376" s="152"/>
      <c r="BB376" s="152"/>
      <c r="BC376" s="152"/>
      <c r="BD376" s="152"/>
      <c r="BE376" s="152"/>
      <c r="BF376" s="152"/>
      <c r="BG376" s="152"/>
      <c r="BH376" s="152"/>
      <c r="BI376" s="152"/>
      <c r="BJ376" s="152"/>
      <c r="BK376" s="152"/>
      <c r="BL376" s="152"/>
      <c r="BM376" s="152"/>
      <c r="BN376" s="152"/>
      <c r="BO376" s="152"/>
      <c r="BP376" s="152"/>
      <c r="BQ376" s="152"/>
      <c r="BR376" s="152"/>
      <c r="BS376" s="152"/>
      <c r="BT376" s="152"/>
      <c r="BU376" s="152"/>
      <c r="BV376" s="152"/>
      <c r="BW376" s="152"/>
      <c r="BX376" s="152"/>
      <c r="BY376" s="152"/>
      <c r="BZ376" s="152"/>
      <c r="CA376" s="152"/>
      <c r="CB376" s="152"/>
      <c r="CC376" s="152"/>
      <c r="CD376" s="152"/>
      <c r="CE376" s="152"/>
      <c r="CF376" s="152"/>
      <c r="CG376" s="152"/>
      <c r="CH376" s="152"/>
      <c r="CI376" s="152"/>
      <c r="CJ376" s="152"/>
      <c r="CK376" s="152"/>
      <c r="CL376" s="152"/>
      <c r="CM376" s="152"/>
      <c r="CN376" s="152"/>
      <c r="CO376" s="152"/>
      <c r="CP376" s="152"/>
      <c r="CQ376" s="152"/>
      <c r="CR376" s="152"/>
      <c r="CS376" s="152"/>
      <c r="CT376" s="152"/>
      <c r="CU376" s="152"/>
      <c r="CV376" s="152"/>
      <c r="CW376" s="152"/>
      <c r="CX376" s="152"/>
      <c r="CY376" s="152"/>
      <c r="CZ376" s="152"/>
      <c r="DA376" s="152"/>
      <c r="DB376" s="152"/>
      <c r="DC376" s="152"/>
      <c r="DD376" s="152"/>
      <c r="DE376" s="152"/>
      <c r="DF376" s="152"/>
      <c r="DG376" s="152"/>
      <c r="DH376" s="152"/>
      <c r="DI376" s="152"/>
      <c r="DJ376" s="152"/>
      <c r="DK376" s="152"/>
      <c r="DL376" s="152"/>
      <c r="DM376" s="152"/>
      <c r="DN376" s="152"/>
      <c r="DO376" s="152"/>
      <c r="DP376" s="152"/>
      <c r="DQ376" s="152"/>
      <c r="DR376" s="152"/>
      <c r="DS376" s="152"/>
      <c r="DT376" s="152"/>
      <c r="DU376" s="152"/>
      <c r="DV376" s="152"/>
      <c r="DW376" s="152"/>
      <c r="DX376" s="152"/>
      <c r="DY376" s="152"/>
      <c r="DZ376" s="152"/>
      <c r="EA376" s="152"/>
      <c r="EB376" s="152"/>
      <c r="EC376" s="152"/>
      <c r="ED376" s="152"/>
      <c r="EE376" s="152"/>
      <c r="EF376" s="152"/>
      <c r="EG376" s="152"/>
      <c r="EH376" s="152"/>
      <c r="EI376" s="152"/>
      <c r="EJ376" s="152"/>
      <c r="EK376" s="152"/>
      <c r="EL376" s="152"/>
      <c r="EM376" s="152"/>
      <c r="EN376" s="152"/>
      <c r="EO376" s="152"/>
      <c r="EP376" s="152"/>
      <c r="EQ376" s="152"/>
      <c r="ER376" s="152"/>
      <c r="ES376" s="152"/>
      <c r="ET376" s="152"/>
      <c r="EU376" s="152"/>
      <c r="EV376" s="152"/>
      <c r="EW376" s="152"/>
      <c r="EX376" s="152"/>
      <c r="EY376" s="152"/>
      <c r="EZ376" s="152"/>
      <c r="FA376" s="152"/>
      <c r="FB376" s="152"/>
      <c r="FC376" s="152"/>
      <c r="FD376" s="152"/>
      <c r="FE376" s="152"/>
      <c r="FF376" s="152"/>
      <c r="FG376" s="152"/>
      <c r="FH376" s="152"/>
      <c r="FI376" s="152"/>
      <c r="FJ376" s="152"/>
      <c r="FK376" s="152"/>
      <c r="FL376" s="152"/>
      <c r="FM376" s="152"/>
      <c r="FN376" s="152"/>
      <c r="FO376" s="152"/>
      <c r="FP376" s="152"/>
      <c r="FQ376" s="152"/>
      <c r="FR376" s="152"/>
      <c r="FS376" s="152"/>
      <c r="FT376" s="152"/>
      <c r="FU376" s="152"/>
      <c r="FV376" s="152"/>
      <c r="FW376" s="152"/>
      <c r="FX376" s="152"/>
      <c r="FY376" s="152"/>
      <c r="FZ376" s="152"/>
      <c r="GA376" s="152"/>
      <c r="GB376" s="152"/>
      <c r="GC376" s="152"/>
      <c r="GD376" s="152"/>
      <c r="GE376" s="152"/>
      <c r="GF376" s="152"/>
      <c r="GG376" s="152"/>
      <c r="GH376" s="152"/>
      <c r="GI376" s="152"/>
      <c r="GJ376" s="152"/>
      <c r="GK376" s="152"/>
      <c r="GL376" s="152"/>
      <c r="GM376" s="152"/>
      <c r="GN376" s="152"/>
      <c r="GO376" s="152"/>
      <c r="GP376" s="152"/>
      <c r="GQ376" s="152"/>
      <c r="GR376" s="152"/>
      <c r="GS376" s="152"/>
      <c r="GT376" s="152"/>
      <c r="GU376" s="152"/>
      <c r="GV376" s="152"/>
      <c r="GW376" s="152"/>
      <c r="GX376" s="152"/>
      <c r="GY376" s="152"/>
      <c r="GZ376" s="152"/>
      <c r="HA376" s="152"/>
      <c r="HB376" s="152"/>
      <c r="HC376" s="152"/>
      <c r="HD376" s="152"/>
      <c r="HE376" s="152"/>
      <c r="HF376" s="152"/>
      <c r="HG376" s="152"/>
      <c r="HH376" s="152"/>
      <c r="HI376" s="152"/>
      <c r="HJ376" s="152"/>
      <c r="HK376" s="152"/>
      <c r="HL376" s="152"/>
      <c r="HM376" s="152"/>
      <c r="HN376" s="152"/>
      <c r="HO376" s="152"/>
      <c r="HP376" s="152"/>
      <c r="HQ376" s="152"/>
      <c r="HR376" s="152"/>
      <c r="HS376" s="152"/>
      <c r="HT376" s="152"/>
      <c r="HU376" s="152"/>
      <c r="HV376" s="152"/>
      <c r="HW376" s="152"/>
      <c r="HX376" s="152"/>
      <c r="HY376" s="152"/>
      <c r="HZ376" s="152"/>
      <c r="IA376" s="152"/>
      <c r="IB376" s="152"/>
      <c r="IC376" s="152"/>
      <c r="ID376" s="152"/>
      <c r="IE376" s="152"/>
      <c r="IF376" s="152"/>
      <c r="IG376" s="152"/>
      <c r="IH376" s="152"/>
      <c r="II376" s="152"/>
      <c r="IJ376" s="152"/>
      <c r="IK376" s="152"/>
      <c r="IL376" s="152"/>
      <c r="IM376" s="152"/>
      <c r="IN376" s="152"/>
      <c r="IO376" s="152"/>
      <c r="IP376" s="152"/>
      <c r="IQ376" s="152"/>
      <c r="IR376" s="152"/>
      <c r="IS376" s="152"/>
      <c r="IT376" s="152"/>
      <c r="IU376" s="152"/>
      <c r="IV376" s="152"/>
    </row>
    <row r="377" spans="1:256" s="35" customFormat="1" ht="409.5">
      <c r="A377" s="141">
        <v>606</v>
      </c>
      <c r="B377" s="45" t="s">
        <v>254</v>
      </c>
      <c r="C377" s="142">
        <v>401000026</v>
      </c>
      <c r="D377" s="154" t="s">
        <v>462</v>
      </c>
      <c r="E377" s="144" t="s">
        <v>185</v>
      </c>
      <c r="F377" s="145"/>
      <c r="G377" s="145"/>
      <c r="H377" s="146">
        <v>3</v>
      </c>
      <c r="I377" s="145"/>
      <c r="J377" s="146">
        <v>17</v>
      </c>
      <c r="K377" s="146">
        <v>1</v>
      </c>
      <c r="L377" s="146">
        <v>3</v>
      </c>
      <c r="M377" s="146"/>
      <c r="N377" s="146"/>
      <c r="O377" s="146"/>
      <c r="P377" s="52" t="s">
        <v>186</v>
      </c>
      <c r="Q377" s="52" t="s">
        <v>342</v>
      </c>
      <c r="R377" s="146"/>
      <c r="S377" s="146"/>
      <c r="T377" s="146">
        <v>3</v>
      </c>
      <c r="U377" s="146"/>
      <c r="V377" s="146">
        <v>12</v>
      </c>
      <c r="W377" s="146">
        <v>1</v>
      </c>
      <c r="X377" s="146">
        <v>3</v>
      </c>
      <c r="Y377" s="146"/>
      <c r="Z377" s="146"/>
      <c r="AA377" s="146"/>
      <c r="AB377" s="52" t="s">
        <v>187</v>
      </c>
      <c r="AC377" s="52" t="s">
        <v>260</v>
      </c>
      <c r="AD377" s="52"/>
      <c r="AE377" s="52"/>
      <c r="AF377" s="52"/>
      <c r="AG377" s="52"/>
      <c r="AH377" s="52"/>
      <c r="AI377" s="52"/>
      <c r="AJ377" s="52"/>
      <c r="AK377" s="52"/>
      <c r="AL377" s="52"/>
      <c r="AM377" s="52" t="s">
        <v>350</v>
      </c>
      <c r="AN377" s="52" t="s">
        <v>262</v>
      </c>
      <c r="AO377" s="147" t="s">
        <v>263</v>
      </c>
      <c r="AP377" s="147" t="s">
        <v>464</v>
      </c>
      <c r="AQ377" s="147" t="s">
        <v>468</v>
      </c>
      <c r="AR377" s="148" t="s">
        <v>265</v>
      </c>
      <c r="AS377" s="147" t="s">
        <v>470</v>
      </c>
      <c r="AT377" s="149">
        <v>300</v>
      </c>
      <c r="AU377" s="149">
        <v>300</v>
      </c>
      <c r="AV377" s="149">
        <v>600</v>
      </c>
      <c r="AW377" s="149">
        <v>0</v>
      </c>
      <c r="AX377" s="149">
        <v>0</v>
      </c>
      <c r="AY377" s="149">
        <v>0</v>
      </c>
      <c r="AZ377" s="141" t="s">
        <v>134</v>
      </c>
      <c r="BA377" s="152"/>
      <c r="BB377" s="152"/>
      <c r="BC377" s="152"/>
      <c r="BD377" s="152"/>
      <c r="BE377" s="152"/>
      <c r="BF377" s="152"/>
      <c r="BG377" s="152"/>
      <c r="BH377" s="152"/>
      <c r="BI377" s="152"/>
      <c r="BJ377" s="152"/>
      <c r="BK377" s="152"/>
      <c r="BL377" s="152"/>
      <c r="BM377" s="152"/>
      <c r="BN377" s="152"/>
      <c r="BO377" s="152"/>
      <c r="BP377" s="152"/>
      <c r="BQ377" s="152"/>
      <c r="BR377" s="152"/>
      <c r="BS377" s="152"/>
      <c r="BT377" s="152"/>
      <c r="BU377" s="152"/>
      <c r="BV377" s="152"/>
      <c r="BW377" s="152"/>
      <c r="BX377" s="152"/>
      <c r="BY377" s="152"/>
      <c r="BZ377" s="152"/>
      <c r="CA377" s="152"/>
      <c r="CB377" s="152"/>
      <c r="CC377" s="152"/>
      <c r="CD377" s="152"/>
      <c r="CE377" s="152"/>
      <c r="CF377" s="152"/>
      <c r="CG377" s="152"/>
      <c r="CH377" s="152"/>
      <c r="CI377" s="152"/>
      <c r="CJ377" s="152"/>
      <c r="CK377" s="152"/>
      <c r="CL377" s="152"/>
      <c r="CM377" s="152"/>
      <c r="CN377" s="152"/>
      <c r="CO377" s="152"/>
      <c r="CP377" s="152"/>
      <c r="CQ377" s="152"/>
      <c r="CR377" s="152"/>
      <c r="CS377" s="152"/>
      <c r="CT377" s="152"/>
      <c r="CU377" s="152"/>
      <c r="CV377" s="152"/>
      <c r="CW377" s="152"/>
      <c r="CX377" s="152"/>
      <c r="CY377" s="152"/>
      <c r="CZ377" s="152"/>
      <c r="DA377" s="152"/>
      <c r="DB377" s="152"/>
      <c r="DC377" s="152"/>
      <c r="DD377" s="152"/>
      <c r="DE377" s="152"/>
      <c r="DF377" s="152"/>
      <c r="DG377" s="152"/>
      <c r="DH377" s="152"/>
      <c r="DI377" s="152"/>
      <c r="DJ377" s="152"/>
      <c r="DK377" s="152"/>
      <c r="DL377" s="152"/>
      <c r="DM377" s="152"/>
      <c r="DN377" s="152"/>
      <c r="DO377" s="152"/>
      <c r="DP377" s="152"/>
      <c r="DQ377" s="152"/>
      <c r="DR377" s="152"/>
      <c r="DS377" s="152"/>
      <c r="DT377" s="152"/>
      <c r="DU377" s="152"/>
      <c r="DV377" s="152"/>
      <c r="DW377" s="152"/>
      <c r="DX377" s="152"/>
      <c r="DY377" s="152"/>
      <c r="DZ377" s="152"/>
      <c r="EA377" s="152"/>
      <c r="EB377" s="152"/>
      <c r="EC377" s="152"/>
      <c r="ED377" s="152"/>
      <c r="EE377" s="152"/>
      <c r="EF377" s="152"/>
      <c r="EG377" s="152"/>
      <c r="EH377" s="152"/>
      <c r="EI377" s="152"/>
      <c r="EJ377" s="152"/>
      <c r="EK377" s="152"/>
      <c r="EL377" s="152"/>
      <c r="EM377" s="152"/>
      <c r="EN377" s="152"/>
      <c r="EO377" s="152"/>
      <c r="EP377" s="152"/>
      <c r="EQ377" s="152"/>
      <c r="ER377" s="152"/>
      <c r="ES377" s="152"/>
      <c r="ET377" s="152"/>
      <c r="EU377" s="152"/>
      <c r="EV377" s="152"/>
      <c r="EW377" s="152"/>
      <c r="EX377" s="152"/>
      <c r="EY377" s="152"/>
      <c r="EZ377" s="152"/>
      <c r="FA377" s="152"/>
      <c r="FB377" s="152"/>
      <c r="FC377" s="152"/>
      <c r="FD377" s="152"/>
      <c r="FE377" s="152"/>
      <c r="FF377" s="152"/>
      <c r="FG377" s="152"/>
      <c r="FH377" s="152"/>
      <c r="FI377" s="152"/>
      <c r="FJ377" s="152"/>
      <c r="FK377" s="152"/>
      <c r="FL377" s="152"/>
      <c r="FM377" s="152"/>
      <c r="FN377" s="152"/>
      <c r="FO377" s="152"/>
      <c r="FP377" s="152"/>
      <c r="FQ377" s="152"/>
      <c r="FR377" s="152"/>
      <c r="FS377" s="152"/>
      <c r="FT377" s="152"/>
      <c r="FU377" s="152"/>
      <c r="FV377" s="152"/>
      <c r="FW377" s="152"/>
      <c r="FX377" s="152"/>
      <c r="FY377" s="152"/>
      <c r="FZ377" s="152"/>
      <c r="GA377" s="152"/>
      <c r="GB377" s="152"/>
      <c r="GC377" s="152"/>
      <c r="GD377" s="152"/>
      <c r="GE377" s="152"/>
      <c r="GF377" s="152"/>
      <c r="GG377" s="152"/>
      <c r="GH377" s="152"/>
      <c r="GI377" s="152"/>
      <c r="GJ377" s="152"/>
      <c r="GK377" s="152"/>
      <c r="GL377" s="152"/>
      <c r="GM377" s="152"/>
      <c r="GN377" s="152"/>
      <c r="GO377" s="152"/>
      <c r="GP377" s="152"/>
      <c r="GQ377" s="152"/>
      <c r="GR377" s="152"/>
      <c r="GS377" s="152"/>
      <c r="GT377" s="152"/>
      <c r="GU377" s="152"/>
      <c r="GV377" s="152"/>
      <c r="GW377" s="152"/>
      <c r="GX377" s="152"/>
      <c r="GY377" s="152"/>
      <c r="GZ377" s="152"/>
      <c r="HA377" s="152"/>
      <c r="HB377" s="152"/>
      <c r="HC377" s="152"/>
      <c r="HD377" s="152"/>
      <c r="HE377" s="152"/>
      <c r="HF377" s="152"/>
      <c r="HG377" s="152"/>
      <c r="HH377" s="152"/>
      <c r="HI377" s="152"/>
      <c r="HJ377" s="152"/>
      <c r="HK377" s="152"/>
      <c r="HL377" s="152"/>
      <c r="HM377" s="152"/>
      <c r="HN377" s="152"/>
      <c r="HO377" s="152"/>
      <c r="HP377" s="152"/>
      <c r="HQ377" s="152"/>
      <c r="HR377" s="152"/>
      <c r="HS377" s="152"/>
      <c r="HT377" s="152"/>
      <c r="HU377" s="152"/>
      <c r="HV377" s="152"/>
      <c r="HW377" s="152"/>
      <c r="HX377" s="152"/>
      <c r="HY377" s="152"/>
      <c r="HZ377" s="152"/>
      <c r="IA377" s="152"/>
      <c r="IB377" s="152"/>
      <c r="IC377" s="152"/>
      <c r="ID377" s="152"/>
      <c r="IE377" s="152"/>
      <c r="IF377" s="152"/>
      <c r="IG377" s="152"/>
      <c r="IH377" s="152"/>
      <c r="II377" s="152"/>
      <c r="IJ377" s="152"/>
      <c r="IK377" s="152"/>
      <c r="IL377" s="152"/>
      <c r="IM377" s="152"/>
      <c r="IN377" s="152"/>
      <c r="IO377" s="152"/>
      <c r="IP377" s="152"/>
      <c r="IQ377" s="152"/>
      <c r="IR377" s="152"/>
      <c r="IS377" s="152"/>
      <c r="IT377" s="152"/>
      <c r="IU377" s="152"/>
      <c r="IV377" s="152"/>
    </row>
    <row r="378" spans="1:256" s="35" customFormat="1" ht="409.5">
      <c r="A378" s="141">
        <v>606</v>
      </c>
      <c r="B378" s="45" t="s">
        <v>254</v>
      </c>
      <c r="C378" s="142">
        <v>401000026</v>
      </c>
      <c r="D378" s="154" t="s">
        <v>462</v>
      </c>
      <c r="E378" s="144" t="s">
        <v>185</v>
      </c>
      <c r="F378" s="145"/>
      <c r="G378" s="145"/>
      <c r="H378" s="146">
        <v>3</v>
      </c>
      <c r="I378" s="145"/>
      <c r="J378" s="146">
        <v>17</v>
      </c>
      <c r="K378" s="146">
        <v>1</v>
      </c>
      <c r="L378" s="146">
        <v>3</v>
      </c>
      <c r="M378" s="146"/>
      <c r="N378" s="146"/>
      <c r="O378" s="146"/>
      <c r="P378" s="52" t="s">
        <v>186</v>
      </c>
      <c r="Q378" s="52" t="s">
        <v>342</v>
      </c>
      <c r="R378" s="146"/>
      <c r="S378" s="146"/>
      <c r="T378" s="146">
        <v>3</v>
      </c>
      <c r="U378" s="146"/>
      <c r="V378" s="146">
        <v>12</v>
      </c>
      <c r="W378" s="146">
        <v>1</v>
      </c>
      <c r="X378" s="146">
        <v>3</v>
      </c>
      <c r="Y378" s="146"/>
      <c r="Z378" s="146"/>
      <c r="AA378" s="146"/>
      <c r="AB378" s="52" t="s">
        <v>187</v>
      </c>
      <c r="AC378" s="52" t="s">
        <v>260</v>
      </c>
      <c r="AD378" s="52"/>
      <c r="AE378" s="52"/>
      <c r="AF378" s="52"/>
      <c r="AG378" s="52"/>
      <c r="AH378" s="52"/>
      <c r="AI378" s="52"/>
      <c r="AJ378" s="52"/>
      <c r="AK378" s="52"/>
      <c r="AL378" s="52"/>
      <c r="AM378" s="52" t="s">
        <v>350</v>
      </c>
      <c r="AN378" s="52" t="s">
        <v>262</v>
      </c>
      <c r="AO378" s="147" t="s">
        <v>263</v>
      </c>
      <c r="AP378" s="147" t="s">
        <v>464</v>
      </c>
      <c r="AQ378" s="147" t="s">
        <v>468</v>
      </c>
      <c r="AR378" s="148" t="s">
        <v>265</v>
      </c>
      <c r="AS378" s="147" t="s">
        <v>471</v>
      </c>
      <c r="AT378" s="149">
        <v>1545050</v>
      </c>
      <c r="AU378" s="149">
        <v>1545050</v>
      </c>
      <c r="AV378" s="149">
        <v>1640832</v>
      </c>
      <c r="AW378" s="149">
        <v>1621345</v>
      </c>
      <c r="AX378" s="149">
        <v>1621345</v>
      </c>
      <c r="AY378" s="149">
        <v>1621345</v>
      </c>
      <c r="AZ378" s="141" t="s">
        <v>134</v>
      </c>
      <c r="BA378" s="152"/>
      <c r="BB378" s="152"/>
      <c r="BC378" s="152"/>
      <c r="BD378" s="152"/>
      <c r="BE378" s="152"/>
      <c r="BF378" s="152"/>
      <c r="BG378" s="152"/>
      <c r="BH378" s="152"/>
      <c r="BI378" s="152"/>
      <c r="BJ378" s="152"/>
      <c r="BK378" s="152"/>
      <c r="BL378" s="152"/>
      <c r="BM378" s="152"/>
      <c r="BN378" s="152"/>
      <c r="BO378" s="152"/>
      <c r="BP378" s="152"/>
      <c r="BQ378" s="152"/>
      <c r="BR378" s="152"/>
      <c r="BS378" s="152"/>
      <c r="BT378" s="152"/>
      <c r="BU378" s="152"/>
      <c r="BV378" s="152"/>
      <c r="BW378" s="152"/>
      <c r="BX378" s="152"/>
      <c r="BY378" s="152"/>
      <c r="BZ378" s="152"/>
      <c r="CA378" s="152"/>
      <c r="CB378" s="152"/>
      <c r="CC378" s="152"/>
      <c r="CD378" s="152"/>
      <c r="CE378" s="152"/>
      <c r="CF378" s="152"/>
      <c r="CG378" s="152"/>
      <c r="CH378" s="152"/>
      <c r="CI378" s="152"/>
      <c r="CJ378" s="152"/>
      <c r="CK378" s="152"/>
      <c r="CL378" s="152"/>
      <c r="CM378" s="152"/>
      <c r="CN378" s="152"/>
      <c r="CO378" s="152"/>
      <c r="CP378" s="152"/>
      <c r="CQ378" s="152"/>
      <c r="CR378" s="152"/>
      <c r="CS378" s="152"/>
      <c r="CT378" s="152"/>
      <c r="CU378" s="152"/>
      <c r="CV378" s="152"/>
      <c r="CW378" s="152"/>
      <c r="CX378" s="152"/>
      <c r="CY378" s="152"/>
      <c r="CZ378" s="152"/>
      <c r="DA378" s="152"/>
      <c r="DB378" s="152"/>
      <c r="DC378" s="152"/>
      <c r="DD378" s="152"/>
      <c r="DE378" s="152"/>
      <c r="DF378" s="152"/>
      <c r="DG378" s="152"/>
      <c r="DH378" s="152"/>
      <c r="DI378" s="152"/>
      <c r="DJ378" s="152"/>
      <c r="DK378" s="152"/>
      <c r="DL378" s="152"/>
      <c r="DM378" s="152"/>
      <c r="DN378" s="152"/>
      <c r="DO378" s="152"/>
      <c r="DP378" s="152"/>
      <c r="DQ378" s="152"/>
      <c r="DR378" s="152"/>
      <c r="DS378" s="152"/>
      <c r="DT378" s="152"/>
      <c r="DU378" s="152"/>
      <c r="DV378" s="152"/>
      <c r="DW378" s="152"/>
      <c r="DX378" s="152"/>
      <c r="DY378" s="152"/>
      <c r="DZ378" s="152"/>
      <c r="EA378" s="152"/>
      <c r="EB378" s="152"/>
      <c r="EC378" s="152"/>
      <c r="ED378" s="152"/>
      <c r="EE378" s="152"/>
      <c r="EF378" s="152"/>
      <c r="EG378" s="152"/>
      <c r="EH378" s="152"/>
      <c r="EI378" s="152"/>
      <c r="EJ378" s="152"/>
      <c r="EK378" s="152"/>
      <c r="EL378" s="152"/>
      <c r="EM378" s="152"/>
      <c r="EN378" s="152"/>
      <c r="EO378" s="152"/>
      <c r="EP378" s="152"/>
      <c r="EQ378" s="152"/>
      <c r="ER378" s="152"/>
      <c r="ES378" s="152"/>
      <c r="ET378" s="152"/>
      <c r="EU378" s="152"/>
      <c r="EV378" s="152"/>
      <c r="EW378" s="152"/>
      <c r="EX378" s="152"/>
      <c r="EY378" s="152"/>
      <c r="EZ378" s="152"/>
      <c r="FA378" s="152"/>
      <c r="FB378" s="152"/>
      <c r="FC378" s="152"/>
      <c r="FD378" s="152"/>
      <c r="FE378" s="152"/>
      <c r="FF378" s="152"/>
      <c r="FG378" s="152"/>
      <c r="FH378" s="152"/>
      <c r="FI378" s="152"/>
      <c r="FJ378" s="152"/>
      <c r="FK378" s="152"/>
      <c r="FL378" s="152"/>
      <c r="FM378" s="152"/>
      <c r="FN378" s="152"/>
      <c r="FO378" s="152"/>
      <c r="FP378" s="152"/>
      <c r="FQ378" s="152"/>
      <c r="FR378" s="152"/>
      <c r="FS378" s="152"/>
      <c r="FT378" s="152"/>
      <c r="FU378" s="152"/>
      <c r="FV378" s="152"/>
      <c r="FW378" s="152"/>
      <c r="FX378" s="152"/>
      <c r="FY378" s="152"/>
      <c r="FZ378" s="152"/>
      <c r="GA378" s="152"/>
      <c r="GB378" s="152"/>
      <c r="GC378" s="152"/>
      <c r="GD378" s="152"/>
      <c r="GE378" s="152"/>
      <c r="GF378" s="152"/>
      <c r="GG378" s="152"/>
      <c r="GH378" s="152"/>
      <c r="GI378" s="152"/>
      <c r="GJ378" s="152"/>
      <c r="GK378" s="152"/>
      <c r="GL378" s="152"/>
      <c r="GM378" s="152"/>
      <c r="GN378" s="152"/>
      <c r="GO378" s="152"/>
      <c r="GP378" s="152"/>
      <c r="GQ378" s="152"/>
      <c r="GR378" s="152"/>
      <c r="GS378" s="152"/>
      <c r="GT378" s="152"/>
      <c r="GU378" s="152"/>
      <c r="GV378" s="152"/>
      <c r="GW378" s="152"/>
      <c r="GX378" s="152"/>
      <c r="GY378" s="152"/>
      <c r="GZ378" s="152"/>
      <c r="HA378" s="152"/>
      <c r="HB378" s="152"/>
      <c r="HC378" s="152"/>
      <c r="HD378" s="152"/>
      <c r="HE378" s="152"/>
      <c r="HF378" s="152"/>
      <c r="HG378" s="152"/>
      <c r="HH378" s="152"/>
      <c r="HI378" s="152"/>
      <c r="HJ378" s="152"/>
      <c r="HK378" s="152"/>
      <c r="HL378" s="152"/>
      <c r="HM378" s="152"/>
      <c r="HN378" s="152"/>
      <c r="HO378" s="152"/>
      <c r="HP378" s="152"/>
      <c r="HQ378" s="152"/>
      <c r="HR378" s="152"/>
      <c r="HS378" s="152"/>
      <c r="HT378" s="152"/>
      <c r="HU378" s="152"/>
      <c r="HV378" s="152"/>
      <c r="HW378" s="152"/>
      <c r="HX378" s="152"/>
      <c r="HY378" s="152"/>
      <c r="HZ378" s="152"/>
      <c r="IA378" s="152"/>
      <c r="IB378" s="152"/>
      <c r="IC378" s="152"/>
      <c r="ID378" s="152"/>
      <c r="IE378" s="152"/>
      <c r="IF378" s="152"/>
      <c r="IG378" s="152"/>
      <c r="IH378" s="152"/>
      <c r="II378" s="152"/>
      <c r="IJ378" s="152"/>
      <c r="IK378" s="152"/>
      <c r="IL378" s="152"/>
      <c r="IM378" s="152"/>
      <c r="IN378" s="152"/>
      <c r="IO378" s="152"/>
      <c r="IP378" s="152"/>
      <c r="IQ378" s="152"/>
      <c r="IR378" s="152"/>
      <c r="IS378" s="152"/>
      <c r="IT378" s="152"/>
      <c r="IU378" s="152"/>
      <c r="IV378" s="152"/>
    </row>
    <row r="379" spans="1:256" s="35" customFormat="1" ht="409.5">
      <c r="A379" s="141">
        <v>606</v>
      </c>
      <c r="B379" s="45" t="s">
        <v>254</v>
      </c>
      <c r="C379" s="142">
        <v>401000026</v>
      </c>
      <c r="D379" s="154" t="s">
        <v>462</v>
      </c>
      <c r="E379" s="144" t="s">
        <v>185</v>
      </c>
      <c r="F379" s="145"/>
      <c r="G379" s="145"/>
      <c r="H379" s="146">
        <v>3</v>
      </c>
      <c r="I379" s="145"/>
      <c r="J379" s="146">
        <v>17</v>
      </c>
      <c r="K379" s="146">
        <v>1</v>
      </c>
      <c r="L379" s="146">
        <v>3</v>
      </c>
      <c r="M379" s="146"/>
      <c r="N379" s="146"/>
      <c r="O379" s="146"/>
      <c r="P379" s="52" t="s">
        <v>186</v>
      </c>
      <c r="Q379" s="52" t="s">
        <v>342</v>
      </c>
      <c r="R379" s="146"/>
      <c r="S379" s="146"/>
      <c r="T379" s="146">
        <v>3</v>
      </c>
      <c r="U379" s="146"/>
      <c r="V379" s="146">
        <v>12</v>
      </c>
      <c r="W379" s="146">
        <v>1</v>
      </c>
      <c r="X379" s="146">
        <v>3</v>
      </c>
      <c r="Y379" s="146"/>
      <c r="Z379" s="146"/>
      <c r="AA379" s="146"/>
      <c r="AB379" s="52" t="s">
        <v>187</v>
      </c>
      <c r="AC379" s="52" t="s">
        <v>260</v>
      </c>
      <c r="AD379" s="52"/>
      <c r="AE379" s="52"/>
      <c r="AF379" s="52"/>
      <c r="AG379" s="52"/>
      <c r="AH379" s="52"/>
      <c r="AI379" s="52"/>
      <c r="AJ379" s="52"/>
      <c r="AK379" s="52"/>
      <c r="AL379" s="52"/>
      <c r="AM379" s="52" t="s">
        <v>350</v>
      </c>
      <c r="AN379" s="52" t="s">
        <v>262</v>
      </c>
      <c r="AO379" s="147" t="s">
        <v>263</v>
      </c>
      <c r="AP379" s="147" t="s">
        <v>464</v>
      </c>
      <c r="AQ379" s="147" t="s">
        <v>468</v>
      </c>
      <c r="AR379" s="148" t="s">
        <v>265</v>
      </c>
      <c r="AS379" s="147" t="s">
        <v>471</v>
      </c>
      <c r="AT379" s="149">
        <v>16758.72</v>
      </c>
      <c r="AU379" s="149">
        <v>16758.72</v>
      </c>
      <c r="AV379" s="149">
        <v>0</v>
      </c>
      <c r="AW379" s="149">
        <v>0</v>
      </c>
      <c r="AX379" s="149">
        <v>0</v>
      </c>
      <c r="AY379" s="149">
        <v>0</v>
      </c>
      <c r="AZ379" s="141" t="s">
        <v>152</v>
      </c>
      <c r="BA379" s="152"/>
      <c r="BB379" s="152"/>
      <c r="BC379" s="152"/>
      <c r="BD379" s="152"/>
      <c r="BE379" s="152"/>
      <c r="BF379" s="152"/>
      <c r="BG379" s="152"/>
      <c r="BH379" s="152"/>
      <c r="BI379" s="152"/>
      <c r="BJ379" s="152"/>
      <c r="BK379" s="152"/>
      <c r="BL379" s="152"/>
      <c r="BM379" s="152"/>
      <c r="BN379" s="152"/>
      <c r="BO379" s="152"/>
      <c r="BP379" s="152"/>
      <c r="BQ379" s="152"/>
      <c r="BR379" s="152"/>
      <c r="BS379" s="152"/>
      <c r="BT379" s="152"/>
      <c r="BU379" s="152"/>
      <c r="BV379" s="152"/>
      <c r="BW379" s="152"/>
      <c r="BX379" s="152"/>
      <c r="BY379" s="152"/>
      <c r="BZ379" s="152"/>
      <c r="CA379" s="152"/>
      <c r="CB379" s="152"/>
      <c r="CC379" s="152"/>
      <c r="CD379" s="152"/>
      <c r="CE379" s="152"/>
      <c r="CF379" s="152"/>
      <c r="CG379" s="152"/>
      <c r="CH379" s="152"/>
      <c r="CI379" s="152"/>
      <c r="CJ379" s="152"/>
      <c r="CK379" s="152"/>
      <c r="CL379" s="152"/>
      <c r="CM379" s="152"/>
      <c r="CN379" s="152"/>
      <c r="CO379" s="152"/>
      <c r="CP379" s="152"/>
      <c r="CQ379" s="152"/>
      <c r="CR379" s="152"/>
      <c r="CS379" s="152"/>
      <c r="CT379" s="152"/>
      <c r="CU379" s="152"/>
      <c r="CV379" s="152"/>
      <c r="CW379" s="152"/>
      <c r="CX379" s="152"/>
      <c r="CY379" s="152"/>
      <c r="CZ379" s="152"/>
      <c r="DA379" s="152"/>
      <c r="DB379" s="152"/>
      <c r="DC379" s="152"/>
      <c r="DD379" s="152"/>
      <c r="DE379" s="152"/>
      <c r="DF379" s="152"/>
      <c r="DG379" s="152"/>
      <c r="DH379" s="152"/>
      <c r="DI379" s="152"/>
      <c r="DJ379" s="152"/>
      <c r="DK379" s="152"/>
      <c r="DL379" s="152"/>
      <c r="DM379" s="152"/>
      <c r="DN379" s="152"/>
      <c r="DO379" s="152"/>
      <c r="DP379" s="152"/>
      <c r="DQ379" s="152"/>
      <c r="DR379" s="152"/>
      <c r="DS379" s="152"/>
      <c r="DT379" s="152"/>
      <c r="DU379" s="152"/>
      <c r="DV379" s="152"/>
      <c r="DW379" s="152"/>
      <c r="DX379" s="152"/>
      <c r="DY379" s="152"/>
      <c r="DZ379" s="152"/>
      <c r="EA379" s="152"/>
      <c r="EB379" s="152"/>
      <c r="EC379" s="152"/>
      <c r="ED379" s="152"/>
      <c r="EE379" s="152"/>
      <c r="EF379" s="152"/>
      <c r="EG379" s="152"/>
      <c r="EH379" s="152"/>
      <c r="EI379" s="152"/>
      <c r="EJ379" s="152"/>
      <c r="EK379" s="152"/>
      <c r="EL379" s="152"/>
      <c r="EM379" s="152"/>
      <c r="EN379" s="152"/>
      <c r="EO379" s="152"/>
      <c r="EP379" s="152"/>
      <c r="EQ379" s="152"/>
      <c r="ER379" s="152"/>
      <c r="ES379" s="152"/>
      <c r="ET379" s="152"/>
      <c r="EU379" s="152"/>
      <c r="EV379" s="152"/>
      <c r="EW379" s="152"/>
      <c r="EX379" s="152"/>
      <c r="EY379" s="152"/>
      <c r="EZ379" s="152"/>
      <c r="FA379" s="152"/>
      <c r="FB379" s="152"/>
      <c r="FC379" s="152"/>
      <c r="FD379" s="152"/>
      <c r="FE379" s="152"/>
      <c r="FF379" s="152"/>
      <c r="FG379" s="152"/>
      <c r="FH379" s="152"/>
      <c r="FI379" s="152"/>
      <c r="FJ379" s="152"/>
      <c r="FK379" s="152"/>
      <c r="FL379" s="152"/>
      <c r="FM379" s="152"/>
      <c r="FN379" s="152"/>
      <c r="FO379" s="152"/>
      <c r="FP379" s="152"/>
      <c r="FQ379" s="152"/>
      <c r="FR379" s="152"/>
      <c r="FS379" s="152"/>
      <c r="FT379" s="152"/>
      <c r="FU379" s="152"/>
      <c r="FV379" s="152"/>
      <c r="FW379" s="152"/>
      <c r="FX379" s="152"/>
      <c r="FY379" s="152"/>
      <c r="FZ379" s="152"/>
      <c r="GA379" s="152"/>
      <c r="GB379" s="152"/>
      <c r="GC379" s="152"/>
      <c r="GD379" s="152"/>
      <c r="GE379" s="152"/>
      <c r="GF379" s="152"/>
      <c r="GG379" s="152"/>
      <c r="GH379" s="152"/>
      <c r="GI379" s="152"/>
      <c r="GJ379" s="152"/>
      <c r="GK379" s="152"/>
      <c r="GL379" s="152"/>
      <c r="GM379" s="152"/>
      <c r="GN379" s="152"/>
      <c r="GO379" s="152"/>
      <c r="GP379" s="152"/>
      <c r="GQ379" s="152"/>
      <c r="GR379" s="152"/>
      <c r="GS379" s="152"/>
      <c r="GT379" s="152"/>
      <c r="GU379" s="152"/>
      <c r="GV379" s="152"/>
      <c r="GW379" s="152"/>
      <c r="GX379" s="152"/>
      <c r="GY379" s="152"/>
      <c r="GZ379" s="152"/>
      <c r="HA379" s="152"/>
      <c r="HB379" s="152"/>
      <c r="HC379" s="152"/>
      <c r="HD379" s="152"/>
      <c r="HE379" s="152"/>
      <c r="HF379" s="152"/>
      <c r="HG379" s="152"/>
      <c r="HH379" s="152"/>
      <c r="HI379" s="152"/>
      <c r="HJ379" s="152"/>
      <c r="HK379" s="152"/>
      <c r="HL379" s="152"/>
      <c r="HM379" s="152"/>
      <c r="HN379" s="152"/>
      <c r="HO379" s="152"/>
      <c r="HP379" s="152"/>
      <c r="HQ379" s="152"/>
      <c r="HR379" s="152"/>
      <c r="HS379" s="152"/>
      <c r="HT379" s="152"/>
      <c r="HU379" s="152"/>
      <c r="HV379" s="152"/>
      <c r="HW379" s="152"/>
      <c r="HX379" s="152"/>
      <c r="HY379" s="152"/>
      <c r="HZ379" s="152"/>
      <c r="IA379" s="152"/>
      <c r="IB379" s="152"/>
      <c r="IC379" s="152"/>
      <c r="ID379" s="152"/>
      <c r="IE379" s="152"/>
      <c r="IF379" s="152"/>
      <c r="IG379" s="152"/>
      <c r="IH379" s="152"/>
      <c r="II379" s="152"/>
      <c r="IJ379" s="152"/>
      <c r="IK379" s="152"/>
      <c r="IL379" s="152"/>
      <c r="IM379" s="152"/>
      <c r="IN379" s="152"/>
      <c r="IO379" s="152"/>
      <c r="IP379" s="152"/>
      <c r="IQ379" s="152"/>
      <c r="IR379" s="152"/>
      <c r="IS379" s="152"/>
      <c r="IT379" s="152"/>
      <c r="IU379" s="152"/>
      <c r="IV379" s="152"/>
    </row>
    <row r="380" spans="1:256" s="35" customFormat="1" ht="409.5">
      <c r="A380" s="141">
        <v>606</v>
      </c>
      <c r="B380" s="45" t="s">
        <v>254</v>
      </c>
      <c r="C380" s="142">
        <v>401000026</v>
      </c>
      <c r="D380" s="154" t="s">
        <v>462</v>
      </c>
      <c r="E380" s="144" t="s">
        <v>185</v>
      </c>
      <c r="F380" s="145"/>
      <c r="G380" s="145"/>
      <c r="H380" s="146">
        <v>3</v>
      </c>
      <c r="I380" s="145"/>
      <c r="J380" s="146">
        <v>17</v>
      </c>
      <c r="K380" s="146">
        <v>1</v>
      </c>
      <c r="L380" s="146">
        <v>3</v>
      </c>
      <c r="M380" s="146"/>
      <c r="N380" s="146"/>
      <c r="O380" s="146"/>
      <c r="P380" s="52" t="s">
        <v>186</v>
      </c>
      <c r="Q380" s="52" t="s">
        <v>342</v>
      </c>
      <c r="R380" s="146"/>
      <c r="S380" s="146"/>
      <c r="T380" s="146">
        <v>3</v>
      </c>
      <c r="U380" s="146"/>
      <c r="V380" s="146">
        <v>12</v>
      </c>
      <c r="W380" s="146">
        <v>1</v>
      </c>
      <c r="X380" s="146">
        <v>3</v>
      </c>
      <c r="Y380" s="146"/>
      <c r="Z380" s="146"/>
      <c r="AA380" s="146"/>
      <c r="AB380" s="52" t="s">
        <v>187</v>
      </c>
      <c r="AC380" s="52" t="s">
        <v>260</v>
      </c>
      <c r="AD380" s="52"/>
      <c r="AE380" s="52"/>
      <c r="AF380" s="52"/>
      <c r="AG380" s="52"/>
      <c r="AH380" s="52"/>
      <c r="AI380" s="52"/>
      <c r="AJ380" s="52"/>
      <c r="AK380" s="52"/>
      <c r="AL380" s="52"/>
      <c r="AM380" s="52" t="s">
        <v>350</v>
      </c>
      <c r="AN380" s="52" t="s">
        <v>262</v>
      </c>
      <c r="AO380" s="147" t="s">
        <v>263</v>
      </c>
      <c r="AP380" s="147" t="s">
        <v>464</v>
      </c>
      <c r="AQ380" s="147" t="s">
        <v>468</v>
      </c>
      <c r="AR380" s="148" t="s">
        <v>265</v>
      </c>
      <c r="AS380" s="147" t="s">
        <v>116</v>
      </c>
      <c r="AT380" s="149">
        <v>862260</v>
      </c>
      <c r="AU380" s="149">
        <v>862260</v>
      </c>
      <c r="AV380" s="149">
        <v>1081125</v>
      </c>
      <c r="AW380" s="149">
        <v>243585</v>
      </c>
      <c r="AX380" s="149">
        <v>243895</v>
      </c>
      <c r="AY380" s="149">
        <v>243895</v>
      </c>
      <c r="AZ380" s="141" t="s">
        <v>134</v>
      </c>
      <c r="BA380" s="152"/>
      <c r="BB380" s="152"/>
      <c r="BC380" s="152"/>
      <c r="BD380" s="152"/>
      <c r="BE380" s="152"/>
      <c r="BF380" s="152"/>
      <c r="BG380" s="152"/>
      <c r="BH380" s="152"/>
      <c r="BI380" s="152"/>
      <c r="BJ380" s="152"/>
      <c r="BK380" s="152"/>
      <c r="BL380" s="152"/>
      <c r="BM380" s="152"/>
      <c r="BN380" s="152"/>
      <c r="BO380" s="152"/>
      <c r="BP380" s="152"/>
      <c r="BQ380" s="152"/>
      <c r="BR380" s="152"/>
      <c r="BS380" s="152"/>
      <c r="BT380" s="152"/>
      <c r="BU380" s="152"/>
      <c r="BV380" s="152"/>
      <c r="BW380" s="152"/>
      <c r="BX380" s="152"/>
      <c r="BY380" s="152"/>
      <c r="BZ380" s="152"/>
      <c r="CA380" s="152"/>
      <c r="CB380" s="152"/>
      <c r="CC380" s="152"/>
      <c r="CD380" s="152"/>
      <c r="CE380" s="152"/>
      <c r="CF380" s="152"/>
      <c r="CG380" s="152"/>
      <c r="CH380" s="152"/>
      <c r="CI380" s="152"/>
      <c r="CJ380" s="152"/>
      <c r="CK380" s="152"/>
      <c r="CL380" s="152"/>
      <c r="CM380" s="152"/>
      <c r="CN380" s="152"/>
      <c r="CO380" s="152"/>
      <c r="CP380" s="152"/>
      <c r="CQ380" s="152"/>
      <c r="CR380" s="152"/>
      <c r="CS380" s="152"/>
      <c r="CT380" s="152"/>
      <c r="CU380" s="152"/>
      <c r="CV380" s="152"/>
      <c r="CW380" s="152"/>
      <c r="CX380" s="152"/>
      <c r="CY380" s="152"/>
      <c r="CZ380" s="152"/>
      <c r="DA380" s="152"/>
      <c r="DB380" s="152"/>
      <c r="DC380" s="152"/>
      <c r="DD380" s="152"/>
      <c r="DE380" s="152"/>
      <c r="DF380" s="152"/>
      <c r="DG380" s="152"/>
      <c r="DH380" s="152"/>
      <c r="DI380" s="152"/>
      <c r="DJ380" s="152"/>
      <c r="DK380" s="152"/>
      <c r="DL380" s="152"/>
      <c r="DM380" s="152"/>
      <c r="DN380" s="152"/>
      <c r="DO380" s="152"/>
      <c r="DP380" s="152"/>
      <c r="DQ380" s="152"/>
      <c r="DR380" s="152"/>
      <c r="DS380" s="152"/>
      <c r="DT380" s="152"/>
      <c r="DU380" s="152"/>
      <c r="DV380" s="152"/>
      <c r="DW380" s="152"/>
      <c r="DX380" s="152"/>
      <c r="DY380" s="152"/>
      <c r="DZ380" s="152"/>
      <c r="EA380" s="152"/>
      <c r="EB380" s="152"/>
      <c r="EC380" s="152"/>
      <c r="ED380" s="152"/>
      <c r="EE380" s="152"/>
      <c r="EF380" s="152"/>
      <c r="EG380" s="152"/>
      <c r="EH380" s="152"/>
      <c r="EI380" s="152"/>
      <c r="EJ380" s="152"/>
      <c r="EK380" s="152"/>
      <c r="EL380" s="152"/>
      <c r="EM380" s="152"/>
      <c r="EN380" s="152"/>
      <c r="EO380" s="152"/>
      <c r="EP380" s="152"/>
      <c r="EQ380" s="152"/>
      <c r="ER380" s="152"/>
      <c r="ES380" s="152"/>
      <c r="ET380" s="152"/>
      <c r="EU380" s="152"/>
      <c r="EV380" s="152"/>
      <c r="EW380" s="152"/>
      <c r="EX380" s="152"/>
      <c r="EY380" s="152"/>
      <c r="EZ380" s="152"/>
      <c r="FA380" s="152"/>
      <c r="FB380" s="152"/>
      <c r="FC380" s="152"/>
      <c r="FD380" s="152"/>
      <c r="FE380" s="152"/>
      <c r="FF380" s="152"/>
      <c r="FG380" s="152"/>
      <c r="FH380" s="152"/>
      <c r="FI380" s="152"/>
      <c r="FJ380" s="152"/>
      <c r="FK380" s="152"/>
      <c r="FL380" s="152"/>
      <c r="FM380" s="152"/>
      <c r="FN380" s="152"/>
      <c r="FO380" s="152"/>
      <c r="FP380" s="152"/>
      <c r="FQ380" s="152"/>
      <c r="FR380" s="152"/>
      <c r="FS380" s="152"/>
      <c r="FT380" s="152"/>
      <c r="FU380" s="152"/>
      <c r="FV380" s="152"/>
      <c r="FW380" s="152"/>
      <c r="FX380" s="152"/>
      <c r="FY380" s="152"/>
      <c r="FZ380" s="152"/>
      <c r="GA380" s="152"/>
      <c r="GB380" s="152"/>
      <c r="GC380" s="152"/>
      <c r="GD380" s="152"/>
      <c r="GE380" s="152"/>
      <c r="GF380" s="152"/>
      <c r="GG380" s="152"/>
      <c r="GH380" s="152"/>
      <c r="GI380" s="152"/>
      <c r="GJ380" s="152"/>
      <c r="GK380" s="152"/>
      <c r="GL380" s="152"/>
      <c r="GM380" s="152"/>
      <c r="GN380" s="152"/>
      <c r="GO380" s="152"/>
      <c r="GP380" s="152"/>
      <c r="GQ380" s="152"/>
      <c r="GR380" s="152"/>
      <c r="GS380" s="152"/>
      <c r="GT380" s="152"/>
      <c r="GU380" s="152"/>
      <c r="GV380" s="152"/>
      <c r="GW380" s="152"/>
      <c r="GX380" s="152"/>
      <c r="GY380" s="152"/>
      <c r="GZ380" s="152"/>
      <c r="HA380" s="152"/>
      <c r="HB380" s="152"/>
      <c r="HC380" s="152"/>
      <c r="HD380" s="152"/>
      <c r="HE380" s="152"/>
      <c r="HF380" s="152"/>
      <c r="HG380" s="152"/>
      <c r="HH380" s="152"/>
      <c r="HI380" s="152"/>
      <c r="HJ380" s="152"/>
      <c r="HK380" s="152"/>
      <c r="HL380" s="152"/>
      <c r="HM380" s="152"/>
      <c r="HN380" s="152"/>
      <c r="HO380" s="152"/>
      <c r="HP380" s="152"/>
      <c r="HQ380" s="152"/>
      <c r="HR380" s="152"/>
      <c r="HS380" s="152"/>
      <c r="HT380" s="152"/>
      <c r="HU380" s="152"/>
      <c r="HV380" s="152"/>
      <c r="HW380" s="152"/>
      <c r="HX380" s="152"/>
      <c r="HY380" s="152"/>
      <c r="HZ380" s="152"/>
      <c r="IA380" s="152"/>
      <c r="IB380" s="152"/>
      <c r="IC380" s="152"/>
      <c r="ID380" s="152"/>
      <c r="IE380" s="152"/>
      <c r="IF380" s="152"/>
      <c r="IG380" s="152"/>
      <c r="IH380" s="152"/>
      <c r="II380" s="152"/>
      <c r="IJ380" s="152"/>
      <c r="IK380" s="152"/>
      <c r="IL380" s="152"/>
      <c r="IM380" s="152"/>
      <c r="IN380" s="152"/>
      <c r="IO380" s="152"/>
      <c r="IP380" s="152"/>
      <c r="IQ380" s="152"/>
      <c r="IR380" s="152"/>
      <c r="IS380" s="152"/>
      <c r="IT380" s="152"/>
      <c r="IU380" s="152"/>
      <c r="IV380" s="152"/>
    </row>
    <row r="381" spans="1:256" s="35" customFormat="1" ht="409.5">
      <c r="A381" s="141">
        <v>606</v>
      </c>
      <c r="B381" s="45" t="s">
        <v>254</v>
      </c>
      <c r="C381" s="142">
        <v>401000026</v>
      </c>
      <c r="D381" s="154" t="s">
        <v>462</v>
      </c>
      <c r="E381" s="144" t="s">
        <v>185</v>
      </c>
      <c r="F381" s="145"/>
      <c r="G381" s="145"/>
      <c r="H381" s="146">
        <v>3</v>
      </c>
      <c r="I381" s="145"/>
      <c r="J381" s="146">
        <v>17</v>
      </c>
      <c r="K381" s="146">
        <v>1</v>
      </c>
      <c r="L381" s="146">
        <v>3</v>
      </c>
      <c r="M381" s="146"/>
      <c r="N381" s="146"/>
      <c r="O381" s="146"/>
      <c r="P381" s="52" t="s">
        <v>186</v>
      </c>
      <c r="Q381" s="52" t="s">
        <v>342</v>
      </c>
      <c r="R381" s="146"/>
      <c r="S381" s="146"/>
      <c r="T381" s="146">
        <v>3</v>
      </c>
      <c r="U381" s="146"/>
      <c r="V381" s="146">
        <v>12</v>
      </c>
      <c r="W381" s="146">
        <v>1</v>
      </c>
      <c r="X381" s="146">
        <v>3</v>
      </c>
      <c r="Y381" s="146"/>
      <c r="Z381" s="146"/>
      <c r="AA381" s="146"/>
      <c r="AB381" s="52" t="s">
        <v>187</v>
      </c>
      <c r="AC381" s="52" t="s">
        <v>260</v>
      </c>
      <c r="AD381" s="52"/>
      <c r="AE381" s="52"/>
      <c r="AF381" s="52"/>
      <c r="AG381" s="52"/>
      <c r="AH381" s="52"/>
      <c r="AI381" s="52"/>
      <c r="AJ381" s="52"/>
      <c r="AK381" s="52"/>
      <c r="AL381" s="52"/>
      <c r="AM381" s="52" t="s">
        <v>350</v>
      </c>
      <c r="AN381" s="52" t="s">
        <v>262</v>
      </c>
      <c r="AO381" s="147" t="s">
        <v>263</v>
      </c>
      <c r="AP381" s="147" t="s">
        <v>464</v>
      </c>
      <c r="AQ381" s="147" t="s">
        <v>468</v>
      </c>
      <c r="AR381" s="148" t="s">
        <v>265</v>
      </c>
      <c r="AS381" s="147" t="s">
        <v>227</v>
      </c>
      <c r="AT381" s="149">
        <v>0</v>
      </c>
      <c r="AU381" s="149">
        <v>0</v>
      </c>
      <c r="AV381" s="149">
        <v>0</v>
      </c>
      <c r="AW381" s="149">
        <v>22000</v>
      </c>
      <c r="AX381" s="149">
        <v>22000</v>
      </c>
      <c r="AY381" s="149">
        <v>22500</v>
      </c>
      <c r="AZ381" s="141" t="s">
        <v>134</v>
      </c>
      <c r="BA381" s="152"/>
      <c r="BB381" s="152"/>
      <c r="BC381" s="152"/>
      <c r="BD381" s="152"/>
      <c r="BE381" s="152"/>
      <c r="BF381" s="152"/>
      <c r="BG381" s="152"/>
      <c r="BH381" s="152"/>
      <c r="BI381" s="152"/>
      <c r="BJ381" s="152"/>
      <c r="BK381" s="152"/>
      <c r="BL381" s="152"/>
      <c r="BM381" s="152"/>
      <c r="BN381" s="152"/>
      <c r="BO381" s="152"/>
      <c r="BP381" s="152"/>
      <c r="BQ381" s="152"/>
      <c r="BR381" s="152"/>
      <c r="BS381" s="152"/>
      <c r="BT381" s="152"/>
      <c r="BU381" s="152"/>
      <c r="BV381" s="152"/>
      <c r="BW381" s="152"/>
      <c r="BX381" s="152"/>
      <c r="BY381" s="152"/>
      <c r="BZ381" s="152"/>
      <c r="CA381" s="152"/>
      <c r="CB381" s="152"/>
      <c r="CC381" s="152"/>
      <c r="CD381" s="152"/>
      <c r="CE381" s="152"/>
      <c r="CF381" s="152"/>
      <c r="CG381" s="152"/>
      <c r="CH381" s="152"/>
      <c r="CI381" s="152"/>
      <c r="CJ381" s="152"/>
      <c r="CK381" s="152"/>
      <c r="CL381" s="152"/>
      <c r="CM381" s="152"/>
      <c r="CN381" s="152"/>
      <c r="CO381" s="152"/>
      <c r="CP381" s="152"/>
      <c r="CQ381" s="152"/>
      <c r="CR381" s="152"/>
      <c r="CS381" s="152"/>
      <c r="CT381" s="152"/>
      <c r="CU381" s="152"/>
      <c r="CV381" s="152"/>
      <c r="CW381" s="152"/>
      <c r="CX381" s="152"/>
      <c r="CY381" s="152"/>
      <c r="CZ381" s="152"/>
      <c r="DA381" s="152"/>
      <c r="DB381" s="152"/>
      <c r="DC381" s="152"/>
      <c r="DD381" s="152"/>
      <c r="DE381" s="152"/>
      <c r="DF381" s="152"/>
      <c r="DG381" s="152"/>
      <c r="DH381" s="152"/>
      <c r="DI381" s="152"/>
      <c r="DJ381" s="152"/>
      <c r="DK381" s="152"/>
      <c r="DL381" s="152"/>
      <c r="DM381" s="152"/>
      <c r="DN381" s="152"/>
      <c r="DO381" s="152"/>
      <c r="DP381" s="152"/>
      <c r="DQ381" s="152"/>
      <c r="DR381" s="152"/>
      <c r="DS381" s="152"/>
      <c r="DT381" s="152"/>
      <c r="DU381" s="152"/>
      <c r="DV381" s="152"/>
      <c r="DW381" s="152"/>
      <c r="DX381" s="152"/>
      <c r="DY381" s="152"/>
      <c r="DZ381" s="152"/>
      <c r="EA381" s="152"/>
      <c r="EB381" s="152"/>
      <c r="EC381" s="152"/>
      <c r="ED381" s="152"/>
      <c r="EE381" s="152"/>
      <c r="EF381" s="152"/>
      <c r="EG381" s="152"/>
      <c r="EH381" s="152"/>
      <c r="EI381" s="152"/>
      <c r="EJ381" s="152"/>
      <c r="EK381" s="152"/>
      <c r="EL381" s="152"/>
      <c r="EM381" s="152"/>
      <c r="EN381" s="152"/>
      <c r="EO381" s="152"/>
      <c r="EP381" s="152"/>
      <c r="EQ381" s="152"/>
      <c r="ER381" s="152"/>
      <c r="ES381" s="152"/>
      <c r="ET381" s="152"/>
      <c r="EU381" s="152"/>
      <c r="EV381" s="152"/>
      <c r="EW381" s="152"/>
      <c r="EX381" s="152"/>
      <c r="EY381" s="152"/>
      <c r="EZ381" s="152"/>
      <c r="FA381" s="152"/>
      <c r="FB381" s="152"/>
      <c r="FC381" s="152"/>
      <c r="FD381" s="152"/>
      <c r="FE381" s="152"/>
      <c r="FF381" s="152"/>
      <c r="FG381" s="152"/>
      <c r="FH381" s="152"/>
      <c r="FI381" s="152"/>
      <c r="FJ381" s="152"/>
      <c r="FK381" s="152"/>
      <c r="FL381" s="152"/>
      <c r="FM381" s="152"/>
      <c r="FN381" s="152"/>
      <c r="FO381" s="152"/>
      <c r="FP381" s="152"/>
      <c r="FQ381" s="152"/>
      <c r="FR381" s="152"/>
      <c r="FS381" s="152"/>
      <c r="FT381" s="152"/>
      <c r="FU381" s="152"/>
      <c r="FV381" s="152"/>
      <c r="FW381" s="152"/>
      <c r="FX381" s="152"/>
      <c r="FY381" s="152"/>
      <c r="FZ381" s="152"/>
      <c r="GA381" s="152"/>
      <c r="GB381" s="152"/>
      <c r="GC381" s="152"/>
      <c r="GD381" s="152"/>
      <c r="GE381" s="152"/>
      <c r="GF381" s="152"/>
      <c r="GG381" s="152"/>
      <c r="GH381" s="152"/>
      <c r="GI381" s="152"/>
      <c r="GJ381" s="152"/>
      <c r="GK381" s="152"/>
      <c r="GL381" s="152"/>
      <c r="GM381" s="152"/>
      <c r="GN381" s="152"/>
      <c r="GO381" s="152"/>
      <c r="GP381" s="152"/>
      <c r="GQ381" s="152"/>
      <c r="GR381" s="152"/>
      <c r="GS381" s="152"/>
      <c r="GT381" s="152"/>
      <c r="GU381" s="152"/>
      <c r="GV381" s="152"/>
      <c r="GW381" s="152"/>
      <c r="GX381" s="152"/>
      <c r="GY381" s="152"/>
      <c r="GZ381" s="152"/>
      <c r="HA381" s="152"/>
      <c r="HB381" s="152"/>
      <c r="HC381" s="152"/>
      <c r="HD381" s="152"/>
      <c r="HE381" s="152"/>
      <c r="HF381" s="152"/>
      <c r="HG381" s="152"/>
      <c r="HH381" s="152"/>
      <c r="HI381" s="152"/>
      <c r="HJ381" s="152"/>
      <c r="HK381" s="152"/>
      <c r="HL381" s="152"/>
      <c r="HM381" s="152"/>
      <c r="HN381" s="152"/>
      <c r="HO381" s="152"/>
      <c r="HP381" s="152"/>
      <c r="HQ381" s="152"/>
      <c r="HR381" s="152"/>
      <c r="HS381" s="152"/>
      <c r="HT381" s="152"/>
      <c r="HU381" s="152"/>
      <c r="HV381" s="152"/>
      <c r="HW381" s="152"/>
      <c r="HX381" s="152"/>
      <c r="HY381" s="152"/>
      <c r="HZ381" s="152"/>
      <c r="IA381" s="152"/>
      <c r="IB381" s="152"/>
      <c r="IC381" s="152"/>
      <c r="ID381" s="152"/>
      <c r="IE381" s="152"/>
      <c r="IF381" s="152"/>
      <c r="IG381" s="152"/>
      <c r="IH381" s="152"/>
      <c r="II381" s="152"/>
      <c r="IJ381" s="152"/>
      <c r="IK381" s="152"/>
      <c r="IL381" s="152"/>
      <c r="IM381" s="152"/>
      <c r="IN381" s="152"/>
      <c r="IO381" s="152"/>
      <c r="IP381" s="152"/>
      <c r="IQ381" s="152"/>
      <c r="IR381" s="152"/>
      <c r="IS381" s="152"/>
      <c r="IT381" s="152"/>
      <c r="IU381" s="152"/>
      <c r="IV381" s="152"/>
    </row>
    <row r="382" spans="1:256" s="35" customFormat="1" ht="409.5">
      <c r="A382" s="141">
        <v>606</v>
      </c>
      <c r="B382" s="45" t="s">
        <v>254</v>
      </c>
      <c r="C382" s="142">
        <v>401000026</v>
      </c>
      <c r="D382" s="154" t="s">
        <v>462</v>
      </c>
      <c r="E382" s="144" t="s">
        <v>185</v>
      </c>
      <c r="F382" s="145"/>
      <c r="G382" s="145"/>
      <c r="H382" s="146">
        <v>3</v>
      </c>
      <c r="I382" s="145"/>
      <c r="J382" s="146">
        <v>17</v>
      </c>
      <c r="K382" s="146">
        <v>1</v>
      </c>
      <c r="L382" s="146">
        <v>3</v>
      </c>
      <c r="M382" s="146"/>
      <c r="N382" s="146"/>
      <c r="O382" s="146"/>
      <c r="P382" s="52" t="s">
        <v>186</v>
      </c>
      <c r="Q382" s="52" t="s">
        <v>342</v>
      </c>
      <c r="R382" s="146"/>
      <c r="S382" s="146"/>
      <c r="T382" s="146">
        <v>3</v>
      </c>
      <c r="U382" s="146"/>
      <c r="V382" s="146">
        <v>12</v>
      </c>
      <c r="W382" s="146">
        <v>1</v>
      </c>
      <c r="X382" s="146">
        <v>3</v>
      </c>
      <c r="Y382" s="146"/>
      <c r="Z382" s="146"/>
      <c r="AA382" s="146"/>
      <c r="AB382" s="52" t="s">
        <v>187</v>
      </c>
      <c r="AC382" s="52" t="s">
        <v>260</v>
      </c>
      <c r="AD382" s="52"/>
      <c r="AE382" s="52"/>
      <c r="AF382" s="52"/>
      <c r="AG382" s="52"/>
      <c r="AH382" s="52"/>
      <c r="AI382" s="52"/>
      <c r="AJ382" s="52"/>
      <c r="AK382" s="52"/>
      <c r="AL382" s="52"/>
      <c r="AM382" s="52" t="s">
        <v>350</v>
      </c>
      <c r="AN382" s="52" t="s">
        <v>262</v>
      </c>
      <c r="AO382" s="147" t="s">
        <v>263</v>
      </c>
      <c r="AP382" s="147" t="s">
        <v>464</v>
      </c>
      <c r="AQ382" s="147" t="s">
        <v>468</v>
      </c>
      <c r="AR382" s="148" t="s">
        <v>265</v>
      </c>
      <c r="AS382" s="147" t="s">
        <v>117</v>
      </c>
      <c r="AT382" s="149">
        <v>2120</v>
      </c>
      <c r="AU382" s="149">
        <v>2120</v>
      </c>
      <c r="AV382" s="149">
        <v>1895</v>
      </c>
      <c r="AW382" s="149">
        <v>1895</v>
      </c>
      <c r="AX382" s="149">
        <v>1895</v>
      </c>
      <c r="AY382" s="149">
        <v>1895</v>
      </c>
      <c r="AZ382" s="141" t="s">
        <v>134</v>
      </c>
      <c r="BA382" s="152"/>
      <c r="BB382" s="152"/>
      <c r="BC382" s="152"/>
      <c r="BD382" s="152"/>
      <c r="BE382" s="152"/>
      <c r="BF382" s="152"/>
      <c r="BG382" s="152"/>
      <c r="BH382" s="152"/>
      <c r="BI382" s="152"/>
      <c r="BJ382" s="152"/>
      <c r="BK382" s="152"/>
      <c r="BL382" s="152"/>
      <c r="BM382" s="152"/>
      <c r="BN382" s="152"/>
      <c r="BO382" s="152"/>
      <c r="BP382" s="152"/>
      <c r="BQ382" s="152"/>
      <c r="BR382" s="152"/>
      <c r="BS382" s="152"/>
      <c r="BT382" s="152"/>
      <c r="BU382" s="152"/>
      <c r="BV382" s="152"/>
      <c r="BW382" s="152"/>
      <c r="BX382" s="152"/>
      <c r="BY382" s="152"/>
      <c r="BZ382" s="152"/>
      <c r="CA382" s="152"/>
      <c r="CB382" s="152"/>
      <c r="CC382" s="152"/>
      <c r="CD382" s="152"/>
      <c r="CE382" s="152"/>
      <c r="CF382" s="152"/>
      <c r="CG382" s="152"/>
      <c r="CH382" s="152"/>
      <c r="CI382" s="152"/>
      <c r="CJ382" s="152"/>
      <c r="CK382" s="152"/>
      <c r="CL382" s="152"/>
      <c r="CM382" s="152"/>
      <c r="CN382" s="152"/>
      <c r="CO382" s="152"/>
      <c r="CP382" s="152"/>
      <c r="CQ382" s="152"/>
      <c r="CR382" s="152"/>
      <c r="CS382" s="152"/>
      <c r="CT382" s="152"/>
      <c r="CU382" s="152"/>
      <c r="CV382" s="152"/>
      <c r="CW382" s="152"/>
      <c r="CX382" s="152"/>
      <c r="CY382" s="152"/>
      <c r="CZ382" s="152"/>
      <c r="DA382" s="152"/>
      <c r="DB382" s="152"/>
      <c r="DC382" s="152"/>
      <c r="DD382" s="152"/>
      <c r="DE382" s="152"/>
      <c r="DF382" s="152"/>
      <c r="DG382" s="152"/>
      <c r="DH382" s="152"/>
      <c r="DI382" s="152"/>
      <c r="DJ382" s="152"/>
      <c r="DK382" s="152"/>
      <c r="DL382" s="152"/>
      <c r="DM382" s="152"/>
      <c r="DN382" s="152"/>
      <c r="DO382" s="152"/>
      <c r="DP382" s="152"/>
      <c r="DQ382" s="152"/>
      <c r="DR382" s="152"/>
      <c r="DS382" s="152"/>
      <c r="DT382" s="152"/>
      <c r="DU382" s="152"/>
      <c r="DV382" s="152"/>
      <c r="DW382" s="152"/>
      <c r="DX382" s="152"/>
      <c r="DY382" s="152"/>
      <c r="DZ382" s="152"/>
      <c r="EA382" s="152"/>
      <c r="EB382" s="152"/>
      <c r="EC382" s="152"/>
      <c r="ED382" s="152"/>
      <c r="EE382" s="152"/>
      <c r="EF382" s="152"/>
      <c r="EG382" s="152"/>
      <c r="EH382" s="152"/>
      <c r="EI382" s="152"/>
      <c r="EJ382" s="152"/>
      <c r="EK382" s="152"/>
      <c r="EL382" s="152"/>
      <c r="EM382" s="152"/>
      <c r="EN382" s="152"/>
      <c r="EO382" s="152"/>
      <c r="EP382" s="152"/>
      <c r="EQ382" s="152"/>
      <c r="ER382" s="152"/>
      <c r="ES382" s="152"/>
      <c r="ET382" s="152"/>
      <c r="EU382" s="152"/>
      <c r="EV382" s="152"/>
      <c r="EW382" s="152"/>
      <c r="EX382" s="152"/>
      <c r="EY382" s="152"/>
      <c r="EZ382" s="152"/>
      <c r="FA382" s="152"/>
      <c r="FB382" s="152"/>
      <c r="FC382" s="152"/>
      <c r="FD382" s="152"/>
      <c r="FE382" s="152"/>
      <c r="FF382" s="152"/>
      <c r="FG382" s="152"/>
      <c r="FH382" s="152"/>
      <c r="FI382" s="152"/>
      <c r="FJ382" s="152"/>
      <c r="FK382" s="152"/>
      <c r="FL382" s="152"/>
      <c r="FM382" s="152"/>
      <c r="FN382" s="152"/>
      <c r="FO382" s="152"/>
      <c r="FP382" s="152"/>
      <c r="FQ382" s="152"/>
      <c r="FR382" s="152"/>
      <c r="FS382" s="152"/>
      <c r="FT382" s="152"/>
      <c r="FU382" s="152"/>
      <c r="FV382" s="152"/>
      <c r="FW382" s="152"/>
      <c r="FX382" s="152"/>
      <c r="FY382" s="152"/>
      <c r="FZ382" s="152"/>
      <c r="GA382" s="152"/>
      <c r="GB382" s="152"/>
      <c r="GC382" s="152"/>
      <c r="GD382" s="152"/>
      <c r="GE382" s="152"/>
      <c r="GF382" s="152"/>
      <c r="GG382" s="152"/>
      <c r="GH382" s="152"/>
      <c r="GI382" s="152"/>
      <c r="GJ382" s="152"/>
      <c r="GK382" s="152"/>
      <c r="GL382" s="152"/>
      <c r="GM382" s="152"/>
      <c r="GN382" s="152"/>
      <c r="GO382" s="152"/>
      <c r="GP382" s="152"/>
      <c r="GQ382" s="152"/>
      <c r="GR382" s="152"/>
      <c r="GS382" s="152"/>
      <c r="GT382" s="152"/>
      <c r="GU382" s="152"/>
      <c r="GV382" s="152"/>
      <c r="GW382" s="152"/>
      <c r="GX382" s="152"/>
      <c r="GY382" s="152"/>
      <c r="GZ382" s="152"/>
      <c r="HA382" s="152"/>
      <c r="HB382" s="152"/>
      <c r="HC382" s="152"/>
      <c r="HD382" s="152"/>
      <c r="HE382" s="152"/>
      <c r="HF382" s="152"/>
      <c r="HG382" s="152"/>
      <c r="HH382" s="152"/>
      <c r="HI382" s="152"/>
      <c r="HJ382" s="152"/>
      <c r="HK382" s="152"/>
      <c r="HL382" s="152"/>
      <c r="HM382" s="152"/>
      <c r="HN382" s="152"/>
      <c r="HO382" s="152"/>
      <c r="HP382" s="152"/>
      <c r="HQ382" s="152"/>
      <c r="HR382" s="152"/>
      <c r="HS382" s="152"/>
      <c r="HT382" s="152"/>
      <c r="HU382" s="152"/>
      <c r="HV382" s="152"/>
      <c r="HW382" s="152"/>
      <c r="HX382" s="152"/>
      <c r="HY382" s="152"/>
      <c r="HZ382" s="152"/>
      <c r="IA382" s="152"/>
      <c r="IB382" s="152"/>
      <c r="IC382" s="152"/>
      <c r="ID382" s="152"/>
      <c r="IE382" s="152"/>
      <c r="IF382" s="152"/>
      <c r="IG382" s="152"/>
      <c r="IH382" s="152"/>
      <c r="II382" s="152"/>
      <c r="IJ382" s="152"/>
      <c r="IK382" s="152"/>
      <c r="IL382" s="152"/>
      <c r="IM382" s="152"/>
      <c r="IN382" s="152"/>
      <c r="IO382" s="152"/>
      <c r="IP382" s="152"/>
      <c r="IQ382" s="152"/>
      <c r="IR382" s="152"/>
      <c r="IS382" s="152"/>
      <c r="IT382" s="152"/>
      <c r="IU382" s="152"/>
      <c r="IV382" s="152"/>
    </row>
    <row r="383" spans="1:256" s="35" customFormat="1" ht="63.75">
      <c r="A383" s="141">
        <v>606</v>
      </c>
      <c r="B383" s="45" t="s">
        <v>254</v>
      </c>
      <c r="C383" s="142">
        <v>401000054</v>
      </c>
      <c r="D383" s="154" t="s">
        <v>472</v>
      </c>
      <c r="E383" s="144" t="s">
        <v>256</v>
      </c>
      <c r="F383" s="145"/>
      <c r="G383" s="145"/>
      <c r="H383" s="146">
        <v>1</v>
      </c>
      <c r="I383" s="145"/>
      <c r="J383" s="146">
        <v>9</v>
      </c>
      <c r="K383" s="146" t="s">
        <v>473</v>
      </c>
      <c r="L383" s="146"/>
      <c r="M383" s="146"/>
      <c r="N383" s="146"/>
      <c r="O383" s="146"/>
      <c r="P383" s="52" t="s">
        <v>258</v>
      </c>
      <c r="Q383" s="52" t="s">
        <v>259</v>
      </c>
      <c r="R383" s="146"/>
      <c r="S383" s="146"/>
      <c r="T383" s="146"/>
      <c r="U383" s="146"/>
      <c r="V383" s="146">
        <v>11</v>
      </c>
      <c r="W383" s="146">
        <v>1</v>
      </c>
      <c r="X383" s="146"/>
      <c r="Y383" s="146"/>
      <c r="Z383" s="146"/>
      <c r="AA383" s="146"/>
      <c r="AB383" s="52" t="s">
        <v>258</v>
      </c>
      <c r="AC383" s="52" t="s">
        <v>260</v>
      </c>
      <c r="AD383" s="52"/>
      <c r="AE383" s="52"/>
      <c r="AF383" s="52"/>
      <c r="AG383" s="52"/>
      <c r="AH383" s="52"/>
      <c r="AI383" s="52"/>
      <c r="AJ383" s="52"/>
      <c r="AK383" s="52"/>
      <c r="AL383" s="52"/>
      <c r="AM383" s="52" t="s">
        <v>350</v>
      </c>
      <c r="AN383" s="52" t="s">
        <v>262</v>
      </c>
      <c r="AO383" s="147" t="s">
        <v>263</v>
      </c>
      <c r="AP383" s="147" t="s">
        <v>464</v>
      </c>
      <c r="AQ383" s="147" t="s">
        <v>474</v>
      </c>
      <c r="AR383" s="148" t="s">
        <v>475</v>
      </c>
      <c r="AS383" s="147" t="s">
        <v>116</v>
      </c>
      <c r="AT383" s="149">
        <v>200000</v>
      </c>
      <c r="AU383" s="149">
        <v>200000</v>
      </c>
      <c r="AV383" s="149">
        <v>200000</v>
      </c>
      <c r="AW383" s="149">
        <v>200000</v>
      </c>
      <c r="AX383" s="149">
        <v>200000</v>
      </c>
      <c r="AY383" s="149">
        <v>200000</v>
      </c>
      <c r="AZ383" s="141" t="s">
        <v>134</v>
      </c>
      <c r="BA383" s="152"/>
      <c r="BB383" s="152"/>
      <c r="BC383" s="152"/>
      <c r="BD383" s="152"/>
      <c r="BE383" s="152"/>
      <c r="BF383" s="152"/>
      <c r="BG383" s="152"/>
      <c r="BH383" s="152"/>
      <c r="BI383" s="152"/>
      <c r="BJ383" s="152"/>
      <c r="BK383" s="152"/>
      <c r="BL383" s="152"/>
      <c r="BM383" s="152"/>
      <c r="BN383" s="152"/>
      <c r="BO383" s="152"/>
      <c r="BP383" s="152"/>
      <c r="BQ383" s="152"/>
      <c r="BR383" s="152"/>
      <c r="BS383" s="152"/>
      <c r="BT383" s="152"/>
      <c r="BU383" s="152"/>
      <c r="BV383" s="152"/>
      <c r="BW383" s="152"/>
      <c r="BX383" s="152"/>
      <c r="BY383" s="152"/>
      <c r="BZ383" s="152"/>
      <c r="CA383" s="152"/>
      <c r="CB383" s="152"/>
      <c r="CC383" s="152"/>
      <c r="CD383" s="152"/>
      <c r="CE383" s="152"/>
      <c r="CF383" s="152"/>
      <c r="CG383" s="152"/>
      <c r="CH383" s="152"/>
      <c r="CI383" s="152"/>
      <c r="CJ383" s="152"/>
      <c r="CK383" s="152"/>
      <c r="CL383" s="152"/>
      <c r="CM383" s="152"/>
      <c r="CN383" s="152"/>
      <c r="CO383" s="152"/>
      <c r="CP383" s="152"/>
      <c r="CQ383" s="152"/>
      <c r="CR383" s="152"/>
      <c r="CS383" s="152"/>
      <c r="CT383" s="152"/>
      <c r="CU383" s="152"/>
      <c r="CV383" s="152"/>
      <c r="CW383" s="152"/>
      <c r="CX383" s="152"/>
      <c r="CY383" s="152"/>
      <c r="CZ383" s="152"/>
      <c r="DA383" s="152"/>
      <c r="DB383" s="152"/>
      <c r="DC383" s="152"/>
      <c r="DD383" s="152"/>
      <c r="DE383" s="152"/>
      <c r="DF383" s="152"/>
      <c r="DG383" s="152"/>
      <c r="DH383" s="152"/>
      <c r="DI383" s="152"/>
      <c r="DJ383" s="152"/>
      <c r="DK383" s="152"/>
      <c r="DL383" s="152"/>
      <c r="DM383" s="152"/>
      <c r="DN383" s="152"/>
      <c r="DO383" s="152"/>
      <c r="DP383" s="152"/>
      <c r="DQ383" s="152"/>
      <c r="DR383" s="152"/>
      <c r="DS383" s="152"/>
      <c r="DT383" s="152"/>
      <c r="DU383" s="152"/>
      <c r="DV383" s="152"/>
      <c r="DW383" s="152"/>
      <c r="DX383" s="152"/>
      <c r="DY383" s="152"/>
      <c r="DZ383" s="152"/>
      <c r="EA383" s="152"/>
      <c r="EB383" s="152"/>
      <c r="EC383" s="152"/>
      <c r="ED383" s="152"/>
      <c r="EE383" s="152"/>
      <c r="EF383" s="152"/>
      <c r="EG383" s="152"/>
      <c r="EH383" s="152"/>
      <c r="EI383" s="152"/>
      <c r="EJ383" s="152"/>
      <c r="EK383" s="152"/>
      <c r="EL383" s="152"/>
      <c r="EM383" s="152"/>
      <c r="EN383" s="152"/>
      <c r="EO383" s="152"/>
      <c r="EP383" s="152"/>
      <c r="EQ383" s="152"/>
      <c r="ER383" s="152"/>
      <c r="ES383" s="152"/>
      <c r="ET383" s="152"/>
      <c r="EU383" s="152"/>
      <c r="EV383" s="152"/>
      <c r="EW383" s="152"/>
      <c r="EX383" s="152"/>
      <c r="EY383" s="152"/>
      <c r="EZ383" s="152"/>
      <c r="FA383" s="152"/>
      <c r="FB383" s="152"/>
      <c r="FC383" s="152"/>
      <c r="FD383" s="152"/>
      <c r="FE383" s="152"/>
      <c r="FF383" s="152"/>
      <c r="FG383" s="152"/>
      <c r="FH383" s="152"/>
      <c r="FI383" s="152"/>
      <c r="FJ383" s="152"/>
      <c r="FK383" s="152"/>
      <c r="FL383" s="152"/>
      <c r="FM383" s="152"/>
      <c r="FN383" s="152"/>
      <c r="FO383" s="152"/>
      <c r="FP383" s="152"/>
      <c r="FQ383" s="152"/>
      <c r="FR383" s="152"/>
      <c r="FS383" s="152"/>
      <c r="FT383" s="152"/>
      <c r="FU383" s="152"/>
      <c r="FV383" s="152"/>
      <c r="FW383" s="152"/>
      <c r="FX383" s="152"/>
      <c r="FY383" s="152"/>
      <c r="FZ383" s="152"/>
      <c r="GA383" s="152"/>
      <c r="GB383" s="152"/>
      <c r="GC383" s="152"/>
      <c r="GD383" s="152"/>
      <c r="GE383" s="152"/>
      <c r="GF383" s="152"/>
      <c r="GG383" s="152"/>
      <c r="GH383" s="152"/>
      <c r="GI383" s="152"/>
      <c r="GJ383" s="152"/>
      <c r="GK383" s="152"/>
      <c r="GL383" s="152"/>
      <c r="GM383" s="152"/>
      <c r="GN383" s="152"/>
      <c r="GO383" s="152"/>
      <c r="GP383" s="152"/>
      <c r="GQ383" s="152"/>
      <c r="GR383" s="152"/>
      <c r="GS383" s="152"/>
      <c r="GT383" s="152"/>
      <c r="GU383" s="152"/>
      <c r="GV383" s="152"/>
      <c r="GW383" s="152"/>
      <c r="GX383" s="152"/>
      <c r="GY383" s="152"/>
      <c r="GZ383" s="152"/>
      <c r="HA383" s="152"/>
      <c r="HB383" s="152"/>
      <c r="HC383" s="152"/>
      <c r="HD383" s="152"/>
      <c r="HE383" s="152"/>
      <c r="HF383" s="152"/>
      <c r="HG383" s="152"/>
      <c r="HH383" s="152"/>
      <c r="HI383" s="152"/>
      <c r="HJ383" s="152"/>
      <c r="HK383" s="152"/>
      <c r="HL383" s="152"/>
      <c r="HM383" s="152"/>
      <c r="HN383" s="152"/>
      <c r="HO383" s="152"/>
      <c r="HP383" s="152"/>
      <c r="HQ383" s="152"/>
      <c r="HR383" s="152"/>
      <c r="HS383" s="152"/>
      <c r="HT383" s="152"/>
      <c r="HU383" s="152"/>
      <c r="HV383" s="152"/>
      <c r="HW383" s="152"/>
      <c r="HX383" s="152"/>
      <c r="HY383" s="152"/>
      <c r="HZ383" s="152"/>
      <c r="IA383" s="152"/>
      <c r="IB383" s="152"/>
      <c r="IC383" s="152"/>
      <c r="ID383" s="152"/>
      <c r="IE383" s="152"/>
      <c r="IF383" s="152"/>
      <c r="IG383" s="152"/>
      <c r="IH383" s="152"/>
      <c r="II383" s="152"/>
      <c r="IJ383" s="152"/>
      <c r="IK383" s="152"/>
      <c r="IL383" s="152"/>
      <c r="IM383" s="152"/>
      <c r="IN383" s="152"/>
      <c r="IO383" s="152"/>
      <c r="IP383" s="152"/>
      <c r="IQ383" s="152"/>
      <c r="IR383" s="152"/>
      <c r="IS383" s="152"/>
      <c r="IT383" s="152"/>
      <c r="IU383" s="152"/>
      <c r="IV383" s="152"/>
    </row>
    <row r="384" spans="1:256" s="35" customFormat="1" ht="63.75">
      <c r="A384" s="141">
        <v>606</v>
      </c>
      <c r="B384" s="45" t="s">
        <v>254</v>
      </c>
      <c r="C384" s="142">
        <v>401000054</v>
      </c>
      <c r="D384" s="154" t="s">
        <v>472</v>
      </c>
      <c r="E384" s="144" t="s">
        <v>256</v>
      </c>
      <c r="F384" s="145"/>
      <c r="G384" s="145"/>
      <c r="H384" s="146">
        <v>1</v>
      </c>
      <c r="I384" s="145"/>
      <c r="J384" s="146">
        <v>9</v>
      </c>
      <c r="K384" s="146">
        <v>1</v>
      </c>
      <c r="L384" s="146">
        <v>7</v>
      </c>
      <c r="M384" s="146"/>
      <c r="N384" s="146"/>
      <c r="O384" s="146"/>
      <c r="P384" s="52" t="s">
        <v>258</v>
      </c>
      <c r="Q384" s="52" t="s">
        <v>259</v>
      </c>
      <c r="R384" s="146"/>
      <c r="S384" s="146"/>
      <c r="T384" s="146"/>
      <c r="U384" s="146"/>
      <c r="V384" s="146">
        <v>11</v>
      </c>
      <c r="W384" s="146">
        <v>1</v>
      </c>
      <c r="X384" s="146"/>
      <c r="Y384" s="146"/>
      <c r="Z384" s="146"/>
      <c r="AA384" s="146"/>
      <c r="AB384" s="52" t="s">
        <v>258</v>
      </c>
      <c r="AC384" s="52" t="s">
        <v>260</v>
      </c>
      <c r="AD384" s="52"/>
      <c r="AE384" s="52"/>
      <c r="AF384" s="52"/>
      <c r="AG384" s="52"/>
      <c r="AH384" s="52"/>
      <c r="AI384" s="52"/>
      <c r="AJ384" s="52"/>
      <c r="AK384" s="52"/>
      <c r="AL384" s="52"/>
      <c r="AM384" s="52" t="s">
        <v>350</v>
      </c>
      <c r="AN384" s="52" t="s">
        <v>262</v>
      </c>
      <c r="AO384" s="147" t="s">
        <v>263</v>
      </c>
      <c r="AP384" s="147" t="s">
        <v>464</v>
      </c>
      <c r="AQ384" s="147" t="s">
        <v>474</v>
      </c>
      <c r="AR384" s="148" t="s">
        <v>475</v>
      </c>
      <c r="AS384" s="147" t="s">
        <v>267</v>
      </c>
      <c r="AT384" s="149">
        <v>4109674</v>
      </c>
      <c r="AU384" s="149">
        <v>4109674</v>
      </c>
      <c r="AV384" s="149">
        <v>3531144</v>
      </c>
      <c r="AW384" s="149">
        <v>4533500</v>
      </c>
      <c r="AX384" s="149">
        <v>4533500</v>
      </c>
      <c r="AY384" s="149">
        <v>4533500</v>
      </c>
      <c r="AZ384" s="141" t="s">
        <v>134</v>
      </c>
      <c r="BA384" s="152"/>
      <c r="BB384" s="152"/>
      <c r="BC384" s="152"/>
      <c r="BD384" s="152"/>
      <c r="BE384" s="152"/>
      <c r="BF384" s="152"/>
      <c r="BG384" s="152"/>
      <c r="BH384" s="152"/>
      <c r="BI384" s="152"/>
      <c r="BJ384" s="152"/>
      <c r="BK384" s="152"/>
      <c r="BL384" s="152"/>
      <c r="BM384" s="152"/>
      <c r="BN384" s="152"/>
      <c r="BO384" s="152"/>
      <c r="BP384" s="152"/>
      <c r="BQ384" s="152"/>
      <c r="BR384" s="152"/>
      <c r="BS384" s="152"/>
      <c r="BT384" s="152"/>
      <c r="BU384" s="152"/>
      <c r="BV384" s="152"/>
      <c r="BW384" s="152"/>
      <c r="BX384" s="152"/>
      <c r="BY384" s="152"/>
      <c r="BZ384" s="152"/>
      <c r="CA384" s="152"/>
      <c r="CB384" s="152"/>
      <c r="CC384" s="152"/>
      <c r="CD384" s="152"/>
      <c r="CE384" s="152"/>
      <c r="CF384" s="152"/>
      <c r="CG384" s="152"/>
      <c r="CH384" s="152"/>
      <c r="CI384" s="152"/>
      <c r="CJ384" s="152"/>
      <c r="CK384" s="152"/>
      <c r="CL384" s="152"/>
      <c r="CM384" s="152"/>
      <c r="CN384" s="152"/>
      <c r="CO384" s="152"/>
      <c r="CP384" s="152"/>
      <c r="CQ384" s="152"/>
      <c r="CR384" s="152"/>
      <c r="CS384" s="152"/>
      <c r="CT384" s="152"/>
      <c r="CU384" s="152"/>
      <c r="CV384" s="152"/>
      <c r="CW384" s="152"/>
      <c r="CX384" s="152"/>
      <c r="CY384" s="152"/>
      <c r="CZ384" s="152"/>
      <c r="DA384" s="152"/>
      <c r="DB384" s="152"/>
      <c r="DC384" s="152"/>
      <c r="DD384" s="152"/>
      <c r="DE384" s="152"/>
      <c r="DF384" s="152"/>
      <c r="DG384" s="152"/>
      <c r="DH384" s="152"/>
      <c r="DI384" s="152"/>
      <c r="DJ384" s="152"/>
      <c r="DK384" s="152"/>
      <c r="DL384" s="152"/>
      <c r="DM384" s="152"/>
      <c r="DN384" s="152"/>
      <c r="DO384" s="152"/>
      <c r="DP384" s="152"/>
      <c r="DQ384" s="152"/>
      <c r="DR384" s="152"/>
      <c r="DS384" s="152"/>
      <c r="DT384" s="152"/>
      <c r="DU384" s="152"/>
      <c r="DV384" s="152"/>
      <c r="DW384" s="152"/>
      <c r="DX384" s="152"/>
      <c r="DY384" s="152"/>
      <c r="DZ384" s="152"/>
      <c r="EA384" s="152"/>
      <c r="EB384" s="152"/>
      <c r="EC384" s="152"/>
      <c r="ED384" s="152"/>
      <c r="EE384" s="152"/>
      <c r="EF384" s="152"/>
      <c r="EG384" s="152"/>
      <c r="EH384" s="152"/>
      <c r="EI384" s="152"/>
      <c r="EJ384" s="152"/>
      <c r="EK384" s="152"/>
      <c r="EL384" s="152"/>
      <c r="EM384" s="152"/>
      <c r="EN384" s="152"/>
      <c r="EO384" s="152"/>
      <c r="EP384" s="152"/>
      <c r="EQ384" s="152"/>
      <c r="ER384" s="152"/>
      <c r="ES384" s="152"/>
      <c r="ET384" s="152"/>
      <c r="EU384" s="152"/>
      <c r="EV384" s="152"/>
      <c r="EW384" s="152"/>
      <c r="EX384" s="152"/>
      <c r="EY384" s="152"/>
      <c r="EZ384" s="152"/>
      <c r="FA384" s="152"/>
      <c r="FB384" s="152"/>
      <c r="FC384" s="152"/>
      <c r="FD384" s="152"/>
      <c r="FE384" s="152"/>
      <c r="FF384" s="152"/>
      <c r="FG384" s="152"/>
      <c r="FH384" s="152"/>
      <c r="FI384" s="152"/>
      <c r="FJ384" s="152"/>
      <c r="FK384" s="152"/>
      <c r="FL384" s="152"/>
      <c r="FM384" s="152"/>
      <c r="FN384" s="152"/>
      <c r="FO384" s="152"/>
      <c r="FP384" s="152"/>
      <c r="FQ384" s="152"/>
      <c r="FR384" s="152"/>
      <c r="FS384" s="152"/>
      <c r="FT384" s="152"/>
      <c r="FU384" s="152"/>
      <c r="FV384" s="152"/>
      <c r="FW384" s="152"/>
      <c r="FX384" s="152"/>
      <c r="FY384" s="152"/>
      <c r="FZ384" s="152"/>
      <c r="GA384" s="152"/>
      <c r="GB384" s="152"/>
      <c r="GC384" s="152"/>
      <c r="GD384" s="152"/>
      <c r="GE384" s="152"/>
      <c r="GF384" s="152"/>
      <c r="GG384" s="152"/>
      <c r="GH384" s="152"/>
      <c r="GI384" s="152"/>
      <c r="GJ384" s="152"/>
      <c r="GK384" s="152"/>
      <c r="GL384" s="152"/>
      <c r="GM384" s="152"/>
      <c r="GN384" s="152"/>
      <c r="GO384" s="152"/>
      <c r="GP384" s="152"/>
      <c r="GQ384" s="152"/>
      <c r="GR384" s="152"/>
      <c r="GS384" s="152"/>
      <c r="GT384" s="152"/>
      <c r="GU384" s="152"/>
      <c r="GV384" s="152"/>
      <c r="GW384" s="152"/>
      <c r="GX384" s="152"/>
      <c r="GY384" s="152"/>
      <c r="GZ384" s="152"/>
      <c r="HA384" s="152"/>
      <c r="HB384" s="152"/>
      <c r="HC384" s="152"/>
      <c r="HD384" s="152"/>
      <c r="HE384" s="152"/>
      <c r="HF384" s="152"/>
      <c r="HG384" s="152"/>
      <c r="HH384" s="152"/>
      <c r="HI384" s="152"/>
      <c r="HJ384" s="152"/>
      <c r="HK384" s="152"/>
      <c r="HL384" s="152"/>
      <c r="HM384" s="152"/>
      <c r="HN384" s="152"/>
      <c r="HO384" s="152"/>
      <c r="HP384" s="152"/>
      <c r="HQ384" s="152"/>
      <c r="HR384" s="152"/>
      <c r="HS384" s="152"/>
      <c r="HT384" s="152"/>
      <c r="HU384" s="152"/>
      <c r="HV384" s="152"/>
      <c r="HW384" s="152"/>
      <c r="HX384" s="152"/>
      <c r="HY384" s="152"/>
      <c r="HZ384" s="152"/>
      <c r="IA384" s="152"/>
      <c r="IB384" s="152"/>
      <c r="IC384" s="152"/>
      <c r="ID384" s="152"/>
      <c r="IE384" s="152"/>
      <c r="IF384" s="152"/>
      <c r="IG384" s="152"/>
      <c r="IH384" s="152"/>
      <c r="II384" s="152"/>
      <c r="IJ384" s="152"/>
      <c r="IK384" s="152"/>
      <c r="IL384" s="152"/>
      <c r="IM384" s="152"/>
      <c r="IN384" s="152"/>
      <c r="IO384" s="152"/>
      <c r="IP384" s="152"/>
      <c r="IQ384" s="152"/>
      <c r="IR384" s="152"/>
      <c r="IS384" s="152"/>
      <c r="IT384" s="152"/>
      <c r="IU384" s="152"/>
      <c r="IV384" s="152"/>
    </row>
    <row r="385" spans="1:256" s="35" customFormat="1" ht="63.75">
      <c r="A385" s="141">
        <v>606</v>
      </c>
      <c r="B385" s="45" t="s">
        <v>254</v>
      </c>
      <c r="C385" s="142">
        <v>401000054</v>
      </c>
      <c r="D385" s="154" t="s">
        <v>472</v>
      </c>
      <c r="E385" s="144" t="s">
        <v>256</v>
      </c>
      <c r="F385" s="145"/>
      <c r="G385" s="145"/>
      <c r="H385" s="146">
        <v>1</v>
      </c>
      <c r="I385" s="145"/>
      <c r="J385" s="146">
        <v>9</v>
      </c>
      <c r="K385" s="146">
        <v>1</v>
      </c>
      <c r="L385" s="146">
        <v>7</v>
      </c>
      <c r="M385" s="146"/>
      <c r="N385" s="146"/>
      <c r="O385" s="146"/>
      <c r="P385" s="52" t="s">
        <v>258</v>
      </c>
      <c r="Q385" s="52" t="s">
        <v>259</v>
      </c>
      <c r="R385" s="146"/>
      <c r="S385" s="146"/>
      <c r="T385" s="146"/>
      <c r="U385" s="146"/>
      <c r="V385" s="146">
        <v>11</v>
      </c>
      <c r="W385" s="146">
        <v>1</v>
      </c>
      <c r="X385" s="146"/>
      <c r="Y385" s="146"/>
      <c r="Z385" s="146"/>
      <c r="AA385" s="146"/>
      <c r="AB385" s="52" t="s">
        <v>258</v>
      </c>
      <c r="AC385" s="52" t="s">
        <v>260</v>
      </c>
      <c r="AD385" s="52"/>
      <c r="AE385" s="52"/>
      <c r="AF385" s="52"/>
      <c r="AG385" s="52"/>
      <c r="AH385" s="52"/>
      <c r="AI385" s="52"/>
      <c r="AJ385" s="52"/>
      <c r="AK385" s="52"/>
      <c r="AL385" s="52"/>
      <c r="AM385" s="52" t="s">
        <v>350</v>
      </c>
      <c r="AN385" s="52" t="s">
        <v>262</v>
      </c>
      <c r="AO385" s="147" t="s">
        <v>263</v>
      </c>
      <c r="AP385" s="147" t="s">
        <v>464</v>
      </c>
      <c r="AQ385" s="147" t="s">
        <v>474</v>
      </c>
      <c r="AR385" s="148" t="s">
        <v>475</v>
      </c>
      <c r="AS385" s="147" t="s">
        <v>273</v>
      </c>
      <c r="AT385" s="149">
        <v>769116</v>
      </c>
      <c r="AU385" s="149">
        <v>769116</v>
      </c>
      <c r="AV385" s="149">
        <v>653390</v>
      </c>
      <c r="AW385" s="149">
        <v>345290</v>
      </c>
      <c r="AX385" s="149">
        <v>345290</v>
      </c>
      <c r="AY385" s="149">
        <v>345290</v>
      </c>
      <c r="AZ385" s="552" t="s">
        <v>134</v>
      </c>
      <c r="BA385" s="152"/>
      <c r="BB385" s="152"/>
      <c r="BC385" s="152"/>
      <c r="BD385" s="152"/>
      <c r="BE385" s="152"/>
      <c r="BF385" s="152"/>
      <c r="BG385" s="152"/>
      <c r="BH385" s="152"/>
      <c r="BI385" s="152"/>
      <c r="BJ385" s="152"/>
      <c r="BK385" s="152"/>
      <c r="BL385" s="152"/>
      <c r="BM385" s="152"/>
      <c r="BN385" s="152"/>
      <c r="BO385" s="152"/>
      <c r="BP385" s="152"/>
      <c r="BQ385" s="152"/>
      <c r="BR385" s="152"/>
      <c r="BS385" s="152"/>
      <c r="BT385" s="152"/>
      <c r="BU385" s="152"/>
      <c r="BV385" s="152"/>
      <c r="BW385" s="152"/>
      <c r="BX385" s="152"/>
      <c r="BY385" s="152"/>
      <c r="BZ385" s="152"/>
      <c r="CA385" s="152"/>
      <c r="CB385" s="152"/>
      <c r="CC385" s="152"/>
      <c r="CD385" s="152"/>
      <c r="CE385" s="152"/>
      <c r="CF385" s="152"/>
      <c r="CG385" s="152"/>
      <c r="CH385" s="152"/>
      <c r="CI385" s="152"/>
      <c r="CJ385" s="152"/>
      <c r="CK385" s="152"/>
      <c r="CL385" s="152"/>
      <c r="CM385" s="152"/>
      <c r="CN385" s="152"/>
      <c r="CO385" s="152"/>
      <c r="CP385" s="152"/>
      <c r="CQ385" s="152"/>
      <c r="CR385" s="152"/>
      <c r="CS385" s="152"/>
      <c r="CT385" s="152"/>
      <c r="CU385" s="152"/>
      <c r="CV385" s="152"/>
      <c r="CW385" s="152"/>
      <c r="CX385" s="152"/>
      <c r="CY385" s="152"/>
      <c r="CZ385" s="152"/>
      <c r="DA385" s="152"/>
      <c r="DB385" s="152"/>
      <c r="DC385" s="152"/>
      <c r="DD385" s="152"/>
      <c r="DE385" s="152"/>
      <c r="DF385" s="152"/>
      <c r="DG385" s="152"/>
      <c r="DH385" s="152"/>
      <c r="DI385" s="152"/>
      <c r="DJ385" s="152"/>
      <c r="DK385" s="152"/>
      <c r="DL385" s="152"/>
      <c r="DM385" s="152"/>
      <c r="DN385" s="152"/>
      <c r="DO385" s="152"/>
      <c r="DP385" s="152"/>
      <c r="DQ385" s="152"/>
      <c r="DR385" s="152"/>
      <c r="DS385" s="152"/>
      <c r="DT385" s="152"/>
      <c r="DU385" s="152"/>
      <c r="DV385" s="152"/>
      <c r="DW385" s="152"/>
      <c r="DX385" s="152"/>
      <c r="DY385" s="152"/>
      <c r="DZ385" s="152"/>
      <c r="EA385" s="152"/>
      <c r="EB385" s="152"/>
      <c r="EC385" s="152"/>
      <c r="ED385" s="152"/>
      <c r="EE385" s="152"/>
      <c r="EF385" s="152"/>
      <c r="EG385" s="152"/>
      <c r="EH385" s="152"/>
      <c r="EI385" s="152"/>
      <c r="EJ385" s="152"/>
      <c r="EK385" s="152"/>
      <c r="EL385" s="152"/>
      <c r="EM385" s="152"/>
      <c r="EN385" s="152"/>
      <c r="EO385" s="152"/>
      <c r="EP385" s="152"/>
      <c r="EQ385" s="152"/>
      <c r="ER385" s="152"/>
      <c r="ES385" s="152"/>
      <c r="ET385" s="152"/>
      <c r="EU385" s="152"/>
      <c r="EV385" s="152"/>
      <c r="EW385" s="152"/>
      <c r="EX385" s="152"/>
      <c r="EY385" s="152"/>
      <c r="EZ385" s="152"/>
      <c r="FA385" s="152"/>
      <c r="FB385" s="152"/>
      <c r="FC385" s="152"/>
      <c r="FD385" s="152"/>
      <c r="FE385" s="152"/>
      <c r="FF385" s="152"/>
      <c r="FG385" s="152"/>
      <c r="FH385" s="152"/>
      <c r="FI385" s="152"/>
      <c r="FJ385" s="152"/>
      <c r="FK385" s="152"/>
      <c r="FL385" s="152"/>
      <c r="FM385" s="152"/>
      <c r="FN385" s="152"/>
      <c r="FO385" s="152"/>
      <c r="FP385" s="152"/>
      <c r="FQ385" s="152"/>
      <c r="FR385" s="152"/>
      <c r="FS385" s="152"/>
      <c r="FT385" s="152"/>
      <c r="FU385" s="152"/>
      <c r="FV385" s="152"/>
      <c r="FW385" s="152"/>
      <c r="FX385" s="152"/>
      <c r="FY385" s="152"/>
      <c r="FZ385" s="152"/>
      <c r="GA385" s="152"/>
      <c r="GB385" s="152"/>
      <c r="GC385" s="152"/>
      <c r="GD385" s="152"/>
      <c r="GE385" s="152"/>
      <c r="GF385" s="152"/>
      <c r="GG385" s="152"/>
      <c r="GH385" s="152"/>
      <c r="GI385" s="152"/>
      <c r="GJ385" s="152"/>
      <c r="GK385" s="152"/>
      <c r="GL385" s="152"/>
      <c r="GM385" s="152"/>
      <c r="GN385" s="152"/>
      <c r="GO385" s="152"/>
      <c r="GP385" s="152"/>
      <c r="GQ385" s="152"/>
      <c r="GR385" s="152"/>
      <c r="GS385" s="152"/>
      <c r="GT385" s="152"/>
      <c r="GU385" s="152"/>
      <c r="GV385" s="152"/>
      <c r="GW385" s="152"/>
      <c r="GX385" s="152"/>
      <c r="GY385" s="152"/>
      <c r="GZ385" s="152"/>
      <c r="HA385" s="152"/>
      <c r="HB385" s="152"/>
      <c r="HC385" s="152"/>
      <c r="HD385" s="152"/>
      <c r="HE385" s="152"/>
      <c r="HF385" s="152"/>
      <c r="HG385" s="152"/>
      <c r="HH385" s="152"/>
      <c r="HI385" s="152"/>
      <c r="HJ385" s="152"/>
      <c r="HK385" s="152"/>
      <c r="HL385" s="152"/>
      <c r="HM385" s="152"/>
      <c r="HN385" s="152"/>
      <c r="HO385" s="152"/>
      <c r="HP385" s="152"/>
      <c r="HQ385" s="152"/>
      <c r="HR385" s="152"/>
      <c r="HS385" s="152"/>
      <c r="HT385" s="152"/>
      <c r="HU385" s="152"/>
      <c r="HV385" s="152"/>
      <c r="HW385" s="152"/>
      <c r="HX385" s="152"/>
      <c r="HY385" s="152"/>
      <c r="HZ385" s="152"/>
      <c r="IA385" s="152"/>
      <c r="IB385" s="152"/>
      <c r="IC385" s="152"/>
      <c r="ID385" s="152"/>
      <c r="IE385" s="152"/>
      <c r="IF385" s="152"/>
      <c r="IG385" s="152"/>
      <c r="IH385" s="152"/>
      <c r="II385" s="152"/>
      <c r="IJ385" s="152"/>
      <c r="IK385" s="152"/>
      <c r="IL385" s="152"/>
      <c r="IM385" s="152"/>
      <c r="IN385" s="152"/>
      <c r="IO385" s="152"/>
      <c r="IP385" s="152"/>
      <c r="IQ385" s="152"/>
      <c r="IR385" s="152"/>
      <c r="IS385" s="152"/>
      <c r="IT385" s="152"/>
      <c r="IU385" s="152"/>
      <c r="IV385" s="152"/>
    </row>
    <row r="386" spans="1:256" s="35" customFormat="1" ht="89.25">
      <c r="A386" s="141">
        <v>606</v>
      </c>
      <c r="B386" s="45" t="s">
        <v>254</v>
      </c>
      <c r="C386" s="142">
        <v>402000001</v>
      </c>
      <c r="D386" s="143" t="s">
        <v>79</v>
      </c>
      <c r="E386" s="144" t="s">
        <v>476</v>
      </c>
      <c r="F386" s="145"/>
      <c r="G386" s="145"/>
      <c r="H386" s="146">
        <v>7</v>
      </c>
      <c r="I386" s="145"/>
      <c r="J386" s="146">
        <v>26</v>
      </c>
      <c r="K386" s="146"/>
      <c r="L386" s="146"/>
      <c r="M386" s="146"/>
      <c r="N386" s="146"/>
      <c r="O386" s="146"/>
      <c r="P386" s="52" t="s">
        <v>218</v>
      </c>
      <c r="Q386" s="52" t="s">
        <v>219</v>
      </c>
      <c r="R386" s="146"/>
      <c r="S386" s="146"/>
      <c r="T386" s="146"/>
      <c r="U386" s="146"/>
      <c r="V386" s="146">
        <v>13</v>
      </c>
      <c r="W386" s="146" t="s">
        <v>69</v>
      </c>
      <c r="X386" s="146"/>
      <c r="Y386" s="146"/>
      <c r="Z386" s="146"/>
      <c r="AA386" s="146"/>
      <c r="AB386" s="52" t="s">
        <v>220</v>
      </c>
      <c r="AC386" s="52" t="s">
        <v>477</v>
      </c>
      <c r="AD386" s="52"/>
      <c r="AE386" s="52"/>
      <c r="AF386" s="52"/>
      <c r="AG386" s="52"/>
      <c r="AH386" s="52"/>
      <c r="AI386" s="52"/>
      <c r="AJ386" s="52"/>
      <c r="AK386" s="52"/>
      <c r="AL386" s="52"/>
      <c r="AM386" s="52" t="s">
        <v>478</v>
      </c>
      <c r="AN386" s="52" t="s">
        <v>231</v>
      </c>
      <c r="AO386" s="147" t="s">
        <v>99</v>
      </c>
      <c r="AP386" s="147" t="s">
        <v>68</v>
      </c>
      <c r="AQ386" s="147" t="s">
        <v>479</v>
      </c>
      <c r="AR386" s="148" t="s">
        <v>101</v>
      </c>
      <c r="AS386" s="147" t="s">
        <v>115</v>
      </c>
      <c r="AT386" s="149">
        <v>91260</v>
      </c>
      <c r="AU386" s="149">
        <v>91260</v>
      </c>
      <c r="AV386" s="149">
        <v>0</v>
      </c>
      <c r="AW386" s="149">
        <v>0</v>
      </c>
      <c r="AX386" s="149">
        <v>0</v>
      </c>
      <c r="AY386" s="149">
        <v>0</v>
      </c>
      <c r="AZ386" s="552" t="s">
        <v>134</v>
      </c>
      <c r="BA386" s="152"/>
      <c r="BB386" s="152"/>
      <c r="BC386" s="152"/>
      <c r="BD386" s="152"/>
      <c r="BE386" s="152"/>
      <c r="BF386" s="152"/>
      <c r="BG386" s="152"/>
      <c r="BH386" s="152"/>
      <c r="BI386" s="152"/>
      <c r="BJ386" s="152"/>
      <c r="BK386" s="152"/>
      <c r="BL386" s="152"/>
      <c r="BM386" s="152"/>
      <c r="BN386" s="152"/>
      <c r="BO386" s="152"/>
      <c r="BP386" s="152"/>
      <c r="BQ386" s="152"/>
      <c r="BR386" s="152"/>
      <c r="BS386" s="152"/>
      <c r="BT386" s="152"/>
      <c r="BU386" s="152"/>
      <c r="BV386" s="152"/>
      <c r="BW386" s="152"/>
      <c r="BX386" s="152"/>
      <c r="BY386" s="152"/>
      <c r="BZ386" s="152"/>
      <c r="CA386" s="152"/>
      <c r="CB386" s="152"/>
      <c r="CC386" s="152"/>
      <c r="CD386" s="152"/>
      <c r="CE386" s="152"/>
      <c r="CF386" s="152"/>
      <c r="CG386" s="152"/>
      <c r="CH386" s="152"/>
      <c r="CI386" s="152"/>
      <c r="CJ386" s="152"/>
      <c r="CK386" s="152"/>
      <c r="CL386" s="152"/>
      <c r="CM386" s="152"/>
      <c r="CN386" s="152"/>
      <c r="CO386" s="152"/>
      <c r="CP386" s="152"/>
      <c r="CQ386" s="152"/>
      <c r="CR386" s="152"/>
      <c r="CS386" s="152"/>
      <c r="CT386" s="152"/>
      <c r="CU386" s="152"/>
      <c r="CV386" s="152"/>
      <c r="CW386" s="152"/>
      <c r="CX386" s="152"/>
      <c r="CY386" s="152"/>
      <c r="CZ386" s="152"/>
      <c r="DA386" s="152"/>
      <c r="DB386" s="152"/>
      <c r="DC386" s="152"/>
      <c r="DD386" s="152"/>
      <c r="DE386" s="152"/>
      <c r="DF386" s="152"/>
      <c r="DG386" s="152"/>
      <c r="DH386" s="152"/>
      <c r="DI386" s="152"/>
      <c r="DJ386" s="152"/>
      <c r="DK386" s="152"/>
      <c r="DL386" s="152"/>
      <c r="DM386" s="152"/>
      <c r="DN386" s="152"/>
      <c r="DO386" s="152"/>
      <c r="DP386" s="152"/>
      <c r="DQ386" s="152"/>
      <c r="DR386" s="152"/>
      <c r="DS386" s="152"/>
      <c r="DT386" s="152"/>
      <c r="DU386" s="152"/>
      <c r="DV386" s="152"/>
      <c r="DW386" s="152"/>
      <c r="DX386" s="152"/>
      <c r="DY386" s="152"/>
      <c r="DZ386" s="152"/>
      <c r="EA386" s="152"/>
      <c r="EB386" s="152"/>
      <c r="EC386" s="152"/>
      <c r="ED386" s="152"/>
      <c r="EE386" s="152"/>
      <c r="EF386" s="152"/>
      <c r="EG386" s="152"/>
      <c r="EH386" s="152"/>
      <c r="EI386" s="152"/>
      <c r="EJ386" s="152"/>
      <c r="EK386" s="152"/>
      <c r="EL386" s="152"/>
      <c r="EM386" s="152"/>
      <c r="EN386" s="152"/>
      <c r="EO386" s="152"/>
      <c r="EP386" s="152"/>
      <c r="EQ386" s="152"/>
      <c r="ER386" s="152"/>
      <c r="ES386" s="152"/>
      <c r="ET386" s="152"/>
      <c r="EU386" s="152"/>
      <c r="EV386" s="152"/>
      <c r="EW386" s="152"/>
      <c r="EX386" s="152"/>
      <c r="EY386" s="152"/>
      <c r="EZ386" s="152"/>
      <c r="FA386" s="152"/>
      <c r="FB386" s="152"/>
      <c r="FC386" s="152"/>
      <c r="FD386" s="152"/>
      <c r="FE386" s="152"/>
      <c r="FF386" s="152"/>
      <c r="FG386" s="152"/>
      <c r="FH386" s="152"/>
      <c r="FI386" s="152"/>
      <c r="FJ386" s="152"/>
      <c r="FK386" s="152"/>
      <c r="FL386" s="152"/>
      <c r="FM386" s="152"/>
      <c r="FN386" s="152"/>
      <c r="FO386" s="152"/>
      <c r="FP386" s="152"/>
      <c r="FQ386" s="152"/>
      <c r="FR386" s="152"/>
      <c r="FS386" s="152"/>
      <c r="FT386" s="152"/>
      <c r="FU386" s="152"/>
      <c r="FV386" s="152"/>
      <c r="FW386" s="152"/>
      <c r="FX386" s="152"/>
      <c r="FY386" s="152"/>
      <c r="FZ386" s="152"/>
      <c r="GA386" s="152"/>
      <c r="GB386" s="152"/>
      <c r="GC386" s="152"/>
      <c r="GD386" s="152"/>
      <c r="GE386" s="152"/>
      <c r="GF386" s="152"/>
      <c r="GG386" s="152"/>
      <c r="GH386" s="152"/>
      <c r="GI386" s="152"/>
      <c r="GJ386" s="152"/>
      <c r="GK386" s="152"/>
      <c r="GL386" s="152"/>
      <c r="GM386" s="152"/>
      <c r="GN386" s="152"/>
      <c r="GO386" s="152"/>
      <c r="GP386" s="152"/>
      <c r="GQ386" s="152"/>
      <c r="GR386" s="152"/>
      <c r="GS386" s="152"/>
      <c r="GT386" s="152"/>
      <c r="GU386" s="152"/>
      <c r="GV386" s="152"/>
      <c r="GW386" s="152"/>
      <c r="GX386" s="152"/>
      <c r="GY386" s="152"/>
      <c r="GZ386" s="152"/>
      <c r="HA386" s="152"/>
      <c r="HB386" s="152"/>
      <c r="HC386" s="152"/>
      <c r="HD386" s="152"/>
      <c r="HE386" s="152"/>
      <c r="HF386" s="152"/>
      <c r="HG386" s="152"/>
      <c r="HH386" s="152"/>
      <c r="HI386" s="152"/>
      <c r="HJ386" s="152"/>
      <c r="HK386" s="152"/>
      <c r="HL386" s="152"/>
      <c r="HM386" s="152"/>
      <c r="HN386" s="152"/>
      <c r="HO386" s="152"/>
      <c r="HP386" s="152"/>
      <c r="HQ386" s="152"/>
      <c r="HR386" s="152"/>
      <c r="HS386" s="152"/>
      <c r="HT386" s="152"/>
      <c r="HU386" s="152"/>
      <c r="HV386" s="152"/>
      <c r="HW386" s="152"/>
      <c r="HX386" s="152"/>
      <c r="HY386" s="152"/>
      <c r="HZ386" s="152"/>
      <c r="IA386" s="152"/>
      <c r="IB386" s="152"/>
      <c r="IC386" s="152"/>
      <c r="ID386" s="152"/>
      <c r="IE386" s="152"/>
      <c r="IF386" s="152"/>
      <c r="IG386" s="152"/>
      <c r="IH386" s="152"/>
      <c r="II386" s="152"/>
      <c r="IJ386" s="152"/>
      <c r="IK386" s="152"/>
      <c r="IL386" s="152"/>
      <c r="IM386" s="152"/>
      <c r="IN386" s="152"/>
      <c r="IO386" s="152"/>
      <c r="IP386" s="152"/>
      <c r="IQ386" s="152"/>
      <c r="IR386" s="152"/>
      <c r="IS386" s="152"/>
      <c r="IT386" s="152"/>
      <c r="IU386" s="152"/>
      <c r="IV386" s="152"/>
    </row>
    <row r="387" spans="1:256" s="35" customFormat="1" ht="93" customHeight="1">
      <c r="A387" s="141">
        <v>606</v>
      </c>
      <c r="B387" s="45" t="s">
        <v>254</v>
      </c>
      <c r="C387" s="142">
        <v>402000001</v>
      </c>
      <c r="D387" s="143" t="s">
        <v>79</v>
      </c>
      <c r="E387" s="144" t="s">
        <v>476</v>
      </c>
      <c r="F387" s="145"/>
      <c r="G387" s="145"/>
      <c r="H387" s="146">
        <v>7</v>
      </c>
      <c r="I387" s="145"/>
      <c r="J387" s="146">
        <v>26</v>
      </c>
      <c r="K387" s="146"/>
      <c r="L387" s="146"/>
      <c r="M387" s="146"/>
      <c r="N387" s="146"/>
      <c r="O387" s="146"/>
      <c r="P387" s="52" t="s">
        <v>218</v>
      </c>
      <c r="Q387" s="52" t="s">
        <v>219</v>
      </c>
      <c r="R387" s="146"/>
      <c r="S387" s="146"/>
      <c r="T387" s="146"/>
      <c r="U387" s="146"/>
      <c r="V387" s="146">
        <v>13</v>
      </c>
      <c r="W387" s="146" t="s">
        <v>69</v>
      </c>
      <c r="X387" s="146"/>
      <c r="Y387" s="146"/>
      <c r="Z387" s="146"/>
      <c r="AA387" s="146"/>
      <c r="AB387" s="52" t="s">
        <v>220</v>
      </c>
      <c r="AC387" s="52" t="s">
        <v>477</v>
      </c>
      <c r="AD387" s="52"/>
      <c r="AE387" s="52"/>
      <c r="AF387" s="52"/>
      <c r="AG387" s="52"/>
      <c r="AH387" s="52"/>
      <c r="AI387" s="52"/>
      <c r="AJ387" s="52"/>
      <c r="AK387" s="52"/>
      <c r="AL387" s="52"/>
      <c r="AM387" s="52" t="s">
        <v>478</v>
      </c>
      <c r="AN387" s="52" t="s">
        <v>231</v>
      </c>
      <c r="AO387" s="147" t="s">
        <v>99</v>
      </c>
      <c r="AP387" s="147" t="s">
        <v>68</v>
      </c>
      <c r="AQ387" s="147" t="s">
        <v>479</v>
      </c>
      <c r="AR387" s="148" t="s">
        <v>101</v>
      </c>
      <c r="AS387" s="147" t="s">
        <v>113</v>
      </c>
      <c r="AT387" s="149">
        <v>27560.52</v>
      </c>
      <c r="AU387" s="149">
        <v>27560.52</v>
      </c>
      <c r="AV387" s="149">
        <v>0</v>
      </c>
      <c r="AW387" s="149">
        <v>0</v>
      </c>
      <c r="AX387" s="149">
        <v>0</v>
      </c>
      <c r="AY387" s="149">
        <v>0</v>
      </c>
      <c r="AZ387" s="552" t="s">
        <v>134</v>
      </c>
      <c r="BA387" s="152"/>
      <c r="BB387" s="152"/>
      <c r="BC387" s="152"/>
      <c r="BD387" s="152"/>
      <c r="BE387" s="152"/>
      <c r="BF387" s="152"/>
      <c r="BG387" s="152"/>
      <c r="BH387" s="152"/>
      <c r="BI387" s="152"/>
      <c r="BJ387" s="152"/>
      <c r="BK387" s="152"/>
      <c r="BL387" s="152"/>
      <c r="BM387" s="152"/>
      <c r="BN387" s="152"/>
      <c r="BO387" s="152"/>
      <c r="BP387" s="152"/>
      <c r="BQ387" s="152"/>
      <c r="BR387" s="152"/>
      <c r="BS387" s="152"/>
      <c r="BT387" s="152"/>
      <c r="BU387" s="152"/>
      <c r="BV387" s="152"/>
      <c r="BW387" s="152"/>
      <c r="BX387" s="152"/>
      <c r="BY387" s="152"/>
      <c r="BZ387" s="152"/>
      <c r="CA387" s="152"/>
      <c r="CB387" s="152"/>
      <c r="CC387" s="152"/>
      <c r="CD387" s="152"/>
      <c r="CE387" s="152"/>
      <c r="CF387" s="152"/>
      <c r="CG387" s="152"/>
      <c r="CH387" s="152"/>
      <c r="CI387" s="152"/>
      <c r="CJ387" s="152"/>
      <c r="CK387" s="152"/>
      <c r="CL387" s="152"/>
      <c r="CM387" s="152"/>
      <c r="CN387" s="152"/>
      <c r="CO387" s="152"/>
      <c r="CP387" s="152"/>
      <c r="CQ387" s="152"/>
      <c r="CR387" s="152"/>
      <c r="CS387" s="152"/>
      <c r="CT387" s="152"/>
      <c r="CU387" s="152"/>
      <c r="CV387" s="152"/>
      <c r="CW387" s="152"/>
      <c r="CX387" s="152"/>
      <c r="CY387" s="152"/>
      <c r="CZ387" s="152"/>
      <c r="DA387" s="152"/>
      <c r="DB387" s="152"/>
      <c r="DC387" s="152"/>
      <c r="DD387" s="152"/>
      <c r="DE387" s="152"/>
      <c r="DF387" s="152"/>
      <c r="DG387" s="152"/>
      <c r="DH387" s="152"/>
      <c r="DI387" s="152"/>
      <c r="DJ387" s="152"/>
      <c r="DK387" s="152"/>
      <c r="DL387" s="152"/>
      <c r="DM387" s="152"/>
      <c r="DN387" s="152"/>
      <c r="DO387" s="152"/>
      <c r="DP387" s="152"/>
      <c r="DQ387" s="152"/>
      <c r="DR387" s="152"/>
      <c r="DS387" s="152"/>
      <c r="DT387" s="152"/>
      <c r="DU387" s="152"/>
      <c r="DV387" s="152"/>
      <c r="DW387" s="152"/>
      <c r="DX387" s="152"/>
      <c r="DY387" s="152"/>
      <c r="DZ387" s="152"/>
      <c r="EA387" s="152"/>
      <c r="EB387" s="152"/>
      <c r="EC387" s="152"/>
      <c r="ED387" s="152"/>
      <c r="EE387" s="152"/>
      <c r="EF387" s="152"/>
      <c r="EG387" s="152"/>
      <c r="EH387" s="152"/>
      <c r="EI387" s="152"/>
      <c r="EJ387" s="152"/>
      <c r="EK387" s="152"/>
      <c r="EL387" s="152"/>
      <c r="EM387" s="152"/>
      <c r="EN387" s="152"/>
      <c r="EO387" s="152"/>
      <c r="EP387" s="152"/>
      <c r="EQ387" s="152"/>
      <c r="ER387" s="152"/>
      <c r="ES387" s="152"/>
      <c r="ET387" s="152"/>
      <c r="EU387" s="152"/>
      <c r="EV387" s="152"/>
      <c r="EW387" s="152"/>
      <c r="EX387" s="152"/>
      <c r="EY387" s="152"/>
      <c r="EZ387" s="152"/>
      <c r="FA387" s="152"/>
      <c r="FB387" s="152"/>
      <c r="FC387" s="152"/>
      <c r="FD387" s="152"/>
      <c r="FE387" s="152"/>
      <c r="FF387" s="152"/>
      <c r="FG387" s="152"/>
      <c r="FH387" s="152"/>
      <c r="FI387" s="152"/>
      <c r="FJ387" s="152"/>
      <c r="FK387" s="152"/>
      <c r="FL387" s="152"/>
      <c r="FM387" s="152"/>
      <c r="FN387" s="152"/>
      <c r="FO387" s="152"/>
      <c r="FP387" s="152"/>
      <c r="FQ387" s="152"/>
      <c r="FR387" s="152"/>
      <c r="FS387" s="152"/>
      <c r="FT387" s="152"/>
      <c r="FU387" s="152"/>
      <c r="FV387" s="152"/>
      <c r="FW387" s="152"/>
      <c r="FX387" s="152"/>
      <c r="FY387" s="152"/>
      <c r="FZ387" s="152"/>
      <c r="GA387" s="152"/>
      <c r="GB387" s="152"/>
      <c r="GC387" s="152"/>
      <c r="GD387" s="152"/>
      <c r="GE387" s="152"/>
      <c r="GF387" s="152"/>
      <c r="GG387" s="152"/>
      <c r="GH387" s="152"/>
      <c r="GI387" s="152"/>
      <c r="GJ387" s="152"/>
      <c r="GK387" s="152"/>
      <c r="GL387" s="152"/>
      <c r="GM387" s="152"/>
      <c r="GN387" s="152"/>
      <c r="GO387" s="152"/>
      <c r="GP387" s="152"/>
      <c r="GQ387" s="152"/>
      <c r="GR387" s="152"/>
      <c r="GS387" s="152"/>
      <c r="GT387" s="152"/>
      <c r="GU387" s="152"/>
      <c r="GV387" s="152"/>
      <c r="GW387" s="152"/>
      <c r="GX387" s="152"/>
      <c r="GY387" s="152"/>
      <c r="GZ387" s="152"/>
      <c r="HA387" s="152"/>
      <c r="HB387" s="152"/>
      <c r="HC387" s="152"/>
      <c r="HD387" s="152"/>
      <c r="HE387" s="152"/>
      <c r="HF387" s="152"/>
      <c r="HG387" s="152"/>
      <c r="HH387" s="152"/>
      <c r="HI387" s="152"/>
      <c r="HJ387" s="152"/>
      <c r="HK387" s="152"/>
      <c r="HL387" s="152"/>
      <c r="HM387" s="152"/>
      <c r="HN387" s="152"/>
      <c r="HO387" s="152"/>
      <c r="HP387" s="152"/>
      <c r="HQ387" s="152"/>
      <c r="HR387" s="152"/>
      <c r="HS387" s="152"/>
      <c r="HT387" s="152"/>
      <c r="HU387" s="152"/>
      <c r="HV387" s="152"/>
      <c r="HW387" s="152"/>
      <c r="HX387" s="152"/>
      <c r="HY387" s="152"/>
      <c r="HZ387" s="152"/>
      <c r="IA387" s="152"/>
      <c r="IB387" s="152"/>
      <c r="IC387" s="152"/>
      <c r="ID387" s="152"/>
      <c r="IE387" s="152"/>
      <c r="IF387" s="152"/>
      <c r="IG387" s="152"/>
      <c r="IH387" s="152"/>
      <c r="II387" s="152"/>
      <c r="IJ387" s="152"/>
      <c r="IK387" s="152"/>
      <c r="IL387" s="152"/>
      <c r="IM387" s="152"/>
      <c r="IN387" s="152"/>
      <c r="IO387" s="152"/>
      <c r="IP387" s="152"/>
      <c r="IQ387" s="152"/>
      <c r="IR387" s="152"/>
      <c r="IS387" s="152"/>
      <c r="IT387" s="152"/>
      <c r="IU387" s="152"/>
      <c r="IV387" s="152"/>
    </row>
    <row r="388" spans="1:256" s="35" customFormat="1" ht="89.25">
      <c r="A388" s="141">
        <v>606</v>
      </c>
      <c r="B388" s="45" t="s">
        <v>254</v>
      </c>
      <c r="C388" s="142">
        <v>402000001</v>
      </c>
      <c r="D388" s="143" t="s">
        <v>79</v>
      </c>
      <c r="E388" s="144" t="s">
        <v>476</v>
      </c>
      <c r="F388" s="145"/>
      <c r="G388" s="145"/>
      <c r="H388" s="146">
        <v>6</v>
      </c>
      <c r="I388" s="145"/>
      <c r="J388" s="146">
        <v>22</v>
      </c>
      <c r="K388" s="146">
        <v>1</v>
      </c>
      <c r="L388" s="146"/>
      <c r="M388" s="146"/>
      <c r="N388" s="146"/>
      <c r="O388" s="146"/>
      <c r="P388" s="52" t="s">
        <v>218</v>
      </c>
      <c r="Q388" s="52" t="s">
        <v>219</v>
      </c>
      <c r="R388" s="146"/>
      <c r="S388" s="146"/>
      <c r="T388" s="146"/>
      <c r="U388" s="146"/>
      <c r="V388" s="146" t="s">
        <v>90</v>
      </c>
      <c r="W388" s="146"/>
      <c r="X388" s="146"/>
      <c r="Y388" s="146"/>
      <c r="Z388" s="146"/>
      <c r="AA388" s="146"/>
      <c r="AB388" s="52" t="s">
        <v>220</v>
      </c>
      <c r="AC388" s="52" t="s">
        <v>480</v>
      </c>
      <c r="AD388" s="52"/>
      <c r="AE388" s="52"/>
      <c r="AF388" s="52"/>
      <c r="AG388" s="52"/>
      <c r="AH388" s="52"/>
      <c r="AI388" s="52"/>
      <c r="AJ388" s="52"/>
      <c r="AK388" s="52"/>
      <c r="AL388" s="52"/>
      <c r="AM388" s="52" t="s">
        <v>481</v>
      </c>
      <c r="AN388" s="52" t="s">
        <v>223</v>
      </c>
      <c r="AO388" s="147" t="s">
        <v>263</v>
      </c>
      <c r="AP388" s="147" t="s">
        <v>464</v>
      </c>
      <c r="AQ388" s="147" t="s">
        <v>482</v>
      </c>
      <c r="AR388" s="148" t="s">
        <v>111</v>
      </c>
      <c r="AS388" s="147">
        <v>122</v>
      </c>
      <c r="AT388" s="149">
        <v>500443.5</v>
      </c>
      <c r="AU388" s="149">
        <v>500443.5</v>
      </c>
      <c r="AV388" s="149">
        <v>522400</v>
      </c>
      <c r="AW388" s="149">
        <v>522400</v>
      </c>
      <c r="AX388" s="149">
        <v>522400</v>
      </c>
      <c r="AY388" s="149">
        <v>522400</v>
      </c>
      <c r="AZ388" s="141" t="s">
        <v>134</v>
      </c>
      <c r="BA388" s="152"/>
      <c r="BB388" s="152"/>
      <c r="BC388" s="152"/>
      <c r="BD388" s="152"/>
      <c r="BE388" s="152"/>
      <c r="BF388" s="152"/>
      <c r="BG388" s="152"/>
      <c r="BH388" s="152"/>
      <c r="BI388" s="152"/>
      <c r="BJ388" s="152"/>
      <c r="BK388" s="152"/>
      <c r="BL388" s="152"/>
      <c r="BM388" s="152"/>
      <c r="BN388" s="152"/>
      <c r="BO388" s="152"/>
      <c r="BP388" s="152"/>
      <c r="BQ388" s="152"/>
      <c r="BR388" s="152"/>
      <c r="BS388" s="152"/>
      <c r="BT388" s="152"/>
      <c r="BU388" s="152"/>
      <c r="BV388" s="152"/>
      <c r="BW388" s="152"/>
      <c r="BX388" s="152"/>
      <c r="BY388" s="152"/>
      <c r="BZ388" s="152"/>
      <c r="CA388" s="152"/>
      <c r="CB388" s="152"/>
      <c r="CC388" s="152"/>
      <c r="CD388" s="152"/>
      <c r="CE388" s="152"/>
      <c r="CF388" s="152"/>
      <c r="CG388" s="152"/>
      <c r="CH388" s="152"/>
      <c r="CI388" s="152"/>
      <c r="CJ388" s="152"/>
      <c r="CK388" s="152"/>
      <c r="CL388" s="152"/>
      <c r="CM388" s="152"/>
      <c r="CN388" s="152"/>
      <c r="CO388" s="152"/>
      <c r="CP388" s="152"/>
      <c r="CQ388" s="152"/>
      <c r="CR388" s="152"/>
      <c r="CS388" s="152"/>
      <c r="CT388" s="152"/>
      <c r="CU388" s="152"/>
      <c r="CV388" s="152"/>
      <c r="CW388" s="152"/>
      <c r="CX388" s="152"/>
      <c r="CY388" s="152"/>
      <c r="CZ388" s="152"/>
      <c r="DA388" s="152"/>
      <c r="DB388" s="152"/>
      <c r="DC388" s="152"/>
      <c r="DD388" s="152"/>
      <c r="DE388" s="152"/>
      <c r="DF388" s="152"/>
      <c r="DG388" s="152"/>
      <c r="DH388" s="152"/>
      <c r="DI388" s="152"/>
      <c r="DJ388" s="152"/>
      <c r="DK388" s="152"/>
      <c r="DL388" s="152"/>
      <c r="DM388" s="152"/>
      <c r="DN388" s="152"/>
      <c r="DO388" s="152"/>
      <c r="DP388" s="152"/>
      <c r="DQ388" s="152"/>
      <c r="DR388" s="152"/>
      <c r="DS388" s="152"/>
      <c r="DT388" s="152"/>
      <c r="DU388" s="152"/>
      <c r="DV388" s="152"/>
      <c r="DW388" s="152"/>
      <c r="DX388" s="152"/>
      <c r="DY388" s="152"/>
      <c r="DZ388" s="152"/>
      <c r="EA388" s="152"/>
      <c r="EB388" s="152"/>
      <c r="EC388" s="152"/>
      <c r="ED388" s="152"/>
      <c r="EE388" s="152"/>
      <c r="EF388" s="152"/>
      <c r="EG388" s="152"/>
      <c r="EH388" s="152"/>
      <c r="EI388" s="152"/>
      <c r="EJ388" s="152"/>
      <c r="EK388" s="152"/>
      <c r="EL388" s="152"/>
      <c r="EM388" s="152"/>
      <c r="EN388" s="152"/>
      <c r="EO388" s="152"/>
      <c r="EP388" s="152"/>
      <c r="EQ388" s="152"/>
      <c r="ER388" s="152"/>
      <c r="ES388" s="152"/>
      <c r="ET388" s="152"/>
      <c r="EU388" s="152"/>
      <c r="EV388" s="152"/>
      <c r="EW388" s="152"/>
      <c r="EX388" s="152"/>
      <c r="EY388" s="152"/>
      <c r="EZ388" s="152"/>
      <c r="FA388" s="152"/>
      <c r="FB388" s="152"/>
      <c r="FC388" s="152"/>
      <c r="FD388" s="152"/>
      <c r="FE388" s="152"/>
      <c r="FF388" s="152"/>
      <c r="FG388" s="152"/>
      <c r="FH388" s="152"/>
      <c r="FI388" s="152"/>
      <c r="FJ388" s="152"/>
      <c r="FK388" s="152"/>
      <c r="FL388" s="152"/>
      <c r="FM388" s="152"/>
      <c r="FN388" s="152"/>
      <c r="FO388" s="152"/>
      <c r="FP388" s="152"/>
      <c r="FQ388" s="152"/>
      <c r="FR388" s="152"/>
      <c r="FS388" s="152"/>
      <c r="FT388" s="152"/>
      <c r="FU388" s="152"/>
      <c r="FV388" s="152"/>
      <c r="FW388" s="152"/>
      <c r="FX388" s="152"/>
      <c r="FY388" s="152"/>
      <c r="FZ388" s="152"/>
      <c r="GA388" s="152"/>
      <c r="GB388" s="152"/>
      <c r="GC388" s="152"/>
      <c r="GD388" s="152"/>
      <c r="GE388" s="152"/>
      <c r="GF388" s="152"/>
      <c r="GG388" s="152"/>
      <c r="GH388" s="152"/>
      <c r="GI388" s="152"/>
      <c r="GJ388" s="152"/>
      <c r="GK388" s="152"/>
      <c r="GL388" s="152"/>
      <c r="GM388" s="152"/>
      <c r="GN388" s="152"/>
      <c r="GO388" s="152"/>
      <c r="GP388" s="152"/>
      <c r="GQ388" s="152"/>
      <c r="GR388" s="152"/>
      <c r="GS388" s="152"/>
      <c r="GT388" s="152"/>
      <c r="GU388" s="152"/>
      <c r="GV388" s="152"/>
      <c r="GW388" s="152"/>
      <c r="GX388" s="152"/>
      <c r="GY388" s="152"/>
      <c r="GZ388" s="152"/>
      <c r="HA388" s="152"/>
      <c r="HB388" s="152"/>
      <c r="HC388" s="152"/>
      <c r="HD388" s="152"/>
      <c r="HE388" s="152"/>
      <c r="HF388" s="152"/>
      <c r="HG388" s="152"/>
      <c r="HH388" s="152"/>
      <c r="HI388" s="152"/>
      <c r="HJ388" s="152"/>
      <c r="HK388" s="152"/>
      <c r="HL388" s="152"/>
      <c r="HM388" s="152"/>
      <c r="HN388" s="152"/>
      <c r="HO388" s="152"/>
      <c r="HP388" s="152"/>
      <c r="HQ388" s="152"/>
      <c r="HR388" s="152"/>
      <c r="HS388" s="152"/>
      <c r="HT388" s="152"/>
      <c r="HU388" s="152"/>
      <c r="HV388" s="152"/>
      <c r="HW388" s="152"/>
      <c r="HX388" s="152"/>
      <c r="HY388" s="152"/>
      <c r="HZ388" s="152"/>
      <c r="IA388" s="152"/>
      <c r="IB388" s="152"/>
      <c r="IC388" s="152"/>
      <c r="ID388" s="152"/>
      <c r="IE388" s="152"/>
      <c r="IF388" s="152"/>
      <c r="IG388" s="152"/>
      <c r="IH388" s="152"/>
      <c r="II388" s="152"/>
      <c r="IJ388" s="152"/>
      <c r="IK388" s="152"/>
      <c r="IL388" s="152"/>
      <c r="IM388" s="152"/>
      <c r="IN388" s="152"/>
      <c r="IO388" s="152"/>
      <c r="IP388" s="152"/>
      <c r="IQ388" s="152"/>
      <c r="IR388" s="152"/>
      <c r="IS388" s="152"/>
      <c r="IT388" s="152"/>
      <c r="IU388" s="152"/>
      <c r="IV388" s="152"/>
    </row>
    <row r="389" spans="1:256" s="35" customFormat="1" ht="89.25">
      <c r="A389" s="141">
        <v>606</v>
      </c>
      <c r="B389" s="45" t="s">
        <v>254</v>
      </c>
      <c r="C389" s="142">
        <v>402000001</v>
      </c>
      <c r="D389" s="143" t="s">
        <v>79</v>
      </c>
      <c r="E389" s="144" t="s">
        <v>476</v>
      </c>
      <c r="F389" s="145"/>
      <c r="G389" s="145"/>
      <c r="H389" s="146">
        <v>6</v>
      </c>
      <c r="I389" s="145"/>
      <c r="J389" s="146">
        <v>22</v>
      </c>
      <c r="K389" s="146">
        <v>1</v>
      </c>
      <c r="L389" s="146"/>
      <c r="M389" s="146"/>
      <c r="N389" s="146"/>
      <c r="O389" s="146"/>
      <c r="P389" s="52" t="s">
        <v>218</v>
      </c>
      <c r="Q389" s="52" t="s">
        <v>219</v>
      </c>
      <c r="R389" s="146"/>
      <c r="S389" s="146"/>
      <c r="T389" s="146"/>
      <c r="U389" s="146"/>
      <c r="V389" s="146" t="s">
        <v>90</v>
      </c>
      <c r="W389" s="146"/>
      <c r="X389" s="146"/>
      <c r="Y389" s="146"/>
      <c r="Z389" s="146"/>
      <c r="AA389" s="146"/>
      <c r="AB389" s="52" t="s">
        <v>220</v>
      </c>
      <c r="AC389" s="52" t="s">
        <v>480</v>
      </c>
      <c r="AD389" s="52"/>
      <c r="AE389" s="52"/>
      <c r="AF389" s="52"/>
      <c r="AG389" s="52"/>
      <c r="AH389" s="52"/>
      <c r="AI389" s="52"/>
      <c r="AJ389" s="52"/>
      <c r="AK389" s="52"/>
      <c r="AL389" s="52"/>
      <c r="AM389" s="52" t="s">
        <v>481</v>
      </c>
      <c r="AN389" s="52" t="s">
        <v>223</v>
      </c>
      <c r="AO389" s="147" t="s">
        <v>263</v>
      </c>
      <c r="AP389" s="147" t="s">
        <v>464</v>
      </c>
      <c r="AQ389" s="147" t="s">
        <v>482</v>
      </c>
      <c r="AR389" s="148" t="s">
        <v>111</v>
      </c>
      <c r="AS389" s="147" t="s">
        <v>113</v>
      </c>
      <c r="AT389" s="149">
        <v>150453.21</v>
      </c>
      <c r="AU389" s="149">
        <v>150453.21</v>
      </c>
      <c r="AV389" s="149">
        <v>154840</v>
      </c>
      <c r="AW389" s="149">
        <v>154840</v>
      </c>
      <c r="AX389" s="149">
        <v>154840</v>
      </c>
      <c r="AY389" s="149">
        <v>154840</v>
      </c>
      <c r="AZ389" s="141" t="s">
        <v>134</v>
      </c>
      <c r="BA389" s="152"/>
      <c r="BB389" s="152"/>
      <c r="BC389" s="152"/>
      <c r="BD389" s="152"/>
      <c r="BE389" s="152"/>
      <c r="BF389" s="152"/>
      <c r="BG389" s="152"/>
      <c r="BH389" s="152"/>
      <c r="BI389" s="152"/>
      <c r="BJ389" s="152"/>
      <c r="BK389" s="152"/>
      <c r="BL389" s="152"/>
      <c r="BM389" s="152"/>
      <c r="BN389" s="152"/>
      <c r="BO389" s="152"/>
      <c r="BP389" s="152"/>
      <c r="BQ389" s="152"/>
      <c r="BR389" s="152"/>
      <c r="BS389" s="152"/>
      <c r="BT389" s="152"/>
      <c r="BU389" s="152"/>
      <c r="BV389" s="152"/>
      <c r="BW389" s="152"/>
      <c r="BX389" s="152"/>
      <c r="BY389" s="152"/>
      <c r="BZ389" s="152"/>
      <c r="CA389" s="152"/>
      <c r="CB389" s="152"/>
      <c r="CC389" s="152"/>
      <c r="CD389" s="152"/>
      <c r="CE389" s="152"/>
      <c r="CF389" s="152"/>
      <c r="CG389" s="152"/>
      <c r="CH389" s="152"/>
      <c r="CI389" s="152"/>
      <c r="CJ389" s="152"/>
      <c r="CK389" s="152"/>
      <c r="CL389" s="152"/>
      <c r="CM389" s="152"/>
      <c r="CN389" s="152"/>
      <c r="CO389" s="152"/>
      <c r="CP389" s="152"/>
      <c r="CQ389" s="152"/>
      <c r="CR389" s="152"/>
      <c r="CS389" s="152"/>
      <c r="CT389" s="152"/>
      <c r="CU389" s="152"/>
      <c r="CV389" s="152"/>
      <c r="CW389" s="152"/>
      <c r="CX389" s="152"/>
      <c r="CY389" s="152"/>
      <c r="CZ389" s="152"/>
      <c r="DA389" s="152"/>
      <c r="DB389" s="152"/>
      <c r="DC389" s="152"/>
      <c r="DD389" s="152"/>
      <c r="DE389" s="152"/>
      <c r="DF389" s="152"/>
      <c r="DG389" s="152"/>
      <c r="DH389" s="152"/>
      <c r="DI389" s="152"/>
      <c r="DJ389" s="152"/>
      <c r="DK389" s="152"/>
      <c r="DL389" s="152"/>
      <c r="DM389" s="152"/>
      <c r="DN389" s="152"/>
      <c r="DO389" s="152"/>
      <c r="DP389" s="152"/>
      <c r="DQ389" s="152"/>
      <c r="DR389" s="152"/>
      <c r="DS389" s="152"/>
      <c r="DT389" s="152"/>
      <c r="DU389" s="152"/>
      <c r="DV389" s="152"/>
      <c r="DW389" s="152"/>
      <c r="DX389" s="152"/>
      <c r="DY389" s="152"/>
      <c r="DZ389" s="152"/>
      <c r="EA389" s="152"/>
      <c r="EB389" s="152"/>
      <c r="EC389" s="152"/>
      <c r="ED389" s="152"/>
      <c r="EE389" s="152"/>
      <c r="EF389" s="152"/>
      <c r="EG389" s="152"/>
      <c r="EH389" s="152"/>
      <c r="EI389" s="152"/>
      <c r="EJ389" s="152"/>
      <c r="EK389" s="152"/>
      <c r="EL389" s="152"/>
      <c r="EM389" s="152"/>
      <c r="EN389" s="152"/>
      <c r="EO389" s="152"/>
      <c r="EP389" s="152"/>
      <c r="EQ389" s="152"/>
      <c r="ER389" s="152"/>
      <c r="ES389" s="152"/>
      <c r="ET389" s="152"/>
      <c r="EU389" s="152"/>
      <c r="EV389" s="152"/>
      <c r="EW389" s="152"/>
      <c r="EX389" s="152"/>
      <c r="EY389" s="152"/>
      <c r="EZ389" s="152"/>
      <c r="FA389" s="152"/>
      <c r="FB389" s="152"/>
      <c r="FC389" s="152"/>
      <c r="FD389" s="152"/>
      <c r="FE389" s="152"/>
      <c r="FF389" s="152"/>
      <c r="FG389" s="152"/>
      <c r="FH389" s="152"/>
      <c r="FI389" s="152"/>
      <c r="FJ389" s="152"/>
      <c r="FK389" s="152"/>
      <c r="FL389" s="152"/>
      <c r="FM389" s="152"/>
      <c r="FN389" s="152"/>
      <c r="FO389" s="152"/>
      <c r="FP389" s="152"/>
      <c r="FQ389" s="152"/>
      <c r="FR389" s="152"/>
      <c r="FS389" s="152"/>
      <c r="FT389" s="152"/>
      <c r="FU389" s="152"/>
      <c r="FV389" s="152"/>
      <c r="FW389" s="152"/>
      <c r="FX389" s="152"/>
      <c r="FY389" s="152"/>
      <c r="FZ389" s="152"/>
      <c r="GA389" s="152"/>
      <c r="GB389" s="152"/>
      <c r="GC389" s="152"/>
      <c r="GD389" s="152"/>
      <c r="GE389" s="152"/>
      <c r="GF389" s="152"/>
      <c r="GG389" s="152"/>
      <c r="GH389" s="152"/>
      <c r="GI389" s="152"/>
      <c r="GJ389" s="152"/>
      <c r="GK389" s="152"/>
      <c r="GL389" s="152"/>
      <c r="GM389" s="152"/>
      <c r="GN389" s="152"/>
      <c r="GO389" s="152"/>
      <c r="GP389" s="152"/>
      <c r="GQ389" s="152"/>
      <c r="GR389" s="152"/>
      <c r="GS389" s="152"/>
      <c r="GT389" s="152"/>
      <c r="GU389" s="152"/>
      <c r="GV389" s="152"/>
      <c r="GW389" s="152"/>
      <c r="GX389" s="152"/>
      <c r="GY389" s="152"/>
      <c r="GZ389" s="152"/>
      <c r="HA389" s="152"/>
      <c r="HB389" s="152"/>
      <c r="HC389" s="152"/>
      <c r="HD389" s="152"/>
      <c r="HE389" s="152"/>
      <c r="HF389" s="152"/>
      <c r="HG389" s="152"/>
      <c r="HH389" s="152"/>
      <c r="HI389" s="152"/>
      <c r="HJ389" s="152"/>
      <c r="HK389" s="152"/>
      <c r="HL389" s="152"/>
      <c r="HM389" s="152"/>
      <c r="HN389" s="152"/>
      <c r="HO389" s="152"/>
      <c r="HP389" s="152"/>
      <c r="HQ389" s="152"/>
      <c r="HR389" s="152"/>
      <c r="HS389" s="152"/>
      <c r="HT389" s="152"/>
      <c r="HU389" s="152"/>
      <c r="HV389" s="152"/>
      <c r="HW389" s="152"/>
      <c r="HX389" s="152"/>
      <c r="HY389" s="152"/>
      <c r="HZ389" s="152"/>
      <c r="IA389" s="152"/>
      <c r="IB389" s="152"/>
      <c r="IC389" s="152"/>
      <c r="ID389" s="152"/>
      <c r="IE389" s="152"/>
      <c r="IF389" s="152"/>
      <c r="IG389" s="152"/>
      <c r="IH389" s="152"/>
      <c r="II389" s="152"/>
      <c r="IJ389" s="152"/>
      <c r="IK389" s="152"/>
      <c r="IL389" s="152"/>
      <c r="IM389" s="152"/>
      <c r="IN389" s="152"/>
      <c r="IO389" s="152"/>
      <c r="IP389" s="152"/>
      <c r="IQ389" s="152"/>
      <c r="IR389" s="152"/>
      <c r="IS389" s="152"/>
      <c r="IT389" s="152"/>
      <c r="IU389" s="152"/>
      <c r="IV389" s="152"/>
    </row>
    <row r="390" spans="1:256" s="233" customFormat="1" ht="89.25">
      <c r="A390" s="141">
        <v>606</v>
      </c>
      <c r="B390" s="45" t="s">
        <v>254</v>
      </c>
      <c r="C390" s="142">
        <v>402000001</v>
      </c>
      <c r="D390" s="143" t="s">
        <v>79</v>
      </c>
      <c r="E390" s="144" t="s">
        <v>185</v>
      </c>
      <c r="F390" s="145"/>
      <c r="G390" s="145"/>
      <c r="H390" s="146">
        <v>3</v>
      </c>
      <c r="I390" s="145"/>
      <c r="J390" s="146">
        <v>17</v>
      </c>
      <c r="K390" s="146">
        <v>1</v>
      </c>
      <c r="L390" s="146">
        <v>3</v>
      </c>
      <c r="M390" s="146"/>
      <c r="N390" s="146"/>
      <c r="O390" s="146"/>
      <c r="P390" s="52" t="s">
        <v>186</v>
      </c>
      <c r="Q390" s="52" t="s">
        <v>342</v>
      </c>
      <c r="R390" s="146"/>
      <c r="S390" s="146"/>
      <c r="T390" s="146">
        <v>3</v>
      </c>
      <c r="U390" s="146"/>
      <c r="V390" s="146">
        <v>9</v>
      </c>
      <c r="W390" s="146">
        <v>1</v>
      </c>
      <c r="X390" s="146"/>
      <c r="Y390" s="146"/>
      <c r="Z390" s="146"/>
      <c r="AA390" s="146"/>
      <c r="AB390" s="52" t="s">
        <v>187</v>
      </c>
      <c r="AC390" s="52" t="s">
        <v>483</v>
      </c>
      <c r="AD390" s="52"/>
      <c r="AE390" s="52"/>
      <c r="AF390" s="52"/>
      <c r="AG390" s="52"/>
      <c r="AH390" s="52"/>
      <c r="AI390" s="52"/>
      <c r="AJ390" s="52"/>
      <c r="AK390" s="52"/>
      <c r="AL390" s="52"/>
      <c r="AM390" s="52" t="s">
        <v>484</v>
      </c>
      <c r="AN390" s="52" t="s">
        <v>226</v>
      </c>
      <c r="AO390" s="147" t="s">
        <v>263</v>
      </c>
      <c r="AP390" s="147" t="s">
        <v>464</v>
      </c>
      <c r="AQ390" s="147" t="s">
        <v>482</v>
      </c>
      <c r="AR390" s="148" t="s">
        <v>111</v>
      </c>
      <c r="AS390" s="147" t="s">
        <v>116</v>
      </c>
      <c r="AT390" s="149">
        <v>2485522.29</v>
      </c>
      <c r="AU390" s="149">
        <v>2485522.29</v>
      </c>
      <c r="AV390" s="149">
        <v>2768890</v>
      </c>
      <c r="AW390" s="149">
        <v>1380100</v>
      </c>
      <c r="AX390" s="149">
        <v>1380100</v>
      </c>
      <c r="AY390" s="149">
        <v>1380100</v>
      </c>
      <c r="AZ390" s="141" t="s">
        <v>134</v>
      </c>
      <c r="BA390" s="152"/>
      <c r="BB390" s="152"/>
      <c r="BC390" s="152"/>
      <c r="BD390" s="152"/>
      <c r="BE390" s="152"/>
      <c r="BF390" s="152"/>
      <c r="BG390" s="152"/>
      <c r="BH390" s="152"/>
      <c r="BI390" s="152"/>
      <c r="BJ390" s="152"/>
      <c r="BK390" s="152"/>
      <c r="BL390" s="152"/>
      <c r="BM390" s="152"/>
      <c r="BN390" s="152"/>
      <c r="BO390" s="152"/>
      <c r="BP390" s="152"/>
      <c r="BQ390" s="152"/>
      <c r="BR390" s="152"/>
      <c r="BS390" s="152"/>
      <c r="BT390" s="152"/>
      <c r="BU390" s="152"/>
      <c r="BV390" s="152"/>
      <c r="BW390" s="152"/>
      <c r="BX390" s="152"/>
      <c r="BY390" s="152"/>
      <c r="BZ390" s="152"/>
      <c r="CA390" s="152"/>
      <c r="CB390" s="152"/>
      <c r="CC390" s="152"/>
      <c r="CD390" s="152"/>
      <c r="CE390" s="152"/>
      <c r="CF390" s="152"/>
      <c r="CG390" s="152"/>
      <c r="CH390" s="152"/>
      <c r="CI390" s="152"/>
      <c r="CJ390" s="152"/>
      <c r="CK390" s="152"/>
      <c r="CL390" s="152"/>
      <c r="CM390" s="152"/>
      <c r="CN390" s="152"/>
      <c r="CO390" s="152"/>
      <c r="CP390" s="152"/>
      <c r="CQ390" s="152"/>
      <c r="CR390" s="152"/>
      <c r="CS390" s="152"/>
      <c r="CT390" s="152"/>
      <c r="CU390" s="152"/>
      <c r="CV390" s="152"/>
      <c r="CW390" s="152"/>
      <c r="CX390" s="152"/>
      <c r="CY390" s="152"/>
      <c r="CZ390" s="152"/>
      <c r="DA390" s="152"/>
      <c r="DB390" s="152"/>
      <c r="DC390" s="152"/>
      <c r="DD390" s="152"/>
      <c r="DE390" s="152"/>
      <c r="DF390" s="152"/>
      <c r="DG390" s="152"/>
      <c r="DH390" s="152"/>
      <c r="DI390" s="152"/>
      <c r="DJ390" s="152"/>
      <c r="DK390" s="152"/>
      <c r="DL390" s="152"/>
      <c r="DM390" s="152"/>
      <c r="DN390" s="152"/>
      <c r="DO390" s="152"/>
      <c r="DP390" s="152"/>
      <c r="DQ390" s="152"/>
      <c r="DR390" s="152"/>
      <c r="DS390" s="152"/>
      <c r="DT390" s="152"/>
      <c r="DU390" s="152"/>
      <c r="DV390" s="152"/>
      <c r="DW390" s="152"/>
      <c r="DX390" s="152"/>
      <c r="DY390" s="152"/>
      <c r="DZ390" s="152"/>
      <c r="EA390" s="152"/>
      <c r="EB390" s="152"/>
      <c r="EC390" s="152"/>
      <c r="ED390" s="152"/>
      <c r="EE390" s="152"/>
      <c r="EF390" s="152"/>
      <c r="EG390" s="152"/>
      <c r="EH390" s="152"/>
      <c r="EI390" s="152"/>
      <c r="EJ390" s="152"/>
      <c r="EK390" s="152"/>
      <c r="EL390" s="152"/>
      <c r="EM390" s="152"/>
      <c r="EN390" s="152"/>
      <c r="EO390" s="152"/>
      <c r="EP390" s="152"/>
      <c r="EQ390" s="152"/>
      <c r="ER390" s="152"/>
      <c r="ES390" s="152"/>
      <c r="ET390" s="152"/>
      <c r="EU390" s="152"/>
      <c r="EV390" s="152"/>
      <c r="EW390" s="152"/>
      <c r="EX390" s="152"/>
      <c r="EY390" s="152"/>
      <c r="EZ390" s="152"/>
      <c r="FA390" s="152"/>
      <c r="FB390" s="152"/>
      <c r="FC390" s="152"/>
      <c r="FD390" s="152"/>
      <c r="FE390" s="152"/>
      <c r="FF390" s="152"/>
      <c r="FG390" s="152"/>
      <c r="FH390" s="152"/>
      <c r="FI390" s="152"/>
      <c r="FJ390" s="152"/>
      <c r="FK390" s="152"/>
      <c r="FL390" s="152"/>
      <c r="FM390" s="152"/>
      <c r="FN390" s="152"/>
      <c r="FO390" s="152"/>
      <c r="FP390" s="152"/>
      <c r="FQ390" s="152"/>
      <c r="FR390" s="152"/>
      <c r="FS390" s="152"/>
      <c r="FT390" s="152"/>
      <c r="FU390" s="152"/>
      <c r="FV390" s="152"/>
      <c r="FW390" s="152"/>
      <c r="FX390" s="152"/>
      <c r="FY390" s="152"/>
      <c r="FZ390" s="152"/>
      <c r="GA390" s="152"/>
      <c r="GB390" s="152"/>
      <c r="GC390" s="152"/>
      <c r="GD390" s="152"/>
      <c r="GE390" s="152"/>
      <c r="GF390" s="152"/>
      <c r="GG390" s="152"/>
      <c r="GH390" s="152"/>
      <c r="GI390" s="152"/>
      <c r="GJ390" s="152"/>
      <c r="GK390" s="152"/>
      <c r="GL390" s="152"/>
      <c r="GM390" s="152"/>
      <c r="GN390" s="152"/>
      <c r="GO390" s="152"/>
      <c r="GP390" s="152"/>
      <c r="GQ390" s="152"/>
      <c r="GR390" s="152"/>
      <c r="GS390" s="152"/>
      <c r="GT390" s="152"/>
      <c r="GU390" s="152"/>
      <c r="GV390" s="152"/>
      <c r="GW390" s="152"/>
      <c r="GX390" s="152"/>
      <c r="GY390" s="152"/>
      <c r="GZ390" s="152"/>
      <c r="HA390" s="152"/>
      <c r="HB390" s="152"/>
      <c r="HC390" s="152"/>
      <c r="HD390" s="152"/>
      <c r="HE390" s="152"/>
      <c r="HF390" s="152"/>
      <c r="HG390" s="152"/>
      <c r="HH390" s="152"/>
      <c r="HI390" s="152"/>
      <c r="HJ390" s="152"/>
      <c r="HK390" s="152"/>
      <c r="HL390" s="152"/>
      <c r="HM390" s="152"/>
      <c r="HN390" s="152"/>
      <c r="HO390" s="152"/>
      <c r="HP390" s="152"/>
      <c r="HQ390" s="152"/>
      <c r="HR390" s="152"/>
      <c r="HS390" s="152"/>
      <c r="HT390" s="152"/>
      <c r="HU390" s="152"/>
      <c r="HV390" s="152"/>
      <c r="HW390" s="152"/>
      <c r="HX390" s="152"/>
      <c r="HY390" s="152"/>
      <c r="HZ390" s="152"/>
      <c r="IA390" s="152"/>
      <c r="IB390" s="152"/>
      <c r="IC390" s="152"/>
      <c r="ID390" s="152"/>
      <c r="IE390" s="152"/>
      <c r="IF390" s="152"/>
      <c r="IG390" s="152"/>
      <c r="IH390" s="152"/>
      <c r="II390" s="152"/>
      <c r="IJ390" s="152"/>
      <c r="IK390" s="152"/>
      <c r="IL390" s="152"/>
      <c r="IM390" s="152"/>
      <c r="IN390" s="152"/>
      <c r="IO390" s="152"/>
      <c r="IP390" s="152"/>
      <c r="IQ390" s="152"/>
      <c r="IR390" s="152"/>
      <c r="IS390" s="152"/>
      <c r="IT390" s="152"/>
      <c r="IU390" s="152"/>
      <c r="IV390" s="152"/>
    </row>
    <row r="391" spans="1:256" s="35" customFormat="1" ht="89.25">
      <c r="A391" s="141">
        <v>606</v>
      </c>
      <c r="B391" s="45" t="s">
        <v>254</v>
      </c>
      <c r="C391" s="142">
        <v>402000001</v>
      </c>
      <c r="D391" s="143" t="s">
        <v>79</v>
      </c>
      <c r="E391" s="144" t="s">
        <v>185</v>
      </c>
      <c r="F391" s="145"/>
      <c r="G391" s="145"/>
      <c r="H391" s="146">
        <v>3</v>
      </c>
      <c r="I391" s="145"/>
      <c r="J391" s="146">
        <v>17</v>
      </c>
      <c r="K391" s="146">
        <v>1</v>
      </c>
      <c r="L391" s="146">
        <v>3</v>
      </c>
      <c r="M391" s="146"/>
      <c r="N391" s="146"/>
      <c r="O391" s="146"/>
      <c r="P391" s="52" t="s">
        <v>186</v>
      </c>
      <c r="Q391" s="52" t="s">
        <v>342</v>
      </c>
      <c r="R391" s="146"/>
      <c r="S391" s="146"/>
      <c r="T391" s="146">
        <v>3</v>
      </c>
      <c r="U391" s="146"/>
      <c r="V391" s="146">
        <v>9</v>
      </c>
      <c r="W391" s="146">
        <v>1</v>
      </c>
      <c r="X391" s="146"/>
      <c r="Y391" s="146"/>
      <c r="Z391" s="146"/>
      <c r="AA391" s="146"/>
      <c r="AB391" s="52" t="s">
        <v>187</v>
      </c>
      <c r="AC391" s="52" t="s">
        <v>483</v>
      </c>
      <c r="AD391" s="52"/>
      <c r="AE391" s="52"/>
      <c r="AF391" s="52"/>
      <c r="AG391" s="52"/>
      <c r="AH391" s="52"/>
      <c r="AI391" s="52"/>
      <c r="AJ391" s="52"/>
      <c r="AK391" s="52"/>
      <c r="AL391" s="52"/>
      <c r="AM391" s="52" t="s">
        <v>485</v>
      </c>
      <c r="AN391" s="52" t="s">
        <v>226</v>
      </c>
      <c r="AO391" s="147" t="s">
        <v>263</v>
      </c>
      <c r="AP391" s="147" t="s">
        <v>464</v>
      </c>
      <c r="AQ391" s="147" t="s">
        <v>482</v>
      </c>
      <c r="AR391" s="148" t="s">
        <v>111</v>
      </c>
      <c r="AS391" s="147" t="s">
        <v>227</v>
      </c>
      <c r="AT391" s="149">
        <v>0</v>
      </c>
      <c r="AU391" s="149">
        <v>0</v>
      </c>
      <c r="AV391" s="149">
        <v>0</v>
      </c>
      <c r="AW391" s="149">
        <v>505520</v>
      </c>
      <c r="AX391" s="149">
        <v>513100</v>
      </c>
      <c r="AY391" s="149">
        <v>524900</v>
      </c>
      <c r="AZ391" s="141" t="s">
        <v>134</v>
      </c>
      <c r="BA391" s="152"/>
      <c r="BB391" s="152"/>
      <c r="BC391" s="152"/>
      <c r="BD391" s="152"/>
      <c r="BE391" s="152"/>
      <c r="BF391" s="152"/>
      <c r="BG391" s="152"/>
      <c r="BH391" s="152"/>
      <c r="BI391" s="152"/>
      <c r="BJ391" s="152"/>
      <c r="BK391" s="152"/>
      <c r="BL391" s="152"/>
      <c r="BM391" s="152"/>
      <c r="BN391" s="152"/>
      <c r="BO391" s="152"/>
      <c r="BP391" s="152"/>
      <c r="BQ391" s="152"/>
      <c r="BR391" s="152"/>
      <c r="BS391" s="152"/>
      <c r="BT391" s="152"/>
      <c r="BU391" s="152"/>
      <c r="BV391" s="152"/>
      <c r="BW391" s="152"/>
      <c r="BX391" s="152"/>
      <c r="BY391" s="152"/>
      <c r="BZ391" s="152"/>
      <c r="CA391" s="152"/>
      <c r="CB391" s="152"/>
      <c r="CC391" s="152"/>
      <c r="CD391" s="152"/>
      <c r="CE391" s="152"/>
      <c r="CF391" s="152"/>
      <c r="CG391" s="152"/>
      <c r="CH391" s="152"/>
      <c r="CI391" s="152"/>
      <c r="CJ391" s="152"/>
      <c r="CK391" s="152"/>
      <c r="CL391" s="152"/>
      <c r="CM391" s="152"/>
      <c r="CN391" s="152"/>
      <c r="CO391" s="152"/>
      <c r="CP391" s="152"/>
      <c r="CQ391" s="152"/>
      <c r="CR391" s="152"/>
      <c r="CS391" s="152"/>
      <c r="CT391" s="152"/>
      <c r="CU391" s="152"/>
      <c r="CV391" s="152"/>
      <c r="CW391" s="152"/>
      <c r="CX391" s="152"/>
      <c r="CY391" s="152"/>
      <c r="CZ391" s="152"/>
      <c r="DA391" s="152"/>
      <c r="DB391" s="152"/>
      <c r="DC391" s="152"/>
      <c r="DD391" s="152"/>
      <c r="DE391" s="152"/>
      <c r="DF391" s="152"/>
      <c r="DG391" s="152"/>
      <c r="DH391" s="152"/>
      <c r="DI391" s="152"/>
      <c r="DJ391" s="152"/>
      <c r="DK391" s="152"/>
      <c r="DL391" s="152"/>
      <c r="DM391" s="152"/>
      <c r="DN391" s="152"/>
      <c r="DO391" s="152"/>
      <c r="DP391" s="152"/>
      <c r="DQ391" s="152"/>
      <c r="DR391" s="152"/>
      <c r="DS391" s="152"/>
      <c r="DT391" s="152"/>
      <c r="DU391" s="152"/>
      <c r="DV391" s="152"/>
      <c r="DW391" s="152"/>
      <c r="DX391" s="152"/>
      <c r="DY391" s="152"/>
      <c r="DZ391" s="152"/>
      <c r="EA391" s="152"/>
      <c r="EB391" s="152"/>
      <c r="EC391" s="152"/>
      <c r="ED391" s="152"/>
      <c r="EE391" s="152"/>
      <c r="EF391" s="152"/>
      <c r="EG391" s="152"/>
      <c r="EH391" s="152"/>
      <c r="EI391" s="152"/>
      <c r="EJ391" s="152"/>
      <c r="EK391" s="152"/>
      <c r="EL391" s="152"/>
      <c r="EM391" s="152"/>
      <c r="EN391" s="152"/>
      <c r="EO391" s="152"/>
      <c r="EP391" s="152"/>
      <c r="EQ391" s="152"/>
      <c r="ER391" s="152"/>
      <c r="ES391" s="152"/>
      <c r="ET391" s="152"/>
      <c r="EU391" s="152"/>
      <c r="EV391" s="152"/>
      <c r="EW391" s="152"/>
      <c r="EX391" s="152"/>
      <c r="EY391" s="152"/>
      <c r="EZ391" s="152"/>
      <c r="FA391" s="152"/>
      <c r="FB391" s="152"/>
      <c r="FC391" s="152"/>
      <c r="FD391" s="152"/>
      <c r="FE391" s="152"/>
      <c r="FF391" s="152"/>
      <c r="FG391" s="152"/>
      <c r="FH391" s="152"/>
      <c r="FI391" s="152"/>
      <c r="FJ391" s="152"/>
      <c r="FK391" s="152"/>
      <c r="FL391" s="152"/>
      <c r="FM391" s="152"/>
      <c r="FN391" s="152"/>
      <c r="FO391" s="152"/>
      <c r="FP391" s="152"/>
      <c r="FQ391" s="152"/>
      <c r="FR391" s="152"/>
      <c r="FS391" s="152"/>
      <c r="FT391" s="152"/>
      <c r="FU391" s="152"/>
      <c r="FV391" s="152"/>
      <c r="FW391" s="152"/>
      <c r="FX391" s="152"/>
      <c r="FY391" s="152"/>
      <c r="FZ391" s="152"/>
      <c r="GA391" s="152"/>
      <c r="GB391" s="152"/>
      <c r="GC391" s="152"/>
      <c r="GD391" s="152"/>
      <c r="GE391" s="152"/>
      <c r="GF391" s="152"/>
      <c r="GG391" s="152"/>
      <c r="GH391" s="152"/>
      <c r="GI391" s="152"/>
      <c r="GJ391" s="152"/>
      <c r="GK391" s="152"/>
      <c r="GL391" s="152"/>
      <c r="GM391" s="152"/>
      <c r="GN391" s="152"/>
      <c r="GO391" s="152"/>
      <c r="GP391" s="152"/>
      <c r="GQ391" s="152"/>
      <c r="GR391" s="152"/>
      <c r="GS391" s="152"/>
      <c r="GT391" s="152"/>
      <c r="GU391" s="152"/>
      <c r="GV391" s="152"/>
      <c r="GW391" s="152"/>
      <c r="GX391" s="152"/>
      <c r="GY391" s="152"/>
      <c r="GZ391" s="152"/>
      <c r="HA391" s="152"/>
      <c r="HB391" s="152"/>
      <c r="HC391" s="152"/>
      <c r="HD391" s="152"/>
      <c r="HE391" s="152"/>
      <c r="HF391" s="152"/>
      <c r="HG391" s="152"/>
      <c r="HH391" s="152"/>
      <c r="HI391" s="152"/>
      <c r="HJ391" s="152"/>
      <c r="HK391" s="152"/>
      <c r="HL391" s="152"/>
      <c r="HM391" s="152"/>
      <c r="HN391" s="152"/>
      <c r="HO391" s="152"/>
      <c r="HP391" s="152"/>
      <c r="HQ391" s="152"/>
      <c r="HR391" s="152"/>
      <c r="HS391" s="152"/>
      <c r="HT391" s="152"/>
      <c r="HU391" s="152"/>
      <c r="HV391" s="152"/>
      <c r="HW391" s="152"/>
      <c r="HX391" s="152"/>
      <c r="HY391" s="152"/>
      <c r="HZ391" s="152"/>
      <c r="IA391" s="152"/>
      <c r="IB391" s="152"/>
      <c r="IC391" s="152"/>
      <c r="ID391" s="152"/>
      <c r="IE391" s="152"/>
      <c r="IF391" s="152"/>
      <c r="IG391" s="152"/>
      <c r="IH391" s="152"/>
      <c r="II391" s="152"/>
      <c r="IJ391" s="152"/>
      <c r="IK391" s="152"/>
      <c r="IL391" s="152"/>
      <c r="IM391" s="152"/>
      <c r="IN391" s="152"/>
      <c r="IO391" s="152"/>
      <c r="IP391" s="152"/>
      <c r="IQ391" s="152"/>
      <c r="IR391" s="152"/>
      <c r="IS391" s="152"/>
      <c r="IT391" s="152"/>
      <c r="IU391" s="152"/>
      <c r="IV391" s="152"/>
    </row>
    <row r="392" spans="1:256" s="35" customFormat="1" ht="89.25">
      <c r="A392" s="141">
        <v>606</v>
      </c>
      <c r="B392" s="45" t="s">
        <v>254</v>
      </c>
      <c r="C392" s="142">
        <v>402000001</v>
      </c>
      <c r="D392" s="143" t="s">
        <v>79</v>
      </c>
      <c r="E392" s="144" t="s">
        <v>185</v>
      </c>
      <c r="F392" s="145"/>
      <c r="G392" s="145"/>
      <c r="H392" s="146">
        <v>3</v>
      </c>
      <c r="I392" s="145"/>
      <c r="J392" s="146">
        <v>17</v>
      </c>
      <c r="K392" s="146">
        <v>1</v>
      </c>
      <c r="L392" s="146">
        <v>3</v>
      </c>
      <c r="M392" s="146"/>
      <c r="N392" s="146"/>
      <c r="O392" s="146"/>
      <c r="P392" s="52" t="s">
        <v>186</v>
      </c>
      <c r="Q392" s="52" t="s">
        <v>342</v>
      </c>
      <c r="R392" s="146"/>
      <c r="S392" s="146"/>
      <c r="T392" s="146">
        <v>3</v>
      </c>
      <c r="U392" s="146"/>
      <c r="V392" s="146">
        <v>9</v>
      </c>
      <c r="W392" s="146">
        <v>1</v>
      </c>
      <c r="X392" s="146"/>
      <c r="Y392" s="146"/>
      <c r="Z392" s="146"/>
      <c r="AA392" s="146"/>
      <c r="AB392" s="52" t="s">
        <v>187</v>
      </c>
      <c r="AC392" s="52" t="s">
        <v>483</v>
      </c>
      <c r="AD392" s="52"/>
      <c r="AE392" s="52"/>
      <c r="AF392" s="52"/>
      <c r="AG392" s="52"/>
      <c r="AH392" s="52"/>
      <c r="AI392" s="52"/>
      <c r="AJ392" s="52"/>
      <c r="AK392" s="52"/>
      <c r="AL392" s="52"/>
      <c r="AM392" s="52" t="s">
        <v>486</v>
      </c>
      <c r="AN392" s="52" t="s">
        <v>226</v>
      </c>
      <c r="AO392" s="147" t="s">
        <v>263</v>
      </c>
      <c r="AP392" s="147" t="s">
        <v>464</v>
      </c>
      <c r="AQ392" s="147" t="s">
        <v>482</v>
      </c>
      <c r="AR392" s="148" t="s">
        <v>111</v>
      </c>
      <c r="AS392" s="147" t="s">
        <v>117</v>
      </c>
      <c r="AT392" s="149">
        <v>37855</v>
      </c>
      <c r="AU392" s="149">
        <v>37855</v>
      </c>
      <c r="AV392" s="149">
        <v>40240</v>
      </c>
      <c r="AW392" s="149">
        <v>40240</v>
      </c>
      <c r="AX392" s="149">
        <v>40240</v>
      </c>
      <c r="AY392" s="149">
        <v>40240</v>
      </c>
      <c r="AZ392" s="141" t="s">
        <v>134</v>
      </c>
      <c r="BA392" s="152"/>
      <c r="BB392" s="152"/>
      <c r="BC392" s="152"/>
      <c r="BD392" s="152"/>
      <c r="BE392" s="152"/>
      <c r="BF392" s="152"/>
      <c r="BG392" s="152"/>
      <c r="BH392" s="152"/>
      <c r="BI392" s="152"/>
      <c r="BJ392" s="152"/>
      <c r="BK392" s="152"/>
      <c r="BL392" s="152"/>
      <c r="BM392" s="152"/>
      <c r="BN392" s="152"/>
      <c r="BO392" s="152"/>
      <c r="BP392" s="152"/>
      <c r="BQ392" s="152"/>
      <c r="BR392" s="152"/>
      <c r="BS392" s="152"/>
      <c r="BT392" s="152"/>
      <c r="BU392" s="152"/>
      <c r="BV392" s="152"/>
      <c r="BW392" s="152"/>
      <c r="BX392" s="152"/>
      <c r="BY392" s="152"/>
      <c r="BZ392" s="152"/>
      <c r="CA392" s="152"/>
      <c r="CB392" s="152"/>
      <c r="CC392" s="152"/>
      <c r="CD392" s="152"/>
      <c r="CE392" s="152"/>
      <c r="CF392" s="152"/>
      <c r="CG392" s="152"/>
      <c r="CH392" s="152"/>
      <c r="CI392" s="152"/>
      <c r="CJ392" s="152"/>
      <c r="CK392" s="152"/>
      <c r="CL392" s="152"/>
      <c r="CM392" s="152"/>
      <c r="CN392" s="152"/>
      <c r="CO392" s="152"/>
      <c r="CP392" s="152"/>
      <c r="CQ392" s="152"/>
      <c r="CR392" s="152"/>
      <c r="CS392" s="152"/>
      <c r="CT392" s="152"/>
      <c r="CU392" s="152"/>
      <c r="CV392" s="152"/>
      <c r="CW392" s="152"/>
      <c r="CX392" s="152"/>
      <c r="CY392" s="152"/>
      <c r="CZ392" s="152"/>
      <c r="DA392" s="152"/>
      <c r="DB392" s="152"/>
      <c r="DC392" s="152"/>
      <c r="DD392" s="152"/>
      <c r="DE392" s="152"/>
      <c r="DF392" s="152"/>
      <c r="DG392" s="152"/>
      <c r="DH392" s="152"/>
      <c r="DI392" s="152"/>
      <c r="DJ392" s="152"/>
      <c r="DK392" s="152"/>
      <c r="DL392" s="152"/>
      <c r="DM392" s="152"/>
      <c r="DN392" s="152"/>
      <c r="DO392" s="152"/>
      <c r="DP392" s="152"/>
      <c r="DQ392" s="152"/>
      <c r="DR392" s="152"/>
      <c r="DS392" s="152"/>
      <c r="DT392" s="152"/>
      <c r="DU392" s="152"/>
      <c r="DV392" s="152"/>
      <c r="DW392" s="152"/>
      <c r="DX392" s="152"/>
      <c r="DY392" s="152"/>
      <c r="DZ392" s="152"/>
      <c r="EA392" s="152"/>
      <c r="EB392" s="152"/>
      <c r="EC392" s="152"/>
      <c r="ED392" s="152"/>
      <c r="EE392" s="152"/>
      <c r="EF392" s="152"/>
      <c r="EG392" s="152"/>
      <c r="EH392" s="152"/>
      <c r="EI392" s="152"/>
      <c r="EJ392" s="152"/>
      <c r="EK392" s="152"/>
      <c r="EL392" s="152"/>
      <c r="EM392" s="152"/>
      <c r="EN392" s="152"/>
      <c r="EO392" s="152"/>
      <c r="EP392" s="152"/>
      <c r="EQ392" s="152"/>
      <c r="ER392" s="152"/>
      <c r="ES392" s="152"/>
      <c r="ET392" s="152"/>
      <c r="EU392" s="152"/>
      <c r="EV392" s="152"/>
      <c r="EW392" s="152"/>
      <c r="EX392" s="152"/>
      <c r="EY392" s="152"/>
      <c r="EZ392" s="152"/>
      <c r="FA392" s="152"/>
      <c r="FB392" s="152"/>
      <c r="FC392" s="152"/>
      <c r="FD392" s="152"/>
      <c r="FE392" s="152"/>
      <c r="FF392" s="152"/>
      <c r="FG392" s="152"/>
      <c r="FH392" s="152"/>
      <c r="FI392" s="152"/>
      <c r="FJ392" s="152"/>
      <c r="FK392" s="152"/>
      <c r="FL392" s="152"/>
      <c r="FM392" s="152"/>
      <c r="FN392" s="152"/>
      <c r="FO392" s="152"/>
      <c r="FP392" s="152"/>
      <c r="FQ392" s="152"/>
      <c r="FR392" s="152"/>
      <c r="FS392" s="152"/>
      <c r="FT392" s="152"/>
      <c r="FU392" s="152"/>
      <c r="FV392" s="152"/>
      <c r="FW392" s="152"/>
      <c r="FX392" s="152"/>
      <c r="FY392" s="152"/>
      <c r="FZ392" s="152"/>
      <c r="GA392" s="152"/>
      <c r="GB392" s="152"/>
      <c r="GC392" s="152"/>
      <c r="GD392" s="152"/>
      <c r="GE392" s="152"/>
      <c r="GF392" s="152"/>
      <c r="GG392" s="152"/>
      <c r="GH392" s="152"/>
      <c r="GI392" s="152"/>
      <c r="GJ392" s="152"/>
      <c r="GK392" s="152"/>
      <c r="GL392" s="152"/>
      <c r="GM392" s="152"/>
      <c r="GN392" s="152"/>
      <c r="GO392" s="152"/>
      <c r="GP392" s="152"/>
      <c r="GQ392" s="152"/>
      <c r="GR392" s="152"/>
      <c r="GS392" s="152"/>
      <c r="GT392" s="152"/>
      <c r="GU392" s="152"/>
      <c r="GV392" s="152"/>
      <c r="GW392" s="152"/>
      <c r="GX392" s="152"/>
      <c r="GY392" s="152"/>
      <c r="GZ392" s="152"/>
      <c r="HA392" s="152"/>
      <c r="HB392" s="152"/>
      <c r="HC392" s="152"/>
      <c r="HD392" s="152"/>
      <c r="HE392" s="152"/>
      <c r="HF392" s="152"/>
      <c r="HG392" s="152"/>
      <c r="HH392" s="152"/>
      <c r="HI392" s="152"/>
      <c r="HJ392" s="152"/>
      <c r="HK392" s="152"/>
      <c r="HL392" s="152"/>
      <c r="HM392" s="152"/>
      <c r="HN392" s="152"/>
      <c r="HO392" s="152"/>
      <c r="HP392" s="152"/>
      <c r="HQ392" s="152"/>
      <c r="HR392" s="152"/>
      <c r="HS392" s="152"/>
      <c r="HT392" s="152"/>
      <c r="HU392" s="152"/>
      <c r="HV392" s="152"/>
      <c r="HW392" s="152"/>
      <c r="HX392" s="152"/>
      <c r="HY392" s="152"/>
      <c r="HZ392" s="152"/>
      <c r="IA392" s="152"/>
      <c r="IB392" s="152"/>
      <c r="IC392" s="152"/>
      <c r="ID392" s="152"/>
      <c r="IE392" s="152"/>
      <c r="IF392" s="152"/>
      <c r="IG392" s="152"/>
      <c r="IH392" s="152"/>
      <c r="II392" s="152"/>
      <c r="IJ392" s="152"/>
      <c r="IK392" s="152"/>
      <c r="IL392" s="152"/>
      <c r="IM392" s="152"/>
      <c r="IN392" s="152"/>
      <c r="IO392" s="152"/>
      <c r="IP392" s="152"/>
      <c r="IQ392" s="152"/>
      <c r="IR392" s="152"/>
      <c r="IS392" s="152"/>
      <c r="IT392" s="152"/>
      <c r="IU392" s="152"/>
      <c r="IV392" s="152"/>
    </row>
    <row r="393" spans="1:256" s="35" customFormat="1" ht="89.25">
      <c r="A393" s="141">
        <v>606</v>
      </c>
      <c r="B393" s="45" t="s">
        <v>254</v>
      </c>
      <c r="C393" s="142">
        <v>402000001</v>
      </c>
      <c r="D393" s="143" t="s">
        <v>79</v>
      </c>
      <c r="E393" s="144" t="s">
        <v>185</v>
      </c>
      <c r="F393" s="145"/>
      <c r="G393" s="145"/>
      <c r="H393" s="146">
        <v>3</v>
      </c>
      <c r="I393" s="145"/>
      <c r="J393" s="146">
        <v>17</v>
      </c>
      <c r="K393" s="146">
        <v>1</v>
      </c>
      <c r="L393" s="146">
        <v>3</v>
      </c>
      <c r="M393" s="146"/>
      <c r="N393" s="146"/>
      <c r="O393" s="146"/>
      <c r="P393" s="52" t="s">
        <v>186</v>
      </c>
      <c r="Q393" s="52" t="s">
        <v>342</v>
      </c>
      <c r="R393" s="146"/>
      <c r="S393" s="146"/>
      <c r="T393" s="146">
        <v>3</v>
      </c>
      <c r="U393" s="146"/>
      <c r="V393" s="146">
        <v>9</v>
      </c>
      <c r="W393" s="146">
        <v>1</v>
      </c>
      <c r="X393" s="146"/>
      <c r="Y393" s="146"/>
      <c r="Z393" s="146"/>
      <c r="AA393" s="146"/>
      <c r="AB393" s="52" t="s">
        <v>187</v>
      </c>
      <c r="AC393" s="52" t="s">
        <v>483</v>
      </c>
      <c r="AD393" s="52"/>
      <c r="AE393" s="52"/>
      <c r="AF393" s="52"/>
      <c r="AG393" s="52"/>
      <c r="AH393" s="52"/>
      <c r="AI393" s="52"/>
      <c r="AJ393" s="52"/>
      <c r="AK393" s="52"/>
      <c r="AL393" s="52"/>
      <c r="AM393" s="52" t="s">
        <v>486</v>
      </c>
      <c r="AN393" s="52" t="s">
        <v>226</v>
      </c>
      <c r="AO393" s="147" t="s">
        <v>263</v>
      </c>
      <c r="AP393" s="147" t="s">
        <v>464</v>
      </c>
      <c r="AQ393" s="147" t="s">
        <v>482</v>
      </c>
      <c r="AR393" s="148" t="s">
        <v>111</v>
      </c>
      <c r="AS393" s="147" t="s">
        <v>118</v>
      </c>
      <c r="AT393" s="149">
        <v>1876</v>
      </c>
      <c r="AU393" s="149">
        <v>1876</v>
      </c>
      <c r="AV393" s="149">
        <v>1900</v>
      </c>
      <c r="AW393" s="149">
        <v>1900</v>
      </c>
      <c r="AX393" s="149">
        <v>1900</v>
      </c>
      <c r="AY393" s="149">
        <v>1900</v>
      </c>
      <c r="AZ393" s="141" t="s">
        <v>134</v>
      </c>
      <c r="BA393" s="152"/>
      <c r="BB393" s="152"/>
      <c r="BC393" s="152"/>
      <c r="BD393" s="152"/>
      <c r="BE393" s="152"/>
      <c r="BF393" s="152"/>
      <c r="BG393" s="152"/>
      <c r="BH393" s="152"/>
      <c r="BI393" s="152"/>
      <c r="BJ393" s="152"/>
      <c r="BK393" s="152"/>
      <c r="BL393" s="152"/>
      <c r="BM393" s="152"/>
      <c r="BN393" s="152"/>
      <c r="BO393" s="152"/>
      <c r="BP393" s="152"/>
      <c r="BQ393" s="152"/>
      <c r="BR393" s="152"/>
      <c r="BS393" s="152"/>
      <c r="BT393" s="152"/>
      <c r="BU393" s="152"/>
      <c r="BV393" s="152"/>
      <c r="BW393" s="152"/>
      <c r="BX393" s="152"/>
      <c r="BY393" s="152"/>
      <c r="BZ393" s="152"/>
      <c r="CA393" s="152"/>
      <c r="CB393" s="152"/>
      <c r="CC393" s="152"/>
      <c r="CD393" s="152"/>
      <c r="CE393" s="152"/>
      <c r="CF393" s="152"/>
      <c r="CG393" s="152"/>
      <c r="CH393" s="152"/>
      <c r="CI393" s="152"/>
      <c r="CJ393" s="152"/>
      <c r="CK393" s="152"/>
      <c r="CL393" s="152"/>
      <c r="CM393" s="152"/>
      <c r="CN393" s="152"/>
      <c r="CO393" s="152"/>
      <c r="CP393" s="152"/>
      <c r="CQ393" s="152"/>
      <c r="CR393" s="152"/>
      <c r="CS393" s="152"/>
      <c r="CT393" s="152"/>
      <c r="CU393" s="152"/>
      <c r="CV393" s="152"/>
      <c r="CW393" s="152"/>
      <c r="CX393" s="152"/>
      <c r="CY393" s="152"/>
      <c r="CZ393" s="152"/>
      <c r="DA393" s="152"/>
      <c r="DB393" s="152"/>
      <c r="DC393" s="152"/>
      <c r="DD393" s="152"/>
      <c r="DE393" s="152"/>
      <c r="DF393" s="152"/>
      <c r="DG393" s="152"/>
      <c r="DH393" s="152"/>
      <c r="DI393" s="152"/>
      <c r="DJ393" s="152"/>
      <c r="DK393" s="152"/>
      <c r="DL393" s="152"/>
      <c r="DM393" s="152"/>
      <c r="DN393" s="152"/>
      <c r="DO393" s="152"/>
      <c r="DP393" s="152"/>
      <c r="DQ393" s="152"/>
      <c r="DR393" s="152"/>
      <c r="DS393" s="152"/>
      <c r="DT393" s="152"/>
      <c r="DU393" s="152"/>
      <c r="DV393" s="152"/>
      <c r="DW393" s="152"/>
      <c r="DX393" s="152"/>
      <c r="DY393" s="152"/>
      <c r="DZ393" s="152"/>
      <c r="EA393" s="152"/>
      <c r="EB393" s="152"/>
      <c r="EC393" s="152"/>
      <c r="ED393" s="152"/>
      <c r="EE393" s="152"/>
      <c r="EF393" s="152"/>
      <c r="EG393" s="152"/>
      <c r="EH393" s="152"/>
      <c r="EI393" s="152"/>
      <c r="EJ393" s="152"/>
      <c r="EK393" s="152"/>
      <c r="EL393" s="152"/>
      <c r="EM393" s="152"/>
      <c r="EN393" s="152"/>
      <c r="EO393" s="152"/>
      <c r="EP393" s="152"/>
      <c r="EQ393" s="152"/>
      <c r="ER393" s="152"/>
      <c r="ES393" s="152"/>
      <c r="ET393" s="152"/>
      <c r="EU393" s="152"/>
      <c r="EV393" s="152"/>
      <c r="EW393" s="152"/>
      <c r="EX393" s="152"/>
      <c r="EY393" s="152"/>
      <c r="EZ393" s="152"/>
      <c r="FA393" s="152"/>
      <c r="FB393" s="152"/>
      <c r="FC393" s="152"/>
      <c r="FD393" s="152"/>
      <c r="FE393" s="152"/>
      <c r="FF393" s="152"/>
      <c r="FG393" s="152"/>
      <c r="FH393" s="152"/>
      <c r="FI393" s="152"/>
      <c r="FJ393" s="152"/>
      <c r="FK393" s="152"/>
      <c r="FL393" s="152"/>
      <c r="FM393" s="152"/>
      <c r="FN393" s="152"/>
      <c r="FO393" s="152"/>
      <c r="FP393" s="152"/>
      <c r="FQ393" s="152"/>
      <c r="FR393" s="152"/>
      <c r="FS393" s="152"/>
      <c r="FT393" s="152"/>
      <c r="FU393" s="152"/>
      <c r="FV393" s="152"/>
      <c r="FW393" s="152"/>
      <c r="FX393" s="152"/>
      <c r="FY393" s="152"/>
      <c r="FZ393" s="152"/>
      <c r="GA393" s="152"/>
      <c r="GB393" s="152"/>
      <c r="GC393" s="152"/>
      <c r="GD393" s="152"/>
      <c r="GE393" s="152"/>
      <c r="GF393" s="152"/>
      <c r="GG393" s="152"/>
      <c r="GH393" s="152"/>
      <c r="GI393" s="152"/>
      <c r="GJ393" s="152"/>
      <c r="GK393" s="152"/>
      <c r="GL393" s="152"/>
      <c r="GM393" s="152"/>
      <c r="GN393" s="152"/>
      <c r="GO393" s="152"/>
      <c r="GP393" s="152"/>
      <c r="GQ393" s="152"/>
      <c r="GR393" s="152"/>
      <c r="GS393" s="152"/>
      <c r="GT393" s="152"/>
      <c r="GU393" s="152"/>
      <c r="GV393" s="152"/>
      <c r="GW393" s="152"/>
      <c r="GX393" s="152"/>
      <c r="GY393" s="152"/>
      <c r="GZ393" s="152"/>
      <c r="HA393" s="152"/>
      <c r="HB393" s="152"/>
      <c r="HC393" s="152"/>
      <c r="HD393" s="152"/>
      <c r="HE393" s="152"/>
      <c r="HF393" s="152"/>
      <c r="HG393" s="152"/>
      <c r="HH393" s="152"/>
      <c r="HI393" s="152"/>
      <c r="HJ393" s="152"/>
      <c r="HK393" s="152"/>
      <c r="HL393" s="152"/>
      <c r="HM393" s="152"/>
      <c r="HN393" s="152"/>
      <c r="HO393" s="152"/>
      <c r="HP393" s="152"/>
      <c r="HQ393" s="152"/>
      <c r="HR393" s="152"/>
      <c r="HS393" s="152"/>
      <c r="HT393" s="152"/>
      <c r="HU393" s="152"/>
      <c r="HV393" s="152"/>
      <c r="HW393" s="152"/>
      <c r="HX393" s="152"/>
      <c r="HY393" s="152"/>
      <c r="HZ393" s="152"/>
      <c r="IA393" s="152"/>
      <c r="IB393" s="152"/>
      <c r="IC393" s="152"/>
      <c r="ID393" s="152"/>
      <c r="IE393" s="152"/>
      <c r="IF393" s="152"/>
      <c r="IG393" s="152"/>
      <c r="IH393" s="152"/>
      <c r="II393" s="152"/>
      <c r="IJ393" s="152"/>
      <c r="IK393" s="152"/>
      <c r="IL393" s="152"/>
      <c r="IM393" s="152"/>
      <c r="IN393" s="152"/>
      <c r="IO393" s="152"/>
      <c r="IP393" s="152"/>
      <c r="IQ393" s="152"/>
      <c r="IR393" s="152"/>
      <c r="IS393" s="152"/>
      <c r="IT393" s="152"/>
      <c r="IU393" s="152"/>
      <c r="IV393" s="152"/>
    </row>
    <row r="394" spans="1:256" s="35" customFormat="1" ht="89.25">
      <c r="A394" s="141">
        <v>606</v>
      </c>
      <c r="B394" s="45" t="s">
        <v>254</v>
      </c>
      <c r="C394" s="142">
        <v>402000001</v>
      </c>
      <c r="D394" s="143" t="s">
        <v>79</v>
      </c>
      <c r="E394" s="144" t="s">
        <v>185</v>
      </c>
      <c r="F394" s="145"/>
      <c r="G394" s="145"/>
      <c r="H394" s="146">
        <v>3</v>
      </c>
      <c r="I394" s="145"/>
      <c r="J394" s="146">
        <v>17</v>
      </c>
      <c r="K394" s="146">
        <v>1</v>
      </c>
      <c r="L394" s="146">
        <v>3</v>
      </c>
      <c r="M394" s="146"/>
      <c r="N394" s="146"/>
      <c r="O394" s="146"/>
      <c r="P394" s="52" t="s">
        <v>186</v>
      </c>
      <c r="Q394" s="52" t="s">
        <v>342</v>
      </c>
      <c r="R394" s="146"/>
      <c r="S394" s="146"/>
      <c r="T394" s="146">
        <v>3</v>
      </c>
      <c r="U394" s="146"/>
      <c r="V394" s="146">
        <v>9</v>
      </c>
      <c r="W394" s="146">
        <v>1</v>
      </c>
      <c r="X394" s="146"/>
      <c r="Y394" s="146"/>
      <c r="Z394" s="146"/>
      <c r="AA394" s="146"/>
      <c r="AB394" s="52" t="s">
        <v>187</v>
      </c>
      <c r="AC394" s="52" t="s">
        <v>483</v>
      </c>
      <c r="AD394" s="52"/>
      <c r="AE394" s="52"/>
      <c r="AF394" s="52"/>
      <c r="AG394" s="52"/>
      <c r="AH394" s="52"/>
      <c r="AI394" s="52"/>
      <c r="AJ394" s="52"/>
      <c r="AK394" s="52"/>
      <c r="AL394" s="52"/>
      <c r="AM394" s="52" t="s">
        <v>486</v>
      </c>
      <c r="AN394" s="52" t="s">
        <v>226</v>
      </c>
      <c r="AO394" s="147" t="s">
        <v>263</v>
      </c>
      <c r="AP394" s="147" t="s">
        <v>464</v>
      </c>
      <c r="AQ394" s="147" t="s">
        <v>482</v>
      </c>
      <c r="AR394" s="148" t="s">
        <v>111</v>
      </c>
      <c r="AS394" s="147" t="s">
        <v>119</v>
      </c>
      <c r="AT394" s="149">
        <v>0</v>
      </c>
      <c r="AU394" s="149">
        <v>0</v>
      </c>
      <c r="AV394" s="149">
        <v>11000</v>
      </c>
      <c r="AW394" s="149">
        <v>11000</v>
      </c>
      <c r="AX394" s="149">
        <v>11000</v>
      </c>
      <c r="AY394" s="149">
        <v>11000</v>
      </c>
      <c r="AZ394" s="141" t="s">
        <v>134</v>
      </c>
      <c r="BA394" s="152"/>
      <c r="BB394" s="152"/>
      <c r="BC394" s="152"/>
      <c r="BD394" s="152"/>
      <c r="BE394" s="152"/>
      <c r="BF394" s="152"/>
      <c r="BG394" s="152"/>
      <c r="BH394" s="152"/>
      <c r="BI394" s="152"/>
      <c r="BJ394" s="152"/>
      <c r="BK394" s="152"/>
      <c r="BL394" s="152"/>
      <c r="BM394" s="152"/>
      <c r="BN394" s="152"/>
      <c r="BO394" s="152"/>
      <c r="BP394" s="152"/>
      <c r="BQ394" s="152"/>
      <c r="BR394" s="152"/>
      <c r="BS394" s="152"/>
      <c r="BT394" s="152"/>
      <c r="BU394" s="152"/>
      <c r="BV394" s="152"/>
      <c r="BW394" s="152"/>
      <c r="BX394" s="152"/>
      <c r="BY394" s="152"/>
      <c r="BZ394" s="152"/>
      <c r="CA394" s="152"/>
      <c r="CB394" s="152"/>
      <c r="CC394" s="152"/>
      <c r="CD394" s="152"/>
      <c r="CE394" s="152"/>
      <c r="CF394" s="152"/>
      <c r="CG394" s="152"/>
      <c r="CH394" s="152"/>
      <c r="CI394" s="152"/>
      <c r="CJ394" s="152"/>
      <c r="CK394" s="152"/>
      <c r="CL394" s="152"/>
      <c r="CM394" s="152"/>
      <c r="CN394" s="152"/>
      <c r="CO394" s="152"/>
      <c r="CP394" s="152"/>
      <c r="CQ394" s="152"/>
      <c r="CR394" s="152"/>
      <c r="CS394" s="152"/>
      <c r="CT394" s="152"/>
      <c r="CU394" s="152"/>
      <c r="CV394" s="152"/>
      <c r="CW394" s="152"/>
      <c r="CX394" s="152"/>
      <c r="CY394" s="152"/>
      <c r="CZ394" s="152"/>
      <c r="DA394" s="152"/>
      <c r="DB394" s="152"/>
      <c r="DC394" s="152"/>
      <c r="DD394" s="152"/>
      <c r="DE394" s="152"/>
      <c r="DF394" s="152"/>
      <c r="DG394" s="152"/>
      <c r="DH394" s="152"/>
      <c r="DI394" s="152"/>
      <c r="DJ394" s="152"/>
      <c r="DK394" s="152"/>
      <c r="DL394" s="152"/>
      <c r="DM394" s="152"/>
      <c r="DN394" s="152"/>
      <c r="DO394" s="152"/>
      <c r="DP394" s="152"/>
      <c r="DQ394" s="152"/>
      <c r="DR394" s="152"/>
      <c r="DS394" s="152"/>
      <c r="DT394" s="152"/>
      <c r="DU394" s="152"/>
      <c r="DV394" s="152"/>
      <c r="DW394" s="152"/>
      <c r="DX394" s="152"/>
      <c r="DY394" s="152"/>
      <c r="DZ394" s="152"/>
      <c r="EA394" s="152"/>
      <c r="EB394" s="152"/>
      <c r="EC394" s="152"/>
      <c r="ED394" s="152"/>
      <c r="EE394" s="152"/>
      <c r="EF394" s="152"/>
      <c r="EG394" s="152"/>
      <c r="EH394" s="152"/>
      <c r="EI394" s="152"/>
      <c r="EJ394" s="152"/>
      <c r="EK394" s="152"/>
      <c r="EL394" s="152"/>
      <c r="EM394" s="152"/>
      <c r="EN394" s="152"/>
      <c r="EO394" s="152"/>
      <c r="EP394" s="152"/>
      <c r="EQ394" s="152"/>
      <c r="ER394" s="152"/>
      <c r="ES394" s="152"/>
      <c r="ET394" s="152"/>
      <c r="EU394" s="152"/>
      <c r="EV394" s="152"/>
      <c r="EW394" s="152"/>
      <c r="EX394" s="152"/>
      <c r="EY394" s="152"/>
      <c r="EZ394" s="152"/>
      <c r="FA394" s="152"/>
      <c r="FB394" s="152"/>
      <c r="FC394" s="152"/>
      <c r="FD394" s="152"/>
      <c r="FE394" s="152"/>
      <c r="FF394" s="152"/>
      <c r="FG394" s="152"/>
      <c r="FH394" s="152"/>
      <c r="FI394" s="152"/>
      <c r="FJ394" s="152"/>
      <c r="FK394" s="152"/>
      <c r="FL394" s="152"/>
      <c r="FM394" s="152"/>
      <c r="FN394" s="152"/>
      <c r="FO394" s="152"/>
      <c r="FP394" s="152"/>
      <c r="FQ394" s="152"/>
      <c r="FR394" s="152"/>
      <c r="FS394" s="152"/>
      <c r="FT394" s="152"/>
      <c r="FU394" s="152"/>
      <c r="FV394" s="152"/>
      <c r="FW394" s="152"/>
      <c r="FX394" s="152"/>
      <c r="FY394" s="152"/>
      <c r="FZ394" s="152"/>
      <c r="GA394" s="152"/>
      <c r="GB394" s="152"/>
      <c r="GC394" s="152"/>
      <c r="GD394" s="152"/>
      <c r="GE394" s="152"/>
      <c r="GF394" s="152"/>
      <c r="GG394" s="152"/>
      <c r="GH394" s="152"/>
      <c r="GI394" s="152"/>
      <c r="GJ394" s="152"/>
      <c r="GK394" s="152"/>
      <c r="GL394" s="152"/>
      <c r="GM394" s="152"/>
      <c r="GN394" s="152"/>
      <c r="GO394" s="152"/>
      <c r="GP394" s="152"/>
      <c r="GQ394" s="152"/>
      <c r="GR394" s="152"/>
      <c r="GS394" s="152"/>
      <c r="GT394" s="152"/>
      <c r="GU394" s="152"/>
      <c r="GV394" s="152"/>
      <c r="GW394" s="152"/>
      <c r="GX394" s="152"/>
      <c r="GY394" s="152"/>
      <c r="GZ394" s="152"/>
      <c r="HA394" s="152"/>
      <c r="HB394" s="152"/>
      <c r="HC394" s="152"/>
      <c r="HD394" s="152"/>
      <c r="HE394" s="152"/>
      <c r="HF394" s="152"/>
      <c r="HG394" s="152"/>
      <c r="HH394" s="152"/>
      <c r="HI394" s="152"/>
      <c r="HJ394" s="152"/>
      <c r="HK394" s="152"/>
      <c r="HL394" s="152"/>
      <c r="HM394" s="152"/>
      <c r="HN394" s="152"/>
      <c r="HO394" s="152"/>
      <c r="HP394" s="152"/>
      <c r="HQ394" s="152"/>
      <c r="HR394" s="152"/>
      <c r="HS394" s="152"/>
      <c r="HT394" s="152"/>
      <c r="HU394" s="152"/>
      <c r="HV394" s="152"/>
      <c r="HW394" s="152"/>
      <c r="HX394" s="152"/>
      <c r="HY394" s="152"/>
      <c r="HZ394" s="152"/>
      <c r="IA394" s="152"/>
      <c r="IB394" s="152"/>
      <c r="IC394" s="152"/>
      <c r="ID394" s="152"/>
      <c r="IE394" s="152"/>
      <c r="IF394" s="152"/>
      <c r="IG394" s="152"/>
      <c r="IH394" s="152"/>
      <c r="II394" s="152"/>
      <c r="IJ394" s="152"/>
      <c r="IK394" s="152"/>
      <c r="IL394" s="152"/>
      <c r="IM394" s="152"/>
      <c r="IN394" s="152"/>
      <c r="IO394" s="152"/>
      <c r="IP394" s="152"/>
      <c r="IQ394" s="152"/>
      <c r="IR394" s="152"/>
      <c r="IS394" s="152"/>
      <c r="IT394" s="152"/>
      <c r="IU394" s="152"/>
      <c r="IV394" s="152"/>
    </row>
    <row r="395" spans="1:256" s="35" customFormat="1" ht="229.5">
      <c r="A395" s="141">
        <v>606</v>
      </c>
      <c r="B395" s="45" t="s">
        <v>254</v>
      </c>
      <c r="C395" s="142">
        <v>402000001</v>
      </c>
      <c r="D395" s="143" t="s">
        <v>79</v>
      </c>
      <c r="E395" s="144" t="s">
        <v>487</v>
      </c>
      <c r="F395" s="145"/>
      <c r="G395" s="145"/>
      <c r="H395" s="146" t="s">
        <v>488</v>
      </c>
      <c r="I395" s="145"/>
      <c r="J395" s="146" t="s">
        <v>489</v>
      </c>
      <c r="K395" s="146" t="s">
        <v>490</v>
      </c>
      <c r="L395" s="146" t="s">
        <v>321</v>
      </c>
      <c r="M395" s="146"/>
      <c r="N395" s="146"/>
      <c r="O395" s="146"/>
      <c r="P395" s="52" t="s">
        <v>491</v>
      </c>
      <c r="Q395" s="52" t="s">
        <v>492</v>
      </c>
      <c r="R395" s="146"/>
      <c r="S395" s="146"/>
      <c r="T395" s="146" t="s">
        <v>321</v>
      </c>
      <c r="U395" s="146"/>
      <c r="V395" s="146" t="s">
        <v>493</v>
      </c>
      <c r="W395" s="146" t="s">
        <v>269</v>
      </c>
      <c r="X395" s="146"/>
      <c r="Y395" s="146"/>
      <c r="Z395" s="146"/>
      <c r="AA395" s="146"/>
      <c r="AB395" s="52" t="s">
        <v>494</v>
      </c>
      <c r="AC395" s="52" t="s">
        <v>495</v>
      </c>
      <c r="AD395" s="52"/>
      <c r="AE395" s="52"/>
      <c r="AF395" s="52"/>
      <c r="AG395" s="52"/>
      <c r="AH395" s="52"/>
      <c r="AI395" s="52"/>
      <c r="AJ395" s="52" t="s">
        <v>496</v>
      </c>
      <c r="AK395" s="52"/>
      <c r="AL395" s="52"/>
      <c r="AM395" s="52"/>
      <c r="AN395" s="52" t="s">
        <v>497</v>
      </c>
      <c r="AO395" s="147" t="s">
        <v>263</v>
      </c>
      <c r="AP395" s="147" t="s">
        <v>464</v>
      </c>
      <c r="AQ395" s="147" t="s">
        <v>498</v>
      </c>
      <c r="AR395" s="148" t="s">
        <v>499</v>
      </c>
      <c r="AS395" s="147" t="s">
        <v>113</v>
      </c>
      <c r="AT395" s="149">
        <v>5114319.8099999996</v>
      </c>
      <c r="AU395" s="149">
        <v>5114319.8099999996</v>
      </c>
      <c r="AV395" s="149">
        <v>6229255.7599999998</v>
      </c>
      <c r="AW395" s="149">
        <v>6228745</v>
      </c>
      <c r="AX395" s="149">
        <v>6228745</v>
      </c>
      <c r="AY395" s="149">
        <v>6228745</v>
      </c>
      <c r="AZ395" s="141" t="s">
        <v>134</v>
      </c>
      <c r="BA395" s="152"/>
      <c r="BB395" s="152"/>
      <c r="BC395" s="152"/>
      <c r="BD395" s="152"/>
      <c r="BE395" s="152"/>
      <c r="BF395" s="152"/>
      <c r="BG395" s="152"/>
      <c r="BH395" s="152"/>
      <c r="BI395" s="152"/>
      <c r="BJ395" s="152"/>
      <c r="BK395" s="152"/>
      <c r="BL395" s="152"/>
      <c r="BM395" s="152"/>
      <c r="BN395" s="152"/>
      <c r="BO395" s="152"/>
      <c r="BP395" s="152"/>
      <c r="BQ395" s="152"/>
      <c r="BR395" s="152"/>
      <c r="BS395" s="152"/>
      <c r="BT395" s="152"/>
      <c r="BU395" s="152"/>
      <c r="BV395" s="152"/>
      <c r="BW395" s="152"/>
      <c r="BX395" s="152"/>
      <c r="BY395" s="152"/>
      <c r="BZ395" s="152"/>
      <c r="CA395" s="152"/>
      <c r="CB395" s="152"/>
      <c r="CC395" s="152"/>
      <c r="CD395" s="152"/>
      <c r="CE395" s="152"/>
      <c r="CF395" s="152"/>
      <c r="CG395" s="152"/>
      <c r="CH395" s="152"/>
      <c r="CI395" s="152"/>
      <c r="CJ395" s="152"/>
      <c r="CK395" s="152"/>
      <c r="CL395" s="152"/>
      <c r="CM395" s="152"/>
      <c r="CN395" s="152"/>
      <c r="CO395" s="152"/>
      <c r="CP395" s="152"/>
      <c r="CQ395" s="152"/>
      <c r="CR395" s="152"/>
      <c r="CS395" s="152"/>
      <c r="CT395" s="152"/>
      <c r="CU395" s="152"/>
      <c r="CV395" s="152"/>
      <c r="CW395" s="152"/>
      <c r="CX395" s="152"/>
      <c r="CY395" s="152"/>
      <c r="CZ395" s="152"/>
      <c r="DA395" s="152"/>
      <c r="DB395" s="152"/>
      <c r="DC395" s="152"/>
      <c r="DD395" s="152"/>
      <c r="DE395" s="152"/>
      <c r="DF395" s="152"/>
      <c r="DG395" s="152"/>
      <c r="DH395" s="152"/>
      <c r="DI395" s="152"/>
      <c r="DJ395" s="152"/>
      <c r="DK395" s="152"/>
      <c r="DL395" s="152"/>
      <c r="DM395" s="152"/>
      <c r="DN395" s="152"/>
      <c r="DO395" s="152"/>
      <c r="DP395" s="152"/>
      <c r="DQ395" s="152"/>
      <c r="DR395" s="152"/>
      <c r="DS395" s="152"/>
      <c r="DT395" s="152"/>
      <c r="DU395" s="152"/>
      <c r="DV395" s="152"/>
      <c r="DW395" s="152"/>
      <c r="DX395" s="152"/>
      <c r="DY395" s="152"/>
      <c r="DZ395" s="152"/>
      <c r="EA395" s="152"/>
      <c r="EB395" s="152"/>
      <c r="EC395" s="152"/>
      <c r="ED395" s="152"/>
      <c r="EE395" s="152"/>
      <c r="EF395" s="152"/>
      <c r="EG395" s="152"/>
      <c r="EH395" s="152"/>
      <c r="EI395" s="152"/>
      <c r="EJ395" s="152"/>
      <c r="EK395" s="152"/>
      <c r="EL395" s="152"/>
      <c r="EM395" s="152"/>
      <c r="EN395" s="152"/>
      <c r="EO395" s="152"/>
      <c r="EP395" s="152"/>
      <c r="EQ395" s="152"/>
      <c r="ER395" s="152"/>
      <c r="ES395" s="152"/>
      <c r="ET395" s="152"/>
      <c r="EU395" s="152"/>
      <c r="EV395" s="152"/>
      <c r="EW395" s="152"/>
      <c r="EX395" s="152"/>
      <c r="EY395" s="152"/>
      <c r="EZ395" s="152"/>
      <c r="FA395" s="152"/>
      <c r="FB395" s="152"/>
      <c r="FC395" s="152"/>
      <c r="FD395" s="152"/>
      <c r="FE395" s="152"/>
      <c r="FF395" s="152"/>
      <c r="FG395" s="152"/>
      <c r="FH395" s="152"/>
      <c r="FI395" s="152"/>
      <c r="FJ395" s="152"/>
      <c r="FK395" s="152"/>
      <c r="FL395" s="152"/>
      <c r="FM395" s="152"/>
      <c r="FN395" s="152"/>
      <c r="FO395" s="152"/>
      <c r="FP395" s="152"/>
      <c r="FQ395" s="152"/>
      <c r="FR395" s="152"/>
      <c r="FS395" s="152"/>
      <c r="FT395" s="152"/>
      <c r="FU395" s="152"/>
      <c r="FV395" s="152"/>
      <c r="FW395" s="152"/>
      <c r="FX395" s="152"/>
      <c r="FY395" s="152"/>
      <c r="FZ395" s="152"/>
      <c r="GA395" s="152"/>
      <c r="GB395" s="152"/>
      <c r="GC395" s="152"/>
      <c r="GD395" s="152"/>
      <c r="GE395" s="152"/>
      <c r="GF395" s="152"/>
      <c r="GG395" s="152"/>
      <c r="GH395" s="152"/>
      <c r="GI395" s="152"/>
      <c r="GJ395" s="152"/>
      <c r="GK395" s="152"/>
      <c r="GL395" s="152"/>
      <c r="GM395" s="152"/>
      <c r="GN395" s="152"/>
      <c r="GO395" s="152"/>
      <c r="GP395" s="152"/>
      <c r="GQ395" s="152"/>
      <c r="GR395" s="152"/>
      <c r="GS395" s="152"/>
      <c r="GT395" s="152"/>
      <c r="GU395" s="152"/>
      <c r="GV395" s="152"/>
      <c r="GW395" s="152"/>
      <c r="GX395" s="152"/>
      <c r="GY395" s="152"/>
      <c r="GZ395" s="152"/>
      <c r="HA395" s="152"/>
      <c r="HB395" s="152"/>
      <c r="HC395" s="152"/>
      <c r="HD395" s="152"/>
      <c r="HE395" s="152"/>
      <c r="HF395" s="152"/>
      <c r="HG395" s="152"/>
      <c r="HH395" s="152"/>
      <c r="HI395" s="152"/>
      <c r="HJ395" s="152"/>
      <c r="HK395" s="152"/>
      <c r="HL395" s="152"/>
      <c r="HM395" s="152"/>
      <c r="HN395" s="152"/>
      <c r="HO395" s="152"/>
      <c r="HP395" s="152"/>
      <c r="HQ395" s="152"/>
      <c r="HR395" s="152"/>
      <c r="HS395" s="152"/>
      <c r="HT395" s="152"/>
      <c r="HU395" s="152"/>
      <c r="HV395" s="152"/>
      <c r="HW395" s="152"/>
      <c r="HX395" s="152"/>
      <c r="HY395" s="152"/>
      <c r="HZ395" s="152"/>
      <c r="IA395" s="152"/>
      <c r="IB395" s="152"/>
      <c r="IC395" s="152"/>
      <c r="ID395" s="152"/>
      <c r="IE395" s="152"/>
      <c r="IF395" s="152"/>
      <c r="IG395" s="152"/>
      <c r="IH395" s="152"/>
      <c r="II395" s="152"/>
      <c r="IJ395" s="152"/>
      <c r="IK395" s="152"/>
      <c r="IL395" s="152"/>
      <c r="IM395" s="152"/>
      <c r="IN395" s="152"/>
      <c r="IO395" s="152"/>
      <c r="IP395" s="152"/>
      <c r="IQ395" s="152"/>
      <c r="IR395" s="152"/>
      <c r="IS395" s="152"/>
      <c r="IT395" s="152"/>
      <c r="IU395" s="152"/>
      <c r="IV395" s="152"/>
    </row>
    <row r="396" spans="1:256" s="35" customFormat="1" ht="229.5">
      <c r="A396" s="141">
        <v>606</v>
      </c>
      <c r="B396" s="45" t="s">
        <v>254</v>
      </c>
      <c r="C396" s="142">
        <v>402000001</v>
      </c>
      <c r="D396" s="143" t="s">
        <v>79</v>
      </c>
      <c r="E396" s="144" t="s">
        <v>487</v>
      </c>
      <c r="F396" s="145"/>
      <c r="G396" s="145"/>
      <c r="H396" s="146" t="s">
        <v>488</v>
      </c>
      <c r="I396" s="145"/>
      <c r="J396" s="146" t="s">
        <v>489</v>
      </c>
      <c r="K396" s="146" t="s">
        <v>490</v>
      </c>
      <c r="L396" s="146" t="s">
        <v>321</v>
      </c>
      <c r="M396" s="146"/>
      <c r="N396" s="146"/>
      <c r="O396" s="146"/>
      <c r="P396" s="52" t="s">
        <v>491</v>
      </c>
      <c r="Q396" s="52" t="s">
        <v>492</v>
      </c>
      <c r="R396" s="146"/>
      <c r="S396" s="146"/>
      <c r="T396" s="146" t="s">
        <v>321</v>
      </c>
      <c r="U396" s="146"/>
      <c r="V396" s="146" t="s">
        <v>493</v>
      </c>
      <c r="W396" s="146" t="s">
        <v>269</v>
      </c>
      <c r="X396" s="146"/>
      <c r="Y396" s="146"/>
      <c r="Z396" s="146"/>
      <c r="AA396" s="146"/>
      <c r="AB396" s="52" t="s">
        <v>494</v>
      </c>
      <c r="AC396" s="52" t="s">
        <v>495</v>
      </c>
      <c r="AD396" s="52"/>
      <c r="AE396" s="52"/>
      <c r="AF396" s="52"/>
      <c r="AG396" s="52"/>
      <c r="AH396" s="52"/>
      <c r="AI396" s="52"/>
      <c r="AJ396" s="52" t="s">
        <v>496</v>
      </c>
      <c r="AK396" s="52"/>
      <c r="AL396" s="52"/>
      <c r="AM396" s="52"/>
      <c r="AN396" s="52" t="s">
        <v>497</v>
      </c>
      <c r="AO396" s="147" t="s">
        <v>263</v>
      </c>
      <c r="AP396" s="147" t="s">
        <v>464</v>
      </c>
      <c r="AQ396" s="147" t="s">
        <v>498</v>
      </c>
      <c r="AR396" s="148" t="s">
        <v>499</v>
      </c>
      <c r="AS396" s="147" t="s">
        <v>113</v>
      </c>
      <c r="AT396" s="149">
        <v>490902.48</v>
      </c>
      <c r="AU396" s="149">
        <v>490902.48</v>
      </c>
      <c r="AV396" s="149">
        <v>0</v>
      </c>
      <c r="AW396" s="149">
        <v>0</v>
      </c>
      <c r="AX396" s="149">
        <v>0</v>
      </c>
      <c r="AY396" s="149">
        <v>0</v>
      </c>
      <c r="AZ396" s="141" t="s">
        <v>152</v>
      </c>
      <c r="BA396" s="152"/>
      <c r="BB396" s="152"/>
      <c r="BC396" s="152"/>
      <c r="BD396" s="152"/>
      <c r="BE396" s="152"/>
      <c r="BF396" s="152"/>
      <c r="BG396" s="152"/>
      <c r="BH396" s="152"/>
      <c r="BI396" s="152"/>
      <c r="BJ396" s="152"/>
      <c r="BK396" s="152"/>
      <c r="BL396" s="152"/>
      <c r="BM396" s="152"/>
      <c r="BN396" s="152"/>
      <c r="BO396" s="152"/>
      <c r="BP396" s="152"/>
      <c r="BQ396" s="152"/>
      <c r="BR396" s="152"/>
      <c r="BS396" s="152"/>
      <c r="BT396" s="152"/>
      <c r="BU396" s="152"/>
      <c r="BV396" s="152"/>
      <c r="BW396" s="152"/>
      <c r="BX396" s="152"/>
      <c r="BY396" s="152"/>
      <c r="BZ396" s="152"/>
      <c r="CA396" s="152"/>
      <c r="CB396" s="152"/>
      <c r="CC396" s="152"/>
      <c r="CD396" s="152"/>
      <c r="CE396" s="152"/>
      <c r="CF396" s="152"/>
      <c r="CG396" s="152"/>
      <c r="CH396" s="152"/>
      <c r="CI396" s="152"/>
      <c r="CJ396" s="152"/>
      <c r="CK396" s="152"/>
      <c r="CL396" s="152"/>
      <c r="CM396" s="152"/>
      <c r="CN396" s="152"/>
      <c r="CO396" s="152"/>
      <c r="CP396" s="152"/>
      <c r="CQ396" s="152"/>
      <c r="CR396" s="152"/>
      <c r="CS396" s="152"/>
      <c r="CT396" s="152"/>
      <c r="CU396" s="152"/>
      <c r="CV396" s="152"/>
      <c r="CW396" s="152"/>
      <c r="CX396" s="152"/>
      <c r="CY396" s="152"/>
      <c r="CZ396" s="152"/>
      <c r="DA396" s="152"/>
      <c r="DB396" s="152"/>
      <c r="DC396" s="152"/>
      <c r="DD396" s="152"/>
      <c r="DE396" s="152"/>
      <c r="DF396" s="152"/>
      <c r="DG396" s="152"/>
      <c r="DH396" s="152"/>
      <c r="DI396" s="152"/>
      <c r="DJ396" s="152"/>
      <c r="DK396" s="152"/>
      <c r="DL396" s="152"/>
      <c r="DM396" s="152"/>
      <c r="DN396" s="152"/>
      <c r="DO396" s="152"/>
      <c r="DP396" s="152"/>
      <c r="DQ396" s="152"/>
      <c r="DR396" s="152"/>
      <c r="DS396" s="152"/>
      <c r="DT396" s="152"/>
      <c r="DU396" s="152"/>
      <c r="DV396" s="152"/>
      <c r="DW396" s="152"/>
      <c r="DX396" s="152"/>
      <c r="DY396" s="152"/>
      <c r="DZ396" s="152"/>
      <c r="EA396" s="152"/>
      <c r="EB396" s="152"/>
      <c r="EC396" s="152"/>
      <c r="ED396" s="152"/>
      <c r="EE396" s="152"/>
      <c r="EF396" s="152"/>
      <c r="EG396" s="152"/>
      <c r="EH396" s="152"/>
      <c r="EI396" s="152"/>
      <c r="EJ396" s="152"/>
      <c r="EK396" s="152"/>
      <c r="EL396" s="152"/>
      <c r="EM396" s="152"/>
      <c r="EN396" s="152"/>
      <c r="EO396" s="152"/>
      <c r="EP396" s="152"/>
      <c r="EQ396" s="152"/>
      <c r="ER396" s="152"/>
      <c r="ES396" s="152"/>
      <c r="ET396" s="152"/>
      <c r="EU396" s="152"/>
      <c r="EV396" s="152"/>
      <c r="EW396" s="152"/>
      <c r="EX396" s="152"/>
      <c r="EY396" s="152"/>
      <c r="EZ396" s="152"/>
      <c r="FA396" s="152"/>
      <c r="FB396" s="152"/>
      <c r="FC396" s="152"/>
      <c r="FD396" s="152"/>
      <c r="FE396" s="152"/>
      <c r="FF396" s="152"/>
      <c r="FG396" s="152"/>
      <c r="FH396" s="152"/>
      <c r="FI396" s="152"/>
      <c r="FJ396" s="152"/>
      <c r="FK396" s="152"/>
      <c r="FL396" s="152"/>
      <c r="FM396" s="152"/>
      <c r="FN396" s="152"/>
      <c r="FO396" s="152"/>
      <c r="FP396" s="152"/>
      <c r="FQ396" s="152"/>
      <c r="FR396" s="152"/>
      <c r="FS396" s="152"/>
      <c r="FT396" s="152"/>
      <c r="FU396" s="152"/>
      <c r="FV396" s="152"/>
      <c r="FW396" s="152"/>
      <c r="FX396" s="152"/>
      <c r="FY396" s="152"/>
      <c r="FZ396" s="152"/>
      <c r="GA396" s="152"/>
      <c r="GB396" s="152"/>
      <c r="GC396" s="152"/>
      <c r="GD396" s="152"/>
      <c r="GE396" s="152"/>
      <c r="GF396" s="152"/>
      <c r="GG396" s="152"/>
      <c r="GH396" s="152"/>
      <c r="GI396" s="152"/>
      <c r="GJ396" s="152"/>
      <c r="GK396" s="152"/>
      <c r="GL396" s="152"/>
      <c r="GM396" s="152"/>
      <c r="GN396" s="152"/>
      <c r="GO396" s="152"/>
      <c r="GP396" s="152"/>
      <c r="GQ396" s="152"/>
      <c r="GR396" s="152"/>
      <c r="GS396" s="152"/>
      <c r="GT396" s="152"/>
      <c r="GU396" s="152"/>
      <c r="GV396" s="152"/>
      <c r="GW396" s="152"/>
      <c r="GX396" s="152"/>
      <c r="GY396" s="152"/>
      <c r="GZ396" s="152"/>
      <c r="HA396" s="152"/>
      <c r="HB396" s="152"/>
      <c r="HC396" s="152"/>
      <c r="HD396" s="152"/>
      <c r="HE396" s="152"/>
      <c r="HF396" s="152"/>
      <c r="HG396" s="152"/>
      <c r="HH396" s="152"/>
      <c r="HI396" s="152"/>
      <c r="HJ396" s="152"/>
      <c r="HK396" s="152"/>
      <c r="HL396" s="152"/>
      <c r="HM396" s="152"/>
      <c r="HN396" s="152"/>
      <c r="HO396" s="152"/>
      <c r="HP396" s="152"/>
      <c r="HQ396" s="152"/>
      <c r="HR396" s="152"/>
      <c r="HS396" s="152"/>
      <c r="HT396" s="152"/>
      <c r="HU396" s="152"/>
      <c r="HV396" s="152"/>
      <c r="HW396" s="152"/>
      <c r="HX396" s="152"/>
      <c r="HY396" s="152"/>
      <c r="HZ396" s="152"/>
      <c r="IA396" s="152"/>
      <c r="IB396" s="152"/>
      <c r="IC396" s="152"/>
      <c r="ID396" s="152"/>
      <c r="IE396" s="152"/>
      <c r="IF396" s="152"/>
      <c r="IG396" s="152"/>
      <c r="IH396" s="152"/>
      <c r="II396" s="152"/>
      <c r="IJ396" s="152"/>
      <c r="IK396" s="152"/>
      <c r="IL396" s="152"/>
      <c r="IM396" s="152"/>
      <c r="IN396" s="152"/>
      <c r="IO396" s="152"/>
      <c r="IP396" s="152"/>
      <c r="IQ396" s="152"/>
      <c r="IR396" s="152"/>
      <c r="IS396" s="152"/>
      <c r="IT396" s="152"/>
      <c r="IU396" s="152"/>
      <c r="IV396" s="152"/>
    </row>
    <row r="397" spans="1:256" s="35" customFormat="1" ht="140.25">
      <c r="A397" s="141">
        <v>606</v>
      </c>
      <c r="B397" s="45" t="s">
        <v>254</v>
      </c>
      <c r="C397" s="142">
        <v>404020001</v>
      </c>
      <c r="D397" s="154" t="s">
        <v>500</v>
      </c>
      <c r="E397" s="144" t="s">
        <v>501</v>
      </c>
      <c r="F397" s="145"/>
      <c r="G397" s="145"/>
      <c r="H397" s="146">
        <v>6</v>
      </c>
      <c r="I397" s="145"/>
      <c r="J397" s="146" t="s">
        <v>502</v>
      </c>
      <c r="K397" s="146">
        <v>3</v>
      </c>
      <c r="L397" s="146"/>
      <c r="M397" s="146"/>
      <c r="N397" s="146"/>
      <c r="O397" s="146"/>
      <c r="P397" s="52" t="s">
        <v>218</v>
      </c>
      <c r="Q397" s="52" t="s">
        <v>503</v>
      </c>
      <c r="R397" s="146"/>
      <c r="S397" s="146"/>
      <c r="T397" s="146"/>
      <c r="U397" s="146"/>
      <c r="V397" s="146" t="s">
        <v>504</v>
      </c>
      <c r="W397" s="146" t="s">
        <v>88</v>
      </c>
      <c r="X397" s="146" t="s">
        <v>505</v>
      </c>
      <c r="Y397" s="146"/>
      <c r="Z397" s="146"/>
      <c r="AA397" s="146"/>
      <c r="AB397" s="52" t="s">
        <v>506</v>
      </c>
      <c r="AC397" s="52" t="s">
        <v>480</v>
      </c>
      <c r="AD397" s="52"/>
      <c r="AE397" s="52"/>
      <c r="AF397" s="52"/>
      <c r="AG397" s="52"/>
      <c r="AH397" s="52"/>
      <c r="AI397" s="52"/>
      <c r="AJ397" s="52"/>
      <c r="AK397" s="52"/>
      <c r="AL397" s="52"/>
      <c r="AM397" s="52" t="s">
        <v>481</v>
      </c>
      <c r="AN397" s="52" t="s">
        <v>223</v>
      </c>
      <c r="AO397" s="147" t="s">
        <v>263</v>
      </c>
      <c r="AP397" s="147" t="s">
        <v>464</v>
      </c>
      <c r="AQ397" s="147" t="s">
        <v>507</v>
      </c>
      <c r="AR397" s="148" t="s">
        <v>508</v>
      </c>
      <c r="AS397" s="147" t="s">
        <v>112</v>
      </c>
      <c r="AT397" s="149">
        <v>54077.5</v>
      </c>
      <c r="AU397" s="149">
        <v>54077.5</v>
      </c>
      <c r="AV397" s="149">
        <v>51960</v>
      </c>
      <c r="AW397" s="149">
        <v>51960</v>
      </c>
      <c r="AX397" s="149">
        <v>51960</v>
      </c>
      <c r="AY397" s="149">
        <v>51960</v>
      </c>
      <c r="AZ397" s="141" t="s">
        <v>152</v>
      </c>
      <c r="BA397" s="152"/>
      <c r="BB397" s="152"/>
      <c r="BC397" s="152"/>
      <c r="BD397" s="152"/>
      <c r="BE397" s="152"/>
      <c r="BF397" s="152"/>
      <c r="BG397" s="152"/>
      <c r="BH397" s="152"/>
      <c r="BI397" s="152"/>
      <c r="BJ397" s="152"/>
      <c r="BK397" s="152"/>
      <c r="BL397" s="152"/>
      <c r="BM397" s="152"/>
      <c r="BN397" s="152"/>
      <c r="BO397" s="152"/>
      <c r="BP397" s="152"/>
      <c r="BQ397" s="152"/>
      <c r="BR397" s="152"/>
      <c r="BS397" s="152"/>
      <c r="BT397" s="152"/>
      <c r="BU397" s="152"/>
      <c r="BV397" s="152"/>
      <c r="BW397" s="152"/>
      <c r="BX397" s="152"/>
      <c r="BY397" s="152"/>
      <c r="BZ397" s="152"/>
      <c r="CA397" s="152"/>
      <c r="CB397" s="152"/>
      <c r="CC397" s="152"/>
      <c r="CD397" s="152"/>
      <c r="CE397" s="152"/>
      <c r="CF397" s="152"/>
      <c r="CG397" s="152"/>
      <c r="CH397" s="152"/>
      <c r="CI397" s="152"/>
      <c r="CJ397" s="152"/>
      <c r="CK397" s="152"/>
      <c r="CL397" s="152"/>
      <c r="CM397" s="152"/>
      <c r="CN397" s="152"/>
      <c r="CO397" s="152"/>
      <c r="CP397" s="152"/>
      <c r="CQ397" s="152"/>
      <c r="CR397" s="152"/>
      <c r="CS397" s="152"/>
      <c r="CT397" s="152"/>
      <c r="CU397" s="152"/>
      <c r="CV397" s="152"/>
      <c r="CW397" s="152"/>
      <c r="CX397" s="152"/>
      <c r="CY397" s="152"/>
      <c r="CZ397" s="152"/>
      <c r="DA397" s="152"/>
      <c r="DB397" s="152"/>
      <c r="DC397" s="152"/>
      <c r="DD397" s="152"/>
      <c r="DE397" s="152"/>
      <c r="DF397" s="152"/>
      <c r="DG397" s="152"/>
      <c r="DH397" s="152"/>
      <c r="DI397" s="152"/>
      <c r="DJ397" s="152"/>
      <c r="DK397" s="152"/>
      <c r="DL397" s="152"/>
      <c r="DM397" s="152"/>
      <c r="DN397" s="152"/>
      <c r="DO397" s="152"/>
      <c r="DP397" s="152"/>
      <c r="DQ397" s="152"/>
      <c r="DR397" s="152"/>
      <c r="DS397" s="152"/>
      <c r="DT397" s="152"/>
      <c r="DU397" s="152"/>
      <c r="DV397" s="152"/>
      <c r="DW397" s="152"/>
      <c r="DX397" s="152"/>
      <c r="DY397" s="152"/>
      <c r="DZ397" s="152"/>
      <c r="EA397" s="152"/>
      <c r="EB397" s="152"/>
      <c r="EC397" s="152"/>
      <c r="ED397" s="152"/>
      <c r="EE397" s="152"/>
      <c r="EF397" s="152"/>
      <c r="EG397" s="152"/>
      <c r="EH397" s="152"/>
      <c r="EI397" s="152"/>
      <c r="EJ397" s="152"/>
      <c r="EK397" s="152"/>
      <c r="EL397" s="152"/>
      <c r="EM397" s="152"/>
      <c r="EN397" s="152"/>
      <c r="EO397" s="152"/>
      <c r="EP397" s="152"/>
      <c r="EQ397" s="152"/>
      <c r="ER397" s="152"/>
      <c r="ES397" s="152"/>
      <c r="ET397" s="152"/>
      <c r="EU397" s="152"/>
      <c r="EV397" s="152"/>
      <c r="EW397" s="152"/>
      <c r="EX397" s="152"/>
      <c r="EY397" s="152"/>
      <c r="EZ397" s="152"/>
      <c r="FA397" s="152"/>
      <c r="FB397" s="152"/>
      <c r="FC397" s="152"/>
      <c r="FD397" s="152"/>
      <c r="FE397" s="152"/>
      <c r="FF397" s="152"/>
      <c r="FG397" s="152"/>
      <c r="FH397" s="152"/>
      <c r="FI397" s="152"/>
      <c r="FJ397" s="152"/>
      <c r="FK397" s="152"/>
      <c r="FL397" s="152"/>
      <c r="FM397" s="152"/>
      <c r="FN397" s="152"/>
      <c r="FO397" s="152"/>
      <c r="FP397" s="152"/>
      <c r="FQ397" s="152"/>
      <c r="FR397" s="152"/>
      <c r="FS397" s="152"/>
      <c r="FT397" s="152"/>
      <c r="FU397" s="152"/>
      <c r="FV397" s="152"/>
      <c r="FW397" s="152"/>
      <c r="FX397" s="152"/>
      <c r="FY397" s="152"/>
      <c r="FZ397" s="152"/>
      <c r="GA397" s="152"/>
      <c r="GB397" s="152"/>
      <c r="GC397" s="152"/>
      <c r="GD397" s="152"/>
      <c r="GE397" s="152"/>
      <c r="GF397" s="152"/>
      <c r="GG397" s="152"/>
      <c r="GH397" s="152"/>
      <c r="GI397" s="152"/>
      <c r="GJ397" s="152"/>
      <c r="GK397" s="152"/>
      <c r="GL397" s="152"/>
      <c r="GM397" s="152"/>
      <c r="GN397" s="152"/>
      <c r="GO397" s="152"/>
      <c r="GP397" s="152"/>
      <c r="GQ397" s="152"/>
      <c r="GR397" s="152"/>
      <c r="GS397" s="152"/>
      <c r="GT397" s="152"/>
      <c r="GU397" s="152"/>
      <c r="GV397" s="152"/>
      <c r="GW397" s="152"/>
      <c r="GX397" s="152"/>
      <c r="GY397" s="152"/>
      <c r="GZ397" s="152"/>
      <c r="HA397" s="152"/>
      <c r="HB397" s="152"/>
      <c r="HC397" s="152"/>
      <c r="HD397" s="152"/>
      <c r="HE397" s="152"/>
      <c r="HF397" s="152"/>
      <c r="HG397" s="152"/>
      <c r="HH397" s="152"/>
      <c r="HI397" s="152"/>
      <c r="HJ397" s="152"/>
      <c r="HK397" s="152"/>
      <c r="HL397" s="152"/>
      <c r="HM397" s="152"/>
      <c r="HN397" s="152"/>
      <c r="HO397" s="152"/>
      <c r="HP397" s="152"/>
      <c r="HQ397" s="152"/>
      <c r="HR397" s="152"/>
      <c r="HS397" s="152"/>
      <c r="HT397" s="152"/>
      <c r="HU397" s="152"/>
      <c r="HV397" s="152"/>
      <c r="HW397" s="152"/>
      <c r="HX397" s="152"/>
      <c r="HY397" s="152"/>
      <c r="HZ397" s="152"/>
      <c r="IA397" s="152"/>
      <c r="IB397" s="152"/>
      <c r="IC397" s="152"/>
      <c r="ID397" s="152"/>
      <c r="IE397" s="152"/>
      <c r="IF397" s="152"/>
      <c r="IG397" s="152"/>
      <c r="IH397" s="152"/>
      <c r="II397" s="152"/>
      <c r="IJ397" s="152"/>
      <c r="IK397" s="152"/>
      <c r="IL397" s="152"/>
      <c r="IM397" s="152"/>
      <c r="IN397" s="152"/>
      <c r="IO397" s="152"/>
      <c r="IP397" s="152"/>
      <c r="IQ397" s="152"/>
      <c r="IR397" s="152"/>
      <c r="IS397" s="152"/>
      <c r="IT397" s="152"/>
      <c r="IU397" s="152"/>
      <c r="IV397" s="152"/>
    </row>
    <row r="398" spans="1:256" s="35" customFormat="1" ht="140.25">
      <c r="A398" s="141">
        <v>606</v>
      </c>
      <c r="B398" s="45" t="s">
        <v>254</v>
      </c>
      <c r="C398" s="142">
        <v>404020001</v>
      </c>
      <c r="D398" s="154" t="s">
        <v>500</v>
      </c>
      <c r="E398" s="144" t="s">
        <v>501</v>
      </c>
      <c r="F398" s="145"/>
      <c r="G398" s="145"/>
      <c r="H398" s="146">
        <v>6</v>
      </c>
      <c r="I398" s="145"/>
      <c r="J398" s="146">
        <v>23</v>
      </c>
      <c r="K398" s="146">
        <v>3</v>
      </c>
      <c r="L398" s="146"/>
      <c r="M398" s="146"/>
      <c r="N398" s="146"/>
      <c r="O398" s="146"/>
      <c r="P398" s="52" t="s">
        <v>218</v>
      </c>
      <c r="Q398" s="52" t="s">
        <v>503</v>
      </c>
      <c r="R398" s="146"/>
      <c r="S398" s="146"/>
      <c r="T398" s="146"/>
      <c r="U398" s="146"/>
      <c r="V398" s="146" t="s">
        <v>504</v>
      </c>
      <c r="W398" s="146" t="s">
        <v>88</v>
      </c>
      <c r="X398" s="146" t="s">
        <v>505</v>
      </c>
      <c r="Y398" s="146"/>
      <c r="Z398" s="146"/>
      <c r="AA398" s="146"/>
      <c r="AB398" s="52" t="s">
        <v>506</v>
      </c>
      <c r="AC398" s="52" t="s">
        <v>509</v>
      </c>
      <c r="AD398" s="52"/>
      <c r="AE398" s="52"/>
      <c r="AF398" s="52"/>
      <c r="AG398" s="52"/>
      <c r="AH398" s="52"/>
      <c r="AI398" s="52"/>
      <c r="AJ398" s="155">
        <v>1</v>
      </c>
      <c r="AK398" s="52"/>
      <c r="AL398" s="52"/>
      <c r="AM398" s="52"/>
      <c r="AN398" s="52" t="s">
        <v>231</v>
      </c>
      <c r="AO398" s="147" t="s">
        <v>263</v>
      </c>
      <c r="AP398" s="147" t="s">
        <v>464</v>
      </c>
      <c r="AQ398" s="147" t="s">
        <v>507</v>
      </c>
      <c r="AR398" s="148" t="s">
        <v>508</v>
      </c>
      <c r="AS398" s="147" t="s">
        <v>113</v>
      </c>
      <c r="AT398" s="149">
        <v>529226.6</v>
      </c>
      <c r="AU398" s="149">
        <v>529226.6</v>
      </c>
      <c r="AV398" s="149">
        <v>579334</v>
      </c>
      <c r="AW398" s="149">
        <v>579334</v>
      </c>
      <c r="AX398" s="149">
        <v>579334</v>
      </c>
      <c r="AY398" s="149">
        <v>579334</v>
      </c>
      <c r="AZ398" s="141" t="s">
        <v>152</v>
      </c>
      <c r="BA398" s="152"/>
      <c r="BB398" s="152"/>
      <c r="BC398" s="152"/>
      <c r="BD398" s="152"/>
      <c r="BE398" s="152"/>
      <c r="BF398" s="152"/>
      <c r="BG398" s="152"/>
      <c r="BH398" s="152"/>
      <c r="BI398" s="152"/>
      <c r="BJ398" s="152"/>
      <c r="BK398" s="152"/>
      <c r="BL398" s="152"/>
      <c r="BM398" s="152"/>
      <c r="BN398" s="152"/>
      <c r="BO398" s="152"/>
      <c r="BP398" s="152"/>
      <c r="BQ398" s="152"/>
      <c r="BR398" s="152"/>
      <c r="BS398" s="152"/>
      <c r="BT398" s="152"/>
      <c r="BU398" s="152"/>
      <c r="BV398" s="152"/>
      <c r="BW398" s="152"/>
      <c r="BX398" s="152"/>
      <c r="BY398" s="152"/>
      <c r="BZ398" s="152"/>
      <c r="CA398" s="152"/>
      <c r="CB398" s="152"/>
      <c r="CC398" s="152"/>
      <c r="CD398" s="152"/>
      <c r="CE398" s="152"/>
      <c r="CF398" s="152"/>
      <c r="CG398" s="152"/>
      <c r="CH398" s="152"/>
      <c r="CI398" s="152"/>
      <c r="CJ398" s="152"/>
      <c r="CK398" s="152"/>
      <c r="CL398" s="152"/>
      <c r="CM398" s="152"/>
      <c r="CN398" s="152"/>
      <c r="CO398" s="152"/>
      <c r="CP398" s="152"/>
      <c r="CQ398" s="152"/>
      <c r="CR398" s="152"/>
      <c r="CS398" s="152"/>
      <c r="CT398" s="152"/>
      <c r="CU398" s="152"/>
      <c r="CV398" s="152"/>
      <c r="CW398" s="152"/>
      <c r="CX398" s="152"/>
      <c r="CY398" s="152"/>
      <c r="CZ398" s="152"/>
      <c r="DA398" s="152"/>
      <c r="DB398" s="152"/>
      <c r="DC398" s="152"/>
      <c r="DD398" s="152"/>
      <c r="DE398" s="152"/>
      <c r="DF398" s="152"/>
      <c r="DG398" s="152"/>
      <c r="DH398" s="152"/>
      <c r="DI398" s="152"/>
      <c r="DJ398" s="152"/>
      <c r="DK398" s="152"/>
      <c r="DL398" s="152"/>
      <c r="DM398" s="152"/>
      <c r="DN398" s="152"/>
      <c r="DO398" s="152"/>
      <c r="DP398" s="152"/>
      <c r="DQ398" s="152"/>
      <c r="DR398" s="152"/>
      <c r="DS398" s="152"/>
      <c r="DT398" s="152"/>
      <c r="DU398" s="152"/>
      <c r="DV398" s="152"/>
      <c r="DW398" s="152"/>
      <c r="DX398" s="152"/>
      <c r="DY398" s="152"/>
      <c r="DZ398" s="152"/>
      <c r="EA398" s="152"/>
      <c r="EB398" s="152"/>
      <c r="EC398" s="152"/>
      <c r="ED398" s="152"/>
      <c r="EE398" s="152"/>
      <c r="EF398" s="152"/>
      <c r="EG398" s="152"/>
      <c r="EH398" s="152"/>
      <c r="EI398" s="152"/>
      <c r="EJ398" s="152"/>
      <c r="EK398" s="152"/>
      <c r="EL398" s="152"/>
      <c r="EM398" s="152"/>
      <c r="EN398" s="152"/>
      <c r="EO398" s="152"/>
      <c r="EP398" s="152"/>
      <c r="EQ398" s="152"/>
      <c r="ER398" s="152"/>
      <c r="ES398" s="152"/>
      <c r="ET398" s="152"/>
      <c r="EU398" s="152"/>
      <c r="EV398" s="152"/>
      <c r="EW398" s="152"/>
      <c r="EX398" s="152"/>
      <c r="EY398" s="152"/>
      <c r="EZ398" s="152"/>
      <c r="FA398" s="152"/>
      <c r="FB398" s="152"/>
      <c r="FC398" s="152"/>
      <c r="FD398" s="152"/>
      <c r="FE398" s="152"/>
      <c r="FF398" s="152"/>
      <c r="FG398" s="152"/>
      <c r="FH398" s="152"/>
      <c r="FI398" s="152"/>
      <c r="FJ398" s="152"/>
      <c r="FK398" s="152"/>
      <c r="FL398" s="152"/>
      <c r="FM398" s="152"/>
      <c r="FN398" s="152"/>
      <c r="FO398" s="152"/>
      <c r="FP398" s="152"/>
      <c r="FQ398" s="152"/>
      <c r="FR398" s="152"/>
      <c r="FS398" s="152"/>
      <c r="FT398" s="152"/>
      <c r="FU398" s="152"/>
      <c r="FV398" s="152"/>
      <c r="FW398" s="152"/>
      <c r="FX398" s="152"/>
      <c r="FY398" s="152"/>
      <c r="FZ398" s="152"/>
      <c r="GA398" s="152"/>
      <c r="GB398" s="152"/>
      <c r="GC398" s="152"/>
      <c r="GD398" s="152"/>
      <c r="GE398" s="152"/>
      <c r="GF398" s="152"/>
      <c r="GG398" s="152"/>
      <c r="GH398" s="152"/>
      <c r="GI398" s="152"/>
      <c r="GJ398" s="152"/>
      <c r="GK398" s="152"/>
      <c r="GL398" s="152"/>
      <c r="GM398" s="152"/>
      <c r="GN398" s="152"/>
      <c r="GO398" s="152"/>
      <c r="GP398" s="152"/>
      <c r="GQ398" s="152"/>
      <c r="GR398" s="152"/>
      <c r="GS398" s="152"/>
      <c r="GT398" s="152"/>
      <c r="GU398" s="152"/>
      <c r="GV398" s="152"/>
      <c r="GW398" s="152"/>
      <c r="GX398" s="152"/>
      <c r="GY398" s="152"/>
      <c r="GZ398" s="152"/>
      <c r="HA398" s="152"/>
      <c r="HB398" s="152"/>
      <c r="HC398" s="152"/>
      <c r="HD398" s="152"/>
      <c r="HE398" s="152"/>
      <c r="HF398" s="152"/>
      <c r="HG398" s="152"/>
      <c r="HH398" s="152"/>
      <c r="HI398" s="152"/>
      <c r="HJ398" s="152"/>
      <c r="HK398" s="152"/>
      <c r="HL398" s="152"/>
      <c r="HM398" s="152"/>
      <c r="HN398" s="152"/>
      <c r="HO398" s="152"/>
      <c r="HP398" s="152"/>
      <c r="HQ398" s="152"/>
      <c r="HR398" s="152"/>
      <c r="HS398" s="152"/>
      <c r="HT398" s="152"/>
      <c r="HU398" s="152"/>
      <c r="HV398" s="152"/>
      <c r="HW398" s="152"/>
      <c r="HX398" s="152"/>
      <c r="HY398" s="152"/>
      <c r="HZ398" s="152"/>
      <c r="IA398" s="152"/>
      <c r="IB398" s="152"/>
      <c r="IC398" s="152"/>
      <c r="ID398" s="152"/>
      <c r="IE398" s="152"/>
      <c r="IF398" s="152"/>
      <c r="IG398" s="152"/>
      <c r="IH398" s="152"/>
      <c r="II398" s="152"/>
      <c r="IJ398" s="152"/>
      <c r="IK398" s="152"/>
      <c r="IL398" s="152"/>
      <c r="IM398" s="152"/>
      <c r="IN398" s="152"/>
      <c r="IO398" s="152"/>
      <c r="IP398" s="152"/>
      <c r="IQ398" s="152"/>
      <c r="IR398" s="152"/>
      <c r="IS398" s="152"/>
      <c r="IT398" s="152"/>
      <c r="IU398" s="152"/>
      <c r="IV398" s="152"/>
    </row>
    <row r="399" spans="1:256" s="35" customFormat="1" ht="140.25">
      <c r="A399" s="141">
        <v>606</v>
      </c>
      <c r="B399" s="45" t="s">
        <v>254</v>
      </c>
      <c r="C399" s="142">
        <v>404020001</v>
      </c>
      <c r="D399" s="154" t="s">
        <v>500</v>
      </c>
      <c r="E399" s="144" t="s">
        <v>185</v>
      </c>
      <c r="F399" s="145"/>
      <c r="G399" s="145"/>
      <c r="H399" s="146">
        <v>3</v>
      </c>
      <c r="I399" s="145"/>
      <c r="J399" s="146" t="s">
        <v>510</v>
      </c>
      <c r="K399" s="146">
        <v>1</v>
      </c>
      <c r="L399" s="146">
        <v>3</v>
      </c>
      <c r="M399" s="146"/>
      <c r="N399" s="146"/>
      <c r="O399" s="146"/>
      <c r="P399" s="52" t="s">
        <v>186</v>
      </c>
      <c r="Q399" s="52" t="s">
        <v>511</v>
      </c>
      <c r="R399" s="146"/>
      <c r="S399" s="146"/>
      <c r="T399" s="146" t="s">
        <v>85</v>
      </c>
      <c r="U399" s="146"/>
      <c r="V399" s="146" t="s">
        <v>512</v>
      </c>
      <c r="W399" s="146" t="s">
        <v>88</v>
      </c>
      <c r="X399" s="146"/>
      <c r="Y399" s="146"/>
      <c r="Z399" s="146"/>
      <c r="AA399" s="146"/>
      <c r="AB399" s="52" t="s">
        <v>513</v>
      </c>
      <c r="AC399" s="52" t="s">
        <v>514</v>
      </c>
      <c r="AD399" s="52"/>
      <c r="AE399" s="52"/>
      <c r="AF399" s="52"/>
      <c r="AG399" s="52"/>
      <c r="AH399" s="52"/>
      <c r="AI399" s="52"/>
      <c r="AJ399" s="52"/>
      <c r="AK399" s="52"/>
      <c r="AL399" s="52"/>
      <c r="AM399" s="52" t="s">
        <v>515</v>
      </c>
      <c r="AN399" s="52" t="s">
        <v>226</v>
      </c>
      <c r="AO399" s="147" t="s">
        <v>263</v>
      </c>
      <c r="AP399" s="147" t="s">
        <v>464</v>
      </c>
      <c r="AQ399" s="147" t="s">
        <v>507</v>
      </c>
      <c r="AR399" s="148" t="s">
        <v>508</v>
      </c>
      <c r="AS399" s="147" t="s">
        <v>116</v>
      </c>
      <c r="AT399" s="149">
        <v>112863.88</v>
      </c>
      <c r="AU399" s="149">
        <v>112863.88</v>
      </c>
      <c r="AV399" s="149">
        <v>246103.67999999999</v>
      </c>
      <c r="AW399" s="149">
        <v>227653</v>
      </c>
      <c r="AX399" s="149">
        <v>227653</v>
      </c>
      <c r="AY399" s="149">
        <v>227653</v>
      </c>
      <c r="AZ399" s="141" t="s">
        <v>152</v>
      </c>
      <c r="BA399" s="152"/>
      <c r="BB399" s="152"/>
      <c r="BC399" s="152"/>
      <c r="BD399" s="152"/>
      <c r="BE399" s="152"/>
      <c r="BF399" s="152"/>
      <c r="BG399" s="152"/>
      <c r="BH399" s="152"/>
      <c r="BI399" s="152"/>
      <c r="BJ399" s="152"/>
      <c r="BK399" s="152"/>
      <c r="BL399" s="152"/>
      <c r="BM399" s="152"/>
      <c r="BN399" s="152"/>
      <c r="BO399" s="152"/>
      <c r="BP399" s="152"/>
      <c r="BQ399" s="152"/>
      <c r="BR399" s="152"/>
      <c r="BS399" s="152"/>
      <c r="BT399" s="152"/>
      <c r="BU399" s="152"/>
      <c r="BV399" s="152"/>
      <c r="BW399" s="152"/>
      <c r="BX399" s="152"/>
      <c r="BY399" s="152"/>
      <c r="BZ399" s="152"/>
      <c r="CA399" s="152"/>
      <c r="CB399" s="152"/>
      <c r="CC399" s="152"/>
      <c r="CD399" s="152"/>
      <c r="CE399" s="152"/>
      <c r="CF399" s="152"/>
      <c r="CG399" s="152"/>
      <c r="CH399" s="152"/>
      <c r="CI399" s="152"/>
      <c r="CJ399" s="152"/>
      <c r="CK399" s="152"/>
      <c r="CL399" s="152"/>
      <c r="CM399" s="152"/>
      <c r="CN399" s="152"/>
      <c r="CO399" s="152"/>
      <c r="CP399" s="152"/>
      <c r="CQ399" s="152"/>
      <c r="CR399" s="152"/>
      <c r="CS399" s="152"/>
      <c r="CT399" s="152"/>
      <c r="CU399" s="152"/>
      <c r="CV399" s="152"/>
      <c r="CW399" s="152"/>
      <c r="CX399" s="152"/>
      <c r="CY399" s="152"/>
      <c r="CZ399" s="152"/>
      <c r="DA399" s="152"/>
      <c r="DB399" s="152"/>
      <c r="DC399" s="152"/>
      <c r="DD399" s="152"/>
      <c r="DE399" s="152"/>
      <c r="DF399" s="152"/>
      <c r="DG399" s="152"/>
      <c r="DH399" s="152"/>
      <c r="DI399" s="152"/>
      <c r="DJ399" s="152"/>
      <c r="DK399" s="152"/>
      <c r="DL399" s="152"/>
      <c r="DM399" s="152"/>
      <c r="DN399" s="152"/>
      <c r="DO399" s="152"/>
      <c r="DP399" s="152"/>
      <c r="DQ399" s="152"/>
      <c r="DR399" s="152"/>
      <c r="DS399" s="152"/>
      <c r="DT399" s="152"/>
      <c r="DU399" s="152"/>
      <c r="DV399" s="152"/>
      <c r="DW399" s="152"/>
      <c r="DX399" s="152"/>
      <c r="DY399" s="152"/>
      <c r="DZ399" s="152"/>
      <c r="EA399" s="152"/>
      <c r="EB399" s="152"/>
      <c r="EC399" s="152"/>
      <c r="ED399" s="152"/>
      <c r="EE399" s="152"/>
      <c r="EF399" s="152"/>
      <c r="EG399" s="152"/>
      <c r="EH399" s="152"/>
      <c r="EI399" s="152"/>
      <c r="EJ399" s="152"/>
      <c r="EK399" s="152"/>
      <c r="EL399" s="152"/>
      <c r="EM399" s="152"/>
      <c r="EN399" s="152"/>
      <c r="EO399" s="152"/>
      <c r="EP399" s="152"/>
      <c r="EQ399" s="152"/>
      <c r="ER399" s="152"/>
      <c r="ES399" s="152"/>
      <c r="ET399" s="152"/>
      <c r="EU399" s="152"/>
      <c r="EV399" s="152"/>
      <c r="EW399" s="152"/>
      <c r="EX399" s="152"/>
      <c r="EY399" s="152"/>
      <c r="EZ399" s="152"/>
      <c r="FA399" s="152"/>
      <c r="FB399" s="152"/>
      <c r="FC399" s="152"/>
      <c r="FD399" s="152"/>
      <c r="FE399" s="152"/>
      <c r="FF399" s="152"/>
      <c r="FG399" s="152"/>
      <c r="FH399" s="152"/>
      <c r="FI399" s="152"/>
      <c r="FJ399" s="152"/>
      <c r="FK399" s="152"/>
      <c r="FL399" s="152"/>
      <c r="FM399" s="152"/>
      <c r="FN399" s="152"/>
      <c r="FO399" s="152"/>
      <c r="FP399" s="152"/>
      <c r="FQ399" s="152"/>
      <c r="FR399" s="152"/>
      <c r="FS399" s="152"/>
      <c r="FT399" s="152"/>
      <c r="FU399" s="152"/>
      <c r="FV399" s="152"/>
      <c r="FW399" s="152"/>
      <c r="FX399" s="152"/>
      <c r="FY399" s="152"/>
      <c r="FZ399" s="152"/>
      <c r="GA399" s="152"/>
      <c r="GB399" s="152"/>
      <c r="GC399" s="152"/>
      <c r="GD399" s="152"/>
      <c r="GE399" s="152"/>
      <c r="GF399" s="152"/>
      <c r="GG399" s="152"/>
      <c r="GH399" s="152"/>
      <c r="GI399" s="152"/>
      <c r="GJ399" s="152"/>
      <c r="GK399" s="152"/>
      <c r="GL399" s="152"/>
      <c r="GM399" s="152"/>
      <c r="GN399" s="152"/>
      <c r="GO399" s="152"/>
      <c r="GP399" s="152"/>
      <c r="GQ399" s="152"/>
      <c r="GR399" s="152"/>
      <c r="GS399" s="152"/>
      <c r="GT399" s="152"/>
      <c r="GU399" s="152"/>
      <c r="GV399" s="152"/>
      <c r="GW399" s="152"/>
      <c r="GX399" s="152"/>
      <c r="GY399" s="152"/>
      <c r="GZ399" s="152"/>
      <c r="HA399" s="152"/>
      <c r="HB399" s="152"/>
      <c r="HC399" s="152"/>
      <c r="HD399" s="152"/>
      <c r="HE399" s="152"/>
      <c r="HF399" s="152"/>
      <c r="HG399" s="152"/>
      <c r="HH399" s="152"/>
      <c r="HI399" s="152"/>
      <c r="HJ399" s="152"/>
      <c r="HK399" s="152"/>
      <c r="HL399" s="152"/>
      <c r="HM399" s="152"/>
      <c r="HN399" s="152"/>
      <c r="HO399" s="152"/>
      <c r="HP399" s="152"/>
      <c r="HQ399" s="152"/>
      <c r="HR399" s="152"/>
      <c r="HS399" s="152"/>
      <c r="HT399" s="152"/>
      <c r="HU399" s="152"/>
      <c r="HV399" s="152"/>
      <c r="HW399" s="152"/>
      <c r="HX399" s="152"/>
      <c r="HY399" s="152"/>
      <c r="HZ399" s="152"/>
      <c r="IA399" s="152"/>
      <c r="IB399" s="152"/>
      <c r="IC399" s="152"/>
      <c r="ID399" s="152"/>
      <c r="IE399" s="152"/>
      <c r="IF399" s="152"/>
      <c r="IG399" s="152"/>
      <c r="IH399" s="152"/>
      <c r="II399" s="152"/>
      <c r="IJ399" s="152"/>
      <c r="IK399" s="152"/>
      <c r="IL399" s="152"/>
      <c r="IM399" s="152"/>
      <c r="IN399" s="152"/>
      <c r="IO399" s="152"/>
      <c r="IP399" s="152"/>
      <c r="IQ399" s="152"/>
      <c r="IR399" s="152"/>
      <c r="IS399" s="152"/>
      <c r="IT399" s="152"/>
      <c r="IU399" s="152"/>
      <c r="IV399" s="152"/>
    </row>
    <row r="400" spans="1:256" s="35" customFormat="1" ht="229.5">
      <c r="A400" s="141">
        <v>606</v>
      </c>
      <c r="B400" s="45" t="s">
        <v>254</v>
      </c>
      <c r="C400" s="142">
        <v>402000002</v>
      </c>
      <c r="D400" s="154" t="s">
        <v>91</v>
      </c>
      <c r="E400" s="144" t="s">
        <v>487</v>
      </c>
      <c r="F400" s="145"/>
      <c r="G400" s="145"/>
      <c r="H400" s="146" t="s">
        <v>488</v>
      </c>
      <c r="I400" s="145"/>
      <c r="J400" s="146" t="s">
        <v>489</v>
      </c>
      <c r="K400" s="146" t="s">
        <v>490</v>
      </c>
      <c r="L400" s="146" t="s">
        <v>321</v>
      </c>
      <c r="M400" s="146"/>
      <c r="N400" s="146"/>
      <c r="O400" s="146"/>
      <c r="P400" s="52" t="s">
        <v>491</v>
      </c>
      <c r="Q400" s="52" t="s">
        <v>492</v>
      </c>
      <c r="R400" s="146"/>
      <c r="S400" s="146"/>
      <c r="T400" s="146" t="s">
        <v>321</v>
      </c>
      <c r="U400" s="146"/>
      <c r="V400" s="146" t="s">
        <v>493</v>
      </c>
      <c r="W400" s="146" t="s">
        <v>269</v>
      </c>
      <c r="X400" s="146"/>
      <c r="Y400" s="146"/>
      <c r="Z400" s="146"/>
      <c r="AA400" s="146"/>
      <c r="AB400" s="52" t="s">
        <v>494</v>
      </c>
      <c r="AC400" s="52" t="s">
        <v>495</v>
      </c>
      <c r="AD400" s="52"/>
      <c r="AE400" s="52"/>
      <c r="AF400" s="52"/>
      <c r="AG400" s="52"/>
      <c r="AH400" s="52"/>
      <c r="AI400" s="52"/>
      <c r="AJ400" s="52" t="s">
        <v>516</v>
      </c>
      <c r="AK400" s="52"/>
      <c r="AL400" s="52"/>
      <c r="AM400" s="52"/>
      <c r="AN400" s="52" t="s">
        <v>497</v>
      </c>
      <c r="AO400" s="147" t="s">
        <v>263</v>
      </c>
      <c r="AP400" s="147" t="s">
        <v>464</v>
      </c>
      <c r="AQ400" s="147" t="s">
        <v>498</v>
      </c>
      <c r="AR400" s="148" t="s">
        <v>499</v>
      </c>
      <c r="AS400" s="147">
        <v>121</v>
      </c>
      <c r="AT400" s="149">
        <v>17100625.920000002</v>
      </c>
      <c r="AU400" s="149">
        <v>17100625.920000002</v>
      </c>
      <c r="AV400" s="149">
        <v>20626666.25</v>
      </c>
      <c r="AW400" s="149">
        <v>20624975</v>
      </c>
      <c r="AX400" s="149">
        <v>20624975</v>
      </c>
      <c r="AY400" s="149">
        <v>20624975</v>
      </c>
      <c r="AZ400" s="141" t="s">
        <v>134</v>
      </c>
      <c r="BA400" s="152"/>
      <c r="BB400" s="152"/>
      <c r="BC400" s="152"/>
      <c r="BD400" s="152"/>
      <c r="BE400" s="152"/>
      <c r="BF400" s="152"/>
      <c r="BG400" s="152"/>
      <c r="BH400" s="152"/>
      <c r="BI400" s="152"/>
      <c r="BJ400" s="152"/>
      <c r="BK400" s="152"/>
      <c r="BL400" s="152"/>
      <c r="BM400" s="152"/>
      <c r="BN400" s="152"/>
      <c r="BO400" s="152"/>
      <c r="BP400" s="152"/>
      <c r="BQ400" s="152"/>
      <c r="BR400" s="152"/>
      <c r="BS400" s="152"/>
      <c r="BT400" s="152"/>
      <c r="BU400" s="152"/>
      <c r="BV400" s="152"/>
      <c r="BW400" s="152"/>
      <c r="BX400" s="152"/>
      <c r="BY400" s="152"/>
      <c r="BZ400" s="152"/>
      <c r="CA400" s="152"/>
      <c r="CB400" s="152"/>
      <c r="CC400" s="152"/>
      <c r="CD400" s="152"/>
      <c r="CE400" s="152"/>
      <c r="CF400" s="152"/>
      <c r="CG400" s="152"/>
      <c r="CH400" s="152"/>
      <c r="CI400" s="152"/>
      <c r="CJ400" s="152"/>
      <c r="CK400" s="152"/>
      <c r="CL400" s="152"/>
      <c r="CM400" s="152"/>
      <c r="CN400" s="152"/>
      <c r="CO400" s="152"/>
      <c r="CP400" s="152"/>
      <c r="CQ400" s="152"/>
      <c r="CR400" s="152"/>
      <c r="CS400" s="152"/>
      <c r="CT400" s="152"/>
      <c r="CU400" s="152"/>
      <c r="CV400" s="152"/>
      <c r="CW400" s="152"/>
      <c r="CX400" s="152"/>
      <c r="CY400" s="152"/>
      <c r="CZ400" s="152"/>
      <c r="DA400" s="152"/>
      <c r="DB400" s="152"/>
      <c r="DC400" s="152"/>
      <c r="DD400" s="152"/>
      <c r="DE400" s="152"/>
      <c r="DF400" s="152"/>
      <c r="DG400" s="152"/>
      <c r="DH400" s="152"/>
      <c r="DI400" s="152"/>
      <c r="DJ400" s="152"/>
      <c r="DK400" s="152"/>
      <c r="DL400" s="152"/>
      <c r="DM400" s="152"/>
      <c r="DN400" s="152"/>
      <c r="DO400" s="152"/>
      <c r="DP400" s="152"/>
      <c r="DQ400" s="152"/>
      <c r="DR400" s="152"/>
      <c r="DS400" s="152"/>
      <c r="DT400" s="152"/>
      <c r="DU400" s="152"/>
      <c r="DV400" s="152"/>
      <c r="DW400" s="152"/>
      <c r="DX400" s="152"/>
      <c r="DY400" s="152"/>
      <c r="DZ400" s="152"/>
      <c r="EA400" s="152"/>
      <c r="EB400" s="152"/>
      <c r="EC400" s="152"/>
      <c r="ED400" s="152"/>
      <c r="EE400" s="152"/>
      <c r="EF400" s="152"/>
      <c r="EG400" s="152"/>
      <c r="EH400" s="152"/>
      <c r="EI400" s="152"/>
      <c r="EJ400" s="152"/>
      <c r="EK400" s="152"/>
      <c r="EL400" s="152"/>
      <c r="EM400" s="152"/>
      <c r="EN400" s="152"/>
      <c r="EO400" s="152"/>
      <c r="EP400" s="152"/>
      <c r="EQ400" s="152"/>
      <c r="ER400" s="152"/>
      <c r="ES400" s="152"/>
      <c r="ET400" s="152"/>
      <c r="EU400" s="152"/>
      <c r="EV400" s="152"/>
      <c r="EW400" s="152"/>
      <c r="EX400" s="152"/>
      <c r="EY400" s="152"/>
      <c r="EZ400" s="152"/>
      <c r="FA400" s="152"/>
      <c r="FB400" s="152"/>
      <c r="FC400" s="152"/>
      <c r="FD400" s="152"/>
      <c r="FE400" s="152"/>
      <c r="FF400" s="152"/>
      <c r="FG400" s="152"/>
      <c r="FH400" s="152"/>
      <c r="FI400" s="152"/>
      <c r="FJ400" s="152"/>
      <c r="FK400" s="152"/>
      <c r="FL400" s="152"/>
      <c r="FM400" s="152"/>
      <c r="FN400" s="152"/>
      <c r="FO400" s="152"/>
      <c r="FP400" s="152"/>
      <c r="FQ400" s="152"/>
      <c r="FR400" s="152"/>
      <c r="FS400" s="152"/>
      <c r="FT400" s="152"/>
      <c r="FU400" s="152"/>
      <c r="FV400" s="152"/>
      <c r="FW400" s="152"/>
      <c r="FX400" s="152"/>
      <c r="FY400" s="152"/>
      <c r="FZ400" s="152"/>
      <c r="GA400" s="152"/>
      <c r="GB400" s="152"/>
      <c r="GC400" s="152"/>
      <c r="GD400" s="152"/>
      <c r="GE400" s="152"/>
      <c r="GF400" s="152"/>
      <c r="GG400" s="152"/>
      <c r="GH400" s="152"/>
      <c r="GI400" s="152"/>
      <c r="GJ400" s="152"/>
      <c r="GK400" s="152"/>
      <c r="GL400" s="152"/>
      <c r="GM400" s="152"/>
      <c r="GN400" s="152"/>
      <c r="GO400" s="152"/>
      <c r="GP400" s="152"/>
      <c r="GQ400" s="152"/>
      <c r="GR400" s="152"/>
      <c r="GS400" s="152"/>
      <c r="GT400" s="152"/>
      <c r="GU400" s="152"/>
      <c r="GV400" s="152"/>
      <c r="GW400" s="152"/>
      <c r="GX400" s="152"/>
      <c r="GY400" s="152"/>
      <c r="GZ400" s="152"/>
      <c r="HA400" s="152"/>
      <c r="HB400" s="152"/>
      <c r="HC400" s="152"/>
      <c r="HD400" s="152"/>
      <c r="HE400" s="152"/>
      <c r="HF400" s="152"/>
      <c r="HG400" s="152"/>
      <c r="HH400" s="152"/>
      <c r="HI400" s="152"/>
      <c r="HJ400" s="152"/>
      <c r="HK400" s="152"/>
      <c r="HL400" s="152"/>
      <c r="HM400" s="152"/>
      <c r="HN400" s="152"/>
      <c r="HO400" s="152"/>
      <c r="HP400" s="152"/>
      <c r="HQ400" s="152"/>
      <c r="HR400" s="152"/>
      <c r="HS400" s="152"/>
      <c r="HT400" s="152"/>
      <c r="HU400" s="152"/>
      <c r="HV400" s="152"/>
      <c r="HW400" s="152"/>
      <c r="HX400" s="152"/>
      <c r="HY400" s="152"/>
      <c r="HZ400" s="152"/>
      <c r="IA400" s="152"/>
      <c r="IB400" s="152"/>
      <c r="IC400" s="152"/>
      <c r="ID400" s="152"/>
      <c r="IE400" s="152"/>
      <c r="IF400" s="152"/>
      <c r="IG400" s="152"/>
      <c r="IH400" s="152"/>
      <c r="II400" s="152"/>
      <c r="IJ400" s="152"/>
      <c r="IK400" s="152"/>
      <c r="IL400" s="152"/>
      <c r="IM400" s="152"/>
      <c r="IN400" s="152"/>
      <c r="IO400" s="152"/>
      <c r="IP400" s="152"/>
      <c r="IQ400" s="152"/>
      <c r="IR400" s="152"/>
      <c r="IS400" s="152"/>
      <c r="IT400" s="152"/>
      <c r="IU400" s="152"/>
      <c r="IV400" s="152"/>
    </row>
    <row r="401" spans="1:256" s="35" customFormat="1" ht="229.5">
      <c r="A401" s="141">
        <v>606</v>
      </c>
      <c r="B401" s="45" t="s">
        <v>254</v>
      </c>
      <c r="C401" s="142">
        <v>402000002</v>
      </c>
      <c r="D401" s="154" t="s">
        <v>91</v>
      </c>
      <c r="E401" s="144" t="s">
        <v>487</v>
      </c>
      <c r="F401" s="145"/>
      <c r="G401" s="145"/>
      <c r="H401" s="146" t="s">
        <v>488</v>
      </c>
      <c r="I401" s="145"/>
      <c r="J401" s="146" t="s">
        <v>489</v>
      </c>
      <c r="K401" s="146" t="s">
        <v>490</v>
      </c>
      <c r="L401" s="146" t="s">
        <v>321</v>
      </c>
      <c r="M401" s="146"/>
      <c r="N401" s="146"/>
      <c r="O401" s="146"/>
      <c r="P401" s="52" t="s">
        <v>491</v>
      </c>
      <c r="Q401" s="52" t="s">
        <v>492</v>
      </c>
      <c r="R401" s="146"/>
      <c r="S401" s="146"/>
      <c r="T401" s="146" t="s">
        <v>321</v>
      </c>
      <c r="U401" s="146"/>
      <c r="V401" s="146" t="s">
        <v>493</v>
      </c>
      <c r="W401" s="146" t="s">
        <v>269</v>
      </c>
      <c r="X401" s="146"/>
      <c r="Y401" s="146"/>
      <c r="Z401" s="146"/>
      <c r="AA401" s="146"/>
      <c r="AB401" s="52" t="s">
        <v>494</v>
      </c>
      <c r="AC401" s="52" t="s">
        <v>495</v>
      </c>
      <c r="AD401" s="52"/>
      <c r="AE401" s="52"/>
      <c r="AF401" s="52"/>
      <c r="AG401" s="52"/>
      <c r="AH401" s="52"/>
      <c r="AI401" s="52"/>
      <c r="AJ401" s="52" t="s">
        <v>516</v>
      </c>
      <c r="AK401" s="52"/>
      <c r="AL401" s="52"/>
      <c r="AM401" s="52"/>
      <c r="AN401" s="52" t="s">
        <v>497</v>
      </c>
      <c r="AO401" s="147" t="s">
        <v>263</v>
      </c>
      <c r="AP401" s="147" t="s">
        <v>464</v>
      </c>
      <c r="AQ401" s="147" t="s">
        <v>498</v>
      </c>
      <c r="AR401" s="148" t="s">
        <v>499</v>
      </c>
      <c r="AS401" s="147">
        <v>121</v>
      </c>
      <c r="AT401" s="149">
        <v>1625509</v>
      </c>
      <c r="AU401" s="149">
        <v>1625509</v>
      </c>
      <c r="AV401" s="149">
        <v>0</v>
      </c>
      <c r="AW401" s="149">
        <v>0</v>
      </c>
      <c r="AX401" s="149">
        <v>0</v>
      </c>
      <c r="AY401" s="149">
        <v>0</v>
      </c>
      <c r="AZ401" s="141" t="s">
        <v>152</v>
      </c>
      <c r="BA401" s="152"/>
      <c r="BB401" s="152"/>
      <c r="BC401" s="152"/>
      <c r="BD401" s="152"/>
      <c r="BE401" s="152"/>
      <c r="BF401" s="152"/>
      <c r="BG401" s="152"/>
      <c r="BH401" s="152"/>
      <c r="BI401" s="152"/>
      <c r="BJ401" s="152"/>
      <c r="BK401" s="152"/>
      <c r="BL401" s="152"/>
      <c r="BM401" s="152"/>
      <c r="BN401" s="152"/>
      <c r="BO401" s="152"/>
      <c r="BP401" s="152"/>
      <c r="BQ401" s="152"/>
      <c r="BR401" s="152"/>
      <c r="BS401" s="152"/>
      <c r="BT401" s="152"/>
      <c r="BU401" s="152"/>
      <c r="BV401" s="152"/>
      <c r="BW401" s="152"/>
      <c r="BX401" s="152"/>
      <c r="BY401" s="152"/>
      <c r="BZ401" s="152"/>
      <c r="CA401" s="152"/>
      <c r="CB401" s="152"/>
      <c r="CC401" s="152"/>
      <c r="CD401" s="152"/>
      <c r="CE401" s="152"/>
      <c r="CF401" s="152"/>
      <c r="CG401" s="152"/>
      <c r="CH401" s="152"/>
      <c r="CI401" s="152"/>
      <c r="CJ401" s="152"/>
      <c r="CK401" s="152"/>
      <c r="CL401" s="152"/>
      <c r="CM401" s="152"/>
      <c r="CN401" s="152"/>
      <c r="CO401" s="152"/>
      <c r="CP401" s="152"/>
      <c r="CQ401" s="152"/>
      <c r="CR401" s="152"/>
      <c r="CS401" s="152"/>
      <c r="CT401" s="152"/>
      <c r="CU401" s="152"/>
      <c r="CV401" s="152"/>
      <c r="CW401" s="152"/>
      <c r="CX401" s="152"/>
      <c r="CY401" s="152"/>
      <c r="CZ401" s="152"/>
      <c r="DA401" s="152"/>
      <c r="DB401" s="152"/>
      <c r="DC401" s="152"/>
      <c r="DD401" s="152"/>
      <c r="DE401" s="152"/>
      <c r="DF401" s="152"/>
      <c r="DG401" s="152"/>
      <c r="DH401" s="152"/>
      <c r="DI401" s="152"/>
      <c r="DJ401" s="152"/>
      <c r="DK401" s="152"/>
      <c r="DL401" s="152"/>
      <c r="DM401" s="152"/>
      <c r="DN401" s="152"/>
      <c r="DO401" s="152"/>
      <c r="DP401" s="152"/>
      <c r="DQ401" s="152"/>
      <c r="DR401" s="152"/>
      <c r="DS401" s="152"/>
      <c r="DT401" s="152"/>
      <c r="DU401" s="152"/>
      <c r="DV401" s="152"/>
      <c r="DW401" s="152"/>
      <c r="DX401" s="152"/>
      <c r="DY401" s="152"/>
      <c r="DZ401" s="152"/>
      <c r="EA401" s="152"/>
      <c r="EB401" s="152"/>
      <c r="EC401" s="152"/>
      <c r="ED401" s="152"/>
      <c r="EE401" s="152"/>
      <c r="EF401" s="152"/>
      <c r="EG401" s="152"/>
      <c r="EH401" s="152"/>
      <c r="EI401" s="152"/>
      <c r="EJ401" s="152"/>
      <c r="EK401" s="152"/>
      <c r="EL401" s="152"/>
      <c r="EM401" s="152"/>
      <c r="EN401" s="152"/>
      <c r="EO401" s="152"/>
      <c r="EP401" s="152"/>
      <c r="EQ401" s="152"/>
      <c r="ER401" s="152"/>
      <c r="ES401" s="152"/>
      <c r="ET401" s="152"/>
      <c r="EU401" s="152"/>
      <c r="EV401" s="152"/>
      <c r="EW401" s="152"/>
      <c r="EX401" s="152"/>
      <c r="EY401" s="152"/>
      <c r="EZ401" s="152"/>
      <c r="FA401" s="152"/>
      <c r="FB401" s="152"/>
      <c r="FC401" s="152"/>
      <c r="FD401" s="152"/>
      <c r="FE401" s="152"/>
      <c r="FF401" s="152"/>
      <c r="FG401" s="152"/>
      <c r="FH401" s="152"/>
      <c r="FI401" s="152"/>
      <c r="FJ401" s="152"/>
      <c r="FK401" s="152"/>
      <c r="FL401" s="152"/>
      <c r="FM401" s="152"/>
      <c r="FN401" s="152"/>
      <c r="FO401" s="152"/>
      <c r="FP401" s="152"/>
      <c r="FQ401" s="152"/>
      <c r="FR401" s="152"/>
      <c r="FS401" s="152"/>
      <c r="FT401" s="152"/>
      <c r="FU401" s="152"/>
      <c r="FV401" s="152"/>
      <c r="FW401" s="152"/>
      <c r="FX401" s="152"/>
      <c r="FY401" s="152"/>
      <c r="FZ401" s="152"/>
      <c r="GA401" s="152"/>
      <c r="GB401" s="152"/>
      <c r="GC401" s="152"/>
      <c r="GD401" s="152"/>
      <c r="GE401" s="152"/>
      <c r="GF401" s="152"/>
      <c r="GG401" s="152"/>
      <c r="GH401" s="152"/>
      <c r="GI401" s="152"/>
      <c r="GJ401" s="152"/>
      <c r="GK401" s="152"/>
      <c r="GL401" s="152"/>
      <c r="GM401" s="152"/>
      <c r="GN401" s="152"/>
      <c r="GO401" s="152"/>
      <c r="GP401" s="152"/>
      <c r="GQ401" s="152"/>
      <c r="GR401" s="152"/>
      <c r="GS401" s="152"/>
      <c r="GT401" s="152"/>
      <c r="GU401" s="152"/>
      <c r="GV401" s="152"/>
      <c r="GW401" s="152"/>
      <c r="GX401" s="152"/>
      <c r="GY401" s="152"/>
      <c r="GZ401" s="152"/>
      <c r="HA401" s="152"/>
      <c r="HB401" s="152"/>
      <c r="HC401" s="152"/>
      <c r="HD401" s="152"/>
      <c r="HE401" s="152"/>
      <c r="HF401" s="152"/>
      <c r="HG401" s="152"/>
      <c r="HH401" s="152"/>
      <c r="HI401" s="152"/>
      <c r="HJ401" s="152"/>
      <c r="HK401" s="152"/>
      <c r="HL401" s="152"/>
      <c r="HM401" s="152"/>
      <c r="HN401" s="152"/>
      <c r="HO401" s="152"/>
      <c r="HP401" s="152"/>
      <c r="HQ401" s="152"/>
      <c r="HR401" s="152"/>
      <c r="HS401" s="152"/>
      <c r="HT401" s="152"/>
      <c r="HU401" s="152"/>
      <c r="HV401" s="152"/>
      <c r="HW401" s="152"/>
      <c r="HX401" s="152"/>
      <c r="HY401" s="152"/>
      <c r="HZ401" s="152"/>
      <c r="IA401" s="152"/>
      <c r="IB401" s="152"/>
      <c r="IC401" s="152"/>
      <c r="ID401" s="152"/>
      <c r="IE401" s="152"/>
      <c r="IF401" s="152"/>
      <c r="IG401" s="152"/>
      <c r="IH401" s="152"/>
      <c r="II401" s="152"/>
      <c r="IJ401" s="152"/>
      <c r="IK401" s="152"/>
      <c r="IL401" s="152"/>
      <c r="IM401" s="152"/>
      <c r="IN401" s="152"/>
      <c r="IO401" s="152"/>
      <c r="IP401" s="152"/>
      <c r="IQ401" s="152"/>
      <c r="IR401" s="152"/>
      <c r="IS401" s="152"/>
      <c r="IT401" s="152"/>
      <c r="IU401" s="152"/>
      <c r="IV401" s="152"/>
    </row>
    <row r="402" spans="1:256" s="35" customFormat="1" ht="140.25">
      <c r="A402" s="141">
        <v>606</v>
      </c>
      <c r="B402" s="45" t="s">
        <v>254</v>
      </c>
      <c r="C402" s="142">
        <v>404020002</v>
      </c>
      <c r="D402" s="154" t="s">
        <v>517</v>
      </c>
      <c r="E402" s="144" t="s">
        <v>501</v>
      </c>
      <c r="F402" s="145"/>
      <c r="G402" s="145"/>
      <c r="H402" s="146">
        <v>6</v>
      </c>
      <c r="I402" s="145"/>
      <c r="J402" s="146">
        <v>22</v>
      </c>
      <c r="K402" s="146">
        <v>1</v>
      </c>
      <c r="L402" s="146"/>
      <c r="M402" s="146"/>
      <c r="N402" s="146"/>
      <c r="O402" s="146"/>
      <c r="P402" s="52" t="s">
        <v>218</v>
      </c>
      <c r="Q402" s="52" t="s">
        <v>503</v>
      </c>
      <c r="R402" s="146"/>
      <c r="S402" s="146"/>
      <c r="T402" s="146"/>
      <c r="U402" s="146"/>
      <c r="V402" s="146" t="s">
        <v>518</v>
      </c>
      <c r="W402" s="146"/>
      <c r="X402" s="146"/>
      <c r="Y402" s="146"/>
      <c r="Z402" s="146"/>
      <c r="AA402" s="146"/>
      <c r="AB402" s="52" t="s">
        <v>506</v>
      </c>
      <c r="AC402" s="52" t="s">
        <v>509</v>
      </c>
      <c r="AD402" s="52"/>
      <c r="AE402" s="52"/>
      <c r="AF402" s="52"/>
      <c r="AG402" s="52"/>
      <c r="AH402" s="52"/>
      <c r="AI402" s="52"/>
      <c r="AJ402" s="155">
        <v>1</v>
      </c>
      <c r="AK402" s="52"/>
      <c r="AL402" s="52"/>
      <c r="AM402" s="52"/>
      <c r="AN402" s="52" t="s">
        <v>231</v>
      </c>
      <c r="AO402" s="147" t="s">
        <v>263</v>
      </c>
      <c r="AP402" s="147" t="s">
        <v>464</v>
      </c>
      <c r="AQ402" s="147" t="s">
        <v>507</v>
      </c>
      <c r="AR402" s="148" t="s">
        <v>508</v>
      </c>
      <c r="AS402" s="147" t="s">
        <v>115</v>
      </c>
      <c r="AT402" s="149">
        <v>1719329.55</v>
      </c>
      <c r="AU402" s="149">
        <v>1719329.55</v>
      </c>
      <c r="AV402" s="149">
        <v>1867268.15</v>
      </c>
      <c r="AW402" s="149">
        <v>1867266</v>
      </c>
      <c r="AX402" s="149">
        <v>1867266</v>
      </c>
      <c r="AY402" s="149">
        <v>1867266</v>
      </c>
      <c r="AZ402" s="141" t="s">
        <v>152</v>
      </c>
      <c r="BA402" s="152"/>
      <c r="BB402" s="152"/>
      <c r="BC402" s="152"/>
      <c r="BD402" s="152"/>
      <c r="BE402" s="152"/>
      <c r="BF402" s="152"/>
      <c r="BG402" s="152"/>
      <c r="BH402" s="152"/>
      <c r="BI402" s="152"/>
      <c r="BJ402" s="152"/>
      <c r="BK402" s="152"/>
      <c r="BL402" s="152"/>
      <c r="BM402" s="152"/>
      <c r="BN402" s="152"/>
      <c r="BO402" s="152"/>
      <c r="BP402" s="152"/>
      <c r="BQ402" s="152"/>
      <c r="BR402" s="152"/>
      <c r="BS402" s="152"/>
      <c r="BT402" s="152"/>
      <c r="BU402" s="152"/>
      <c r="BV402" s="152"/>
      <c r="BW402" s="152"/>
      <c r="BX402" s="152"/>
      <c r="BY402" s="152"/>
      <c r="BZ402" s="152"/>
      <c r="CA402" s="152"/>
      <c r="CB402" s="152"/>
      <c r="CC402" s="152"/>
      <c r="CD402" s="152"/>
      <c r="CE402" s="152"/>
      <c r="CF402" s="152"/>
      <c r="CG402" s="152"/>
      <c r="CH402" s="152"/>
      <c r="CI402" s="152"/>
      <c r="CJ402" s="152"/>
      <c r="CK402" s="152"/>
      <c r="CL402" s="152"/>
      <c r="CM402" s="152"/>
      <c r="CN402" s="152"/>
      <c r="CO402" s="152"/>
      <c r="CP402" s="152"/>
      <c r="CQ402" s="152"/>
      <c r="CR402" s="152"/>
      <c r="CS402" s="152"/>
      <c r="CT402" s="152"/>
      <c r="CU402" s="152"/>
      <c r="CV402" s="152"/>
      <c r="CW402" s="152"/>
      <c r="CX402" s="152"/>
      <c r="CY402" s="152"/>
      <c r="CZ402" s="152"/>
      <c r="DA402" s="152"/>
      <c r="DB402" s="152"/>
      <c r="DC402" s="152"/>
      <c r="DD402" s="152"/>
      <c r="DE402" s="152"/>
      <c r="DF402" s="152"/>
      <c r="DG402" s="152"/>
      <c r="DH402" s="152"/>
      <c r="DI402" s="152"/>
      <c r="DJ402" s="152"/>
      <c r="DK402" s="152"/>
      <c r="DL402" s="152"/>
      <c r="DM402" s="152"/>
      <c r="DN402" s="152"/>
      <c r="DO402" s="152"/>
      <c r="DP402" s="152"/>
      <c r="DQ402" s="152"/>
      <c r="DR402" s="152"/>
      <c r="DS402" s="152"/>
      <c r="DT402" s="152"/>
      <c r="DU402" s="152"/>
      <c r="DV402" s="152"/>
      <c r="DW402" s="152"/>
      <c r="DX402" s="152"/>
      <c r="DY402" s="152"/>
      <c r="DZ402" s="152"/>
      <c r="EA402" s="152"/>
      <c r="EB402" s="152"/>
      <c r="EC402" s="152"/>
      <c r="ED402" s="152"/>
      <c r="EE402" s="152"/>
      <c r="EF402" s="152"/>
      <c r="EG402" s="152"/>
      <c r="EH402" s="152"/>
      <c r="EI402" s="152"/>
      <c r="EJ402" s="152"/>
      <c r="EK402" s="152"/>
      <c r="EL402" s="152"/>
      <c r="EM402" s="152"/>
      <c r="EN402" s="152"/>
      <c r="EO402" s="152"/>
      <c r="EP402" s="152"/>
      <c r="EQ402" s="152"/>
      <c r="ER402" s="152"/>
      <c r="ES402" s="152"/>
      <c r="ET402" s="152"/>
      <c r="EU402" s="152"/>
      <c r="EV402" s="152"/>
      <c r="EW402" s="152"/>
      <c r="EX402" s="152"/>
      <c r="EY402" s="152"/>
      <c r="EZ402" s="152"/>
      <c r="FA402" s="152"/>
      <c r="FB402" s="152"/>
      <c r="FC402" s="152"/>
      <c r="FD402" s="152"/>
      <c r="FE402" s="152"/>
      <c r="FF402" s="152"/>
      <c r="FG402" s="152"/>
      <c r="FH402" s="152"/>
      <c r="FI402" s="152"/>
      <c r="FJ402" s="152"/>
      <c r="FK402" s="152"/>
      <c r="FL402" s="152"/>
      <c r="FM402" s="152"/>
      <c r="FN402" s="152"/>
      <c r="FO402" s="152"/>
      <c r="FP402" s="152"/>
      <c r="FQ402" s="152"/>
      <c r="FR402" s="152"/>
      <c r="FS402" s="152"/>
      <c r="FT402" s="152"/>
      <c r="FU402" s="152"/>
      <c r="FV402" s="152"/>
      <c r="FW402" s="152"/>
      <c r="FX402" s="152"/>
      <c r="FY402" s="152"/>
      <c r="FZ402" s="152"/>
      <c r="GA402" s="152"/>
      <c r="GB402" s="152"/>
      <c r="GC402" s="152"/>
      <c r="GD402" s="152"/>
      <c r="GE402" s="152"/>
      <c r="GF402" s="152"/>
      <c r="GG402" s="152"/>
      <c r="GH402" s="152"/>
      <c r="GI402" s="152"/>
      <c r="GJ402" s="152"/>
      <c r="GK402" s="152"/>
      <c r="GL402" s="152"/>
      <c r="GM402" s="152"/>
      <c r="GN402" s="152"/>
      <c r="GO402" s="152"/>
      <c r="GP402" s="152"/>
      <c r="GQ402" s="152"/>
      <c r="GR402" s="152"/>
      <c r="GS402" s="152"/>
      <c r="GT402" s="152"/>
      <c r="GU402" s="152"/>
      <c r="GV402" s="152"/>
      <c r="GW402" s="152"/>
      <c r="GX402" s="152"/>
      <c r="GY402" s="152"/>
      <c r="GZ402" s="152"/>
      <c r="HA402" s="152"/>
      <c r="HB402" s="152"/>
      <c r="HC402" s="152"/>
      <c r="HD402" s="152"/>
      <c r="HE402" s="152"/>
      <c r="HF402" s="152"/>
      <c r="HG402" s="152"/>
      <c r="HH402" s="152"/>
      <c r="HI402" s="152"/>
      <c r="HJ402" s="152"/>
      <c r="HK402" s="152"/>
      <c r="HL402" s="152"/>
      <c r="HM402" s="152"/>
      <c r="HN402" s="152"/>
      <c r="HO402" s="152"/>
      <c r="HP402" s="152"/>
      <c r="HQ402" s="152"/>
      <c r="HR402" s="152"/>
      <c r="HS402" s="152"/>
      <c r="HT402" s="152"/>
      <c r="HU402" s="152"/>
      <c r="HV402" s="152"/>
      <c r="HW402" s="152"/>
      <c r="HX402" s="152"/>
      <c r="HY402" s="152"/>
      <c r="HZ402" s="152"/>
      <c r="IA402" s="152"/>
      <c r="IB402" s="152"/>
      <c r="IC402" s="152"/>
      <c r="ID402" s="152"/>
      <c r="IE402" s="152"/>
      <c r="IF402" s="152"/>
      <c r="IG402" s="152"/>
      <c r="IH402" s="152"/>
      <c r="II402" s="152"/>
      <c r="IJ402" s="152"/>
      <c r="IK402" s="152"/>
      <c r="IL402" s="152"/>
      <c r="IM402" s="152"/>
      <c r="IN402" s="152"/>
      <c r="IO402" s="152"/>
      <c r="IP402" s="152"/>
      <c r="IQ402" s="152"/>
      <c r="IR402" s="152"/>
      <c r="IS402" s="152"/>
      <c r="IT402" s="152"/>
      <c r="IU402" s="152"/>
      <c r="IV402" s="152"/>
    </row>
    <row r="403" spans="1:256" s="35" customFormat="1" ht="409.5">
      <c r="A403" s="141">
        <v>606</v>
      </c>
      <c r="B403" s="45" t="s">
        <v>254</v>
      </c>
      <c r="C403" s="142">
        <v>404020022</v>
      </c>
      <c r="D403" s="154" t="s">
        <v>519</v>
      </c>
      <c r="E403" s="144" t="s">
        <v>185</v>
      </c>
      <c r="F403" s="145"/>
      <c r="G403" s="145"/>
      <c r="H403" s="146">
        <v>4</v>
      </c>
      <c r="I403" s="145"/>
      <c r="J403" s="146">
        <v>19</v>
      </c>
      <c r="K403" s="146" t="s">
        <v>520</v>
      </c>
      <c r="L403" s="146"/>
      <c r="M403" s="146"/>
      <c r="N403" s="146"/>
      <c r="O403" s="146"/>
      <c r="P403" s="52" t="s">
        <v>186</v>
      </c>
      <c r="Q403" s="52" t="s">
        <v>521</v>
      </c>
      <c r="R403" s="146"/>
      <c r="S403" s="146"/>
      <c r="T403" s="146"/>
      <c r="U403" s="146"/>
      <c r="V403" s="146" t="s">
        <v>522</v>
      </c>
      <c r="W403" s="146" t="s">
        <v>523</v>
      </c>
      <c r="X403" s="146" t="s">
        <v>524</v>
      </c>
      <c r="Y403" s="146"/>
      <c r="Z403" s="146"/>
      <c r="AA403" s="146"/>
      <c r="AB403" s="52" t="s">
        <v>525</v>
      </c>
      <c r="AC403" s="52" t="s">
        <v>526</v>
      </c>
      <c r="AD403" s="52"/>
      <c r="AE403" s="52"/>
      <c r="AF403" s="52"/>
      <c r="AG403" s="52"/>
      <c r="AH403" s="52"/>
      <c r="AI403" s="52"/>
      <c r="AJ403" s="52"/>
      <c r="AK403" s="52"/>
      <c r="AL403" s="52"/>
      <c r="AM403" s="52" t="s">
        <v>527</v>
      </c>
      <c r="AN403" s="52" t="s">
        <v>528</v>
      </c>
      <c r="AO403" s="147" t="s">
        <v>263</v>
      </c>
      <c r="AP403" s="147" t="s">
        <v>329</v>
      </c>
      <c r="AQ403" s="147" t="s">
        <v>529</v>
      </c>
      <c r="AR403" s="148" t="s">
        <v>530</v>
      </c>
      <c r="AS403" s="147" t="s">
        <v>347</v>
      </c>
      <c r="AT403" s="149">
        <v>4986726</v>
      </c>
      <c r="AU403" s="149">
        <v>4986726</v>
      </c>
      <c r="AV403" s="149">
        <v>5229008</v>
      </c>
      <c r="AW403" s="149">
        <v>5350440</v>
      </c>
      <c r="AX403" s="149">
        <v>5366491</v>
      </c>
      <c r="AY403" s="149">
        <v>5382590</v>
      </c>
      <c r="AZ403" s="141" t="s">
        <v>152</v>
      </c>
      <c r="BA403" s="152"/>
      <c r="BB403" s="152"/>
      <c r="BC403" s="152"/>
      <c r="BD403" s="152"/>
      <c r="BE403" s="152"/>
      <c r="BF403" s="152"/>
      <c r="BG403" s="152"/>
      <c r="BH403" s="152"/>
      <c r="BI403" s="152"/>
      <c r="BJ403" s="152"/>
      <c r="BK403" s="152"/>
      <c r="BL403" s="152"/>
      <c r="BM403" s="152"/>
      <c r="BN403" s="152"/>
      <c r="BO403" s="152"/>
      <c r="BP403" s="152"/>
      <c r="BQ403" s="152"/>
      <c r="BR403" s="152"/>
      <c r="BS403" s="152"/>
      <c r="BT403" s="152"/>
      <c r="BU403" s="152"/>
      <c r="BV403" s="152"/>
      <c r="BW403" s="152"/>
      <c r="BX403" s="152"/>
      <c r="BY403" s="152"/>
      <c r="BZ403" s="152"/>
      <c r="CA403" s="152"/>
      <c r="CB403" s="152"/>
      <c r="CC403" s="152"/>
      <c r="CD403" s="152"/>
      <c r="CE403" s="152"/>
      <c r="CF403" s="152"/>
      <c r="CG403" s="152"/>
      <c r="CH403" s="152"/>
      <c r="CI403" s="152"/>
      <c r="CJ403" s="152"/>
      <c r="CK403" s="152"/>
      <c r="CL403" s="152"/>
      <c r="CM403" s="152"/>
      <c r="CN403" s="152"/>
      <c r="CO403" s="152"/>
      <c r="CP403" s="152"/>
      <c r="CQ403" s="152"/>
      <c r="CR403" s="152"/>
      <c r="CS403" s="152"/>
      <c r="CT403" s="152"/>
      <c r="CU403" s="152"/>
      <c r="CV403" s="152"/>
      <c r="CW403" s="152"/>
      <c r="CX403" s="152"/>
      <c r="CY403" s="152"/>
      <c r="CZ403" s="152"/>
      <c r="DA403" s="152"/>
      <c r="DB403" s="152"/>
      <c r="DC403" s="152"/>
      <c r="DD403" s="152"/>
      <c r="DE403" s="152"/>
      <c r="DF403" s="152"/>
      <c r="DG403" s="152"/>
      <c r="DH403" s="152"/>
      <c r="DI403" s="152"/>
      <c r="DJ403" s="152"/>
      <c r="DK403" s="152"/>
      <c r="DL403" s="152"/>
      <c r="DM403" s="152"/>
      <c r="DN403" s="152"/>
      <c r="DO403" s="152"/>
      <c r="DP403" s="152"/>
      <c r="DQ403" s="152"/>
      <c r="DR403" s="152"/>
      <c r="DS403" s="152"/>
      <c r="DT403" s="152"/>
      <c r="DU403" s="152"/>
      <c r="DV403" s="152"/>
      <c r="DW403" s="152"/>
      <c r="DX403" s="152"/>
      <c r="DY403" s="152"/>
      <c r="DZ403" s="152"/>
      <c r="EA403" s="152"/>
      <c r="EB403" s="152"/>
      <c r="EC403" s="152"/>
      <c r="ED403" s="152"/>
      <c r="EE403" s="152"/>
      <c r="EF403" s="152"/>
      <c r="EG403" s="152"/>
      <c r="EH403" s="152"/>
      <c r="EI403" s="152"/>
      <c r="EJ403" s="152"/>
      <c r="EK403" s="152"/>
      <c r="EL403" s="152"/>
      <c r="EM403" s="152"/>
      <c r="EN403" s="152"/>
      <c r="EO403" s="152"/>
      <c r="EP403" s="152"/>
      <c r="EQ403" s="152"/>
      <c r="ER403" s="152"/>
      <c r="ES403" s="152"/>
      <c r="ET403" s="152"/>
      <c r="EU403" s="152"/>
      <c r="EV403" s="152"/>
      <c r="EW403" s="152"/>
      <c r="EX403" s="152"/>
      <c r="EY403" s="152"/>
      <c r="EZ403" s="152"/>
      <c r="FA403" s="152"/>
      <c r="FB403" s="152"/>
      <c r="FC403" s="152"/>
      <c r="FD403" s="152"/>
      <c r="FE403" s="152"/>
      <c r="FF403" s="152"/>
      <c r="FG403" s="152"/>
      <c r="FH403" s="152"/>
      <c r="FI403" s="152"/>
      <c r="FJ403" s="152"/>
      <c r="FK403" s="152"/>
      <c r="FL403" s="152"/>
      <c r="FM403" s="152"/>
      <c r="FN403" s="152"/>
      <c r="FO403" s="152"/>
      <c r="FP403" s="152"/>
      <c r="FQ403" s="152"/>
      <c r="FR403" s="152"/>
      <c r="FS403" s="152"/>
      <c r="FT403" s="152"/>
      <c r="FU403" s="152"/>
      <c r="FV403" s="152"/>
      <c r="FW403" s="152"/>
      <c r="FX403" s="152"/>
      <c r="FY403" s="152"/>
      <c r="FZ403" s="152"/>
      <c r="GA403" s="152"/>
      <c r="GB403" s="152"/>
      <c r="GC403" s="152"/>
      <c r="GD403" s="152"/>
      <c r="GE403" s="152"/>
      <c r="GF403" s="152"/>
      <c r="GG403" s="152"/>
      <c r="GH403" s="152"/>
      <c r="GI403" s="152"/>
      <c r="GJ403" s="152"/>
      <c r="GK403" s="152"/>
      <c r="GL403" s="152"/>
      <c r="GM403" s="152"/>
      <c r="GN403" s="152"/>
      <c r="GO403" s="152"/>
      <c r="GP403" s="152"/>
      <c r="GQ403" s="152"/>
      <c r="GR403" s="152"/>
      <c r="GS403" s="152"/>
      <c r="GT403" s="152"/>
      <c r="GU403" s="152"/>
      <c r="GV403" s="152"/>
      <c r="GW403" s="152"/>
      <c r="GX403" s="152"/>
      <c r="GY403" s="152"/>
      <c r="GZ403" s="152"/>
      <c r="HA403" s="152"/>
      <c r="HB403" s="152"/>
      <c r="HC403" s="152"/>
      <c r="HD403" s="152"/>
      <c r="HE403" s="152"/>
      <c r="HF403" s="152"/>
      <c r="HG403" s="152"/>
      <c r="HH403" s="152"/>
      <c r="HI403" s="152"/>
      <c r="HJ403" s="152"/>
      <c r="HK403" s="152"/>
      <c r="HL403" s="152"/>
      <c r="HM403" s="152"/>
      <c r="HN403" s="152"/>
      <c r="HO403" s="152"/>
      <c r="HP403" s="152"/>
      <c r="HQ403" s="152"/>
      <c r="HR403" s="152"/>
      <c r="HS403" s="152"/>
      <c r="HT403" s="152"/>
      <c r="HU403" s="152"/>
      <c r="HV403" s="152"/>
      <c r="HW403" s="152"/>
      <c r="HX403" s="152"/>
      <c r="HY403" s="152"/>
      <c r="HZ403" s="152"/>
      <c r="IA403" s="152"/>
      <c r="IB403" s="152"/>
      <c r="IC403" s="152"/>
      <c r="ID403" s="152"/>
      <c r="IE403" s="152"/>
      <c r="IF403" s="152"/>
      <c r="IG403" s="152"/>
      <c r="IH403" s="152"/>
      <c r="II403" s="152"/>
      <c r="IJ403" s="152"/>
      <c r="IK403" s="152"/>
      <c r="IL403" s="152"/>
      <c r="IM403" s="152"/>
      <c r="IN403" s="152"/>
      <c r="IO403" s="152"/>
      <c r="IP403" s="152"/>
      <c r="IQ403" s="152"/>
      <c r="IR403" s="152"/>
      <c r="IS403" s="152"/>
      <c r="IT403" s="152"/>
      <c r="IU403" s="152"/>
      <c r="IV403" s="152"/>
    </row>
    <row r="404" spans="1:256" s="35" customFormat="1" ht="409.5">
      <c r="A404" s="141">
        <v>606</v>
      </c>
      <c r="B404" s="45" t="s">
        <v>254</v>
      </c>
      <c r="C404" s="142">
        <v>404020024</v>
      </c>
      <c r="D404" s="154" t="s">
        <v>531</v>
      </c>
      <c r="E404" s="144" t="s">
        <v>185</v>
      </c>
      <c r="F404" s="145"/>
      <c r="G404" s="145"/>
      <c r="H404" s="146">
        <v>4</v>
      </c>
      <c r="I404" s="145"/>
      <c r="J404" s="146">
        <v>19</v>
      </c>
      <c r="K404" s="146" t="s">
        <v>520</v>
      </c>
      <c r="L404" s="146"/>
      <c r="M404" s="146"/>
      <c r="N404" s="146"/>
      <c r="O404" s="146"/>
      <c r="P404" s="52" t="s">
        <v>186</v>
      </c>
      <c r="Q404" s="52" t="s">
        <v>521</v>
      </c>
      <c r="R404" s="146"/>
      <c r="S404" s="146"/>
      <c r="T404" s="146"/>
      <c r="U404" s="146"/>
      <c r="V404" s="146" t="s">
        <v>522</v>
      </c>
      <c r="W404" s="146" t="s">
        <v>523</v>
      </c>
      <c r="X404" s="146" t="s">
        <v>524</v>
      </c>
      <c r="Y404" s="146"/>
      <c r="Z404" s="146"/>
      <c r="AA404" s="146"/>
      <c r="AB404" s="52" t="s">
        <v>525</v>
      </c>
      <c r="AC404" s="52" t="s">
        <v>526</v>
      </c>
      <c r="AD404" s="52"/>
      <c r="AE404" s="52"/>
      <c r="AF404" s="52"/>
      <c r="AG404" s="52"/>
      <c r="AH404" s="52"/>
      <c r="AI404" s="52"/>
      <c r="AJ404" s="52"/>
      <c r="AK404" s="52"/>
      <c r="AL404" s="52"/>
      <c r="AM404" s="52" t="s">
        <v>532</v>
      </c>
      <c r="AN404" s="52" t="s">
        <v>528</v>
      </c>
      <c r="AO404" s="147" t="s">
        <v>263</v>
      </c>
      <c r="AP404" s="147" t="s">
        <v>99</v>
      </c>
      <c r="AQ404" s="147" t="s">
        <v>533</v>
      </c>
      <c r="AR404" s="148" t="s">
        <v>534</v>
      </c>
      <c r="AS404" s="147" t="s">
        <v>347</v>
      </c>
      <c r="AT404" s="149">
        <v>4624368</v>
      </c>
      <c r="AU404" s="149">
        <v>4624368</v>
      </c>
      <c r="AV404" s="149">
        <v>2005306</v>
      </c>
      <c r="AW404" s="149">
        <v>2066527</v>
      </c>
      <c r="AX404" s="149">
        <v>2154050</v>
      </c>
      <c r="AY404" s="149">
        <v>2225134</v>
      </c>
      <c r="AZ404" s="141" t="s">
        <v>152</v>
      </c>
      <c r="BA404" s="152"/>
      <c r="BB404" s="152"/>
      <c r="BC404" s="152"/>
      <c r="BD404" s="152"/>
      <c r="BE404" s="152"/>
      <c r="BF404" s="152"/>
      <c r="BG404" s="152"/>
      <c r="BH404" s="152"/>
      <c r="BI404" s="152"/>
      <c r="BJ404" s="152"/>
      <c r="BK404" s="152"/>
      <c r="BL404" s="152"/>
      <c r="BM404" s="152"/>
      <c r="BN404" s="152"/>
      <c r="BO404" s="152"/>
      <c r="BP404" s="152"/>
      <c r="BQ404" s="152"/>
      <c r="BR404" s="152"/>
      <c r="BS404" s="152"/>
      <c r="BT404" s="152"/>
      <c r="BU404" s="152"/>
      <c r="BV404" s="152"/>
      <c r="BW404" s="152"/>
      <c r="BX404" s="152"/>
      <c r="BY404" s="152"/>
      <c r="BZ404" s="152"/>
      <c r="CA404" s="152"/>
      <c r="CB404" s="152"/>
      <c r="CC404" s="152"/>
      <c r="CD404" s="152"/>
      <c r="CE404" s="152"/>
      <c r="CF404" s="152"/>
      <c r="CG404" s="152"/>
      <c r="CH404" s="152"/>
      <c r="CI404" s="152"/>
      <c r="CJ404" s="152"/>
      <c r="CK404" s="152"/>
      <c r="CL404" s="152"/>
      <c r="CM404" s="152"/>
      <c r="CN404" s="152"/>
      <c r="CO404" s="152"/>
      <c r="CP404" s="152"/>
      <c r="CQ404" s="152"/>
      <c r="CR404" s="152"/>
      <c r="CS404" s="152"/>
      <c r="CT404" s="152"/>
      <c r="CU404" s="152"/>
      <c r="CV404" s="152"/>
      <c r="CW404" s="152"/>
      <c r="CX404" s="152"/>
      <c r="CY404" s="152"/>
      <c r="CZ404" s="152"/>
      <c r="DA404" s="152"/>
      <c r="DB404" s="152"/>
      <c r="DC404" s="152"/>
      <c r="DD404" s="152"/>
      <c r="DE404" s="152"/>
      <c r="DF404" s="152"/>
      <c r="DG404" s="152"/>
      <c r="DH404" s="152"/>
      <c r="DI404" s="152"/>
      <c r="DJ404" s="152"/>
      <c r="DK404" s="152"/>
      <c r="DL404" s="152"/>
      <c r="DM404" s="152"/>
      <c r="DN404" s="152"/>
      <c r="DO404" s="152"/>
      <c r="DP404" s="152"/>
      <c r="DQ404" s="152"/>
      <c r="DR404" s="152"/>
      <c r="DS404" s="152"/>
      <c r="DT404" s="152"/>
      <c r="DU404" s="152"/>
      <c r="DV404" s="152"/>
      <c r="DW404" s="152"/>
      <c r="DX404" s="152"/>
      <c r="DY404" s="152"/>
      <c r="DZ404" s="152"/>
      <c r="EA404" s="152"/>
      <c r="EB404" s="152"/>
      <c r="EC404" s="152"/>
      <c r="ED404" s="152"/>
      <c r="EE404" s="152"/>
      <c r="EF404" s="152"/>
      <c r="EG404" s="152"/>
      <c r="EH404" s="152"/>
      <c r="EI404" s="152"/>
      <c r="EJ404" s="152"/>
      <c r="EK404" s="152"/>
      <c r="EL404" s="152"/>
      <c r="EM404" s="152"/>
      <c r="EN404" s="152"/>
      <c r="EO404" s="152"/>
      <c r="EP404" s="152"/>
      <c r="EQ404" s="152"/>
      <c r="ER404" s="152"/>
      <c r="ES404" s="152"/>
      <c r="ET404" s="152"/>
      <c r="EU404" s="152"/>
      <c r="EV404" s="152"/>
      <c r="EW404" s="152"/>
      <c r="EX404" s="152"/>
      <c r="EY404" s="152"/>
      <c r="EZ404" s="152"/>
      <c r="FA404" s="152"/>
      <c r="FB404" s="152"/>
      <c r="FC404" s="152"/>
      <c r="FD404" s="152"/>
      <c r="FE404" s="152"/>
      <c r="FF404" s="152"/>
      <c r="FG404" s="152"/>
      <c r="FH404" s="152"/>
      <c r="FI404" s="152"/>
      <c r="FJ404" s="152"/>
      <c r="FK404" s="152"/>
      <c r="FL404" s="152"/>
      <c r="FM404" s="152"/>
      <c r="FN404" s="152"/>
      <c r="FO404" s="152"/>
      <c r="FP404" s="152"/>
      <c r="FQ404" s="152"/>
      <c r="FR404" s="152"/>
      <c r="FS404" s="152"/>
      <c r="FT404" s="152"/>
      <c r="FU404" s="152"/>
      <c r="FV404" s="152"/>
      <c r="FW404" s="152"/>
      <c r="FX404" s="152"/>
      <c r="FY404" s="152"/>
      <c r="FZ404" s="152"/>
      <c r="GA404" s="152"/>
      <c r="GB404" s="152"/>
      <c r="GC404" s="152"/>
      <c r="GD404" s="152"/>
      <c r="GE404" s="152"/>
      <c r="GF404" s="152"/>
      <c r="GG404" s="152"/>
      <c r="GH404" s="152"/>
      <c r="GI404" s="152"/>
      <c r="GJ404" s="152"/>
      <c r="GK404" s="152"/>
      <c r="GL404" s="152"/>
      <c r="GM404" s="152"/>
      <c r="GN404" s="152"/>
      <c r="GO404" s="152"/>
      <c r="GP404" s="152"/>
      <c r="GQ404" s="152"/>
      <c r="GR404" s="152"/>
      <c r="GS404" s="152"/>
      <c r="GT404" s="152"/>
      <c r="GU404" s="152"/>
      <c r="GV404" s="152"/>
      <c r="GW404" s="152"/>
      <c r="GX404" s="152"/>
      <c r="GY404" s="152"/>
      <c r="GZ404" s="152"/>
      <c r="HA404" s="152"/>
      <c r="HB404" s="152"/>
      <c r="HC404" s="152"/>
      <c r="HD404" s="152"/>
      <c r="HE404" s="152"/>
      <c r="HF404" s="152"/>
      <c r="HG404" s="152"/>
      <c r="HH404" s="152"/>
      <c r="HI404" s="152"/>
      <c r="HJ404" s="152"/>
      <c r="HK404" s="152"/>
      <c r="HL404" s="152"/>
      <c r="HM404" s="152"/>
      <c r="HN404" s="152"/>
      <c r="HO404" s="152"/>
      <c r="HP404" s="152"/>
      <c r="HQ404" s="152"/>
      <c r="HR404" s="152"/>
      <c r="HS404" s="152"/>
      <c r="HT404" s="152"/>
      <c r="HU404" s="152"/>
      <c r="HV404" s="152"/>
      <c r="HW404" s="152"/>
      <c r="HX404" s="152"/>
      <c r="HY404" s="152"/>
      <c r="HZ404" s="152"/>
      <c r="IA404" s="152"/>
      <c r="IB404" s="152"/>
      <c r="IC404" s="152"/>
      <c r="ID404" s="152"/>
      <c r="IE404" s="152"/>
      <c r="IF404" s="152"/>
      <c r="IG404" s="152"/>
      <c r="IH404" s="152"/>
      <c r="II404" s="152"/>
      <c r="IJ404" s="152"/>
      <c r="IK404" s="152"/>
      <c r="IL404" s="152"/>
      <c r="IM404" s="152"/>
      <c r="IN404" s="152"/>
      <c r="IO404" s="152"/>
      <c r="IP404" s="152"/>
      <c r="IQ404" s="152"/>
      <c r="IR404" s="152"/>
      <c r="IS404" s="152"/>
      <c r="IT404" s="152"/>
      <c r="IU404" s="152"/>
      <c r="IV404" s="152"/>
    </row>
    <row r="405" spans="1:256" s="35" customFormat="1" ht="409.5">
      <c r="A405" s="141">
        <v>606</v>
      </c>
      <c r="B405" s="45" t="s">
        <v>254</v>
      </c>
      <c r="C405" s="142">
        <v>404020024</v>
      </c>
      <c r="D405" s="154" t="s">
        <v>531</v>
      </c>
      <c r="E405" s="144" t="s">
        <v>185</v>
      </c>
      <c r="F405" s="145"/>
      <c r="G405" s="145"/>
      <c r="H405" s="146">
        <v>4</v>
      </c>
      <c r="I405" s="145"/>
      <c r="J405" s="146">
        <v>19</v>
      </c>
      <c r="K405" s="146" t="s">
        <v>520</v>
      </c>
      <c r="L405" s="146"/>
      <c r="M405" s="146"/>
      <c r="N405" s="146"/>
      <c r="O405" s="146"/>
      <c r="P405" s="52" t="s">
        <v>186</v>
      </c>
      <c r="Q405" s="52" t="s">
        <v>521</v>
      </c>
      <c r="R405" s="146"/>
      <c r="S405" s="146"/>
      <c r="T405" s="146"/>
      <c r="U405" s="146"/>
      <c r="V405" s="146" t="s">
        <v>522</v>
      </c>
      <c r="W405" s="146" t="s">
        <v>523</v>
      </c>
      <c r="X405" s="146" t="s">
        <v>524</v>
      </c>
      <c r="Y405" s="146"/>
      <c r="Z405" s="146"/>
      <c r="AA405" s="146"/>
      <c r="AB405" s="52" t="s">
        <v>525</v>
      </c>
      <c r="AC405" s="52" t="s">
        <v>526</v>
      </c>
      <c r="AD405" s="52"/>
      <c r="AE405" s="52"/>
      <c r="AF405" s="52"/>
      <c r="AG405" s="52"/>
      <c r="AH405" s="52"/>
      <c r="AI405" s="52"/>
      <c r="AJ405" s="52"/>
      <c r="AK405" s="52"/>
      <c r="AL405" s="52"/>
      <c r="AM405" s="52" t="s">
        <v>532</v>
      </c>
      <c r="AN405" s="52" t="s">
        <v>528</v>
      </c>
      <c r="AO405" s="147" t="s">
        <v>263</v>
      </c>
      <c r="AP405" s="147" t="s">
        <v>99</v>
      </c>
      <c r="AQ405" s="147" t="s">
        <v>533</v>
      </c>
      <c r="AR405" s="148" t="s">
        <v>534</v>
      </c>
      <c r="AS405" s="147" t="s">
        <v>535</v>
      </c>
      <c r="AT405" s="149">
        <v>0</v>
      </c>
      <c r="AU405" s="149">
        <v>0</v>
      </c>
      <c r="AV405" s="149">
        <v>1972910</v>
      </c>
      <c r="AW405" s="149">
        <v>2460747</v>
      </c>
      <c r="AX405" s="149">
        <v>2564098</v>
      </c>
      <c r="AY405" s="149">
        <v>2641021</v>
      </c>
      <c r="AZ405" s="141" t="s">
        <v>152</v>
      </c>
      <c r="BA405" s="152"/>
      <c r="BB405" s="152"/>
      <c r="BC405" s="152"/>
      <c r="BD405" s="152"/>
      <c r="BE405" s="152"/>
      <c r="BF405" s="152"/>
      <c r="BG405" s="152"/>
      <c r="BH405" s="152"/>
      <c r="BI405" s="152"/>
      <c r="BJ405" s="152"/>
      <c r="BK405" s="152"/>
      <c r="BL405" s="152"/>
      <c r="BM405" s="152"/>
      <c r="BN405" s="152"/>
      <c r="BO405" s="152"/>
      <c r="BP405" s="152"/>
      <c r="BQ405" s="152"/>
      <c r="BR405" s="152"/>
      <c r="BS405" s="152"/>
      <c r="BT405" s="152"/>
      <c r="BU405" s="152"/>
      <c r="BV405" s="152"/>
      <c r="BW405" s="152"/>
      <c r="BX405" s="152"/>
      <c r="BY405" s="152"/>
      <c r="BZ405" s="152"/>
      <c r="CA405" s="152"/>
      <c r="CB405" s="152"/>
      <c r="CC405" s="152"/>
      <c r="CD405" s="152"/>
      <c r="CE405" s="152"/>
      <c r="CF405" s="152"/>
      <c r="CG405" s="152"/>
      <c r="CH405" s="152"/>
      <c r="CI405" s="152"/>
      <c r="CJ405" s="152"/>
      <c r="CK405" s="152"/>
      <c r="CL405" s="152"/>
      <c r="CM405" s="152"/>
      <c r="CN405" s="152"/>
      <c r="CO405" s="152"/>
      <c r="CP405" s="152"/>
      <c r="CQ405" s="152"/>
      <c r="CR405" s="152"/>
      <c r="CS405" s="152"/>
      <c r="CT405" s="152"/>
      <c r="CU405" s="152"/>
      <c r="CV405" s="152"/>
      <c r="CW405" s="152"/>
      <c r="CX405" s="152"/>
      <c r="CY405" s="152"/>
      <c r="CZ405" s="152"/>
      <c r="DA405" s="152"/>
      <c r="DB405" s="152"/>
      <c r="DC405" s="152"/>
      <c r="DD405" s="152"/>
      <c r="DE405" s="152"/>
      <c r="DF405" s="152"/>
      <c r="DG405" s="152"/>
      <c r="DH405" s="152"/>
      <c r="DI405" s="152"/>
      <c r="DJ405" s="152"/>
      <c r="DK405" s="152"/>
      <c r="DL405" s="152"/>
      <c r="DM405" s="152"/>
      <c r="DN405" s="152"/>
      <c r="DO405" s="152"/>
      <c r="DP405" s="152"/>
      <c r="DQ405" s="152"/>
      <c r="DR405" s="152"/>
      <c r="DS405" s="152"/>
      <c r="DT405" s="152"/>
      <c r="DU405" s="152"/>
      <c r="DV405" s="152"/>
      <c r="DW405" s="152"/>
      <c r="DX405" s="152"/>
      <c r="DY405" s="152"/>
      <c r="DZ405" s="152"/>
      <c r="EA405" s="152"/>
      <c r="EB405" s="152"/>
      <c r="EC405" s="152"/>
      <c r="ED405" s="152"/>
      <c r="EE405" s="152"/>
      <c r="EF405" s="152"/>
      <c r="EG405" s="152"/>
      <c r="EH405" s="152"/>
      <c r="EI405" s="152"/>
      <c r="EJ405" s="152"/>
      <c r="EK405" s="152"/>
      <c r="EL405" s="152"/>
      <c r="EM405" s="152"/>
      <c r="EN405" s="152"/>
      <c r="EO405" s="152"/>
      <c r="EP405" s="152"/>
      <c r="EQ405" s="152"/>
      <c r="ER405" s="152"/>
      <c r="ES405" s="152"/>
      <c r="ET405" s="152"/>
      <c r="EU405" s="152"/>
      <c r="EV405" s="152"/>
      <c r="EW405" s="152"/>
      <c r="EX405" s="152"/>
      <c r="EY405" s="152"/>
      <c r="EZ405" s="152"/>
      <c r="FA405" s="152"/>
      <c r="FB405" s="152"/>
      <c r="FC405" s="152"/>
      <c r="FD405" s="152"/>
      <c r="FE405" s="152"/>
      <c r="FF405" s="152"/>
      <c r="FG405" s="152"/>
      <c r="FH405" s="152"/>
      <c r="FI405" s="152"/>
      <c r="FJ405" s="152"/>
      <c r="FK405" s="152"/>
      <c r="FL405" s="152"/>
      <c r="FM405" s="152"/>
      <c r="FN405" s="152"/>
      <c r="FO405" s="152"/>
      <c r="FP405" s="152"/>
      <c r="FQ405" s="152"/>
      <c r="FR405" s="152"/>
      <c r="FS405" s="152"/>
      <c r="FT405" s="152"/>
      <c r="FU405" s="152"/>
      <c r="FV405" s="152"/>
      <c r="FW405" s="152"/>
      <c r="FX405" s="152"/>
      <c r="FY405" s="152"/>
      <c r="FZ405" s="152"/>
      <c r="GA405" s="152"/>
      <c r="GB405" s="152"/>
      <c r="GC405" s="152"/>
      <c r="GD405" s="152"/>
      <c r="GE405" s="152"/>
      <c r="GF405" s="152"/>
      <c r="GG405" s="152"/>
      <c r="GH405" s="152"/>
      <c r="GI405" s="152"/>
      <c r="GJ405" s="152"/>
      <c r="GK405" s="152"/>
      <c r="GL405" s="152"/>
      <c r="GM405" s="152"/>
      <c r="GN405" s="152"/>
      <c r="GO405" s="152"/>
      <c r="GP405" s="152"/>
      <c r="GQ405" s="152"/>
      <c r="GR405" s="152"/>
      <c r="GS405" s="152"/>
      <c r="GT405" s="152"/>
      <c r="GU405" s="152"/>
      <c r="GV405" s="152"/>
      <c r="GW405" s="152"/>
      <c r="GX405" s="152"/>
      <c r="GY405" s="152"/>
      <c r="GZ405" s="152"/>
      <c r="HA405" s="152"/>
      <c r="HB405" s="152"/>
      <c r="HC405" s="152"/>
      <c r="HD405" s="152"/>
      <c r="HE405" s="152"/>
      <c r="HF405" s="152"/>
      <c r="HG405" s="152"/>
      <c r="HH405" s="152"/>
      <c r="HI405" s="152"/>
      <c r="HJ405" s="152"/>
      <c r="HK405" s="152"/>
      <c r="HL405" s="152"/>
      <c r="HM405" s="152"/>
      <c r="HN405" s="152"/>
      <c r="HO405" s="152"/>
      <c r="HP405" s="152"/>
      <c r="HQ405" s="152"/>
      <c r="HR405" s="152"/>
      <c r="HS405" s="152"/>
      <c r="HT405" s="152"/>
      <c r="HU405" s="152"/>
      <c r="HV405" s="152"/>
      <c r="HW405" s="152"/>
      <c r="HX405" s="152"/>
      <c r="HY405" s="152"/>
      <c r="HZ405" s="152"/>
      <c r="IA405" s="152"/>
      <c r="IB405" s="152"/>
      <c r="IC405" s="152"/>
      <c r="ID405" s="152"/>
      <c r="IE405" s="152"/>
      <c r="IF405" s="152"/>
      <c r="IG405" s="152"/>
      <c r="IH405" s="152"/>
      <c r="II405" s="152"/>
      <c r="IJ405" s="152"/>
      <c r="IK405" s="152"/>
      <c r="IL405" s="152"/>
      <c r="IM405" s="152"/>
      <c r="IN405" s="152"/>
      <c r="IO405" s="152"/>
      <c r="IP405" s="152"/>
      <c r="IQ405" s="152"/>
      <c r="IR405" s="152"/>
      <c r="IS405" s="152"/>
      <c r="IT405" s="152"/>
      <c r="IU405" s="152"/>
      <c r="IV405" s="152"/>
    </row>
    <row r="406" spans="1:256" s="35" customFormat="1" ht="409.5">
      <c r="A406" s="141">
        <v>606</v>
      </c>
      <c r="B406" s="45" t="s">
        <v>254</v>
      </c>
      <c r="C406" s="142">
        <v>404020037</v>
      </c>
      <c r="D406" s="154" t="s">
        <v>536</v>
      </c>
      <c r="E406" s="144" t="s">
        <v>185</v>
      </c>
      <c r="F406" s="145"/>
      <c r="G406" s="145"/>
      <c r="H406" s="146">
        <v>4</v>
      </c>
      <c r="I406" s="145"/>
      <c r="J406" s="146">
        <v>19</v>
      </c>
      <c r="K406" s="146" t="s">
        <v>520</v>
      </c>
      <c r="L406" s="146"/>
      <c r="M406" s="146"/>
      <c r="N406" s="146"/>
      <c r="O406" s="146"/>
      <c r="P406" s="52" t="s">
        <v>186</v>
      </c>
      <c r="Q406" s="52" t="s">
        <v>537</v>
      </c>
      <c r="R406" s="146"/>
      <c r="S406" s="146"/>
      <c r="T406" s="146"/>
      <c r="U406" s="146"/>
      <c r="V406" s="146" t="s">
        <v>522</v>
      </c>
      <c r="W406" s="146" t="s">
        <v>523</v>
      </c>
      <c r="X406" s="146" t="s">
        <v>524</v>
      </c>
      <c r="Y406" s="146"/>
      <c r="Z406" s="146"/>
      <c r="AA406" s="146"/>
      <c r="AB406" s="52" t="s">
        <v>538</v>
      </c>
      <c r="AC406" s="52" t="s">
        <v>539</v>
      </c>
      <c r="AD406" s="52"/>
      <c r="AE406" s="52"/>
      <c r="AF406" s="52"/>
      <c r="AG406" s="52"/>
      <c r="AH406" s="52"/>
      <c r="AI406" s="52"/>
      <c r="AJ406" s="52" t="s">
        <v>540</v>
      </c>
      <c r="AK406" s="52"/>
      <c r="AL406" s="52"/>
      <c r="AM406" s="52" t="s">
        <v>541</v>
      </c>
      <c r="AN406" s="52" t="s">
        <v>542</v>
      </c>
      <c r="AO406" s="147" t="s">
        <v>199</v>
      </c>
      <c r="AP406" s="147" t="s">
        <v>430</v>
      </c>
      <c r="AQ406" s="147" t="s">
        <v>543</v>
      </c>
      <c r="AR406" s="148" t="s">
        <v>544</v>
      </c>
      <c r="AS406" s="147" t="s">
        <v>116</v>
      </c>
      <c r="AT406" s="149">
        <v>1638150</v>
      </c>
      <c r="AU406" s="149">
        <v>1537488.24</v>
      </c>
      <c r="AV406" s="149">
        <v>1325050</v>
      </c>
      <c r="AW406" s="149">
        <v>1458235</v>
      </c>
      <c r="AX406" s="149">
        <v>1458235</v>
      </c>
      <c r="AY406" s="149">
        <v>1458235</v>
      </c>
      <c r="AZ406" s="141" t="s">
        <v>152</v>
      </c>
      <c r="BA406" s="152"/>
      <c r="BB406" s="152"/>
      <c r="BC406" s="152"/>
      <c r="BD406" s="152"/>
      <c r="BE406" s="152"/>
      <c r="BF406" s="152"/>
      <c r="BG406" s="152"/>
      <c r="BH406" s="152"/>
      <c r="BI406" s="152"/>
      <c r="BJ406" s="152"/>
      <c r="BK406" s="152"/>
      <c r="BL406" s="152"/>
      <c r="BM406" s="152"/>
      <c r="BN406" s="152"/>
      <c r="BO406" s="152"/>
      <c r="BP406" s="152"/>
      <c r="BQ406" s="152"/>
      <c r="BR406" s="152"/>
      <c r="BS406" s="152"/>
      <c r="BT406" s="152"/>
      <c r="BU406" s="152"/>
      <c r="BV406" s="152"/>
      <c r="BW406" s="152"/>
      <c r="BX406" s="152"/>
      <c r="BY406" s="152"/>
      <c r="BZ406" s="152"/>
      <c r="CA406" s="152"/>
      <c r="CB406" s="152"/>
      <c r="CC406" s="152"/>
      <c r="CD406" s="152"/>
      <c r="CE406" s="152"/>
      <c r="CF406" s="152"/>
      <c r="CG406" s="152"/>
      <c r="CH406" s="152"/>
      <c r="CI406" s="152"/>
      <c r="CJ406" s="152"/>
      <c r="CK406" s="152"/>
      <c r="CL406" s="152"/>
      <c r="CM406" s="152"/>
      <c r="CN406" s="152"/>
      <c r="CO406" s="152"/>
      <c r="CP406" s="152"/>
      <c r="CQ406" s="152"/>
      <c r="CR406" s="152"/>
      <c r="CS406" s="152"/>
      <c r="CT406" s="152"/>
      <c r="CU406" s="152"/>
      <c r="CV406" s="152"/>
      <c r="CW406" s="152"/>
      <c r="CX406" s="152"/>
      <c r="CY406" s="152"/>
      <c r="CZ406" s="152"/>
      <c r="DA406" s="152"/>
      <c r="DB406" s="152"/>
      <c r="DC406" s="152"/>
      <c r="DD406" s="152"/>
      <c r="DE406" s="152"/>
      <c r="DF406" s="152"/>
      <c r="DG406" s="152"/>
      <c r="DH406" s="152"/>
      <c r="DI406" s="152"/>
      <c r="DJ406" s="152"/>
      <c r="DK406" s="152"/>
      <c r="DL406" s="152"/>
      <c r="DM406" s="152"/>
      <c r="DN406" s="152"/>
      <c r="DO406" s="152"/>
      <c r="DP406" s="152"/>
      <c r="DQ406" s="152"/>
      <c r="DR406" s="152"/>
      <c r="DS406" s="152"/>
      <c r="DT406" s="152"/>
      <c r="DU406" s="152"/>
      <c r="DV406" s="152"/>
      <c r="DW406" s="152"/>
      <c r="DX406" s="152"/>
      <c r="DY406" s="152"/>
      <c r="DZ406" s="152"/>
      <c r="EA406" s="152"/>
      <c r="EB406" s="152"/>
      <c r="EC406" s="152"/>
      <c r="ED406" s="152"/>
      <c r="EE406" s="152"/>
      <c r="EF406" s="152"/>
      <c r="EG406" s="152"/>
      <c r="EH406" s="152"/>
      <c r="EI406" s="152"/>
      <c r="EJ406" s="152"/>
      <c r="EK406" s="152"/>
      <c r="EL406" s="152"/>
      <c r="EM406" s="152"/>
      <c r="EN406" s="152"/>
      <c r="EO406" s="152"/>
      <c r="EP406" s="152"/>
      <c r="EQ406" s="152"/>
      <c r="ER406" s="152"/>
      <c r="ES406" s="152"/>
      <c r="ET406" s="152"/>
      <c r="EU406" s="152"/>
      <c r="EV406" s="152"/>
      <c r="EW406" s="152"/>
      <c r="EX406" s="152"/>
      <c r="EY406" s="152"/>
      <c r="EZ406" s="152"/>
      <c r="FA406" s="152"/>
      <c r="FB406" s="152"/>
      <c r="FC406" s="152"/>
      <c r="FD406" s="152"/>
      <c r="FE406" s="152"/>
      <c r="FF406" s="152"/>
      <c r="FG406" s="152"/>
      <c r="FH406" s="152"/>
      <c r="FI406" s="152"/>
      <c r="FJ406" s="152"/>
      <c r="FK406" s="152"/>
      <c r="FL406" s="152"/>
      <c r="FM406" s="152"/>
      <c r="FN406" s="152"/>
      <c r="FO406" s="152"/>
      <c r="FP406" s="152"/>
      <c r="FQ406" s="152"/>
      <c r="FR406" s="152"/>
      <c r="FS406" s="152"/>
      <c r="FT406" s="152"/>
      <c r="FU406" s="152"/>
      <c r="FV406" s="152"/>
      <c r="FW406" s="152"/>
      <c r="FX406" s="152"/>
      <c r="FY406" s="152"/>
      <c r="FZ406" s="152"/>
      <c r="GA406" s="152"/>
      <c r="GB406" s="152"/>
      <c r="GC406" s="152"/>
      <c r="GD406" s="152"/>
      <c r="GE406" s="152"/>
      <c r="GF406" s="152"/>
      <c r="GG406" s="152"/>
      <c r="GH406" s="152"/>
      <c r="GI406" s="152"/>
      <c r="GJ406" s="152"/>
      <c r="GK406" s="152"/>
      <c r="GL406" s="152"/>
      <c r="GM406" s="152"/>
      <c r="GN406" s="152"/>
      <c r="GO406" s="152"/>
      <c r="GP406" s="152"/>
      <c r="GQ406" s="152"/>
      <c r="GR406" s="152"/>
      <c r="GS406" s="152"/>
      <c r="GT406" s="152"/>
      <c r="GU406" s="152"/>
      <c r="GV406" s="152"/>
      <c r="GW406" s="152"/>
      <c r="GX406" s="152"/>
      <c r="GY406" s="152"/>
      <c r="GZ406" s="152"/>
      <c r="HA406" s="152"/>
      <c r="HB406" s="152"/>
      <c r="HC406" s="152"/>
      <c r="HD406" s="152"/>
      <c r="HE406" s="152"/>
      <c r="HF406" s="152"/>
      <c r="HG406" s="152"/>
      <c r="HH406" s="152"/>
      <c r="HI406" s="152"/>
      <c r="HJ406" s="152"/>
      <c r="HK406" s="152"/>
      <c r="HL406" s="152"/>
      <c r="HM406" s="152"/>
      <c r="HN406" s="152"/>
      <c r="HO406" s="152"/>
      <c r="HP406" s="152"/>
      <c r="HQ406" s="152"/>
      <c r="HR406" s="152"/>
      <c r="HS406" s="152"/>
      <c r="HT406" s="152"/>
      <c r="HU406" s="152"/>
      <c r="HV406" s="152"/>
      <c r="HW406" s="152"/>
      <c r="HX406" s="152"/>
      <c r="HY406" s="152"/>
      <c r="HZ406" s="152"/>
      <c r="IA406" s="152"/>
      <c r="IB406" s="152"/>
      <c r="IC406" s="152"/>
      <c r="ID406" s="152"/>
      <c r="IE406" s="152"/>
      <c r="IF406" s="152"/>
      <c r="IG406" s="152"/>
      <c r="IH406" s="152"/>
      <c r="II406" s="152"/>
      <c r="IJ406" s="152"/>
      <c r="IK406" s="152"/>
      <c r="IL406" s="152"/>
      <c r="IM406" s="152"/>
      <c r="IN406" s="152"/>
      <c r="IO406" s="152"/>
      <c r="IP406" s="152"/>
      <c r="IQ406" s="152"/>
      <c r="IR406" s="152"/>
      <c r="IS406" s="152"/>
      <c r="IT406" s="152"/>
      <c r="IU406" s="152"/>
      <c r="IV406" s="152"/>
    </row>
    <row r="407" spans="1:256" s="233" customFormat="1" ht="409.5">
      <c r="A407" s="141">
        <v>606</v>
      </c>
      <c r="B407" s="45" t="s">
        <v>254</v>
      </c>
      <c r="C407" s="142">
        <v>404020037</v>
      </c>
      <c r="D407" s="154" t="s">
        <v>536</v>
      </c>
      <c r="E407" s="144" t="s">
        <v>185</v>
      </c>
      <c r="F407" s="145"/>
      <c r="G407" s="145"/>
      <c r="H407" s="146">
        <v>4</v>
      </c>
      <c r="I407" s="145"/>
      <c r="J407" s="146">
        <v>19</v>
      </c>
      <c r="K407" s="146" t="s">
        <v>520</v>
      </c>
      <c r="L407" s="146"/>
      <c r="M407" s="146"/>
      <c r="N407" s="146"/>
      <c r="O407" s="146"/>
      <c r="P407" s="52" t="s">
        <v>186</v>
      </c>
      <c r="Q407" s="52" t="s">
        <v>537</v>
      </c>
      <c r="R407" s="146"/>
      <c r="S407" s="146"/>
      <c r="T407" s="146"/>
      <c r="U407" s="146"/>
      <c r="V407" s="146" t="s">
        <v>522</v>
      </c>
      <c r="W407" s="146" t="s">
        <v>523</v>
      </c>
      <c r="X407" s="146" t="s">
        <v>524</v>
      </c>
      <c r="Y407" s="146"/>
      <c r="Z407" s="146"/>
      <c r="AA407" s="146"/>
      <c r="AB407" s="52" t="s">
        <v>538</v>
      </c>
      <c r="AC407" s="52" t="s">
        <v>539</v>
      </c>
      <c r="AD407" s="52"/>
      <c r="AE407" s="52"/>
      <c r="AF407" s="52"/>
      <c r="AG407" s="52"/>
      <c r="AH407" s="52"/>
      <c r="AI407" s="52"/>
      <c r="AJ407" s="52" t="s">
        <v>540</v>
      </c>
      <c r="AK407" s="52"/>
      <c r="AL407" s="52"/>
      <c r="AM407" s="52" t="s">
        <v>541</v>
      </c>
      <c r="AN407" s="52" t="s">
        <v>542</v>
      </c>
      <c r="AO407" s="147" t="s">
        <v>199</v>
      </c>
      <c r="AP407" s="147" t="s">
        <v>430</v>
      </c>
      <c r="AQ407" s="147" t="s">
        <v>543</v>
      </c>
      <c r="AR407" s="148" t="s">
        <v>544</v>
      </c>
      <c r="AS407" s="147" t="s">
        <v>122</v>
      </c>
      <c r="AT407" s="149">
        <v>109209370</v>
      </c>
      <c r="AU407" s="149">
        <v>102701953.31999999</v>
      </c>
      <c r="AV407" s="149">
        <v>88336482.579999998</v>
      </c>
      <c r="AW407" s="149">
        <v>95757405</v>
      </c>
      <c r="AX407" s="149">
        <v>95757405</v>
      </c>
      <c r="AY407" s="149">
        <v>95757405</v>
      </c>
      <c r="AZ407" s="141" t="s">
        <v>152</v>
      </c>
      <c r="BA407" s="152"/>
      <c r="BB407" s="152"/>
      <c r="BC407" s="152"/>
      <c r="BD407" s="152"/>
      <c r="BE407" s="152"/>
      <c r="BF407" s="152"/>
      <c r="BG407" s="152"/>
      <c r="BH407" s="152"/>
      <c r="BI407" s="152"/>
      <c r="BJ407" s="152"/>
      <c r="BK407" s="152"/>
      <c r="BL407" s="152"/>
      <c r="BM407" s="152"/>
      <c r="BN407" s="152"/>
      <c r="BO407" s="152"/>
      <c r="BP407" s="152"/>
      <c r="BQ407" s="152"/>
      <c r="BR407" s="152"/>
      <c r="BS407" s="152"/>
      <c r="BT407" s="152"/>
      <c r="BU407" s="152"/>
      <c r="BV407" s="152"/>
      <c r="BW407" s="152"/>
      <c r="BX407" s="152"/>
      <c r="BY407" s="152"/>
      <c r="BZ407" s="152"/>
      <c r="CA407" s="152"/>
      <c r="CB407" s="152"/>
      <c r="CC407" s="152"/>
      <c r="CD407" s="152"/>
      <c r="CE407" s="152"/>
      <c r="CF407" s="152"/>
      <c r="CG407" s="152"/>
      <c r="CH407" s="152"/>
      <c r="CI407" s="152"/>
      <c r="CJ407" s="152"/>
      <c r="CK407" s="152"/>
      <c r="CL407" s="152"/>
      <c r="CM407" s="152"/>
      <c r="CN407" s="152"/>
      <c r="CO407" s="152"/>
      <c r="CP407" s="152"/>
      <c r="CQ407" s="152"/>
      <c r="CR407" s="152"/>
      <c r="CS407" s="152"/>
      <c r="CT407" s="152"/>
      <c r="CU407" s="152"/>
      <c r="CV407" s="152"/>
      <c r="CW407" s="152"/>
      <c r="CX407" s="152"/>
      <c r="CY407" s="152"/>
      <c r="CZ407" s="152"/>
      <c r="DA407" s="152"/>
      <c r="DB407" s="152"/>
      <c r="DC407" s="152"/>
      <c r="DD407" s="152"/>
      <c r="DE407" s="152"/>
      <c r="DF407" s="152"/>
      <c r="DG407" s="152"/>
      <c r="DH407" s="152"/>
      <c r="DI407" s="152"/>
      <c r="DJ407" s="152"/>
      <c r="DK407" s="152"/>
      <c r="DL407" s="152"/>
      <c r="DM407" s="152"/>
      <c r="DN407" s="152"/>
      <c r="DO407" s="152"/>
      <c r="DP407" s="152"/>
      <c r="DQ407" s="152"/>
      <c r="DR407" s="152"/>
      <c r="DS407" s="152"/>
      <c r="DT407" s="152"/>
      <c r="DU407" s="152"/>
      <c r="DV407" s="152"/>
      <c r="DW407" s="152"/>
      <c r="DX407" s="152"/>
      <c r="DY407" s="152"/>
      <c r="DZ407" s="152"/>
      <c r="EA407" s="152"/>
      <c r="EB407" s="152"/>
      <c r="EC407" s="152"/>
      <c r="ED407" s="152"/>
      <c r="EE407" s="152"/>
      <c r="EF407" s="152"/>
      <c r="EG407" s="152"/>
      <c r="EH407" s="152"/>
      <c r="EI407" s="152"/>
      <c r="EJ407" s="152"/>
      <c r="EK407" s="152"/>
      <c r="EL407" s="152"/>
      <c r="EM407" s="152"/>
      <c r="EN407" s="152"/>
      <c r="EO407" s="152"/>
      <c r="EP407" s="152"/>
      <c r="EQ407" s="152"/>
      <c r="ER407" s="152"/>
      <c r="ES407" s="152"/>
      <c r="ET407" s="152"/>
      <c r="EU407" s="152"/>
      <c r="EV407" s="152"/>
      <c r="EW407" s="152"/>
      <c r="EX407" s="152"/>
      <c r="EY407" s="152"/>
      <c r="EZ407" s="152"/>
      <c r="FA407" s="152"/>
      <c r="FB407" s="152"/>
      <c r="FC407" s="152"/>
      <c r="FD407" s="152"/>
      <c r="FE407" s="152"/>
      <c r="FF407" s="152"/>
      <c r="FG407" s="152"/>
      <c r="FH407" s="152"/>
      <c r="FI407" s="152"/>
      <c r="FJ407" s="152"/>
      <c r="FK407" s="152"/>
      <c r="FL407" s="152"/>
      <c r="FM407" s="152"/>
      <c r="FN407" s="152"/>
      <c r="FO407" s="152"/>
      <c r="FP407" s="152"/>
      <c r="FQ407" s="152"/>
      <c r="FR407" s="152"/>
      <c r="FS407" s="152"/>
      <c r="FT407" s="152"/>
      <c r="FU407" s="152"/>
      <c r="FV407" s="152"/>
      <c r="FW407" s="152"/>
      <c r="FX407" s="152"/>
      <c r="FY407" s="152"/>
      <c r="FZ407" s="152"/>
      <c r="GA407" s="152"/>
      <c r="GB407" s="152"/>
      <c r="GC407" s="152"/>
      <c r="GD407" s="152"/>
      <c r="GE407" s="152"/>
      <c r="GF407" s="152"/>
      <c r="GG407" s="152"/>
      <c r="GH407" s="152"/>
      <c r="GI407" s="152"/>
      <c r="GJ407" s="152"/>
      <c r="GK407" s="152"/>
      <c r="GL407" s="152"/>
      <c r="GM407" s="152"/>
      <c r="GN407" s="152"/>
      <c r="GO407" s="152"/>
      <c r="GP407" s="152"/>
      <c r="GQ407" s="152"/>
      <c r="GR407" s="152"/>
      <c r="GS407" s="152"/>
      <c r="GT407" s="152"/>
      <c r="GU407" s="152"/>
      <c r="GV407" s="152"/>
      <c r="GW407" s="152"/>
      <c r="GX407" s="152"/>
      <c r="GY407" s="152"/>
      <c r="GZ407" s="152"/>
      <c r="HA407" s="152"/>
      <c r="HB407" s="152"/>
      <c r="HC407" s="152"/>
      <c r="HD407" s="152"/>
      <c r="HE407" s="152"/>
      <c r="HF407" s="152"/>
      <c r="HG407" s="152"/>
      <c r="HH407" s="152"/>
      <c r="HI407" s="152"/>
      <c r="HJ407" s="152"/>
      <c r="HK407" s="152"/>
      <c r="HL407" s="152"/>
      <c r="HM407" s="152"/>
      <c r="HN407" s="152"/>
      <c r="HO407" s="152"/>
      <c r="HP407" s="152"/>
      <c r="HQ407" s="152"/>
      <c r="HR407" s="152"/>
      <c r="HS407" s="152"/>
      <c r="HT407" s="152"/>
      <c r="HU407" s="152"/>
      <c r="HV407" s="152"/>
      <c r="HW407" s="152"/>
      <c r="HX407" s="152"/>
      <c r="HY407" s="152"/>
      <c r="HZ407" s="152"/>
      <c r="IA407" s="152"/>
      <c r="IB407" s="152"/>
      <c r="IC407" s="152"/>
      <c r="ID407" s="152"/>
      <c r="IE407" s="152"/>
      <c r="IF407" s="152"/>
      <c r="IG407" s="152"/>
      <c r="IH407" s="152"/>
      <c r="II407" s="152"/>
      <c r="IJ407" s="152"/>
      <c r="IK407" s="152"/>
      <c r="IL407" s="152"/>
      <c r="IM407" s="152"/>
      <c r="IN407" s="152"/>
      <c r="IO407" s="152"/>
      <c r="IP407" s="152"/>
      <c r="IQ407" s="152"/>
      <c r="IR407" s="152"/>
      <c r="IS407" s="152"/>
      <c r="IT407" s="152"/>
      <c r="IU407" s="152"/>
      <c r="IV407" s="152"/>
    </row>
    <row r="408" spans="1:256" s="35" customFormat="1" ht="409.5">
      <c r="A408" s="141">
        <v>606</v>
      </c>
      <c r="B408" s="45" t="s">
        <v>254</v>
      </c>
      <c r="C408" s="142">
        <v>404020038</v>
      </c>
      <c r="D408" s="154" t="s">
        <v>545</v>
      </c>
      <c r="E408" s="144" t="s">
        <v>546</v>
      </c>
      <c r="F408" s="145"/>
      <c r="G408" s="145"/>
      <c r="H408" s="146"/>
      <c r="I408" s="145"/>
      <c r="J408" s="146" t="s">
        <v>547</v>
      </c>
      <c r="K408" s="146"/>
      <c r="L408" s="146"/>
      <c r="M408" s="146"/>
      <c r="N408" s="146"/>
      <c r="O408" s="146"/>
      <c r="P408" s="52" t="s">
        <v>548</v>
      </c>
      <c r="Q408" s="52" t="s">
        <v>549</v>
      </c>
      <c r="R408" s="146"/>
      <c r="S408" s="146"/>
      <c r="T408" s="146"/>
      <c r="U408" s="146"/>
      <c r="V408" s="146" t="s">
        <v>550</v>
      </c>
      <c r="W408" s="146" t="s">
        <v>551</v>
      </c>
      <c r="X408" s="146" t="s">
        <v>552</v>
      </c>
      <c r="Y408" s="146"/>
      <c r="Z408" s="146"/>
      <c r="AA408" s="146"/>
      <c r="AB408" s="52" t="s">
        <v>553</v>
      </c>
      <c r="AC408" s="52" t="s">
        <v>554</v>
      </c>
      <c r="AD408" s="52"/>
      <c r="AE408" s="52"/>
      <c r="AF408" s="52"/>
      <c r="AG408" s="52"/>
      <c r="AH408" s="52"/>
      <c r="AI408" s="52"/>
      <c r="AJ408" s="52"/>
      <c r="AK408" s="52"/>
      <c r="AL408" s="52"/>
      <c r="AM408" s="52" t="s">
        <v>555</v>
      </c>
      <c r="AN408" s="52" t="s">
        <v>262</v>
      </c>
      <c r="AO408" s="147" t="s">
        <v>199</v>
      </c>
      <c r="AP408" s="147" t="s">
        <v>430</v>
      </c>
      <c r="AQ408" s="147" t="s">
        <v>556</v>
      </c>
      <c r="AR408" s="148" t="s">
        <v>557</v>
      </c>
      <c r="AS408" s="147" t="s">
        <v>122</v>
      </c>
      <c r="AT408" s="149">
        <v>1999960.83</v>
      </c>
      <c r="AU408" s="149">
        <v>1999960.83</v>
      </c>
      <c r="AV408" s="149">
        <v>1800000</v>
      </c>
      <c r="AW408" s="149">
        <v>2012040</v>
      </c>
      <c r="AX408" s="149">
        <v>2012040</v>
      </c>
      <c r="AY408" s="149">
        <v>2012040</v>
      </c>
      <c r="AZ408" s="141" t="s">
        <v>152</v>
      </c>
      <c r="BA408" s="152"/>
      <c r="BB408" s="152"/>
      <c r="BC408" s="152"/>
      <c r="BD408" s="152"/>
      <c r="BE408" s="152"/>
      <c r="BF408" s="152"/>
      <c r="BG408" s="152"/>
      <c r="BH408" s="152"/>
      <c r="BI408" s="152"/>
      <c r="BJ408" s="152"/>
      <c r="BK408" s="152"/>
      <c r="BL408" s="152"/>
      <c r="BM408" s="152"/>
      <c r="BN408" s="152"/>
      <c r="BO408" s="152"/>
      <c r="BP408" s="152"/>
      <c r="BQ408" s="152"/>
      <c r="BR408" s="152"/>
      <c r="BS408" s="152"/>
      <c r="BT408" s="152"/>
      <c r="BU408" s="152"/>
      <c r="BV408" s="152"/>
      <c r="BW408" s="152"/>
      <c r="BX408" s="152"/>
      <c r="BY408" s="152"/>
      <c r="BZ408" s="152"/>
      <c r="CA408" s="152"/>
      <c r="CB408" s="152"/>
      <c r="CC408" s="152"/>
      <c r="CD408" s="152"/>
      <c r="CE408" s="152"/>
      <c r="CF408" s="152"/>
      <c r="CG408" s="152"/>
      <c r="CH408" s="152"/>
      <c r="CI408" s="152"/>
      <c r="CJ408" s="152"/>
      <c r="CK408" s="152"/>
      <c r="CL408" s="152"/>
      <c r="CM408" s="152"/>
      <c r="CN408" s="152"/>
      <c r="CO408" s="152"/>
      <c r="CP408" s="152"/>
      <c r="CQ408" s="152"/>
      <c r="CR408" s="152"/>
      <c r="CS408" s="152"/>
      <c r="CT408" s="152"/>
      <c r="CU408" s="152"/>
      <c r="CV408" s="152"/>
      <c r="CW408" s="152"/>
      <c r="CX408" s="152"/>
      <c r="CY408" s="152"/>
      <c r="CZ408" s="152"/>
      <c r="DA408" s="152"/>
      <c r="DB408" s="152"/>
      <c r="DC408" s="152"/>
      <c r="DD408" s="152"/>
      <c r="DE408" s="152"/>
      <c r="DF408" s="152"/>
      <c r="DG408" s="152"/>
      <c r="DH408" s="152"/>
      <c r="DI408" s="152"/>
      <c r="DJ408" s="152"/>
      <c r="DK408" s="152"/>
      <c r="DL408" s="152"/>
      <c r="DM408" s="152"/>
      <c r="DN408" s="152"/>
      <c r="DO408" s="152"/>
      <c r="DP408" s="152"/>
      <c r="DQ408" s="152"/>
      <c r="DR408" s="152"/>
      <c r="DS408" s="152"/>
      <c r="DT408" s="152"/>
      <c r="DU408" s="152"/>
      <c r="DV408" s="152"/>
      <c r="DW408" s="152"/>
      <c r="DX408" s="152"/>
      <c r="DY408" s="152"/>
      <c r="DZ408" s="152"/>
      <c r="EA408" s="152"/>
      <c r="EB408" s="152"/>
      <c r="EC408" s="152"/>
      <c r="ED408" s="152"/>
      <c r="EE408" s="152"/>
      <c r="EF408" s="152"/>
      <c r="EG408" s="152"/>
      <c r="EH408" s="152"/>
      <c r="EI408" s="152"/>
      <c r="EJ408" s="152"/>
      <c r="EK408" s="152"/>
      <c r="EL408" s="152"/>
      <c r="EM408" s="152"/>
      <c r="EN408" s="152"/>
      <c r="EO408" s="152"/>
      <c r="EP408" s="152"/>
      <c r="EQ408" s="152"/>
      <c r="ER408" s="152"/>
      <c r="ES408" s="152"/>
      <c r="ET408" s="152"/>
      <c r="EU408" s="152"/>
      <c r="EV408" s="152"/>
      <c r="EW408" s="152"/>
      <c r="EX408" s="152"/>
      <c r="EY408" s="152"/>
      <c r="EZ408" s="152"/>
      <c r="FA408" s="152"/>
      <c r="FB408" s="152"/>
      <c r="FC408" s="152"/>
      <c r="FD408" s="152"/>
      <c r="FE408" s="152"/>
      <c r="FF408" s="152"/>
      <c r="FG408" s="152"/>
      <c r="FH408" s="152"/>
      <c r="FI408" s="152"/>
      <c r="FJ408" s="152"/>
      <c r="FK408" s="152"/>
      <c r="FL408" s="152"/>
      <c r="FM408" s="152"/>
      <c r="FN408" s="152"/>
      <c r="FO408" s="152"/>
      <c r="FP408" s="152"/>
      <c r="FQ408" s="152"/>
      <c r="FR408" s="152"/>
      <c r="FS408" s="152"/>
      <c r="FT408" s="152"/>
      <c r="FU408" s="152"/>
      <c r="FV408" s="152"/>
      <c r="FW408" s="152"/>
      <c r="FX408" s="152"/>
      <c r="FY408" s="152"/>
      <c r="FZ408" s="152"/>
      <c r="GA408" s="152"/>
      <c r="GB408" s="152"/>
      <c r="GC408" s="152"/>
      <c r="GD408" s="152"/>
      <c r="GE408" s="152"/>
      <c r="GF408" s="152"/>
      <c r="GG408" s="152"/>
      <c r="GH408" s="152"/>
      <c r="GI408" s="152"/>
      <c r="GJ408" s="152"/>
      <c r="GK408" s="152"/>
      <c r="GL408" s="152"/>
      <c r="GM408" s="152"/>
      <c r="GN408" s="152"/>
      <c r="GO408" s="152"/>
      <c r="GP408" s="152"/>
      <c r="GQ408" s="152"/>
      <c r="GR408" s="152"/>
      <c r="GS408" s="152"/>
      <c r="GT408" s="152"/>
      <c r="GU408" s="152"/>
      <c r="GV408" s="152"/>
      <c r="GW408" s="152"/>
      <c r="GX408" s="152"/>
      <c r="GY408" s="152"/>
      <c r="GZ408" s="152"/>
      <c r="HA408" s="152"/>
      <c r="HB408" s="152"/>
      <c r="HC408" s="152"/>
      <c r="HD408" s="152"/>
      <c r="HE408" s="152"/>
      <c r="HF408" s="152"/>
      <c r="HG408" s="152"/>
      <c r="HH408" s="152"/>
      <c r="HI408" s="152"/>
      <c r="HJ408" s="152"/>
      <c r="HK408" s="152"/>
      <c r="HL408" s="152"/>
      <c r="HM408" s="152"/>
      <c r="HN408" s="152"/>
      <c r="HO408" s="152"/>
      <c r="HP408" s="152"/>
      <c r="HQ408" s="152"/>
      <c r="HR408" s="152"/>
      <c r="HS408" s="152"/>
      <c r="HT408" s="152"/>
      <c r="HU408" s="152"/>
      <c r="HV408" s="152"/>
      <c r="HW408" s="152"/>
      <c r="HX408" s="152"/>
      <c r="HY408" s="152"/>
      <c r="HZ408" s="152"/>
      <c r="IA408" s="152"/>
      <c r="IB408" s="152"/>
      <c r="IC408" s="152"/>
      <c r="ID408" s="152"/>
      <c r="IE408" s="152"/>
      <c r="IF408" s="152"/>
      <c r="IG408" s="152"/>
      <c r="IH408" s="152"/>
      <c r="II408" s="152"/>
      <c r="IJ408" s="152"/>
      <c r="IK408" s="152"/>
      <c r="IL408" s="152"/>
      <c r="IM408" s="152"/>
      <c r="IN408" s="152"/>
      <c r="IO408" s="152"/>
      <c r="IP408" s="152"/>
      <c r="IQ408" s="152"/>
      <c r="IR408" s="152"/>
      <c r="IS408" s="152"/>
      <c r="IT408" s="152"/>
      <c r="IU408" s="152"/>
      <c r="IV408" s="152"/>
    </row>
    <row r="409" spans="1:256" s="35" customFormat="1" ht="409.5">
      <c r="A409" s="141">
        <v>606</v>
      </c>
      <c r="B409" s="45" t="s">
        <v>254</v>
      </c>
      <c r="C409" s="142">
        <v>404020038</v>
      </c>
      <c r="D409" s="154" t="s">
        <v>545</v>
      </c>
      <c r="E409" s="144" t="s">
        <v>546</v>
      </c>
      <c r="F409" s="145"/>
      <c r="G409" s="145"/>
      <c r="H409" s="146"/>
      <c r="I409" s="145"/>
      <c r="J409" s="146">
        <v>5</v>
      </c>
      <c r="K409" s="146"/>
      <c r="L409" s="146"/>
      <c r="M409" s="146"/>
      <c r="N409" s="146"/>
      <c r="O409" s="146"/>
      <c r="P409" s="52" t="s">
        <v>548</v>
      </c>
      <c r="Q409" s="52" t="s">
        <v>549</v>
      </c>
      <c r="R409" s="146"/>
      <c r="S409" s="146"/>
      <c r="T409" s="146"/>
      <c r="U409" s="146"/>
      <c r="V409" s="146" t="s">
        <v>550</v>
      </c>
      <c r="W409" s="146" t="s">
        <v>551</v>
      </c>
      <c r="X409" s="146" t="s">
        <v>558</v>
      </c>
      <c r="Y409" s="146"/>
      <c r="Z409" s="146"/>
      <c r="AA409" s="146"/>
      <c r="AB409" s="52" t="s">
        <v>553</v>
      </c>
      <c r="AC409" s="52" t="s">
        <v>554</v>
      </c>
      <c r="AD409" s="52"/>
      <c r="AE409" s="52"/>
      <c r="AF409" s="52"/>
      <c r="AG409" s="52"/>
      <c r="AH409" s="52"/>
      <c r="AI409" s="52"/>
      <c r="AJ409" s="52"/>
      <c r="AK409" s="52"/>
      <c r="AL409" s="52"/>
      <c r="AM409" s="52" t="s">
        <v>559</v>
      </c>
      <c r="AN409" s="52" t="s">
        <v>262</v>
      </c>
      <c r="AO409" s="147" t="s">
        <v>199</v>
      </c>
      <c r="AP409" s="147" t="s">
        <v>430</v>
      </c>
      <c r="AQ409" s="147" t="s">
        <v>560</v>
      </c>
      <c r="AR409" s="148" t="s">
        <v>561</v>
      </c>
      <c r="AS409" s="147" t="s">
        <v>562</v>
      </c>
      <c r="AT409" s="149">
        <v>6330910.25</v>
      </c>
      <c r="AU409" s="149">
        <v>6330910.25</v>
      </c>
      <c r="AV409" s="149">
        <v>7470000</v>
      </c>
      <c r="AW409" s="149">
        <v>7500000</v>
      </c>
      <c r="AX409" s="149">
        <v>7500000</v>
      </c>
      <c r="AY409" s="149">
        <v>7500000</v>
      </c>
      <c r="AZ409" s="141" t="s">
        <v>152</v>
      </c>
      <c r="BA409" s="152"/>
      <c r="BB409" s="152"/>
      <c r="BC409" s="152"/>
      <c r="BD409" s="152"/>
      <c r="BE409" s="152"/>
      <c r="BF409" s="152"/>
      <c r="BG409" s="152"/>
      <c r="BH409" s="152"/>
      <c r="BI409" s="152"/>
      <c r="BJ409" s="152"/>
      <c r="BK409" s="152"/>
      <c r="BL409" s="152"/>
      <c r="BM409" s="152"/>
      <c r="BN409" s="152"/>
      <c r="BO409" s="152"/>
      <c r="BP409" s="152"/>
      <c r="BQ409" s="152"/>
      <c r="BR409" s="152"/>
      <c r="BS409" s="152"/>
      <c r="BT409" s="152"/>
      <c r="BU409" s="152"/>
      <c r="BV409" s="152"/>
      <c r="BW409" s="152"/>
      <c r="BX409" s="152"/>
      <c r="BY409" s="152"/>
      <c r="BZ409" s="152"/>
      <c r="CA409" s="152"/>
      <c r="CB409" s="152"/>
      <c r="CC409" s="152"/>
      <c r="CD409" s="152"/>
      <c r="CE409" s="152"/>
      <c r="CF409" s="152"/>
      <c r="CG409" s="152"/>
      <c r="CH409" s="152"/>
      <c r="CI409" s="152"/>
      <c r="CJ409" s="152"/>
      <c r="CK409" s="152"/>
      <c r="CL409" s="152"/>
      <c r="CM409" s="152"/>
      <c r="CN409" s="152"/>
      <c r="CO409" s="152"/>
      <c r="CP409" s="152"/>
      <c r="CQ409" s="152"/>
      <c r="CR409" s="152"/>
      <c r="CS409" s="152"/>
      <c r="CT409" s="152"/>
      <c r="CU409" s="152"/>
      <c r="CV409" s="152"/>
      <c r="CW409" s="152"/>
      <c r="CX409" s="152"/>
      <c r="CY409" s="152"/>
      <c r="CZ409" s="152"/>
      <c r="DA409" s="152"/>
      <c r="DB409" s="152"/>
      <c r="DC409" s="152"/>
      <c r="DD409" s="152"/>
      <c r="DE409" s="152"/>
      <c r="DF409" s="152"/>
      <c r="DG409" s="152"/>
      <c r="DH409" s="152"/>
      <c r="DI409" s="152"/>
      <c r="DJ409" s="152"/>
      <c r="DK409" s="152"/>
      <c r="DL409" s="152"/>
      <c r="DM409" s="152"/>
      <c r="DN409" s="152"/>
      <c r="DO409" s="152"/>
      <c r="DP409" s="152"/>
      <c r="DQ409" s="152"/>
      <c r="DR409" s="152"/>
      <c r="DS409" s="152"/>
      <c r="DT409" s="152"/>
      <c r="DU409" s="152"/>
      <c r="DV409" s="152"/>
      <c r="DW409" s="152"/>
      <c r="DX409" s="152"/>
      <c r="DY409" s="152"/>
      <c r="DZ409" s="152"/>
      <c r="EA409" s="152"/>
      <c r="EB409" s="152"/>
      <c r="EC409" s="152"/>
      <c r="ED409" s="152"/>
      <c r="EE409" s="152"/>
      <c r="EF409" s="152"/>
      <c r="EG409" s="152"/>
      <c r="EH409" s="152"/>
      <c r="EI409" s="152"/>
      <c r="EJ409" s="152"/>
      <c r="EK409" s="152"/>
      <c r="EL409" s="152"/>
      <c r="EM409" s="152"/>
      <c r="EN409" s="152"/>
      <c r="EO409" s="152"/>
      <c r="EP409" s="152"/>
      <c r="EQ409" s="152"/>
      <c r="ER409" s="152"/>
      <c r="ES409" s="152"/>
      <c r="ET409" s="152"/>
      <c r="EU409" s="152"/>
      <c r="EV409" s="152"/>
      <c r="EW409" s="152"/>
      <c r="EX409" s="152"/>
      <c r="EY409" s="152"/>
      <c r="EZ409" s="152"/>
      <c r="FA409" s="152"/>
      <c r="FB409" s="152"/>
      <c r="FC409" s="152"/>
      <c r="FD409" s="152"/>
      <c r="FE409" s="152"/>
      <c r="FF409" s="152"/>
      <c r="FG409" s="152"/>
      <c r="FH409" s="152"/>
      <c r="FI409" s="152"/>
      <c r="FJ409" s="152"/>
      <c r="FK409" s="152"/>
      <c r="FL409" s="152"/>
      <c r="FM409" s="152"/>
      <c r="FN409" s="152"/>
      <c r="FO409" s="152"/>
      <c r="FP409" s="152"/>
      <c r="FQ409" s="152"/>
      <c r="FR409" s="152"/>
      <c r="FS409" s="152"/>
      <c r="FT409" s="152"/>
      <c r="FU409" s="152"/>
      <c r="FV409" s="152"/>
      <c r="FW409" s="152"/>
      <c r="FX409" s="152"/>
      <c r="FY409" s="152"/>
      <c r="FZ409" s="152"/>
      <c r="GA409" s="152"/>
      <c r="GB409" s="152"/>
      <c r="GC409" s="152"/>
      <c r="GD409" s="152"/>
      <c r="GE409" s="152"/>
      <c r="GF409" s="152"/>
      <c r="GG409" s="152"/>
      <c r="GH409" s="152"/>
      <c r="GI409" s="152"/>
      <c r="GJ409" s="152"/>
      <c r="GK409" s="152"/>
      <c r="GL409" s="152"/>
      <c r="GM409" s="152"/>
      <c r="GN409" s="152"/>
      <c r="GO409" s="152"/>
      <c r="GP409" s="152"/>
      <c r="GQ409" s="152"/>
      <c r="GR409" s="152"/>
      <c r="GS409" s="152"/>
      <c r="GT409" s="152"/>
      <c r="GU409" s="152"/>
      <c r="GV409" s="152"/>
      <c r="GW409" s="152"/>
      <c r="GX409" s="152"/>
      <c r="GY409" s="152"/>
      <c r="GZ409" s="152"/>
      <c r="HA409" s="152"/>
      <c r="HB409" s="152"/>
      <c r="HC409" s="152"/>
      <c r="HD409" s="152"/>
      <c r="HE409" s="152"/>
      <c r="HF409" s="152"/>
      <c r="HG409" s="152"/>
      <c r="HH409" s="152"/>
      <c r="HI409" s="152"/>
      <c r="HJ409" s="152"/>
      <c r="HK409" s="152"/>
      <c r="HL409" s="152"/>
      <c r="HM409" s="152"/>
      <c r="HN409" s="152"/>
      <c r="HO409" s="152"/>
      <c r="HP409" s="152"/>
      <c r="HQ409" s="152"/>
      <c r="HR409" s="152"/>
      <c r="HS409" s="152"/>
      <c r="HT409" s="152"/>
      <c r="HU409" s="152"/>
      <c r="HV409" s="152"/>
      <c r="HW409" s="152"/>
      <c r="HX409" s="152"/>
      <c r="HY409" s="152"/>
      <c r="HZ409" s="152"/>
      <c r="IA409" s="152"/>
      <c r="IB409" s="152"/>
      <c r="IC409" s="152"/>
      <c r="ID409" s="152"/>
      <c r="IE409" s="152"/>
      <c r="IF409" s="152"/>
      <c r="IG409" s="152"/>
      <c r="IH409" s="152"/>
      <c r="II409" s="152"/>
      <c r="IJ409" s="152"/>
      <c r="IK409" s="152"/>
      <c r="IL409" s="152"/>
      <c r="IM409" s="152"/>
      <c r="IN409" s="152"/>
      <c r="IO409" s="152"/>
      <c r="IP409" s="152"/>
      <c r="IQ409" s="152"/>
      <c r="IR409" s="152"/>
      <c r="IS409" s="152"/>
      <c r="IT409" s="152"/>
      <c r="IU409" s="152"/>
      <c r="IV409" s="152"/>
    </row>
    <row r="410" spans="1:256" s="35" customFormat="1" ht="409.5">
      <c r="A410" s="141">
        <v>606</v>
      </c>
      <c r="B410" s="45" t="s">
        <v>254</v>
      </c>
      <c r="C410" s="142">
        <v>404020038</v>
      </c>
      <c r="D410" s="154" t="s">
        <v>545</v>
      </c>
      <c r="E410" s="144" t="s">
        <v>546</v>
      </c>
      <c r="F410" s="145"/>
      <c r="G410" s="145"/>
      <c r="H410" s="146"/>
      <c r="I410" s="145"/>
      <c r="J410" s="146">
        <v>5</v>
      </c>
      <c r="K410" s="146"/>
      <c r="L410" s="146"/>
      <c r="M410" s="146"/>
      <c r="N410" s="146"/>
      <c r="O410" s="146"/>
      <c r="P410" s="52" t="s">
        <v>548</v>
      </c>
      <c r="Q410" s="52" t="s">
        <v>549</v>
      </c>
      <c r="R410" s="146"/>
      <c r="S410" s="146"/>
      <c r="T410" s="146"/>
      <c r="U410" s="146"/>
      <c r="V410" s="146" t="s">
        <v>550</v>
      </c>
      <c r="W410" s="146" t="s">
        <v>551</v>
      </c>
      <c r="X410" s="146" t="s">
        <v>558</v>
      </c>
      <c r="Y410" s="146"/>
      <c r="Z410" s="146"/>
      <c r="AA410" s="146"/>
      <c r="AB410" s="52" t="s">
        <v>553</v>
      </c>
      <c r="AC410" s="52" t="s">
        <v>554</v>
      </c>
      <c r="AD410" s="52"/>
      <c r="AE410" s="52"/>
      <c r="AF410" s="52"/>
      <c r="AG410" s="52"/>
      <c r="AH410" s="52"/>
      <c r="AI410" s="52"/>
      <c r="AJ410" s="52"/>
      <c r="AK410" s="52"/>
      <c r="AL410" s="52"/>
      <c r="AM410" s="52" t="s">
        <v>559</v>
      </c>
      <c r="AN410" s="52" t="s">
        <v>262</v>
      </c>
      <c r="AO410" s="147" t="s">
        <v>199</v>
      </c>
      <c r="AP410" s="147" t="s">
        <v>430</v>
      </c>
      <c r="AQ410" s="147" t="s">
        <v>560</v>
      </c>
      <c r="AR410" s="148" t="s">
        <v>561</v>
      </c>
      <c r="AS410" s="147" t="s">
        <v>122</v>
      </c>
      <c r="AT410" s="149">
        <v>11000700.68</v>
      </c>
      <c r="AU410" s="149">
        <v>11000700.68</v>
      </c>
      <c r="AV410" s="149">
        <v>10636862.01</v>
      </c>
      <c r="AW410" s="149">
        <v>11824830</v>
      </c>
      <c r="AX410" s="149">
        <v>11824830</v>
      </c>
      <c r="AY410" s="149">
        <v>11824830</v>
      </c>
      <c r="AZ410" s="141" t="s">
        <v>152</v>
      </c>
      <c r="BA410" s="152"/>
      <c r="BB410" s="152"/>
      <c r="BC410" s="152"/>
      <c r="BD410" s="152"/>
      <c r="BE410" s="152"/>
      <c r="BF410" s="152"/>
      <c r="BG410" s="152"/>
      <c r="BH410" s="152"/>
      <c r="BI410" s="152"/>
      <c r="BJ410" s="152"/>
      <c r="BK410" s="152"/>
      <c r="BL410" s="152"/>
      <c r="BM410" s="152"/>
      <c r="BN410" s="152"/>
      <c r="BO410" s="152"/>
      <c r="BP410" s="152"/>
      <c r="BQ410" s="152"/>
      <c r="BR410" s="152"/>
      <c r="BS410" s="152"/>
      <c r="BT410" s="152"/>
      <c r="BU410" s="152"/>
      <c r="BV410" s="152"/>
      <c r="BW410" s="152"/>
      <c r="BX410" s="152"/>
      <c r="BY410" s="152"/>
      <c r="BZ410" s="152"/>
      <c r="CA410" s="152"/>
      <c r="CB410" s="152"/>
      <c r="CC410" s="152"/>
      <c r="CD410" s="152"/>
      <c r="CE410" s="152"/>
      <c r="CF410" s="152"/>
      <c r="CG410" s="152"/>
      <c r="CH410" s="152"/>
      <c r="CI410" s="152"/>
      <c r="CJ410" s="152"/>
      <c r="CK410" s="152"/>
      <c r="CL410" s="152"/>
      <c r="CM410" s="152"/>
      <c r="CN410" s="152"/>
      <c r="CO410" s="152"/>
      <c r="CP410" s="152"/>
      <c r="CQ410" s="152"/>
      <c r="CR410" s="152"/>
      <c r="CS410" s="152"/>
      <c r="CT410" s="152"/>
      <c r="CU410" s="152"/>
      <c r="CV410" s="152"/>
      <c r="CW410" s="152"/>
      <c r="CX410" s="152"/>
      <c r="CY410" s="152"/>
      <c r="CZ410" s="152"/>
      <c r="DA410" s="152"/>
      <c r="DB410" s="152"/>
      <c r="DC410" s="152"/>
      <c r="DD410" s="152"/>
      <c r="DE410" s="152"/>
      <c r="DF410" s="152"/>
      <c r="DG410" s="152"/>
      <c r="DH410" s="152"/>
      <c r="DI410" s="152"/>
      <c r="DJ410" s="152"/>
      <c r="DK410" s="152"/>
      <c r="DL410" s="152"/>
      <c r="DM410" s="152"/>
      <c r="DN410" s="152"/>
      <c r="DO410" s="152"/>
      <c r="DP410" s="152"/>
      <c r="DQ410" s="152"/>
      <c r="DR410" s="152"/>
      <c r="DS410" s="152"/>
      <c r="DT410" s="152"/>
      <c r="DU410" s="152"/>
      <c r="DV410" s="152"/>
      <c r="DW410" s="152"/>
      <c r="DX410" s="152"/>
      <c r="DY410" s="152"/>
      <c r="DZ410" s="152"/>
      <c r="EA410" s="152"/>
      <c r="EB410" s="152"/>
      <c r="EC410" s="152"/>
      <c r="ED410" s="152"/>
      <c r="EE410" s="152"/>
      <c r="EF410" s="152"/>
      <c r="EG410" s="152"/>
      <c r="EH410" s="152"/>
      <c r="EI410" s="152"/>
      <c r="EJ410" s="152"/>
      <c r="EK410" s="152"/>
      <c r="EL410" s="152"/>
      <c r="EM410" s="152"/>
      <c r="EN410" s="152"/>
      <c r="EO410" s="152"/>
      <c r="EP410" s="152"/>
      <c r="EQ410" s="152"/>
      <c r="ER410" s="152"/>
      <c r="ES410" s="152"/>
      <c r="ET410" s="152"/>
      <c r="EU410" s="152"/>
      <c r="EV410" s="152"/>
      <c r="EW410" s="152"/>
      <c r="EX410" s="152"/>
      <c r="EY410" s="152"/>
      <c r="EZ410" s="152"/>
      <c r="FA410" s="152"/>
      <c r="FB410" s="152"/>
      <c r="FC410" s="152"/>
      <c r="FD410" s="152"/>
      <c r="FE410" s="152"/>
      <c r="FF410" s="152"/>
      <c r="FG410" s="152"/>
      <c r="FH410" s="152"/>
      <c r="FI410" s="152"/>
      <c r="FJ410" s="152"/>
      <c r="FK410" s="152"/>
      <c r="FL410" s="152"/>
      <c r="FM410" s="152"/>
      <c r="FN410" s="152"/>
      <c r="FO410" s="152"/>
      <c r="FP410" s="152"/>
      <c r="FQ410" s="152"/>
      <c r="FR410" s="152"/>
      <c r="FS410" s="152"/>
      <c r="FT410" s="152"/>
      <c r="FU410" s="152"/>
      <c r="FV410" s="152"/>
      <c r="FW410" s="152"/>
      <c r="FX410" s="152"/>
      <c r="FY410" s="152"/>
      <c r="FZ410" s="152"/>
      <c r="GA410" s="152"/>
      <c r="GB410" s="152"/>
      <c r="GC410" s="152"/>
      <c r="GD410" s="152"/>
      <c r="GE410" s="152"/>
      <c r="GF410" s="152"/>
      <c r="GG410" s="152"/>
      <c r="GH410" s="152"/>
      <c r="GI410" s="152"/>
      <c r="GJ410" s="152"/>
      <c r="GK410" s="152"/>
      <c r="GL410" s="152"/>
      <c r="GM410" s="152"/>
      <c r="GN410" s="152"/>
      <c r="GO410" s="152"/>
      <c r="GP410" s="152"/>
      <c r="GQ410" s="152"/>
      <c r="GR410" s="152"/>
      <c r="GS410" s="152"/>
      <c r="GT410" s="152"/>
      <c r="GU410" s="152"/>
      <c r="GV410" s="152"/>
      <c r="GW410" s="152"/>
      <c r="GX410" s="152"/>
      <c r="GY410" s="152"/>
      <c r="GZ410" s="152"/>
      <c r="HA410" s="152"/>
      <c r="HB410" s="152"/>
      <c r="HC410" s="152"/>
      <c r="HD410" s="152"/>
      <c r="HE410" s="152"/>
      <c r="HF410" s="152"/>
      <c r="HG410" s="152"/>
      <c r="HH410" s="152"/>
      <c r="HI410" s="152"/>
      <c r="HJ410" s="152"/>
      <c r="HK410" s="152"/>
      <c r="HL410" s="152"/>
      <c r="HM410" s="152"/>
      <c r="HN410" s="152"/>
      <c r="HO410" s="152"/>
      <c r="HP410" s="152"/>
      <c r="HQ410" s="152"/>
      <c r="HR410" s="152"/>
      <c r="HS410" s="152"/>
      <c r="HT410" s="152"/>
      <c r="HU410" s="152"/>
      <c r="HV410" s="152"/>
      <c r="HW410" s="152"/>
      <c r="HX410" s="152"/>
      <c r="HY410" s="152"/>
      <c r="HZ410" s="152"/>
      <c r="IA410" s="152"/>
      <c r="IB410" s="152"/>
      <c r="IC410" s="152"/>
      <c r="ID410" s="152"/>
      <c r="IE410" s="152"/>
      <c r="IF410" s="152"/>
      <c r="IG410" s="152"/>
      <c r="IH410" s="152"/>
      <c r="II410" s="152"/>
      <c r="IJ410" s="152"/>
      <c r="IK410" s="152"/>
      <c r="IL410" s="152"/>
      <c r="IM410" s="152"/>
      <c r="IN410" s="152"/>
      <c r="IO410" s="152"/>
      <c r="IP410" s="152"/>
      <c r="IQ410" s="152"/>
      <c r="IR410" s="152"/>
      <c r="IS410" s="152"/>
      <c r="IT410" s="152"/>
      <c r="IU410" s="152"/>
      <c r="IV410" s="152"/>
    </row>
    <row r="411" spans="1:256" s="35" customFormat="1" ht="409.5">
      <c r="A411" s="141">
        <v>606</v>
      </c>
      <c r="B411" s="45" t="s">
        <v>254</v>
      </c>
      <c r="C411" s="142">
        <v>404020038</v>
      </c>
      <c r="D411" s="154" t="s">
        <v>545</v>
      </c>
      <c r="E411" s="144" t="s">
        <v>563</v>
      </c>
      <c r="F411" s="145"/>
      <c r="G411" s="145"/>
      <c r="H411" s="146">
        <v>1</v>
      </c>
      <c r="I411" s="145"/>
      <c r="J411" s="146" t="s">
        <v>564</v>
      </c>
      <c r="K411" s="146"/>
      <c r="L411" s="146"/>
      <c r="M411" s="146"/>
      <c r="N411" s="146">
        <v>15</v>
      </c>
      <c r="O411" s="146"/>
      <c r="P411" s="52" t="s">
        <v>565</v>
      </c>
      <c r="Q411" s="52" t="s">
        <v>566</v>
      </c>
      <c r="R411" s="146"/>
      <c r="S411" s="146"/>
      <c r="T411" s="146"/>
      <c r="U411" s="146"/>
      <c r="V411" s="146" t="s">
        <v>567</v>
      </c>
      <c r="W411" s="146" t="s">
        <v>568</v>
      </c>
      <c r="X411" s="146"/>
      <c r="Y411" s="146"/>
      <c r="Z411" s="146"/>
      <c r="AA411" s="146"/>
      <c r="AB411" s="52" t="s">
        <v>569</v>
      </c>
      <c r="AC411" s="52" t="s">
        <v>554</v>
      </c>
      <c r="AD411" s="52"/>
      <c r="AE411" s="52"/>
      <c r="AF411" s="52"/>
      <c r="AG411" s="52"/>
      <c r="AH411" s="52"/>
      <c r="AI411" s="52"/>
      <c r="AJ411" s="52"/>
      <c r="AK411" s="52"/>
      <c r="AL411" s="52"/>
      <c r="AM411" s="52" t="s">
        <v>570</v>
      </c>
      <c r="AN411" s="52" t="s">
        <v>262</v>
      </c>
      <c r="AO411" s="147" t="s">
        <v>199</v>
      </c>
      <c r="AP411" s="147" t="s">
        <v>430</v>
      </c>
      <c r="AQ411" s="147" t="s">
        <v>571</v>
      </c>
      <c r="AR411" s="148" t="s">
        <v>572</v>
      </c>
      <c r="AS411" s="147" t="s">
        <v>122</v>
      </c>
      <c r="AT411" s="149">
        <v>3000000</v>
      </c>
      <c r="AU411" s="149">
        <v>3000000</v>
      </c>
      <c r="AV411" s="149">
        <v>2400000</v>
      </c>
      <c r="AW411" s="149">
        <v>2850000</v>
      </c>
      <c r="AX411" s="149">
        <v>2850000</v>
      </c>
      <c r="AY411" s="149">
        <v>2850000</v>
      </c>
      <c r="AZ411" s="141" t="s">
        <v>152</v>
      </c>
      <c r="BA411" s="152"/>
      <c r="BB411" s="152"/>
      <c r="BC411" s="152"/>
      <c r="BD411" s="152"/>
      <c r="BE411" s="152"/>
      <c r="BF411" s="152"/>
      <c r="BG411" s="152"/>
      <c r="BH411" s="152"/>
      <c r="BI411" s="152"/>
      <c r="BJ411" s="152"/>
      <c r="BK411" s="152"/>
      <c r="BL411" s="152"/>
      <c r="BM411" s="152"/>
      <c r="BN411" s="152"/>
      <c r="BO411" s="152"/>
      <c r="BP411" s="152"/>
      <c r="BQ411" s="152"/>
      <c r="BR411" s="152"/>
      <c r="BS411" s="152"/>
      <c r="BT411" s="152"/>
      <c r="BU411" s="152"/>
      <c r="BV411" s="152"/>
      <c r="BW411" s="152"/>
      <c r="BX411" s="152"/>
      <c r="BY411" s="152"/>
      <c r="BZ411" s="152"/>
      <c r="CA411" s="152"/>
      <c r="CB411" s="152"/>
      <c r="CC411" s="152"/>
      <c r="CD411" s="152"/>
      <c r="CE411" s="152"/>
      <c r="CF411" s="152"/>
      <c r="CG411" s="152"/>
      <c r="CH411" s="152"/>
      <c r="CI411" s="152"/>
      <c r="CJ411" s="152"/>
      <c r="CK411" s="152"/>
      <c r="CL411" s="152"/>
      <c r="CM411" s="152"/>
      <c r="CN411" s="152"/>
      <c r="CO411" s="152"/>
      <c r="CP411" s="152"/>
      <c r="CQ411" s="152"/>
      <c r="CR411" s="152"/>
      <c r="CS411" s="152"/>
      <c r="CT411" s="152"/>
      <c r="CU411" s="152"/>
      <c r="CV411" s="152"/>
      <c r="CW411" s="152"/>
      <c r="CX411" s="152"/>
      <c r="CY411" s="152"/>
      <c r="CZ411" s="152"/>
      <c r="DA411" s="152"/>
      <c r="DB411" s="152"/>
      <c r="DC411" s="152"/>
      <c r="DD411" s="152"/>
      <c r="DE411" s="152"/>
      <c r="DF411" s="152"/>
      <c r="DG411" s="152"/>
      <c r="DH411" s="152"/>
      <c r="DI411" s="152"/>
      <c r="DJ411" s="152"/>
      <c r="DK411" s="152"/>
      <c r="DL411" s="152"/>
      <c r="DM411" s="152"/>
      <c r="DN411" s="152"/>
      <c r="DO411" s="152"/>
      <c r="DP411" s="152"/>
      <c r="DQ411" s="152"/>
      <c r="DR411" s="152"/>
      <c r="DS411" s="152"/>
      <c r="DT411" s="152"/>
      <c r="DU411" s="152"/>
      <c r="DV411" s="152"/>
      <c r="DW411" s="152"/>
      <c r="DX411" s="152"/>
      <c r="DY411" s="152"/>
      <c r="DZ411" s="152"/>
      <c r="EA411" s="152"/>
      <c r="EB411" s="152"/>
      <c r="EC411" s="152"/>
      <c r="ED411" s="152"/>
      <c r="EE411" s="152"/>
      <c r="EF411" s="152"/>
      <c r="EG411" s="152"/>
      <c r="EH411" s="152"/>
      <c r="EI411" s="152"/>
      <c r="EJ411" s="152"/>
      <c r="EK411" s="152"/>
      <c r="EL411" s="152"/>
      <c r="EM411" s="152"/>
      <c r="EN411" s="152"/>
      <c r="EO411" s="152"/>
      <c r="EP411" s="152"/>
      <c r="EQ411" s="152"/>
      <c r="ER411" s="152"/>
      <c r="ES411" s="152"/>
      <c r="ET411" s="152"/>
      <c r="EU411" s="152"/>
      <c r="EV411" s="152"/>
      <c r="EW411" s="152"/>
      <c r="EX411" s="152"/>
      <c r="EY411" s="152"/>
      <c r="EZ411" s="152"/>
      <c r="FA411" s="152"/>
      <c r="FB411" s="152"/>
      <c r="FC411" s="152"/>
      <c r="FD411" s="152"/>
      <c r="FE411" s="152"/>
      <c r="FF411" s="152"/>
      <c r="FG411" s="152"/>
      <c r="FH411" s="152"/>
      <c r="FI411" s="152"/>
      <c r="FJ411" s="152"/>
      <c r="FK411" s="152"/>
      <c r="FL411" s="152"/>
      <c r="FM411" s="152"/>
      <c r="FN411" s="152"/>
      <c r="FO411" s="152"/>
      <c r="FP411" s="152"/>
      <c r="FQ411" s="152"/>
      <c r="FR411" s="152"/>
      <c r="FS411" s="152"/>
      <c r="FT411" s="152"/>
      <c r="FU411" s="152"/>
      <c r="FV411" s="152"/>
      <c r="FW411" s="152"/>
      <c r="FX411" s="152"/>
      <c r="FY411" s="152"/>
      <c r="FZ411" s="152"/>
      <c r="GA411" s="152"/>
      <c r="GB411" s="152"/>
      <c r="GC411" s="152"/>
      <c r="GD411" s="152"/>
      <c r="GE411" s="152"/>
      <c r="GF411" s="152"/>
      <c r="GG411" s="152"/>
      <c r="GH411" s="152"/>
      <c r="GI411" s="152"/>
      <c r="GJ411" s="152"/>
      <c r="GK411" s="152"/>
      <c r="GL411" s="152"/>
      <c r="GM411" s="152"/>
      <c r="GN411" s="152"/>
      <c r="GO411" s="152"/>
      <c r="GP411" s="152"/>
      <c r="GQ411" s="152"/>
      <c r="GR411" s="152"/>
      <c r="GS411" s="152"/>
      <c r="GT411" s="152"/>
      <c r="GU411" s="152"/>
      <c r="GV411" s="152"/>
      <c r="GW411" s="152"/>
      <c r="GX411" s="152"/>
      <c r="GY411" s="152"/>
      <c r="GZ411" s="152"/>
      <c r="HA411" s="152"/>
      <c r="HB411" s="152"/>
      <c r="HC411" s="152"/>
      <c r="HD411" s="152"/>
      <c r="HE411" s="152"/>
      <c r="HF411" s="152"/>
      <c r="HG411" s="152"/>
      <c r="HH411" s="152"/>
      <c r="HI411" s="152"/>
      <c r="HJ411" s="152"/>
      <c r="HK411" s="152"/>
      <c r="HL411" s="152"/>
      <c r="HM411" s="152"/>
      <c r="HN411" s="152"/>
      <c r="HO411" s="152"/>
      <c r="HP411" s="152"/>
      <c r="HQ411" s="152"/>
      <c r="HR411" s="152"/>
      <c r="HS411" s="152"/>
      <c r="HT411" s="152"/>
      <c r="HU411" s="152"/>
      <c r="HV411" s="152"/>
      <c r="HW411" s="152"/>
      <c r="HX411" s="152"/>
      <c r="HY411" s="152"/>
      <c r="HZ411" s="152"/>
      <c r="IA411" s="152"/>
      <c r="IB411" s="152"/>
      <c r="IC411" s="152"/>
      <c r="ID411" s="152"/>
      <c r="IE411" s="152"/>
      <c r="IF411" s="152"/>
      <c r="IG411" s="152"/>
      <c r="IH411" s="152"/>
      <c r="II411" s="152"/>
      <c r="IJ411" s="152"/>
      <c r="IK411" s="152"/>
      <c r="IL411" s="152"/>
      <c r="IM411" s="152"/>
      <c r="IN411" s="152"/>
      <c r="IO411" s="152"/>
      <c r="IP411" s="152"/>
      <c r="IQ411" s="152"/>
      <c r="IR411" s="152"/>
      <c r="IS411" s="152"/>
      <c r="IT411" s="152"/>
      <c r="IU411" s="152"/>
      <c r="IV411" s="152"/>
    </row>
    <row r="412" spans="1:256" s="35" customFormat="1" ht="102">
      <c r="A412" s="141">
        <v>606</v>
      </c>
      <c r="B412" s="45" t="s">
        <v>254</v>
      </c>
      <c r="C412" s="142">
        <v>404020040</v>
      </c>
      <c r="D412" s="154" t="s">
        <v>573</v>
      </c>
      <c r="E412" s="144" t="s">
        <v>574</v>
      </c>
      <c r="F412" s="145"/>
      <c r="G412" s="145"/>
      <c r="H412" s="146">
        <v>2</v>
      </c>
      <c r="I412" s="145"/>
      <c r="J412" s="146" t="s">
        <v>575</v>
      </c>
      <c r="K412" s="146" t="s">
        <v>473</v>
      </c>
      <c r="L412" s="146"/>
      <c r="M412" s="146"/>
      <c r="N412" s="146"/>
      <c r="O412" s="146"/>
      <c r="P412" s="52" t="s">
        <v>576</v>
      </c>
      <c r="Q412" s="52" t="s">
        <v>577</v>
      </c>
      <c r="R412" s="146"/>
      <c r="S412" s="146"/>
      <c r="T412" s="146"/>
      <c r="U412" s="146"/>
      <c r="V412" s="146" t="s">
        <v>578</v>
      </c>
      <c r="W412" s="146" t="s">
        <v>579</v>
      </c>
      <c r="X412" s="146" t="s">
        <v>575</v>
      </c>
      <c r="Y412" s="146"/>
      <c r="Z412" s="146"/>
      <c r="AA412" s="146"/>
      <c r="AB412" s="52" t="s">
        <v>553</v>
      </c>
      <c r="AC412" s="52" t="s">
        <v>554</v>
      </c>
      <c r="AD412" s="52"/>
      <c r="AE412" s="52"/>
      <c r="AF412" s="52"/>
      <c r="AG412" s="52"/>
      <c r="AH412" s="52"/>
      <c r="AI412" s="52"/>
      <c r="AJ412" s="52"/>
      <c r="AK412" s="52"/>
      <c r="AL412" s="52"/>
      <c r="AM412" s="52" t="s">
        <v>580</v>
      </c>
      <c r="AN412" s="52" t="s">
        <v>262</v>
      </c>
      <c r="AO412" s="147" t="s">
        <v>199</v>
      </c>
      <c r="AP412" s="147" t="s">
        <v>430</v>
      </c>
      <c r="AQ412" s="147" t="s">
        <v>581</v>
      </c>
      <c r="AR412" s="148" t="s">
        <v>582</v>
      </c>
      <c r="AS412" s="147" t="s">
        <v>122</v>
      </c>
      <c r="AT412" s="149">
        <v>20303015.07</v>
      </c>
      <c r="AU412" s="149">
        <v>20303015.07</v>
      </c>
      <c r="AV412" s="149">
        <v>21524510</v>
      </c>
      <c r="AW412" s="149">
        <v>20918700</v>
      </c>
      <c r="AX412" s="149">
        <v>20918700</v>
      </c>
      <c r="AY412" s="149">
        <v>20918700</v>
      </c>
      <c r="AZ412" s="141" t="s">
        <v>152</v>
      </c>
      <c r="BA412" s="152"/>
      <c r="BB412" s="152"/>
      <c r="BC412" s="152"/>
      <c r="BD412" s="152"/>
      <c r="BE412" s="152"/>
      <c r="BF412" s="152"/>
      <c r="BG412" s="152"/>
      <c r="BH412" s="152"/>
      <c r="BI412" s="152"/>
      <c r="BJ412" s="152"/>
      <c r="BK412" s="152"/>
      <c r="BL412" s="152"/>
      <c r="BM412" s="152"/>
      <c r="BN412" s="152"/>
      <c r="BO412" s="152"/>
      <c r="BP412" s="152"/>
      <c r="BQ412" s="152"/>
      <c r="BR412" s="152"/>
      <c r="BS412" s="152"/>
      <c r="BT412" s="152"/>
      <c r="BU412" s="152"/>
      <c r="BV412" s="152"/>
      <c r="BW412" s="152"/>
      <c r="BX412" s="152"/>
      <c r="BY412" s="152"/>
      <c r="BZ412" s="152"/>
      <c r="CA412" s="152"/>
      <c r="CB412" s="152"/>
      <c r="CC412" s="152"/>
      <c r="CD412" s="152"/>
      <c r="CE412" s="152"/>
      <c r="CF412" s="152"/>
      <c r="CG412" s="152"/>
      <c r="CH412" s="152"/>
      <c r="CI412" s="152"/>
      <c r="CJ412" s="152"/>
      <c r="CK412" s="152"/>
      <c r="CL412" s="152"/>
      <c r="CM412" s="152"/>
      <c r="CN412" s="152"/>
      <c r="CO412" s="152"/>
      <c r="CP412" s="152"/>
      <c r="CQ412" s="152"/>
      <c r="CR412" s="152"/>
      <c r="CS412" s="152"/>
      <c r="CT412" s="152"/>
      <c r="CU412" s="152"/>
      <c r="CV412" s="152"/>
      <c r="CW412" s="152"/>
      <c r="CX412" s="152"/>
      <c r="CY412" s="152"/>
      <c r="CZ412" s="152"/>
      <c r="DA412" s="152"/>
      <c r="DB412" s="152"/>
      <c r="DC412" s="152"/>
      <c r="DD412" s="152"/>
      <c r="DE412" s="152"/>
      <c r="DF412" s="152"/>
      <c r="DG412" s="152"/>
      <c r="DH412" s="152"/>
      <c r="DI412" s="152"/>
      <c r="DJ412" s="152"/>
      <c r="DK412" s="152"/>
      <c r="DL412" s="152"/>
      <c r="DM412" s="152"/>
      <c r="DN412" s="152"/>
      <c r="DO412" s="152"/>
      <c r="DP412" s="152"/>
      <c r="DQ412" s="152"/>
      <c r="DR412" s="152"/>
      <c r="DS412" s="152"/>
      <c r="DT412" s="152"/>
      <c r="DU412" s="152"/>
      <c r="DV412" s="152"/>
      <c r="DW412" s="152"/>
      <c r="DX412" s="152"/>
      <c r="DY412" s="152"/>
      <c r="DZ412" s="152"/>
      <c r="EA412" s="152"/>
      <c r="EB412" s="152"/>
      <c r="EC412" s="152"/>
      <c r="ED412" s="152"/>
      <c r="EE412" s="152"/>
      <c r="EF412" s="152"/>
      <c r="EG412" s="152"/>
      <c r="EH412" s="152"/>
      <c r="EI412" s="152"/>
      <c r="EJ412" s="152"/>
      <c r="EK412" s="152"/>
      <c r="EL412" s="152"/>
      <c r="EM412" s="152"/>
      <c r="EN412" s="152"/>
      <c r="EO412" s="152"/>
      <c r="EP412" s="152"/>
      <c r="EQ412" s="152"/>
      <c r="ER412" s="152"/>
      <c r="ES412" s="152"/>
      <c r="ET412" s="152"/>
      <c r="EU412" s="152"/>
      <c r="EV412" s="152"/>
      <c r="EW412" s="152"/>
      <c r="EX412" s="152"/>
      <c r="EY412" s="152"/>
      <c r="EZ412" s="152"/>
      <c r="FA412" s="152"/>
      <c r="FB412" s="152"/>
      <c r="FC412" s="152"/>
      <c r="FD412" s="152"/>
      <c r="FE412" s="152"/>
      <c r="FF412" s="152"/>
      <c r="FG412" s="152"/>
      <c r="FH412" s="152"/>
      <c r="FI412" s="152"/>
      <c r="FJ412" s="152"/>
      <c r="FK412" s="152"/>
      <c r="FL412" s="152"/>
      <c r="FM412" s="152"/>
      <c r="FN412" s="152"/>
      <c r="FO412" s="152"/>
      <c r="FP412" s="152"/>
      <c r="FQ412" s="152"/>
      <c r="FR412" s="152"/>
      <c r="FS412" s="152"/>
      <c r="FT412" s="152"/>
      <c r="FU412" s="152"/>
      <c r="FV412" s="152"/>
      <c r="FW412" s="152"/>
      <c r="FX412" s="152"/>
      <c r="FY412" s="152"/>
      <c r="FZ412" s="152"/>
      <c r="GA412" s="152"/>
      <c r="GB412" s="152"/>
      <c r="GC412" s="152"/>
      <c r="GD412" s="152"/>
      <c r="GE412" s="152"/>
      <c r="GF412" s="152"/>
      <c r="GG412" s="152"/>
      <c r="GH412" s="152"/>
      <c r="GI412" s="152"/>
      <c r="GJ412" s="152"/>
      <c r="GK412" s="152"/>
      <c r="GL412" s="152"/>
      <c r="GM412" s="152"/>
      <c r="GN412" s="152"/>
      <c r="GO412" s="152"/>
      <c r="GP412" s="152"/>
      <c r="GQ412" s="152"/>
      <c r="GR412" s="152"/>
      <c r="GS412" s="152"/>
      <c r="GT412" s="152"/>
      <c r="GU412" s="152"/>
      <c r="GV412" s="152"/>
      <c r="GW412" s="152"/>
      <c r="GX412" s="152"/>
      <c r="GY412" s="152"/>
      <c r="GZ412" s="152"/>
      <c r="HA412" s="152"/>
      <c r="HB412" s="152"/>
      <c r="HC412" s="152"/>
      <c r="HD412" s="152"/>
      <c r="HE412" s="152"/>
      <c r="HF412" s="152"/>
      <c r="HG412" s="152"/>
      <c r="HH412" s="152"/>
      <c r="HI412" s="152"/>
      <c r="HJ412" s="152"/>
      <c r="HK412" s="152"/>
      <c r="HL412" s="152"/>
      <c r="HM412" s="152"/>
      <c r="HN412" s="152"/>
      <c r="HO412" s="152"/>
      <c r="HP412" s="152"/>
      <c r="HQ412" s="152"/>
      <c r="HR412" s="152"/>
      <c r="HS412" s="152"/>
      <c r="HT412" s="152"/>
      <c r="HU412" s="152"/>
      <c r="HV412" s="152"/>
      <c r="HW412" s="152"/>
      <c r="HX412" s="152"/>
      <c r="HY412" s="152"/>
      <c r="HZ412" s="152"/>
      <c r="IA412" s="152"/>
      <c r="IB412" s="152"/>
      <c r="IC412" s="152"/>
      <c r="ID412" s="152"/>
      <c r="IE412" s="152"/>
      <c r="IF412" s="152"/>
      <c r="IG412" s="152"/>
      <c r="IH412" s="152"/>
      <c r="II412" s="152"/>
      <c r="IJ412" s="152"/>
      <c r="IK412" s="152"/>
      <c r="IL412" s="152"/>
      <c r="IM412" s="152"/>
      <c r="IN412" s="152"/>
      <c r="IO412" s="152"/>
      <c r="IP412" s="152"/>
      <c r="IQ412" s="152"/>
      <c r="IR412" s="152"/>
      <c r="IS412" s="152"/>
      <c r="IT412" s="152"/>
      <c r="IU412" s="152"/>
      <c r="IV412" s="152"/>
    </row>
    <row r="413" spans="1:256" s="35" customFormat="1" ht="409.5">
      <c r="A413" s="141">
        <v>606</v>
      </c>
      <c r="B413" s="45" t="s">
        <v>254</v>
      </c>
      <c r="C413" s="142">
        <v>405010000</v>
      </c>
      <c r="D413" s="154" t="s">
        <v>583</v>
      </c>
      <c r="E413" s="144" t="s">
        <v>256</v>
      </c>
      <c r="F413" s="145"/>
      <c r="G413" s="145"/>
      <c r="H413" s="146">
        <v>1</v>
      </c>
      <c r="I413" s="145"/>
      <c r="J413" s="146">
        <v>8</v>
      </c>
      <c r="K413" s="146">
        <v>1</v>
      </c>
      <c r="L413" s="146">
        <v>3</v>
      </c>
      <c r="M413" s="146"/>
      <c r="N413" s="146"/>
      <c r="O413" s="146"/>
      <c r="P413" s="52" t="s">
        <v>258</v>
      </c>
      <c r="Q413" s="52" t="s">
        <v>584</v>
      </c>
      <c r="R413" s="146"/>
      <c r="S413" s="146"/>
      <c r="T413" s="146"/>
      <c r="U413" s="146"/>
      <c r="V413" s="146">
        <v>5</v>
      </c>
      <c r="W413" s="146">
        <v>3</v>
      </c>
      <c r="X413" s="146">
        <v>4</v>
      </c>
      <c r="Y413" s="146"/>
      <c r="Z413" s="146"/>
      <c r="AA413" s="146"/>
      <c r="AB413" s="52" t="s">
        <v>258</v>
      </c>
      <c r="AC413" s="52" t="s">
        <v>554</v>
      </c>
      <c r="AD413" s="52"/>
      <c r="AE413" s="52"/>
      <c r="AF413" s="52"/>
      <c r="AG413" s="52"/>
      <c r="AH413" s="52"/>
      <c r="AI413" s="52"/>
      <c r="AJ413" s="52"/>
      <c r="AK413" s="52"/>
      <c r="AL413" s="52"/>
      <c r="AM413" s="52" t="s">
        <v>261</v>
      </c>
      <c r="AN413" s="52" t="s">
        <v>262</v>
      </c>
      <c r="AO413" s="147" t="s">
        <v>263</v>
      </c>
      <c r="AP413" s="147" t="s">
        <v>329</v>
      </c>
      <c r="AQ413" s="147" t="s">
        <v>529</v>
      </c>
      <c r="AR413" s="148" t="s">
        <v>530</v>
      </c>
      <c r="AS413" s="147" t="s">
        <v>331</v>
      </c>
      <c r="AT413" s="149">
        <v>1170109701.21</v>
      </c>
      <c r="AU413" s="149">
        <v>1170109701.21</v>
      </c>
      <c r="AV413" s="149">
        <v>1194378479.5599999</v>
      </c>
      <c r="AW413" s="149">
        <v>1225934563</v>
      </c>
      <c r="AX413" s="149">
        <v>1241538460</v>
      </c>
      <c r="AY413" s="149">
        <v>1273151957</v>
      </c>
      <c r="AZ413" s="141" t="s">
        <v>152</v>
      </c>
      <c r="BA413" s="152"/>
      <c r="BB413" s="152"/>
      <c r="BC413" s="152"/>
      <c r="BD413" s="152"/>
      <c r="BE413" s="152"/>
      <c r="BF413" s="152"/>
      <c r="BG413" s="152"/>
      <c r="BH413" s="152"/>
      <c r="BI413" s="152"/>
      <c r="BJ413" s="152"/>
      <c r="BK413" s="152"/>
      <c r="BL413" s="152"/>
      <c r="BM413" s="152"/>
      <c r="BN413" s="152"/>
      <c r="BO413" s="152"/>
      <c r="BP413" s="152"/>
      <c r="BQ413" s="152"/>
      <c r="BR413" s="152"/>
      <c r="BS413" s="152"/>
      <c r="BT413" s="152"/>
      <c r="BU413" s="152"/>
      <c r="BV413" s="152"/>
      <c r="BW413" s="152"/>
      <c r="BX413" s="152"/>
      <c r="BY413" s="152"/>
      <c r="BZ413" s="152"/>
      <c r="CA413" s="152"/>
      <c r="CB413" s="152"/>
      <c r="CC413" s="152"/>
      <c r="CD413" s="152"/>
      <c r="CE413" s="152"/>
      <c r="CF413" s="152"/>
      <c r="CG413" s="152"/>
      <c r="CH413" s="152"/>
      <c r="CI413" s="152"/>
      <c r="CJ413" s="152"/>
      <c r="CK413" s="152"/>
      <c r="CL413" s="152"/>
      <c r="CM413" s="152"/>
      <c r="CN413" s="152"/>
      <c r="CO413" s="152"/>
      <c r="CP413" s="152"/>
      <c r="CQ413" s="152"/>
      <c r="CR413" s="152"/>
      <c r="CS413" s="152"/>
      <c r="CT413" s="152"/>
      <c r="CU413" s="152"/>
      <c r="CV413" s="152"/>
      <c r="CW413" s="152"/>
      <c r="CX413" s="152"/>
      <c r="CY413" s="152"/>
      <c r="CZ413" s="152"/>
      <c r="DA413" s="152"/>
      <c r="DB413" s="152"/>
      <c r="DC413" s="152"/>
      <c r="DD413" s="152"/>
      <c r="DE413" s="152"/>
      <c r="DF413" s="152"/>
      <c r="DG413" s="152"/>
      <c r="DH413" s="152"/>
      <c r="DI413" s="152"/>
      <c r="DJ413" s="152"/>
      <c r="DK413" s="152"/>
      <c r="DL413" s="152"/>
      <c r="DM413" s="152"/>
      <c r="DN413" s="152"/>
      <c r="DO413" s="152"/>
      <c r="DP413" s="152"/>
      <c r="DQ413" s="152"/>
      <c r="DR413" s="152"/>
      <c r="DS413" s="152"/>
      <c r="DT413" s="152"/>
      <c r="DU413" s="152"/>
      <c r="DV413" s="152"/>
      <c r="DW413" s="152"/>
      <c r="DX413" s="152"/>
      <c r="DY413" s="152"/>
      <c r="DZ413" s="152"/>
      <c r="EA413" s="152"/>
      <c r="EB413" s="152"/>
      <c r="EC413" s="152"/>
      <c r="ED413" s="152"/>
      <c r="EE413" s="152"/>
      <c r="EF413" s="152"/>
      <c r="EG413" s="152"/>
      <c r="EH413" s="152"/>
      <c r="EI413" s="152"/>
      <c r="EJ413" s="152"/>
      <c r="EK413" s="152"/>
      <c r="EL413" s="152"/>
      <c r="EM413" s="152"/>
      <c r="EN413" s="152"/>
      <c r="EO413" s="152"/>
      <c r="EP413" s="152"/>
      <c r="EQ413" s="152"/>
      <c r="ER413" s="152"/>
      <c r="ES413" s="152"/>
      <c r="ET413" s="152"/>
      <c r="EU413" s="152"/>
      <c r="EV413" s="152"/>
      <c r="EW413" s="152"/>
      <c r="EX413" s="152"/>
      <c r="EY413" s="152"/>
      <c r="EZ413" s="152"/>
      <c r="FA413" s="152"/>
      <c r="FB413" s="152"/>
      <c r="FC413" s="152"/>
      <c r="FD413" s="152"/>
      <c r="FE413" s="152"/>
      <c r="FF413" s="152"/>
      <c r="FG413" s="152"/>
      <c r="FH413" s="152"/>
      <c r="FI413" s="152"/>
      <c r="FJ413" s="152"/>
      <c r="FK413" s="152"/>
      <c r="FL413" s="152"/>
      <c r="FM413" s="152"/>
      <c r="FN413" s="152"/>
      <c r="FO413" s="152"/>
      <c r="FP413" s="152"/>
      <c r="FQ413" s="152"/>
      <c r="FR413" s="152"/>
      <c r="FS413" s="152"/>
      <c r="FT413" s="152"/>
      <c r="FU413" s="152"/>
      <c r="FV413" s="152"/>
      <c r="FW413" s="152"/>
      <c r="FX413" s="152"/>
      <c r="FY413" s="152"/>
      <c r="FZ413" s="152"/>
      <c r="GA413" s="152"/>
      <c r="GB413" s="152"/>
      <c r="GC413" s="152"/>
      <c r="GD413" s="152"/>
      <c r="GE413" s="152"/>
      <c r="GF413" s="152"/>
      <c r="GG413" s="152"/>
      <c r="GH413" s="152"/>
      <c r="GI413" s="152"/>
      <c r="GJ413" s="152"/>
      <c r="GK413" s="152"/>
      <c r="GL413" s="152"/>
      <c r="GM413" s="152"/>
      <c r="GN413" s="152"/>
      <c r="GO413" s="152"/>
      <c r="GP413" s="152"/>
      <c r="GQ413" s="152"/>
      <c r="GR413" s="152"/>
      <c r="GS413" s="152"/>
      <c r="GT413" s="152"/>
      <c r="GU413" s="152"/>
      <c r="GV413" s="152"/>
      <c r="GW413" s="152"/>
      <c r="GX413" s="152"/>
      <c r="GY413" s="152"/>
      <c r="GZ413" s="152"/>
      <c r="HA413" s="152"/>
      <c r="HB413" s="152"/>
      <c r="HC413" s="152"/>
      <c r="HD413" s="152"/>
      <c r="HE413" s="152"/>
      <c r="HF413" s="152"/>
      <c r="HG413" s="152"/>
      <c r="HH413" s="152"/>
      <c r="HI413" s="152"/>
      <c r="HJ413" s="152"/>
      <c r="HK413" s="152"/>
      <c r="HL413" s="152"/>
      <c r="HM413" s="152"/>
      <c r="HN413" s="152"/>
      <c r="HO413" s="152"/>
      <c r="HP413" s="152"/>
      <c r="HQ413" s="152"/>
      <c r="HR413" s="152"/>
      <c r="HS413" s="152"/>
      <c r="HT413" s="152"/>
      <c r="HU413" s="152"/>
      <c r="HV413" s="152"/>
      <c r="HW413" s="152"/>
      <c r="HX413" s="152"/>
      <c r="HY413" s="152"/>
      <c r="HZ413" s="152"/>
      <c r="IA413" s="152"/>
      <c r="IB413" s="152"/>
      <c r="IC413" s="152"/>
      <c r="ID413" s="152"/>
      <c r="IE413" s="152"/>
      <c r="IF413" s="152"/>
      <c r="IG413" s="152"/>
      <c r="IH413" s="152"/>
      <c r="II413" s="152"/>
      <c r="IJ413" s="152"/>
      <c r="IK413" s="152"/>
      <c r="IL413" s="152"/>
      <c r="IM413" s="152"/>
      <c r="IN413" s="152"/>
      <c r="IO413" s="152"/>
      <c r="IP413" s="152"/>
      <c r="IQ413" s="152"/>
      <c r="IR413" s="152"/>
      <c r="IS413" s="152"/>
      <c r="IT413" s="152"/>
      <c r="IU413" s="152"/>
      <c r="IV413" s="152"/>
    </row>
    <row r="414" spans="1:256" s="35" customFormat="1" ht="409.5">
      <c r="A414" s="141">
        <v>606</v>
      </c>
      <c r="B414" s="45" t="s">
        <v>254</v>
      </c>
      <c r="C414" s="142">
        <v>405010000</v>
      </c>
      <c r="D414" s="154" t="s">
        <v>583</v>
      </c>
      <c r="E414" s="144" t="s">
        <v>256</v>
      </c>
      <c r="F414" s="145"/>
      <c r="G414" s="145"/>
      <c r="H414" s="146">
        <v>1</v>
      </c>
      <c r="I414" s="145"/>
      <c r="J414" s="146">
        <v>8</v>
      </c>
      <c r="K414" s="146">
        <v>1</v>
      </c>
      <c r="L414" s="146">
        <v>3</v>
      </c>
      <c r="M414" s="146"/>
      <c r="N414" s="146"/>
      <c r="O414" s="146"/>
      <c r="P414" s="52" t="s">
        <v>258</v>
      </c>
      <c r="Q414" s="52" t="s">
        <v>584</v>
      </c>
      <c r="R414" s="146"/>
      <c r="S414" s="146"/>
      <c r="T414" s="146"/>
      <c r="U414" s="146"/>
      <c r="V414" s="146">
        <v>5</v>
      </c>
      <c r="W414" s="146">
        <v>3</v>
      </c>
      <c r="X414" s="146">
        <v>4</v>
      </c>
      <c r="Y414" s="146"/>
      <c r="Z414" s="146"/>
      <c r="AA414" s="146"/>
      <c r="AB414" s="52" t="s">
        <v>258</v>
      </c>
      <c r="AC414" s="52" t="s">
        <v>554</v>
      </c>
      <c r="AD414" s="52"/>
      <c r="AE414" s="52"/>
      <c r="AF414" s="52"/>
      <c r="AG414" s="52"/>
      <c r="AH414" s="52"/>
      <c r="AI414" s="52"/>
      <c r="AJ414" s="52"/>
      <c r="AK414" s="52"/>
      <c r="AL414" s="52"/>
      <c r="AM414" s="52" t="s">
        <v>261</v>
      </c>
      <c r="AN414" s="52" t="s">
        <v>262</v>
      </c>
      <c r="AO414" s="147" t="s">
        <v>263</v>
      </c>
      <c r="AP414" s="147" t="s">
        <v>329</v>
      </c>
      <c r="AQ414" s="147" t="s">
        <v>529</v>
      </c>
      <c r="AR414" s="148" t="s">
        <v>530</v>
      </c>
      <c r="AS414" s="147" t="s">
        <v>337</v>
      </c>
      <c r="AT414" s="149">
        <v>106866967.79000001</v>
      </c>
      <c r="AU414" s="149">
        <v>106866967.79000001</v>
      </c>
      <c r="AV414" s="149">
        <v>103094953.44</v>
      </c>
      <c r="AW414" s="149">
        <v>106246527</v>
      </c>
      <c r="AX414" s="149">
        <v>108059739</v>
      </c>
      <c r="AY414" s="149">
        <v>110959123</v>
      </c>
      <c r="AZ414" s="141" t="s">
        <v>152</v>
      </c>
      <c r="BA414" s="152"/>
      <c r="BB414" s="152"/>
      <c r="BC414" s="152"/>
      <c r="BD414" s="152"/>
      <c r="BE414" s="152"/>
      <c r="BF414" s="152"/>
      <c r="BG414" s="152"/>
      <c r="BH414" s="152"/>
      <c r="BI414" s="152"/>
      <c r="BJ414" s="152"/>
      <c r="BK414" s="152"/>
      <c r="BL414" s="152"/>
      <c r="BM414" s="152"/>
      <c r="BN414" s="152"/>
      <c r="BO414" s="152"/>
      <c r="BP414" s="152"/>
      <c r="BQ414" s="152"/>
      <c r="BR414" s="152"/>
      <c r="BS414" s="152"/>
      <c r="BT414" s="152"/>
      <c r="BU414" s="152"/>
      <c r="BV414" s="152"/>
      <c r="BW414" s="152"/>
      <c r="BX414" s="152"/>
      <c r="BY414" s="152"/>
      <c r="BZ414" s="152"/>
      <c r="CA414" s="152"/>
      <c r="CB414" s="152"/>
      <c r="CC414" s="152"/>
      <c r="CD414" s="152"/>
      <c r="CE414" s="152"/>
      <c r="CF414" s="152"/>
      <c r="CG414" s="152"/>
      <c r="CH414" s="152"/>
      <c r="CI414" s="152"/>
      <c r="CJ414" s="152"/>
      <c r="CK414" s="152"/>
      <c r="CL414" s="152"/>
      <c r="CM414" s="152"/>
      <c r="CN414" s="152"/>
      <c r="CO414" s="152"/>
      <c r="CP414" s="152"/>
      <c r="CQ414" s="152"/>
      <c r="CR414" s="152"/>
      <c r="CS414" s="152"/>
      <c r="CT414" s="152"/>
      <c r="CU414" s="152"/>
      <c r="CV414" s="152"/>
      <c r="CW414" s="152"/>
      <c r="CX414" s="152"/>
      <c r="CY414" s="152"/>
      <c r="CZ414" s="152"/>
      <c r="DA414" s="152"/>
      <c r="DB414" s="152"/>
      <c r="DC414" s="152"/>
      <c r="DD414" s="152"/>
      <c r="DE414" s="152"/>
      <c r="DF414" s="152"/>
      <c r="DG414" s="152"/>
      <c r="DH414" s="152"/>
      <c r="DI414" s="152"/>
      <c r="DJ414" s="152"/>
      <c r="DK414" s="152"/>
      <c r="DL414" s="152"/>
      <c r="DM414" s="152"/>
      <c r="DN414" s="152"/>
      <c r="DO414" s="152"/>
      <c r="DP414" s="152"/>
      <c r="DQ414" s="152"/>
      <c r="DR414" s="152"/>
      <c r="DS414" s="152"/>
      <c r="DT414" s="152"/>
      <c r="DU414" s="152"/>
      <c r="DV414" s="152"/>
      <c r="DW414" s="152"/>
      <c r="DX414" s="152"/>
      <c r="DY414" s="152"/>
      <c r="DZ414" s="152"/>
      <c r="EA414" s="152"/>
      <c r="EB414" s="152"/>
      <c r="EC414" s="152"/>
      <c r="ED414" s="152"/>
      <c r="EE414" s="152"/>
      <c r="EF414" s="152"/>
      <c r="EG414" s="152"/>
      <c r="EH414" s="152"/>
      <c r="EI414" s="152"/>
      <c r="EJ414" s="152"/>
      <c r="EK414" s="152"/>
      <c r="EL414" s="152"/>
      <c r="EM414" s="152"/>
      <c r="EN414" s="152"/>
      <c r="EO414" s="152"/>
      <c r="EP414" s="152"/>
      <c r="EQ414" s="152"/>
      <c r="ER414" s="152"/>
      <c r="ES414" s="152"/>
      <c r="ET414" s="152"/>
      <c r="EU414" s="152"/>
      <c r="EV414" s="152"/>
      <c r="EW414" s="152"/>
      <c r="EX414" s="152"/>
      <c r="EY414" s="152"/>
      <c r="EZ414" s="152"/>
      <c r="FA414" s="152"/>
      <c r="FB414" s="152"/>
      <c r="FC414" s="152"/>
      <c r="FD414" s="152"/>
      <c r="FE414" s="152"/>
      <c r="FF414" s="152"/>
      <c r="FG414" s="152"/>
      <c r="FH414" s="152"/>
      <c r="FI414" s="152"/>
      <c r="FJ414" s="152"/>
      <c r="FK414" s="152"/>
      <c r="FL414" s="152"/>
      <c r="FM414" s="152"/>
      <c r="FN414" s="152"/>
      <c r="FO414" s="152"/>
      <c r="FP414" s="152"/>
      <c r="FQ414" s="152"/>
      <c r="FR414" s="152"/>
      <c r="FS414" s="152"/>
      <c r="FT414" s="152"/>
      <c r="FU414" s="152"/>
      <c r="FV414" s="152"/>
      <c r="FW414" s="152"/>
      <c r="FX414" s="152"/>
      <c r="FY414" s="152"/>
      <c r="FZ414" s="152"/>
      <c r="GA414" s="152"/>
      <c r="GB414" s="152"/>
      <c r="GC414" s="152"/>
      <c r="GD414" s="152"/>
      <c r="GE414" s="152"/>
      <c r="GF414" s="152"/>
      <c r="GG414" s="152"/>
      <c r="GH414" s="152"/>
      <c r="GI414" s="152"/>
      <c r="GJ414" s="152"/>
      <c r="GK414" s="152"/>
      <c r="GL414" s="152"/>
      <c r="GM414" s="152"/>
      <c r="GN414" s="152"/>
      <c r="GO414" s="152"/>
      <c r="GP414" s="152"/>
      <c r="GQ414" s="152"/>
      <c r="GR414" s="152"/>
      <c r="GS414" s="152"/>
      <c r="GT414" s="152"/>
      <c r="GU414" s="152"/>
      <c r="GV414" s="152"/>
      <c r="GW414" s="152"/>
      <c r="GX414" s="152"/>
      <c r="GY414" s="152"/>
      <c r="GZ414" s="152"/>
      <c r="HA414" s="152"/>
      <c r="HB414" s="152"/>
      <c r="HC414" s="152"/>
      <c r="HD414" s="152"/>
      <c r="HE414" s="152"/>
      <c r="HF414" s="152"/>
      <c r="HG414" s="152"/>
      <c r="HH414" s="152"/>
      <c r="HI414" s="152"/>
      <c r="HJ414" s="152"/>
      <c r="HK414" s="152"/>
      <c r="HL414" s="152"/>
      <c r="HM414" s="152"/>
      <c r="HN414" s="152"/>
      <c r="HO414" s="152"/>
      <c r="HP414" s="152"/>
      <c r="HQ414" s="152"/>
      <c r="HR414" s="152"/>
      <c r="HS414" s="152"/>
      <c r="HT414" s="152"/>
      <c r="HU414" s="152"/>
      <c r="HV414" s="152"/>
      <c r="HW414" s="152"/>
      <c r="HX414" s="152"/>
      <c r="HY414" s="152"/>
      <c r="HZ414" s="152"/>
      <c r="IA414" s="152"/>
      <c r="IB414" s="152"/>
      <c r="IC414" s="152"/>
      <c r="ID414" s="152"/>
      <c r="IE414" s="152"/>
      <c r="IF414" s="152"/>
      <c r="IG414" s="152"/>
      <c r="IH414" s="152"/>
      <c r="II414" s="152"/>
      <c r="IJ414" s="152"/>
      <c r="IK414" s="152"/>
      <c r="IL414" s="152"/>
      <c r="IM414" s="152"/>
      <c r="IN414" s="152"/>
      <c r="IO414" s="152"/>
      <c r="IP414" s="152"/>
      <c r="IQ414" s="152"/>
      <c r="IR414" s="152"/>
      <c r="IS414" s="152"/>
      <c r="IT414" s="152"/>
      <c r="IU414" s="152"/>
      <c r="IV414" s="152"/>
    </row>
    <row r="415" spans="1:256" s="35" customFormat="1" ht="409.5">
      <c r="A415" s="141">
        <v>606</v>
      </c>
      <c r="B415" s="45" t="s">
        <v>254</v>
      </c>
      <c r="C415" s="142">
        <v>405030000</v>
      </c>
      <c r="D415" s="154" t="s">
        <v>585</v>
      </c>
      <c r="E415" s="144" t="s">
        <v>256</v>
      </c>
      <c r="F415" s="145"/>
      <c r="G415" s="145"/>
      <c r="H415" s="146">
        <v>1</v>
      </c>
      <c r="I415" s="145"/>
      <c r="J415" s="146">
        <v>8</v>
      </c>
      <c r="K415" s="146">
        <v>1</v>
      </c>
      <c r="L415" s="146">
        <v>3</v>
      </c>
      <c r="M415" s="146"/>
      <c r="N415" s="146"/>
      <c r="O415" s="146"/>
      <c r="P415" s="52" t="s">
        <v>258</v>
      </c>
      <c r="Q415" s="52" t="s">
        <v>584</v>
      </c>
      <c r="R415" s="146"/>
      <c r="S415" s="146"/>
      <c r="T415" s="146"/>
      <c r="U415" s="146"/>
      <c r="V415" s="146">
        <v>5</v>
      </c>
      <c r="W415" s="146">
        <v>3</v>
      </c>
      <c r="X415" s="146">
        <v>5</v>
      </c>
      <c r="Y415" s="146"/>
      <c r="Z415" s="146"/>
      <c r="AA415" s="146"/>
      <c r="AB415" s="52" t="s">
        <v>258</v>
      </c>
      <c r="AC415" s="52" t="s">
        <v>554</v>
      </c>
      <c r="AD415" s="52"/>
      <c r="AE415" s="52"/>
      <c r="AF415" s="52"/>
      <c r="AG415" s="52"/>
      <c r="AH415" s="52"/>
      <c r="AI415" s="52"/>
      <c r="AJ415" s="52"/>
      <c r="AK415" s="52"/>
      <c r="AL415" s="52"/>
      <c r="AM415" s="52" t="s">
        <v>261</v>
      </c>
      <c r="AN415" s="52" t="s">
        <v>262</v>
      </c>
      <c r="AO415" s="147" t="s">
        <v>263</v>
      </c>
      <c r="AP415" s="147" t="s">
        <v>99</v>
      </c>
      <c r="AQ415" s="147" t="s">
        <v>533</v>
      </c>
      <c r="AR415" s="148" t="s">
        <v>534</v>
      </c>
      <c r="AS415" s="147" t="s">
        <v>331</v>
      </c>
      <c r="AT415" s="149">
        <v>833311448</v>
      </c>
      <c r="AU415" s="149">
        <v>833311448</v>
      </c>
      <c r="AV415" s="149">
        <v>904356771</v>
      </c>
      <c r="AW415" s="149">
        <v>970574374</v>
      </c>
      <c r="AX415" s="149">
        <v>1011105551</v>
      </c>
      <c r="AY415" s="149">
        <v>1044610103</v>
      </c>
      <c r="AZ415" s="141" t="s">
        <v>152</v>
      </c>
      <c r="BA415" s="152"/>
      <c r="BB415" s="152"/>
      <c r="BC415" s="152"/>
      <c r="BD415" s="152"/>
      <c r="BE415" s="152"/>
      <c r="BF415" s="152"/>
      <c r="BG415" s="152"/>
      <c r="BH415" s="152"/>
      <c r="BI415" s="152"/>
      <c r="BJ415" s="152"/>
      <c r="BK415" s="152"/>
      <c r="BL415" s="152"/>
      <c r="BM415" s="152"/>
      <c r="BN415" s="152"/>
      <c r="BO415" s="152"/>
      <c r="BP415" s="152"/>
      <c r="BQ415" s="152"/>
      <c r="BR415" s="152"/>
      <c r="BS415" s="152"/>
      <c r="BT415" s="152"/>
      <c r="BU415" s="152"/>
      <c r="BV415" s="152"/>
      <c r="BW415" s="152"/>
      <c r="BX415" s="152"/>
      <c r="BY415" s="152"/>
      <c r="BZ415" s="152"/>
      <c r="CA415" s="152"/>
      <c r="CB415" s="152"/>
      <c r="CC415" s="152"/>
      <c r="CD415" s="152"/>
      <c r="CE415" s="152"/>
      <c r="CF415" s="152"/>
      <c r="CG415" s="152"/>
      <c r="CH415" s="152"/>
      <c r="CI415" s="152"/>
      <c r="CJ415" s="152"/>
      <c r="CK415" s="152"/>
      <c r="CL415" s="152"/>
      <c r="CM415" s="152"/>
      <c r="CN415" s="152"/>
      <c r="CO415" s="152"/>
      <c r="CP415" s="152"/>
      <c r="CQ415" s="152"/>
      <c r="CR415" s="152"/>
      <c r="CS415" s="152"/>
      <c r="CT415" s="152"/>
      <c r="CU415" s="152"/>
      <c r="CV415" s="152"/>
      <c r="CW415" s="152"/>
      <c r="CX415" s="152"/>
      <c r="CY415" s="152"/>
      <c r="CZ415" s="152"/>
      <c r="DA415" s="152"/>
      <c r="DB415" s="152"/>
      <c r="DC415" s="152"/>
      <c r="DD415" s="152"/>
      <c r="DE415" s="152"/>
      <c r="DF415" s="152"/>
      <c r="DG415" s="152"/>
      <c r="DH415" s="152"/>
      <c r="DI415" s="152"/>
      <c r="DJ415" s="152"/>
      <c r="DK415" s="152"/>
      <c r="DL415" s="152"/>
      <c r="DM415" s="152"/>
      <c r="DN415" s="152"/>
      <c r="DO415" s="152"/>
      <c r="DP415" s="152"/>
      <c r="DQ415" s="152"/>
      <c r="DR415" s="152"/>
      <c r="DS415" s="152"/>
      <c r="DT415" s="152"/>
      <c r="DU415" s="152"/>
      <c r="DV415" s="152"/>
      <c r="DW415" s="152"/>
      <c r="DX415" s="152"/>
      <c r="DY415" s="152"/>
      <c r="DZ415" s="152"/>
      <c r="EA415" s="152"/>
      <c r="EB415" s="152"/>
      <c r="EC415" s="152"/>
      <c r="ED415" s="152"/>
      <c r="EE415" s="152"/>
      <c r="EF415" s="152"/>
      <c r="EG415" s="152"/>
      <c r="EH415" s="152"/>
      <c r="EI415" s="152"/>
      <c r="EJ415" s="152"/>
      <c r="EK415" s="152"/>
      <c r="EL415" s="152"/>
      <c r="EM415" s="152"/>
      <c r="EN415" s="152"/>
      <c r="EO415" s="152"/>
      <c r="EP415" s="152"/>
      <c r="EQ415" s="152"/>
      <c r="ER415" s="152"/>
      <c r="ES415" s="152"/>
      <c r="ET415" s="152"/>
      <c r="EU415" s="152"/>
      <c r="EV415" s="152"/>
      <c r="EW415" s="152"/>
      <c r="EX415" s="152"/>
      <c r="EY415" s="152"/>
      <c r="EZ415" s="152"/>
      <c r="FA415" s="152"/>
      <c r="FB415" s="152"/>
      <c r="FC415" s="152"/>
      <c r="FD415" s="152"/>
      <c r="FE415" s="152"/>
      <c r="FF415" s="152"/>
      <c r="FG415" s="152"/>
      <c r="FH415" s="152"/>
      <c r="FI415" s="152"/>
      <c r="FJ415" s="152"/>
      <c r="FK415" s="152"/>
      <c r="FL415" s="152"/>
      <c r="FM415" s="152"/>
      <c r="FN415" s="152"/>
      <c r="FO415" s="152"/>
      <c r="FP415" s="152"/>
      <c r="FQ415" s="152"/>
      <c r="FR415" s="152"/>
      <c r="FS415" s="152"/>
      <c r="FT415" s="152"/>
      <c r="FU415" s="152"/>
      <c r="FV415" s="152"/>
      <c r="FW415" s="152"/>
      <c r="FX415" s="152"/>
      <c r="FY415" s="152"/>
      <c r="FZ415" s="152"/>
      <c r="GA415" s="152"/>
      <c r="GB415" s="152"/>
      <c r="GC415" s="152"/>
      <c r="GD415" s="152"/>
      <c r="GE415" s="152"/>
      <c r="GF415" s="152"/>
      <c r="GG415" s="152"/>
      <c r="GH415" s="152"/>
      <c r="GI415" s="152"/>
      <c r="GJ415" s="152"/>
      <c r="GK415" s="152"/>
      <c r="GL415" s="152"/>
      <c r="GM415" s="152"/>
      <c r="GN415" s="152"/>
      <c r="GO415" s="152"/>
      <c r="GP415" s="152"/>
      <c r="GQ415" s="152"/>
      <c r="GR415" s="152"/>
      <c r="GS415" s="152"/>
      <c r="GT415" s="152"/>
      <c r="GU415" s="152"/>
      <c r="GV415" s="152"/>
      <c r="GW415" s="152"/>
      <c r="GX415" s="152"/>
      <c r="GY415" s="152"/>
      <c r="GZ415" s="152"/>
      <c r="HA415" s="152"/>
      <c r="HB415" s="152"/>
      <c r="HC415" s="152"/>
      <c r="HD415" s="152"/>
      <c r="HE415" s="152"/>
      <c r="HF415" s="152"/>
      <c r="HG415" s="152"/>
      <c r="HH415" s="152"/>
      <c r="HI415" s="152"/>
      <c r="HJ415" s="152"/>
      <c r="HK415" s="152"/>
      <c r="HL415" s="152"/>
      <c r="HM415" s="152"/>
      <c r="HN415" s="152"/>
      <c r="HO415" s="152"/>
      <c r="HP415" s="152"/>
      <c r="HQ415" s="152"/>
      <c r="HR415" s="152"/>
      <c r="HS415" s="152"/>
      <c r="HT415" s="152"/>
      <c r="HU415" s="152"/>
      <c r="HV415" s="152"/>
      <c r="HW415" s="152"/>
      <c r="HX415" s="152"/>
      <c r="HY415" s="152"/>
      <c r="HZ415" s="152"/>
      <c r="IA415" s="152"/>
      <c r="IB415" s="152"/>
      <c r="IC415" s="152"/>
      <c r="ID415" s="152"/>
      <c r="IE415" s="152"/>
      <c r="IF415" s="152"/>
      <c r="IG415" s="152"/>
      <c r="IH415" s="152"/>
      <c r="II415" s="152"/>
      <c r="IJ415" s="152"/>
      <c r="IK415" s="152"/>
      <c r="IL415" s="152"/>
      <c r="IM415" s="152"/>
      <c r="IN415" s="152"/>
      <c r="IO415" s="152"/>
      <c r="IP415" s="152"/>
      <c r="IQ415" s="152"/>
      <c r="IR415" s="152"/>
      <c r="IS415" s="152"/>
      <c r="IT415" s="152"/>
      <c r="IU415" s="152"/>
      <c r="IV415" s="152"/>
    </row>
    <row r="416" spans="1:256" s="35" customFormat="1" ht="409.5">
      <c r="A416" s="141">
        <v>606</v>
      </c>
      <c r="B416" s="45" t="s">
        <v>254</v>
      </c>
      <c r="C416" s="142">
        <v>405030000</v>
      </c>
      <c r="D416" s="154" t="s">
        <v>585</v>
      </c>
      <c r="E416" s="144" t="s">
        <v>256</v>
      </c>
      <c r="F416" s="145"/>
      <c r="G416" s="145"/>
      <c r="H416" s="146">
        <v>1</v>
      </c>
      <c r="I416" s="145"/>
      <c r="J416" s="146">
        <v>8</v>
      </c>
      <c r="K416" s="146">
        <v>1</v>
      </c>
      <c r="L416" s="146">
        <v>3</v>
      </c>
      <c r="M416" s="146"/>
      <c r="N416" s="146"/>
      <c r="O416" s="146"/>
      <c r="P416" s="52" t="s">
        <v>258</v>
      </c>
      <c r="Q416" s="52" t="s">
        <v>586</v>
      </c>
      <c r="R416" s="146"/>
      <c r="S416" s="146"/>
      <c r="T416" s="146"/>
      <c r="U416" s="146"/>
      <c r="V416" s="146" t="s">
        <v>587</v>
      </c>
      <c r="W416" s="146" t="s">
        <v>85</v>
      </c>
      <c r="X416" s="146" t="s">
        <v>588</v>
      </c>
      <c r="Y416" s="146"/>
      <c r="Z416" s="146"/>
      <c r="AA416" s="146"/>
      <c r="AB416" s="52" t="s">
        <v>589</v>
      </c>
      <c r="AC416" s="52" t="s">
        <v>554</v>
      </c>
      <c r="AD416" s="52"/>
      <c r="AE416" s="52"/>
      <c r="AF416" s="52"/>
      <c r="AG416" s="52"/>
      <c r="AH416" s="52"/>
      <c r="AI416" s="52"/>
      <c r="AJ416" s="52"/>
      <c r="AK416" s="52"/>
      <c r="AL416" s="52"/>
      <c r="AM416" s="52" t="s">
        <v>350</v>
      </c>
      <c r="AN416" s="52" t="s">
        <v>262</v>
      </c>
      <c r="AO416" s="147" t="s">
        <v>263</v>
      </c>
      <c r="AP416" s="147" t="s">
        <v>99</v>
      </c>
      <c r="AQ416" s="147" t="s">
        <v>533</v>
      </c>
      <c r="AR416" s="148" t="s">
        <v>534</v>
      </c>
      <c r="AS416" s="147" t="s">
        <v>122</v>
      </c>
      <c r="AT416" s="149">
        <v>57527</v>
      </c>
      <c r="AU416" s="149">
        <v>57527</v>
      </c>
      <c r="AV416" s="149">
        <v>103212</v>
      </c>
      <c r="AW416" s="149">
        <v>103212</v>
      </c>
      <c r="AX416" s="149">
        <v>103212</v>
      </c>
      <c r="AY416" s="149">
        <v>103212</v>
      </c>
      <c r="AZ416" s="141" t="s">
        <v>152</v>
      </c>
      <c r="BA416" s="152"/>
      <c r="BB416" s="152"/>
      <c r="BC416" s="152"/>
      <c r="BD416" s="152"/>
      <c r="BE416" s="152"/>
      <c r="BF416" s="152"/>
      <c r="BG416" s="152"/>
      <c r="BH416" s="152"/>
      <c r="BI416" s="152"/>
      <c r="BJ416" s="152"/>
      <c r="BK416" s="152"/>
      <c r="BL416" s="152"/>
      <c r="BM416" s="152"/>
      <c r="BN416" s="152"/>
      <c r="BO416" s="152"/>
      <c r="BP416" s="152"/>
      <c r="BQ416" s="152"/>
      <c r="BR416" s="152"/>
      <c r="BS416" s="152"/>
      <c r="BT416" s="152"/>
      <c r="BU416" s="152"/>
      <c r="BV416" s="152"/>
      <c r="BW416" s="152"/>
      <c r="BX416" s="152"/>
      <c r="BY416" s="152"/>
      <c r="BZ416" s="152"/>
      <c r="CA416" s="152"/>
      <c r="CB416" s="152"/>
      <c r="CC416" s="152"/>
      <c r="CD416" s="152"/>
      <c r="CE416" s="152"/>
      <c r="CF416" s="152"/>
      <c r="CG416" s="152"/>
      <c r="CH416" s="152"/>
      <c r="CI416" s="152"/>
      <c r="CJ416" s="152"/>
      <c r="CK416" s="152"/>
      <c r="CL416" s="152"/>
      <c r="CM416" s="152"/>
      <c r="CN416" s="152"/>
      <c r="CO416" s="152"/>
      <c r="CP416" s="152"/>
      <c r="CQ416" s="152"/>
      <c r="CR416" s="152"/>
      <c r="CS416" s="152"/>
      <c r="CT416" s="152"/>
      <c r="CU416" s="152"/>
      <c r="CV416" s="152"/>
      <c r="CW416" s="152"/>
      <c r="CX416" s="152"/>
      <c r="CY416" s="152"/>
      <c r="CZ416" s="152"/>
      <c r="DA416" s="152"/>
      <c r="DB416" s="152"/>
      <c r="DC416" s="152"/>
      <c r="DD416" s="152"/>
      <c r="DE416" s="152"/>
      <c r="DF416" s="152"/>
      <c r="DG416" s="152"/>
      <c r="DH416" s="152"/>
      <c r="DI416" s="152"/>
      <c r="DJ416" s="152"/>
      <c r="DK416" s="152"/>
      <c r="DL416" s="152"/>
      <c r="DM416" s="152"/>
      <c r="DN416" s="152"/>
      <c r="DO416" s="152"/>
      <c r="DP416" s="152"/>
      <c r="DQ416" s="152"/>
      <c r="DR416" s="152"/>
      <c r="DS416" s="152"/>
      <c r="DT416" s="152"/>
      <c r="DU416" s="152"/>
      <c r="DV416" s="152"/>
      <c r="DW416" s="152"/>
      <c r="DX416" s="152"/>
      <c r="DY416" s="152"/>
      <c r="DZ416" s="152"/>
      <c r="EA416" s="152"/>
      <c r="EB416" s="152"/>
      <c r="EC416" s="152"/>
      <c r="ED416" s="152"/>
      <c r="EE416" s="152"/>
      <c r="EF416" s="152"/>
      <c r="EG416" s="152"/>
      <c r="EH416" s="152"/>
      <c r="EI416" s="152"/>
      <c r="EJ416" s="152"/>
      <c r="EK416" s="152"/>
      <c r="EL416" s="152"/>
      <c r="EM416" s="152"/>
      <c r="EN416" s="152"/>
      <c r="EO416" s="152"/>
      <c r="EP416" s="152"/>
      <c r="EQ416" s="152"/>
      <c r="ER416" s="152"/>
      <c r="ES416" s="152"/>
      <c r="ET416" s="152"/>
      <c r="EU416" s="152"/>
      <c r="EV416" s="152"/>
      <c r="EW416" s="152"/>
      <c r="EX416" s="152"/>
      <c r="EY416" s="152"/>
      <c r="EZ416" s="152"/>
      <c r="FA416" s="152"/>
      <c r="FB416" s="152"/>
      <c r="FC416" s="152"/>
      <c r="FD416" s="152"/>
      <c r="FE416" s="152"/>
      <c r="FF416" s="152"/>
      <c r="FG416" s="152"/>
      <c r="FH416" s="152"/>
      <c r="FI416" s="152"/>
      <c r="FJ416" s="152"/>
      <c r="FK416" s="152"/>
      <c r="FL416" s="152"/>
      <c r="FM416" s="152"/>
      <c r="FN416" s="152"/>
      <c r="FO416" s="152"/>
      <c r="FP416" s="152"/>
      <c r="FQ416" s="152"/>
      <c r="FR416" s="152"/>
      <c r="FS416" s="152"/>
      <c r="FT416" s="152"/>
      <c r="FU416" s="152"/>
      <c r="FV416" s="152"/>
      <c r="FW416" s="152"/>
      <c r="FX416" s="152"/>
      <c r="FY416" s="152"/>
      <c r="FZ416" s="152"/>
      <c r="GA416" s="152"/>
      <c r="GB416" s="152"/>
      <c r="GC416" s="152"/>
      <c r="GD416" s="152"/>
      <c r="GE416" s="152"/>
      <c r="GF416" s="152"/>
      <c r="GG416" s="152"/>
      <c r="GH416" s="152"/>
      <c r="GI416" s="152"/>
      <c r="GJ416" s="152"/>
      <c r="GK416" s="152"/>
      <c r="GL416" s="152"/>
      <c r="GM416" s="152"/>
      <c r="GN416" s="152"/>
      <c r="GO416" s="152"/>
      <c r="GP416" s="152"/>
      <c r="GQ416" s="152"/>
      <c r="GR416" s="152"/>
      <c r="GS416" s="152"/>
      <c r="GT416" s="152"/>
      <c r="GU416" s="152"/>
      <c r="GV416" s="152"/>
      <c r="GW416" s="152"/>
      <c r="GX416" s="152"/>
      <c r="GY416" s="152"/>
      <c r="GZ416" s="152"/>
      <c r="HA416" s="152"/>
      <c r="HB416" s="152"/>
      <c r="HC416" s="152"/>
      <c r="HD416" s="152"/>
      <c r="HE416" s="152"/>
      <c r="HF416" s="152"/>
      <c r="HG416" s="152"/>
      <c r="HH416" s="152"/>
      <c r="HI416" s="152"/>
      <c r="HJ416" s="152"/>
      <c r="HK416" s="152"/>
      <c r="HL416" s="152"/>
      <c r="HM416" s="152"/>
      <c r="HN416" s="152"/>
      <c r="HO416" s="152"/>
      <c r="HP416" s="152"/>
      <c r="HQ416" s="152"/>
      <c r="HR416" s="152"/>
      <c r="HS416" s="152"/>
      <c r="HT416" s="152"/>
      <c r="HU416" s="152"/>
      <c r="HV416" s="152"/>
      <c r="HW416" s="152"/>
      <c r="HX416" s="152"/>
      <c r="HY416" s="152"/>
      <c r="HZ416" s="152"/>
      <c r="IA416" s="152"/>
      <c r="IB416" s="152"/>
      <c r="IC416" s="152"/>
      <c r="ID416" s="152"/>
      <c r="IE416" s="152"/>
      <c r="IF416" s="152"/>
      <c r="IG416" s="152"/>
      <c r="IH416" s="152"/>
      <c r="II416" s="152"/>
      <c r="IJ416" s="152"/>
      <c r="IK416" s="152"/>
      <c r="IL416" s="152"/>
      <c r="IM416" s="152"/>
      <c r="IN416" s="152"/>
      <c r="IO416" s="152"/>
      <c r="IP416" s="152"/>
      <c r="IQ416" s="152"/>
      <c r="IR416" s="152"/>
      <c r="IS416" s="152"/>
      <c r="IT416" s="152"/>
      <c r="IU416" s="152"/>
      <c r="IV416" s="152"/>
    </row>
    <row r="417" spans="1:16382" s="35" customFormat="1" ht="409.5">
      <c r="A417" s="141">
        <v>606</v>
      </c>
      <c r="B417" s="45" t="s">
        <v>254</v>
      </c>
      <c r="C417" s="142">
        <v>405030000</v>
      </c>
      <c r="D417" s="154" t="s">
        <v>585</v>
      </c>
      <c r="E417" s="144" t="s">
        <v>256</v>
      </c>
      <c r="F417" s="145"/>
      <c r="G417" s="145"/>
      <c r="H417" s="146">
        <v>1</v>
      </c>
      <c r="I417" s="145"/>
      <c r="J417" s="146">
        <v>8</v>
      </c>
      <c r="K417" s="146">
        <v>1</v>
      </c>
      <c r="L417" s="146">
        <v>3</v>
      </c>
      <c r="M417" s="146"/>
      <c r="N417" s="146"/>
      <c r="O417" s="146"/>
      <c r="P417" s="52" t="s">
        <v>258</v>
      </c>
      <c r="Q417" s="52" t="s">
        <v>584</v>
      </c>
      <c r="R417" s="146"/>
      <c r="S417" s="146"/>
      <c r="T417" s="146"/>
      <c r="U417" s="146"/>
      <c r="V417" s="146">
        <v>5</v>
      </c>
      <c r="W417" s="146">
        <v>3</v>
      </c>
      <c r="X417" s="146">
        <v>5</v>
      </c>
      <c r="Y417" s="146"/>
      <c r="Z417" s="146"/>
      <c r="AA417" s="146"/>
      <c r="AB417" s="52" t="s">
        <v>258</v>
      </c>
      <c r="AC417" s="52" t="s">
        <v>554</v>
      </c>
      <c r="AD417" s="52"/>
      <c r="AE417" s="52"/>
      <c r="AF417" s="52"/>
      <c r="AG417" s="52"/>
      <c r="AH417" s="52"/>
      <c r="AI417" s="52"/>
      <c r="AJ417" s="52"/>
      <c r="AK417" s="52"/>
      <c r="AL417" s="52"/>
      <c r="AM417" s="52" t="s">
        <v>261</v>
      </c>
      <c r="AN417" s="52" t="s">
        <v>262</v>
      </c>
      <c r="AO417" s="147" t="s">
        <v>263</v>
      </c>
      <c r="AP417" s="147" t="s">
        <v>99</v>
      </c>
      <c r="AQ417" s="147" t="s">
        <v>533</v>
      </c>
      <c r="AR417" s="148" t="s">
        <v>534</v>
      </c>
      <c r="AS417" s="147" t="s">
        <v>337</v>
      </c>
      <c r="AT417" s="149">
        <v>34387273</v>
      </c>
      <c r="AU417" s="149">
        <v>34387273</v>
      </c>
      <c r="AV417" s="149">
        <v>36242450</v>
      </c>
      <c r="AW417" s="149">
        <v>39420400</v>
      </c>
      <c r="AX417" s="149">
        <v>44823469</v>
      </c>
      <c r="AY417" s="149">
        <v>46449680</v>
      </c>
      <c r="AZ417" s="141" t="s">
        <v>152</v>
      </c>
      <c r="BA417" s="152"/>
      <c r="BB417" s="152"/>
      <c r="BC417" s="152"/>
      <c r="BD417" s="152"/>
      <c r="BE417" s="152"/>
      <c r="BF417" s="152"/>
      <c r="BG417" s="152"/>
      <c r="BH417" s="152"/>
      <c r="BI417" s="152"/>
      <c r="BJ417" s="152"/>
      <c r="BK417" s="152"/>
      <c r="BL417" s="152"/>
      <c r="BM417" s="152"/>
      <c r="BN417" s="152"/>
      <c r="BO417" s="152"/>
      <c r="BP417" s="152"/>
      <c r="BQ417" s="152"/>
      <c r="BR417" s="152"/>
      <c r="BS417" s="152"/>
      <c r="BT417" s="152"/>
      <c r="BU417" s="152"/>
      <c r="BV417" s="152"/>
      <c r="BW417" s="152"/>
      <c r="BX417" s="152"/>
      <c r="BY417" s="152"/>
      <c r="BZ417" s="152"/>
      <c r="CA417" s="152"/>
      <c r="CB417" s="152"/>
      <c r="CC417" s="152"/>
      <c r="CD417" s="152"/>
      <c r="CE417" s="152"/>
      <c r="CF417" s="152"/>
      <c r="CG417" s="152"/>
      <c r="CH417" s="152"/>
      <c r="CI417" s="152"/>
      <c r="CJ417" s="152"/>
      <c r="CK417" s="152"/>
      <c r="CL417" s="152"/>
      <c r="CM417" s="152"/>
      <c r="CN417" s="152"/>
      <c r="CO417" s="152"/>
      <c r="CP417" s="152"/>
      <c r="CQ417" s="152"/>
      <c r="CR417" s="152"/>
      <c r="CS417" s="152"/>
      <c r="CT417" s="152"/>
      <c r="CU417" s="152"/>
      <c r="CV417" s="152"/>
      <c r="CW417" s="152"/>
      <c r="CX417" s="152"/>
      <c r="CY417" s="152"/>
      <c r="CZ417" s="152"/>
      <c r="DA417" s="152"/>
      <c r="DB417" s="152"/>
      <c r="DC417" s="152"/>
      <c r="DD417" s="152"/>
      <c r="DE417" s="152"/>
      <c r="DF417" s="152"/>
      <c r="DG417" s="152"/>
      <c r="DH417" s="152"/>
      <c r="DI417" s="152"/>
      <c r="DJ417" s="152"/>
      <c r="DK417" s="152"/>
      <c r="DL417" s="152"/>
      <c r="DM417" s="152"/>
      <c r="DN417" s="152"/>
      <c r="DO417" s="152"/>
      <c r="DP417" s="152"/>
      <c r="DQ417" s="152"/>
      <c r="DR417" s="152"/>
      <c r="DS417" s="152"/>
      <c r="DT417" s="152"/>
      <c r="DU417" s="152"/>
      <c r="DV417" s="152"/>
      <c r="DW417" s="152"/>
      <c r="DX417" s="152"/>
      <c r="DY417" s="152"/>
      <c r="DZ417" s="152"/>
      <c r="EA417" s="152"/>
      <c r="EB417" s="152"/>
      <c r="EC417" s="152"/>
      <c r="ED417" s="152"/>
      <c r="EE417" s="152"/>
      <c r="EF417" s="152"/>
      <c r="EG417" s="152"/>
      <c r="EH417" s="152"/>
      <c r="EI417" s="152"/>
      <c r="EJ417" s="152"/>
      <c r="EK417" s="152"/>
      <c r="EL417" s="152"/>
      <c r="EM417" s="152"/>
      <c r="EN417" s="152"/>
      <c r="EO417" s="152"/>
      <c r="EP417" s="152"/>
      <c r="EQ417" s="152"/>
      <c r="ER417" s="152"/>
      <c r="ES417" s="152"/>
      <c r="ET417" s="152"/>
      <c r="EU417" s="152"/>
      <c r="EV417" s="152"/>
      <c r="EW417" s="152"/>
      <c r="EX417" s="152"/>
      <c r="EY417" s="152"/>
      <c r="EZ417" s="152"/>
      <c r="FA417" s="152"/>
      <c r="FB417" s="152"/>
      <c r="FC417" s="152"/>
      <c r="FD417" s="152"/>
      <c r="FE417" s="152"/>
      <c r="FF417" s="152"/>
      <c r="FG417" s="152"/>
      <c r="FH417" s="152"/>
      <c r="FI417" s="152"/>
      <c r="FJ417" s="152"/>
      <c r="FK417" s="152"/>
      <c r="FL417" s="152"/>
      <c r="FM417" s="152"/>
      <c r="FN417" s="152"/>
      <c r="FO417" s="152"/>
      <c r="FP417" s="152"/>
      <c r="FQ417" s="152"/>
      <c r="FR417" s="152"/>
      <c r="FS417" s="152"/>
      <c r="FT417" s="152"/>
      <c r="FU417" s="152"/>
      <c r="FV417" s="152"/>
      <c r="FW417" s="152"/>
      <c r="FX417" s="152"/>
      <c r="FY417" s="152"/>
      <c r="FZ417" s="152"/>
      <c r="GA417" s="152"/>
      <c r="GB417" s="152"/>
      <c r="GC417" s="152"/>
      <c r="GD417" s="152"/>
      <c r="GE417" s="152"/>
      <c r="GF417" s="152"/>
      <c r="GG417" s="152"/>
      <c r="GH417" s="152"/>
      <c r="GI417" s="152"/>
      <c r="GJ417" s="152"/>
      <c r="GK417" s="152"/>
      <c r="GL417" s="152"/>
      <c r="GM417" s="152"/>
      <c r="GN417" s="152"/>
      <c r="GO417" s="152"/>
      <c r="GP417" s="152"/>
      <c r="GQ417" s="152"/>
      <c r="GR417" s="152"/>
      <c r="GS417" s="152"/>
      <c r="GT417" s="152"/>
      <c r="GU417" s="152"/>
      <c r="GV417" s="152"/>
      <c r="GW417" s="152"/>
      <c r="GX417" s="152"/>
      <c r="GY417" s="152"/>
      <c r="GZ417" s="152"/>
      <c r="HA417" s="152"/>
      <c r="HB417" s="152"/>
      <c r="HC417" s="152"/>
      <c r="HD417" s="152"/>
      <c r="HE417" s="152"/>
      <c r="HF417" s="152"/>
      <c r="HG417" s="152"/>
      <c r="HH417" s="152"/>
      <c r="HI417" s="152"/>
      <c r="HJ417" s="152"/>
      <c r="HK417" s="152"/>
      <c r="HL417" s="152"/>
      <c r="HM417" s="152"/>
      <c r="HN417" s="152"/>
      <c r="HO417" s="152"/>
      <c r="HP417" s="152"/>
      <c r="HQ417" s="152"/>
      <c r="HR417" s="152"/>
      <c r="HS417" s="152"/>
      <c r="HT417" s="152"/>
      <c r="HU417" s="152"/>
      <c r="HV417" s="152"/>
      <c r="HW417" s="152"/>
      <c r="HX417" s="152"/>
      <c r="HY417" s="152"/>
      <c r="HZ417" s="152"/>
      <c r="IA417" s="152"/>
      <c r="IB417" s="152"/>
      <c r="IC417" s="152"/>
      <c r="ID417" s="152"/>
      <c r="IE417" s="152"/>
      <c r="IF417" s="152"/>
      <c r="IG417" s="152"/>
      <c r="IH417" s="152"/>
      <c r="II417" s="152"/>
      <c r="IJ417" s="152"/>
      <c r="IK417" s="152"/>
      <c r="IL417" s="152"/>
      <c r="IM417" s="152"/>
      <c r="IN417" s="152"/>
      <c r="IO417" s="152"/>
      <c r="IP417" s="152"/>
      <c r="IQ417" s="152"/>
      <c r="IR417" s="152"/>
      <c r="IS417" s="152"/>
      <c r="IT417" s="152"/>
      <c r="IU417" s="152"/>
      <c r="IV417" s="152"/>
    </row>
    <row r="418" spans="1:16382" s="35" customFormat="1" ht="14.25">
      <c r="A418" s="141">
        <v>606</v>
      </c>
      <c r="B418" s="157"/>
      <c r="C418" s="158"/>
      <c r="D418" s="159" t="s">
        <v>98</v>
      </c>
      <c r="E418" s="160"/>
      <c r="F418" s="161"/>
      <c r="G418" s="161"/>
      <c r="H418" s="161"/>
      <c r="I418" s="161"/>
      <c r="J418" s="161"/>
      <c r="K418" s="161"/>
      <c r="L418" s="161"/>
      <c r="M418" s="161"/>
      <c r="N418" s="161"/>
      <c r="O418" s="161"/>
      <c r="P418" s="162"/>
      <c r="Q418" s="161"/>
      <c r="R418" s="161"/>
      <c r="S418" s="161"/>
      <c r="T418" s="161"/>
      <c r="U418" s="161"/>
      <c r="V418" s="161"/>
      <c r="W418" s="161"/>
      <c r="X418" s="161"/>
      <c r="Y418" s="161"/>
      <c r="Z418" s="161"/>
      <c r="AA418" s="161"/>
      <c r="AB418" s="161"/>
      <c r="AC418" s="161"/>
      <c r="AD418" s="161"/>
      <c r="AE418" s="161"/>
      <c r="AF418" s="161"/>
      <c r="AG418" s="161"/>
      <c r="AH418" s="161"/>
      <c r="AI418" s="161"/>
      <c r="AJ418" s="161"/>
      <c r="AK418" s="161"/>
      <c r="AL418" s="161"/>
      <c r="AM418" s="161"/>
      <c r="AN418" s="161"/>
      <c r="AO418" s="161"/>
      <c r="AP418" s="161"/>
      <c r="AQ418" s="163"/>
      <c r="AR418" s="157"/>
      <c r="AS418" s="157"/>
      <c r="AT418" s="56">
        <f>SUM(AT275:AT417)</f>
        <v>4396050415.7399998</v>
      </c>
      <c r="AU418" s="56">
        <f t="shared" ref="AU418:AY418" si="7">SUM(AU275:AU417)</f>
        <v>4386935684.2600002</v>
      </c>
      <c r="AV418" s="56">
        <f t="shared" si="7"/>
        <v>4626985608.2099991</v>
      </c>
      <c r="AW418" s="56">
        <f t="shared" si="7"/>
        <v>5059982873</v>
      </c>
      <c r="AX418" s="56">
        <f t="shared" si="7"/>
        <v>5017471023</v>
      </c>
      <c r="AY418" s="56">
        <f t="shared" si="7"/>
        <v>5100279393</v>
      </c>
      <c r="AZ418" s="164"/>
      <c r="BA418" s="165"/>
      <c r="BB418" s="166"/>
      <c r="BC418" s="166"/>
      <c r="BD418" s="167"/>
      <c r="BE418" s="167"/>
      <c r="BF418" s="167"/>
      <c r="BG418" s="167"/>
      <c r="BH418" s="167"/>
      <c r="BI418" s="167"/>
      <c r="BJ418" s="167"/>
      <c r="BK418" s="167"/>
      <c r="BL418" s="168"/>
      <c r="BM418" s="169"/>
      <c r="BN418" s="170"/>
      <c r="BO418" s="170"/>
      <c r="BP418" s="170"/>
      <c r="BQ418" s="170"/>
      <c r="BR418" s="170"/>
      <c r="BS418" s="170"/>
      <c r="BT418" s="170"/>
      <c r="BU418" s="170"/>
      <c r="BV418" s="170"/>
      <c r="BW418" s="170"/>
      <c r="BX418" s="170"/>
      <c r="BY418" s="170"/>
      <c r="BZ418" s="170"/>
      <c r="CA418" s="170"/>
      <c r="CB418" s="170"/>
      <c r="CC418" s="170"/>
      <c r="CD418" s="170"/>
      <c r="CE418" s="170"/>
      <c r="CF418" s="170"/>
      <c r="CG418" s="170"/>
      <c r="CH418" s="170"/>
      <c r="CI418" s="170"/>
      <c r="CJ418" s="170"/>
      <c r="CK418" s="170"/>
      <c r="CL418" s="170"/>
      <c r="CM418" s="170"/>
      <c r="CN418" s="170"/>
      <c r="CO418" s="170"/>
      <c r="CP418" s="170"/>
      <c r="CQ418" s="170"/>
      <c r="CR418" s="170"/>
      <c r="CS418" s="170"/>
      <c r="CT418" s="170"/>
      <c r="CU418" s="170"/>
      <c r="CV418" s="170"/>
      <c r="CW418" s="170"/>
      <c r="CX418" s="170"/>
      <c r="CY418" s="170"/>
      <c r="CZ418" s="170"/>
      <c r="DA418" s="170"/>
      <c r="DB418" s="170"/>
      <c r="DC418" s="170"/>
      <c r="DD418" s="170"/>
      <c r="DE418" s="170"/>
      <c r="DF418" s="170"/>
      <c r="DG418" s="170"/>
      <c r="DH418" s="170"/>
      <c r="DI418" s="170"/>
      <c r="DJ418" s="170"/>
      <c r="DK418" s="170"/>
      <c r="DL418" s="170"/>
      <c r="DM418" s="170"/>
      <c r="DN418" s="170"/>
      <c r="DO418" s="170"/>
      <c r="DP418" s="170"/>
      <c r="DQ418" s="170"/>
      <c r="DR418" s="170"/>
      <c r="DS418" s="170"/>
      <c r="DT418" s="170"/>
      <c r="DU418" s="170"/>
      <c r="DV418" s="170"/>
      <c r="DW418" s="170"/>
      <c r="DX418" s="170"/>
      <c r="DY418" s="170"/>
      <c r="DZ418" s="170"/>
      <c r="EA418" s="170"/>
      <c r="EB418" s="170"/>
      <c r="EC418" s="170"/>
      <c r="ED418" s="170"/>
      <c r="EE418" s="170"/>
      <c r="EF418" s="170"/>
      <c r="EG418" s="170"/>
      <c r="EH418" s="170"/>
      <c r="EI418" s="170"/>
      <c r="EJ418" s="170"/>
      <c r="EK418" s="170"/>
      <c r="EL418" s="170"/>
      <c r="EM418" s="170"/>
      <c r="EN418" s="170"/>
      <c r="EO418" s="170"/>
      <c r="EP418" s="170"/>
      <c r="EQ418" s="170"/>
      <c r="ER418" s="170"/>
      <c r="ES418" s="170"/>
      <c r="ET418" s="170"/>
      <c r="EU418" s="170"/>
      <c r="EV418" s="170"/>
      <c r="EW418" s="170"/>
      <c r="EX418" s="170"/>
      <c r="EY418" s="170"/>
      <c r="EZ418" s="170"/>
      <c r="FA418" s="170"/>
      <c r="FB418" s="170"/>
      <c r="FC418" s="170"/>
      <c r="FD418" s="170"/>
      <c r="FE418" s="170"/>
      <c r="FF418" s="170"/>
      <c r="FG418" s="170"/>
      <c r="FH418" s="170"/>
      <c r="FI418" s="170"/>
      <c r="FJ418" s="170"/>
      <c r="FK418" s="170"/>
      <c r="FL418" s="170"/>
      <c r="FM418" s="170"/>
      <c r="FN418" s="170"/>
      <c r="FO418" s="170"/>
      <c r="FP418" s="170"/>
      <c r="FQ418" s="170"/>
      <c r="FR418" s="170"/>
      <c r="FS418" s="170"/>
      <c r="FT418" s="170"/>
      <c r="FU418" s="170"/>
      <c r="FV418" s="170"/>
      <c r="FW418" s="170"/>
      <c r="FX418" s="170"/>
      <c r="FY418" s="170"/>
      <c r="FZ418" s="170"/>
      <c r="GA418" s="170"/>
      <c r="GB418" s="170"/>
      <c r="GC418" s="170"/>
      <c r="GD418" s="170"/>
      <c r="GE418" s="170"/>
      <c r="GF418" s="170"/>
      <c r="GG418" s="170"/>
      <c r="GH418" s="170"/>
      <c r="GI418" s="170"/>
      <c r="GJ418" s="170"/>
      <c r="GK418" s="170"/>
      <c r="GL418" s="170"/>
      <c r="GM418" s="170"/>
      <c r="GN418" s="170"/>
      <c r="GO418" s="170"/>
      <c r="GP418" s="170"/>
      <c r="GQ418" s="170"/>
      <c r="GR418" s="170"/>
      <c r="GS418" s="170"/>
      <c r="GT418" s="170"/>
      <c r="GU418" s="170"/>
      <c r="GV418" s="170"/>
      <c r="GW418" s="170"/>
      <c r="GX418" s="170"/>
      <c r="GY418" s="170"/>
      <c r="GZ418" s="170"/>
      <c r="HA418" s="170"/>
      <c r="HB418" s="170"/>
      <c r="HC418" s="170"/>
      <c r="HD418" s="170"/>
      <c r="HE418" s="170"/>
      <c r="HF418" s="170"/>
      <c r="HG418" s="170"/>
      <c r="HH418" s="170"/>
      <c r="HI418" s="170"/>
      <c r="HJ418" s="170"/>
      <c r="HK418" s="170"/>
      <c r="HL418" s="170"/>
      <c r="HM418" s="170"/>
      <c r="HN418" s="170"/>
      <c r="HO418" s="170"/>
      <c r="HP418" s="170"/>
      <c r="HQ418" s="170"/>
      <c r="HR418" s="170"/>
      <c r="HS418" s="170"/>
      <c r="HT418" s="170"/>
      <c r="HU418" s="170"/>
      <c r="HV418" s="170"/>
      <c r="HW418" s="170"/>
      <c r="HX418" s="170"/>
      <c r="HY418" s="170"/>
      <c r="HZ418" s="170"/>
      <c r="IA418" s="170"/>
      <c r="IB418" s="170"/>
      <c r="IC418" s="170"/>
      <c r="ID418" s="170"/>
      <c r="IE418" s="170"/>
      <c r="IF418" s="170"/>
      <c r="IG418" s="170"/>
      <c r="IH418" s="170"/>
      <c r="II418" s="170"/>
      <c r="IJ418" s="170"/>
      <c r="IK418" s="253"/>
      <c r="IL418" s="253"/>
      <c r="IM418" s="253"/>
      <c r="IN418" s="253"/>
      <c r="IO418" s="253"/>
      <c r="IP418" s="253"/>
      <c r="IQ418" s="253"/>
      <c r="IR418" s="253"/>
      <c r="IS418" s="253"/>
      <c r="IT418" s="253"/>
      <c r="IU418" s="253"/>
      <c r="IV418" s="253"/>
      <c r="IW418" s="253"/>
      <c r="IX418" s="253"/>
      <c r="IY418" s="253"/>
      <c r="IZ418" s="253"/>
      <c r="JA418" s="253"/>
      <c r="JB418" s="253"/>
      <c r="JC418" s="253"/>
      <c r="JD418" s="253"/>
      <c r="JE418" s="253"/>
      <c r="JF418" s="253"/>
      <c r="JG418" s="253"/>
      <c r="JH418" s="253"/>
      <c r="JI418" s="253"/>
      <c r="JJ418" s="253"/>
      <c r="JK418" s="253"/>
      <c r="JL418" s="253"/>
      <c r="JM418" s="253"/>
      <c r="JN418" s="253"/>
      <c r="JO418" s="253"/>
      <c r="JP418" s="253"/>
      <c r="JQ418" s="253"/>
      <c r="JR418" s="253"/>
      <c r="JS418" s="253"/>
      <c r="JT418" s="253"/>
      <c r="JU418" s="253"/>
      <c r="JV418" s="253"/>
      <c r="JW418" s="253"/>
      <c r="JX418" s="253"/>
      <c r="JY418" s="253"/>
      <c r="JZ418" s="253"/>
      <c r="KA418" s="253"/>
      <c r="KB418" s="253"/>
      <c r="KC418" s="253"/>
      <c r="KD418" s="253"/>
      <c r="KE418" s="253"/>
      <c r="KF418" s="253"/>
      <c r="KG418" s="253"/>
      <c r="KH418" s="253"/>
      <c r="KI418" s="253"/>
      <c r="KJ418" s="253"/>
      <c r="KK418" s="253"/>
      <c r="KL418" s="253"/>
      <c r="KM418" s="253"/>
      <c r="KN418" s="253"/>
      <c r="KO418" s="253"/>
      <c r="KP418" s="253"/>
      <c r="KQ418" s="253"/>
      <c r="KR418" s="253"/>
      <c r="KS418" s="253"/>
      <c r="KT418" s="253"/>
      <c r="KU418" s="253"/>
      <c r="KV418" s="253"/>
      <c r="KW418" s="253"/>
      <c r="KX418" s="253"/>
      <c r="KY418" s="253"/>
      <c r="KZ418" s="253"/>
      <c r="LA418" s="253"/>
      <c r="LB418" s="253"/>
      <c r="LC418" s="253"/>
      <c r="LD418" s="253"/>
      <c r="LE418" s="253"/>
      <c r="LF418" s="253"/>
      <c r="LG418" s="253"/>
      <c r="LH418" s="253"/>
      <c r="LI418" s="253"/>
      <c r="LJ418" s="253"/>
      <c r="LK418" s="253"/>
      <c r="LL418" s="253"/>
      <c r="LM418" s="253"/>
      <c r="LN418" s="253"/>
      <c r="LO418" s="253"/>
      <c r="LP418" s="253"/>
      <c r="LQ418" s="253"/>
      <c r="LR418" s="253"/>
      <c r="LS418" s="253"/>
      <c r="LT418" s="253"/>
      <c r="LU418" s="253"/>
      <c r="LV418" s="253"/>
      <c r="LW418" s="253"/>
      <c r="LX418" s="253"/>
      <c r="LY418" s="253"/>
      <c r="LZ418" s="253"/>
      <c r="MA418" s="253"/>
      <c r="MB418" s="253"/>
      <c r="MC418" s="253"/>
      <c r="MD418" s="253"/>
      <c r="ME418" s="253"/>
      <c r="MF418" s="253"/>
      <c r="MG418" s="253"/>
      <c r="MH418" s="253"/>
      <c r="MI418" s="253"/>
      <c r="MJ418" s="253"/>
      <c r="MK418" s="253"/>
      <c r="ML418" s="253"/>
      <c r="MM418" s="253"/>
      <c r="MN418" s="253"/>
      <c r="MO418" s="253"/>
      <c r="MP418" s="253"/>
      <c r="MQ418" s="253"/>
      <c r="MR418" s="253"/>
      <c r="MS418" s="253"/>
      <c r="MT418" s="253"/>
      <c r="MU418" s="253"/>
      <c r="MV418" s="253"/>
      <c r="MW418" s="253"/>
      <c r="MX418" s="253"/>
      <c r="MY418" s="253"/>
      <c r="MZ418" s="253"/>
      <c r="NA418" s="253"/>
      <c r="NB418" s="253"/>
      <c r="NC418" s="253"/>
      <c r="ND418" s="253"/>
      <c r="NE418" s="253"/>
      <c r="NF418" s="253"/>
      <c r="NG418" s="253"/>
      <c r="NH418" s="253"/>
      <c r="NI418" s="253"/>
      <c r="NJ418" s="253"/>
      <c r="NK418" s="253"/>
      <c r="NL418" s="253"/>
      <c r="NM418" s="253"/>
      <c r="NN418" s="253"/>
      <c r="NO418" s="253"/>
      <c r="NP418" s="253"/>
      <c r="NQ418" s="253"/>
      <c r="NR418" s="253"/>
      <c r="NS418" s="253"/>
      <c r="NT418" s="253"/>
      <c r="NU418" s="253"/>
      <c r="NV418" s="253"/>
      <c r="NW418" s="253"/>
      <c r="NX418" s="253"/>
      <c r="NY418" s="253"/>
      <c r="NZ418" s="253"/>
      <c r="OA418" s="253"/>
      <c r="OB418" s="253"/>
      <c r="OC418" s="253"/>
      <c r="OD418" s="253"/>
      <c r="OE418" s="253"/>
      <c r="OF418" s="253"/>
      <c r="OG418" s="253"/>
      <c r="OH418" s="253"/>
      <c r="OI418" s="253"/>
      <c r="OJ418" s="253"/>
      <c r="OK418" s="253"/>
      <c r="OL418" s="253"/>
      <c r="OM418" s="253"/>
      <c r="ON418" s="253"/>
      <c r="OO418" s="253"/>
      <c r="OP418" s="253"/>
      <c r="OQ418" s="253"/>
      <c r="OR418" s="253"/>
      <c r="OS418" s="253"/>
      <c r="OT418" s="253"/>
      <c r="OU418" s="253"/>
      <c r="OV418" s="253"/>
      <c r="OW418" s="253"/>
      <c r="OX418" s="253"/>
      <c r="OY418" s="253"/>
      <c r="OZ418" s="253"/>
      <c r="PA418" s="253"/>
      <c r="PB418" s="253"/>
      <c r="PC418" s="253"/>
      <c r="PD418" s="253"/>
      <c r="PE418" s="253"/>
      <c r="PF418" s="253"/>
      <c r="PG418" s="253"/>
      <c r="PH418" s="253"/>
      <c r="PI418" s="253"/>
      <c r="PJ418" s="253"/>
      <c r="PK418" s="253"/>
      <c r="PL418" s="253"/>
      <c r="PM418" s="253"/>
      <c r="PN418" s="253"/>
      <c r="PO418" s="253"/>
      <c r="PP418" s="253"/>
      <c r="PQ418" s="253"/>
      <c r="PR418" s="253"/>
      <c r="PS418" s="253"/>
      <c r="PT418" s="253"/>
      <c r="PU418" s="253"/>
      <c r="PV418" s="253"/>
      <c r="PW418" s="253"/>
      <c r="PX418" s="253"/>
      <c r="PY418" s="253"/>
      <c r="PZ418" s="253"/>
      <c r="QA418" s="253"/>
      <c r="QB418" s="253"/>
      <c r="QC418" s="253"/>
      <c r="QD418" s="253"/>
      <c r="QE418" s="253"/>
      <c r="QF418" s="253"/>
      <c r="QG418" s="253"/>
      <c r="QH418" s="253"/>
      <c r="QI418" s="253"/>
      <c r="QJ418" s="253"/>
      <c r="QK418" s="253"/>
      <c r="QL418" s="253"/>
      <c r="QM418" s="253"/>
      <c r="QN418" s="253"/>
      <c r="QO418" s="253"/>
      <c r="QP418" s="253"/>
      <c r="QQ418" s="253"/>
      <c r="QR418" s="253"/>
      <c r="QS418" s="253"/>
      <c r="QT418" s="253"/>
      <c r="QU418" s="253"/>
      <c r="QV418" s="253"/>
      <c r="QW418" s="253"/>
      <c r="QX418" s="253"/>
      <c r="QY418" s="253"/>
      <c r="QZ418" s="253"/>
      <c r="RA418" s="253"/>
      <c r="RB418" s="253"/>
      <c r="RC418" s="253"/>
      <c r="RD418" s="253"/>
      <c r="RE418" s="253"/>
      <c r="RF418" s="253"/>
      <c r="RG418" s="253"/>
      <c r="RH418" s="253"/>
      <c r="RI418" s="253"/>
      <c r="RJ418" s="253"/>
      <c r="RK418" s="253"/>
      <c r="RL418" s="253"/>
      <c r="RM418" s="253"/>
      <c r="RN418" s="253"/>
      <c r="RO418" s="253"/>
      <c r="RP418" s="253"/>
      <c r="RQ418" s="253"/>
      <c r="RR418" s="253"/>
      <c r="RS418" s="253"/>
      <c r="RT418" s="253"/>
      <c r="RU418" s="253"/>
      <c r="RV418" s="253"/>
      <c r="RW418" s="253"/>
      <c r="RX418" s="253"/>
      <c r="RY418" s="253"/>
      <c r="RZ418" s="253"/>
      <c r="SA418" s="253"/>
      <c r="SB418" s="253"/>
      <c r="SC418" s="253"/>
      <c r="SD418" s="253"/>
      <c r="SE418" s="253"/>
      <c r="SF418" s="253"/>
      <c r="SG418" s="253"/>
      <c r="SH418" s="253"/>
      <c r="SI418" s="253"/>
      <c r="SJ418" s="253"/>
      <c r="SK418" s="253"/>
      <c r="SL418" s="253"/>
      <c r="SM418" s="253"/>
      <c r="SN418" s="253"/>
      <c r="SO418" s="253"/>
      <c r="SP418" s="253"/>
      <c r="SQ418" s="253"/>
      <c r="SR418" s="253"/>
      <c r="SS418" s="253"/>
      <c r="ST418" s="253"/>
      <c r="SU418" s="253"/>
      <c r="SV418" s="253"/>
      <c r="SW418" s="253"/>
      <c r="SX418" s="253"/>
      <c r="SY418" s="253"/>
      <c r="SZ418" s="253"/>
      <c r="TA418" s="253"/>
      <c r="TB418" s="253"/>
      <c r="TC418" s="253"/>
      <c r="TD418" s="253"/>
      <c r="TE418" s="253"/>
      <c r="TF418" s="253"/>
      <c r="TG418" s="253"/>
      <c r="TH418" s="253"/>
      <c r="TI418" s="253"/>
      <c r="TJ418" s="253"/>
      <c r="TK418" s="253"/>
      <c r="TL418" s="253"/>
      <c r="TM418" s="253"/>
      <c r="TN418" s="253"/>
      <c r="TO418" s="253"/>
      <c r="TP418" s="253"/>
      <c r="TQ418" s="253"/>
      <c r="TR418" s="253"/>
      <c r="TS418" s="253"/>
      <c r="TT418" s="253"/>
      <c r="TU418" s="253"/>
      <c r="TV418" s="253"/>
      <c r="TW418" s="253"/>
      <c r="TX418" s="253"/>
      <c r="TY418" s="253"/>
      <c r="TZ418" s="253"/>
      <c r="UA418" s="253"/>
      <c r="UB418" s="253"/>
      <c r="UC418" s="253"/>
      <c r="UD418" s="253"/>
      <c r="UE418" s="253"/>
      <c r="UF418" s="253"/>
      <c r="UG418" s="253"/>
      <c r="UH418" s="253"/>
      <c r="UI418" s="253"/>
      <c r="UJ418" s="253"/>
      <c r="UK418" s="253"/>
      <c r="UL418" s="253"/>
      <c r="UM418" s="253"/>
      <c r="UN418" s="253"/>
      <c r="UO418" s="253"/>
      <c r="UP418" s="253"/>
      <c r="UQ418" s="253"/>
      <c r="UR418" s="253"/>
      <c r="US418" s="253"/>
      <c r="UT418" s="253"/>
      <c r="UU418" s="253"/>
      <c r="UV418" s="253"/>
      <c r="UW418" s="253"/>
      <c r="UX418" s="253"/>
      <c r="UY418" s="253"/>
      <c r="UZ418" s="253"/>
      <c r="VA418" s="253"/>
      <c r="VB418" s="253"/>
      <c r="VC418" s="253"/>
      <c r="VD418" s="253"/>
      <c r="VE418" s="253"/>
      <c r="VF418" s="253"/>
      <c r="VG418" s="253"/>
      <c r="VH418" s="253"/>
      <c r="VI418" s="253"/>
      <c r="VJ418" s="253"/>
      <c r="VK418" s="253"/>
      <c r="VL418" s="253"/>
      <c r="VM418" s="253"/>
      <c r="VN418" s="253"/>
      <c r="VO418" s="253"/>
      <c r="VP418" s="253"/>
      <c r="VQ418" s="253"/>
      <c r="VR418" s="253"/>
      <c r="VS418" s="253"/>
      <c r="VT418" s="253"/>
      <c r="VU418" s="253"/>
      <c r="VV418" s="253"/>
      <c r="VW418" s="253"/>
      <c r="VX418" s="253"/>
      <c r="VY418" s="253"/>
      <c r="VZ418" s="253"/>
      <c r="WA418" s="253"/>
      <c r="WB418" s="253"/>
      <c r="WC418" s="253"/>
      <c r="WD418" s="253"/>
      <c r="WE418" s="253"/>
      <c r="WF418" s="253"/>
      <c r="WG418" s="253"/>
      <c r="WH418" s="253"/>
      <c r="WI418" s="253"/>
      <c r="WJ418" s="253"/>
      <c r="WK418" s="253"/>
      <c r="WL418" s="253"/>
      <c r="WM418" s="253"/>
      <c r="WN418" s="253"/>
      <c r="WO418" s="253"/>
      <c r="WP418" s="253"/>
      <c r="WQ418" s="253"/>
      <c r="WR418" s="253"/>
      <c r="WS418" s="253"/>
      <c r="WT418" s="253"/>
      <c r="WU418" s="253"/>
      <c r="WV418" s="253"/>
      <c r="WW418" s="253"/>
      <c r="WX418" s="253"/>
      <c r="WY418" s="253"/>
      <c r="WZ418" s="253"/>
      <c r="XA418" s="253"/>
      <c r="XB418" s="253"/>
      <c r="XC418" s="253"/>
      <c r="XD418" s="253"/>
      <c r="XE418" s="253"/>
      <c r="XF418" s="253"/>
      <c r="XG418" s="253"/>
      <c r="XH418" s="253"/>
      <c r="XI418" s="253"/>
      <c r="XJ418" s="253"/>
      <c r="XK418" s="253"/>
      <c r="XL418" s="253"/>
      <c r="XM418" s="253"/>
      <c r="XN418" s="253"/>
      <c r="XO418" s="253"/>
      <c r="XP418" s="253"/>
      <c r="XQ418" s="253"/>
      <c r="XR418" s="253"/>
      <c r="XS418" s="253"/>
      <c r="XT418" s="253"/>
      <c r="XU418" s="253"/>
      <c r="XV418" s="253"/>
      <c r="XW418" s="253"/>
      <c r="XX418" s="253"/>
      <c r="XY418" s="253"/>
      <c r="XZ418" s="253"/>
      <c r="YA418" s="253"/>
      <c r="YB418" s="253"/>
      <c r="YC418" s="253"/>
      <c r="YD418" s="253"/>
      <c r="YE418" s="253"/>
      <c r="YF418" s="253"/>
      <c r="YG418" s="253"/>
      <c r="YH418" s="253"/>
      <c r="YI418" s="253"/>
      <c r="YJ418" s="253"/>
      <c r="YK418" s="253"/>
      <c r="YL418" s="253"/>
      <c r="YM418" s="253"/>
      <c r="YN418" s="253"/>
      <c r="YO418" s="253"/>
      <c r="YP418" s="253"/>
      <c r="YQ418" s="253"/>
      <c r="YR418" s="253"/>
      <c r="YS418" s="253"/>
      <c r="YT418" s="253"/>
      <c r="YU418" s="253"/>
      <c r="YV418" s="253"/>
      <c r="YW418" s="253"/>
      <c r="YX418" s="253"/>
      <c r="YY418" s="253"/>
      <c r="YZ418" s="253"/>
      <c r="ZA418" s="253"/>
      <c r="ZB418" s="253"/>
      <c r="ZC418" s="253"/>
      <c r="ZD418" s="253"/>
      <c r="ZE418" s="253"/>
      <c r="ZF418" s="253"/>
      <c r="ZG418" s="253"/>
      <c r="ZH418" s="253"/>
      <c r="ZI418" s="253"/>
      <c r="ZJ418" s="253"/>
      <c r="ZK418" s="253"/>
      <c r="ZL418" s="253"/>
      <c r="ZM418" s="253"/>
      <c r="ZN418" s="253"/>
      <c r="ZO418" s="253"/>
      <c r="ZP418" s="253"/>
      <c r="ZQ418" s="253"/>
      <c r="ZR418" s="253"/>
      <c r="ZS418" s="253"/>
      <c r="ZT418" s="253"/>
      <c r="ZU418" s="253"/>
      <c r="ZV418" s="253"/>
      <c r="ZW418" s="253"/>
      <c r="ZX418" s="253"/>
      <c r="ZY418" s="253"/>
      <c r="ZZ418" s="253"/>
      <c r="AAA418" s="253"/>
      <c r="AAB418" s="253"/>
      <c r="AAC418" s="253"/>
      <c r="AAD418" s="253"/>
      <c r="AAE418" s="253"/>
      <c r="AAF418" s="253"/>
      <c r="AAG418" s="253"/>
      <c r="AAH418" s="253"/>
      <c r="AAI418" s="253"/>
      <c r="AAJ418" s="253"/>
      <c r="AAK418" s="253"/>
      <c r="AAL418" s="253"/>
      <c r="AAM418" s="253"/>
      <c r="AAN418" s="253"/>
      <c r="AAO418" s="253"/>
      <c r="AAP418" s="253"/>
      <c r="AAQ418" s="253"/>
      <c r="AAR418" s="253"/>
      <c r="AAS418" s="253"/>
      <c r="AAT418" s="253"/>
      <c r="AAU418" s="253"/>
      <c r="AAV418" s="253"/>
      <c r="AAW418" s="253"/>
      <c r="AAX418" s="253"/>
      <c r="AAY418" s="253"/>
      <c r="AAZ418" s="253"/>
      <c r="ABA418" s="253"/>
      <c r="ABB418" s="253"/>
      <c r="ABC418" s="253"/>
      <c r="ABD418" s="253"/>
      <c r="ABE418" s="253"/>
      <c r="ABF418" s="253"/>
      <c r="ABG418" s="253"/>
      <c r="ABH418" s="253"/>
      <c r="ABI418" s="253"/>
      <c r="ABJ418" s="253"/>
      <c r="ABK418" s="253"/>
      <c r="ABL418" s="253"/>
      <c r="ABM418" s="253"/>
      <c r="ABN418" s="253"/>
      <c r="ABO418" s="253"/>
      <c r="ABP418" s="253"/>
      <c r="ABQ418" s="253"/>
      <c r="ABR418" s="253"/>
      <c r="ABS418" s="253"/>
      <c r="ABT418" s="253"/>
      <c r="ABU418" s="253"/>
      <c r="ABV418" s="253"/>
      <c r="ABW418" s="253"/>
      <c r="ABX418" s="253"/>
      <c r="ABY418" s="253"/>
      <c r="ABZ418" s="253"/>
      <c r="ACA418" s="253"/>
      <c r="ACB418" s="253"/>
      <c r="ACC418" s="253"/>
      <c r="ACD418" s="253"/>
      <c r="ACE418" s="253"/>
      <c r="ACF418" s="253"/>
      <c r="ACG418" s="253"/>
      <c r="ACH418" s="253"/>
      <c r="ACI418" s="253"/>
      <c r="ACJ418" s="253"/>
      <c r="ACK418" s="253"/>
      <c r="ACL418" s="253"/>
      <c r="ACM418" s="253"/>
      <c r="ACN418" s="253"/>
      <c r="ACO418" s="253"/>
      <c r="ACP418" s="253"/>
      <c r="ACQ418" s="253"/>
      <c r="ACR418" s="253"/>
      <c r="ACS418" s="253"/>
      <c r="ACT418" s="253"/>
      <c r="ACU418" s="253"/>
      <c r="ACV418" s="253"/>
      <c r="ACW418" s="253"/>
      <c r="ACX418" s="253"/>
      <c r="ACY418" s="253"/>
      <c r="ACZ418" s="253"/>
      <c r="ADA418" s="253"/>
      <c r="ADB418" s="253"/>
      <c r="ADC418" s="253"/>
      <c r="ADD418" s="253"/>
      <c r="ADE418" s="253"/>
      <c r="ADF418" s="253"/>
      <c r="ADG418" s="253"/>
      <c r="ADH418" s="253"/>
      <c r="ADI418" s="253"/>
      <c r="ADJ418" s="253"/>
      <c r="ADK418" s="253"/>
      <c r="ADL418" s="253"/>
      <c r="ADM418" s="253"/>
      <c r="ADN418" s="253"/>
      <c r="ADO418" s="253"/>
      <c r="ADP418" s="253"/>
      <c r="ADQ418" s="253"/>
      <c r="ADR418" s="253"/>
      <c r="ADS418" s="253"/>
      <c r="ADT418" s="253"/>
      <c r="ADU418" s="253"/>
      <c r="ADV418" s="253"/>
      <c r="ADW418" s="253"/>
      <c r="ADX418" s="253"/>
      <c r="ADY418" s="253"/>
      <c r="ADZ418" s="253"/>
      <c r="AEA418" s="253"/>
      <c r="AEB418" s="253"/>
      <c r="AEC418" s="253"/>
      <c r="AED418" s="253"/>
      <c r="AEE418" s="253"/>
      <c r="AEF418" s="253"/>
      <c r="AEG418" s="253"/>
      <c r="AEH418" s="253"/>
      <c r="AEI418" s="253"/>
      <c r="AEJ418" s="253"/>
      <c r="AEK418" s="253"/>
      <c r="AEL418" s="253"/>
      <c r="AEM418" s="253"/>
      <c r="AEN418" s="253"/>
      <c r="AEO418" s="253"/>
      <c r="AEP418" s="253"/>
      <c r="AEQ418" s="253"/>
      <c r="AER418" s="253"/>
      <c r="AES418" s="253"/>
      <c r="AET418" s="253"/>
      <c r="AEU418" s="253"/>
      <c r="AEV418" s="253"/>
      <c r="AEW418" s="253"/>
      <c r="AEX418" s="253"/>
      <c r="AEY418" s="253"/>
      <c r="AEZ418" s="253"/>
      <c r="AFA418" s="253"/>
      <c r="AFB418" s="253"/>
      <c r="AFC418" s="253"/>
      <c r="AFD418" s="253"/>
      <c r="AFE418" s="253"/>
      <c r="AFF418" s="253"/>
      <c r="AFG418" s="253"/>
      <c r="AFH418" s="253"/>
      <c r="AFI418" s="253"/>
      <c r="AFJ418" s="253"/>
      <c r="AFK418" s="253"/>
      <c r="AFL418" s="253"/>
      <c r="AFM418" s="253"/>
      <c r="AFN418" s="253"/>
      <c r="AFO418" s="253"/>
      <c r="AFP418" s="253"/>
      <c r="AFQ418" s="253"/>
      <c r="AFR418" s="253"/>
      <c r="AFS418" s="253"/>
      <c r="AFT418" s="253"/>
      <c r="AFU418" s="253"/>
      <c r="AFV418" s="253"/>
      <c r="AFW418" s="253"/>
      <c r="AFX418" s="253"/>
      <c r="AFY418" s="253"/>
      <c r="AFZ418" s="253"/>
      <c r="AGA418" s="253"/>
      <c r="AGB418" s="253"/>
      <c r="AGC418" s="253"/>
      <c r="AGD418" s="253"/>
      <c r="AGE418" s="253"/>
      <c r="AGF418" s="253"/>
      <c r="AGG418" s="253"/>
      <c r="AGH418" s="253"/>
      <c r="AGI418" s="253"/>
      <c r="AGJ418" s="253"/>
      <c r="AGK418" s="253"/>
      <c r="AGL418" s="253"/>
      <c r="AGM418" s="253"/>
      <c r="AGN418" s="253"/>
      <c r="AGO418" s="253"/>
      <c r="AGP418" s="253"/>
      <c r="AGQ418" s="253"/>
      <c r="AGR418" s="253"/>
      <c r="AGS418" s="253"/>
      <c r="AGT418" s="253"/>
      <c r="AGU418" s="253"/>
      <c r="AGV418" s="253"/>
      <c r="AGW418" s="253"/>
      <c r="AGX418" s="253"/>
      <c r="AGY418" s="253"/>
      <c r="AGZ418" s="253"/>
      <c r="AHA418" s="253"/>
      <c r="AHB418" s="253"/>
      <c r="AHC418" s="253"/>
      <c r="AHD418" s="253"/>
      <c r="AHE418" s="253"/>
      <c r="AHF418" s="253"/>
      <c r="AHG418" s="253"/>
      <c r="AHH418" s="253"/>
      <c r="AHI418" s="253"/>
      <c r="AHJ418" s="253"/>
      <c r="AHK418" s="253"/>
      <c r="AHL418" s="253"/>
      <c r="AHM418" s="253"/>
      <c r="AHN418" s="253"/>
      <c r="AHO418" s="253"/>
      <c r="AHP418" s="253"/>
      <c r="AHQ418" s="253"/>
      <c r="AHR418" s="253"/>
      <c r="AHS418" s="253"/>
      <c r="AHT418" s="253"/>
      <c r="AHU418" s="253"/>
      <c r="AHV418" s="253"/>
      <c r="AHW418" s="253"/>
      <c r="AHX418" s="253"/>
      <c r="AHY418" s="253"/>
      <c r="AHZ418" s="253"/>
      <c r="AIA418" s="253"/>
      <c r="AIB418" s="253"/>
      <c r="AIC418" s="253"/>
      <c r="AID418" s="253"/>
      <c r="AIE418" s="253"/>
      <c r="AIF418" s="253"/>
      <c r="AIG418" s="253"/>
      <c r="AIH418" s="253"/>
      <c r="AII418" s="253"/>
      <c r="AIJ418" s="253"/>
      <c r="AIK418" s="253"/>
      <c r="AIL418" s="253"/>
      <c r="AIM418" s="253"/>
      <c r="AIN418" s="253"/>
      <c r="AIO418" s="253"/>
      <c r="AIP418" s="253"/>
      <c r="AIQ418" s="253"/>
      <c r="AIR418" s="253"/>
      <c r="AIS418" s="253"/>
      <c r="AIT418" s="253"/>
      <c r="AIU418" s="253"/>
      <c r="AIV418" s="253"/>
      <c r="AIW418" s="253"/>
      <c r="AIX418" s="253"/>
      <c r="AIY418" s="253"/>
      <c r="AIZ418" s="253"/>
      <c r="AJA418" s="253"/>
      <c r="AJB418" s="253"/>
      <c r="AJC418" s="253"/>
      <c r="AJD418" s="253"/>
      <c r="AJE418" s="253"/>
      <c r="AJF418" s="253"/>
      <c r="AJG418" s="253"/>
      <c r="AJH418" s="253"/>
      <c r="AJI418" s="253"/>
      <c r="AJJ418" s="253"/>
      <c r="AJK418" s="253"/>
      <c r="AJL418" s="253"/>
      <c r="AJM418" s="253"/>
      <c r="AJN418" s="253"/>
      <c r="AJO418" s="253"/>
      <c r="AJP418" s="253"/>
      <c r="AJQ418" s="253"/>
      <c r="AJR418" s="253"/>
      <c r="AJS418" s="253"/>
      <c r="AJT418" s="253"/>
      <c r="AJU418" s="253"/>
      <c r="AJV418" s="253"/>
      <c r="AJW418" s="253"/>
      <c r="AJX418" s="253"/>
      <c r="AJY418" s="253"/>
      <c r="AJZ418" s="253"/>
      <c r="AKA418" s="253"/>
      <c r="AKB418" s="253"/>
      <c r="AKC418" s="253"/>
      <c r="AKD418" s="253"/>
      <c r="AKE418" s="253"/>
      <c r="AKF418" s="253"/>
      <c r="AKG418" s="253"/>
      <c r="AKH418" s="253"/>
      <c r="AKI418" s="253"/>
      <c r="AKJ418" s="253"/>
      <c r="AKK418" s="253"/>
      <c r="AKL418" s="253"/>
      <c r="AKM418" s="253"/>
      <c r="AKN418" s="253"/>
      <c r="AKO418" s="253"/>
      <c r="AKP418" s="253"/>
      <c r="AKQ418" s="253"/>
      <c r="AKR418" s="253"/>
      <c r="AKS418" s="253"/>
      <c r="AKT418" s="253"/>
      <c r="AKU418" s="253"/>
      <c r="AKV418" s="253"/>
      <c r="AKW418" s="253"/>
      <c r="AKX418" s="253"/>
      <c r="AKY418" s="253"/>
      <c r="AKZ418" s="253"/>
      <c r="ALA418" s="253"/>
      <c r="ALB418" s="253"/>
      <c r="ALC418" s="253"/>
      <c r="ALD418" s="253"/>
      <c r="ALE418" s="253"/>
      <c r="ALF418" s="253"/>
      <c r="ALG418" s="253"/>
      <c r="ALH418" s="253"/>
      <c r="ALI418" s="253"/>
      <c r="ALJ418" s="253"/>
      <c r="ALK418" s="253"/>
      <c r="ALL418" s="253"/>
      <c r="ALM418" s="253"/>
      <c r="ALN418" s="253"/>
      <c r="ALO418" s="253"/>
      <c r="ALP418" s="253"/>
      <c r="ALQ418" s="253"/>
      <c r="ALR418" s="253"/>
      <c r="ALS418" s="253"/>
      <c r="ALT418" s="253"/>
      <c r="ALU418" s="253"/>
      <c r="ALV418" s="253"/>
      <c r="ALW418" s="253"/>
      <c r="ALX418" s="253"/>
      <c r="ALY418" s="253"/>
      <c r="ALZ418" s="253"/>
      <c r="AMA418" s="253"/>
      <c r="AMB418" s="253"/>
      <c r="AMC418" s="253"/>
      <c r="AMD418" s="253"/>
      <c r="AME418" s="253"/>
      <c r="AMF418" s="253"/>
      <c r="AMG418" s="253"/>
      <c r="AMH418" s="253"/>
      <c r="AMI418" s="253"/>
      <c r="AMJ418" s="253"/>
      <c r="AMK418" s="253"/>
      <c r="AML418" s="253"/>
      <c r="AMM418" s="253"/>
      <c r="AMN418" s="253"/>
      <c r="AMO418" s="253"/>
      <c r="AMP418" s="253"/>
      <c r="AMQ418" s="253"/>
      <c r="AMR418" s="253"/>
      <c r="AMS418" s="253"/>
      <c r="AMT418" s="253"/>
      <c r="AMU418" s="253"/>
      <c r="AMV418" s="253"/>
      <c r="AMW418" s="253"/>
      <c r="AMX418" s="253"/>
      <c r="AMY418" s="253"/>
      <c r="AMZ418" s="253"/>
      <c r="ANA418" s="253"/>
      <c r="ANB418" s="253"/>
      <c r="ANC418" s="253"/>
      <c r="AND418" s="253"/>
      <c r="ANE418" s="253"/>
      <c r="ANF418" s="253"/>
      <c r="ANG418" s="253"/>
      <c r="ANH418" s="253"/>
      <c r="ANI418" s="253"/>
      <c r="ANJ418" s="253"/>
      <c r="ANK418" s="253"/>
      <c r="ANL418" s="253"/>
      <c r="ANM418" s="253"/>
      <c r="ANN418" s="253"/>
      <c r="ANO418" s="253"/>
      <c r="ANP418" s="253"/>
      <c r="ANQ418" s="253"/>
      <c r="ANR418" s="253"/>
      <c r="ANS418" s="253"/>
      <c r="ANT418" s="253"/>
      <c r="ANU418" s="253"/>
      <c r="ANV418" s="253"/>
      <c r="ANW418" s="253"/>
      <c r="ANX418" s="253"/>
      <c r="ANY418" s="253"/>
      <c r="ANZ418" s="253"/>
      <c r="AOA418" s="253"/>
      <c r="AOB418" s="253"/>
      <c r="AOC418" s="253"/>
      <c r="AOD418" s="253"/>
      <c r="AOE418" s="253"/>
      <c r="AOF418" s="253"/>
      <c r="AOG418" s="253"/>
      <c r="AOH418" s="253"/>
      <c r="AOI418" s="253"/>
      <c r="AOJ418" s="253"/>
      <c r="AOK418" s="253"/>
      <c r="AOL418" s="253"/>
      <c r="AOM418" s="253"/>
      <c r="AON418" s="253"/>
      <c r="AOO418" s="253"/>
      <c r="AOP418" s="253"/>
      <c r="AOQ418" s="253"/>
      <c r="AOR418" s="253"/>
      <c r="AOS418" s="253"/>
      <c r="AOT418" s="253"/>
      <c r="AOU418" s="253"/>
      <c r="AOV418" s="253"/>
      <c r="AOW418" s="253"/>
      <c r="AOX418" s="253"/>
      <c r="AOY418" s="253"/>
      <c r="AOZ418" s="253"/>
      <c r="APA418" s="253"/>
      <c r="APB418" s="253"/>
      <c r="APC418" s="253"/>
      <c r="APD418" s="253"/>
      <c r="APE418" s="253"/>
      <c r="APF418" s="253"/>
      <c r="APG418" s="253"/>
      <c r="APH418" s="253"/>
      <c r="API418" s="253"/>
      <c r="APJ418" s="253"/>
      <c r="APK418" s="253"/>
      <c r="APL418" s="253"/>
      <c r="APM418" s="253"/>
      <c r="APN418" s="253"/>
      <c r="APO418" s="253"/>
      <c r="APP418" s="253"/>
      <c r="APQ418" s="253"/>
      <c r="APR418" s="253"/>
      <c r="APS418" s="253"/>
      <c r="APT418" s="253"/>
      <c r="APU418" s="253"/>
      <c r="APV418" s="253"/>
      <c r="APW418" s="253"/>
      <c r="APX418" s="253"/>
      <c r="APY418" s="253"/>
      <c r="APZ418" s="253"/>
      <c r="AQA418" s="253"/>
      <c r="AQB418" s="253"/>
      <c r="AQC418" s="253"/>
      <c r="AQD418" s="253"/>
      <c r="AQE418" s="253"/>
      <c r="AQF418" s="253"/>
      <c r="AQG418" s="253"/>
      <c r="AQH418" s="253"/>
      <c r="AQI418" s="253"/>
      <c r="AQJ418" s="253"/>
      <c r="AQK418" s="253"/>
      <c r="AQL418" s="253"/>
      <c r="AQM418" s="253"/>
      <c r="AQN418" s="253"/>
      <c r="AQO418" s="253"/>
      <c r="AQP418" s="253"/>
      <c r="AQQ418" s="253"/>
      <c r="AQR418" s="253"/>
      <c r="AQS418" s="253"/>
      <c r="AQT418" s="253"/>
      <c r="AQU418" s="253"/>
      <c r="AQV418" s="253"/>
      <c r="AQW418" s="253"/>
      <c r="AQX418" s="253"/>
      <c r="AQY418" s="253"/>
      <c r="AQZ418" s="253"/>
      <c r="ARA418" s="253"/>
      <c r="ARB418" s="253"/>
      <c r="ARC418" s="253"/>
      <c r="ARD418" s="253"/>
      <c r="ARE418" s="253"/>
      <c r="ARF418" s="253"/>
      <c r="ARG418" s="253"/>
      <c r="ARH418" s="253"/>
      <c r="ARI418" s="253"/>
      <c r="ARJ418" s="253"/>
      <c r="ARK418" s="253"/>
      <c r="ARL418" s="253"/>
      <c r="ARM418" s="253"/>
      <c r="ARN418" s="253"/>
      <c r="ARO418" s="253"/>
      <c r="ARP418" s="253"/>
      <c r="ARQ418" s="253"/>
      <c r="ARR418" s="253"/>
      <c r="ARS418" s="253"/>
      <c r="ART418" s="253"/>
      <c r="ARU418" s="253"/>
      <c r="ARV418" s="253"/>
      <c r="ARW418" s="253"/>
      <c r="ARX418" s="253"/>
      <c r="ARY418" s="253"/>
      <c r="ARZ418" s="253"/>
      <c r="ASA418" s="253"/>
      <c r="ASB418" s="253"/>
      <c r="ASC418" s="253"/>
      <c r="ASD418" s="253"/>
      <c r="ASE418" s="253"/>
      <c r="ASF418" s="253"/>
      <c r="ASG418" s="253"/>
      <c r="ASH418" s="253"/>
      <c r="ASI418" s="253"/>
      <c r="ASJ418" s="253"/>
      <c r="ASK418" s="253"/>
      <c r="ASL418" s="253"/>
      <c r="ASM418" s="253"/>
      <c r="ASN418" s="253"/>
      <c r="ASO418" s="253"/>
      <c r="ASP418" s="253"/>
      <c r="ASQ418" s="253"/>
      <c r="ASR418" s="253"/>
      <c r="ASS418" s="253"/>
      <c r="AST418" s="253"/>
      <c r="ASU418" s="253"/>
      <c r="ASV418" s="253"/>
      <c r="ASW418" s="253"/>
      <c r="ASX418" s="253"/>
      <c r="ASY418" s="253"/>
      <c r="ASZ418" s="253"/>
      <c r="ATA418" s="253"/>
      <c r="ATB418" s="253"/>
      <c r="ATC418" s="253"/>
      <c r="ATD418" s="253"/>
      <c r="ATE418" s="253"/>
      <c r="ATF418" s="253"/>
      <c r="ATG418" s="253"/>
      <c r="ATH418" s="253"/>
      <c r="ATI418" s="253"/>
      <c r="ATJ418" s="253"/>
      <c r="ATK418" s="253"/>
      <c r="ATL418" s="253"/>
      <c r="ATM418" s="253"/>
      <c r="ATN418" s="253"/>
      <c r="ATO418" s="253"/>
      <c r="ATP418" s="253"/>
      <c r="ATQ418" s="253"/>
      <c r="ATR418" s="253"/>
      <c r="ATS418" s="253"/>
      <c r="ATT418" s="253"/>
      <c r="ATU418" s="253"/>
      <c r="ATV418" s="253"/>
      <c r="ATW418" s="253"/>
      <c r="ATX418" s="253"/>
      <c r="ATY418" s="253"/>
      <c r="ATZ418" s="253"/>
      <c r="AUA418" s="253"/>
      <c r="AUB418" s="253"/>
      <c r="AUC418" s="253"/>
      <c r="AUD418" s="253"/>
      <c r="AUE418" s="253"/>
      <c r="AUF418" s="253"/>
      <c r="AUG418" s="253"/>
      <c r="AUH418" s="253"/>
      <c r="AUI418" s="253"/>
      <c r="AUJ418" s="253"/>
      <c r="AUK418" s="253"/>
      <c r="AUL418" s="253"/>
      <c r="AUM418" s="253"/>
      <c r="AUN418" s="253"/>
      <c r="AUO418" s="253"/>
      <c r="AUP418" s="253"/>
      <c r="AUQ418" s="253"/>
      <c r="AUR418" s="253"/>
      <c r="AUS418" s="253"/>
      <c r="AUT418" s="253"/>
      <c r="AUU418" s="253"/>
      <c r="AUV418" s="253"/>
      <c r="AUW418" s="253"/>
      <c r="AUX418" s="253"/>
      <c r="AUY418" s="253"/>
      <c r="AUZ418" s="253"/>
      <c r="AVA418" s="253"/>
      <c r="AVB418" s="253"/>
      <c r="AVC418" s="253"/>
      <c r="AVD418" s="253"/>
      <c r="AVE418" s="253"/>
      <c r="AVF418" s="253"/>
      <c r="AVG418" s="253"/>
      <c r="AVH418" s="253"/>
      <c r="AVI418" s="253"/>
      <c r="AVJ418" s="253"/>
      <c r="AVK418" s="253"/>
      <c r="AVL418" s="253"/>
      <c r="AVM418" s="253"/>
      <c r="AVN418" s="253"/>
      <c r="AVO418" s="253"/>
      <c r="AVP418" s="253"/>
      <c r="AVQ418" s="253"/>
      <c r="AVR418" s="253"/>
      <c r="AVS418" s="253"/>
      <c r="AVT418" s="253"/>
      <c r="AVU418" s="253"/>
      <c r="AVV418" s="253"/>
      <c r="AVW418" s="253"/>
      <c r="AVX418" s="253"/>
      <c r="AVY418" s="253"/>
      <c r="AVZ418" s="253"/>
      <c r="AWA418" s="253"/>
      <c r="AWB418" s="253"/>
      <c r="AWC418" s="253"/>
      <c r="AWD418" s="253"/>
      <c r="AWE418" s="253"/>
      <c r="AWF418" s="253"/>
      <c r="AWG418" s="253"/>
      <c r="AWH418" s="253"/>
      <c r="AWI418" s="253"/>
      <c r="AWJ418" s="253"/>
      <c r="AWK418" s="253"/>
      <c r="AWL418" s="253"/>
      <c r="AWM418" s="253"/>
      <c r="AWN418" s="253"/>
      <c r="AWO418" s="253"/>
      <c r="AWP418" s="253"/>
      <c r="AWQ418" s="253"/>
      <c r="AWR418" s="253"/>
      <c r="AWS418" s="253"/>
      <c r="AWT418" s="253"/>
      <c r="AWU418" s="253"/>
      <c r="AWV418" s="253"/>
      <c r="AWW418" s="253"/>
      <c r="AWX418" s="253"/>
      <c r="AWY418" s="253"/>
      <c r="AWZ418" s="253"/>
      <c r="AXA418" s="253"/>
      <c r="AXB418" s="253"/>
      <c r="AXC418" s="253"/>
      <c r="AXD418" s="253"/>
      <c r="AXE418" s="253"/>
      <c r="AXF418" s="253"/>
      <c r="AXG418" s="253"/>
      <c r="AXH418" s="253"/>
      <c r="AXI418" s="253"/>
      <c r="AXJ418" s="253"/>
      <c r="AXK418" s="253"/>
      <c r="AXL418" s="253"/>
      <c r="AXM418" s="253"/>
      <c r="AXN418" s="253"/>
      <c r="AXO418" s="253"/>
      <c r="AXP418" s="253"/>
      <c r="AXQ418" s="253"/>
      <c r="AXR418" s="253"/>
      <c r="AXS418" s="253"/>
      <c r="AXT418" s="253"/>
      <c r="AXU418" s="253"/>
      <c r="AXV418" s="253"/>
      <c r="AXW418" s="253"/>
      <c r="AXX418" s="253"/>
      <c r="AXY418" s="253"/>
      <c r="AXZ418" s="253"/>
      <c r="AYA418" s="253"/>
      <c r="AYB418" s="253"/>
      <c r="AYC418" s="253"/>
      <c r="AYD418" s="253"/>
      <c r="AYE418" s="253"/>
      <c r="AYF418" s="253"/>
      <c r="AYG418" s="253"/>
      <c r="AYH418" s="253"/>
      <c r="AYI418" s="253"/>
      <c r="AYJ418" s="253"/>
      <c r="AYK418" s="253"/>
      <c r="AYL418" s="253"/>
      <c r="AYM418" s="253"/>
      <c r="AYN418" s="253"/>
      <c r="AYO418" s="253"/>
      <c r="AYP418" s="253"/>
      <c r="AYQ418" s="253"/>
      <c r="AYR418" s="253"/>
      <c r="AYS418" s="253"/>
      <c r="AYT418" s="253"/>
      <c r="AYU418" s="253"/>
      <c r="AYV418" s="253"/>
      <c r="AYW418" s="253"/>
      <c r="AYX418" s="253"/>
      <c r="AYY418" s="253"/>
      <c r="AYZ418" s="253"/>
      <c r="AZA418" s="253"/>
      <c r="AZB418" s="253"/>
      <c r="AZC418" s="253"/>
      <c r="AZD418" s="253"/>
      <c r="AZE418" s="253"/>
      <c r="AZF418" s="253"/>
      <c r="AZG418" s="253"/>
      <c r="AZH418" s="253"/>
      <c r="AZI418" s="253"/>
      <c r="AZJ418" s="253"/>
      <c r="AZK418" s="253"/>
      <c r="AZL418" s="253"/>
      <c r="AZM418" s="253"/>
      <c r="AZN418" s="253"/>
      <c r="AZO418" s="253"/>
      <c r="AZP418" s="253"/>
      <c r="AZQ418" s="253"/>
      <c r="AZR418" s="253"/>
      <c r="AZS418" s="253"/>
      <c r="AZT418" s="253"/>
      <c r="AZU418" s="253"/>
      <c r="AZV418" s="253"/>
      <c r="AZW418" s="253"/>
      <c r="AZX418" s="253"/>
      <c r="AZY418" s="253"/>
      <c r="AZZ418" s="253"/>
      <c r="BAA418" s="253"/>
      <c r="BAB418" s="253"/>
      <c r="BAC418" s="253"/>
      <c r="BAD418" s="253"/>
      <c r="BAE418" s="253"/>
      <c r="BAF418" s="253"/>
      <c r="BAG418" s="253"/>
      <c r="BAH418" s="253"/>
      <c r="BAI418" s="253"/>
      <c r="BAJ418" s="253"/>
      <c r="BAK418" s="253"/>
      <c r="BAL418" s="253"/>
      <c r="BAM418" s="253"/>
      <c r="BAN418" s="253"/>
      <c r="BAO418" s="253"/>
      <c r="BAP418" s="253"/>
      <c r="BAQ418" s="253"/>
      <c r="BAR418" s="253"/>
      <c r="BAS418" s="253"/>
      <c r="BAT418" s="253"/>
      <c r="BAU418" s="253"/>
      <c r="BAV418" s="253"/>
      <c r="BAW418" s="253"/>
      <c r="BAX418" s="253"/>
      <c r="BAY418" s="253"/>
      <c r="BAZ418" s="253"/>
      <c r="BBA418" s="253"/>
      <c r="BBB418" s="253"/>
      <c r="BBC418" s="253"/>
      <c r="BBD418" s="253"/>
      <c r="BBE418" s="253"/>
      <c r="BBF418" s="253"/>
      <c r="BBG418" s="253"/>
      <c r="BBH418" s="253"/>
      <c r="BBI418" s="253"/>
      <c r="BBJ418" s="253"/>
      <c r="BBK418" s="253"/>
      <c r="BBL418" s="253"/>
      <c r="BBM418" s="253"/>
      <c r="BBN418" s="253"/>
      <c r="BBO418" s="253"/>
      <c r="BBP418" s="253"/>
      <c r="BBQ418" s="253"/>
      <c r="BBR418" s="253"/>
      <c r="BBS418" s="253"/>
      <c r="BBT418" s="253"/>
      <c r="BBU418" s="253"/>
      <c r="BBV418" s="253"/>
      <c r="BBW418" s="253"/>
      <c r="BBX418" s="253"/>
      <c r="BBY418" s="253"/>
      <c r="BBZ418" s="253"/>
      <c r="BCA418" s="253"/>
      <c r="BCB418" s="253"/>
      <c r="BCC418" s="253"/>
      <c r="BCD418" s="253"/>
      <c r="BCE418" s="253"/>
      <c r="BCF418" s="253"/>
      <c r="BCG418" s="253"/>
      <c r="BCH418" s="253"/>
      <c r="BCI418" s="253"/>
      <c r="BCJ418" s="253"/>
      <c r="BCK418" s="253"/>
      <c r="BCL418" s="253"/>
      <c r="BCM418" s="253"/>
      <c r="BCN418" s="253"/>
      <c r="BCO418" s="253"/>
      <c r="BCP418" s="253"/>
      <c r="BCQ418" s="253"/>
      <c r="BCR418" s="253"/>
      <c r="BCS418" s="253"/>
      <c r="BCT418" s="253"/>
      <c r="BCU418" s="253"/>
      <c r="BCV418" s="253"/>
      <c r="BCW418" s="253"/>
      <c r="BCX418" s="253"/>
      <c r="BCY418" s="253"/>
      <c r="BCZ418" s="253"/>
      <c r="BDA418" s="253"/>
      <c r="BDB418" s="253"/>
      <c r="BDC418" s="253"/>
      <c r="BDD418" s="253"/>
      <c r="BDE418" s="253"/>
      <c r="BDF418" s="253"/>
      <c r="BDG418" s="253"/>
      <c r="BDH418" s="253"/>
      <c r="BDI418" s="253"/>
      <c r="BDJ418" s="253"/>
      <c r="BDK418" s="253"/>
      <c r="BDL418" s="253"/>
      <c r="BDM418" s="253"/>
      <c r="BDN418" s="253"/>
      <c r="BDO418" s="253"/>
      <c r="BDP418" s="253"/>
      <c r="BDQ418" s="253"/>
      <c r="BDR418" s="253"/>
      <c r="BDS418" s="253"/>
      <c r="BDT418" s="253"/>
      <c r="BDU418" s="253"/>
      <c r="BDV418" s="253"/>
      <c r="BDW418" s="253"/>
      <c r="BDX418" s="253"/>
      <c r="BDY418" s="253"/>
      <c r="BDZ418" s="253"/>
      <c r="BEA418" s="253"/>
      <c r="BEB418" s="253"/>
      <c r="BEC418" s="253"/>
      <c r="BED418" s="253"/>
      <c r="BEE418" s="253"/>
      <c r="BEF418" s="253"/>
      <c r="BEG418" s="253"/>
      <c r="BEH418" s="253"/>
      <c r="BEI418" s="253"/>
      <c r="BEJ418" s="253"/>
      <c r="BEK418" s="253"/>
      <c r="BEL418" s="253"/>
      <c r="BEM418" s="253"/>
      <c r="BEN418" s="253"/>
      <c r="BEO418" s="253"/>
      <c r="BEP418" s="253"/>
      <c r="BEQ418" s="253"/>
      <c r="BER418" s="253"/>
      <c r="BES418" s="253"/>
      <c r="BET418" s="253"/>
      <c r="BEU418" s="253"/>
      <c r="BEV418" s="253"/>
      <c r="BEW418" s="253"/>
      <c r="BEX418" s="253"/>
      <c r="BEY418" s="253"/>
      <c r="BEZ418" s="253"/>
      <c r="BFA418" s="253"/>
      <c r="BFB418" s="253"/>
      <c r="BFC418" s="253"/>
      <c r="BFD418" s="253"/>
      <c r="BFE418" s="253"/>
      <c r="BFF418" s="253"/>
      <c r="BFG418" s="253"/>
      <c r="BFH418" s="253"/>
      <c r="BFI418" s="253"/>
      <c r="BFJ418" s="253"/>
      <c r="BFK418" s="253"/>
      <c r="BFL418" s="253"/>
      <c r="BFM418" s="253"/>
      <c r="BFN418" s="253"/>
      <c r="BFO418" s="253"/>
      <c r="BFP418" s="253"/>
      <c r="BFQ418" s="253"/>
      <c r="BFR418" s="253"/>
      <c r="BFS418" s="253"/>
      <c r="BFT418" s="253"/>
      <c r="BFU418" s="253"/>
      <c r="BFV418" s="253"/>
      <c r="BFW418" s="253"/>
      <c r="BFX418" s="253"/>
      <c r="BFY418" s="253"/>
      <c r="BFZ418" s="253"/>
      <c r="BGA418" s="253"/>
      <c r="BGB418" s="253"/>
      <c r="BGC418" s="253"/>
      <c r="BGD418" s="253"/>
      <c r="BGE418" s="253"/>
      <c r="BGF418" s="253"/>
      <c r="BGG418" s="253"/>
      <c r="BGH418" s="253"/>
      <c r="BGI418" s="253"/>
      <c r="BGJ418" s="253"/>
      <c r="BGK418" s="253"/>
      <c r="BGL418" s="253"/>
      <c r="BGM418" s="253"/>
      <c r="BGN418" s="253"/>
      <c r="BGO418" s="253"/>
      <c r="BGP418" s="253"/>
      <c r="BGQ418" s="253"/>
      <c r="BGR418" s="253"/>
      <c r="BGS418" s="253"/>
      <c r="BGT418" s="253"/>
      <c r="BGU418" s="253"/>
      <c r="BGV418" s="253"/>
      <c r="BGW418" s="253"/>
      <c r="BGX418" s="253"/>
      <c r="BGY418" s="253"/>
      <c r="BGZ418" s="253"/>
      <c r="BHA418" s="253"/>
      <c r="BHB418" s="253"/>
      <c r="BHC418" s="253"/>
      <c r="BHD418" s="253"/>
      <c r="BHE418" s="253"/>
      <c r="BHF418" s="253"/>
      <c r="BHG418" s="253"/>
      <c r="BHH418" s="253"/>
      <c r="BHI418" s="253"/>
      <c r="BHJ418" s="253"/>
      <c r="BHK418" s="253"/>
      <c r="BHL418" s="253"/>
      <c r="BHM418" s="253"/>
      <c r="BHN418" s="253"/>
      <c r="BHO418" s="253"/>
      <c r="BHP418" s="253"/>
      <c r="BHQ418" s="253"/>
      <c r="BHR418" s="253"/>
      <c r="BHS418" s="253"/>
      <c r="BHT418" s="253"/>
      <c r="BHU418" s="253"/>
      <c r="BHV418" s="253"/>
      <c r="BHW418" s="253"/>
      <c r="BHX418" s="253"/>
      <c r="BHY418" s="253"/>
      <c r="BHZ418" s="253"/>
      <c r="BIA418" s="253"/>
      <c r="BIB418" s="253"/>
      <c r="BIC418" s="253"/>
      <c r="BID418" s="253"/>
      <c r="BIE418" s="253"/>
      <c r="BIF418" s="253"/>
      <c r="BIG418" s="253"/>
      <c r="BIH418" s="253"/>
      <c r="BII418" s="253"/>
      <c r="BIJ418" s="253"/>
      <c r="BIK418" s="253"/>
      <c r="BIL418" s="253"/>
      <c r="BIM418" s="253"/>
      <c r="BIN418" s="253"/>
      <c r="BIO418" s="253"/>
      <c r="BIP418" s="253"/>
      <c r="BIQ418" s="253"/>
      <c r="BIR418" s="253"/>
      <c r="BIS418" s="253"/>
      <c r="BIT418" s="253"/>
      <c r="BIU418" s="253"/>
      <c r="BIV418" s="253"/>
      <c r="BIW418" s="253"/>
      <c r="BIX418" s="253"/>
      <c r="BIY418" s="253"/>
      <c r="BIZ418" s="253"/>
      <c r="BJA418" s="253"/>
      <c r="BJB418" s="253"/>
      <c r="BJC418" s="253"/>
      <c r="BJD418" s="253"/>
      <c r="BJE418" s="253"/>
      <c r="BJF418" s="253"/>
      <c r="BJG418" s="253"/>
      <c r="BJH418" s="253"/>
      <c r="BJI418" s="253"/>
      <c r="BJJ418" s="253"/>
      <c r="BJK418" s="253"/>
      <c r="BJL418" s="253"/>
      <c r="BJM418" s="253"/>
      <c r="BJN418" s="253"/>
      <c r="BJO418" s="253"/>
      <c r="BJP418" s="253"/>
      <c r="BJQ418" s="253"/>
      <c r="BJR418" s="253"/>
      <c r="BJS418" s="253"/>
      <c r="BJT418" s="253"/>
      <c r="BJU418" s="253"/>
      <c r="BJV418" s="253"/>
      <c r="BJW418" s="253"/>
      <c r="BJX418" s="253"/>
      <c r="BJY418" s="253"/>
      <c r="BJZ418" s="253"/>
      <c r="BKA418" s="253"/>
      <c r="BKB418" s="253"/>
      <c r="BKC418" s="253"/>
      <c r="BKD418" s="253"/>
      <c r="BKE418" s="253"/>
      <c r="BKF418" s="253"/>
      <c r="BKG418" s="253"/>
      <c r="BKH418" s="253"/>
      <c r="BKI418" s="253"/>
      <c r="BKJ418" s="253"/>
      <c r="BKK418" s="253"/>
      <c r="BKL418" s="253"/>
      <c r="BKM418" s="253"/>
      <c r="BKN418" s="253"/>
      <c r="BKO418" s="253"/>
      <c r="BKP418" s="253"/>
      <c r="BKQ418" s="253"/>
      <c r="BKR418" s="253"/>
      <c r="BKS418" s="253"/>
      <c r="BKT418" s="253"/>
      <c r="BKU418" s="253"/>
      <c r="BKV418" s="253"/>
      <c r="BKW418" s="253"/>
      <c r="BKX418" s="253"/>
      <c r="BKY418" s="253"/>
      <c r="BKZ418" s="253"/>
      <c r="BLA418" s="253"/>
      <c r="BLB418" s="253"/>
      <c r="BLC418" s="253"/>
      <c r="BLD418" s="253"/>
      <c r="BLE418" s="253"/>
      <c r="BLF418" s="253"/>
      <c r="BLG418" s="253"/>
      <c r="BLH418" s="253"/>
      <c r="BLI418" s="253"/>
      <c r="BLJ418" s="253"/>
      <c r="BLK418" s="253"/>
      <c r="BLL418" s="253"/>
      <c r="BLM418" s="253"/>
      <c r="BLN418" s="253"/>
      <c r="BLO418" s="253"/>
      <c r="BLP418" s="253"/>
      <c r="BLQ418" s="253"/>
      <c r="BLR418" s="253"/>
      <c r="BLS418" s="253"/>
      <c r="BLT418" s="253"/>
      <c r="BLU418" s="253"/>
      <c r="BLV418" s="253"/>
      <c r="BLW418" s="253"/>
      <c r="BLX418" s="253"/>
      <c r="BLY418" s="253"/>
      <c r="BLZ418" s="253"/>
      <c r="BMA418" s="253"/>
      <c r="BMB418" s="253"/>
      <c r="BMC418" s="253"/>
      <c r="BMD418" s="253"/>
      <c r="BME418" s="253"/>
      <c r="BMF418" s="253"/>
      <c r="BMG418" s="253"/>
      <c r="BMH418" s="253"/>
      <c r="BMI418" s="253"/>
      <c r="BMJ418" s="253"/>
      <c r="BMK418" s="253"/>
      <c r="BML418" s="253"/>
      <c r="BMM418" s="253"/>
      <c r="BMN418" s="253"/>
      <c r="BMO418" s="253"/>
      <c r="BMP418" s="253"/>
      <c r="BMQ418" s="253"/>
      <c r="BMR418" s="253"/>
      <c r="BMS418" s="253"/>
      <c r="BMT418" s="253"/>
      <c r="BMU418" s="253"/>
      <c r="BMV418" s="253"/>
      <c r="BMW418" s="253"/>
      <c r="BMX418" s="253"/>
      <c r="BMY418" s="253"/>
      <c r="BMZ418" s="253"/>
      <c r="BNA418" s="253"/>
      <c r="BNB418" s="253"/>
      <c r="BNC418" s="253"/>
      <c r="BND418" s="253"/>
      <c r="BNE418" s="253"/>
      <c r="BNF418" s="253"/>
      <c r="BNG418" s="253"/>
      <c r="BNH418" s="253"/>
      <c r="BNI418" s="253"/>
      <c r="BNJ418" s="253"/>
      <c r="BNK418" s="253"/>
      <c r="BNL418" s="253"/>
      <c r="BNM418" s="253"/>
      <c r="BNN418" s="253"/>
      <c r="BNO418" s="253"/>
      <c r="BNP418" s="253"/>
      <c r="BNQ418" s="253"/>
      <c r="BNR418" s="253"/>
      <c r="BNS418" s="253"/>
      <c r="BNT418" s="253"/>
      <c r="BNU418" s="253"/>
      <c r="BNV418" s="253"/>
      <c r="BNW418" s="253"/>
      <c r="BNX418" s="253"/>
      <c r="BNY418" s="253"/>
      <c r="BNZ418" s="253"/>
      <c r="BOA418" s="253"/>
      <c r="BOB418" s="253"/>
      <c r="BOC418" s="253"/>
      <c r="BOD418" s="253"/>
      <c r="BOE418" s="253"/>
      <c r="BOF418" s="253"/>
      <c r="BOG418" s="253"/>
      <c r="BOH418" s="253"/>
      <c r="BOI418" s="253"/>
      <c r="BOJ418" s="253"/>
      <c r="BOK418" s="253"/>
      <c r="BOL418" s="253"/>
      <c r="BOM418" s="253"/>
      <c r="BON418" s="253"/>
      <c r="BOO418" s="253"/>
      <c r="BOP418" s="253"/>
      <c r="BOQ418" s="253"/>
      <c r="BOR418" s="253"/>
      <c r="BOS418" s="253"/>
      <c r="BOT418" s="253"/>
      <c r="BOU418" s="253"/>
      <c r="BOV418" s="253"/>
      <c r="BOW418" s="253"/>
      <c r="BOX418" s="253"/>
      <c r="BOY418" s="253"/>
      <c r="BOZ418" s="253"/>
      <c r="BPA418" s="253"/>
      <c r="BPB418" s="253"/>
      <c r="BPC418" s="253"/>
      <c r="BPD418" s="253"/>
      <c r="BPE418" s="253"/>
      <c r="BPF418" s="253"/>
      <c r="BPG418" s="253"/>
      <c r="BPH418" s="253"/>
      <c r="BPI418" s="253"/>
      <c r="BPJ418" s="253"/>
      <c r="BPK418" s="253"/>
      <c r="BPL418" s="253"/>
      <c r="BPM418" s="253"/>
      <c r="BPN418" s="253"/>
      <c r="BPO418" s="253"/>
      <c r="BPP418" s="253"/>
      <c r="BPQ418" s="253"/>
      <c r="BPR418" s="253"/>
      <c r="BPS418" s="253"/>
      <c r="BPT418" s="253"/>
      <c r="BPU418" s="253"/>
      <c r="BPV418" s="253"/>
      <c r="BPW418" s="253"/>
      <c r="BPX418" s="253"/>
      <c r="BPY418" s="253"/>
      <c r="BPZ418" s="253"/>
      <c r="BQA418" s="253"/>
      <c r="BQB418" s="253"/>
      <c r="BQC418" s="253"/>
      <c r="BQD418" s="253"/>
      <c r="BQE418" s="253"/>
      <c r="BQF418" s="253"/>
      <c r="BQG418" s="253"/>
      <c r="BQH418" s="253"/>
      <c r="BQI418" s="253"/>
      <c r="BQJ418" s="253"/>
      <c r="BQK418" s="253"/>
      <c r="BQL418" s="253"/>
      <c r="BQM418" s="253"/>
      <c r="BQN418" s="253"/>
      <c r="BQO418" s="253"/>
      <c r="BQP418" s="253"/>
      <c r="BQQ418" s="253"/>
      <c r="BQR418" s="253"/>
      <c r="BQS418" s="253"/>
      <c r="BQT418" s="253"/>
      <c r="BQU418" s="253"/>
      <c r="BQV418" s="253"/>
      <c r="BQW418" s="253"/>
      <c r="BQX418" s="253"/>
      <c r="BQY418" s="253"/>
      <c r="BQZ418" s="253"/>
      <c r="BRA418" s="253"/>
      <c r="BRB418" s="253"/>
      <c r="BRC418" s="253"/>
      <c r="BRD418" s="253"/>
      <c r="BRE418" s="253"/>
      <c r="BRF418" s="253"/>
      <c r="BRG418" s="253"/>
      <c r="BRH418" s="253"/>
      <c r="BRI418" s="253"/>
      <c r="BRJ418" s="253"/>
      <c r="BRK418" s="253"/>
      <c r="BRL418" s="253"/>
      <c r="BRM418" s="253"/>
      <c r="BRN418" s="253"/>
      <c r="BRO418" s="253"/>
      <c r="BRP418" s="253"/>
      <c r="BRQ418" s="253"/>
      <c r="BRR418" s="253"/>
      <c r="BRS418" s="253"/>
      <c r="BRT418" s="253"/>
      <c r="BRU418" s="253"/>
      <c r="BRV418" s="253"/>
      <c r="BRW418" s="253"/>
      <c r="BRX418" s="253"/>
      <c r="BRY418" s="253"/>
      <c r="BRZ418" s="253"/>
      <c r="BSA418" s="253"/>
      <c r="BSB418" s="253"/>
      <c r="BSC418" s="253"/>
      <c r="BSD418" s="253"/>
      <c r="BSE418" s="253"/>
      <c r="BSF418" s="253"/>
      <c r="BSG418" s="253"/>
      <c r="BSH418" s="253"/>
      <c r="BSI418" s="253"/>
      <c r="BSJ418" s="253"/>
      <c r="BSK418" s="253"/>
      <c r="BSL418" s="253"/>
      <c r="BSM418" s="253"/>
      <c r="BSN418" s="253"/>
      <c r="BSO418" s="253"/>
      <c r="BSP418" s="253"/>
      <c r="BSQ418" s="253"/>
      <c r="BSR418" s="253"/>
      <c r="BSS418" s="253"/>
      <c r="BST418" s="253"/>
      <c r="BSU418" s="253"/>
      <c r="BSV418" s="253"/>
      <c r="BSW418" s="253"/>
      <c r="BSX418" s="253"/>
      <c r="BSY418" s="253"/>
      <c r="BSZ418" s="253"/>
      <c r="BTA418" s="253"/>
      <c r="BTB418" s="253"/>
      <c r="BTC418" s="253"/>
      <c r="BTD418" s="253"/>
      <c r="BTE418" s="253"/>
      <c r="BTF418" s="253"/>
      <c r="BTG418" s="253"/>
      <c r="BTH418" s="253"/>
      <c r="BTI418" s="253"/>
      <c r="BTJ418" s="253"/>
      <c r="BTK418" s="253"/>
      <c r="BTL418" s="253"/>
      <c r="BTM418" s="253"/>
      <c r="BTN418" s="253"/>
      <c r="BTO418" s="253"/>
      <c r="BTP418" s="253"/>
      <c r="BTQ418" s="253"/>
      <c r="BTR418" s="253"/>
      <c r="BTS418" s="253"/>
      <c r="BTT418" s="253"/>
      <c r="BTU418" s="253"/>
      <c r="BTV418" s="253"/>
      <c r="BTW418" s="253"/>
      <c r="BTX418" s="253"/>
      <c r="BTY418" s="253"/>
      <c r="BTZ418" s="253"/>
      <c r="BUA418" s="253"/>
      <c r="BUB418" s="253"/>
      <c r="BUC418" s="253"/>
      <c r="BUD418" s="253"/>
      <c r="BUE418" s="253"/>
      <c r="BUF418" s="253"/>
      <c r="BUG418" s="253"/>
      <c r="BUH418" s="253"/>
      <c r="BUI418" s="253"/>
      <c r="BUJ418" s="253"/>
      <c r="BUK418" s="253"/>
      <c r="BUL418" s="253"/>
      <c r="BUM418" s="253"/>
      <c r="BUN418" s="253"/>
      <c r="BUO418" s="253"/>
      <c r="BUP418" s="253"/>
      <c r="BUQ418" s="253"/>
      <c r="BUR418" s="253"/>
      <c r="BUS418" s="253"/>
      <c r="BUT418" s="253"/>
      <c r="BUU418" s="253"/>
      <c r="BUV418" s="253"/>
      <c r="BUW418" s="253"/>
      <c r="BUX418" s="253"/>
      <c r="BUY418" s="253"/>
      <c r="BUZ418" s="253"/>
      <c r="BVA418" s="253"/>
      <c r="BVB418" s="253"/>
      <c r="BVC418" s="253"/>
      <c r="BVD418" s="253"/>
      <c r="BVE418" s="253"/>
      <c r="BVF418" s="253"/>
      <c r="BVG418" s="253"/>
      <c r="BVH418" s="253"/>
      <c r="BVI418" s="253"/>
      <c r="BVJ418" s="253"/>
      <c r="BVK418" s="253"/>
      <c r="BVL418" s="253"/>
      <c r="BVM418" s="253"/>
      <c r="BVN418" s="253"/>
      <c r="BVO418" s="253"/>
      <c r="BVP418" s="253"/>
      <c r="BVQ418" s="253"/>
      <c r="BVR418" s="253"/>
      <c r="BVS418" s="253"/>
      <c r="BVT418" s="253"/>
      <c r="BVU418" s="253"/>
      <c r="BVV418" s="253"/>
      <c r="BVW418" s="253"/>
      <c r="BVX418" s="253"/>
      <c r="BVY418" s="253"/>
      <c r="BVZ418" s="253"/>
      <c r="BWA418" s="253"/>
      <c r="BWB418" s="253"/>
      <c r="BWC418" s="253"/>
      <c r="BWD418" s="253"/>
      <c r="BWE418" s="253"/>
      <c r="BWF418" s="253"/>
      <c r="BWG418" s="253"/>
      <c r="BWH418" s="253"/>
      <c r="BWI418" s="253"/>
      <c r="BWJ418" s="253"/>
      <c r="BWK418" s="253"/>
      <c r="BWL418" s="253"/>
      <c r="BWM418" s="253"/>
      <c r="BWN418" s="253"/>
      <c r="BWO418" s="253"/>
      <c r="BWP418" s="253"/>
      <c r="BWQ418" s="253"/>
      <c r="BWR418" s="253"/>
      <c r="BWS418" s="253"/>
      <c r="BWT418" s="253"/>
      <c r="BWU418" s="253"/>
      <c r="BWV418" s="253"/>
      <c r="BWW418" s="253"/>
      <c r="BWX418" s="253"/>
      <c r="BWY418" s="253"/>
      <c r="BWZ418" s="253"/>
      <c r="BXA418" s="253"/>
      <c r="BXB418" s="253"/>
      <c r="BXC418" s="253"/>
      <c r="BXD418" s="253"/>
      <c r="BXE418" s="253"/>
      <c r="BXF418" s="253"/>
      <c r="BXG418" s="253"/>
      <c r="BXH418" s="253"/>
      <c r="BXI418" s="253"/>
      <c r="BXJ418" s="253"/>
      <c r="BXK418" s="253"/>
      <c r="BXL418" s="253"/>
      <c r="BXM418" s="253"/>
      <c r="BXN418" s="253"/>
      <c r="BXO418" s="253"/>
      <c r="BXP418" s="253"/>
      <c r="BXQ418" s="253"/>
      <c r="BXR418" s="253"/>
      <c r="BXS418" s="253"/>
      <c r="BXT418" s="253"/>
      <c r="BXU418" s="253"/>
      <c r="BXV418" s="253"/>
      <c r="BXW418" s="253"/>
      <c r="BXX418" s="253"/>
      <c r="BXY418" s="253"/>
      <c r="BXZ418" s="253"/>
      <c r="BYA418" s="253"/>
      <c r="BYB418" s="253"/>
      <c r="BYC418" s="253"/>
      <c r="BYD418" s="253"/>
      <c r="BYE418" s="253"/>
      <c r="BYF418" s="253"/>
      <c r="BYG418" s="253"/>
      <c r="BYH418" s="253"/>
      <c r="BYI418" s="253"/>
      <c r="BYJ418" s="253"/>
      <c r="BYK418" s="253"/>
      <c r="BYL418" s="253"/>
      <c r="BYM418" s="253"/>
      <c r="BYN418" s="253"/>
      <c r="BYO418" s="253"/>
      <c r="BYP418" s="253"/>
      <c r="BYQ418" s="253"/>
      <c r="BYR418" s="253"/>
      <c r="BYS418" s="253"/>
      <c r="BYT418" s="253"/>
      <c r="BYU418" s="253"/>
      <c r="BYV418" s="253"/>
      <c r="BYW418" s="253"/>
      <c r="BYX418" s="253"/>
      <c r="BYY418" s="253"/>
      <c r="BYZ418" s="253"/>
      <c r="BZA418" s="253"/>
      <c r="BZB418" s="253"/>
      <c r="BZC418" s="253"/>
      <c r="BZD418" s="253"/>
      <c r="BZE418" s="253"/>
      <c r="BZF418" s="253"/>
      <c r="BZG418" s="253"/>
      <c r="BZH418" s="253"/>
      <c r="BZI418" s="253"/>
      <c r="BZJ418" s="253"/>
      <c r="BZK418" s="253"/>
      <c r="BZL418" s="253"/>
      <c r="BZM418" s="253"/>
      <c r="BZN418" s="253"/>
      <c r="BZO418" s="253"/>
      <c r="BZP418" s="253"/>
      <c r="BZQ418" s="253"/>
      <c r="BZR418" s="253"/>
      <c r="BZS418" s="253"/>
      <c r="BZT418" s="253"/>
      <c r="BZU418" s="253"/>
      <c r="BZV418" s="253"/>
      <c r="BZW418" s="253"/>
      <c r="BZX418" s="253"/>
      <c r="BZY418" s="253"/>
      <c r="BZZ418" s="253"/>
      <c r="CAA418" s="253"/>
      <c r="CAB418" s="253"/>
      <c r="CAC418" s="253"/>
      <c r="CAD418" s="253"/>
      <c r="CAE418" s="253"/>
      <c r="CAF418" s="253"/>
      <c r="CAG418" s="253"/>
      <c r="CAH418" s="253"/>
      <c r="CAI418" s="253"/>
      <c r="CAJ418" s="253"/>
      <c r="CAK418" s="253"/>
      <c r="CAL418" s="253"/>
      <c r="CAM418" s="253"/>
      <c r="CAN418" s="253"/>
      <c r="CAO418" s="253"/>
      <c r="CAP418" s="253"/>
      <c r="CAQ418" s="253"/>
      <c r="CAR418" s="253"/>
      <c r="CAS418" s="253"/>
      <c r="CAT418" s="253"/>
      <c r="CAU418" s="253"/>
      <c r="CAV418" s="253"/>
      <c r="CAW418" s="253"/>
      <c r="CAX418" s="253"/>
      <c r="CAY418" s="253"/>
      <c r="CAZ418" s="253"/>
      <c r="CBA418" s="253"/>
      <c r="CBB418" s="253"/>
      <c r="CBC418" s="253"/>
      <c r="CBD418" s="253"/>
      <c r="CBE418" s="253"/>
      <c r="CBF418" s="253"/>
      <c r="CBG418" s="253"/>
      <c r="CBH418" s="253"/>
      <c r="CBI418" s="253"/>
      <c r="CBJ418" s="253"/>
      <c r="CBK418" s="253"/>
      <c r="CBL418" s="253"/>
      <c r="CBM418" s="253"/>
      <c r="CBN418" s="253"/>
      <c r="CBO418" s="253"/>
      <c r="CBP418" s="253"/>
      <c r="CBQ418" s="253"/>
      <c r="CBR418" s="253"/>
      <c r="CBS418" s="253"/>
      <c r="CBT418" s="253"/>
      <c r="CBU418" s="253"/>
      <c r="CBV418" s="253"/>
      <c r="CBW418" s="253"/>
      <c r="CBX418" s="253"/>
      <c r="CBY418" s="253"/>
      <c r="CBZ418" s="253"/>
      <c r="CCA418" s="253"/>
      <c r="CCB418" s="253"/>
      <c r="CCC418" s="253"/>
      <c r="CCD418" s="253"/>
      <c r="CCE418" s="253"/>
      <c r="CCF418" s="253"/>
      <c r="CCG418" s="253"/>
      <c r="CCH418" s="253"/>
      <c r="CCI418" s="253"/>
      <c r="CCJ418" s="253"/>
      <c r="CCK418" s="253"/>
      <c r="CCL418" s="253"/>
      <c r="CCM418" s="253"/>
      <c r="CCN418" s="253"/>
      <c r="CCO418" s="253"/>
      <c r="CCP418" s="253"/>
      <c r="CCQ418" s="253"/>
      <c r="CCR418" s="253"/>
      <c r="CCS418" s="253"/>
      <c r="CCT418" s="253"/>
      <c r="CCU418" s="253"/>
      <c r="CCV418" s="253"/>
      <c r="CCW418" s="253"/>
      <c r="CCX418" s="253"/>
      <c r="CCY418" s="253"/>
      <c r="CCZ418" s="253"/>
      <c r="CDA418" s="253"/>
      <c r="CDB418" s="253"/>
      <c r="CDC418" s="253"/>
      <c r="CDD418" s="253"/>
      <c r="CDE418" s="253"/>
      <c r="CDF418" s="253"/>
      <c r="CDG418" s="253"/>
      <c r="CDH418" s="253"/>
      <c r="CDI418" s="253"/>
      <c r="CDJ418" s="253"/>
      <c r="CDK418" s="253"/>
      <c r="CDL418" s="253"/>
      <c r="CDM418" s="253"/>
      <c r="CDN418" s="253"/>
      <c r="CDO418" s="253"/>
      <c r="CDP418" s="253"/>
      <c r="CDQ418" s="253"/>
      <c r="CDR418" s="253"/>
      <c r="CDS418" s="253"/>
      <c r="CDT418" s="253"/>
      <c r="CDU418" s="253"/>
      <c r="CDV418" s="253"/>
      <c r="CDW418" s="253"/>
      <c r="CDX418" s="253"/>
      <c r="CDY418" s="253"/>
      <c r="CDZ418" s="253"/>
      <c r="CEA418" s="253"/>
      <c r="CEB418" s="253"/>
      <c r="CEC418" s="253"/>
      <c r="CED418" s="253"/>
      <c r="CEE418" s="253"/>
      <c r="CEF418" s="253"/>
      <c r="CEG418" s="253"/>
      <c r="CEH418" s="253"/>
      <c r="CEI418" s="253"/>
      <c r="CEJ418" s="253"/>
      <c r="CEK418" s="253"/>
      <c r="CEL418" s="253"/>
      <c r="CEM418" s="253"/>
      <c r="CEN418" s="253"/>
      <c r="CEO418" s="253"/>
      <c r="CEP418" s="253"/>
      <c r="CEQ418" s="253"/>
      <c r="CER418" s="253"/>
      <c r="CES418" s="253"/>
      <c r="CET418" s="253"/>
      <c r="CEU418" s="253"/>
      <c r="CEV418" s="253"/>
      <c r="CEW418" s="253"/>
      <c r="CEX418" s="253"/>
      <c r="CEY418" s="253"/>
      <c r="CEZ418" s="253"/>
      <c r="CFA418" s="253"/>
      <c r="CFB418" s="253"/>
      <c r="CFC418" s="253"/>
      <c r="CFD418" s="253"/>
      <c r="CFE418" s="253"/>
      <c r="CFF418" s="253"/>
      <c r="CFG418" s="253"/>
      <c r="CFH418" s="253"/>
      <c r="CFI418" s="253"/>
      <c r="CFJ418" s="253"/>
      <c r="CFK418" s="253"/>
      <c r="CFL418" s="253"/>
      <c r="CFM418" s="253"/>
      <c r="CFN418" s="253"/>
      <c r="CFO418" s="253"/>
      <c r="CFP418" s="253"/>
      <c r="CFQ418" s="253"/>
      <c r="CFR418" s="253"/>
      <c r="CFS418" s="253"/>
      <c r="CFT418" s="253"/>
      <c r="CFU418" s="253"/>
      <c r="CFV418" s="253"/>
      <c r="CFW418" s="253"/>
      <c r="CFX418" s="253"/>
      <c r="CFY418" s="253"/>
      <c r="CFZ418" s="253"/>
      <c r="CGA418" s="253"/>
      <c r="CGB418" s="253"/>
      <c r="CGC418" s="253"/>
      <c r="CGD418" s="253"/>
      <c r="CGE418" s="253"/>
      <c r="CGF418" s="253"/>
      <c r="CGG418" s="253"/>
      <c r="CGH418" s="253"/>
      <c r="CGI418" s="253"/>
      <c r="CGJ418" s="253"/>
      <c r="CGK418" s="253"/>
      <c r="CGL418" s="253"/>
      <c r="CGM418" s="253"/>
      <c r="CGN418" s="253"/>
      <c r="CGO418" s="253"/>
      <c r="CGP418" s="253"/>
      <c r="CGQ418" s="253"/>
      <c r="CGR418" s="253"/>
      <c r="CGS418" s="253"/>
      <c r="CGT418" s="253"/>
      <c r="CGU418" s="253"/>
      <c r="CGV418" s="253"/>
      <c r="CGW418" s="253"/>
      <c r="CGX418" s="253"/>
      <c r="CGY418" s="253"/>
      <c r="CGZ418" s="253"/>
      <c r="CHA418" s="253"/>
      <c r="CHB418" s="253"/>
      <c r="CHC418" s="253"/>
      <c r="CHD418" s="253"/>
      <c r="CHE418" s="253"/>
      <c r="CHF418" s="253"/>
      <c r="CHG418" s="253"/>
      <c r="CHH418" s="253"/>
      <c r="CHI418" s="253"/>
      <c r="CHJ418" s="253"/>
      <c r="CHK418" s="253"/>
      <c r="CHL418" s="253"/>
      <c r="CHM418" s="253"/>
      <c r="CHN418" s="253"/>
      <c r="CHO418" s="253"/>
      <c r="CHP418" s="253"/>
      <c r="CHQ418" s="253"/>
      <c r="CHR418" s="253"/>
      <c r="CHS418" s="253"/>
      <c r="CHT418" s="253"/>
      <c r="CHU418" s="253"/>
      <c r="CHV418" s="253"/>
      <c r="CHW418" s="253"/>
      <c r="CHX418" s="253"/>
      <c r="CHY418" s="253"/>
      <c r="CHZ418" s="253"/>
      <c r="CIA418" s="253"/>
      <c r="CIB418" s="253"/>
      <c r="CIC418" s="253"/>
      <c r="CID418" s="253"/>
      <c r="CIE418" s="253"/>
      <c r="CIF418" s="253"/>
      <c r="CIG418" s="253"/>
      <c r="CIH418" s="253"/>
      <c r="CII418" s="253"/>
      <c r="CIJ418" s="253"/>
      <c r="CIK418" s="253"/>
      <c r="CIL418" s="253"/>
      <c r="CIM418" s="253"/>
      <c r="CIN418" s="253"/>
      <c r="CIO418" s="253"/>
      <c r="CIP418" s="253"/>
      <c r="CIQ418" s="253"/>
      <c r="CIR418" s="253"/>
      <c r="CIS418" s="253"/>
      <c r="CIT418" s="253"/>
      <c r="CIU418" s="253"/>
      <c r="CIV418" s="253"/>
      <c r="CIW418" s="253"/>
      <c r="CIX418" s="253"/>
      <c r="CIY418" s="253"/>
      <c r="CIZ418" s="253"/>
      <c r="CJA418" s="253"/>
      <c r="CJB418" s="253"/>
      <c r="CJC418" s="253"/>
      <c r="CJD418" s="253"/>
      <c r="CJE418" s="253"/>
      <c r="CJF418" s="253"/>
      <c r="CJG418" s="253"/>
      <c r="CJH418" s="253"/>
      <c r="CJI418" s="253"/>
      <c r="CJJ418" s="253"/>
      <c r="CJK418" s="253"/>
      <c r="CJL418" s="253"/>
      <c r="CJM418" s="253"/>
      <c r="CJN418" s="253"/>
      <c r="CJO418" s="253"/>
      <c r="CJP418" s="253"/>
      <c r="CJQ418" s="253"/>
      <c r="CJR418" s="253"/>
      <c r="CJS418" s="253"/>
      <c r="CJT418" s="253"/>
      <c r="CJU418" s="253"/>
      <c r="CJV418" s="253"/>
      <c r="CJW418" s="253"/>
      <c r="CJX418" s="253"/>
      <c r="CJY418" s="253"/>
      <c r="CJZ418" s="253"/>
      <c r="CKA418" s="253"/>
      <c r="CKB418" s="253"/>
      <c r="CKC418" s="253"/>
      <c r="CKD418" s="253"/>
      <c r="CKE418" s="253"/>
      <c r="CKF418" s="253"/>
      <c r="CKG418" s="253"/>
      <c r="CKH418" s="253"/>
      <c r="CKI418" s="253"/>
      <c r="CKJ418" s="253"/>
      <c r="CKK418" s="253"/>
      <c r="CKL418" s="253"/>
      <c r="CKM418" s="253"/>
      <c r="CKN418" s="253"/>
      <c r="CKO418" s="253"/>
      <c r="CKP418" s="253"/>
      <c r="CKQ418" s="253"/>
      <c r="CKR418" s="253"/>
      <c r="CKS418" s="253"/>
      <c r="CKT418" s="253"/>
      <c r="CKU418" s="253"/>
      <c r="CKV418" s="253"/>
      <c r="CKW418" s="253"/>
      <c r="CKX418" s="253"/>
      <c r="CKY418" s="253"/>
      <c r="CKZ418" s="253"/>
      <c r="CLA418" s="253"/>
      <c r="CLB418" s="253"/>
      <c r="CLC418" s="253"/>
      <c r="CLD418" s="253"/>
      <c r="CLE418" s="253"/>
      <c r="CLF418" s="253"/>
      <c r="CLG418" s="253"/>
      <c r="CLH418" s="253"/>
      <c r="CLI418" s="253"/>
      <c r="CLJ418" s="253"/>
      <c r="CLK418" s="253"/>
      <c r="CLL418" s="253"/>
      <c r="CLM418" s="253"/>
      <c r="CLN418" s="253"/>
      <c r="CLO418" s="253"/>
      <c r="CLP418" s="253"/>
      <c r="CLQ418" s="253"/>
      <c r="CLR418" s="253"/>
      <c r="CLS418" s="253"/>
      <c r="CLT418" s="253"/>
      <c r="CLU418" s="253"/>
      <c r="CLV418" s="253"/>
      <c r="CLW418" s="253"/>
      <c r="CLX418" s="253"/>
      <c r="CLY418" s="253"/>
      <c r="CLZ418" s="253"/>
      <c r="CMA418" s="253"/>
      <c r="CMB418" s="253"/>
      <c r="CMC418" s="253"/>
      <c r="CMD418" s="253"/>
      <c r="CME418" s="253"/>
      <c r="CMF418" s="253"/>
      <c r="CMG418" s="253"/>
      <c r="CMH418" s="253"/>
      <c r="CMI418" s="253"/>
      <c r="CMJ418" s="253"/>
      <c r="CMK418" s="253"/>
      <c r="CML418" s="253"/>
      <c r="CMM418" s="253"/>
      <c r="CMN418" s="253"/>
      <c r="CMO418" s="253"/>
      <c r="CMP418" s="253"/>
      <c r="CMQ418" s="253"/>
      <c r="CMR418" s="253"/>
      <c r="CMS418" s="253"/>
      <c r="CMT418" s="253"/>
      <c r="CMU418" s="253"/>
      <c r="CMV418" s="253"/>
      <c r="CMW418" s="253"/>
      <c r="CMX418" s="253"/>
      <c r="CMY418" s="253"/>
      <c r="CMZ418" s="253"/>
      <c r="CNA418" s="253"/>
      <c r="CNB418" s="253"/>
      <c r="CNC418" s="253"/>
      <c r="CND418" s="253"/>
      <c r="CNE418" s="253"/>
      <c r="CNF418" s="253"/>
      <c r="CNG418" s="253"/>
      <c r="CNH418" s="253"/>
      <c r="CNI418" s="253"/>
      <c r="CNJ418" s="253"/>
      <c r="CNK418" s="253"/>
      <c r="CNL418" s="253"/>
      <c r="CNM418" s="253"/>
      <c r="CNN418" s="253"/>
      <c r="CNO418" s="253"/>
      <c r="CNP418" s="253"/>
      <c r="CNQ418" s="253"/>
      <c r="CNR418" s="253"/>
      <c r="CNS418" s="253"/>
      <c r="CNT418" s="253"/>
      <c r="CNU418" s="253"/>
      <c r="CNV418" s="253"/>
      <c r="CNW418" s="253"/>
      <c r="CNX418" s="253"/>
      <c r="CNY418" s="253"/>
      <c r="CNZ418" s="253"/>
      <c r="COA418" s="253"/>
      <c r="COB418" s="253"/>
      <c r="COC418" s="253"/>
      <c r="COD418" s="253"/>
      <c r="COE418" s="253"/>
      <c r="COF418" s="253"/>
      <c r="COG418" s="253"/>
      <c r="COH418" s="253"/>
      <c r="COI418" s="253"/>
      <c r="COJ418" s="253"/>
      <c r="COK418" s="253"/>
      <c r="COL418" s="253"/>
      <c r="COM418" s="253"/>
      <c r="CON418" s="253"/>
      <c r="COO418" s="253"/>
      <c r="COP418" s="253"/>
      <c r="COQ418" s="253"/>
      <c r="COR418" s="253"/>
      <c r="COS418" s="253"/>
      <c r="COT418" s="253"/>
      <c r="COU418" s="253"/>
      <c r="COV418" s="253"/>
      <c r="COW418" s="253"/>
      <c r="COX418" s="253"/>
      <c r="COY418" s="253"/>
      <c r="COZ418" s="253"/>
      <c r="CPA418" s="253"/>
      <c r="CPB418" s="253"/>
      <c r="CPC418" s="253"/>
      <c r="CPD418" s="253"/>
      <c r="CPE418" s="253"/>
      <c r="CPF418" s="253"/>
      <c r="CPG418" s="253"/>
      <c r="CPH418" s="253"/>
      <c r="CPI418" s="253"/>
      <c r="CPJ418" s="253"/>
      <c r="CPK418" s="253"/>
      <c r="CPL418" s="253"/>
      <c r="CPM418" s="253"/>
      <c r="CPN418" s="253"/>
      <c r="CPO418" s="253"/>
      <c r="CPP418" s="253"/>
      <c r="CPQ418" s="253"/>
      <c r="CPR418" s="253"/>
      <c r="CPS418" s="253"/>
      <c r="CPT418" s="253"/>
      <c r="CPU418" s="253"/>
      <c r="CPV418" s="253"/>
      <c r="CPW418" s="253"/>
      <c r="CPX418" s="253"/>
      <c r="CPY418" s="253"/>
      <c r="CPZ418" s="253"/>
      <c r="CQA418" s="253"/>
      <c r="CQB418" s="253"/>
      <c r="CQC418" s="253"/>
      <c r="CQD418" s="253"/>
      <c r="CQE418" s="253"/>
      <c r="CQF418" s="253"/>
      <c r="CQG418" s="253"/>
      <c r="CQH418" s="253"/>
      <c r="CQI418" s="253"/>
      <c r="CQJ418" s="253"/>
      <c r="CQK418" s="253"/>
      <c r="CQL418" s="253"/>
      <c r="CQM418" s="253"/>
      <c r="CQN418" s="253"/>
      <c r="CQO418" s="253"/>
      <c r="CQP418" s="253"/>
      <c r="CQQ418" s="253"/>
      <c r="CQR418" s="253"/>
      <c r="CQS418" s="253"/>
      <c r="CQT418" s="253"/>
      <c r="CQU418" s="253"/>
      <c r="CQV418" s="253"/>
      <c r="CQW418" s="253"/>
      <c r="CQX418" s="253"/>
      <c r="CQY418" s="253"/>
      <c r="CQZ418" s="253"/>
      <c r="CRA418" s="253"/>
      <c r="CRB418" s="253"/>
      <c r="CRC418" s="253"/>
      <c r="CRD418" s="253"/>
      <c r="CRE418" s="253"/>
      <c r="CRF418" s="253"/>
      <c r="CRG418" s="253"/>
      <c r="CRH418" s="253"/>
      <c r="CRI418" s="253"/>
      <c r="CRJ418" s="253"/>
      <c r="CRK418" s="253"/>
      <c r="CRL418" s="253"/>
      <c r="CRM418" s="253"/>
      <c r="CRN418" s="253"/>
      <c r="CRO418" s="253"/>
      <c r="CRP418" s="253"/>
      <c r="CRQ418" s="253"/>
      <c r="CRR418" s="253"/>
      <c r="CRS418" s="253"/>
      <c r="CRT418" s="253"/>
      <c r="CRU418" s="253"/>
      <c r="CRV418" s="253"/>
      <c r="CRW418" s="253"/>
      <c r="CRX418" s="253"/>
      <c r="CRY418" s="253"/>
      <c r="CRZ418" s="253"/>
      <c r="CSA418" s="253"/>
      <c r="CSB418" s="253"/>
      <c r="CSC418" s="253"/>
      <c r="CSD418" s="253"/>
      <c r="CSE418" s="253"/>
      <c r="CSF418" s="253"/>
      <c r="CSG418" s="253"/>
      <c r="CSH418" s="253"/>
      <c r="CSI418" s="253"/>
      <c r="CSJ418" s="253"/>
      <c r="CSK418" s="253"/>
      <c r="CSL418" s="253"/>
      <c r="CSM418" s="253"/>
      <c r="CSN418" s="253"/>
      <c r="CSO418" s="253"/>
      <c r="CSP418" s="253"/>
      <c r="CSQ418" s="253"/>
      <c r="CSR418" s="253"/>
      <c r="CSS418" s="253"/>
      <c r="CST418" s="253"/>
      <c r="CSU418" s="253"/>
      <c r="CSV418" s="253"/>
      <c r="CSW418" s="253"/>
      <c r="CSX418" s="253"/>
      <c r="CSY418" s="253"/>
      <c r="CSZ418" s="253"/>
      <c r="CTA418" s="253"/>
      <c r="CTB418" s="253"/>
      <c r="CTC418" s="253"/>
      <c r="CTD418" s="253"/>
      <c r="CTE418" s="253"/>
      <c r="CTF418" s="253"/>
      <c r="CTG418" s="253"/>
      <c r="CTH418" s="253"/>
      <c r="CTI418" s="253"/>
      <c r="CTJ418" s="253"/>
      <c r="CTK418" s="253"/>
      <c r="CTL418" s="253"/>
      <c r="CTM418" s="253"/>
      <c r="CTN418" s="253"/>
      <c r="CTO418" s="253"/>
      <c r="CTP418" s="253"/>
      <c r="CTQ418" s="253"/>
      <c r="CTR418" s="253"/>
      <c r="CTS418" s="253"/>
      <c r="CTT418" s="253"/>
      <c r="CTU418" s="253"/>
      <c r="CTV418" s="253"/>
      <c r="CTW418" s="253"/>
      <c r="CTX418" s="253"/>
      <c r="CTY418" s="253"/>
      <c r="CTZ418" s="253"/>
      <c r="CUA418" s="253"/>
      <c r="CUB418" s="253"/>
      <c r="CUC418" s="253"/>
      <c r="CUD418" s="253"/>
      <c r="CUE418" s="253"/>
      <c r="CUF418" s="253"/>
      <c r="CUG418" s="253"/>
      <c r="CUH418" s="253"/>
      <c r="CUI418" s="253"/>
      <c r="CUJ418" s="253"/>
      <c r="CUK418" s="253"/>
      <c r="CUL418" s="253"/>
      <c r="CUM418" s="253"/>
      <c r="CUN418" s="253"/>
      <c r="CUO418" s="253"/>
      <c r="CUP418" s="253"/>
      <c r="CUQ418" s="253"/>
      <c r="CUR418" s="253"/>
      <c r="CUS418" s="253"/>
      <c r="CUT418" s="253"/>
      <c r="CUU418" s="253"/>
      <c r="CUV418" s="253"/>
      <c r="CUW418" s="253"/>
      <c r="CUX418" s="253"/>
      <c r="CUY418" s="253"/>
      <c r="CUZ418" s="253"/>
      <c r="CVA418" s="253"/>
      <c r="CVB418" s="253"/>
      <c r="CVC418" s="253"/>
      <c r="CVD418" s="253"/>
      <c r="CVE418" s="253"/>
      <c r="CVF418" s="253"/>
      <c r="CVG418" s="253"/>
      <c r="CVH418" s="253"/>
      <c r="CVI418" s="253"/>
      <c r="CVJ418" s="253"/>
      <c r="CVK418" s="253"/>
      <c r="CVL418" s="253"/>
      <c r="CVM418" s="253"/>
      <c r="CVN418" s="253"/>
      <c r="CVO418" s="253"/>
      <c r="CVP418" s="253"/>
      <c r="CVQ418" s="253"/>
      <c r="CVR418" s="253"/>
      <c r="CVS418" s="253"/>
      <c r="CVT418" s="253"/>
      <c r="CVU418" s="253"/>
      <c r="CVV418" s="253"/>
      <c r="CVW418" s="253"/>
      <c r="CVX418" s="253"/>
      <c r="CVY418" s="253"/>
      <c r="CVZ418" s="253"/>
      <c r="CWA418" s="253"/>
      <c r="CWB418" s="253"/>
      <c r="CWC418" s="253"/>
      <c r="CWD418" s="253"/>
      <c r="CWE418" s="253"/>
      <c r="CWF418" s="253"/>
      <c r="CWG418" s="253"/>
      <c r="CWH418" s="253"/>
      <c r="CWI418" s="253"/>
      <c r="CWJ418" s="253"/>
      <c r="CWK418" s="253"/>
      <c r="CWL418" s="253"/>
      <c r="CWM418" s="253"/>
      <c r="CWN418" s="253"/>
      <c r="CWO418" s="253"/>
      <c r="CWP418" s="253"/>
      <c r="CWQ418" s="253"/>
      <c r="CWR418" s="253"/>
      <c r="CWS418" s="253"/>
      <c r="CWT418" s="253"/>
      <c r="CWU418" s="253"/>
      <c r="CWV418" s="253"/>
      <c r="CWW418" s="253"/>
      <c r="CWX418" s="253"/>
      <c r="CWY418" s="253"/>
      <c r="CWZ418" s="253"/>
      <c r="CXA418" s="253"/>
      <c r="CXB418" s="253"/>
      <c r="CXC418" s="253"/>
      <c r="CXD418" s="253"/>
      <c r="CXE418" s="253"/>
      <c r="CXF418" s="253"/>
      <c r="CXG418" s="253"/>
      <c r="CXH418" s="253"/>
      <c r="CXI418" s="253"/>
      <c r="CXJ418" s="253"/>
      <c r="CXK418" s="253"/>
      <c r="CXL418" s="253"/>
      <c r="CXM418" s="253"/>
      <c r="CXN418" s="253"/>
      <c r="CXO418" s="253"/>
      <c r="CXP418" s="253"/>
      <c r="CXQ418" s="253"/>
      <c r="CXR418" s="253"/>
      <c r="CXS418" s="253"/>
      <c r="CXT418" s="253"/>
      <c r="CXU418" s="253"/>
      <c r="CXV418" s="253"/>
      <c r="CXW418" s="253"/>
      <c r="CXX418" s="253"/>
      <c r="CXY418" s="253"/>
      <c r="CXZ418" s="253"/>
      <c r="CYA418" s="253"/>
      <c r="CYB418" s="253"/>
      <c r="CYC418" s="253"/>
      <c r="CYD418" s="253"/>
      <c r="CYE418" s="253"/>
      <c r="CYF418" s="253"/>
      <c r="CYG418" s="253"/>
      <c r="CYH418" s="253"/>
      <c r="CYI418" s="253"/>
      <c r="CYJ418" s="253"/>
      <c r="CYK418" s="253"/>
      <c r="CYL418" s="253"/>
      <c r="CYM418" s="253"/>
      <c r="CYN418" s="253"/>
      <c r="CYO418" s="253"/>
      <c r="CYP418" s="253"/>
      <c r="CYQ418" s="253"/>
      <c r="CYR418" s="253"/>
      <c r="CYS418" s="253"/>
      <c r="CYT418" s="253"/>
      <c r="CYU418" s="253"/>
      <c r="CYV418" s="253"/>
      <c r="CYW418" s="253"/>
      <c r="CYX418" s="253"/>
      <c r="CYY418" s="253"/>
      <c r="CYZ418" s="253"/>
      <c r="CZA418" s="253"/>
      <c r="CZB418" s="253"/>
      <c r="CZC418" s="253"/>
      <c r="CZD418" s="253"/>
      <c r="CZE418" s="253"/>
      <c r="CZF418" s="253"/>
      <c r="CZG418" s="253"/>
      <c r="CZH418" s="253"/>
      <c r="CZI418" s="253"/>
      <c r="CZJ418" s="253"/>
      <c r="CZK418" s="253"/>
      <c r="CZL418" s="253"/>
      <c r="CZM418" s="253"/>
      <c r="CZN418" s="253"/>
      <c r="CZO418" s="253"/>
      <c r="CZP418" s="253"/>
      <c r="CZQ418" s="253"/>
      <c r="CZR418" s="253"/>
      <c r="CZS418" s="253"/>
      <c r="CZT418" s="253"/>
      <c r="CZU418" s="253"/>
      <c r="CZV418" s="253"/>
      <c r="CZW418" s="253"/>
      <c r="CZX418" s="253"/>
      <c r="CZY418" s="253"/>
      <c r="CZZ418" s="253"/>
      <c r="DAA418" s="253"/>
      <c r="DAB418" s="253"/>
      <c r="DAC418" s="253"/>
      <c r="DAD418" s="253"/>
      <c r="DAE418" s="253"/>
      <c r="DAF418" s="253"/>
      <c r="DAG418" s="253"/>
      <c r="DAH418" s="253"/>
      <c r="DAI418" s="253"/>
      <c r="DAJ418" s="253"/>
      <c r="DAK418" s="253"/>
      <c r="DAL418" s="253"/>
      <c r="DAM418" s="253"/>
      <c r="DAN418" s="253"/>
      <c r="DAO418" s="253"/>
      <c r="DAP418" s="253"/>
      <c r="DAQ418" s="253"/>
      <c r="DAR418" s="253"/>
      <c r="DAS418" s="253"/>
      <c r="DAT418" s="253"/>
      <c r="DAU418" s="253"/>
      <c r="DAV418" s="253"/>
      <c r="DAW418" s="253"/>
      <c r="DAX418" s="253"/>
      <c r="DAY418" s="253"/>
      <c r="DAZ418" s="253"/>
      <c r="DBA418" s="253"/>
      <c r="DBB418" s="253"/>
      <c r="DBC418" s="253"/>
      <c r="DBD418" s="253"/>
      <c r="DBE418" s="253"/>
      <c r="DBF418" s="253"/>
      <c r="DBG418" s="253"/>
      <c r="DBH418" s="253"/>
      <c r="DBI418" s="253"/>
      <c r="DBJ418" s="253"/>
      <c r="DBK418" s="253"/>
      <c r="DBL418" s="253"/>
      <c r="DBM418" s="253"/>
      <c r="DBN418" s="253"/>
      <c r="DBO418" s="253"/>
      <c r="DBP418" s="253"/>
      <c r="DBQ418" s="253"/>
      <c r="DBR418" s="253"/>
      <c r="DBS418" s="253"/>
      <c r="DBT418" s="253"/>
      <c r="DBU418" s="253"/>
      <c r="DBV418" s="253"/>
      <c r="DBW418" s="253"/>
      <c r="DBX418" s="253"/>
      <c r="DBY418" s="253"/>
      <c r="DBZ418" s="253"/>
      <c r="DCA418" s="253"/>
      <c r="DCB418" s="253"/>
      <c r="DCC418" s="253"/>
      <c r="DCD418" s="253"/>
      <c r="DCE418" s="253"/>
      <c r="DCF418" s="253"/>
      <c r="DCG418" s="253"/>
      <c r="DCH418" s="253"/>
      <c r="DCI418" s="253"/>
      <c r="DCJ418" s="253"/>
      <c r="DCK418" s="253"/>
      <c r="DCL418" s="253"/>
      <c r="DCM418" s="253"/>
      <c r="DCN418" s="253"/>
      <c r="DCO418" s="253"/>
      <c r="DCP418" s="253"/>
      <c r="DCQ418" s="253"/>
      <c r="DCR418" s="253"/>
      <c r="DCS418" s="253"/>
      <c r="DCT418" s="253"/>
      <c r="DCU418" s="253"/>
      <c r="DCV418" s="253"/>
      <c r="DCW418" s="253"/>
      <c r="DCX418" s="253"/>
      <c r="DCY418" s="253"/>
      <c r="DCZ418" s="253"/>
      <c r="DDA418" s="253"/>
      <c r="DDB418" s="253"/>
      <c r="DDC418" s="253"/>
      <c r="DDD418" s="253"/>
      <c r="DDE418" s="253"/>
      <c r="DDF418" s="253"/>
      <c r="DDG418" s="253"/>
      <c r="DDH418" s="253"/>
      <c r="DDI418" s="253"/>
      <c r="DDJ418" s="253"/>
      <c r="DDK418" s="253"/>
      <c r="DDL418" s="253"/>
      <c r="DDM418" s="253"/>
      <c r="DDN418" s="253"/>
      <c r="DDO418" s="253"/>
      <c r="DDP418" s="253"/>
      <c r="DDQ418" s="253"/>
      <c r="DDR418" s="253"/>
      <c r="DDS418" s="253"/>
      <c r="DDT418" s="253"/>
      <c r="DDU418" s="253"/>
      <c r="DDV418" s="253"/>
      <c r="DDW418" s="253"/>
      <c r="DDX418" s="253"/>
      <c r="DDY418" s="253"/>
      <c r="DDZ418" s="253"/>
      <c r="DEA418" s="253"/>
      <c r="DEB418" s="253"/>
      <c r="DEC418" s="253"/>
      <c r="DED418" s="253"/>
      <c r="DEE418" s="253"/>
      <c r="DEF418" s="253"/>
      <c r="DEG418" s="253"/>
      <c r="DEH418" s="253"/>
      <c r="DEI418" s="253"/>
      <c r="DEJ418" s="253"/>
      <c r="DEK418" s="253"/>
      <c r="DEL418" s="253"/>
      <c r="DEM418" s="253"/>
      <c r="DEN418" s="253"/>
      <c r="DEO418" s="253"/>
      <c r="DEP418" s="253"/>
      <c r="DEQ418" s="253"/>
      <c r="DER418" s="253"/>
      <c r="DES418" s="253"/>
      <c r="DET418" s="253"/>
      <c r="DEU418" s="253"/>
      <c r="DEV418" s="253"/>
      <c r="DEW418" s="253"/>
      <c r="DEX418" s="253"/>
      <c r="DEY418" s="253"/>
      <c r="DEZ418" s="253"/>
      <c r="DFA418" s="253"/>
      <c r="DFB418" s="253"/>
      <c r="DFC418" s="253"/>
      <c r="DFD418" s="253"/>
      <c r="DFE418" s="253"/>
      <c r="DFF418" s="253"/>
      <c r="DFG418" s="253"/>
      <c r="DFH418" s="253"/>
      <c r="DFI418" s="253"/>
      <c r="DFJ418" s="253"/>
      <c r="DFK418" s="253"/>
      <c r="DFL418" s="253"/>
      <c r="DFM418" s="253"/>
      <c r="DFN418" s="253"/>
      <c r="DFO418" s="253"/>
      <c r="DFP418" s="253"/>
      <c r="DFQ418" s="253"/>
      <c r="DFR418" s="253"/>
      <c r="DFS418" s="253"/>
      <c r="DFT418" s="253"/>
      <c r="DFU418" s="253"/>
      <c r="DFV418" s="253"/>
      <c r="DFW418" s="253"/>
      <c r="DFX418" s="253"/>
      <c r="DFY418" s="253"/>
      <c r="DFZ418" s="253"/>
      <c r="DGA418" s="253"/>
      <c r="DGB418" s="253"/>
      <c r="DGC418" s="253"/>
      <c r="DGD418" s="253"/>
      <c r="DGE418" s="253"/>
      <c r="DGF418" s="253"/>
      <c r="DGG418" s="253"/>
      <c r="DGH418" s="253"/>
      <c r="DGI418" s="253"/>
      <c r="DGJ418" s="253"/>
      <c r="DGK418" s="253"/>
      <c r="DGL418" s="253"/>
      <c r="DGM418" s="253"/>
      <c r="DGN418" s="253"/>
      <c r="DGO418" s="253"/>
      <c r="DGP418" s="253"/>
      <c r="DGQ418" s="253"/>
      <c r="DGR418" s="253"/>
      <c r="DGS418" s="253"/>
      <c r="DGT418" s="253"/>
      <c r="DGU418" s="253"/>
      <c r="DGV418" s="253"/>
      <c r="DGW418" s="253"/>
      <c r="DGX418" s="253"/>
      <c r="DGY418" s="253"/>
      <c r="DGZ418" s="253"/>
      <c r="DHA418" s="253"/>
      <c r="DHB418" s="253"/>
      <c r="DHC418" s="253"/>
      <c r="DHD418" s="253"/>
      <c r="DHE418" s="253"/>
      <c r="DHF418" s="253"/>
      <c r="DHG418" s="253"/>
      <c r="DHH418" s="253"/>
      <c r="DHI418" s="253"/>
      <c r="DHJ418" s="253"/>
      <c r="DHK418" s="253"/>
      <c r="DHL418" s="253"/>
      <c r="DHM418" s="253"/>
      <c r="DHN418" s="253"/>
      <c r="DHO418" s="253"/>
      <c r="DHP418" s="253"/>
      <c r="DHQ418" s="253"/>
      <c r="DHR418" s="253"/>
      <c r="DHS418" s="253"/>
      <c r="DHT418" s="253"/>
      <c r="DHU418" s="253"/>
      <c r="DHV418" s="253"/>
      <c r="DHW418" s="253"/>
      <c r="DHX418" s="253"/>
      <c r="DHY418" s="253"/>
      <c r="DHZ418" s="253"/>
      <c r="DIA418" s="253"/>
      <c r="DIB418" s="253"/>
      <c r="DIC418" s="253"/>
      <c r="DID418" s="253"/>
      <c r="DIE418" s="253"/>
      <c r="DIF418" s="253"/>
      <c r="DIG418" s="253"/>
      <c r="DIH418" s="253"/>
      <c r="DII418" s="253"/>
      <c r="DIJ418" s="253"/>
      <c r="DIK418" s="253"/>
      <c r="DIL418" s="253"/>
      <c r="DIM418" s="253"/>
      <c r="DIN418" s="253"/>
      <c r="DIO418" s="253"/>
      <c r="DIP418" s="253"/>
      <c r="DIQ418" s="253"/>
      <c r="DIR418" s="253"/>
      <c r="DIS418" s="253"/>
      <c r="DIT418" s="253"/>
      <c r="DIU418" s="253"/>
      <c r="DIV418" s="253"/>
      <c r="DIW418" s="253"/>
      <c r="DIX418" s="253"/>
      <c r="DIY418" s="253"/>
      <c r="DIZ418" s="253"/>
      <c r="DJA418" s="253"/>
      <c r="DJB418" s="253"/>
      <c r="DJC418" s="253"/>
      <c r="DJD418" s="253"/>
      <c r="DJE418" s="253"/>
      <c r="DJF418" s="253"/>
      <c r="DJG418" s="253"/>
      <c r="DJH418" s="253"/>
      <c r="DJI418" s="253"/>
      <c r="DJJ418" s="253"/>
      <c r="DJK418" s="253"/>
      <c r="DJL418" s="253"/>
      <c r="DJM418" s="253"/>
      <c r="DJN418" s="253"/>
      <c r="DJO418" s="253"/>
      <c r="DJP418" s="253"/>
      <c r="DJQ418" s="253"/>
      <c r="DJR418" s="253"/>
      <c r="DJS418" s="253"/>
      <c r="DJT418" s="253"/>
      <c r="DJU418" s="253"/>
      <c r="DJV418" s="253"/>
      <c r="DJW418" s="253"/>
      <c r="DJX418" s="253"/>
      <c r="DJY418" s="253"/>
      <c r="DJZ418" s="253"/>
      <c r="DKA418" s="253"/>
      <c r="DKB418" s="253"/>
      <c r="DKC418" s="253"/>
      <c r="DKD418" s="253"/>
      <c r="DKE418" s="253"/>
      <c r="DKF418" s="253"/>
      <c r="DKG418" s="253"/>
      <c r="DKH418" s="253"/>
      <c r="DKI418" s="253"/>
      <c r="DKJ418" s="253"/>
      <c r="DKK418" s="253"/>
      <c r="DKL418" s="253"/>
      <c r="DKM418" s="253"/>
      <c r="DKN418" s="253"/>
      <c r="DKO418" s="253"/>
      <c r="DKP418" s="253"/>
      <c r="DKQ418" s="253"/>
      <c r="DKR418" s="253"/>
      <c r="DKS418" s="253"/>
      <c r="DKT418" s="253"/>
      <c r="DKU418" s="253"/>
      <c r="DKV418" s="253"/>
      <c r="DKW418" s="253"/>
      <c r="DKX418" s="253"/>
      <c r="DKY418" s="253"/>
      <c r="DKZ418" s="253"/>
      <c r="DLA418" s="253"/>
      <c r="DLB418" s="253"/>
      <c r="DLC418" s="253"/>
      <c r="DLD418" s="253"/>
      <c r="DLE418" s="253"/>
      <c r="DLF418" s="253"/>
      <c r="DLG418" s="253"/>
      <c r="DLH418" s="253"/>
      <c r="DLI418" s="253"/>
      <c r="DLJ418" s="253"/>
      <c r="DLK418" s="253"/>
      <c r="DLL418" s="253"/>
      <c r="DLM418" s="253"/>
      <c r="DLN418" s="253"/>
      <c r="DLO418" s="253"/>
      <c r="DLP418" s="253"/>
      <c r="DLQ418" s="253"/>
      <c r="DLR418" s="253"/>
      <c r="DLS418" s="253"/>
      <c r="DLT418" s="253"/>
      <c r="DLU418" s="253"/>
      <c r="DLV418" s="253"/>
      <c r="DLW418" s="253"/>
      <c r="DLX418" s="253"/>
      <c r="DLY418" s="253"/>
      <c r="DLZ418" s="253"/>
      <c r="DMA418" s="253"/>
      <c r="DMB418" s="253"/>
      <c r="DMC418" s="253"/>
      <c r="DMD418" s="253"/>
      <c r="DME418" s="253"/>
      <c r="DMF418" s="253"/>
      <c r="DMG418" s="253"/>
      <c r="DMH418" s="253"/>
      <c r="DMI418" s="253"/>
      <c r="DMJ418" s="253"/>
      <c r="DMK418" s="253"/>
      <c r="DML418" s="253"/>
      <c r="DMM418" s="253"/>
      <c r="DMN418" s="253"/>
      <c r="DMO418" s="253"/>
      <c r="DMP418" s="253"/>
      <c r="DMQ418" s="253"/>
      <c r="DMR418" s="253"/>
      <c r="DMS418" s="253"/>
      <c r="DMT418" s="253"/>
      <c r="DMU418" s="253"/>
      <c r="DMV418" s="253"/>
      <c r="DMW418" s="253"/>
      <c r="DMX418" s="253"/>
      <c r="DMY418" s="253"/>
      <c r="DMZ418" s="253"/>
      <c r="DNA418" s="253"/>
      <c r="DNB418" s="253"/>
      <c r="DNC418" s="253"/>
      <c r="DND418" s="253"/>
      <c r="DNE418" s="253"/>
      <c r="DNF418" s="253"/>
      <c r="DNG418" s="253"/>
      <c r="DNH418" s="253"/>
      <c r="DNI418" s="253"/>
      <c r="DNJ418" s="253"/>
      <c r="DNK418" s="253"/>
      <c r="DNL418" s="253"/>
      <c r="DNM418" s="253"/>
      <c r="DNN418" s="253"/>
      <c r="DNO418" s="253"/>
      <c r="DNP418" s="253"/>
      <c r="DNQ418" s="253"/>
      <c r="DNR418" s="253"/>
      <c r="DNS418" s="253"/>
      <c r="DNT418" s="253"/>
      <c r="DNU418" s="253"/>
      <c r="DNV418" s="253"/>
      <c r="DNW418" s="253"/>
      <c r="DNX418" s="253"/>
      <c r="DNY418" s="253"/>
      <c r="DNZ418" s="253"/>
      <c r="DOA418" s="253"/>
      <c r="DOB418" s="253"/>
      <c r="DOC418" s="253"/>
      <c r="DOD418" s="253"/>
      <c r="DOE418" s="253"/>
      <c r="DOF418" s="253"/>
      <c r="DOG418" s="253"/>
      <c r="DOH418" s="253"/>
      <c r="DOI418" s="253"/>
      <c r="DOJ418" s="253"/>
      <c r="DOK418" s="253"/>
      <c r="DOL418" s="253"/>
      <c r="DOM418" s="253"/>
      <c r="DON418" s="253"/>
      <c r="DOO418" s="253"/>
      <c r="DOP418" s="253"/>
      <c r="DOQ418" s="253"/>
      <c r="DOR418" s="253"/>
      <c r="DOS418" s="253"/>
      <c r="DOT418" s="253"/>
      <c r="DOU418" s="253"/>
      <c r="DOV418" s="253"/>
      <c r="DOW418" s="253"/>
      <c r="DOX418" s="253"/>
      <c r="DOY418" s="253"/>
      <c r="DOZ418" s="253"/>
      <c r="DPA418" s="253"/>
      <c r="DPB418" s="253"/>
      <c r="DPC418" s="253"/>
      <c r="DPD418" s="253"/>
      <c r="DPE418" s="253"/>
      <c r="DPF418" s="253"/>
      <c r="DPG418" s="253"/>
      <c r="DPH418" s="253"/>
      <c r="DPI418" s="253"/>
      <c r="DPJ418" s="253"/>
      <c r="DPK418" s="253"/>
      <c r="DPL418" s="253"/>
      <c r="DPM418" s="253"/>
      <c r="DPN418" s="253"/>
      <c r="DPO418" s="253"/>
      <c r="DPP418" s="253"/>
      <c r="DPQ418" s="253"/>
      <c r="DPR418" s="253"/>
      <c r="DPS418" s="253"/>
      <c r="DPT418" s="253"/>
      <c r="DPU418" s="253"/>
      <c r="DPV418" s="253"/>
      <c r="DPW418" s="253"/>
      <c r="DPX418" s="253"/>
      <c r="DPY418" s="253"/>
      <c r="DPZ418" s="253"/>
      <c r="DQA418" s="253"/>
      <c r="DQB418" s="253"/>
      <c r="DQC418" s="253"/>
      <c r="DQD418" s="253"/>
      <c r="DQE418" s="253"/>
      <c r="DQF418" s="253"/>
      <c r="DQG418" s="253"/>
      <c r="DQH418" s="253"/>
      <c r="DQI418" s="253"/>
      <c r="DQJ418" s="253"/>
      <c r="DQK418" s="253"/>
      <c r="DQL418" s="253"/>
      <c r="DQM418" s="253"/>
      <c r="DQN418" s="253"/>
      <c r="DQO418" s="253"/>
      <c r="DQP418" s="253"/>
      <c r="DQQ418" s="253"/>
      <c r="DQR418" s="253"/>
      <c r="DQS418" s="253"/>
      <c r="DQT418" s="253"/>
      <c r="DQU418" s="253"/>
      <c r="DQV418" s="253"/>
      <c r="DQW418" s="253"/>
      <c r="DQX418" s="253"/>
      <c r="DQY418" s="253"/>
      <c r="DQZ418" s="253"/>
      <c r="DRA418" s="253"/>
      <c r="DRB418" s="253"/>
      <c r="DRC418" s="253"/>
      <c r="DRD418" s="253"/>
      <c r="DRE418" s="253"/>
      <c r="DRF418" s="253"/>
      <c r="DRG418" s="253"/>
      <c r="DRH418" s="253"/>
      <c r="DRI418" s="253"/>
      <c r="DRJ418" s="253"/>
      <c r="DRK418" s="253"/>
      <c r="DRL418" s="253"/>
      <c r="DRM418" s="253"/>
      <c r="DRN418" s="253"/>
      <c r="DRO418" s="253"/>
      <c r="DRP418" s="253"/>
      <c r="DRQ418" s="253"/>
      <c r="DRR418" s="253"/>
      <c r="DRS418" s="253"/>
      <c r="DRT418" s="253"/>
      <c r="DRU418" s="253"/>
      <c r="DRV418" s="253"/>
      <c r="DRW418" s="253"/>
      <c r="DRX418" s="253"/>
      <c r="DRY418" s="253"/>
      <c r="DRZ418" s="253"/>
      <c r="DSA418" s="253"/>
      <c r="DSB418" s="253"/>
      <c r="DSC418" s="253"/>
      <c r="DSD418" s="253"/>
      <c r="DSE418" s="253"/>
      <c r="DSF418" s="253"/>
      <c r="DSG418" s="253"/>
      <c r="DSH418" s="253"/>
      <c r="DSI418" s="253"/>
      <c r="DSJ418" s="253"/>
      <c r="DSK418" s="253"/>
      <c r="DSL418" s="253"/>
      <c r="DSM418" s="253"/>
      <c r="DSN418" s="253"/>
      <c r="DSO418" s="253"/>
      <c r="DSP418" s="253"/>
      <c r="DSQ418" s="253"/>
      <c r="DSR418" s="253"/>
      <c r="DSS418" s="253"/>
      <c r="DST418" s="253"/>
      <c r="DSU418" s="253"/>
      <c r="DSV418" s="253"/>
      <c r="DSW418" s="253"/>
      <c r="DSX418" s="253"/>
      <c r="DSY418" s="253"/>
      <c r="DSZ418" s="253"/>
      <c r="DTA418" s="253"/>
      <c r="DTB418" s="253"/>
      <c r="DTC418" s="253"/>
      <c r="DTD418" s="253"/>
      <c r="DTE418" s="253"/>
      <c r="DTF418" s="253"/>
      <c r="DTG418" s="253"/>
      <c r="DTH418" s="253"/>
      <c r="DTI418" s="253"/>
      <c r="DTJ418" s="253"/>
      <c r="DTK418" s="253"/>
      <c r="DTL418" s="253"/>
      <c r="DTM418" s="253"/>
      <c r="DTN418" s="253"/>
      <c r="DTO418" s="253"/>
      <c r="DTP418" s="253"/>
      <c r="DTQ418" s="253"/>
      <c r="DTR418" s="253"/>
      <c r="DTS418" s="253"/>
      <c r="DTT418" s="253"/>
      <c r="DTU418" s="253"/>
      <c r="DTV418" s="253"/>
      <c r="DTW418" s="253"/>
      <c r="DTX418" s="253"/>
      <c r="DTY418" s="253"/>
      <c r="DTZ418" s="253"/>
      <c r="DUA418" s="253"/>
      <c r="DUB418" s="253"/>
      <c r="DUC418" s="253"/>
      <c r="DUD418" s="253"/>
      <c r="DUE418" s="253"/>
      <c r="DUF418" s="253"/>
      <c r="DUG418" s="253"/>
      <c r="DUH418" s="253"/>
      <c r="DUI418" s="253"/>
      <c r="DUJ418" s="253"/>
      <c r="DUK418" s="253"/>
      <c r="DUL418" s="253"/>
      <c r="DUM418" s="253"/>
      <c r="DUN418" s="253"/>
      <c r="DUO418" s="253"/>
      <c r="DUP418" s="253"/>
      <c r="DUQ418" s="253"/>
      <c r="DUR418" s="253"/>
      <c r="DUS418" s="253"/>
      <c r="DUT418" s="253"/>
      <c r="DUU418" s="253"/>
      <c r="DUV418" s="253"/>
      <c r="DUW418" s="253"/>
      <c r="DUX418" s="253"/>
      <c r="DUY418" s="253"/>
      <c r="DUZ418" s="253"/>
      <c r="DVA418" s="253"/>
      <c r="DVB418" s="253"/>
      <c r="DVC418" s="253"/>
      <c r="DVD418" s="253"/>
      <c r="DVE418" s="253"/>
      <c r="DVF418" s="253"/>
      <c r="DVG418" s="253"/>
      <c r="DVH418" s="253"/>
      <c r="DVI418" s="253"/>
      <c r="DVJ418" s="253"/>
      <c r="DVK418" s="253"/>
      <c r="DVL418" s="253"/>
      <c r="DVM418" s="253"/>
      <c r="DVN418" s="253"/>
      <c r="DVO418" s="253"/>
      <c r="DVP418" s="253"/>
      <c r="DVQ418" s="253"/>
      <c r="DVR418" s="253"/>
      <c r="DVS418" s="253"/>
      <c r="DVT418" s="253"/>
      <c r="DVU418" s="253"/>
      <c r="DVV418" s="253"/>
      <c r="DVW418" s="253"/>
      <c r="DVX418" s="253"/>
      <c r="DVY418" s="253"/>
      <c r="DVZ418" s="253"/>
      <c r="DWA418" s="253"/>
      <c r="DWB418" s="253"/>
      <c r="DWC418" s="253"/>
      <c r="DWD418" s="253"/>
      <c r="DWE418" s="253"/>
      <c r="DWF418" s="253"/>
      <c r="DWG418" s="253"/>
      <c r="DWH418" s="253"/>
      <c r="DWI418" s="253"/>
      <c r="DWJ418" s="253"/>
      <c r="DWK418" s="253"/>
      <c r="DWL418" s="253"/>
      <c r="DWM418" s="253"/>
      <c r="DWN418" s="253"/>
      <c r="DWO418" s="253"/>
      <c r="DWP418" s="253"/>
      <c r="DWQ418" s="253"/>
      <c r="DWR418" s="253"/>
      <c r="DWS418" s="253"/>
      <c r="DWT418" s="253"/>
      <c r="DWU418" s="253"/>
      <c r="DWV418" s="253"/>
      <c r="DWW418" s="253"/>
      <c r="DWX418" s="253"/>
      <c r="DWY418" s="253"/>
      <c r="DWZ418" s="253"/>
      <c r="DXA418" s="253"/>
      <c r="DXB418" s="253"/>
      <c r="DXC418" s="253"/>
      <c r="DXD418" s="253"/>
      <c r="DXE418" s="253"/>
      <c r="DXF418" s="253"/>
      <c r="DXG418" s="253"/>
      <c r="DXH418" s="253"/>
      <c r="DXI418" s="253"/>
      <c r="DXJ418" s="253"/>
      <c r="DXK418" s="253"/>
      <c r="DXL418" s="253"/>
      <c r="DXM418" s="253"/>
      <c r="DXN418" s="253"/>
      <c r="DXO418" s="253"/>
      <c r="DXP418" s="253"/>
      <c r="DXQ418" s="253"/>
      <c r="DXR418" s="253"/>
      <c r="DXS418" s="253"/>
      <c r="DXT418" s="253"/>
      <c r="DXU418" s="253"/>
      <c r="DXV418" s="253"/>
      <c r="DXW418" s="253"/>
      <c r="DXX418" s="253"/>
      <c r="DXY418" s="253"/>
      <c r="DXZ418" s="253"/>
      <c r="DYA418" s="253"/>
      <c r="DYB418" s="253"/>
      <c r="DYC418" s="253"/>
      <c r="DYD418" s="253"/>
      <c r="DYE418" s="253"/>
      <c r="DYF418" s="253"/>
      <c r="DYG418" s="253"/>
      <c r="DYH418" s="253"/>
      <c r="DYI418" s="253"/>
      <c r="DYJ418" s="253"/>
      <c r="DYK418" s="253"/>
      <c r="DYL418" s="253"/>
      <c r="DYM418" s="253"/>
      <c r="DYN418" s="253"/>
      <c r="DYO418" s="253"/>
      <c r="DYP418" s="253"/>
      <c r="DYQ418" s="253"/>
      <c r="DYR418" s="253"/>
      <c r="DYS418" s="253"/>
      <c r="DYT418" s="253"/>
      <c r="DYU418" s="253"/>
      <c r="DYV418" s="253"/>
      <c r="DYW418" s="253"/>
      <c r="DYX418" s="253"/>
      <c r="DYY418" s="253"/>
      <c r="DYZ418" s="253"/>
      <c r="DZA418" s="253"/>
      <c r="DZB418" s="253"/>
      <c r="DZC418" s="253"/>
      <c r="DZD418" s="253"/>
      <c r="DZE418" s="253"/>
      <c r="DZF418" s="253"/>
      <c r="DZG418" s="253"/>
      <c r="DZH418" s="253"/>
      <c r="DZI418" s="253"/>
      <c r="DZJ418" s="253"/>
      <c r="DZK418" s="253"/>
      <c r="DZL418" s="253"/>
      <c r="DZM418" s="253"/>
      <c r="DZN418" s="253"/>
      <c r="DZO418" s="253"/>
      <c r="DZP418" s="253"/>
      <c r="DZQ418" s="253"/>
      <c r="DZR418" s="253"/>
      <c r="DZS418" s="253"/>
      <c r="DZT418" s="253"/>
      <c r="DZU418" s="253"/>
      <c r="DZV418" s="253"/>
      <c r="DZW418" s="253"/>
      <c r="DZX418" s="253"/>
      <c r="DZY418" s="253"/>
      <c r="DZZ418" s="253"/>
      <c r="EAA418" s="253"/>
      <c r="EAB418" s="253"/>
      <c r="EAC418" s="253"/>
      <c r="EAD418" s="253"/>
      <c r="EAE418" s="253"/>
      <c r="EAF418" s="253"/>
      <c r="EAG418" s="253"/>
      <c r="EAH418" s="253"/>
      <c r="EAI418" s="253"/>
      <c r="EAJ418" s="253"/>
      <c r="EAK418" s="253"/>
      <c r="EAL418" s="253"/>
      <c r="EAM418" s="253"/>
      <c r="EAN418" s="253"/>
      <c r="EAO418" s="253"/>
      <c r="EAP418" s="253"/>
      <c r="EAQ418" s="253"/>
      <c r="EAR418" s="253"/>
      <c r="EAS418" s="253"/>
      <c r="EAT418" s="253"/>
      <c r="EAU418" s="253"/>
      <c r="EAV418" s="253"/>
      <c r="EAW418" s="253"/>
      <c r="EAX418" s="253"/>
      <c r="EAY418" s="253"/>
      <c r="EAZ418" s="253"/>
      <c r="EBA418" s="253"/>
      <c r="EBB418" s="253"/>
      <c r="EBC418" s="253"/>
      <c r="EBD418" s="253"/>
      <c r="EBE418" s="253"/>
      <c r="EBF418" s="253"/>
      <c r="EBG418" s="253"/>
      <c r="EBH418" s="253"/>
      <c r="EBI418" s="253"/>
      <c r="EBJ418" s="253"/>
      <c r="EBK418" s="253"/>
      <c r="EBL418" s="253"/>
      <c r="EBM418" s="253"/>
      <c r="EBN418" s="253"/>
      <c r="EBO418" s="253"/>
      <c r="EBP418" s="253"/>
      <c r="EBQ418" s="253"/>
      <c r="EBR418" s="253"/>
      <c r="EBS418" s="253"/>
      <c r="EBT418" s="253"/>
      <c r="EBU418" s="253"/>
      <c r="EBV418" s="253"/>
      <c r="EBW418" s="253"/>
      <c r="EBX418" s="253"/>
      <c r="EBY418" s="253"/>
      <c r="EBZ418" s="253"/>
      <c r="ECA418" s="253"/>
      <c r="ECB418" s="253"/>
      <c r="ECC418" s="253"/>
      <c r="ECD418" s="253"/>
      <c r="ECE418" s="253"/>
      <c r="ECF418" s="253"/>
      <c r="ECG418" s="253"/>
      <c r="ECH418" s="253"/>
      <c r="ECI418" s="253"/>
      <c r="ECJ418" s="253"/>
      <c r="ECK418" s="253"/>
      <c r="ECL418" s="253"/>
      <c r="ECM418" s="253"/>
      <c r="ECN418" s="253"/>
      <c r="ECO418" s="253"/>
      <c r="ECP418" s="253"/>
      <c r="ECQ418" s="253"/>
      <c r="ECR418" s="253"/>
      <c r="ECS418" s="253"/>
      <c r="ECT418" s="253"/>
      <c r="ECU418" s="253"/>
      <c r="ECV418" s="253"/>
      <c r="ECW418" s="253"/>
      <c r="ECX418" s="253"/>
      <c r="ECY418" s="253"/>
      <c r="ECZ418" s="253"/>
      <c r="EDA418" s="253"/>
      <c r="EDB418" s="253"/>
      <c r="EDC418" s="253"/>
      <c r="EDD418" s="253"/>
      <c r="EDE418" s="253"/>
      <c r="EDF418" s="253"/>
      <c r="EDG418" s="253"/>
      <c r="EDH418" s="253"/>
      <c r="EDI418" s="253"/>
      <c r="EDJ418" s="253"/>
      <c r="EDK418" s="253"/>
      <c r="EDL418" s="253"/>
      <c r="EDM418" s="253"/>
      <c r="EDN418" s="253"/>
      <c r="EDO418" s="253"/>
      <c r="EDP418" s="253"/>
      <c r="EDQ418" s="253"/>
      <c r="EDR418" s="253"/>
      <c r="EDS418" s="253"/>
      <c r="EDT418" s="253"/>
      <c r="EDU418" s="253"/>
      <c r="EDV418" s="253"/>
      <c r="EDW418" s="253"/>
      <c r="EDX418" s="253"/>
      <c r="EDY418" s="253"/>
      <c r="EDZ418" s="253"/>
      <c r="EEA418" s="253"/>
      <c r="EEB418" s="253"/>
      <c r="EEC418" s="253"/>
      <c r="EED418" s="253"/>
      <c r="EEE418" s="253"/>
      <c r="EEF418" s="253"/>
      <c r="EEG418" s="253"/>
      <c r="EEH418" s="253"/>
      <c r="EEI418" s="253"/>
      <c r="EEJ418" s="253"/>
      <c r="EEK418" s="253"/>
      <c r="EEL418" s="253"/>
      <c r="EEM418" s="253"/>
      <c r="EEN418" s="253"/>
      <c r="EEO418" s="253"/>
      <c r="EEP418" s="253"/>
      <c r="EEQ418" s="253"/>
      <c r="EER418" s="253"/>
      <c r="EES418" s="253"/>
      <c r="EET418" s="253"/>
      <c r="EEU418" s="253"/>
      <c r="EEV418" s="253"/>
      <c r="EEW418" s="253"/>
      <c r="EEX418" s="253"/>
      <c r="EEY418" s="253"/>
      <c r="EEZ418" s="253"/>
      <c r="EFA418" s="253"/>
      <c r="EFB418" s="253"/>
      <c r="EFC418" s="253"/>
      <c r="EFD418" s="253"/>
      <c r="EFE418" s="253"/>
      <c r="EFF418" s="253"/>
      <c r="EFG418" s="253"/>
      <c r="EFH418" s="253"/>
      <c r="EFI418" s="253"/>
      <c r="EFJ418" s="253"/>
      <c r="EFK418" s="253"/>
      <c r="EFL418" s="253"/>
      <c r="EFM418" s="253"/>
      <c r="EFN418" s="253"/>
      <c r="EFO418" s="253"/>
      <c r="EFP418" s="253"/>
      <c r="EFQ418" s="253"/>
      <c r="EFR418" s="253"/>
      <c r="EFS418" s="253"/>
      <c r="EFT418" s="253"/>
      <c r="EFU418" s="253"/>
      <c r="EFV418" s="253"/>
      <c r="EFW418" s="253"/>
      <c r="EFX418" s="253"/>
      <c r="EFY418" s="253"/>
      <c r="EFZ418" s="253"/>
      <c r="EGA418" s="253"/>
      <c r="EGB418" s="253"/>
      <c r="EGC418" s="253"/>
      <c r="EGD418" s="253"/>
      <c r="EGE418" s="253"/>
      <c r="EGF418" s="253"/>
      <c r="EGG418" s="253"/>
      <c r="EGH418" s="253"/>
      <c r="EGI418" s="253"/>
      <c r="EGJ418" s="253"/>
      <c r="EGK418" s="253"/>
      <c r="EGL418" s="253"/>
      <c r="EGM418" s="253"/>
      <c r="EGN418" s="253"/>
      <c r="EGO418" s="253"/>
      <c r="EGP418" s="253"/>
      <c r="EGQ418" s="253"/>
      <c r="EGR418" s="253"/>
      <c r="EGS418" s="253"/>
      <c r="EGT418" s="253"/>
      <c r="EGU418" s="253"/>
      <c r="EGV418" s="253"/>
      <c r="EGW418" s="253"/>
      <c r="EGX418" s="253"/>
      <c r="EGY418" s="253"/>
      <c r="EGZ418" s="253"/>
      <c r="EHA418" s="253"/>
      <c r="EHB418" s="253"/>
      <c r="EHC418" s="253"/>
      <c r="EHD418" s="253"/>
      <c r="EHE418" s="253"/>
      <c r="EHF418" s="253"/>
      <c r="EHG418" s="253"/>
      <c r="EHH418" s="253"/>
      <c r="EHI418" s="253"/>
      <c r="EHJ418" s="253"/>
      <c r="EHK418" s="253"/>
      <c r="EHL418" s="253"/>
      <c r="EHM418" s="253"/>
      <c r="EHN418" s="253"/>
      <c r="EHO418" s="253"/>
      <c r="EHP418" s="253"/>
      <c r="EHQ418" s="253"/>
      <c r="EHR418" s="253"/>
      <c r="EHS418" s="253"/>
      <c r="EHT418" s="253"/>
      <c r="EHU418" s="253"/>
      <c r="EHV418" s="253"/>
      <c r="EHW418" s="253"/>
      <c r="EHX418" s="253"/>
      <c r="EHY418" s="253"/>
      <c r="EHZ418" s="253"/>
      <c r="EIA418" s="253"/>
      <c r="EIB418" s="253"/>
      <c r="EIC418" s="253"/>
      <c r="EID418" s="253"/>
      <c r="EIE418" s="253"/>
      <c r="EIF418" s="253"/>
      <c r="EIG418" s="253"/>
      <c r="EIH418" s="253"/>
      <c r="EII418" s="253"/>
      <c r="EIJ418" s="253"/>
      <c r="EIK418" s="253"/>
      <c r="EIL418" s="253"/>
      <c r="EIM418" s="253"/>
      <c r="EIN418" s="253"/>
      <c r="EIO418" s="253"/>
      <c r="EIP418" s="253"/>
      <c r="EIQ418" s="253"/>
      <c r="EIR418" s="253"/>
      <c r="EIS418" s="253"/>
      <c r="EIT418" s="253"/>
      <c r="EIU418" s="253"/>
      <c r="EIV418" s="253"/>
      <c r="EIW418" s="253"/>
      <c r="EIX418" s="253"/>
      <c r="EIY418" s="253"/>
      <c r="EIZ418" s="253"/>
      <c r="EJA418" s="253"/>
      <c r="EJB418" s="253"/>
      <c r="EJC418" s="253"/>
      <c r="EJD418" s="253"/>
      <c r="EJE418" s="253"/>
      <c r="EJF418" s="253"/>
      <c r="EJG418" s="253"/>
      <c r="EJH418" s="253"/>
      <c r="EJI418" s="253"/>
      <c r="EJJ418" s="253"/>
      <c r="EJK418" s="253"/>
      <c r="EJL418" s="253"/>
      <c r="EJM418" s="253"/>
      <c r="EJN418" s="253"/>
      <c r="EJO418" s="253"/>
      <c r="EJP418" s="253"/>
      <c r="EJQ418" s="253"/>
      <c r="EJR418" s="253"/>
      <c r="EJS418" s="253"/>
      <c r="EJT418" s="253"/>
      <c r="EJU418" s="253"/>
      <c r="EJV418" s="253"/>
      <c r="EJW418" s="253"/>
      <c r="EJX418" s="253"/>
      <c r="EJY418" s="253"/>
      <c r="EJZ418" s="253"/>
      <c r="EKA418" s="253"/>
      <c r="EKB418" s="253"/>
      <c r="EKC418" s="253"/>
      <c r="EKD418" s="253"/>
      <c r="EKE418" s="253"/>
      <c r="EKF418" s="253"/>
      <c r="EKG418" s="253"/>
      <c r="EKH418" s="253"/>
      <c r="EKI418" s="253"/>
      <c r="EKJ418" s="253"/>
      <c r="EKK418" s="253"/>
      <c r="EKL418" s="253"/>
      <c r="EKM418" s="253"/>
      <c r="EKN418" s="253"/>
      <c r="EKO418" s="253"/>
      <c r="EKP418" s="253"/>
      <c r="EKQ418" s="253"/>
      <c r="EKR418" s="253"/>
      <c r="EKS418" s="253"/>
      <c r="EKT418" s="253"/>
      <c r="EKU418" s="253"/>
      <c r="EKV418" s="253"/>
      <c r="EKW418" s="253"/>
      <c r="EKX418" s="253"/>
      <c r="EKY418" s="253"/>
      <c r="EKZ418" s="253"/>
      <c r="ELA418" s="253"/>
      <c r="ELB418" s="253"/>
      <c r="ELC418" s="253"/>
      <c r="ELD418" s="253"/>
      <c r="ELE418" s="253"/>
      <c r="ELF418" s="253"/>
      <c r="ELG418" s="253"/>
      <c r="ELH418" s="253"/>
      <c r="ELI418" s="253"/>
      <c r="ELJ418" s="253"/>
      <c r="ELK418" s="253"/>
      <c r="ELL418" s="253"/>
      <c r="ELM418" s="253"/>
      <c r="ELN418" s="253"/>
      <c r="ELO418" s="253"/>
      <c r="ELP418" s="253"/>
      <c r="ELQ418" s="253"/>
      <c r="ELR418" s="253"/>
      <c r="ELS418" s="253"/>
      <c r="ELT418" s="253"/>
      <c r="ELU418" s="253"/>
      <c r="ELV418" s="253"/>
      <c r="ELW418" s="253"/>
      <c r="ELX418" s="253"/>
      <c r="ELY418" s="253"/>
      <c r="ELZ418" s="253"/>
      <c r="EMA418" s="253"/>
      <c r="EMB418" s="253"/>
      <c r="EMC418" s="253"/>
      <c r="EMD418" s="253"/>
      <c r="EME418" s="253"/>
      <c r="EMF418" s="253"/>
      <c r="EMG418" s="253"/>
      <c r="EMH418" s="253"/>
      <c r="EMI418" s="253"/>
      <c r="EMJ418" s="253"/>
      <c r="EMK418" s="253"/>
      <c r="EML418" s="253"/>
      <c r="EMM418" s="253"/>
      <c r="EMN418" s="253"/>
      <c r="EMO418" s="253"/>
      <c r="EMP418" s="253"/>
      <c r="EMQ418" s="253"/>
      <c r="EMR418" s="253"/>
      <c r="EMS418" s="253"/>
      <c r="EMT418" s="253"/>
      <c r="EMU418" s="253"/>
      <c r="EMV418" s="253"/>
      <c r="EMW418" s="253"/>
      <c r="EMX418" s="253"/>
      <c r="EMY418" s="253"/>
      <c r="EMZ418" s="253"/>
      <c r="ENA418" s="253"/>
      <c r="ENB418" s="253"/>
      <c r="ENC418" s="253"/>
      <c r="END418" s="253"/>
      <c r="ENE418" s="253"/>
      <c r="ENF418" s="253"/>
      <c r="ENG418" s="253"/>
      <c r="ENH418" s="253"/>
      <c r="ENI418" s="253"/>
      <c r="ENJ418" s="253"/>
      <c r="ENK418" s="253"/>
      <c r="ENL418" s="253"/>
      <c r="ENM418" s="253"/>
      <c r="ENN418" s="253"/>
      <c r="ENO418" s="253"/>
      <c r="ENP418" s="253"/>
      <c r="ENQ418" s="253"/>
      <c r="ENR418" s="253"/>
      <c r="ENS418" s="253"/>
      <c r="ENT418" s="253"/>
      <c r="ENU418" s="253"/>
      <c r="ENV418" s="253"/>
      <c r="ENW418" s="253"/>
      <c r="ENX418" s="253"/>
      <c r="ENY418" s="253"/>
      <c r="ENZ418" s="253"/>
      <c r="EOA418" s="253"/>
      <c r="EOB418" s="253"/>
      <c r="EOC418" s="253"/>
      <c r="EOD418" s="253"/>
      <c r="EOE418" s="253"/>
      <c r="EOF418" s="253"/>
      <c r="EOG418" s="253"/>
      <c r="EOH418" s="253"/>
      <c r="EOI418" s="253"/>
      <c r="EOJ418" s="253"/>
      <c r="EOK418" s="253"/>
      <c r="EOL418" s="253"/>
      <c r="EOM418" s="253"/>
      <c r="EON418" s="253"/>
      <c r="EOO418" s="253"/>
      <c r="EOP418" s="253"/>
      <c r="EOQ418" s="253"/>
      <c r="EOR418" s="253"/>
      <c r="EOS418" s="253"/>
      <c r="EOT418" s="253"/>
      <c r="EOU418" s="253"/>
      <c r="EOV418" s="253"/>
      <c r="EOW418" s="253"/>
      <c r="EOX418" s="253"/>
      <c r="EOY418" s="253"/>
      <c r="EOZ418" s="253"/>
      <c r="EPA418" s="253"/>
      <c r="EPB418" s="253"/>
      <c r="EPC418" s="253"/>
      <c r="EPD418" s="253"/>
      <c r="EPE418" s="253"/>
      <c r="EPF418" s="253"/>
      <c r="EPG418" s="253"/>
      <c r="EPH418" s="253"/>
      <c r="EPI418" s="253"/>
      <c r="EPJ418" s="253"/>
      <c r="EPK418" s="253"/>
      <c r="EPL418" s="253"/>
      <c r="EPM418" s="253"/>
      <c r="EPN418" s="253"/>
      <c r="EPO418" s="253"/>
      <c r="EPP418" s="253"/>
      <c r="EPQ418" s="253"/>
      <c r="EPR418" s="253"/>
      <c r="EPS418" s="253"/>
      <c r="EPT418" s="253"/>
      <c r="EPU418" s="253"/>
      <c r="EPV418" s="253"/>
      <c r="EPW418" s="253"/>
      <c r="EPX418" s="253"/>
      <c r="EPY418" s="253"/>
      <c r="EPZ418" s="253"/>
      <c r="EQA418" s="253"/>
      <c r="EQB418" s="253"/>
      <c r="EQC418" s="253"/>
      <c r="EQD418" s="253"/>
      <c r="EQE418" s="253"/>
      <c r="EQF418" s="253"/>
      <c r="EQG418" s="253"/>
      <c r="EQH418" s="253"/>
      <c r="EQI418" s="253"/>
      <c r="EQJ418" s="253"/>
      <c r="EQK418" s="253"/>
      <c r="EQL418" s="253"/>
      <c r="EQM418" s="253"/>
      <c r="EQN418" s="253"/>
      <c r="EQO418" s="253"/>
      <c r="EQP418" s="253"/>
      <c r="EQQ418" s="253"/>
      <c r="EQR418" s="253"/>
      <c r="EQS418" s="253"/>
      <c r="EQT418" s="253"/>
      <c r="EQU418" s="253"/>
      <c r="EQV418" s="253"/>
      <c r="EQW418" s="253"/>
      <c r="EQX418" s="253"/>
      <c r="EQY418" s="253"/>
      <c r="EQZ418" s="253"/>
      <c r="ERA418" s="253"/>
      <c r="ERB418" s="253"/>
      <c r="ERC418" s="253"/>
      <c r="ERD418" s="253"/>
      <c r="ERE418" s="253"/>
      <c r="ERF418" s="253"/>
      <c r="ERG418" s="253"/>
      <c r="ERH418" s="253"/>
      <c r="ERI418" s="253"/>
      <c r="ERJ418" s="253"/>
      <c r="ERK418" s="253"/>
      <c r="ERL418" s="253"/>
      <c r="ERM418" s="253"/>
      <c r="ERN418" s="253"/>
      <c r="ERO418" s="253"/>
      <c r="ERP418" s="253"/>
      <c r="ERQ418" s="253"/>
      <c r="ERR418" s="253"/>
      <c r="ERS418" s="253"/>
      <c r="ERT418" s="253"/>
      <c r="ERU418" s="253"/>
      <c r="ERV418" s="253"/>
      <c r="ERW418" s="253"/>
      <c r="ERX418" s="253"/>
      <c r="ERY418" s="253"/>
      <c r="ERZ418" s="253"/>
      <c r="ESA418" s="253"/>
      <c r="ESB418" s="253"/>
      <c r="ESC418" s="253"/>
      <c r="ESD418" s="253"/>
      <c r="ESE418" s="253"/>
      <c r="ESF418" s="253"/>
      <c r="ESG418" s="253"/>
      <c r="ESH418" s="253"/>
      <c r="ESI418" s="253"/>
      <c r="ESJ418" s="253"/>
      <c r="ESK418" s="253"/>
      <c r="ESL418" s="253"/>
      <c r="ESM418" s="253"/>
      <c r="ESN418" s="253"/>
      <c r="ESO418" s="253"/>
      <c r="ESP418" s="253"/>
      <c r="ESQ418" s="253"/>
      <c r="ESR418" s="253"/>
      <c r="ESS418" s="253"/>
      <c r="EST418" s="253"/>
      <c r="ESU418" s="253"/>
      <c r="ESV418" s="253"/>
      <c r="ESW418" s="253"/>
      <c r="ESX418" s="253"/>
      <c r="ESY418" s="253"/>
      <c r="ESZ418" s="253"/>
      <c r="ETA418" s="253"/>
      <c r="ETB418" s="253"/>
      <c r="ETC418" s="253"/>
      <c r="ETD418" s="253"/>
      <c r="ETE418" s="253"/>
      <c r="ETF418" s="253"/>
      <c r="ETG418" s="253"/>
      <c r="ETH418" s="253"/>
      <c r="ETI418" s="253"/>
      <c r="ETJ418" s="253"/>
      <c r="ETK418" s="253"/>
      <c r="ETL418" s="253"/>
      <c r="ETM418" s="253"/>
      <c r="ETN418" s="253"/>
      <c r="ETO418" s="253"/>
      <c r="ETP418" s="253"/>
      <c r="ETQ418" s="253"/>
      <c r="ETR418" s="253"/>
      <c r="ETS418" s="253"/>
      <c r="ETT418" s="253"/>
      <c r="ETU418" s="253"/>
      <c r="ETV418" s="253"/>
      <c r="ETW418" s="253"/>
      <c r="ETX418" s="253"/>
      <c r="ETY418" s="253"/>
      <c r="ETZ418" s="253"/>
      <c r="EUA418" s="253"/>
      <c r="EUB418" s="253"/>
      <c r="EUC418" s="253"/>
      <c r="EUD418" s="253"/>
      <c r="EUE418" s="253"/>
      <c r="EUF418" s="253"/>
      <c r="EUG418" s="253"/>
      <c r="EUH418" s="253"/>
      <c r="EUI418" s="253"/>
      <c r="EUJ418" s="253"/>
      <c r="EUK418" s="253"/>
      <c r="EUL418" s="253"/>
      <c r="EUM418" s="253"/>
      <c r="EUN418" s="253"/>
      <c r="EUO418" s="253"/>
      <c r="EUP418" s="253"/>
      <c r="EUQ418" s="253"/>
      <c r="EUR418" s="253"/>
      <c r="EUS418" s="253"/>
      <c r="EUT418" s="253"/>
      <c r="EUU418" s="253"/>
      <c r="EUV418" s="253"/>
      <c r="EUW418" s="253"/>
      <c r="EUX418" s="253"/>
      <c r="EUY418" s="253"/>
      <c r="EUZ418" s="253"/>
      <c r="EVA418" s="253"/>
      <c r="EVB418" s="253"/>
      <c r="EVC418" s="253"/>
      <c r="EVD418" s="253"/>
      <c r="EVE418" s="253"/>
      <c r="EVF418" s="253"/>
      <c r="EVG418" s="253"/>
      <c r="EVH418" s="253"/>
      <c r="EVI418" s="253"/>
      <c r="EVJ418" s="253"/>
      <c r="EVK418" s="253"/>
      <c r="EVL418" s="253"/>
      <c r="EVM418" s="253"/>
      <c r="EVN418" s="253"/>
      <c r="EVO418" s="253"/>
      <c r="EVP418" s="253"/>
      <c r="EVQ418" s="253"/>
      <c r="EVR418" s="253"/>
      <c r="EVS418" s="253"/>
      <c r="EVT418" s="253"/>
      <c r="EVU418" s="253"/>
      <c r="EVV418" s="253"/>
      <c r="EVW418" s="253"/>
      <c r="EVX418" s="253"/>
      <c r="EVY418" s="253"/>
      <c r="EVZ418" s="253"/>
      <c r="EWA418" s="253"/>
      <c r="EWB418" s="253"/>
      <c r="EWC418" s="253"/>
      <c r="EWD418" s="253"/>
      <c r="EWE418" s="253"/>
      <c r="EWF418" s="253"/>
      <c r="EWG418" s="253"/>
      <c r="EWH418" s="253"/>
      <c r="EWI418" s="253"/>
      <c r="EWJ418" s="253"/>
      <c r="EWK418" s="253"/>
      <c r="EWL418" s="253"/>
      <c r="EWM418" s="253"/>
      <c r="EWN418" s="253"/>
      <c r="EWO418" s="253"/>
      <c r="EWP418" s="253"/>
      <c r="EWQ418" s="253"/>
      <c r="EWR418" s="253"/>
      <c r="EWS418" s="253"/>
      <c r="EWT418" s="253"/>
      <c r="EWU418" s="253"/>
      <c r="EWV418" s="253"/>
      <c r="EWW418" s="253"/>
      <c r="EWX418" s="253"/>
      <c r="EWY418" s="253"/>
      <c r="EWZ418" s="253"/>
      <c r="EXA418" s="253"/>
      <c r="EXB418" s="253"/>
      <c r="EXC418" s="253"/>
      <c r="EXD418" s="253"/>
      <c r="EXE418" s="253"/>
      <c r="EXF418" s="253"/>
      <c r="EXG418" s="253"/>
      <c r="EXH418" s="253"/>
      <c r="EXI418" s="253"/>
      <c r="EXJ418" s="253"/>
      <c r="EXK418" s="253"/>
      <c r="EXL418" s="253"/>
      <c r="EXM418" s="253"/>
      <c r="EXN418" s="253"/>
      <c r="EXO418" s="253"/>
      <c r="EXP418" s="253"/>
      <c r="EXQ418" s="253"/>
      <c r="EXR418" s="253"/>
      <c r="EXS418" s="253"/>
      <c r="EXT418" s="253"/>
      <c r="EXU418" s="253"/>
      <c r="EXV418" s="253"/>
      <c r="EXW418" s="253"/>
      <c r="EXX418" s="253"/>
      <c r="EXY418" s="253"/>
      <c r="EXZ418" s="253"/>
      <c r="EYA418" s="253"/>
      <c r="EYB418" s="253"/>
      <c r="EYC418" s="253"/>
      <c r="EYD418" s="253"/>
      <c r="EYE418" s="253"/>
      <c r="EYF418" s="253"/>
      <c r="EYG418" s="253"/>
      <c r="EYH418" s="253"/>
      <c r="EYI418" s="253"/>
      <c r="EYJ418" s="253"/>
      <c r="EYK418" s="253"/>
      <c r="EYL418" s="253"/>
      <c r="EYM418" s="253"/>
      <c r="EYN418" s="253"/>
      <c r="EYO418" s="253"/>
      <c r="EYP418" s="253"/>
      <c r="EYQ418" s="253"/>
      <c r="EYR418" s="253"/>
      <c r="EYS418" s="253"/>
      <c r="EYT418" s="253"/>
      <c r="EYU418" s="253"/>
      <c r="EYV418" s="253"/>
      <c r="EYW418" s="253"/>
      <c r="EYX418" s="253"/>
      <c r="EYY418" s="253"/>
      <c r="EYZ418" s="253"/>
      <c r="EZA418" s="253"/>
      <c r="EZB418" s="253"/>
      <c r="EZC418" s="253"/>
      <c r="EZD418" s="253"/>
      <c r="EZE418" s="253"/>
      <c r="EZF418" s="253"/>
      <c r="EZG418" s="253"/>
      <c r="EZH418" s="253"/>
      <c r="EZI418" s="253"/>
      <c r="EZJ418" s="253"/>
      <c r="EZK418" s="253"/>
      <c r="EZL418" s="253"/>
      <c r="EZM418" s="253"/>
      <c r="EZN418" s="253"/>
      <c r="EZO418" s="253"/>
      <c r="EZP418" s="253"/>
      <c r="EZQ418" s="253"/>
      <c r="EZR418" s="253"/>
      <c r="EZS418" s="253"/>
      <c r="EZT418" s="253"/>
      <c r="EZU418" s="253"/>
      <c r="EZV418" s="253"/>
      <c r="EZW418" s="253"/>
      <c r="EZX418" s="253"/>
      <c r="EZY418" s="253"/>
      <c r="EZZ418" s="253"/>
      <c r="FAA418" s="253"/>
      <c r="FAB418" s="253"/>
      <c r="FAC418" s="253"/>
      <c r="FAD418" s="253"/>
      <c r="FAE418" s="253"/>
      <c r="FAF418" s="253"/>
      <c r="FAG418" s="253"/>
      <c r="FAH418" s="253"/>
      <c r="FAI418" s="253"/>
      <c r="FAJ418" s="253"/>
      <c r="FAK418" s="253"/>
      <c r="FAL418" s="253"/>
      <c r="FAM418" s="253"/>
      <c r="FAN418" s="253"/>
      <c r="FAO418" s="253"/>
      <c r="FAP418" s="253"/>
      <c r="FAQ418" s="253"/>
      <c r="FAR418" s="253"/>
      <c r="FAS418" s="253"/>
      <c r="FAT418" s="253"/>
      <c r="FAU418" s="253"/>
      <c r="FAV418" s="253"/>
      <c r="FAW418" s="253"/>
      <c r="FAX418" s="253"/>
      <c r="FAY418" s="253"/>
      <c r="FAZ418" s="253"/>
      <c r="FBA418" s="253"/>
      <c r="FBB418" s="253"/>
      <c r="FBC418" s="253"/>
      <c r="FBD418" s="253"/>
      <c r="FBE418" s="253"/>
      <c r="FBF418" s="253"/>
      <c r="FBG418" s="253"/>
      <c r="FBH418" s="253"/>
      <c r="FBI418" s="253"/>
      <c r="FBJ418" s="253"/>
      <c r="FBK418" s="253"/>
      <c r="FBL418" s="253"/>
      <c r="FBM418" s="253"/>
      <c r="FBN418" s="253"/>
      <c r="FBO418" s="253"/>
      <c r="FBP418" s="253"/>
      <c r="FBQ418" s="253"/>
      <c r="FBR418" s="253"/>
      <c r="FBS418" s="253"/>
      <c r="FBT418" s="253"/>
      <c r="FBU418" s="253"/>
      <c r="FBV418" s="253"/>
      <c r="FBW418" s="253"/>
      <c r="FBX418" s="253"/>
      <c r="FBY418" s="253"/>
      <c r="FBZ418" s="253"/>
      <c r="FCA418" s="253"/>
      <c r="FCB418" s="253"/>
      <c r="FCC418" s="253"/>
      <c r="FCD418" s="253"/>
      <c r="FCE418" s="253"/>
      <c r="FCF418" s="253"/>
      <c r="FCG418" s="253"/>
      <c r="FCH418" s="253"/>
      <c r="FCI418" s="253"/>
      <c r="FCJ418" s="253"/>
      <c r="FCK418" s="253"/>
      <c r="FCL418" s="253"/>
      <c r="FCM418" s="253"/>
      <c r="FCN418" s="253"/>
      <c r="FCO418" s="253"/>
      <c r="FCP418" s="253"/>
      <c r="FCQ418" s="253"/>
      <c r="FCR418" s="253"/>
      <c r="FCS418" s="253"/>
      <c r="FCT418" s="253"/>
      <c r="FCU418" s="253"/>
      <c r="FCV418" s="253"/>
      <c r="FCW418" s="253"/>
      <c r="FCX418" s="253"/>
      <c r="FCY418" s="253"/>
      <c r="FCZ418" s="253"/>
      <c r="FDA418" s="253"/>
      <c r="FDB418" s="253"/>
      <c r="FDC418" s="253"/>
      <c r="FDD418" s="253"/>
      <c r="FDE418" s="253"/>
      <c r="FDF418" s="253"/>
      <c r="FDG418" s="253"/>
      <c r="FDH418" s="253"/>
      <c r="FDI418" s="253"/>
      <c r="FDJ418" s="253"/>
      <c r="FDK418" s="253"/>
      <c r="FDL418" s="253"/>
      <c r="FDM418" s="253"/>
      <c r="FDN418" s="253"/>
      <c r="FDO418" s="253"/>
      <c r="FDP418" s="253"/>
      <c r="FDQ418" s="253"/>
      <c r="FDR418" s="253"/>
      <c r="FDS418" s="253"/>
      <c r="FDT418" s="253"/>
      <c r="FDU418" s="253"/>
      <c r="FDV418" s="253"/>
      <c r="FDW418" s="253"/>
      <c r="FDX418" s="253"/>
      <c r="FDY418" s="253"/>
      <c r="FDZ418" s="253"/>
      <c r="FEA418" s="253"/>
      <c r="FEB418" s="253"/>
      <c r="FEC418" s="253"/>
      <c r="FED418" s="253"/>
      <c r="FEE418" s="253"/>
      <c r="FEF418" s="253"/>
      <c r="FEG418" s="253"/>
      <c r="FEH418" s="253"/>
      <c r="FEI418" s="253"/>
      <c r="FEJ418" s="253"/>
      <c r="FEK418" s="253"/>
      <c r="FEL418" s="253"/>
      <c r="FEM418" s="253"/>
      <c r="FEN418" s="253"/>
      <c r="FEO418" s="253"/>
      <c r="FEP418" s="253"/>
      <c r="FEQ418" s="253"/>
      <c r="FER418" s="253"/>
      <c r="FES418" s="253"/>
      <c r="FET418" s="253"/>
      <c r="FEU418" s="253"/>
      <c r="FEV418" s="253"/>
      <c r="FEW418" s="253"/>
      <c r="FEX418" s="253"/>
      <c r="FEY418" s="253"/>
      <c r="FEZ418" s="253"/>
      <c r="FFA418" s="253"/>
      <c r="FFB418" s="253"/>
      <c r="FFC418" s="253"/>
      <c r="FFD418" s="253"/>
      <c r="FFE418" s="253"/>
      <c r="FFF418" s="253"/>
      <c r="FFG418" s="253"/>
      <c r="FFH418" s="253"/>
      <c r="FFI418" s="253"/>
      <c r="FFJ418" s="253"/>
      <c r="FFK418" s="253"/>
      <c r="FFL418" s="253"/>
      <c r="FFM418" s="253"/>
      <c r="FFN418" s="253"/>
      <c r="FFO418" s="253"/>
      <c r="FFP418" s="253"/>
      <c r="FFQ418" s="253"/>
      <c r="FFR418" s="253"/>
      <c r="FFS418" s="253"/>
      <c r="FFT418" s="253"/>
      <c r="FFU418" s="253"/>
      <c r="FFV418" s="253"/>
      <c r="FFW418" s="253"/>
      <c r="FFX418" s="253"/>
      <c r="FFY418" s="253"/>
      <c r="FFZ418" s="253"/>
      <c r="FGA418" s="253"/>
      <c r="FGB418" s="253"/>
      <c r="FGC418" s="253"/>
      <c r="FGD418" s="253"/>
      <c r="FGE418" s="253"/>
      <c r="FGF418" s="253"/>
      <c r="FGG418" s="253"/>
      <c r="FGH418" s="253"/>
      <c r="FGI418" s="253"/>
      <c r="FGJ418" s="253"/>
      <c r="FGK418" s="253"/>
      <c r="FGL418" s="253"/>
      <c r="FGM418" s="253"/>
      <c r="FGN418" s="253"/>
      <c r="FGO418" s="253"/>
      <c r="FGP418" s="253"/>
      <c r="FGQ418" s="253"/>
      <c r="FGR418" s="253"/>
      <c r="FGS418" s="253"/>
      <c r="FGT418" s="253"/>
      <c r="FGU418" s="253"/>
      <c r="FGV418" s="253"/>
      <c r="FGW418" s="253"/>
      <c r="FGX418" s="253"/>
      <c r="FGY418" s="253"/>
      <c r="FGZ418" s="253"/>
      <c r="FHA418" s="253"/>
      <c r="FHB418" s="253"/>
      <c r="FHC418" s="253"/>
      <c r="FHD418" s="253"/>
      <c r="FHE418" s="253"/>
      <c r="FHF418" s="253"/>
      <c r="FHG418" s="253"/>
      <c r="FHH418" s="253"/>
      <c r="FHI418" s="253"/>
      <c r="FHJ418" s="253"/>
      <c r="FHK418" s="253"/>
      <c r="FHL418" s="253"/>
      <c r="FHM418" s="253"/>
      <c r="FHN418" s="253"/>
      <c r="FHO418" s="253"/>
      <c r="FHP418" s="253"/>
      <c r="FHQ418" s="253"/>
      <c r="FHR418" s="253"/>
      <c r="FHS418" s="253"/>
      <c r="FHT418" s="253"/>
      <c r="FHU418" s="253"/>
      <c r="FHV418" s="253"/>
      <c r="FHW418" s="253"/>
      <c r="FHX418" s="253"/>
      <c r="FHY418" s="253"/>
      <c r="FHZ418" s="253"/>
      <c r="FIA418" s="253"/>
      <c r="FIB418" s="253"/>
      <c r="FIC418" s="253"/>
      <c r="FID418" s="253"/>
      <c r="FIE418" s="253"/>
      <c r="FIF418" s="253"/>
      <c r="FIG418" s="253"/>
      <c r="FIH418" s="253"/>
      <c r="FII418" s="253"/>
      <c r="FIJ418" s="253"/>
      <c r="FIK418" s="253"/>
      <c r="FIL418" s="253"/>
      <c r="FIM418" s="253"/>
      <c r="FIN418" s="253"/>
      <c r="FIO418" s="253"/>
      <c r="FIP418" s="253"/>
      <c r="FIQ418" s="253"/>
      <c r="FIR418" s="253"/>
      <c r="FIS418" s="253"/>
      <c r="FIT418" s="253"/>
      <c r="FIU418" s="253"/>
      <c r="FIV418" s="253"/>
      <c r="FIW418" s="253"/>
      <c r="FIX418" s="253"/>
      <c r="FIY418" s="253"/>
      <c r="FIZ418" s="253"/>
      <c r="FJA418" s="253"/>
      <c r="FJB418" s="253"/>
      <c r="FJC418" s="253"/>
      <c r="FJD418" s="253"/>
      <c r="FJE418" s="253"/>
      <c r="FJF418" s="253"/>
      <c r="FJG418" s="253"/>
      <c r="FJH418" s="253"/>
      <c r="FJI418" s="253"/>
      <c r="FJJ418" s="253"/>
      <c r="FJK418" s="253"/>
      <c r="FJL418" s="253"/>
      <c r="FJM418" s="253"/>
      <c r="FJN418" s="253"/>
      <c r="FJO418" s="253"/>
      <c r="FJP418" s="253"/>
      <c r="FJQ418" s="253"/>
      <c r="FJR418" s="253"/>
      <c r="FJS418" s="253"/>
      <c r="FJT418" s="253"/>
      <c r="FJU418" s="253"/>
      <c r="FJV418" s="253"/>
      <c r="FJW418" s="253"/>
      <c r="FJX418" s="253"/>
      <c r="FJY418" s="253"/>
      <c r="FJZ418" s="253"/>
      <c r="FKA418" s="253"/>
      <c r="FKB418" s="253"/>
      <c r="FKC418" s="253"/>
      <c r="FKD418" s="253"/>
      <c r="FKE418" s="253"/>
      <c r="FKF418" s="253"/>
      <c r="FKG418" s="253"/>
      <c r="FKH418" s="253"/>
      <c r="FKI418" s="253"/>
      <c r="FKJ418" s="253"/>
      <c r="FKK418" s="253"/>
      <c r="FKL418" s="253"/>
      <c r="FKM418" s="253"/>
      <c r="FKN418" s="253"/>
      <c r="FKO418" s="253"/>
      <c r="FKP418" s="253"/>
      <c r="FKQ418" s="253"/>
      <c r="FKR418" s="253"/>
      <c r="FKS418" s="253"/>
      <c r="FKT418" s="253"/>
      <c r="FKU418" s="253"/>
      <c r="FKV418" s="253"/>
      <c r="FKW418" s="253"/>
      <c r="FKX418" s="253"/>
      <c r="FKY418" s="253"/>
      <c r="FKZ418" s="253"/>
      <c r="FLA418" s="253"/>
      <c r="FLB418" s="253"/>
      <c r="FLC418" s="253"/>
      <c r="FLD418" s="253"/>
      <c r="FLE418" s="253"/>
      <c r="FLF418" s="253"/>
      <c r="FLG418" s="253"/>
      <c r="FLH418" s="253"/>
      <c r="FLI418" s="253"/>
      <c r="FLJ418" s="253"/>
      <c r="FLK418" s="253"/>
      <c r="FLL418" s="253"/>
      <c r="FLM418" s="253"/>
      <c r="FLN418" s="253"/>
      <c r="FLO418" s="253"/>
      <c r="FLP418" s="253"/>
      <c r="FLQ418" s="253"/>
      <c r="FLR418" s="253"/>
      <c r="FLS418" s="253"/>
      <c r="FLT418" s="253"/>
      <c r="FLU418" s="253"/>
      <c r="FLV418" s="253"/>
      <c r="FLW418" s="253"/>
      <c r="FLX418" s="253"/>
      <c r="FLY418" s="253"/>
      <c r="FLZ418" s="253"/>
      <c r="FMA418" s="253"/>
      <c r="FMB418" s="253"/>
      <c r="FMC418" s="253"/>
      <c r="FMD418" s="253"/>
      <c r="FME418" s="253"/>
      <c r="FMF418" s="253"/>
      <c r="FMG418" s="253"/>
      <c r="FMH418" s="253"/>
      <c r="FMI418" s="253"/>
      <c r="FMJ418" s="253"/>
      <c r="FMK418" s="253"/>
      <c r="FML418" s="253"/>
      <c r="FMM418" s="253"/>
      <c r="FMN418" s="253"/>
      <c r="FMO418" s="253"/>
      <c r="FMP418" s="253"/>
      <c r="FMQ418" s="253"/>
      <c r="FMR418" s="253"/>
      <c r="FMS418" s="253"/>
      <c r="FMT418" s="253"/>
      <c r="FMU418" s="253"/>
      <c r="FMV418" s="253"/>
      <c r="FMW418" s="253"/>
      <c r="FMX418" s="253"/>
      <c r="FMY418" s="253"/>
      <c r="FMZ418" s="253"/>
      <c r="FNA418" s="253"/>
      <c r="FNB418" s="253"/>
      <c r="FNC418" s="253"/>
      <c r="FND418" s="253"/>
      <c r="FNE418" s="253"/>
      <c r="FNF418" s="253"/>
      <c r="FNG418" s="253"/>
      <c r="FNH418" s="253"/>
      <c r="FNI418" s="253"/>
      <c r="FNJ418" s="253"/>
      <c r="FNK418" s="253"/>
      <c r="FNL418" s="253"/>
      <c r="FNM418" s="253"/>
      <c r="FNN418" s="253"/>
      <c r="FNO418" s="253"/>
      <c r="FNP418" s="253"/>
      <c r="FNQ418" s="253"/>
      <c r="FNR418" s="253"/>
      <c r="FNS418" s="253"/>
      <c r="FNT418" s="253"/>
      <c r="FNU418" s="253"/>
      <c r="FNV418" s="253"/>
      <c r="FNW418" s="253"/>
      <c r="FNX418" s="253"/>
      <c r="FNY418" s="253"/>
      <c r="FNZ418" s="253"/>
      <c r="FOA418" s="253"/>
      <c r="FOB418" s="253"/>
      <c r="FOC418" s="253"/>
      <c r="FOD418" s="253"/>
      <c r="FOE418" s="253"/>
      <c r="FOF418" s="253"/>
      <c r="FOG418" s="253"/>
      <c r="FOH418" s="253"/>
      <c r="FOI418" s="253"/>
      <c r="FOJ418" s="253"/>
      <c r="FOK418" s="253"/>
      <c r="FOL418" s="253"/>
      <c r="FOM418" s="253"/>
      <c r="FON418" s="253"/>
      <c r="FOO418" s="253"/>
      <c r="FOP418" s="253"/>
      <c r="FOQ418" s="253"/>
      <c r="FOR418" s="253"/>
      <c r="FOS418" s="253"/>
      <c r="FOT418" s="253"/>
      <c r="FOU418" s="253"/>
      <c r="FOV418" s="253"/>
      <c r="FOW418" s="253"/>
      <c r="FOX418" s="253"/>
      <c r="FOY418" s="253"/>
      <c r="FOZ418" s="253"/>
      <c r="FPA418" s="253"/>
      <c r="FPB418" s="253"/>
      <c r="FPC418" s="253"/>
      <c r="FPD418" s="253"/>
      <c r="FPE418" s="253"/>
      <c r="FPF418" s="253"/>
      <c r="FPG418" s="253"/>
      <c r="FPH418" s="253"/>
      <c r="FPI418" s="253"/>
      <c r="FPJ418" s="253"/>
      <c r="FPK418" s="253"/>
      <c r="FPL418" s="253"/>
      <c r="FPM418" s="253"/>
      <c r="FPN418" s="253"/>
      <c r="FPO418" s="253"/>
      <c r="FPP418" s="253"/>
      <c r="FPQ418" s="253"/>
      <c r="FPR418" s="253"/>
      <c r="FPS418" s="253"/>
      <c r="FPT418" s="253"/>
      <c r="FPU418" s="253"/>
      <c r="FPV418" s="253"/>
      <c r="FPW418" s="253"/>
      <c r="FPX418" s="253"/>
      <c r="FPY418" s="253"/>
      <c r="FPZ418" s="253"/>
      <c r="FQA418" s="253"/>
      <c r="FQB418" s="253"/>
      <c r="FQC418" s="253"/>
      <c r="FQD418" s="253"/>
      <c r="FQE418" s="253"/>
      <c r="FQF418" s="253"/>
      <c r="FQG418" s="253"/>
      <c r="FQH418" s="253"/>
      <c r="FQI418" s="253"/>
      <c r="FQJ418" s="253"/>
      <c r="FQK418" s="253"/>
      <c r="FQL418" s="253"/>
      <c r="FQM418" s="253"/>
      <c r="FQN418" s="253"/>
      <c r="FQO418" s="253"/>
      <c r="FQP418" s="253"/>
      <c r="FQQ418" s="253"/>
      <c r="FQR418" s="253"/>
      <c r="FQS418" s="253"/>
      <c r="FQT418" s="253"/>
      <c r="FQU418" s="253"/>
      <c r="FQV418" s="253"/>
      <c r="FQW418" s="253"/>
      <c r="FQX418" s="253"/>
      <c r="FQY418" s="253"/>
      <c r="FQZ418" s="253"/>
      <c r="FRA418" s="253"/>
      <c r="FRB418" s="253"/>
      <c r="FRC418" s="253"/>
      <c r="FRD418" s="253"/>
      <c r="FRE418" s="253"/>
      <c r="FRF418" s="253"/>
      <c r="FRG418" s="253"/>
      <c r="FRH418" s="253"/>
      <c r="FRI418" s="253"/>
      <c r="FRJ418" s="253"/>
      <c r="FRK418" s="253"/>
      <c r="FRL418" s="253"/>
      <c r="FRM418" s="253"/>
      <c r="FRN418" s="253"/>
      <c r="FRO418" s="253"/>
      <c r="FRP418" s="253"/>
      <c r="FRQ418" s="253"/>
      <c r="FRR418" s="253"/>
      <c r="FRS418" s="253"/>
      <c r="FRT418" s="253"/>
      <c r="FRU418" s="253"/>
      <c r="FRV418" s="253"/>
      <c r="FRW418" s="253"/>
      <c r="FRX418" s="253"/>
      <c r="FRY418" s="253"/>
      <c r="FRZ418" s="253"/>
      <c r="FSA418" s="253"/>
      <c r="FSB418" s="253"/>
      <c r="FSC418" s="253"/>
      <c r="FSD418" s="253"/>
      <c r="FSE418" s="253"/>
      <c r="FSF418" s="253"/>
      <c r="FSG418" s="253"/>
      <c r="FSH418" s="253"/>
      <c r="FSI418" s="253"/>
      <c r="FSJ418" s="253"/>
      <c r="FSK418" s="253"/>
      <c r="FSL418" s="253"/>
      <c r="FSM418" s="253"/>
      <c r="FSN418" s="253"/>
      <c r="FSO418" s="253"/>
      <c r="FSP418" s="253"/>
      <c r="FSQ418" s="253"/>
      <c r="FSR418" s="253"/>
      <c r="FSS418" s="253"/>
      <c r="FST418" s="253"/>
      <c r="FSU418" s="253"/>
      <c r="FSV418" s="253"/>
      <c r="FSW418" s="253"/>
      <c r="FSX418" s="253"/>
      <c r="FSY418" s="253"/>
      <c r="FSZ418" s="253"/>
      <c r="FTA418" s="253"/>
      <c r="FTB418" s="253"/>
      <c r="FTC418" s="253"/>
      <c r="FTD418" s="253"/>
      <c r="FTE418" s="253"/>
      <c r="FTF418" s="253"/>
      <c r="FTG418" s="253"/>
      <c r="FTH418" s="253"/>
      <c r="FTI418" s="253"/>
      <c r="FTJ418" s="253"/>
      <c r="FTK418" s="253"/>
      <c r="FTL418" s="253"/>
      <c r="FTM418" s="253"/>
      <c r="FTN418" s="253"/>
      <c r="FTO418" s="253"/>
      <c r="FTP418" s="253"/>
      <c r="FTQ418" s="253"/>
      <c r="FTR418" s="253"/>
      <c r="FTS418" s="253"/>
      <c r="FTT418" s="253"/>
      <c r="FTU418" s="253"/>
      <c r="FTV418" s="253"/>
      <c r="FTW418" s="253"/>
      <c r="FTX418" s="253"/>
      <c r="FTY418" s="253"/>
      <c r="FTZ418" s="253"/>
      <c r="FUA418" s="253"/>
      <c r="FUB418" s="253"/>
      <c r="FUC418" s="253"/>
      <c r="FUD418" s="253"/>
      <c r="FUE418" s="253"/>
      <c r="FUF418" s="253"/>
      <c r="FUG418" s="253"/>
      <c r="FUH418" s="253"/>
      <c r="FUI418" s="253"/>
      <c r="FUJ418" s="253"/>
      <c r="FUK418" s="253"/>
      <c r="FUL418" s="253"/>
      <c r="FUM418" s="253"/>
      <c r="FUN418" s="253"/>
      <c r="FUO418" s="253"/>
      <c r="FUP418" s="253"/>
      <c r="FUQ418" s="253"/>
      <c r="FUR418" s="253"/>
      <c r="FUS418" s="253"/>
      <c r="FUT418" s="253"/>
      <c r="FUU418" s="253"/>
      <c r="FUV418" s="253"/>
      <c r="FUW418" s="253"/>
      <c r="FUX418" s="253"/>
      <c r="FUY418" s="253"/>
      <c r="FUZ418" s="253"/>
      <c r="FVA418" s="253"/>
      <c r="FVB418" s="253"/>
      <c r="FVC418" s="253"/>
      <c r="FVD418" s="253"/>
      <c r="FVE418" s="253"/>
      <c r="FVF418" s="253"/>
      <c r="FVG418" s="253"/>
      <c r="FVH418" s="253"/>
      <c r="FVI418" s="253"/>
      <c r="FVJ418" s="253"/>
      <c r="FVK418" s="253"/>
      <c r="FVL418" s="253"/>
      <c r="FVM418" s="253"/>
      <c r="FVN418" s="253"/>
      <c r="FVO418" s="253"/>
      <c r="FVP418" s="253"/>
      <c r="FVQ418" s="253"/>
      <c r="FVR418" s="253"/>
      <c r="FVS418" s="253"/>
      <c r="FVT418" s="253"/>
      <c r="FVU418" s="253"/>
      <c r="FVV418" s="253"/>
      <c r="FVW418" s="253"/>
      <c r="FVX418" s="253"/>
      <c r="FVY418" s="253"/>
      <c r="FVZ418" s="253"/>
      <c r="FWA418" s="253"/>
      <c r="FWB418" s="253"/>
      <c r="FWC418" s="253"/>
      <c r="FWD418" s="253"/>
      <c r="FWE418" s="253"/>
      <c r="FWF418" s="253"/>
      <c r="FWG418" s="253"/>
      <c r="FWH418" s="253"/>
      <c r="FWI418" s="253"/>
      <c r="FWJ418" s="253"/>
      <c r="FWK418" s="253"/>
      <c r="FWL418" s="253"/>
      <c r="FWM418" s="253"/>
      <c r="FWN418" s="253"/>
      <c r="FWO418" s="253"/>
      <c r="FWP418" s="253"/>
      <c r="FWQ418" s="253"/>
      <c r="FWR418" s="253"/>
      <c r="FWS418" s="253"/>
      <c r="FWT418" s="253"/>
      <c r="FWU418" s="253"/>
      <c r="FWV418" s="253"/>
      <c r="FWW418" s="253"/>
      <c r="FWX418" s="253"/>
      <c r="FWY418" s="253"/>
      <c r="FWZ418" s="253"/>
      <c r="FXA418" s="253"/>
      <c r="FXB418" s="253"/>
      <c r="FXC418" s="253"/>
      <c r="FXD418" s="253"/>
      <c r="FXE418" s="253"/>
      <c r="FXF418" s="253"/>
      <c r="FXG418" s="253"/>
      <c r="FXH418" s="253"/>
      <c r="FXI418" s="253"/>
      <c r="FXJ418" s="253"/>
      <c r="FXK418" s="253"/>
      <c r="FXL418" s="253"/>
      <c r="FXM418" s="253"/>
      <c r="FXN418" s="253"/>
      <c r="FXO418" s="253"/>
      <c r="FXP418" s="253"/>
      <c r="FXQ418" s="253"/>
      <c r="FXR418" s="253"/>
      <c r="FXS418" s="253"/>
      <c r="FXT418" s="253"/>
      <c r="FXU418" s="253"/>
      <c r="FXV418" s="253"/>
      <c r="FXW418" s="253"/>
      <c r="FXX418" s="253"/>
      <c r="FXY418" s="253"/>
      <c r="FXZ418" s="253"/>
      <c r="FYA418" s="253"/>
      <c r="FYB418" s="253"/>
      <c r="FYC418" s="253"/>
      <c r="FYD418" s="253"/>
      <c r="FYE418" s="253"/>
      <c r="FYF418" s="253"/>
      <c r="FYG418" s="253"/>
      <c r="FYH418" s="253"/>
      <c r="FYI418" s="253"/>
      <c r="FYJ418" s="253"/>
      <c r="FYK418" s="253"/>
      <c r="FYL418" s="253"/>
      <c r="FYM418" s="253"/>
      <c r="FYN418" s="253"/>
      <c r="FYO418" s="253"/>
      <c r="FYP418" s="253"/>
      <c r="FYQ418" s="253"/>
      <c r="FYR418" s="253"/>
      <c r="FYS418" s="253"/>
      <c r="FYT418" s="253"/>
      <c r="FYU418" s="253"/>
      <c r="FYV418" s="253"/>
      <c r="FYW418" s="253"/>
      <c r="FYX418" s="253"/>
      <c r="FYY418" s="253"/>
      <c r="FYZ418" s="253"/>
      <c r="FZA418" s="253"/>
      <c r="FZB418" s="253"/>
      <c r="FZC418" s="253"/>
      <c r="FZD418" s="253"/>
      <c r="FZE418" s="253"/>
      <c r="FZF418" s="253"/>
      <c r="FZG418" s="253"/>
      <c r="FZH418" s="253"/>
      <c r="FZI418" s="253"/>
      <c r="FZJ418" s="253"/>
      <c r="FZK418" s="253"/>
      <c r="FZL418" s="253"/>
      <c r="FZM418" s="253"/>
      <c r="FZN418" s="253"/>
      <c r="FZO418" s="253"/>
      <c r="FZP418" s="253"/>
      <c r="FZQ418" s="253"/>
      <c r="FZR418" s="253"/>
      <c r="FZS418" s="253"/>
      <c r="FZT418" s="253"/>
      <c r="FZU418" s="253"/>
      <c r="FZV418" s="253"/>
      <c r="FZW418" s="253"/>
      <c r="FZX418" s="253"/>
      <c r="FZY418" s="253"/>
      <c r="FZZ418" s="253"/>
      <c r="GAA418" s="253"/>
      <c r="GAB418" s="253"/>
      <c r="GAC418" s="253"/>
      <c r="GAD418" s="253"/>
      <c r="GAE418" s="253"/>
      <c r="GAF418" s="253"/>
      <c r="GAG418" s="253"/>
      <c r="GAH418" s="253"/>
      <c r="GAI418" s="253"/>
      <c r="GAJ418" s="253"/>
      <c r="GAK418" s="253"/>
      <c r="GAL418" s="253"/>
      <c r="GAM418" s="253"/>
      <c r="GAN418" s="253"/>
      <c r="GAO418" s="253"/>
      <c r="GAP418" s="253"/>
      <c r="GAQ418" s="253"/>
      <c r="GAR418" s="253"/>
      <c r="GAS418" s="253"/>
      <c r="GAT418" s="253"/>
      <c r="GAU418" s="253"/>
      <c r="GAV418" s="253"/>
      <c r="GAW418" s="253"/>
      <c r="GAX418" s="253"/>
      <c r="GAY418" s="253"/>
      <c r="GAZ418" s="253"/>
      <c r="GBA418" s="253"/>
      <c r="GBB418" s="253"/>
      <c r="GBC418" s="253"/>
      <c r="GBD418" s="253"/>
      <c r="GBE418" s="253"/>
      <c r="GBF418" s="253"/>
      <c r="GBG418" s="253"/>
      <c r="GBH418" s="253"/>
      <c r="GBI418" s="253"/>
      <c r="GBJ418" s="253"/>
      <c r="GBK418" s="253"/>
      <c r="GBL418" s="253"/>
      <c r="GBM418" s="253"/>
      <c r="GBN418" s="253"/>
      <c r="GBO418" s="253"/>
      <c r="GBP418" s="253"/>
      <c r="GBQ418" s="253"/>
      <c r="GBR418" s="253"/>
      <c r="GBS418" s="253"/>
      <c r="GBT418" s="253"/>
      <c r="GBU418" s="253"/>
      <c r="GBV418" s="253"/>
      <c r="GBW418" s="253"/>
      <c r="GBX418" s="253"/>
      <c r="GBY418" s="253"/>
      <c r="GBZ418" s="253"/>
      <c r="GCA418" s="253"/>
      <c r="GCB418" s="253"/>
      <c r="GCC418" s="253"/>
      <c r="GCD418" s="253"/>
      <c r="GCE418" s="253"/>
      <c r="GCF418" s="253"/>
      <c r="GCG418" s="253"/>
      <c r="GCH418" s="253"/>
      <c r="GCI418" s="253"/>
      <c r="GCJ418" s="253"/>
      <c r="GCK418" s="253"/>
      <c r="GCL418" s="253"/>
      <c r="GCM418" s="253"/>
      <c r="GCN418" s="253"/>
      <c r="GCO418" s="253"/>
      <c r="GCP418" s="253"/>
      <c r="GCQ418" s="253"/>
      <c r="GCR418" s="253"/>
      <c r="GCS418" s="253"/>
      <c r="GCT418" s="253"/>
      <c r="GCU418" s="253"/>
      <c r="GCV418" s="253"/>
      <c r="GCW418" s="253"/>
      <c r="GCX418" s="253"/>
      <c r="GCY418" s="253"/>
      <c r="GCZ418" s="253"/>
      <c r="GDA418" s="253"/>
      <c r="GDB418" s="253"/>
      <c r="GDC418" s="253"/>
      <c r="GDD418" s="253"/>
      <c r="GDE418" s="253"/>
      <c r="GDF418" s="253"/>
      <c r="GDG418" s="253"/>
      <c r="GDH418" s="253"/>
      <c r="GDI418" s="253"/>
      <c r="GDJ418" s="253"/>
      <c r="GDK418" s="253"/>
      <c r="GDL418" s="253"/>
      <c r="GDM418" s="253"/>
      <c r="GDN418" s="253"/>
      <c r="GDO418" s="253"/>
      <c r="GDP418" s="253"/>
      <c r="GDQ418" s="253"/>
      <c r="GDR418" s="253"/>
      <c r="GDS418" s="253"/>
      <c r="GDT418" s="253"/>
      <c r="GDU418" s="253"/>
      <c r="GDV418" s="253"/>
      <c r="GDW418" s="253"/>
      <c r="GDX418" s="253"/>
      <c r="GDY418" s="253"/>
      <c r="GDZ418" s="253"/>
      <c r="GEA418" s="253"/>
      <c r="GEB418" s="253"/>
      <c r="GEC418" s="253"/>
      <c r="GED418" s="253"/>
      <c r="GEE418" s="253"/>
      <c r="GEF418" s="253"/>
      <c r="GEG418" s="253"/>
      <c r="GEH418" s="253"/>
      <c r="GEI418" s="253"/>
      <c r="GEJ418" s="253"/>
      <c r="GEK418" s="253"/>
      <c r="GEL418" s="253"/>
      <c r="GEM418" s="253"/>
      <c r="GEN418" s="253"/>
      <c r="GEO418" s="253"/>
      <c r="GEP418" s="253"/>
      <c r="GEQ418" s="253"/>
      <c r="GER418" s="253"/>
      <c r="GES418" s="253"/>
      <c r="GET418" s="253"/>
      <c r="GEU418" s="253"/>
      <c r="GEV418" s="253"/>
      <c r="GEW418" s="253"/>
      <c r="GEX418" s="253"/>
      <c r="GEY418" s="253"/>
      <c r="GEZ418" s="253"/>
      <c r="GFA418" s="253"/>
      <c r="GFB418" s="253"/>
      <c r="GFC418" s="253"/>
      <c r="GFD418" s="253"/>
      <c r="GFE418" s="253"/>
      <c r="GFF418" s="253"/>
      <c r="GFG418" s="253"/>
      <c r="GFH418" s="253"/>
      <c r="GFI418" s="253"/>
      <c r="GFJ418" s="253"/>
      <c r="GFK418" s="253"/>
      <c r="GFL418" s="253"/>
      <c r="GFM418" s="253"/>
      <c r="GFN418" s="253"/>
      <c r="GFO418" s="253"/>
      <c r="GFP418" s="253"/>
      <c r="GFQ418" s="253"/>
      <c r="GFR418" s="253"/>
      <c r="GFS418" s="253"/>
      <c r="GFT418" s="253"/>
      <c r="GFU418" s="253"/>
      <c r="GFV418" s="253"/>
      <c r="GFW418" s="253"/>
      <c r="GFX418" s="253"/>
      <c r="GFY418" s="253"/>
      <c r="GFZ418" s="253"/>
      <c r="GGA418" s="253"/>
      <c r="GGB418" s="253"/>
      <c r="GGC418" s="253"/>
      <c r="GGD418" s="253"/>
      <c r="GGE418" s="253"/>
      <c r="GGF418" s="253"/>
      <c r="GGG418" s="253"/>
      <c r="GGH418" s="253"/>
      <c r="GGI418" s="253"/>
      <c r="GGJ418" s="253"/>
      <c r="GGK418" s="253"/>
      <c r="GGL418" s="253"/>
      <c r="GGM418" s="253"/>
      <c r="GGN418" s="253"/>
      <c r="GGO418" s="253"/>
      <c r="GGP418" s="253"/>
      <c r="GGQ418" s="253"/>
      <c r="GGR418" s="253"/>
      <c r="GGS418" s="253"/>
      <c r="GGT418" s="253"/>
      <c r="GGU418" s="253"/>
      <c r="GGV418" s="253"/>
      <c r="GGW418" s="253"/>
      <c r="GGX418" s="253"/>
      <c r="GGY418" s="253"/>
      <c r="GGZ418" s="253"/>
      <c r="GHA418" s="253"/>
      <c r="GHB418" s="253"/>
      <c r="GHC418" s="253"/>
      <c r="GHD418" s="253"/>
      <c r="GHE418" s="253"/>
      <c r="GHF418" s="253"/>
      <c r="GHG418" s="253"/>
      <c r="GHH418" s="253"/>
      <c r="GHI418" s="253"/>
      <c r="GHJ418" s="253"/>
      <c r="GHK418" s="253"/>
      <c r="GHL418" s="253"/>
      <c r="GHM418" s="253"/>
      <c r="GHN418" s="253"/>
      <c r="GHO418" s="253"/>
      <c r="GHP418" s="253"/>
      <c r="GHQ418" s="253"/>
      <c r="GHR418" s="253"/>
      <c r="GHS418" s="253"/>
      <c r="GHT418" s="253"/>
      <c r="GHU418" s="253"/>
      <c r="GHV418" s="253"/>
      <c r="GHW418" s="253"/>
      <c r="GHX418" s="253"/>
      <c r="GHY418" s="253"/>
      <c r="GHZ418" s="253"/>
      <c r="GIA418" s="253"/>
      <c r="GIB418" s="253"/>
      <c r="GIC418" s="253"/>
      <c r="GID418" s="253"/>
      <c r="GIE418" s="253"/>
      <c r="GIF418" s="253"/>
      <c r="GIG418" s="253"/>
      <c r="GIH418" s="253"/>
      <c r="GII418" s="253"/>
      <c r="GIJ418" s="253"/>
      <c r="GIK418" s="253"/>
      <c r="GIL418" s="253"/>
      <c r="GIM418" s="253"/>
      <c r="GIN418" s="253"/>
      <c r="GIO418" s="253"/>
      <c r="GIP418" s="253"/>
      <c r="GIQ418" s="253"/>
      <c r="GIR418" s="253"/>
      <c r="GIS418" s="253"/>
      <c r="GIT418" s="253"/>
      <c r="GIU418" s="253"/>
      <c r="GIV418" s="253"/>
      <c r="GIW418" s="253"/>
      <c r="GIX418" s="253"/>
      <c r="GIY418" s="253"/>
      <c r="GIZ418" s="253"/>
      <c r="GJA418" s="253"/>
      <c r="GJB418" s="253"/>
      <c r="GJC418" s="253"/>
      <c r="GJD418" s="253"/>
      <c r="GJE418" s="253"/>
      <c r="GJF418" s="253"/>
      <c r="GJG418" s="253"/>
      <c r="GJH418" s="253"/>
      <c r="GJI418" s="253"/>
      <c r="GJJ418" s="253"/>
      <c r="GJK418" s="253"/>
      <c r="GJL418" s="253"/>
      <c r="GJM418" s="253"/>
      <c r="GJN418" s="253"/>
      <c r="GJO418" s="253"/>
      <c r="GJP418" s="253"/>
      <c r="GJQ418" s="253"/>
      <c r="GJR418" s="253"/>
      <c r="GJS418" s="253"/>
      <c r="GJT418" s="253"/>
      <c r="GJU418" s="253"/>
      <c r="GJV418" s="253"/>
      <c r="GJW418" s="253"/>
      <c r="GJX418" s="253"/>
      <c r="GJY418" s="253"/>
      <c r="GJZ418" s="253"/>
      <c r="GKA418" s="253"/>
      <c r="GKB418" s="253"/>
      <c r="GKC418" s="253"/>
      <c r="GKD418" s="253"/>
      <c r="GKE418" s="253"/>
      <c r="GKF418" s="253"/>
      <c r="GKG418" s="253"/>
      <c r="GKH418" s="253"/>
      <c r="GKI418" s="253"/>
      <c r="GKJ418" s="253"/>
      <c r="GKK418" s="253"/>
      <c r="GKL418" s="253"/>
      <c r="GKM418" s="253"/>
      <c r="GKN418" s="253"/>
      <c r="GKO418" s="253"/>
      <c r="GKP418" s="253"/>
      <c r="GKQ418" s="253"/>
      <c r="GKR418" s="253"/>
      <c r="GKS418" s="253"/>
      <c r="GKT418" s="253"/>
      <c r="GKU418" s="253"/>
      <c r="GKV418" s="253"/>
      <c r="GKW418" s="253"/>
      <c r="GKX418" s="253"/>
      <c r="GKY418" s="253"/>
      <c r="GKZ418" s="253"/>
      <c r="GLA418" s="253"/>
      <c r="GLB418" s="253"/>
      <c r="GLC418" s="253"/>
      <c r="GLD418" s="253"/>
      <c r="GLE418" s="253"/>
      <c r="GLF418" s="253"/>
      <c r="GLG418" s="253"/>
      <c r="GLH418" s="253"/>
      <c r="GLI418" s="253"/>
      <c r="GLJ418" s="253"/>
      <c r="GLK418" s="253"/>
      <c r="GLL418" s="253"/>
      <c r="GLM418" s="253"/>
      <c r="GLN418" s="253"/>
      <c r="GLO418" s="253"/>
      <c r="GLP418" s="253"/>
      <c r="GLQ418" s="253"/>
      <c r="GLR418" s="253"/>
      <c r="GLS418" s="253"/>
      <c r="GLT418" s="253"/>
      <c r="GLU418" s="253"/>
      <c r="GLV418" s="253"/>
      <c r="GLW418" s="253"/>
      <c r="GLX418" s="253"/>
      <c r="GLY418" s="253"/>
      <c r="GLZ418" s="253"/>
      <c r="GMA418" s="253"/>
      <c r="GMB418" s="253"/>
      <c r="GMC418" s="253"/>
      <c r="GMD418" s="253"/>
      <c r="GME418" s="253"/>
      <c r="GMF418" s="253"/>
      <c r="GMG418" s="253"/>
      <c r="GMH418" s="253"/>
      <c r="GMI418" s="253"/>
      <c r="GMJ418" s="253"/>
      <c r="GMK418" s="253"/>
      <c r="GML418" s="253"/>
      <c r="GMM418" s="253"/>
      <c r="GMN418" s="253"/>
      <c r="GMO418" s="253"/>
      <c r="GMP418" s="253"/>
      <c r="GMQ418" s="253"/>
      <c r="GMR418" s="253"/>
      <c r="GMS418" s="253"/>
      <c r="GMT418" s="253"/>
      <c r="GMU418" s="253"/>
      <c r="GMV418" s="253"/>
      <c r="GMW418" s="253"/>
      <c r="GMX418" s="253"/>
      <c r="GMY418" s="253"/>
      <c r="GMZ418" s="253"/>
      <c r="GNA418" s="253"/>
      <c r="GNB418" s="253"/>
      <c r="GNC418" s="253"/>
      <c r="GND418" s="253"/>
      <c r="GNE418" s="253"/>
      <c r="GNF418" s="253"/>
      <c r="GNG418" s="253"/>
      <c r="GNH418" s="253"/>
      <c r="GNI418" s="253"/>
      <c r="GNJ418" s="253"/>
      <c r="GNK418" s="253"/>
      <c r="GNL418" s="253"/>
      <c r="GNM418" s="253"/>
      <c r="GNN418" s="253"/>
      <c r="GNO418" s="253"/>
      <c r="GNP418" s="253"/>
      <c r="GNQ418" s="253"/>
      <c r="GNR418" s="253"/>
      <c r="GNS418" s="253"/>
      <c r="GNT418" s="253"/>
      <c r="GNU418" s="253"/>
      <c r="GNV418" s="253"/>
      <c r="GNW418" s="253"/>
      <c r="GNX418" s="253"/>
      <c r="GNY418" s="253"/>
      <c r="GNZ418" s="253"/>
      <c r="GOA418" s="253"/>
      <c r="GOB418" s="253"/>
      <c r="GOC418" s="253"/>
      <c r="GOD418" s="253"/>
      <c r="GOE418" s="253"/>
      <c r="GOF418" s="253"/>
      <c r="GOG418" s="253"/>
      <c r="GOH418" s="253"/>
      <c r="GOI418" s="253"/>
      <c r="GOJ418" s="253"/>
      <c r="GOK418" s="253"/>
      <c r="GOL418" s="253"/>
      <c r="GOM418" s="253"/>
      <c r="GON418" s="253"/>
      <c r="GOO418" s="253"/>
      <c r="GOP418" s="253"/>
      <c r="GOQ418" s="253"/>
      <c r="GOR418" s="253"/>
      <c r="GOS418" s="253"/>
      <c r="GOT418" s="253"/>
      <c r="GOU418" s="253"/>
      <c r="GOV418" s="253"/>
      <c r="GOW418" s="253"/>
      <c r="GOX418" s="253"/>
      <c r="GOY418" s="253"/>
      <c r="GOZ418" s="253"/>
      <c r="GPA418" s="253"/>
      <c r="GPB418" s="253"/>
      <c r="GPC418" s="253"/>
      <c r="GPD418" s="253"/>
      <c r="GPE418" s="253"/>
      <c r="GPF418" s="253"/>
      <c r="GPG418" s="253"/>
      <c r="GPH418" s="253"/>
      <c r="GPI418" s="253"/>
      <c r="GPJ418" s="253"/>
      <c r="GPK418" s="253"/>
      <c r="GPL418" s="253"/>
      <c r="GPM418" s="253"/>
      <c r="GPN418" s="253"/>
      <c r="GPO418" s="253"/>
      <c r="GPP418" s="253"/>
      <c r="GPQ418" s="253"/>
      <c r="GPR418" s="253"/>
      <c r="GPS418" s="253"/>
      <c r="GPT418" s="253"/>
      <c r="GPU418" s="253"/>
      <c r="GPV418" s="253"/>
      <c r="GPW418" s="253"/>
      <c r="GPX418" s="253"/>
      <c r="GPY418" s="253"/>
      <c r="GPZ418" s="253"/>
      <c r="GQA418" s="253"/>
      <c r="GQB418" s="253"/>
      <c r="GQC418" s="253"/>
      <c r="GQD418" s="253"/>
      <c r="GQE418" s="253"/>
      <c r="GQF418" s="253"/>
      <c r="GQG418" s="253"/>
      <c r="GQH418" s="253"/>
      <c r="GQI418" s="253"/>
      <c r="GQJ418" s="253"/>
      <c r="GQK418" s="253"/>
      <c r="GQL418" s="253"/>
      <c r="GQM418" s="253"/>
      <c r="GQN418" s="253"/>
      <c r="GQO418" s="253"/>
      <c r="GQP418" s="253"/>
      <c r="GQQ418" s="253"/>
      <c r="GQR418" s="253"/>
      <c r="GQS418" s="253"/>
      <c r="GQT418" s="253"/>
      <c r="GQU418" s="253"/>
      <c r="GQV418" s="253"/>
      <c r="GQW418" s="253"/>
      <c r="GQX418" s="253"/>
      <c r="GQY418" s="253"/>
      <c r="GQZ418" s="253"/>
      <c r="GRA418" s="253"/>
      <c r="GRB418" s="253"/>
      <c r="GRC418" s="253"/>
      <c r="GRD418" s="253"/>
      <c r="GRE418" s="253"/>
      <c r="GRF418" s="253"/>
      <c r="GRG418" s="253"/>
      <c r="GRH418" s="253"/>
      <c r="GRI418" s="253"/>
      <c r="GRJ418" s="253"/>
      <c r="GRK418" s="253"/>
      <c r="GRL418" s="253"/>
      <c r="GRM418" s="253"/>
      <c r="GRN418" s="253"/>
      <c r="GRO418" s="253"/>
      <c r="GRP418" s="253"/>
      <c r="GRQ418" s="253"/>
      <c r="GRR418" s="253"/>
      <c r="GRS418" s="253"/>
      <c r="GRT418" s="253"/>
      <c r="GRU418" s="253"/>
      <c r="GRV418" s="253"/>
      <c r="GRW418" s="253"/>
      <c r="GRX418" s="253"/>
      <c r="GRY418" s="253"/>
      <c r="GRZ418" s="253"/>
      <c r="GSA418" s="253"/>
      <c r="GSB418" s="253"/>
      <c r="GSC418" s="253"/>
      <c r="GSD418" s="253"/>
      <c r="GSE418" s="253"/>
      <c r="GSF418" s="253"/>
      <c r="GSG418" s="253"/>
      <c r="GSH418" s="253"/>
      <c r="GSI418" s="253"/>
      <c r="GSJ418" s="253"/>
      <c r="GSK418" s="253"/>
      <c r="GSL418" s="253"/>
      <c r="GSM418" s="253"/>
      <c r="GSN418" s="253"/>
      <c r="GSO418" s="253"/>
      <c r="GSP418" s="253"/>
      <c r="GSQ418" s="253"/>
      <c r="GSR418" s="253"/>
      <c r="GSS418" s="253"/>
      <c r="GST418" s="253"/>
      <c r="GSU418" s="253"/>
      <c r="GSV418" s="253"/>
      <c r="GSW418" s="253"/>
      <c r="GSX418" s="253"/>
      <c r="GSY418" s="253"/>
      <c r="GSZ418" s="253"/>
      <c r="GTA418" s="253"/>
      <c r="GTB418" s="253"/>
      <c r="GTC418" s="253"/>
      <c r="GTD418" s="253"/>
      <c r="GTE418" s="253"/>
      <c r="GTF418" s="253"/>
      <c r="GTG418" s="253"/>
      <c r="GTH418" s="253"/>
      <c r="GTI418" s="253"/>
      <c r="GTJ418" s="253"/>
      <c r="GTK418" s="253"/>
      <c r="GTL418" s="253"/>
      <c r="GTM418" s="253"/>
      <c r="GTN418" s="253"/>
      <c r="GTO418" s="253"/>
      <c r="GTP418" s="253"/>
      <c r="GTQ418" s="253"/>
      <c r="GTR418" s="253"/>
      <c r="GTS418" s="253"/>
      <c r="GTT418" s="253"/>
      <c r="GTU418" s="253"/>
      <c r="GTV418" s="253"/>
      <c r="GTW418" s="253"/>
      <c r="GTX418" s="253"/>
      <c r="GTY418" s="253"/>
      <c r="GTZ418" s="253"/>
      <c r="GUA418" s="253"/>
      <c r="GUB418" s="253"/>
      <c r="GUC418" s="253"/>
      <c r="GUD418" s="253"/>
      <c r="GUE418" s="253"/>
      <c r="GUF418" s="253"/>
      <c r="GUG418" s="253"/>
      <c r="GUH418" s="253"/>
      <c r="GUI418" s="253"/>
      <c r="GUJ418" s="253"/>
      <c r="GUK418" s="253"/>
      <c r="GUL418" s="253"/>
      <c r="GUM418" s="253"/>
      <c r="GUN418" s="253"/>
      <c r="GUO418" s="253"/>
      <c r="GUP418" s="253"/>
      <c r="GUQ418" s="253"/>
      <c r="GUR418" s="253"/>
      <c r="GUS418" s="253"/>
      <c r="GUT418" s="253"/>
      <c r="GUU418" s="253"/>
      <c r="GUV418" s="253"/>
      <c r="GUW418" s="253"/>
      <c r="GUX418" s="253"/>
      <c r="GUY418" s="253"/>
      <c r="GUZ418" s="253"/>
      <c r="GVA418" s="253"/>
      <c r="GVB418" s="253"/>
      <c r="GVC418" s="253"/>
      <c r="GVD418" s="253"/>
      <c r="GVE418" s="253"/>
      <c r="GVF418" s="253"/>
      <c r="GVG418" s="253"/>
      <c r="GVH418" s="253"/>
      <c r="GVI418" s="253"/>
      <c r="GVJ418" s="253"/>
      <c r="GVK418" s="253"/>
      <c r="GVL418" s="253"/>
      <c r="GVM418" s="253"/>
      <c r="GVN418" s="253"/>
      <c r="GVO418" s="253"/>
      <c r="GVP418" s="253"/>
      <c r="GVQ418" s="253"/>
      <c r="GVR418" s="253"/>
      <c r="GVS418" s="253"/>
      <c r="GVT418" s="253"/>
      <c r="GVU418" s="253"/>
      <c r="GVV418" s="253"/>
      <c r="GVW418" s="253"/>
      <c r="GVX418" s="253"/>
      <c r="GVY418" s="253"/>
      <c r="GVZ418" s="253"/>
      <c r="GWA418" s="253"/>
      <c r="GWB418" s="253"/>
      <c r="GWC418" s="253"/>
      <c r="GWD418" s="253"/>
      <c r="GWE418" s="253"/>
      <c r="GWF418" s="253"/>
      <c r="GWG418" s="253"/>
      <c r="GWH418" s="253"/>
      <c r="GWI418" s="253"/>
      <c r="GWJ418" s="253"/>
      <c r="GWK418" s="253"/>
      <c r="GWL418" s="253"/>
      <c r="GWM418" s="253"/>
      <c r="GWN418" s="253"/>
      <c r="GWO418" s="253"/>
      <c r="GWP418" s="253"/>
      <c r="GWQ418" s="253"/>
      <c r="GWR418" s="253"/>
      <c r="GWS418" s="253"/>
      <c r="GWT418" s="253"/>
      <c r="GWU418" s="253"/>
      <c r="GWV418" s="253"/>
      <c r="GWW418" s="253"/>
      <c r="GWX418" s="253"/>
      <c r="GWY418" s="253"/>
      <c r="GWZ418" s="253"/>
      <c r="GXA418" s="253"/>
      <c r="GXB418" s="253"/>
      <c r="GXC418" s="253"/>
      <c r="GXD418" s="253"/>
      <c r="GXE418" s="253"/>
      <c r="GXF418" s="253"/>
      <c r="GXG418" s="253"/>
      <c r="GXH418" s="253"/>
      <c r="GXI418" s="253"/>
      <c r="GXJ418" s="253"/>
      <c r="GXK418" s="253"/>
      <c r="GXL418" s="253"/>
      <c r="GXM418" s="253"/>
      <c r="GXN418" s="253"/>
      <c r="GXO418" s="253"/>
      <c r="GXP418" s="253"/>
      <c r="GXQ418" s="253"/>
      <c r="GXR418" s="253"/>
      <c r="GXS418" s="253"/>
      <c r="GXT418" s="253"/>
      <c r="GXU418" s="253"/>
      <c r="GXV418" s="253"/>
      <c r="GXW418" s="253"/>
      <c r="GXX418" s="253"/>
      <c r="GXY418" s="253"/>
      <c r="GXZ418" s="253"/>
      <c r="GYA418" s="253"/>
      <c r="GYB418" s="253"/>
      <c r="GYC418" s="253"/>
      <c r="GYD418" s="253"/>
      <c r="GYE418" s="253"/>
      <c r="GYF418" s="253"/>
      <c r="GYG418" s="253"/>
      <c r="GYH418" s="253"/>
      <c r="GYI418" s="253"/>
      <c r="GYJ418" s="253"/>
      <c r="GYK418" s="253"/>
      <c r="GYL418" s="253"/>
      <c r="GYM418" s="253"/>
      <c r="GYN418" s="253"/>
      <c r="GYO418" s="253"/>
      <c r="GYP418" s="253"/>
      <c r="GYQ418" s="253"/>
      <c r="GYR418" s="253"/>
      <c r="GYS418" s="253"/>
      <c r="GYT418" s="253"/>
      <c r="GYU418" s="253"/>
      <c r="GYV418" s="253"/>
      <c r="GYW418" s="253"/>
      <c r="GYX418" s="253"/>
      <c r="GYY418" s="253"/>
      <c r="GYZ418" s="253"/>
      <c r="GZA418" s="253"/>
      <c r="GZB418" s="253"/>
      <c r="GZC418" s="253"/>
      <c r="GZD418" s="253"/>
      <c r="GZE418" s="253"/>
      <c r="GZF418" s="253"/>
      <c r="GZG418" s="253"/>
      <c r="GZH418" s="253"/>
      <c r="GZI418" s="253"/>
      <c r="GZJ418" s="253"/>
      <c r="GZK418" s="253"/>
      <c r="GZL418" s="253"/>
      <c r="GZM418" s="253"/>
      <c r="GZN418" s="253"/>
      <c r="GZO418" s="253"/>
      <c r="GZP418" s="253"/>
      <c r="GZQ418" s="253"/>
      <c r="GZR418" s="253"/>
      <c r="GZS418" s="253"/>
      <c r="GZT418" s="253"/>
      <c r="GZU418" s="253"/>
      <c r="GZV418" s="253"/>
      <c r="GZW418" s="253"/>
      <c r="GZX418" s="253"/>
      <c r="GZY418" s="253"/>
      <c r="GZZ418" s="253"/>
      <c r="HAA418" s="253"/>
      <c r="HAB418" s="253"/>
      <c r="HAC418" s="253"/>
      <c r="HAD418" s="253"/>
      <c r="HAE418" s="253"/>
      <c r="HAF418" s="253"/>
      <c r="HAG418" s="253"/>
      <c r="HAH418" s="253"/>
      <c r="HAI418" s="253"/>
      <c r="HAJ418" s="253"/>
      <c r="HAK418" s="253"/>
      <c r="HAL418" s="253"/>
      <c r="HAM418" s="253"/>
      <c r="HAN418" s="253"/>
      <c r="HAO418" s="253"/>
      <c r="HAP418" s="253"/>
      <c r="HAQ418" s="253"/>
      <c r="HAR418" s="253"/>
      <c r="HAS418" s="253"/>
      <c r="HAT418" s="253"/>
      <c r="HAU418" s="253"/>
      <c r="HAV418" s="253"/>
      <c r="HAW418" s="253"/>
      <c r="HAX418" s="253"/>
      <c r="HAY418" s="253"/>
      <c r="HAZ418" s="253"/>
      <c r="HBA418" s="253"/>
      <c r="HBB418" s="253"/>
      <c r="HBC418" s="253"/>
      <c r="HBD418" s="253"/>
      <c r="HBE418" s="253"/>
      <c r="HBF418" s="253"/>
      <c r="HBG418" s="253"/>
      <c r="HBH418" s="253"/>
      <c r="HBI418" s="253"/>
      <c r="HBJ418" s="253"/>
      <c r="HBK418" s="253"/>
      <c r="HBL418" s="253"/>
      <c r="HBM418" s="253"/>
      <c r="HBN418" s="253"/>
      <c r="HBO418" s="253"/>
      <c r="HBP418" s="253"/>
      <c r="HBQ418" s="253"/>
      <c r="HBR418" s="253"/>
      <c r="HBS418" s="253"/>
      <c r="HBT418" s="253"/>
      <c r="HBU418" s="253"/>
      <c r="HBV418" s="253"/>
      <c r="HBW418" s="253"/>
      <c r="HBX418" s="253"/>
      <c r="HBY418" s="253"/>
      <c r="HBZ418" s="253"/>
      <c r="HCA418" s="253"/>
      <c r="HCB418" s="253"/>
      <c r="HCC418" s="253"/>
      <c r="HCD418" s="253"/>
      <c r="HCE418" s="253"/>
      <c r="HCF418" s="253"/>
      <c r="HCG418" s="253"/>
      <c r="HCH418" s="253"/>
      <c r="HCI418" s="253"/>
      <c r="HCJ418" s="253"/>
      <c r="HCK418" s="253"/>
      <c r="HCL418" s="253"/>
      <c r="HCM418" s="253"/>
      <c r="HCN418" s="253"/>
      <c r="HCO418" s="253"/>
      <c r="HCP418" s="253"/>
      <c r="HCQ418" s="253"/>
      <c r="HCR418" s="253"/>
      <c r="HCS418" s="253"/>
      <c r="HCT418" s="253"/>
      <c r="HCU418" s="253"/>
      <c r="HCV418" s="253"/>
      <c r="HCW418" s="253"/>
      <c r="HCX418" s="253"/>
      <c r="HCY418" s="253"/>
      <c r="HCZ418" s="253"/>
      <c r="HDA418" s="253"/>
      <c r="HDB418" s="253"/>
      <c r="HDC418" s="253"/>
      <c r="HDD418" s="253"/>
      <c r="HDE418" s="253"/>
      <c r="HDF418" s="253"/>
      <c r="HDG418" s="253"/>
      <c r="HDH418" s="253"/>
      <c r="HDI418" s="253"/>
      <c r="HDJ418" s="253"/>
      <c r="HDK418" s="253"/>
      <c r="HDL418" s="253"/>
      <c r="HDM418" s="253"/>
      <c r="HDN418" s="253"/>
      <c r="HDO418" s="253"/>
      <c r="HDP418" s="253"/>
      <c r="HDQ418" s="253"/>
      <c r="HDR418" s="253"/>
      <c r="HDS418" s="253"/>
      <c r="HDT418" s="253"/>
      <c r="HDU418" s="253"/>
      <c r="HDV418" s="253"/>
      <c r="HDW418" s="253"/>
      <c r="HDX418" s="253"/>
      <c r="HDY418" s="253"/>
      <c r="HDZ418" s="253"/>
      <c r="HEA418" s="253"/>
      <c r="HEB418" s="253"/>
      <c r="HEC418" s="253"/>
      <c r="HED418" s="253"/>
      <c r="HEE418" s="253"/>
      <c r="HEF418" s="253"/>
      <c r="HEG418" s="253"/>
      <c r="HEH418" s="253"/>
      <c r="HEI418" s="253"/>
      <c r="HEJ418" s="253"/>
      <c r="HEK418" s="253"/>
      <c r="HEL418" s="253"/>
      <c r="HEM418" s="253"/>
      <c r="HEN418" s="253"/>
      <c r="HEO418" s="253"/>
      <c r="HEP418" s="253"/>
      <c r="HEQ418" s="253"/>
      <c r="HER418" s="253"/>
      <c r="HES418" s="253"/>
      <c r="HET418" s="253"/>
      <c r="HEU418" s="253"/>
      <c r="HEV418" s="253"/>
      <c r="HEW418" s="253"/>
      <c r="HEX418" s="253"/>
      <c r="HEY418" s="253"/>
      <c r="HEZ418" s="253"/>
      <c r="HFA418" s="253"/>
      <c r="HFB418" s="253"/>
      <c r="HFC418" s="253"/>
      <c r="HFD418" s="253"/>
      <c r="HFE418" s="253"/>
      <c r="HFF418" s="253"/>
      <c r="HFG418" s="253"/>
      <c r="HFH418" s="253"/>
      <c r="HFI418" s="253"/>
      <c r="HFJ418" s="253"/>
      <c r="HFK418" s="253"/>
      <c r="HFL418" s="253"/>
      <c r="HFM418" s="253"/>
      <c r="HFN418" s="253"/>
      <c r="HFO418" s="253"/>
      <c r="HFP418" s="253"/>
      <c r="HFQ418" s="253"/>
      <c r="HFR418" s="253"/>
      <c r="HFS418" s="253"/>
      <c r="HFT418" s="253"/>
      <c r="HFU418" s="253"/>
      <c r="HFV418" s="253"/>
      <c r="HFW418" s="253"/>
      <c r="HFX418" s="253"/>
      <c r="HFY418" s="253"/>
      <c r="HFZ418" s="253"/>
      <c r="HGA418" s="253"/>
      <c r="HGB418" s="253"/>
      <c r="HGC418" s="253"/>
      <c r="HGD418" s="253"/>
      <c r="HGE418" s="253"/>
      <c r="HGF418" s="253"/>
      <c r="HGG418" s="253"/>
      <c r="HGH418" s="253"/>
      <c r="HGI418" s="253"/>
      <c r="HGJ418" s="253"/>
      <c r="HGK418" s="253"/>
      <c r="HGL418" s="253"/>
      <c r="HGM418" s="253"/>
      <c r="HGN418" s="253"/>
      <c r="HGO418" s="253"/>
      <c r="HGP418" s="253"/>
      <c r="HGQ418" s="253"/>
      <c r="HGR418" s="253"/>
      <c r="HGS418" s="253"/>
      <c r="HGT418" s="253"/>
      <c r="HGU418" s="253"/>
      <c r="HGV418" s="253"/>
      <c r="HGW418" s="253"/>
      <c r="HGX418" s="253"/>
      <c r="HGY418" s="253"/>
      <c r="HGZ418" s="253"/>
      <c r="HHA418" s="253"/>
      <c r="HHB418" s="253"/>
      <c r="HHC418" s="253"/>
      <c r="HHD418" s="253"/>
      <c r="HHE418" s="253"/>
      <c r="HHF418" s="253"/>
      <c r="HHG418" s="253"/>
      <c r="HHH418" s="253"/>
      <c r="HHI418" s="253"/>
      <c r="HHJ418" s="253"/>
      <c r="HHK418" s="253"/>
      <c r="HHL418" s="253"/>
      <c r="HHM418" s="253"/>
      <c r="HHN418" s="253"/>
      <c r="HHO418" s="253"/>
      <c r="HHP418" s="253"/>
      <c r="HHQ418" s="253"/>
      <c r="HHR418" s="253"/>
      <c r="HHS418" s="253"/>
      <c r="HHT418" s="253"/>
      <c r="HHU418" s="253"/>
      <c r="HHV418" s="253"/>
      <c r="HHW418" s="253"/>
      <c r="HHX418" s="253"/>
      <c r="HHY418" s="253"/>
      <c r="HHZ418" s="253"/>
      <c r="HIA418" s="253"/>
      <c r="HIB418" s="253"/>
      <c r="HIC418" s="253"/>
      <c r="HID418" s="253"/>
      <c r="HIE418" s="253"/>
      <c r="HIF418" s="253"/>
      <c r="HIG418" s="253"/>
      <c r="HIH418" s="253"/>
      <c r="HII418" s="253"/>
      <c r="HIJ418" s="253"/>
      <c r="HIK418" s="253"/>
      <c r="HIL418" s="253"/>
      <c r="HIM418" s="253"/>
      <c r="HIN418" s="253"/>
      <c r="HIO418" s="253"/>
      <c r="HIP418" s="253"/>
      <c r="HIQ418" s="253"/>
      <c r="HIR418" s="253"/>
      <c r="HIS418" s="253"/>
      <c r="HIT418" s="253"/>
      <c r="HIU418" s="253"/>
      <c r="HIV418" s="253"/>
      <c r="HIW418" s="253"/>
      <c r="HIX418" s="253"/>
      <c r="HIY418" s="253"/>
      <c r="HIZ418" s="253"/>
      <c r="HJA418" s="253"/>
      <c r="HJB418" s="253"/>
      <c r="HJC418" s="253"/>
      <c r="HJD418" s="253"/>
      <c r="HJE418" s="253"/>
      <c r="HJF418" s="253"/>
      <c r="HJG418" s="253"/>
      <c r="HJH418" s="253"/>
      <c r="HJI418" s="253"/>
      <c r="HJJ418" s="253"/>
      <c r="HJK418" s="253"/>
      <c r="HJL418" s="253"/>
      <c r="HJM418" s="253"/>
      <c r="HJN418" s="253"/>
      <c r="HJO418" s="253"/>
      <c r="HJP418" s="253"/>
      <c r="HJQ418" s="253"/>
      <c r="HJR418" s="253"/>
      <c r="HJS418" s="253"/>
      <c r="HJT418" s="253"/>
      <c r="HJU418" s="253"/>
      <c r="HJV418" s="253"/>
      <c r="HJW418" s="253"/>
      <c r="HJX418" s="253"/>
      <c r="HJY418" s="253"/>
      <c r="HJZ418" s="253"/>
      <c r="HKA418" s="253"/>
      <c r="HKB418" s="253"/>
      <c r="HKC418" s="253"/>
      <c r="HKD418" s="253"/>
      <c r="HKE418" s="253"/>
      <c r="HKF418" s="253"/>
      <c r="HKG418" s="253"/>
      <c r="HKH418" s="253"/>
      <c r="HKI418" s="253"/>
      <c r="HKJ418" s="253"/>
      <c r="HKK418" s="253"/>
      <c r="HKL418" s="253"/>
      <c r="HKM418" s="253"/>
      <c r="HKN418" s="253"/>
      <c r="HKO418" s="253"/>
      <c r="HKP418" s="253"/>
      <c r="HKQ418" s="253"/>
      <c r="HKR418" s="253"/>
      <c r="HKS418" s="253"/>
      <c r="HKT418" s="253"/>
      <c r="HKU418" s="253"/>
      <c r="HKV418" s="253"/>
      <c r="HKW418" s="253"/>
      <c r="HKX418" s="253"/>
      <c r="HKY418" s="253"/>
      <c r="HKZ418" s="253"/>
      <c r="HLA418" s="253"/>
      <c r="HLB418" s="253"/>
      <c r="HLC418" s="253"/>
      <c r="HLD418" s="253"/>
      <c r="HLE418" s="253"/>
      <c r="HLF418" s="253"/>
      <c r="HLG418" s="253"/>
      <c r="HLH418" s="253"/>
      <c r="HLI418" s="253"/>
      <c r="HLJ418" s="253"/>
      <c r="HLK418" s="253"/>
      <c r="HLL418" s="253"/>
      <c r="HLM418" s="253"/>
      <c r="HLN418" s="253"/>
      <c r="HLO418" s="253"/>
      <c r="HLP418" s="253"/>
      <c r="HLQ418" s="253"/>
      <c r="HLR418" s="253"/>
      <c r="HLS418" s="253"/>
      <c r="HLT418" s="253"/>
      <c r="HLU418" s="253"/>
      <c r="HLV418" s="253"/>
      <c r="HLW418" s="253"/>
      <c r="HLX418" s="253"/>
      <c r="HLY418" s="253"/>
      <c r="HLZ418" s="253"/>
      <c r="HMA418" s="253"/>
      <c r="HMB418" s="253"/>
      <c r="HMC418" s="253"/>
      <c r="HMD418" s="253"/>
      <c r="HME418" s="253"/>
      <c r="HMF418" s="253"/>
      <c r="HMG418" s="253"/>
      <c r="HMH418" s="253"/>
      <c r="HMI418" s="253"/>
      <c r="HMJ418" s="253"/>
      <c r="HMK418" s="253"/>
      <c r="HML418" s="253"/>
      <c r="HMM418" s="253"/>
      <c r="HMN418" s="253"/>
      <c r="HMO418" s="253"/>
      <c r="HMP418" s="253"/>
      <c r="HMQ418" s="253"/>
      <c r="HMR418" s="253"/>
      <c r="HMS418" s="253"/>
      <c r="HMT418" s="253"/>
      <c r="HMU418" s="253"/>
      <c r="HMV418" s="253"/>
      <c r="HMW418" s="253"/>
      <c r="HMX418" s="253"/>
      <c r="HMY418" s="253"/>
      <c r="HMZ418" s="253"/>
      <c r="HNA418" s="253"/>
      <c r="HNB418" s="253"/>
      <c r="HNC418" s="253"/>
      <c r="HND418" s="253"/>
      <c r="HNE418" s="253"/>
      <c r="HNF418" s="253"/>
      <c r="HNG418" s="253"/>
      <c r="HNH418" s="253"/>
      <c r="HNI418" s="253"/>
      <c r="HNJ418" s="253"/>
      <c r="HNK418" s="253"/>
      <c r="HNL418" s="253"/>
      <c r="HNM418" s="253"/>
      <c r="HNN418" s="253"/>
      <c r="HNO418" s="253"/>
      <c r="HNP418" s="253"/>
      <c r="HNQ418" s="253"/>
      <c r="HNR418" s="253"/>
      <c r="HNS418" s="253"/>
      <c r="HNT418" s="253"/>
      <c r="HNU418" s="253"/>
      <c r="HNV418" s="253"/>
      <c r="HNW418" s="253"/>
      <c r="HNX418" s="253"/>
      <c r="HNY418" s="253"/>
      <c r="HNZ418" s="253"/>
      <c r="HOA418" s="253"/>
      <c r="HOB418" s="253"/>
      <c r="HOC418" s="253"/>
      <c r="HOD418" s="253"/>
      <c r="HOE418" s="253"/>
      <c r="HOF418" s="253"/>
      <c r="HOG418" s="253"/>
      <c r="HOH418" s="253"/>
      <c r="HOI418" s="253"/>
      <c r="HOJ418" s="253"/>
      <c r="HOK418" s="253"/>
      <c r="HOL418" s="253"/>
      <c r="HOM418" s="253"/>
      <c r="HON418" s="253"/>
      <c r="HOO418" s="253"/>
      <c r="HOP418" s="253"/>
      <c r="HOQ418" s="253"/>
      <c r="HOR418" s="253"/>
      <c r="HOS418" s="253"/>
      <c r="HOT418" s="253"/>
      <c r="HOU418" s="253"/>
      <c r="HOV418" s="253"/>
      <c r="HOW418" s="253"/>
      <c r="HOX418" s="253"/>
      <c r="HOY418" s="253"/>
      <c r="HOZ418" s="253"/>
      <c r="HPA418" s="253"/>
      <c r="HPB418" s="253"/>
      <c r="HPC418" s="253"/>
      <c r="HPD418" s="253"/>
      <c r="HPE418" s="253"/>
      <c r="HPF418" s="253"/>
      <c r="HPG418" s="253"/>
      <c r="HPH418" s="253"/>
      <c r="HPI418" s="253"/>
      <c r="HPJ418" s="253"/>
      <c r="HPK418" s="253"/>
      <c r="HPL418" s="253"/>
      <c r="HPM418" s="253"/>
      <c r="HPN418" s="253"/>
      <c r="HPO418" s="253"/>
      <c r="HPP418" s="253"/>
      <c r="HPQ418" s="253"/>
      <c r="HPR418" s="253"/>
      <c r="HPS418" s="253"/>
      <c r="HPT418" s="253"/>
      <c r="HPU418" s="253"/>
      <c r="HPV418" s="253"/>
      <c r="HPW418" s="253"/>
      <c r="HPX418" s="253"/>
      <c r="HPY418" s="253"/>
      <c r="HPZ418" s="253"/>
      <c r="HQA418" s="253"/>
      <c r="HQB418" s="253"/>
      <c r="HQC418" s="253"/>
      <c r="HQD418" s="253"/>
      <c r="HQE418" s="253"/>
      <c r="HQF418" s="253"/>
      <c r="HQG418" s="253"/>
      <c r="HQH418" s="253"/>
      <c r="HQI418" s="253"/>
      <c r="HQJ418" s="253"/>
      <c r="HQK418" s="253"/>
      <c r="HQL418" s="253"/>
      <c r="HQM418" s="253"/>
      <c r="HQN418" s="253"/>
      <c r="HQO418" s="253"/>
      <c r="HQP418" s="253"/>
      <c r="HQQ418" s="253"/>
      <c r="HQR418" s="253"/>
      <c r="HQS418" s="253"/>
      <c r="HQT418" s="253"/>
      <c r="HQU418" s="253"/>
      <c r="HQV418" s="253"/>
      <c r="HQW418" s="253"/>
      <c r="HQX418" s="253"/>
      <c r="HQY418" s="253"/>
      <c r="HQZ418" s="253"/>
      <c r="HRA418" s="253"/>
      <c r="HRB418" s="253"/>
      <c r="HRC418" s="253"/>
      <c r="HRD418" s="253"/>
      <c r="HRE418" s="253"/>
      <c r="HRF418" s="253"/>
      <c r="HRG418" s="253"/>
      <c r="HRH418" s="253"/>
      <c r="HRI418" s="253"/>
      <c r="HRJ418" s="253"/>
      <c r="HRK418" s="253"/>
      <c r="HRL418" s="253"/>
      <c r="HRM418" s="253"/>
      <c r="HRN418" s="253"/>
      <c r="HRO418" s="253"/>
      <c r="HRP418" s="253"/>
      <c r="HRQ418" s="253"/>
      <c r="HRR418" s="253"/>
      <c r="HRS418" s="253"/>
      <c r="HRT418" s="253"/>
      <c r="HRU418" s="253"/>
      <c r="HRV418" s="253"/>
      <c r="HRW418" s="253"/>
      <c r="HRX418" s="253"/>
      <c r="HRY418" s="253"/>
      <c r="HRZ418" s="253"/>
      <c r="HSA418" s="253"/>
      <c r="HSB418" s="253"/>
      <c r="HSC418" s="253"/>
      <c r="HSD418" s="253"/>
      <c r="HSE418" s="253"/>
      <c r="HSF418" s="253"/>
      <c r="HSG418" s="253"/>
      <c r="HSH418" s="253"/>
      <c r="HSI418" s="253"/>
      <c r="HSJ418" s="253"/>
      <c r="HSK418" s="253"/>
      <c r="HSL418" s="253"/>
      <c r="HSM418" s="253"/>
      <c r="HSN418" s="253"/>
      <c r="HSO418" s="253"/>
      <c r="HSP418" s="253"/>
      <c r="HSQ418" s="253"/>
      <c r="HSR418" s="253"/>
      <c r="HSS418" s="253"/>
      <c r="HST418" s="253"/>
      <c r="HSU418" s="253"/>
      <c r="HSV418" s="253"/>
      <c r="HSW418" s="253"/>
      <c r="HSX418" s="253"/>
      <c r="HSY418" s="253"/>
      <c r="HSZ418" s="253"/>
      <c r="HTA418" s="253"/>
      <c r="HTB418" s="253"/>
      <c r="HTC418" s="253"/>
      <c r="HTD418" s="253"/>
      <c r="HTE418" s="253"/>
      <c r="HTF418" s="253"/>
      <c r="HTG418" s="253"/>
      <c r="HTH418" s="253"/>
      <c r="HTI418" s="253"/>
      <c r="HTJ418" s="253"/>
      <c r="HTK418" s="253"/>
      <c r="HTL418" s="253"/>
      <c r="HTM418" s="253"/>
      <c r="HTN418" s="253"/>
      <c r="HTO418" s="253"/>
      <c r="HTP418" s="253"/>
      <c r="HTQ418" s="253"/>
      <c r="HTR418" s="253"/>
      <c r="HTS418" s="253"/>
      <c r="HTT418" s="253"/>
      <c r="HTU418" s="253"/>
      <c r="HTV418" s="253"/>
      <c r="HTW418" s="253"/>
      <c r="HTX418" s="253"/>
      <c r="HTY418" s="253"/>
      <c r="HTZ418" s="253"/>
      <c r="HUA418" s="253"/>
      <c r="HUB418" s="253"/>
      <c r="HUC418" s="253"/>
      <c r="HUD418" s="253"/>
      <c r="HUE418" s="253"/>
      <c r="HUF418" s="253"/>
      <c r="HUG418" s="253"/>
      <c r="HUH418" s="253"/>
      <c r="HUI418" s="253"/>
      <c r="HUJ418" s="253"/>
      <c r="HUK418" s="253"/>
      <c r="HUL418" s="253"/>
      <c r="HUM418" s="253"/>
      <c r="HUN418" s="253"/>
      <c r="HUO418" s="253"/>
      <c r="HUP418" s="253"/>
      <c r="HUQ418" s="253"/>
      <c r="HUR418" s="253"/>
      <c r="HUS418" s="253"/>
      <c r="HUT418" s="253"/>
      <c r="HUU418" s="253"/>
      <c r="HUV418" s="253"/>
      <c r="HUW418" s="253"/>
      <c r="HUX418" s="253"/>
      <c r="HUY418" s="253"/>
      <c r="HUZ418" s="253"/>
      <c r="HVA418" s="253"/>
      <c r="HVB418" s="253"/>
      <c r="HVC418" s="253"/>
      <c r="HVD418" s="253"/>
      <c r="HVE418" s="253"/>
      <c r="HVF418" s="253"/>
      <c r="HVG418" s="253"/>
      <c r="HVH418" s="253"/>
      <c r="HVI418" s="253"/>
      <c r="HVJ418" s="253"/>
      <c r="HVK418" s="253"/>
      <c r="HVL418" s="253"/>
      <c r="HVM418" s="253"/>
      <c r="HVN418" s="253"/>
      <c r="HVO418" s="253"/>
      <c r="HVP418" s="253"/>
      <c r="HVQ418" s="253"/>
      <c r="HVR418" s="253"/>
      <c r="HVS418" s="253"/>
      <c r="HVT418" s="253"/>
      <c r="HVU418" s="253"/>
      <c r="HVV418" s="253"/>
      <c r="HVW418" s="253"/>
      <c r="HVX418" s="253"/>
      <c r="HVY418" s="253"/>
      <c r="HVZ418" s="253"/>
      <c r="HWA418" s="253"/>
      <c r="HWB418" s="253"/>
      <c r="HWC418" s="253"/>
      <c r="HWD418" s="253"/>
      <c r="HWE418" s="253"/>
      <c r="HWF418" s="253"/>
      <c r="HWG418" s="253"/>
      <c r="HWH418" s="253"/>
      <c r="HWI418" s="253"/>
      <c r="HWJ418" s="253"/>
      <c r="HWK418" s="253"/>
      <c r="HWL418" s="253"/>
      <c r="HWM418" s="253"/>
      <c r="HWN418" s="253"/>
      <c r="HWO418" s="253"/>
      <c r="HWP418" s="253"/>
      <c r="HWQ418" s="253"/>
      <c r="HWR418" s="253"/>
      <c r="HWS418" s="253"/>
      <c r="HWT418" s="253"/>
      <c r="HWU418" s="253"/>
      <c r="HWV418" s="253"/>
      <c r="HWW418" s="253"/>
      <c r="HWX418" s="253"/>
      <c r="HWY418" s="253"/>
      <c r="HWZ418" s="253"/>
      <c r="HXA418" s="253"/>
      <c r="HXB418" s="253"/>
      <c r="HXC418" s="253"/>
      <c r="HXD418" s="253"/>
      <c r="HXE418" s="253"/>
      <c r="HXF418" s="253"/>
      <c r="HXG418" s="253"/>
      <c r="HXH418" s="253"/>
      <c r="HXI418" s="253"/>
      <c r="HXJ418" s="253"/>
      <c r="HXK418" s="253"/>
      <c r="HXL418" s="253"/>
      <c r="HXM418" s="253"/>
      <c r="HXN418" s="253"/>
      <c r="HXO418" s="253"/>
      <c r="HXP418" s="253"/>
      <c r="HXQ418" s="253"/>
      <c r="HXR418" s="253"/>
      <c r="HXS418" s="253"/>
      <c r="HXT418" s="253"/>
      <c r="HXU418" s="253"/>
      <c r="HXV418" s="253"/>
      <c r="HXW418" s="253"/>
      <c r="HXX418" s="253"/>
      <c r="HXY418" s="253"/>
      <c r="HXZ418" s="253"/>
      <c r="HYA418" s="253"/>
      <c r="HYB418" s="253"/>
      <c r="HYC418" s="253"/>
      <c r="HYD418" s="253"/>
      <c r="HYE418" s="253"/>
      <c r="HYF418" s="253"/>
      <c r="HYG418" s="253"/>
      <c r="HYH418" s="253"/>
      <c r="HYI418" s="253"/>
      <c r="HYJ418" s="253"/>
      <c r="HYK418" s="253"/>
      <c r="HYL418" s="253"/>
      <c r="HYM418" s="253"/>
      <c r="HYN418" s="253"/>
      <c r="HYO418" s="253"/>
      <c r="HYP418" s="253"/>
      <c r="HYQ418" s="253"/>
      <c r="HYR418" s="253"/>
      <c r="HYS418" s="253"/>
      <c r="HYT418" s="253"/>
      <c r="HYU418" s="253"/>
      <c r="HYV418" s="253"/>
      <c r="HYW418" s="253"/>
      <c r="HYX418" s="253"/>
      <c r="HYY418" s="253"/>
      <c r="HYZ418" s="253"/>
      <c r="HZA418" s="253"/>
      <c r="HZB418" s="253"/>
      <c r="HZC418" s="253"/>
      <c r="HZD418" s="253"/>
      <c r="HZE418" s="253"/>
      <c r="HZF418" s="253"/>
      <c r="HZG418" s="253"/>
      <c r="HZH418" s="253"/>
      <c r="HZI418" s="253"/>
      <c r="HZJ418" s="253"/>
      <c r="HZK418" s="253"/>
      <c r="HZL418" s="253"/>
      <c r="HZM418" s="253"/>
      <c r="HZN418" s="253"/>
      <c r="HZO418" s="253"/>
      <c r="HZP418" s="253"/>
      <c r="HZQ418" s="253"/>
      <c r="HZR418" s="253"/>
      <c r="HZS418" s="253"/>
      <c r="HZT418" s="253"/>
      <c r="HZU418" s="253"/>
      <c r="HZV418" s="253"/>
      <c r="HZW418" s="253"/>
      <c r="HZX418" s="253"/>
      <c r="HZY418" s="253"/>
      <c r="HZZ418" s="253"/>
      <c r="IAA418" s="253"/>
      <c r="IAB418" s="253"/>
      <c r="IAC418" s="253"/>
      <c r="IAD418" s="253"/>
      <c r="IAE418" s="253"/>
      <c r="IAF418" s="253"/>
      <c r="IAG418" s="253"/>
      <c r="IAH418" s="253"/>
      <c r="IAI418" s="253"/>
      <c r="IAJ418" s="253"/>
      <c r="IAK418" s="253"/>
      <c r="IAL418" s="253"/>
      <c r="IAM418" s="253"/>
      <c r="IAN418" s="253"/>
      <c r="IAO418" s="253"/>
      <c r="IAP418" s="253"/>
      <c r="IAQ418" s="253"/>
      <c r="IAR418" s="253"/>
      <c r="IAS418" s="253"/>
      <c r="IAT418" s="253"/>
      <c r="IAU418" s="253"/>
      <c r="IAV418" s="253"/>
      <c r="IAW418" s="253"/>
      <c r="IAX418" s="253"/>
      <c r="IAY418" s="253"/>
      <c r="IAZ418" s="253"/>
      <c r="IBA418" s="253"/>
      <c r="IBB418" s="253"/>
      <c r="IBC418" s="253"/>
      <c r="IBD418" s="253"/>
      <c r="IBE418" s="253"/>
      <c r="IBF418" s="253"/>
      <c r="IBG418" s="253"/>
      <c r="IBH418" s="253"/>
      <c r="IBI418" s="253"/>
      <c r="IBJ418" s="253"/>
      <c r="IBK418" s="253"/>
      <c r="IBL418" s="253"/>
      <c r="IBM418" s="253"/>
      <c r="IBN418" s="253"/>
      <c r="IBO418" s="253"/>
      <c r="IBP418" s="253"/>
      <c r="IBQ418" s="253"/>
      <c r="IBR418" s="253"/>
      <c r="IBS418" s="253"/>
      <c r="IBT418" s="253"/>
      <c r="IBU418" s="253"/>
      <c r="IBV418" s="253"/>
      <c r="IBW418" s="253"/>
      <c r="IBX418" s="253"/>
      <c r="IBY418" s="253"/>
      <c r="IBZ418" s="253"/>
      <c r="ICA418" s="253"/>
      <c r="ICB418" s="253"/>
      <c r="ICC418" s="253"/>
      <c r="ICD418" s="253"/>
      <c r="ICE418" s="253"/>
      <c r="ICF418" s="253"/>
      <c r="ICG418" s="253"/>
      <c r="ICH418" s="253"/>
      <c r="ICI418" s="253"/>
      <c r="ICJ418" s="253"/>
      <c r="ICK418" s="253"/>
      <c r="ICL418" s="253"/>
      <c r="ICM418" s="253"/>
      <c r="ICN418" s="253"/>
      <c r="ICO418" s="253"/>
      <c r="ICP418" s="253"/>
      <c r="ICQ418" s="253"/>
      <c r="ICR418" s="253"/>
      <c r="ICS418" s="253"/>
      <c r="ICT418" s="253"/>
      <c r="ICU418" s="253"/>
      <c r="ICV418" s="253"/>
      <c r="ICW418" s="253"/>
      <c r="ICX418" s="253"/>
      <c r="ICY418" s="253"/>
      <c r="ICZ418" s="253"/>
      <c r="IDA418" s="253"/>
      <c r="IDB418" s="253"/>
      <c r="IDC418" s="253"/>
      <c r="IDD418" s="253"/>
      <c r="IDE418" s="253"/>
      <c r="IDF418" s="253"/>
      <c r="IDG418" s="253"/>
      <c r="IDH418" s="253"/>
      <c r="IDI418" s="253"/>
      <c r="IDJ418" s="253"/>
      <c r="IDK418" s="253"/>
      <c r="IDL418" s="253"/>
      <c r="IDM418" s="253"/>
      <c r="IDN418" s="253"/>
      <c r="IDO418" s="253"/>
      <c r="IDP418" s="253"/>
      <c r="IDQ418" s="253"/>
      <c r="IDR418" s="253"/>
      <c r="IDS418" s="253"/>
      <c r="IDT418" s="253"/>
      <c r="IDU418" s="253"/>
      <c r="IDV418" s="253"/>
      <c r="IDW418" s="253"/>
      <c r="IDX418" s="253"/>
      <c r="IDY418" s="253"/>
      <c r="IDZ418" s="253"/>
      <c r="IEA418" s="253"/>
      <c r="IEB418" s="253"/>
      <c r="IEC418" s="253"/>
      <c r="IED418" s="253"/>
      <c r="IEE418" s="253"/>
      <c r="IEF418" s="253"/>
      <c r="IEG418" s="253"/>
      <c r="IEH418" s="253"/>
      <c r="IEI418" s="253"/>
      <c r="IEJ418" s="253"/>
      <c r="IEK418" s="253"/>
      <c r="IEL418" s="253"/>
      <c r="IEM418" s="253"/>
      <c r="IEN418" s="253"/>
      <c r="IEO418" s="253"/>
      <c r="IEP418" s="253"/>
      <c r="IEQ418" s="253"/>
      <c r="IER418" s="253"/>
      <c r="IES418" s="253"/>
      <c r="IET418" s="253"/>
      <c r="IEU418" s="253"/>
      <c r="IEV418" s="253"/>
      <c r="IEW418" s="253"/>
      <c r="IEX418" s="253"/>
      <c r="IEY418" s="253"/>
      <c r="IEZ418" s="253"/>
      <c r="IFA418" s="253"/>
      <c r="IFB418" s="253"/>
      <c r="IFC418" s="253"/>
      <c r="IFD418" s="253"/>
      <c r="IFE418" s="253"/>
      <c r="IFF418" s="253"/>
      <c r="IFG418" s="253"/>
      <c r="IFH418" s="253"/>
      <c r="IFI418" s="253"/>
      <c r="IFJ418" s="253"/>
      <c r="IFK418" s="253"/>
      <c r="IFL418" s="253"/>
      <c r="IFM418" s="253"/>
      <c r="IFN418" s="253"/>
      <c r="IFO418" s="253"/>
      <c r="IFP418" s="253"/>
      <c r="IFQ418" s="253"/>
      <c r="IFR418" s="253"/>
      <c r="IFS418" s="253"/>
      <c r="IFT418" s="253"/>
      <c r="IFU418" s="253"/>
      <c r="IFV418" s="253"/>
      <c r="IFW418" s="253"/>
      <c r="IFX418" s="253"/>
      <c r="IFY418" s="253"/>
      <c r="IFZ418" s="253"/>
      <c r="IGA418" s="253"/>
      <c r="IGB418" s="253"/>
      <c r="IGC418" s="253"/>
      <c r="IGD418" s="253"/>
      <c r="IGE418" s="253"/>
      <c r="IGF418" s="253"/>
      <c r="IGG418" s="253"/>
      <c r="IGH418" s="253"/>
      <c r="IGI418" s="253"/>
      <c r="IGJ418" s="253"/>
      <c r="IGK418" s="253"/>
      <c r="IGL418" s="253"/>
      <c r="IGM418" s="253"/>
      <c r="IGN418" s="253"/>
      <c r="IGO418" s="253"/>
      <c r="IGP418" s="253"/>
      <c r="IGQ418" s="253"/>
      <c r="IGR418" s="253"/>
      <c r="IGS418" s="253"/>
      <c r="IGT418" s="253"/>
      <c r="IGU418" s="253"/>
      <c r="IGV418" s="253"/>
      <c r="IGW418" s="253"/>
      <c r="IGX418" s="253"/>
      <c r="IGY418" s="253"/>
      <c r="IGZ418" s="253"/>
      <c r="IHA418" s="253"/>
      <c r="IHB418" s="253"/>
      <c r="IHC418" s="253"/>
      <c r="IHD418" s="253"/>
      <c r="IHE418" s="253"/>
      <c r="IHF418" s="253"/>
      <c r="IHG418" s="253"/>
      <c r="IHH418" s="253"/>
      <c r="IHI418" s="253"/>
      <c r="IHJ418" s="253"/>
      <c r="IHK418" s="253"/>
      <c r="IHL418" s="253"/>
      <c r="IHM418" s="253"/>
      <c r="IHN418" s="253"/>
      <c r="IHO418" s="253"/>
      <c r="IHP418" s="253"/>
      <c r="IHQ418" s="253"/>
      <c r="IHR418" s="253"/>
      <c r="IHS418" s="253"/>
      <c r="IHT418" s="253"/>
      <c r="IHU418" s="253"/>
      <c r="IHV418" s="253"/>
      <c r="IHW418" s="253"/>
      <c r="IHX418" s="253"/>
      <c r="IHY418" s="253"/>
      <c r="IHZ418" s="253"/>
      <c r="IIA418" s="253"/>
      <c r="IIB418" s="253"/>
      <c r="IIC418" s="253"/>
      <c r="IID418" s="253"/>
      <c r="IIE418" s="253"/>
      <c r="IIF418" s="253"/>
      <c r="IIG418" s="253"/>
      <c r="IIH418" s="253"/>
      <c r="III418" s="253"/>
      <c r="IIJ418" s="253"/>
      <c r="IIK418" s="253"/>
      <c r="IIL418" s="253"/>
      <c r="IIM418" s="253"/>
      <c r="IIN418" s="253"/>
      <c r="IIO418" s="253"/>
      <c r="IIP418" s="253"/>
      <c r="IIQ418" s="253"/>
      <c r="IIR418" s="253"/>
      <c r="IIS418" s="253"/>
      <c r="IIT418" s="253"/>
      <c r="IIU418" s="253"/>
      <c r="IIV418" s="253"/>
      <c r="IIW418" s="253"/>
      <c r="IIX418" s="253"/>
      <c r="IIY418" s="253"/>
      <c r="IIZ418" s="253"/>
      <c r="IJA418" s="253"/>
      <c r="IJB418" s="253"/>
      <c r="IJC418" s="253"/>
      <c r="IJD418" s="253"/>
      <c r="IJE418" s="253"/>
      <c r="IJF418" s="253"/>
      <c r="IJG418" s="253"/>
      <c r="IJH418" s="253"/>
      <c r="IJI418" s="253"/>
      <c r="IJJ418" s="253"/>
      <c r="IJK418" s="253"/>
      <c r="IJL418" s="253"/>
      <c r="IJM418" s="253"/>
      <c r="IJN418" s="253"/>
      <c r="IJO418" s="253"/>
      <c r="IJP418" s="253"/>
      <c r="IJQ418" s="253"/>
      <c r="IJR418" s="253"/>
      <c r="IJS418" s="253"/>
      <c r="IJT418" s="253"/>
      <c r="IJU418" s="253"/>
      <c r="IJV418" s="253"/>
      <c r="IJW418" s="253"/>
      <c r="IJX418" s="253"/>
      <c r="IJY418" s="253"/>
      <c r="IJZ418" s="253"/>
      <c r="IKA418" s="253"/>
      <c r="IKB418" s="253"/>
      <c r="IKC418" s="253"/>
      <c r="IKD418" s="253"/>
      <c r="IKE418" s="253"/>
      <c r="IKF418" s="253"/>
      <c r="IKG418" s="253"/>
      <c r="IKH418" s="253"/>
      <c r="IKI418" s="253"/>
      <c r="IKJ418" s="253"/>
      <c r="IKK418" s="253"/>
      <c r="IKL418" s="253"/>
      <c r="IKM418" s="253"/>
      <c r="IKN418" s="253"/>
      <c r="IKO418" s="253"/>
      <c r="IKP418" s="253"/>
      <c r="IKQ418" s="253"/>
      <c r="IKR418" s="253"/>
      <c r="IKS418" s="253"/>
      <c r="IKT418" s="253"/>
      <c r="IKU418" s="253"/>
      <c r="IKV418" s="253"/>
      <c r="IKW418" s="253"/>
      <c r="IKX418" s="253"/>
      <c r="IKY418" s="253"/>
      <c r="IKZ418" s="253"/>
      <c r="ILA418" s="253"/>
      <c r="ILB418" s="253"/>
      <c r="ILC418" s="253"/>
      <c r="ILD418" s="253"/>
      <c r="ILE418" s="253"/>
      <c r="ILF418" s="253"/>
      <c r="ILG418" s="253"/>
      <c r="ILH418" s="253"/>
      <c r="ILI418" s="253"/>
      <c r="ILJ418" s="253"/>
      <c r="ILK418" s="253"/>
      <c r="ILL418" s="253"/>
      <c r="ILM418" s="253"/>
      <c r="ILN418" s="253"/>
      <c r="ILO418" s="253"/>
      <c r="ILP418" s="253"/>
      <c r="ILQ418" s="253"/>
      <c r="ILR418" s="253"/>
      <c r="ILS418" s="253"/>
      <c r="ILT418" s="253"/>
      <c r="ILU418" s="253"/>
      <c r="ILV418" s="253"/>
      <c r="ILW418" s="253"/>
      <c r="ILX418" s="253"/>
      <c r="ILY418" s="253"/>
      <c r="ILZ418" s="253"/>
      <c r="IMA418" s="253"/>
      <c r="IMB418" s="253"/>
      <c r="IMC418" s="253"/>
      <c r="IMD418" s="253"/>
      <c r="IME418" s="253"/>
      <c r="IMF418" s="253"/>
      <c r="IMG418" s="253"/>
      <c r="IMH418" s="253"/>
      <c r="IMI418" s="253"/>
      <c r="IMJ418" s="253"/>
      <c r="IMK418" s="253"/>
      <c r="IML418" s="253"/>
      <c r="IMM418" s="253"/>
      <c r="IMN418" s="253"/>
      <c r="IMO418" s="253"/>
      <c r="IMP418" s="253"/>
      <c r="IMQ418" s="253"/>
      <c r="IMR418" s="253"/>
      <c r="IMS418" s="253"/>
      <c r="IMT418" s="253"/>
      <c r="IMU418" s="253"/>
      <c r="IMV418" s="253"/>
      <c r="IMW418" s="253"/>
      <c r="IMX418" s="253"/>
      <c r="IMY418" s="253"/>
      <c r="IMZ418" s="253"/>
      <c r="INA418" s="253"/>
      <c r="INB418" s="253"/>
      <c r="INC418" s="253"/>
      <c r="IND418" s="253"/>
      <c r="INE418" s="253"/>
      <c r="INF418" s="253"/>
      <c r="ING418" s="253"/>
      <c r="INH418" s="253"/>
      <c r="INI418" s="253"/>
      <c r="INJ418" s="253"/>
      <c r="INK418" s="253"/>
      <c r="INL418" s="253"/>
      <c r="INM418" s="253"/>
      <c r="INN418" s="253"/>
      <c r="INO418" s="253"/>
      <c r="INP418" s="253"/>
      <c r="INQ418" s="253"/>
      <c r="INR418" s="253"/>
      <c r="INS418" s="253"/>
      <c r="INT418" s="253"/>
      <c r="INU418" s="253"/>
      <c r="INV418" s="253"/>
      <c r="INW418" s="253"/>
      <c r="INX418" s="253"/>
      <c r="INY418" s="253"/>
      <c r="INZ418" s="253"/>
      <c r="IOA418" s="253"/>
      <c r="IOB418" s="253"/>
      <c r="IOC418" s="253"/>
      <c r="IOD418" s="253"/>
      <c r="IOE418" s="253"/>
      <c r="IOF418" s="253"/>
      <c r="IOG418" s="253"/>
      <c r="IOH418" s="253"/>
      <c r="IOI418" s="253"/>
      <c r="IOJ418" s="253"/>
      <c r="IOK418" s="253"/>
      <c r="IOL418" s="253"/>
      <c r="IOM418" s="253"/>
      <c r="ION418" s="253"/>
      <c r="IOO418" s="253"/>
      <c r="IOP418" s="253"/>
      <c r="IOQ418" s="253"/>
      <c r="IOR418" s="253"/>
      <c r="IOS418" s="253"/>
      <c r="IOT418" s="253"/>
      <c r="IOU418" s="253"/>
      <c r="IOV418" s="253"/>
      <c r="IOW418" s="253"/>
      <c r="IOX418" s="253"/>
      <c r="IOY418" s="253"/>
      <c r="IOZ418" s="253"/>
      <c r="IPA418" s="253"/>
      <c r="IPB418" s="253"/>
      <c r="IPC418" s="253"/>
      <c r="IPD418" s="253"/>
      <c r="IPE418" s="253"/>
      <c r="IPF418" s="253"/>
      <c r="IPG418" s="253"/>
      <c r="IPH418" s="253"/>
      <c r="IPI418" s="253"/>
      <c r="IPJ418" s="253"/>
      <c r="IPK418" s="253"/>
      <c r="IPL418" s="253"/>
      <c r="IPM418" s="253"/>
      <c r="IPN418" s="253"/>
      <c r="IPO418" s="253"/>
      <c r="IPP418" s="253"/>
      <c r="IPQ418" s="253"/>
      <c r="IPR418" s="253"/>
      <c r="IPS418" s="253"/>
      <c r="IPT418" s="253"/>
      <c r="IPU418" s="253"/>
      <c r="IPV418" s="253"/>
      <c r="IPW418" s="253"/>
      <c r="IPX418" s="253"/>
      <c r="IPY418" s="253"/>
      <c r="IPZ418" s="253"/>
      <c r="IQA418" s="253"/>
      <c r="IQB418" s="253"/>
      <c r="IQC418" s="253"/>
      <c r="IQD418" s="253"/>
      <c r="IQE418" s="253"/>
      <c r="IQF418" s="253"/>
      <c r="IQG418" s="253"/>
      <c r="IQH418" s="253"/>
      <c r="IQI418" s="253"/>
      <c r="IQJ418" s="253"/>
      <c r="IQK418" s="253"/>
      <c r="IQL418" s="253"/>
      <c r="IQM418" s="253"/>
      <c r="IQN418" s="253"/>
      <c r="IQO418" s="253"/>
      <c r="IQP418" s="253"/>
      <c r="IQQ418" s="253"/>
      <c r="IQR418" s="253"/>
      <c r="IQS418" s="253"/>
      <c r="IQT418" s="253"/>
      <c r="IQU418" s="253"/>
      <c r="IQV418" s="253"/>
      <c r="IQW418" s="253"/>
      <c r="IQX418" s="253"/>
      <c r="IQY418" s="253"/>
      <c r="IQZ418" s="253"/>
      <c r="IRA418" s="253"/>
      <c r="IRB418" s="253"/>
      <c r="IRC418" s="253"/>
      <c r="IRD418" s="253"/>
      <c r="IRE418" s="253"/>
      <c r="IRF418" s="253"/>
      <c r="IRG418" s="253"/>
      <c r="IRH418" s="253"/>
      <c r="IRI418" s="253"/>
      <c r="IRJ418" s="253"/>
      <c r="IRK418" s="253"/>
      <c r="IRL418" s="253"/>
      <c r="IRM418" s="253"/>
      <c r="IRN418" s="253"/>
      <c r="IRO418" s="253"/>
      <c r="IRP418" s="253"/>
      <c r="IRQ418" s="253"/>
      <c r="IRR418" s="253"/>
      <c r="IRS418" s="253"/>
      <c r="IRT418" s="253"/>
      <c r="IRU418" s="253"/>
      <c r="IRV418" s="253"/>
      <c r="IRW418" s="253"/>
      <c r="IRX418" s="253"/>
      <c r="IRY418" s="253"/>
      <c r="IRZ418" s="253"/>
      <c r="ISA418" s="253"/>
      <c r="ISB418" s="253"/>
      <c r="ISC418" s="253"/>
      <c r="ISD418" s="253"/>
      <c r="ISE418" s="253"/>
      <c r="ISF418" s="253"/>
      <c r="ISG418" s="253"/>
      <c r="ISH418" s="253"/>
      <c r="ISI418" s="253"/>
      <c r="ISJ418" s="253"/>
      <c r="ISK418" s="253"/>
      <c r="ISL418" s="253"/>
      <c r="ISM418" s="253"/>
      <c r="ISN418" s="253"/>
      <c r="ISO418" s="253"/>
      <c r="ISP418" s="253"/>
      <c r="ISQ418" s="253"/>
      <c r="ISR418" s="253"/>
      <c r="ISS418" s="253"/>
      <c r="IST418" s="253"/>
      <c r="ISU418" s="253"/>
      <c r="ISV418" s="253"/>
      <c r="ISW418" s="253"/>
      <c r="ISX418" s="253"/>
      <c r="ISY418" s="253"/>
      <c r="ISZ418" s="253"/>
      <c r="ITA418" s="253"/>
      <c r="ITB418" s="253"/>
      <c r="ITC418" s="253"/>
      <c r="ITD418" s="253"/>
      <c r="ITE418" s="253"/>
      <c r="ITF418" s="253"/>
      <c r="ITG418" s="253"/>
      <c r="ITH418" s="253"/>
      <c r="ITI418" s="253"/>
      <c r="ITJ418" s="253"/>
      <c r="ITK418" s="253"/>
      <c r="ITL418" s="253"/>
      <c r="ITM418" s="253"/>
      <c r="ITN418" s="253"/>
      <c r="ITO418" s="253"/>
      <c r="ITP418" s="253"/>
      <c r="ITQ418" s="253"/>
      <c r="ITR418" s="253"/>
      <c r="ITS418" s="253"/>
      <c r="ITT418" s="253"/>
      <c r="ITU418" s="253"/>
      <c r="ITV418" s="253"/>
      <c r="ITW418" s="253"/>
      <c r="ITX418" s="253"/>
      <c r="ITY418" s="253"/>
      <c r="ITZ418" s="253"/>
      <c r="IUA418" s="253"/>
      <c r="IUB418" s="253"/>
      <c r="IUC418" s="253"/>
      <c r="IUD418" s="253"/>
      <c r="IUE418" s="253"/>
      <c r="IUF418" s="253"/>
      <c r="IUG418" s="253"/>
      <c r="IUH418" s="253"/>
      <c r="IUI418" s="253"/>
      <c r="IUJ418" s="253"/>
      <c r="IUK418" s="253"/>
      <c r="IUL418" s="253"/>
      <c r="IUM418" s="253"/>
      <c r="IUN418" s="253"/>
      <c r="IUO418" s="253"/>
      <c r="IUP418" s="253"/>
      <c r="IUQ418" s="253"/>
      <c r="IUR418" s="253"/>
      <c r="IUS418" s="253"/>
      <c r="IUT418" s="253"/>
      <c r="IUU418" s="253"/>
      <c r="IUV418" s="253"/>
      <c r="IUW418" s="253"/>
      <c r="IUX418" s="253"/>
      <c r="IUY418" s="253"/>
      <c r="IUZ418" s="253"/>
      <c r="IVA418" s="253"/>
      <c r="IVB418" s="253"/>
      <c r="IVC418" s="253"/>
      <c r="IVD418" s="253"/>
      <c r="IVE418" s="253"/>
      <c r="IVF418" s="253"/>
      <c r="IVG418" s="253"/>
      <c r="IVH418" s="253"/>
      <c r="IVI418" s="253"/>
      <c r="IVJ418" s="253"/>
      <c r="IVK418" s="253"/>
      <c r="IVL418" s="253"/>
      <c r="IVM418" s="253"/>
      <c r="IVN418" s="253"/>
      <c r="IVO418" s="253"/>
      <c r="IVP418" s="253"/>
      <c r="IVQ418" s="253"/>
      <c r="IVR418" s="253"/>
      <c r="IVS418" s="253"/>
      <c r="IVT418" s="253"/>
      <c r="IVU418" s="253"/>
      <c r="IVV418" s="253"/>
      <c r="IVW418" s="253"/>
      <c r="IVX418" s="253"/>
      <c r="IVY418" s="253"/>
      <c r="IVZ418" s="253"/>
      <c r="IWA418" s="253"/>
      <c r="IWB418" s="253"/>
      <c r="IWC418" s="253"/>
      <c r="IWD418" s="253"/>
      <c r="IWE418" s="253"/>
      <c r="IWF418" s="253"/>
      <c r="IWG418" s="253"/>
      <c r="IWH418" s="253"/>
      <c r="IWI418" s="253"/>
      <c r="IWJ418" s="253"/>
      <c r="IWK418" s="253"/>
      <c r="IWL418" s="253"/>
      <c r="IWM418" s="253"/>
      <c r="IWN418" s="253"/>
      <c r="IWO418" s="253"/>
      <c r="IWP418" s="253"/>
      <c r="IWQ418" s="253"/>
      <c r="IWR418" s="253"/>
      <c r="IWS418" s="253"/>
      <c r="IWT418" s="253"/>
      <c r="IWU418" s="253"/>
      <c r="IWV418" s="253"/>
      <c r="IWW418" s="253"/>
      <c r="IWX418" s="253"/>
      <c r="IWY418" s="253"/>
      <c r="IWZ418" s="253"/>
      <c r="IXA418" s="253"/>
      <c r="IXB418" s="253"/>
      <c r="IXC418" s="253"/>
      <c r="IXD418" s="253"/>
      <c r="IXE418" s="253"/>
      <c r="IXF418" s="253"/>
      <c r="IXG418" s="253"/>
      <c r="IXH418" s="253"/>
      <c r="IXI418" s="253"/>
      <c r="IXJ418" s="253"/>
      <c r="IXK418" s="253"/>
      <c r="IXL418" s="253"/>
      <c r="IXM418" s="253"/>
      <c r="IXN418" s="253"/>
      <c r="IXO418" s="253"/>
      <c r="IXP418" s="253"/>
      <c r="IXQ418" s="253"/>
      <c r="IXR418" s="253"/>
      <c r="IXS418" s="253"/>
      <c r="IXT418" s="253"/>
      <c r="IXU418" s="253"/>
      <c r="IXV418" s="253"/>
      <c r="IXW418" s="253"/>
      <c r="IXX418" s="253"/>
      <c r="IXY418" s="253"/>
      <c r="IXZ418" s="253"/>
      <c r="IYA418" s="253"/>
      <c r="IYB418" s="253"/>
      <c r="IYC418" s="253"/>
      <c r="IYD418" s="253"/>
      <c r="IYE418" s="253"/>
      <c r="IYF418" s="253"/>
      <c r="IYG418" s="253"/>
      <c r="IYH418" s="253"/>
      <c r="IYI418" s="253"/>
      <c r="IYJ418" s="253"/>
      <c r="IYK418" s="253"/>
      <c r="IYL418" s="253"/>
      <c r="IYM418" s="253"/>
      <c r="IYN418" s="253"/>
      <c r="IYO418" s="253"/>
      <c r="IYP418" s="253"/>
      <c r="IYQ418" s="253"/>
      <c r="IYR418" s="253"/>
      <c r="IYS418" s="253"/>
      <c r="IYT418" s="253"/>
      <c r="IYU418" s="253"/>
      <c r="IYV418" s="253"/>
      <c r="IYW418" s="253"/>
      <c r="IYX418" s="253"/>
      <c r="IYY418" s="253"/>
      <c r="IYZ418" s="253"/>
      <c r="IZA418" s="253"/>
      <c r="IZB418" s="253"/>
      <c r="IZC418" s="253"/>
      <c r="IZD418" s="253"/>
      <c r="IZE418" s="253"/>
      <c r="IZF418" s="253"/>
      <c r="IZG418" s="253"/>
      <c r="IZH418" s="253"/>
      <c r="IZI418" s="253"/>
      <c r="IZJ418" s="253"/>
      <c r="IZK418" s="253"/>
      <c r="IZL418" s="253"/>
      <c r="IZM418" s="253"/>
      <c r="IZN418" s="253"/>
      <c r="IZO418" s="253"/>
      <c r="IZP418" s="253"/>
      <c r="IZQ418" s="253"/>
      <c r="IZR418" s="253"/>
      <c r="IZS418" s="253"/>
      <c r="IZT418" s="253"/>
      <c r="IZU418" s="253"/>
      <c r="IZV418" s="253"/>
      <c r="IZW418" s="253"/>
      <c r="IZX418" s="253"/>
      <c r="IZY418" s="253"/>
      <c r="IZZ418" s="253"/>
      <c r="JAA418" s="253"/>
      <c r="JAB418" s="253"/>
      <c r="JAC418" s="253"/>
      <c r="JAD418" s="253"/>
      <c r="JAE418" s="253"/>
      <c r="JAF418" s="253"/>
      <c r="JAG418" s="253"/>
      <c r="JAH418" s="253"/>
      <c r="JAI418" s="253"/>
      <c r="JAJ418" s="253"/>
      <c r="JAK418" s="253"/>
      <c r="JAL418" s="253"/>
      <c r="JAM418" s="253"/>
      <c r="JAN418" s="253"/>
      <c r="JAO418" s="253"/>
      <c r="JAP418" s="253"/>
      <c r="JAQ418" s="253"/>
      <c r="JAR418" s="253"/>
      <c r="JAS418" s="253"/>
      <c r="JAT418" s="253"/>
      <c r="JAU418" s="253"/>
      <c r="JAV418" s="253"/>
      <c r="JAW418" s="253"/>
      <c r="JAX418" s="253"/>
      <c r="JAY418" s="253"/>
      <c r="JAZ418" s="253"/>
      <c r="JBA418" s="253"/>
      <c r="JBB418" s="253"/>
      <c r="JBC418" s="253"/>
      <c r="JBD418" s="253"/>
      <c r="JBE418" s="253"/>
      <c r="JBF418" s="253"/>
      <c r="JBG418" s="253"/>
      <c r="JBH418" s="253"/>
      <c r="JBI418" s="253"/>
      <c r="JBJ418" s="253"/>
      <c r="JBK418" s="253"/>
      <c r="JBL418" s="253"/>
      <c r="JBM418" s="253"/>
      <c r="JBN418" s="253"/>
      <c r="JBO418" s="253"/>
      <c r="JBP418" s="253"/>
      <c r="JBQ418" s="253"/>
      <c r="JBR418" s="253"/>
      <c r="JBS418" s="253"/>
      <c r="JBT418" s="253"/>
      <c r="JBU418" s="253"/>
      <c r="JBV418" s="253"/>
      <c r="JBW418" s="253"/>
      <c r="JBX418" s="253"/>
      <c r="JBY418" s="253"/>
      <c r="JBZ418" s="253"/>
      <c r="JCA418" s="253"/>
      <c r="JCB418" s="253"/>
      <c r="JCC418" s="253"/>
      <c r="JCD418" s="253"/>
      <c r="JCE418" s="253"/>
      <c r="JCF418" s="253"/>
      <c r="JCG418" s="253"/>
      <c r="JCH418" s="253"/>
      <c r="JCI418" s="253"/>
      <c r="JCJ418" s="253"/>
      <c r="JCK418" s="253"/>
      <c r="JCL418" s="253"/>
      <c r="JCM418" s="253"/>
      <c r="JCN418" s="253"/>
      <c r="JCO418" s="253"/>
      <c r="JCP418" s="253"/>
      <c r="JCQ418" s="253"/>
      <c r="JCR418" s="253"/>
      <c r="JCS418" s="253"/>
      <c r="JCT418" s="253"/>
      <c r="JCU418" s="253"/>
      <c r="JCV418" s="253"/>
      <c r="JCW418" s="253"/>
      <c r="JCX418" s="253"/>
      <c r="JCY418" s="253"/>
      <c r="JCZ418" s="253"/>
      <c r="JDA418" s="253"/>
      <c r="JDB418" s="253"/>
      <c r="JDC418" s="253"/>
      <c r="JDD418" s="253"/>
      <c r="JDE418" s="253"/>
      <c r="JDF418" s="253"/>
      <c r="JDG418" s="253"/>
      <c r="JDH418" s="253"/>
      <c r="JDI418" s="253"/>
      <c r="JDJ418" s="253"/>
      <c r="JDK418" s="253"/>
      <c r="JDL418" s="253"/>
      <c r="JDM418" s="253"/>
      <c r="JDN418" s="253"/>
      <c r="JDO418" s="253"/>
      <c r="JDP418" s="253"/>
      <c r="JDQ418" s="253"/>
      <c r="JDR418" s="253"/>
      <c r="JDS418" s="253"/>
      <c r="JDT418" s="253"/>
      <c r="JDU418" s="253"/>
      <c r="JDV418" s="253"/>
      <c r="JDW418" s="253"/>
      <c r="JDX418" s="253"/>
      <c r="JDY418" s="253"/>
      <c r="JDZ418" s="253"/>
      <c r="JEA418" s="253"/>
      <c r="JEB418" s="253"/>
      <c r="JEC418" s="253"/>
      <c r="JED418" s="253"/>
      <c r="JEE418" s="253"/>
      <c r="JEF418" s="253"/>
      <c r="JEG418" s="253"/>
      <c r="JEH418" s="253"/>
      <c r="JEI418" s="253"/>
      <c r="JEJ418" s="253"/>
      <c r="JEK418" s="253"/>
      <c r="JEL418" s="253"/>
      <c r="JEM418" s="253"/>
      <c r="JEN418" s="253"/>
      <c r="JEO418" s="253"/>
      <c r="JEP418" s="253"/>
      <c r="JEQ418" s="253"/>
      <c r="JER418" s="253"/>
      <c r="JES418" s="253"/>
      <c r="JET418" s="253"/>
      <c r="JEU418" s="253"/>
      <c r="JEV418" s="253"/>
      <c r="JEW418" s="253"/>
      <c r="JEX418" s="253"/>
      <c r="JEY418" s="253"/>
      <c r="JEZ418" s="253"/>
      <c r="JFA418" s="253"/>
      <c r="JFB418" s="253"/>
      <c r="JFC418" s="253"/>
      <c r="JFD418" s="253"/>
      <c r="JFE418" s="253"/>
      <c r="JFF418" s="253"/>
      <c r="JFG418" s="253"/>
      <c r="JFH418" s="253"/>
      <c r="JFI418" s="253"/>
      <c r="JFJ418" s="253"/>
      <c r="JFK418" s="253"/>
      <c r="JFL418" s="253"/>
      <c r="JFM418" s="253"/>
      <c r="JFN418" s="253"/>
      <c r="JFO418" s="253"/>
      <c r="JFP418" s="253"/>
      <c r="JFQ418" s="253"/>
      <c r="JFR418" s="253"/>
      <c r="JFS418" s="253"/>
      <c r="JFT418" s="253"/>
      <c r="JFU418" s="253"/>
      <c r="JFV418" s="253"/>
      <c r="JFW418" s="253"/>
      <c r="JFX418" s="253"/>
      <c r="JFY418" s="253"/>
      <c r="JFZ418" s="253"/>
      <c r="JGA418" s="253"/>
      <c r="JGB418" s="253"/>
      <c r="JGC418" s="253"/>
      <c r="JGD418" s="253"/>
      <c r="JGE418" s="253"/>
      <c r="JGF418" s="253"/>
      <c r="JGG418" s="253"/>
      <c r="JGH418" s="253"/>
      <c r="JGI418" s="253"/>
      <c r="JGJ418" s="253"/>
      <c r="JGK418" s="253"/>
      <c r="JGL418" s="253"/>
      <c r="JGM418" s="253"/>
      <c r="JGN418" s="253"/>
      <c r="JGO418" s="253"/>
      <c r="JGP418" s="253"/>
      <c r="JGQ418" s="253"/>
      <c r="JGR418" s="253"/>
      <c r="JGS418" s="253"/>
      <c r="JGT418" s="253"/>
      <c r="JGU418" s="253"/>
      <c r="JGV418" s="253"/>
      <c r="JGW418" s="253"/>
      <c r="JGX418" s="253"/>
      <c r="JGY418" s="253"/>
      <c r="JGZ418" s="253"/>
      <c r="JHA418" s="253"/>
      <c r="JHB418" s="253"/>
      <c r="JHC418" s="253"/>
      <c r="JHD418" s="253"/>
      <c r="JHE418" s="253"/>
      <c r="JHF418" s="253"/>
      <c r="JHG418" s="253"/>
      <c r="JHH418" s="253"/>
      <c r="JHI418" s="253"/>
      <c r="JHJ418" s="253"/>
      <c r="JHK418" s="253"/>
      <c r="JHL418" s="253"/>
      <c r="JHM418" s="253"/>
      <c r="JHN418" s="253"/>
      <c r="JHO418" s="253"/>
      <c r="JHP418" s="253"/>
      <c r="JHQ418" s="253"/>
      <c r="JHR418" s="253"/>
      <c r="JHS418" s="253"/>
      <c r="JHT418" s="253"/>
      <c r="JHU418" s="253"/>
      <c r="JHV418" s="253"/>
      <c r="JHW418" s="253"/>
      <c r="JHX418" s="253"/>
      <c r="JHY418" s="253"/>
      <c r="JHZ418" s="253"/>
      <c r="JIA418" s="253"/>
      <c r="JIB418" s="253"/>
      <c r="JIC418" s="253"/>
      <c r="JID418" s="253"/>
      <c r="JIE418" s="253"/>
      <c r="JIF418" s="253"/>
      <c r="JIG418" s="253"/>
      <c r="JIH418" s="253"/>
      <c r="JII418" s="253"/>
      <c r="JIJ418" s="253"/>
      <c r="JIK418" s="253"/>
      <c r="JIL418" s="253"/>
      <c r="JIM418" s="253"/>
      <c r="JIN418" s="253"/>
      <c r="JIO418" s="253"/>
      <c r="JIP418" s="253"/>
      <c r="JIQ418" s="253"/>
      <c r="JIR418" s="253"/>
      <c r="JIS418" s="253"/>
      <c r="JIT418" s="253"/>
      <c r="JIU418" s="253"/>
      <c r="JIV418" s="253"/>
      <c r="JIW418" s="253"/>
      <c r="JIX418" s="253"/>
      <c r="JIY418" s="253"/>
      <c r="JIZ418" s="253"/>
      <c r="JJA418" s="253"/>
      <c r="JJB418" s="253"/>
      <c r="JJC418" s="253"/>
      <c r="JJD418" s="253"/>
      <c r="JJE418" s="253"/>
      <c r="JJF418" s="253"/>
      <c r="JJG418" s="253"/>
      <c r="JJH418" s="253"/>
      <c r="JJI418" s="253"/>
      <c r="JJJ418" s="253"/>
      <c r="JJK418" s="253"/>
      <c r="JJL418" s="253"/>
      <c r="JJM418" s="253"/>
      <c r="JJN418" s="253"/>
      <c r="JJO418" s="253"/>
      <c r="JJP418" s="253"/>
      <c r="JJQ418" s="253"/>
      <c r="JJR418" s="253"/>
      <c r="JJS418" s="253"/>
      <c r="JJT418" s="253"/>
      <c r="JJU418" s="253"/>
      <c r="JJV418" s="253"/>
      <c r="JJW418" s="253"/>
      <c r="JJX418" s="253"/>
      <c r="JJY418" s="253"/>
      <c r="JJZ418" s="253"/>
      <c r="JKA418" s="253"/>
      <c r="JKB418" s="253"/>
      <c r="JKC418" s="253"/>
      <c r="JKD418" s="253"/>
      <c r="JKE418" s="253"/>
      <c r="JKF418" s="253"/>
      <c r="JKG418" s="253"/>
      <c r="JKH418" s="253"/>
      <c r="JKI418" s="253"/>
      <c r="JKJ418" s="253"/>
      <c r="JKK418" s="253"/>
      <c r="JKL418" s="253"/>
      <c r="JKM418" s="253"/>
      <c r="JKN418" s="253"/>
      <c r="JKO418" s="253"/>
      <c r="JKP418" s="253"/>
      <c r="JKQ418" s="253"/>
      <c r="JKR418" s="253"/>
      <c r="JKS418" s="253"/>
      <c r="JKT418" s="253"/>
      <c r="JKU418" s="253"/>
      <c r="JKV418" s="253"/>
      <c r="JKW418" s="253"/>
      <c r="JKX418" s="253"/>
      <c r="JKY418" s="253"/>
      <c r="JKZ418" s="253"/>
      <c r="JLA418" s="253"/>
      <c r="JLB418" s="253"/>
      <c r="JLC418" s="253"/>
      <c r="JLD418" s="253"/>
      <c r="JLE418" s="253"/>
      <c r="JLF418" s="253"/>
      <c r="JLG418" s="253"/>
      <c r="JLH418" s="253"/>
      <c r="JLI418" s="253"/>
      <c r="JLJ418" s="253"/>
      <c r="JLK418" s="253"/>
      <c r="JLL418" s="253"/>
      <c r="JLM418" s="253"/>
      <c r="JLN418" s="253"/>
      <c r="JLO418" s="253"/>
      <c r="JLP418" s="253"/>
      <c r="JLQ418" s="253"/>
      <c r="JLR418" s="253"/>
      <c r="JLS418" s="253"/>
      <c r="JLT418" s="253"/>
      <c r="JLU418" s="253"/>
      <c r="JLV418" s="253"/>
      <c r="JLW418" s="253"/>
      <c r="JLX418" s="253"/>
      <c r="JLY418" s="253"/>
      <c r="JLZ418" s="253"/>
      <c r="JMA418" s="253"/>
      <c r="JMB418" s="253"/>
      <c r="JMC418" s="253"/>
      <c r="JMD418" s="253"/>
      <c r="JME418" s="253"/>
      <c r="JMF418" s="253"/>
      <c r="JMG418" s="253"/>
      <c r="JMH418" s="253"/>
      <c r="JMI418" s="253"/>
      <c r="JMJ418" s="253"/>
      <c r="JMK418" s="253"/>
      <c r="JML418" s="253"/>
      <c r="JMM418" s="253"/>
      <c r="JMN418" s="253"/>
      <c r="JMO418" s="253"/>
      <c r="JMP418" s="253"/>
      <c r="JMQ418" s="253"/>
      <c r="JMR418" s="253"/>
      <c r="JMS418" s="253"/>
      <c r="JMT418" s="253"/>
      <c r="JMU418" s="253"/>
      <c r="JMV418" s="253"/>
      <c r="JMW418" s="253"/>
      <c r="JMX418" s="253"/>
      <c r="JMY418" s="253"/>
      <c r="JMZ418" s="253"/>
      <c r="JNA418" s="253"/>
      <c r="JNB418" s="253"/>
      <c r="JNC418" s="253"/>
      <c r="JND418" s="253"/>
      <c r="JNE418" s="253"/>
      <c r="JNF418" s="253"/>
      <c r="JNG418" s="253"/>
      <c r="JNH418" s="253"/>
      <c r="JNI418" s="253"/>
      <c r="JNJ418" s="253"/>
      <c r="JNK418" s="253"/>
      <c r="JNL418" s="253"/>
      <c r="JNM418" s="253"/>
      <c r="JNN418" s="253"/>
      <c r="JNO418" s="253"/>
      <c r="JNP418" s="253"/>
      <c r="JNQ418" s="253"/>
      <c r="JNR418" s="253"/>
      <c r="JNS418" s="253"/>
      <c r="JNT418" s="253"/>
      <c r="JNU418" s="253"/>
      <c r="JNV418" s="253"/>
      <c r="JNW418" s="253"/>
      <c r="JNX418" s="253"/>
      <c r="JNY418" s="253"/>
      <c r="JNZ418" s="253"/>
      <c r="JOA418" s="253"/>
      <c r="JOB418" s="253"/>
      <c r="JOC418" s="253"/>
      <c r="JOD418" s="253"/>
      <c r="JOE418" s="253"/>
      <c r="JOF418" s="253"/>
      <c r="JOG418" s="253"/>
      <c r="JOH418" s="253"/>
      <c r="JOI418" s="253"/>
      <c r="JOJ418" s="253"/>
      <c r="JOK418" s="253"/>
      <c r="JOL418" s="253"/>
      <c r="JOM418" s="253"/>
      <c r="JON418" s="253"/>
      <c r="JOO418" s="253"/>
      <c r="JOP418" s="253"/>
      <c r="JOQ418" s="253"/>
      <c r="JOR418" s="253"/>
      <c r="JOS418" s="253"/>
      <c r="JOT418" s="253"/>
      <c r="JOU418" s="253"/>
      <c r="JOV418" s="253"/>
      <c r="JOW418" s="253"/>
      <c r="JOX418" s="253"/>
      <c r="JOY418" s="253"/>
      <c r="JOZ418" s="253"/>
      <c r="JPA418" s="253"/>
      <c r="JPB418" s="253"/>
      <c r="JPC418" s="253"/>
      <c r="JPD418" s="253"/>
      <c r="JPE418" s="253"/>
      <c r="JPF418" s="253"/>
      <c r="JPG418" s="253"/>
      <c r="JPH418" s="253"/>
      <c r="JPI418" s="253"/>
      <c r="JPJ418" s="253"/>
      <c r="JPK418" s="253"/>
      <c r="JPL418" s="253"/>
      <c r="JPM418" s="253"/>
      <c r="JPN418" s="253"/>
      <c r="JPO418" s="253"/>
      <c r="JPP418" s="253"/>
      <c r="JPQ418" s="253"/>
      <c r="JPR418" s="253"/>
      <c r="JPS418" s="253"/>
      <c r="JPT418" s="253"/>
      <c r="JPU418" s="253"/>
      <c r="JPV418" s="253"/>
      <c r="JPW418" s="253"/>
      <c r="JPX418" s="253"/>
      <c r="JPY418" s="253"/>
      <c r="JPZ418" s="253"/>
      <c r="JQA418" s="253"/>
      <c r="JQB418" s="253"/>
      <c r="JQC418" s="253"/>
      <c r="JQD418" s="253"/>
      <c r="JQE418" s="253"/>
      <c r="JQF418" s="253"/>
      <c r="JQG418" s="253"/>
      <c r="JQH418" s="253"/>
      <c r="JQI418" s="253"/>
      <c r="JQJ418" s="253"/>
      <c r="JQK418" s="253"/>
      <c r="JQL418" s="253"/>
      <c r="JQM418" s="253"/>
      <c r="JQN418" s="253"/>
      <c r="JQO418" s="253"/>
      <c r="JQP418" s="253"/>
      <c r="JQQ418" s="253"/>
      <c r="JQR418" s="253"/>
      <c r="JQS418" s="253"/>
      <c r="JQT418" s="253"/>
      <c r="JQU418" s="253"/>
      <c r="JQV418" s="253"/>
      <c r="JQW418" s="253"/>
      <c r="JQX418" s="253"/>
      <c r="JQY418" s="253"/>
      <c r="JQZ418" s="253"/>
      <c r="JRA418" s="253"/>
      <c r="JRB418" s="253"/>
      <c r="JRC418" s="253"/>
      <c r="JRD418" s="253"/>
      <c r="JRE418" s="253"/>
      <c r="JRF418" s="253"/>
      <c r="JRG418" s="253"/>
      <c r="JRH418" s="253"/>
      <c r="JRI418" s="253"/>
      <c r="JRJ418" s="253"/>
      <c r="JRK418" s="253"/>
      <c r="JRL418" s="253"/>
      <c r="JRM418" s="253"/>
      <c r="JRN418" s="253"/>
      <c r="JRO418" s="253"/>
      <c r="JRP418" s="253"/>
      <c r="JRQ418" s="253"/>
      <c r="JRR418" s="253"/>
      <c r="JRS418" s="253"/>
      <c r="JRT418" s="253"/>
      <c r="JRU418" s="253"/>
      <c r="JRV418" s="253"/>
      <c r="JRW418" s="253"/>
      <c r="JRX418" s="253"/>
      <c r="JRY418" s="253"/>
      <c r="JRZ418" s="253"/>
      <c r="JSA418" s="253"/>
      <c r="JSB418" s="253"/>
      <c r="JSC418" s="253"/>
      <c r="JSD418" s="253"/>
      <c r="JSE418" s="253"/>
      <c r="JSF418" s="253"/>
      <c r="JSG418" s="253"/>
      <c r="JSH418" s="253"/>
      <c r="JSI418" s="253"/>
      <c r="JSJ418" s="253"/>
      <c r="JSK418" s="253"/>
      <c r="JSL418" s="253"/>
      <c r="JSM418" s="253"/>
      <c r="JSN418" s="253"/>
      <c r="JSO418" s="253"/>
      <c r="JSP418" s="253"/>
      <c r="JSQ418" s="253"/>
      <c r="JSR418" s="253"/>
      <c r="JSS418" s="253"/>
      <c r="JST418" s="253"/>
      <c r="JSU418" s="253"/>
      <c r="JSV418" s="253"/>
      <c r="JSW418" s="253"/>
      <c r="JSX418" s="253"/>
      <c r="JSY418" s="253"/>
      <c r="JSZ418" s="253"/>
      <c r="JTA418" s="253"/>
      <c r="JTB418" s="253"/>
      <c r="JTC418" s="253"/>
      <c r="JTD418" s="253"/>
      <c r="JTE418" s="253"/>
      <c r="JTF418" s="253"/>
      <c r="JTG418" s="253"/>
      <c r="JTH418" s="253"/>
      <c r="JTI418" s="253"/>
      <c r="JTJ418" s="253"/>
      <c r="JTK418" s="253"/>
      <c r="JTL418" s="253"/>
      <c r="JTM418" s="253"/>
      <c r="JTN418" s="253"/>
      <c r="JTO418" s="253"/>
      <c r="JTP418" s="253"/>
      <c r="JTQ418" s="253"/>
      <c r="JTR418" s="253"/>
      <c r="JTS418" s="253"/>
      <c r="JTT418" s="253"/>
      <c r="JTU418" s="253"/>
      <c r="JTV418" s="253"/>
      <c r="JTW418" s="253"/>
      <c r="JTX418" s="253"/>
      <c r="JTY418" s="253"/>
      <c r="JTZ418" s="253"/>
      <c r="JUA418" s="253"/>
      <c r="JUB418" s="253"/>
      <c r="JUC418" s="253"/>
      <c r="JUD418" s="253"/>
      <c r="JUE418" s="253"/>
      <c r="JUF418" s="253"/>
      <c r="JUG418" s="253"/>
      <c r="JUH418" s="253"/>
      <c r="JUI418" s="253"/>
      <c r="JUJ418" s="253"/>
      <c r="JUK418" s="253"/>
      <c r="JUL418" s="253"/>
      <c r="JUM418" s="253"/>
      <c r="JUN418" s="253"/>
      <c r="JUO418" s="253"/>
      <c r="JUP418" s="253"/>
      <c r="JUQ418" s="253"/>
      <c r="JUR418" s="253"/>
      <c r="JUS418" s="253"/>
      <c r="JUT418" s="253"/>
      <c r="JUU418" s="253"/>
      <c r="JUV418" s="253"/>
      <c r="JUW418" s="253"/>
      <c r="JUX418" s="253"/>
      <c r="JUY418" s="253"/>
      <c r="JUZ418" s="253"/>
      <c r="JVA418" s="253"/>
      <c r="JVB418" s="253"/>
      <c r="JVC418" s="253"/>
      <c r="JVD418" s="253"/>
      <c r="JVE418" s="253"/>
      <c r="JVF418" s="253"/>
      <c r="JVG418" s="253"/>
      <c r="JVH418" s="253"/>
      <c r="JVI418" s="253"/>
      <c r="JVJ418" s="253"/>
      <c r="JVK418" s="253"/>
      <c r="JVL418" s="253"/>
      <c r="JVM418" s="253"/>
      <c r="JVN418" s="253"/>
      <c r="JVO418" s="253"/>
      <c r="JVP418" s="253"/>
      <c r="JVQ418" s="253"/>
      <c r="JVR418" s="253"/>
      <c r="JVS418" s="253"/>
      <c r="JVT418" s="253"/>
      <c r="JVU418" s="253"/>
      <c r="JVV418" s="253"/>
      <c r="JVW418" s="253"/>
      <c r="JVX418" s="253"/>
      <c r="JVY418" s="253"/>
      <c r="JVZ418" s="253"/>
      <c r="JWA418" s="253"/>
      <c r="JWB418" s="253"/>
      <c r="JWC418" s="253"/>
      <c r="JWD418" s="253"/>
      <c r="JWE418" s="253"/>
      <c r="JWF418" s="253"/>
      <c r="JWG418" s="253"/>
      <c r="JWH418" s="253"/>
      <c r="JWI418" s="253"/>
      <c r="JWJ418" s="253"/>
      <c r="JWK418" s="253"/>
      <c r="JWL418" s="253"/>
      <c r="JWM418" s="253"/>
      <c r="JWN418" s="253"/>
      <c r="JWO418" s="253"/>
      <c r="JWP418" s="253"/>
      <c r="JWQ418" s="253"/>
      <c r="JWR418" s="253"/>
      <c r="JWS418" s="253"/>
      <c r="JWT418" s="253"/>
      <c r="JWU418" s="253"/>
      <c r="JWV418" s="253"/>
      <c r="JWW418" s="253"/>
      <c r="JWX418" s="253"/>
      <c r="JWY418" s="253"/>
      <c r="JWZ418" s="253"/>
      <c r="JXA418" s="253"/>
      <c r="JXB418" s="253"/>
      <c r="JXC418" s="253"/>
      <c r="JXD418" s="253"/>
      <c r="JXE418" s="253"/>
      <c r="JXF418" s="253"/>
      <c r="JXG418" s="253"/>
      <c r="JXH418" s="253"/>
      <c r="JXI418" s="253"/>
      <c r="JXJ418" s="253"/>
      <c r="JXK418" s="253"/>
      <c r="JXL418" s="253"/>
      <c r="JXM418" s="253"/>
      <c r="JXN418" s="253"/>
      <c r="JXO418" s="253"/>
      <c r="JXP418" s="253"/>
      <c r="JXQ418" s="253"/>
      <c r="JXR418" s="253"/>
      <c r="JXS418" s="253"/>
      <c r="JXT418" s="253"/>
      <c r="JXU418" s="253"/>
      <c r="JXV418" s="253"/>
      <c r="JXW418" s="253"/>
      <c r="JXX418" s="253"/>
      <c r="JXY418" s="253"/>
      <c r="JXZ418" s="253"/>
      <c r="JYA418" s="253"/>
      <c r="JYB418" s="253"/>
      <c r="JYC418" s="253"/>
      <c r="JYD418" s="253"/>
      <c r="JYE418" s="253"/>
      <c r="JYF418" s="253"/>
      <c r="JYG418" s="253"/>
      <c r="JYH418" s="253"/>
      <c r="JYI418" s="253"/>
      <c r="JYJ418" s="253"/>
      <c r="JYK418" s="253"/>
      <c r="JYL418" s="253"/>
      <c r="JYM418" s="253"/>
      <c r="JYN418" s="253"/>
      <c r="JYO418" s="253"/>
      <c r="JYP418" s="253"/>
      <c r="JYQ418" s="253"/>
      <c r="JYR418" s="253"/>
      <c r="JYS418" s="253"/>
      <c r="JYT418" s="253"/>
      <c r="JYU418" s="253"/>
      <c r="JYV418" s="253"/>
      <c r="JYW418" s="253"/>
      <c r="JYX418" s="253"/>
      <c r="JYY418" s="253"/>
      <c r="JYZ418" s="253"/>
      <c r="JZA418" s="253"/>
      <c r="JZB418" s="253"/>
      <c r="JZC418" s="253"/>
      <c r="JZD418" s="253"/>
      <c r="JZE418" s="253"/>
      <c r="JZF418" s="253"/>
      <c r="JZG418" s="253"/>
      <c r="JZH418" s="253"/>
      <c r="JZI418" s="253"/>
      <c r="JZJ418" s="253"/>
      <c r="JZK418" s="253"/>
      <c r="JZL418" s="253"/>
      <c r="JZM418" s="253"/>
      <c r="JZN418" s="253"/>
      <c r="JZO418" s="253"/>
      <c r="JZP418" s="253"/>
      <c r="JZQ418" s="253"/>
      <c r="JZR418" s="253"/>
      <c r="JZS418" s="253"/>
      <c r="JZT418" s="253"/>
      <c r="JZU418" s="253"/>
      <c r="JZV418" s="253"/>
      <c r="JZW418" s="253"/>
      <c r="JZX418" s="253"/>
      <c r="JZY418" s="253"/>
      <c r="JZZ418" s="253"/>
      <c r="KAA418" s="253"/>
      <c r="KAB418" s="253"/>
      <c r="KAC418" s="253"/>
      <c r="KAD418" s="253"/>
      <c r="KAE418" s="253"/>
      <c r="KAF418" s="253"/>
      <c r="KAG418" s="253"/>
      <c r="KAH418" s="253"/>
      <c r="KAI418" s="253"/>
      <c r="KAJ418" s="253"/>
      <c r="KAK418" s="253"/>
      <c r="KAL418" s="253"/>
      <c r="KAM418" s="253"/>
      <c r="KAN418" s="253"/>
      <c r="KAO418" s="253"/>
      <c r="KAP418" s="253"/>
      <c r="KAQ418" s="253"/>
      <c r="KAR418" s="253"/>
      <c r="KAS418" s="253"/>
      <c r="KAT418" s="253"/>
      <c r="KAU418" s="253"/>
      <c r="KAV418" s="253"/>
      <c r="KAW418" s="253"/>
      <c r="KAX418" s="253"/>
      <c r="KAY418" s="253"/>
      <c r="KAZ418" s="253"/>
      <c r="KBA418" s="253"/>
      <c r="KBB418" s="253"/>
      <c r="KBC418" s="253"/>
      <c r="KBD418" s="253"/>
      <c r="KBE418" s="253"/>
      <c r="KBF418" s="253"/>
      <c r="KBG418" s="253"/>
      <c r="KBH418" s="253"/>
      <c r="KBI418" s="253"/>
      <c r="KBJ418" s="253"/>
      <c r="KBK418" s="253"/>
      <c r="KBL418" s="253"/>
      <c r="KBM418" s="253"/>
      <c r="KBN418" s="253"/>
      <c r="KBO418" s="253"/>
      <c r="KBP418" s="253"/>
      <c r="KBQ418" s="253"/>
      <c r="KBR418" s="253"/>
      <c r="KBS418" s="253"/>
      <c r="KBT418" s="253"/>
      <c r="KBU418" s="253"/>
      <c r="KBV418" s="253"/>
      <c r="KBW418" s="253"/>
      <c r="KBX418" s="253"/>
      <c r="KBY418" s="253"/>
      <c r="KBZ418" s="253"/>
      <c r="KCA418" s="253"/>
      <c r="KCB418" s="253"/>
      <c r="KCC418" s="253"/>
      <c r="KCD418" s="253"/>
      <c r="KCE418" s="253"/>
      <c r="KCF418" s="253"/>
      <c r="KCG418" s="253"/>
      <c r="KCH418" s="253"/>
      <c r="KCI418" s="253"/>
      <c r="KCJ418" s="253"/>
      <c r="KCK418" s="253"/>
      <c r="KCL418" s="253"/>
      <c r="KCM418" s="253"/>
      <c r="KCN418" s="253"/>
      <c r="KCO418" s="253"/>
      <c r="KCP418" s="253"/>
      <c r="KCQ418" s="253"/>
      <c r="KCR418" s="253"/>
      <c r="KCS418" s="253"/>
      <c r="KCT418" s="253"/>
      <c r="KCU418" s="253"/>
      <c r="KCV418" s="253"/>
      <c r="KCW418" s="253"/>
      <c r="KCX418" s="253"/>
      <c r="KCY418" s="253"/>
      <c r="KCZ418" s="253"/>
      <c r="KDA418" s="253"/>
      <c r="KDB418" s="253"/>
      <c r="KDC418" s="253"/>
      <c r="KDD418" s="253"/>
      <c r="KDE418" s="253"/>
      <c r="KDF418" s="253"/>
      <c r="KDG418" s="253"/>
      <c r="KDH418" s="253"/>
      <c r="KDI418" s="253"/>
      <c r="KDJ418" s="253"/>
      <c r="KDK418" s="253"/>
      <c r="KDL418" s="253"/>
      <c r="KDM418" s="253"/>
      <c r="KDN418" s="253"/>
      <c r="KDO418" s="253"/>
      <c r="KDP418" s="253"/>
      <c r="KDQ418" s="253"/>
      <c r="KDR418" s="253"/>
      <c r="KDS418" s="253"/>
      <c r="KDT418" s="253"/>
      <c r="KDU418" s="253"/>
      <c r="KDV418" s="253"/>
      <c r="KDW418" s="253"/>
      <c r="KDX418" s="253"/>
      <c r="KDY418" s="253"/>
      <c r="KDZ418" s="253"/>
      <c r="KEA418" s="253"/>
      <c r="KEB418" s="253"/>
      <c r="KEC418" s="253"/>
      <c r="KED418" s="253"/>
      <c r="KEE418" s="253"/>
      <c r="KEF418" s="253"/>
      <c r="KEG418" s="253"/>
      <c r="KEH418" s="253"/>
      <c r="KEI418" s="253"/>
      <c r="KEJ418" s="253"/>
      <c r="KEK418" s="253"/>
      <c r="KEL418" s="253"/>
      <c r="KEM418" s="253"/>
      <c r="KEN418" s="253"/>
      <c r="KEO418" s="253"/>
      <c r="KEP418" s="253"/>
      <c r="KEQ418" s="253"/>
      <c r="KER418" s="253"/>
      <c r="KES418" s="253"/>
      <c r="KET418" s="253"/>
      <c r="KEU418" s="253"/>
      <c r="KEV418" s="253"/>
      <c r="KEW418" s="253"/>
      <c r="KEX418" s="253"/>
      <c r="KEY418" s="253"/>
      <c r="KEZ418" s="253"/>
      <c r="KFA418" s="253"/>
      <c r="KFB418" s="253"/>
      <c r="KFC418" s="253"/>
      <c r="KFD418" s="253"/>
      <c r="KFE418" s="253"/>
      <c r="KFF418" s="253"/>
      <c r="KFG418" s="253"/>
      <c r="KFH418" s="253"/>
      <c r="KFI418" s="253"/>
      <c r="KFJ418" s="253"/>
      <c r="KFK418" s="253"/>
      <c r="KFL418" s="253"/>
      <c r="KFM418" s="253"/>
      <c r="KFN418" s="253"/>
      <c r="KFO418" s="253"/>
      <c r="KFP418" s="253"/>
      <c r="KFQ418" s="253"/>
      <c r="KFR418" s="253"/>
      <c r="KFS418" s="253"/>
      <c r="KFT418" s="253"/>
      <c r="KFU418" s="253"/>
      <c r="KFV418" s="253"/>
      <c r="KFW418" s="253"/>
      <c r="KFX418" s="253"/>
      <c r="KFY418" s="253"/>
      <c r="KFZ418" s="253"/>
      <c r="KGA418" s="253"/>
      <c r="KGB418" s="253"/>
      <c r="KGC418" s="253"/>
      <c r="KGD418" s="253"/>
      <c r="KGE418" s="253"/>
      <c r="KGF418" s="253"/>
      <c r="KGG418" s="253"/>
      <c r="KGH418" s="253"/>
      <c r="KGI418" s="253"/>
      <c r="KGJ418" s="253"/>
      <c r="KGK418" s="253"/>
      <c r="KGL418" s="253"/>
      <c r="KGM418" s="253"/>
      <c r="KGN418" s="253"/>
      <c r="KGO418" s="253"/>
      <c r="KGP418" s="253"/>
      <c r="KGQ418" s="253"/>
      <c r="KGR418" s="253"/>
      <c r="KGS418" s="253"/>
      <c r="KGT418" s="253"/>
      <c r="KGU418" s="253"/>
      <c r="KGV418" s="253"/>
      <c r="KGW418" s="253"/>
      <c r="KGX418" s="253"/>
      <c r="KGY418" s="253"/>
      <c r="KGZ418" s="253"/>
      <c r="KHA418" s="253"/>
      <c r="KHB418" s="253"/>
      <c r="KHC418" s="253"/>
      <c r="KHD418" s="253"/>
      <c r="KHE418" s="253"/>
      <c r="KHF418" s="253"/>
      <c r="KHG418" s="253"/>
      <c r="KHH418" s="253"/>
      <c r="KHI418" s="253"/>
      <c r="KHJ418" s="253"/>
      <c r="KHK418" s="253"/>
      <c r="KHL418" s="253"/>
      <c r="KHM418" s="253"/>
      <c r="KHN418" s="253"/>
      <c r="KHO418" s="253"/>
      <c r="KHP418" s="253"/>
      <c r="KHQ418" s="253"/>
      <c r="KHR418" s="253"/>
      <c r="KHS418" s="253"/>
      <c r="KHT418" s="253"/>
      <c r="KHU418" s="253"/>
      <c r="KHV418" s="253"/>
      <c r="KHW418" s="253"/>
      <c r="KHX418" s="253"/>
      <c r="KHY418" s="253"/>
      <c r="KHZ418" s="253"/>
      <c r="KIA418" s="253"/>
      <c r="KIB418" s="253"/>
      <c r="KIC418" s="253"/>
      <c r="KID418" s="253"/>
      <c r="KIE418" s="253"/>
      <c r="KIF418" s="253"/>
      <c r="KIG418" s="253"/>
      <c r="KIH418" s="253"/>
      <c r="KII418" s="253"/>
      <c r="KIJ418" s="253"/>
      <c r="KIK418" s="253"/>
      <c r="KIL418" s="253"/>
      <c r="KIM418" s="253"/>
      <c r="KIN418" s="253"/>
      <c r="KIO418" s="253"/>
      <c r="KIP418" s="253"/>
      <c r="KIQ418" s="253"/>
      <c r="KIR418" s="253"/>
      <c r="KIS418" s="253"/>
      <c r="KIT418" s="253"/>
      <c r="KIU418" s="253"/>
      <c r="KIV418" s="253"/>
      <c r="KIW418" s="253"/>
      <c r="KIX418" s="253"/>
      <c r="KIY418" s="253"/>
      <c r="KIZ418" s="253"/>
      <c r="KJA418" s="253"/>
      <c r="KJB418" s="253"/>
      <c r="KJC418" s="253"/>
      <c r="KJD418" s="253"/>
      <c r="KJE418" s="253"/>
      <c r="KJF418" s="253"/>
      <c r="KJG418" s="253"/>
      <c r="KJH418" s="253"/>
      <c r="KJI418" s="253"/>
      <c r="KJJ418" s="253"/>
      <c r="KJK418" s="253"/>
      <c r="KJL418" s="253"/>
      <c r="KJM418" s="253"/>
      <c r="KJN418" s="253"/>
      <c r="KJO418" s="253"/>
      <c r="KJP418" s="253"/>
      <c r="KJQ418" s="253"/>
      <c r="KJR418" s="253"/>
      <c r="KJS418" s="253"/>
      <c r="KJT418" s="253"/>
      <c r="KJU418" s="253"/>
      <c r="KJV418" s="253"/>
      <c r="KJW418" s="253"/>
      <c r="KJX418" s="253"/>
      <c r="KJY418" s="253"/>
      <c r="KJZ418" s="253"/>
      <c r="KKA418" s="253"/>
      <c r="KKB418" s="253"/>
      <c r="KKC418" s="253"/>
      <c r="KKD418" s="253"/>
      <c r="KKE418" s="253"/>
      <c r="KKF418" s="253"/>
      <c r="KKG418" s="253"/>
      <c r="KKH418" s="253"/>
      <c r="KKI418" s="253"/>
      <c r="KKJ418" s="253"/>
      <c r="KKK418" s="253"/>
      <c r="KKL418" s="253"/>
      <c r="KKM418" s="253"/>
      <c r="KKN418" s="253"/>
      <c r="KKO418" s="253"/>
      <c r="KKP418" s="253"/>
      <c r="KKQ418" s="253"/>
      <c r="KKR418" s="253"/>
      <c r="KKS418" s="253"/>
      <c r="KKT418" s="253"/>
      <c r="KKU418" s="253"/>
      <c r="KKV418" s="253"/>
      <c r="KKW418" s="253"/>
      <c r="KKX418" s="253"/>
      <c r="KKY418" s="253"/>
      <c r="KKZ418" s="253"/>
      <c r="KLA418" s="253"/>
      <c r="KLB418" s="253"/>
      <c r="KLC418" s="253"/>
      <c r="KLD418" s="253"/>
      <c r="KLE418" s="253"/>
      <c r="KLF418" s="253"/>
      <c r="KLG418" s="253"/>
      <c r="KLH418" s="253"/>
      <c r="KLI418" s="253"/>
      <c r="KLJ418" s="253"/>
      <c r="KLK418" s="253"/>
      <c r="KLL418" s="253"/>
      <c r="KLM418" s="253"/>
      <c r="KLN418" s="253"/>
      <c r="KLO418" s="253"/>
      <c r="KLP418" s="253"/>
      <c r="KLQ418" s="253"/>
      <c r="KLR418" s="253"/>
      <c r="KLS418" s="253"/>
      <c r="KLT418" s="253"/>
      <c r="KLU418" s="253"/>
      <c r="KLV418" s="253"/>
      <c r="KLW418" s="253"/>
      <c r="KLX418" s="253"/>
      <c r="KLY418" s="253"/>
      <c r="KLZ418" s="253"/>
      <c r="KMA418" s="253"/>
      <c r="KMB418" s="253"/>
      <c r="KMC418" s="253"/>
      <c r="KMD418" s="253"/>
      <c r="KME418" s="253"/>
      <c r="KMF418" s="253"/>
      <c r="KMG418" s="253"/>
      <c r="KMH418" s="253"/>
      <c r="KMI418" s="253"/>
      <c r="KMJ418" s="253"/>
      <c r="KMK418" s="253"/>
      <c r="KML418" s="253"/>
      <c r="KMM418" s="253"/>
      <c r="KMN418" s="253"/>
      <c r="KMO418" s="253"/>
      <c r="KMP418" s="253"/>
      <c r="KMQ418" s="253"/>
      <c r="KMR418" s="253"/>
      <c r="KMS418" s="253"/>
      <c r="KMT418" s="253"/>
      <c r="KMU418" s="253"/>
      <c r="KMV418" s="253"/>
      <c r="KMW418" s="253"/>
      <c r="KMX418" s="253"/>
      <c r="KMY418" s="253"/>
      <c r="KMZ418" s="253"/>
      <c r="KNA418" s="253"/>
      <c r="KNB418" s="253"/>
      <c r="KNC418" s="253"/>
      <c r="KND418" s="253"/>
      <c r="KNE418" s="253"/>
      <c r="KNF418" s="253"/>
      <c r="KNG418" s="253"/>
      <c r="KNH418" s="253"/>
      <c r="KNI418" s="253"/>
      <c r="KNJ418" s="253"/>
      <c r="KNK418" s="253"/>
      <c r="KNL418" s="253"/>
      <c r="KNM418" s="253"/>
      <c r="KNN418" s="253"/>
      <c r="KNO418" s="253"/>
      <c r="KNP418" s="253"/>
      <c r="KNQ418" s="253"/>
      <c r="KNR418" s="253"/>
      <c r="KNS418" s="253"/>
      <c r="KNT418" s="253"/>
      <c r="KNU418" s="253"/>
      <c r="KNV418" s="253"/>
      <c r="KNW418" s="253"/>
      <c r="KNX418" s="253"/>
      <c r="KNY418" s="253"/>
      <c r="KNZ418" s="253"/>
      <c r="KOA418" s="253"/>
      <c r="KOB418" s="253"/>
      <c r="KOC418" s="253"/>
      <c r="KOD418" s="253"/>
      <c r="KOE418" s="253"/>
      <c r="KOF418" s="253"/>
      <c r="KOG418" s="253"/>
      <c r="KOH418" s="253"/>
      <c r="KOI418" s="253"/>
      <c r="KOJ418" s="253"/>
      <c r="KOK418" s="253"/>
      <c r="KOL418" s="253"/>
      <c r="KOM418" s="253"/>
      <c r="KON418" s="253"/>
      <c r="KOO418" s="253"/>
      <c r="KOP418" s="253"/>
      <c r="KOQ418" s="253"/>
      <c r="KOR418" s="253"/>
      <c r="KOS418" s="253"/>
      <c r="KOT418" s="253"/>
      <c r="KOU418" s="253"/>
      <c r="KOV418" s="253"/>
      <c r="KOW418" s="253"/>
      <c r="KOX418" s="253"/>
      <c r="KOY418" s="253"/>
      <c r="KOZ418" s="253"/>
      <c r="KPA418" s="253"/>
      <c r="KPB418" s="253"/>
      <c r="KPC418" s="253"/>
      <c r="KPD418" s="253"/>
      <c r="KPE418" s="253"/>
      <c r="KPF418" s="253"/>
      <c r="KPG418" s="253"/>
      <c r="KPH418" s="253"/>
      <c r="KPI418" s="253"/>
      <c r="KPJ418" s="253"/>
      <c r="KPK418" s="253"/>
      <c r="KPL418" s="253"/>
      <c r="KPM418" s="253"/>
      <c r="KPN418" s="253"/>
      <c r="KPO418" s="253"/>
      <c r="KPP418" s="253"/>
      <c r="KPQ418" s="253"/>
      <c r="KPR418" s="253"/>
      <c r="KPS418" s="253"/>
      <c r="KPT418" s="253"/>
      <c r="KPU418" s="253"/>
      <c r="KPV418" s="253"/>
      <c r="KPW418" s="253"/>
      <c r="KPX418" s="253"/>
      <c r="KPY418" s="253"/>
      <c r="KPZ418" s="253"/>
      <c r="KQA418" s="253"/>
      <c r="KQB418" s="253"/>
      <c r="KQC418" s="253"/>
      <c r="KQD418" s="253"/>
      <c r="KQE418" s="253"/>
      <c r="KQF418" s="253"/>
      <c r="KQG418" s="253"/>
      <c r="KQH418" s="253"/>
      <c r="KQI418" s="253"/>
      <c r="KQJ418" s="253"/>
      <c r="KQK418" s="253"/>
      <c r="KQL418" s="253"/>
      <c r="KQM418" s="253"/>
      <c r="KQN418" s="253"/>
      <c r="KQO418" s="253"/>
      <c r="KQP418" s="253"/>
      <c r="KQQ418" s="253"/>
      <c r="KQR418" s="253"/>
      <c r="KQS418" s="253"/>
      <c r="KQT418" s="253"/>
      <c r="KQU418" s="253"/>
      <c r="KQV418" s="253"/>
      <c r="KQW418" s="253"/>
      <c r="KQX418" s="253"/>
      <c r="KQY418" s="253"/>
      <c r="KQZ418" s="253"/>
      <c r="KRA418" s="253"/>
      <c r="KRB418" s="253"/>
      <c r="KRC418" s="253"/>
      <c r="KRD418" s="253"/>
      <c r="KRE418" s="253"/>
      <c r="KRF418" s="253"/>
      <c r="KRG418" s="253"/>
      <c r="KRH418" s="253"/>
      <c r="KRI418" s="253"/>
      <c r="KRJ418" s="253"/>
      <c r="KRK418" s="253"/>
      <c r="KRL418" s="253"/>
      <c r="KRM418" s="253"/>
      <c r="KRN418" s="253"/>
      <c r="KRO418" s="253"/>
      <c r="KRP418" s="253"/>
      <c r="KRQ418" s="253"/>
      <c r="KRR418" s="253"/>
      <c r="KRS418" s="253"/>
      <c r="KRT418" s="253"/>
      <c r="KRU418" s="253"/>
      <c r="KRV418" s="253"/>
      <c r="KRW418" s="253"/>
      <c r="KRX418" s="253"/>
      <c r="KRY418" s="253"/>
      <c r="KRZ418" s="253"/>
      <c r="KSA418" s="253"/>
      <c r="KSB418" s="253"/>
      <c r="KSC418" s="253"/>
      <c r="KSD418" s="253"/>
      <c r="KSE418" s="253"/>
      <c r="KSF418" s="253"/>
      <c r="KSG418" s="253"/>
      <c r="KSH418" s="253"/>
      <c r="KSI418" s="253"/>
      <c r="KSJ418" s="253"/>
      <c r="KSK418" s="253"/>
      <c r="KSL418" s="253"/>
      <c r="KSM418" s="253"/>
      <c r="KSN418" s="253"/>
      <c r="KSO418" s="253"/>
      <c r="KSP418" s="253"/>
      <c r="KSQ418" s="253"/>
      <c r="KSR418" s="253"/>
      <c r="KSS418" s="253"/>
      <c r="KST418" s="253"/>
      <c r="KSU418" s="253"/>
      <c r="KSV418" s="253"/>
      <c r="KSW418" s="253"/>
      <c r="KSX418" s="253"/>
      <c r="KSY418" s="253"/>
      <c r="KSZ418" s="253"/>
      <c r="KTA418" s="253"/>
      <c r="KTB418" s="253"/>
      <c r="KTC418" s="253"/>
      <c r="KTD418" s="253"/>
      <c r="KTE418" s="253"/>
      <c r="KTF418" s="253"/>
      <c r="KTG418" s="253"/>
      <c r="KTH418" s="253"/>
      <c r="KTI418" s="253"/>
      <c r="KTJ418" s="253"/>
      <c r="KTK418" s="253"/>
      <c r="KTL418" s="253"/>
      <c r="KTM418" s="253"/>
      <c r="KTN418" s="253"/>
      <c r="KTO418" s="253"/>
      <c r="KTP418" s="253"/>
      <c r="KTQ418" s="253"/>
      <c r="KTR418" s="253"/>
      <c r="KTS418" s="253"/>
      <c r="KTT418" s="253"/>
      <c r="KTU418" s="253"/>
      <c r="KTV418" s="253"/>
      <c r="KTW418" s="253"/>
      <c r="KTX418" s="253"/>
      <c r="KTY418" s="253"/>
      <c r="KTZ418" s="253"/>
      <c r="KUA418" s="253"/>
      <c r="KUB418" s="253"/>
      <c r="KUC418" s="253"/>
      <c r="KUD418" s="253"/>
      <c r="KUE418" s="253"/>
      <c r="KUF418" s="253"/>
      <c r="KUG418" s="253"/>
      <c r="KUH418" s="253"/>
      <c r="KUI418" s="253"/>
      <c r="KUJ418" s="253"/>
      <c r="KUK418" s="253"/>
      <c r="KUL418" s="253"/>
      <c r="KUM418" s="253"/>
      <c r="KUN418" s="253"/>
      <c r="KUO418" s="253"/>
      <c r="KUP418" s="253"/>
      <c r="KUQ418" s="253"/>
      <c r="KUR418" s="253"/>
      <c r="KUS418" s="253"/>
      <c r="KUT418" s="253"/>
      <c r="KUU418" s="253"/>
      <c r="KUV418" s="253"/>
      <c r="KUW418" s="253"/>
      <c r="KUX418" s="253"/>
      <c r="KUY418" s="253"/>
      <c r="KUZ418" s="253"/>
      <c r="KVA418" s="253"/>
      <c r="KVB418" s="253"/>
      <c r="KVC418" s="253"/>
      <c r="KVD418" s="253"/>
      <c r="KVE418" s="253"/>
      <c r="KVF418" s="253"/>
      <c r="KVG418" s="253"/>
      <c r="KVH418" s="253"/>
      <c r="KVI418" s="253"/>
      <c r="KVJ418" s="253"/>
      <c r="KVK418" s="253"/>
      <c r="KVL418" s="253"/>
      <c r="KVM418" s="253"/>
      <c r="KVN418" s="253"/>
      <c r="KVO418" s="253"/>
      <c r="KVP418" s="253"/>
      <c r="KVQ418" s="253"/>
      <c r="KVR418" s="253"/>
      <c r="KVS418" s="253"/>
      <c r="KVT418" s="253"/>
      <c r="KVU418" s="253"/>
      <c r="KVV418" s="253"/>
      <c r="KVW418" s="253"/>
      <c r="KVX418" s="253"/>
      <c r="KVY418" s="253"/>
      <c r="KVZ418" s="253"/>
      <c r="KWA418" s="253"/>
      <c r="KWB418" s="253"/>
      <c r="KWC418" s="253"/>
      <c r="KWD418" s="253"/>
      <c r="KWE418" s="253"/>
      <c r="KWF418" s="253"/>
      <c r="KWG418" s="253"/>
      <c r="KWH418" s="253"/>
      <c r="KWI418" s="253"/>
      <c r="KWJ418" s="253"/>
      <c r="KWK418" s="253"/>
      <c r="KWL418" s="253"/>
      <c r="KWM418" s="253"/>
      <c r="KWN418" s="253"/>
      <c r="KWO418" s="253"/>
      <c r="KWP418" s="253"/>
      <c r="KWQ418" s="253"/>
      <c r="KWR418" s="253"/>
      <c r="KWS418" s="253"/>
      <c r="KWT418" s="253"/>
      <c r="KWU418" s="253"/>
      <c r="KWV418" s="253"/>
      <c r="KWW418" s="253"/>
      <c r="KWX418" s="253"/>
      <c r="KWY418" s="253"/>
      <c r="KWZ418" s="253"/>
      <c r="KXA418" s="253"/>
      <c r="KXB418" s="253"/>
      <c r="KXC418" s="253"/>
      <c r="KXD418" s="253"/>
      <c r="KXE418" s="253"/>
      <c r="KXF418" s="253"/>
      <c r="KXG418" s="253"/>
      <c r="KXH418" s="253"/>
      <c r="KXI418" s="253"/>
      <c r="KXJ418" s="253"/>
      <c r="KXK418" s="253"/>
      <c r="KXL418" s="253"/>
      <c r="KXM418" s="253"/>
      <c r="KXN418" s="253"/>
      <c r="KXO418" s="253"/>
      <c r="KXP418" s="253"/>
      <c r="KXQ418" s="253"/>
      <c r="KXR418" s="253"/>
      <c r="KXS418" s="253"/>
      <c r="KXT418" s="253"/>
      <c r="KXU418" s="253"/>
      <c r="KXV418" s="253"/>
      <c r="KXW418" s="253"/>
      <c r="KXX418" s="253"/>
      <c r="KXY418" s="253"/>
      <c r="KXZ418" s="253"/>
      <c r="KYA418" s="253"/>
      <c r="KYB418" s="253"/>
      <c r="KYC418" s="253"/>
      <c r="KYD418" s="253"/>
      <c r="KYE418" s="253"/>
      <c r="KYF418" s="253"/>
      <c r="KYG418" s="253"/>
      <c r="KYH418" s="253"/>
      <c r="KYI418" s="253"/>
      <c r="KYJ418" s="253"/>
      <c r="KYK418" s="253"/>
      <c r="KYL418" s="253"/>
      <c r="KYM418" s="253"/>
      <c r="KYN418" s="253"/>
      <c r="KYO418" s="253"/>
      <c r="KYP418" s="253"/>
      <c r="KYQ418" s="253"/>
      <c r="KYR418" s="253"/>
      <c r="KYS418" s="253"/>
      <c r="KYT418" s="253"/>
      <c r="KYU418" s="253"/>
      <c r="KYV418" s="253"/>
      <c r="KYW418" s="253"/>
      <c r="KYX418" s="253"/>
      <c r="KYY418" s="253"/>
      <c r="KYZ418" s="253"/>
      <c r="KZA418" s="253"/>
      <c r="KZB418" s="253"/>
      <c r="KZC418" s="253"/>
      <c r="KZD418" s="253"/>
      <c r="KZE418" s="253"/>
      <c r="KZF418" s="253"/>
      <c r="KZG418" s="253"/>
      <c r="KZH418" s="253"/>
      <c r="KZI418" s="253"/>
      <c r="KZJ418" s="253"/>
      <c r="KZK418" s="253"/>
      <c r="KZL418" s="253"/>
      <c r="KZM418" s="253"/>
      <c r="KZN418" s="253"/>
      <c r="KZO418" s="253"/>
      <c r="KZP418" s="253"/>
      <c r="KZQ418" s="253"/>
      <c r="KZR418" s="253"/>
      <c r="KZS418" s="253"/>
      <c r="KZT418" s="253"/>
      <c r="KZU418" s="253"/>
      <c r="KZV418" s="253"/>
      <c r="KZW418" s="253"/>
      <c r="KZX418" s="253"/>
      <c r="KZY418" s="253"/>
      <c r="KZZ418" s="253"/>
      <c r="LAA418" s="253"/>
      <c r="LAB418" s="253"/>
      <c r="LAC418" s="253"/>
      <c r="LAD418" s="253"/>
      <c r="LAE418" s="253"/>
      <c r="LAF418" s="253"/>
      <c r="LAG418" s="253"/>
      <c r="LAH418" s="253"/>
      <c r="LAI418" s="253"/>
      <c r="LAJ418" s="253"/>
      <c r="LAK418" s="253"/>
      <c r="LAL418" s="253"/>
      <c r="LAM418" s="253"/>
      <c r="LAN418" s="253"/>
      <c r="LAO418" s="253"/>
      <c r="LAP418" s="253"/>
      <c r="LAQ418" s="253"/>
      <c r="LAR418" s="253"/>
      <c r="LAS418" s="253"/>
      <c r="LAT418" s="253"/>
      <c r="LAU418" s="253"/>
      <c r="LAV418" s="253"/>
      <c r="LAW418" s="253"/>
      <c r="LAX418" s="253"/>
      <c r="LAY418" s="253"/>
      <c r="LAZ418" s="253"/>
      <c r="LBA418" s="253"/>
      <c r="LBB418" s="253"/>
      <c r="LBC418" s="253"/>
      <c r="LBD418" s="253"/>
      <c r="LBE418" s="253"/>
      <c r="LBF418" s="253"/>
      <c r="LBG418" s="253"/>
      <c r="LBH418" s="253"/>
      <c r="LBI418" s="253"/>
      <c r="LBJ418" s="253"/>
      <c r="LBK418" s="253"/>
      <c r="LBL418" s="253"/>
      <c r="LBM418" s="253"/>
      <c r="LBN418" s="253"/>
      <c r="LBO418" s="253"/>
      <c r="LBP418" s="253"/>
      <c r="LBQ418" s="253"/>
      <c r="LBR418" s="253"/>
      <c r="LBS418" s="253"/>
      <c r="LBT418" s="253"/>
      <c r="LBU418" s="253"/>
      <c r="LBV418" s="253"/>
      <c r="LBW418" s="253"/>
      <c r="LBX418" s="253"/>
      <c r="LBY418" s="253"/>
      <c r="LBZ418" s="253"/>
      <c r="LCA418" s="253"/>
      <c r="LCB418" s="253"/>
      <c r="LCC418" s="253"/>
      <c r="LCD418" s="253"/>
      <c r="LCE418" s="253"/>
      <c r="LCF418" s="253"/>
      <c r="LCG418" s="253"/>
      <c r="LCH418" s="253"/>
      <c r="LCI418" s="253"/>
      <c r="LCJ418" s="253"/>
      <c r="LCK418" s="253"/>
      <c r="LCL418" s="253"/>
      <c r="LCM418" s="253"/>
      <c r="LCN418" s="253"/>
      <c r="LCO418" s="253"/>
      <c r="LCP418" s="253"/>
      <c r="LCQ418" s="253"/>
      <c r="LCR418" s="253"/>
      <c r="LCS418" s="253"/>
      <c r="LCT418" s="253"/>
      <c r="LCU418" s="253"/>
      <c r="LCV418" s="253"/>
      <c r="LCW418" s="253"/>
      <c r="LCX418" s="253"/>
      <c r="LCY418" s="253"/>
      <c r="LCZ418" s="253"/>
      <c r="LDA418" s="253"/>
      <c r="LDB418" s="253"/>
      <c r="LDC418" s="253"/>
      <c r="LDD418" s="253"/>
      <c r="LDE418" s="253"/>
      <c r="LDF418" s="253"/>
      <c r="LDG418" s="253"/>
      <c r="LDH418" s="253"/>
      <c r="LDI418" s="253"/>
      <c r="LDJ418" s="253"/>
      <c r="LDK418" s="253"/>
      <c r="LDL418" s="253"/>
      <c r="LDM418" s="253"/>
      <c r="LDN418" s="253"/>
      <c r="LDO418" s="253"/>
      <c r="LDP418" s="253"/>
      <c r="LDQ418" s="253"/>
      <c r="LDR418" s="253"/>
      <c r="LDS418" s="253"/>
      <c r="LDT418" s="253"/>
      <c r="LDU418" s="253"/>
      <c r="LDV418" s="253"/>
      <c r="LDW418" s="253"/>
      <c r="LDX418" s="253"/>
      <c r="LDY418" s="253"/>
      <c r="LDZ418" s="253"/>
      <c r="LEA418" s="253"/>
      <c r="LEB418" s="253"/>
      <c r="LEC418" s="253"/>
      <c r="LED418" s="253"/>
      <c r="LEE418" s="253"/>
      <c r="LEF418" s="253"/>
      <c r="LEG418" s="253"/>
      <c r="LEH418" s="253"/>
      <c r="LEI418" s="253"/>
      <c r="LEJ418" s="253"/>
      <c r="LEK418" s="253"/>
      <c r="LEL418" s="253"/>
      <c r="LEM418" s="253"/>
      <c r="LEN418" s="253"/>
      <c r="LEO418" s="253"/>
      <c r="LEP418" s="253"/>
      <c r="LEQ418" s="253"/>
      <c r="LER418" s="253"/>
      <c r="LES418" s="253"/>
      <c r="LET418" s="253"/>
      <c r="LEU418" s="253"/>
      <c r="LEV418" s="253"/>
      <c r="LEW418" s="253"/>
      <c r="LEX418" s="253"/>
      <c r="LEY418" s="253"/>
      <c r="LEZ418" s="253"/>
      <c r="LFA418" s="253"/>
      <c r="LFB418" s="253"/>
      <c r="LFC418" s="253"/>
      <c r="LFD418" s="253"/>
      <c r="LFE418" s="253"/>
      <c r="LFF418" s="253"/>
      <c r="LFG418" s="253"/>
      <c r="LFH418" s="253"/>
      <c r="LFI418" s="253"/>
      <c r="LFJ418" s="253"/>
      <c r="LFK418" s="253"/>
      <c r="LFL418" s="253"/>
      <c r="LFM418" s="253"/>
      <c r="LFN418" s="253"/>
      <c r="LFO418" s="253"/>
      <c r="LFP418" s="253"/>
      <c r="LFQ418" s="253"/>
      <c r="LFR418" s="253"/>
      <c r="LFS418" s="253"/>
      <c r="LFT418" s="253"/>
      <c r="LFU418" s="253"/>
      <c r="LFV418" s="253"/>
      <c r="LFW418" s="253"/>
      <c r="LFX418" s="253"/>
      <c r="LFY418" s="253"/>
      <c r="LFZ418" s="253"/>
      <c r="LGA418" s="253"/>
      <c r="LGB418" s="253"/>
      <c r="LGC418" s="253"/>
      <c r="LGD418" s="253"/>
      <c r="LGE418" s="253"/>
      <c r="LGF418" s="253"/>
      <c r="LGG418" s="253"/>
      <c r="LGH418" s="253"/>
      <c r="LGI418" s="253"/>
      <c r="LGJ418" s="253"/>
      <c r="LGK418" s="253"/>
      <c r="LGL418" s="253"/>
      <c r="LGM418" s="253"/>
      <c r="LGN418" s="253"/>
      <c r="LGO418" s="253"/>
      <c r="LGP418" s="253"/>
      <c r="LGQ418" s="253"/>
      <c r="LGR418" s="253"/>
      <c r="LGS418" s="253"/>
      <c r="LGT418" s="253"/>
      <c r="LGU418" s="253"/>
      <c r="LGV418" s="253"/>
      <c r="LGW418" s="253"/>
      <c r="LGX418" s="253"/>
      <c r="LGY418" s="253"/>
      <c r="LGZ418" s="253"/>
      <c r="LHA418" s="253"/>
      <c r="LHB418" s="253"/>
      <c r="LHC418" s="253"/>
      <c r="LHD418" s="253"/>
      <c r="LHE418" s="253"/>
      <c r="LHF418" s="253"/>
      <c r="LHG418" s="253"/>
      <c r="LHH418" s="253"/>
      <c r="LHI418" s="253"/>
      <c r="LHJ418" s="253"/>
      <c r="LHK418" s="253"/>
      <c r="LHL418" s="253"/>
      <c r="LHM418" s="253"/>
      <c r="LHN418" s="253"/>
      <c r="LHO418" s="253"/>
      <c r="LHP418" s="253"/>
      <c r="LHQ418" s="253"/>
      <c r="LHR418" s="253"/>
      <c r="LHS418" s="253"/>
      <c r="LHT418" s="253"/>
      <c r="LHU418" s="253"/>
      <c r="LHV418" s="253"/>
      <c r="LHW418" s="253"/>
      <c r="LHX418" s="253"/>
      <c r="LHY418" s="253"/>
      <c r="LHZ418" s="253"/>
      <c r="LIA418" s="253"/>
      <c r="LIB418" s="253"/>
      <c r="LIC418" s="253"/>
      <c r="LID418" s="253"/>
      <c r="LIE418" s="253"/>
      <c r="LIF418" s="253"/>
      <c r="LIG418" s="253"/>
      <c r="LIH418" s="253"/>
      <c r="LII418" s="253"/>
      <c r="LIJ418" s="253"/>
      <c r="LIK418" s="253"/>
      <c r="LIL418" s="253"/>
      <c r="LIM418" s="253"/>
      <c r="LIN418" s="253"/>
      <c r="LIO418" s="253"/>
      <c r="LIP418" s="253"/>
      <c r="LIQ418" s="253"/>
      <c r="LIR418" s="253"/>
      <c r="LIS418" s="253"/>
      <c r="LIT418" s="253"/>
      <c r="LIU418" s="253"/>
      <c r="LIV418" s="253"/>
      <c r="LIW418" s="253"/>
      <c r="LIX418" s="253"/>
      <c r="LIY418" s="253"/>
      <c r="LIZ418" s="253"/>
      <c r="LJA418" s="253"/>
      <c r="LJB418" s="253"/>
      <c r="LJC418" s="253"/>
      <c r="LJD418" s="253"/>
      <c r="LJE418" s="253"/>
      <c r="LJF418" s="253"/>
      <c r="LJG418" s="253"/>
      <c r="LJH418" s="253"/>
      <c r="LJI418" s="253"/>
      <c r="LJJ418" s="253"/>
      <c r="LJK418" s="253"/>
      <c r="LJL418" s="253"/>
      <c r="LJM418" s="253"/>
      <c r="LJN418" s="253"/>
      <c r="LJO418" s="253"/>
      <c r="LJP418" s="253"/>
      <c r="LJQ418" s="253"/>
      <c r="LJR418" s="253"/>
      <c r="LJS418" s="253"/>
      <c r="LJT418" s="253"/>
      <c r="LJU418" s="253"/>
      <c r="LJV418" s="253"/>
      <c r="LJW418" s="253"/>
      <c r="LJX418" s="253"/>
      <c r="LJY418" s="253"/>
      <c r="LJZ418" s="253"/>
      <c r="LKA418" s="253"/>
      <c r="LKB418" s="253"/>
      <c r="LKC418" s="253"/>
      <c r="LKD418" s="253"/>
      <c r="LKE418" s="253"/>
      <c r="LKF418" s="253"/>
      <c r="LKG418" s="253"/>
      <c r="LKH418" s="253"/>
      <c r="LKI418" s="253"/>
      <c r="LKJ418" s="253"/>
      <c r="LKK418" s="253"/>
      <c r="LKL418" s="253"/>
      <c r="LKM418" s="253"/>
      <c r="LKN418" s="253"/>
      <c r="LKO418" s="253"/>
      <c r="LKP418" s="253"/>
      <c r="LKQ418" s="253"/>
      <c r="LKR418" s="253"/>
      <c r="LKS418" s="253"/>
      <c r="LKT418" s="253"/>
      <c r="LKU418" s="253"/>
      <c r="LKV418" s="253"/>
      <c r="LKW418" s="253"/>
      <c r="LKX418" s="253"/>
      <c r="LKY418" s="253"/>
      <c r="LKZ418" s="253"/>
      <c r="LLA418" s="253"/>
      <c r="LLB418" s="253"/>
      <c r="LLC418" s="253"/>
      <c r="LLD418" s="253"/>
      <c r="LLE418" s="253"/>
      <c r="LLF418" s="253"/>
      <c r="LLG418" s="253"/>
      <c r="LLH418" s="253"/>
      <c r="LLI418" s="253"/>
      <c r="LLJ418" s="253"/>
      <c r="LLK418" s="253"/>
      <c r="LLL418" s="253"/>
      <c r="LLM418" s="253"/>
      <c r="LLN418" s="253"/>
      <c r="LLO418" s="253"/>
      <c r="LLP418" s="253"/>
      <c r="LLQ418" s="253"/>
      <c r="LLR418" s="253"/>
      <c r="LLS418" s="253"/>
      <c r="LLT418" s="253"/>
      <c r="LLU418" s="253"/>
      <c r="LLV418" s="253"/>
      <c r="LLW418" s="253"/>
      <c r="LLX418" s="253"/>
      <c r="LLY418" s="253"/>
      <c r="LLZ418" s="253"/>
      <c r="LMA418" s="253"/>
      <c r="LMB418" s="253"/>
      <c r="LMC418" s="253"/>
      <c r="LMD418" s="253"/>
      <c r="LME418" s="253"/>
      <c r="LMF418" s="253"/>
      <c r="LMG418" s="253"/>
      <c r="LMH418" s="253"/>
      <c r="LMI418" s="253"/>
      <c r="LMJ418" s="253"/>
      <c r="LMK418" s="253"/>
      <c r="LML418" s="253"/>
      <c r="LMM418" s="253"/>
      <c r="LMN418" s="253"/>
      <c r="LMO418" s="253"/>
      <c r="LMP418" s="253"/>
      <c r="LMQ418" s="253"/>
      <c r="LMR418" s="253"/>
      <c r="LMS418" s="253"/>
      <c r="LMT418" s="253"/>
      <c r="LMU418" s="253"/>
      <c r="LMV418" s="253"/>
      <c r="LMW418" s="253"/>
      <c r="LMX418" s="253"/>
      <c r="LMY418" s="253"/>
      <c r="LMZ418" s="253"/>
      <c r="LNA418" s="253"/>
      <c r="LNB418" s="253"/>
      <c r="LNC418" s="253"/>
      <c r="LND418" s="253"/>
      <c r="LNE418" s="253"/>
      <c r="LNF418" s="253"/>
      <c r="LNG418" s="253"/>
      <c r="LNH418" s="253"/>
      <c r="LNI418" s="253"/>
      <c r="LNJ418" s="253"/>
      <c r="LNK418" s="253"/>
      <c r="LNL418" s="253"/>
      <c r="LNM418" s="253"/>
      <c r="LNN418" s="253"/>
      <c r="LNO418" s="253"/>
      <c r="LNP418" s="253"/>
      <c r="LNQ418" s="253"/>
      <c r="LNR418" s="253"/>
      <c r="LNS418" s="253"/>
      <c r="LNT418" s="253"/>
      <c r="LNU418" s="253"/>
      <c r="LNV418" s="253"/>
      <c r="LNW418" s="253"/>
      <c r="LNX418" s="253"/>
      <c r="LNY418" s="253"/>
      <c r="LNZ418" s="253"/>
      <c r="LOA418" s="253"/>
      <c r="LOB418" s="253"/>
      <c r="LOC418" s="253"/>
      <c r="LOD418" s="253"/>
      <c r="LOE418" s="253"/>
      <c r="LOF418" s="253"/>
      <c r="LOG418" s="253"/>
      <c r="LOH418" s="253"/>
      <c r="LOI418" s="253"/>
      <c r="LOJ418" s="253"/>
      <c r="LOK418" s="253"/>
      <c r="LOL418" s="253"/>
      <c r="LOM418" s="253"/>
      <c r="LON418" s="253"/>
      <c r="LOO418" s="253"/>
      <c r="LOP418" s="253"/>
      <c r="LOQ418" s="253"/>
      <c r="LOR418" s="253"/>
      <c r="LOS418" s="253"/>
      <c r="LOT418" s="253"/>
      <c r="LOU418" s="253"/>
      <c r="LOV418" s="253"/>
      <c r="LOW418" s="253"/>
      <c r="LOX418" s="253"/>
      <c r="LOY418" s="253"/>
      <c r="LOZ418" s="253"/>
      <c r="LPA418" s="253"/>
      <c r="LPB418" s="253"/>
      <c r="LPC418" s="253"/>
      <c r="LPD418" s="253"/>
      <c r="LPE418" s="253"/>
      <c r="LPF418" s="253"/>
      <c r="LPG418" s="253"/>
      <c r="LPH418" s="253"/>
      <c r="LPI418" s="253"/>
      <c r="LPJ418" s="253"/>
      <c r="LPK418" s="253"/>
      <c r="LPL418" s="253"/>
      <c r="LPM418" s="253"/>
      <c r="LPN418" s="253"/>
      <c r="LPO418" s="253"/>
      <c r="LPP418" s="253"/>
      <c r="LPQ418" s="253"/>
      <c r="LPR418" s="253"/>
      <c r="LPS418" s="253"/>
      <c r="LPT418" s="253"/>
      <c r="LPU418" s="253"/>
      <c r="LPV418" s="253"/>
      <c r="LPW418" s="253"/>
      <c r="LPX418" s="253"/>
      <c r="LPY418" s="253"/>
      <c r="LPZ418" s="253"/>
      <c r="LQA418" s="253"/>
      <c r="LQB418" s="253"/>
      <c r="LQC418" s="253"/>
      <c r="LQD418" s="253"/>
      <c r="LQE418" s="253"/>
      <c r="LQF418" s="253"/>
      <c r="LQG418" s="253"/>
      <c r="LQH418" s="253"/>
      <c r="LQI418" s="253"/>
      <c r="LQJ418" s="253"/>
      <c r="LQK418" s="253"/>
      <c r="LQL418" s="253"/>
      <c r="LQM418" s="253"/>
      <c r="LQN418" s="253"/>
      <c r="LQO418" s="253"/>
      <c r="LQP418" s="253"/>
      <c r="LQQ418" s="253"/>
      <c r="LQR418" s="253"/>
      <c r="LQS418" s="253"/>
      <c r="LQT418" s="253"/>
      <c r="LQU418" s="253"/>
      <c r="LQV418" s="253"/>
      <c r="LQW418" s="253"/>
      <c r="LQX418" s="253"/>
      <c r="LQY418" s="253"/>
      <c r="LQZ418" s="253"/>
      <c r="LRA418" s="253"/>
      <c r="LRB418" s="253"/>
      <c r="LRC418" s="253"/>
      <c r="LRD418" s="253"/>
      <c r="LRE418" s="253"/>
      <c r="LRF418" s="253"/>
      <c r="LRG418" s="253"/>
      <c r="LRH418" s="253"/>
      <c r="LRI418" s="253"/>
      <c r="LRJ418" s="253"/>
      <c r="LRK418" s="253"/>
      <c r="LRL418" s="253"/>
      <c r="LRM418" s="253"/>
      <c r="LRN418" s="253"/>
      <c r="LRO418" s="253"/>
      <c r="LRP418" s="253"/>
      <c r="LRQ418" s="253"/>
      <c r="LRR418" s="253"/>
      <c r="LRS418" s="253"/>
      <c r="LRT418" s="253"/>
      <c r="LRU418" s="253"/>
      <c r="LRV418" s="253"/>
      <c r="LRW418" s="253"/>
      <c r="LRX418" s="253"/>
      <c r="LRY418" s="253"/>
      <c r="LRZ418" s="253"/>
      <c r="LSA418" s="253"/>
      <c r="LSB418" s="253"/>
      <c r="LSC418" s="253"/>
      <c r="LSD418" s="253"/>
      <c r="LSE418" s="253"/>
      <c r="LSF418" s="253"/>
      <c r="LSG418" s="253"/>
      <c r="LSH418" s="253"/>
      <c r="LSI418" s="253"/>
      <c r="LSJ418" s="253"/>
      <c r="LSK418" s="253"/>
      <c r="LSL418" s="253"/>
      <c r="LSM418" s="253"/>
      <c r="LSN418" s="253"/>
      <c r="LSO418" s="253"/>
      <c r="LSP418" s="253"/>
      <c r="LSQ418" s="253"/>
      <c r="LSR418" s="253"/>
      <c r="LSS418" s="253"/>
      <c r="LST418" s="253"/>
      <c r="LSU418" s="253"/>
      <c r="LSV418" s="253"/>
      <c r="LSW418" s="253"/>
      <c r="LSX418" s="253"/>
      <c r="LSY418" s="253"/>
      <c r="LSZ418" s="253"/>
      <c r="LTA418" s="253"/>
      <c r="LTB418" s="253"/>
      <c r="LTC418" s="253"/>
      <c r="LTD418" s="253"/>
      <c r="LTE418" s="253"/>
      <c r="LTF418" s="253"/>
      <c r="LTG418" s="253"/>
      <c r="LTH418" s="253"/>
      <c r="LTI418" s="253"/>
      <c r="LTJ418" s="253"/>
      <c r="LTK418" s="253"/>
      <c r="LTL418" s="253"/>
      <c r="LTM418" s="253"/>
      <c r="LTN418" s="253"/>
      <c r="LTO418" s="253"/>
      <c r="LTP418" s="253"/>
      <c r="LTQ418" s="253"/>
      <c r="LTR418" s="253"/>
      <c r="LTS418" s="253"/>
      <c r="LTT418" s="253"/>
      <c r="LTU418" s="253"/>
      <c r="LTV418" s="253"/>
      <c r="LTW418" s="253"/>
      <c r="LTX418" s="253"/>
      <c r="LTY418" s="253"/>
      <c r="LTZ418" s="253"/>
      <c r="LUA418" s="253"/>
      <c r="LUB418" s="253"/>
      <c r="LUC418" s="253"/>
      <c r="LUD418" s="253"/>
      <c r="LUE418" s="253"/>
      <c r="LUF418" s="253"/>
      <c r="LUG418" s="253"/>
      <c r="LUH418" s="253"/>
      <c r="LUI418" s="253"/>
      <c r="LUJ418" s="253"/>
      <c r="LUK418" s="253"/>
      <c r="LUL418" s="253"/>
      <c r="LUM418" s="253"/>
      <c r="LUN418" s="253"/>
      <c r="LUO418" s="253"/>
      <c r="LUP418" s="253"/>
      <c r="LUQ418" s="253"/>
      <c r="LUR418" s="253"/>
      <c r="LUS418" s="253"/>
      <c r="LUT418" s="253"/>
      <c r="LUU418" s="253"/>
      <c r="LUV418" s="253"/>
      <c r="LUW418" s="253"/>
      <c r="LUX418" s="253"/>
      <c r="LUY418" s="253"/>
      <c r="LUZ418" s="253"/>
      <c r="LVA418" s="253"/>
      <c r="LVB418" s="253"/>
      <c r="LVC418" s="253"/>
      <c r="LVD418" s="253"/>
      <c r="LVE418" s="253"/>
      <c r="LVF418" s="253"/>
      <c r="LVG418" s="253"/>
      <c r="LVH418" s="253"/>
      <c r="LVI418" s="253"/>
      <c r="LVJ418" s="253"/>
      <c r="LVK418" s="253"/>
      <c r="LVL418" s="253"/>
      <c r="LVM418" s="253"/>
      <c r="LVN418" s="253"/>
      <c r="LVO418" s="253"/>
      <c r="LVP418" s="253"/>
      <c r="LVQ418" s="253"/>
      <c r="LVR418" s="253"/>
      <c r="LVS418" s="253"/>
      <c r="LVT418" s="253"/>
      <c r="LVU418" s="253"/>
      <c r="LVV418" s="253"/>
      <c r="LVW418" s="253"/>
      <c r="LVX418" s="253"/>
      <c r="LVY418" s="253"/>
      <c r="LVZ418" s="253"/>
      <c r="LWA418" s="253"/>
      <c r="LWB418" s="253"/>
      <c r="LWC418" s="253"/>
      <c r="LWD418" s="253"/>
      <c r="LWE418" s="253"/>
      <c r="LWF418" s="253"/>
      <c r="LWG418" s="253"/>
      <c r="LWH418" s="253"/>
      <c r="LWI418" s="253"/>
      <c r="LWJ418" s="253"/>
      <c r="LWK418" s="253"/>
      <c r="LWL418" s="253"/>
      <c r="LWM418" s="253"/>
      <c r="LWN418" s="253"/>
      <c r="LWO418" s="253"/>
      <c r="LWP418" s="253"/>
      <c r="LWQ418" s="253"/>
      <c r="LWR418" s="253"/>
      <c r="LWS418" s="253"/>
      <c r="LWT418" s="253"/>
      <c r="LWU418" s="253"/>
      <c r="LWV418" s="253"/>
      <c r="LWW418" s="253"/>
      <c r="LWX418" s="253"/>
      <c r="LWY418" s="253"/>
      <c r="LWZ418" s="253"/>
      <c r="LXA418" s="253"/>
      <c r="LXB418" s="253"/>
      <c r="LXC418" s="253"/>
      <c r="LXD418" s="253"/>
      <c r="LXE418" s="253"/>
      <c r="LXF418" s="253"/>
      <c r="LXG418" s="253"/>
      <c r="LXH418" s="253"/>
      <c r="LXI418" s="253"/>
      <c r="LXJ418" s="253"/>
      <c r="LXK418" s="253"/>
      <c r="LXL418" s="253"/>
      <c r="LXM418" s="253"/>
      <c r="LXN418" s="253"/>
      <c r="LXO418" s="253"/>
      <c r="LXP418" s="253"/>
      <c r="LXQ418" s="253"/>
      <c r="LXR418" s="253"/>
      <c r="LXS418" s="253"/>
      <c r="LXT418" s="253"/>
      <c r="LXU418" s="253"/>
      <c r="LXV418" s="253"/>
      <c r="LXW418" s="253"/>
      <c r="LXX418" s="253"/>
      <c r="LXY418" s="253"/>
      <c r="LXZ418" s="253"/>
      <c r="LYA418" s="253"/>
      <c r="LYB418" s="253"/>
      <c r="LYC418" s="253"/>
      <c r="LYD418" s="253"/>
      <c r="LYE418" s="253"/>
      <c r="LYF418" s="253"/>
      <c r="LYG418" s="253"/>
      <c r="LYH418" s="253"/>
      <c r="LYI418" s="253"/>
      <c r="LYJ418" s="253"/>
      <c r="LYK418" s="253"/>
      <c r="LYL418" s="253"/>
      <c r="LYM418" s="253"/>
      <c r="LYN418" s="253"/>
      <c r="LYO418" s="253"/>
      <c r="LYP418" s="253"/>
      <c r="LYQ418" s="253"/>
      <c r="LYR418" s="253"/>
      <c r="LYS418" s="253"/>
      <c r="LYT418" s="253"/>
      <c r="LYU418" s="253"/>
      <c r="LYV418" s="253"/>
      <c r="LYW418" s="253"/>
      <c r="LYX418" s="253"/>
      <c r="LYY418" s="253"/>
      <c r="LYZ418" s="253"/>
      <c r="LZA418" s="253"/>
      <c r="LZB418" s="253"/>
      <c r="LZC418" s="253"/>
      <c r="LZD418" s="253"/>
      <c r="LZE418" s="253"/>
      <c r="LZF418" s="253"/>
      <c r="LZG418" s="253"/>
      <c r="LZH418" s="253"/>
      <c r="LZI418" s="253"/>
      <c r="LZJ418" s="253"/>
      <c r="LZK418" s="253"/>
      <c r="LZL418" s="253"/>
      <c r="LZM418" s="253"/>
      <c r="LZN418" s="253"/>
      <c r="LZO418" s="253"/>
      <c r="LZP418" s="253"/>
      <c r="LZQ418" s="253"/>
      <c r="LZR418" s="253"/>
      <c r="LZS418" s="253"/>
      <c r="LZT418" s="253"/>
      <c r="LZU418" s="253"/>
      <c r="LZV418" s="253"/>
      <c r="LZW418" s="253"/>
      <c r="LZX418" s="253"/>
      <c r="LZY418" s="253"/>
      <c r="LZZ418" s="253"/>
      <c r="MAA418" s="253"/>
      <c r="MAB418" s="253"/>
      <c r="MAC418" s="253"/>
      <c r="MAD418" s="253"/>
      <c r="MAE418" s="253"/>
      <c r="MAF418" s="253"/>
      <c r="MAG418" s="253"/>
      <c r="MAH418" s="253"/>
      <c r="MAI418" s="253"/>
      <c r="MAJ418" s="253"/>
      <c r="MAK418" s="253"/>
      <c r="MAL418" s="253"/>
      <c r="MAM418" s="253"/>
      <c r="MAN418" s="253"/>
      <c r="MAO418" s="253"/>
      <c r="MAP418" s="253"/>
      <c r="MAQ418" s="253"/>
      <c r="MAR418" s="253"/>
      <c r="MAS418" s="253"/>
      <c r="MAT418" s="253"/>
      <c r="MAU418" s="253"/>
      <c r="MAV418" s="253"/>
      <c r="MAW418" s="253"/>
      <c r="MAX418" s="253"/>
      <c r="MAY418" s="253"/>
      <c r="MAZ418" s="253"/>
      <c r="MBA418" s="253"/>
      <c r="MBB418" s="253"/>
      <c r="MBC418" s="253"/>
      <c r="MBD418" s="253"/>
      <c r="MBE418" s="253"/>
      <c r="MBF418" s="253"/>
      <c r="MBG418" s="253"/>
      <c r="MBH418" s="253"/>
      <c r="MBI418" s="253"/>
      <c r="MBJ418" s="253"/>
      <c r="MBK418" s="253"/>
      <c r="MBL418" s="253"/>
      <c r="MBM418" s="253"/>
      <c r="MBN418" s="253"/>
      <c r="MBO418" s="253"/>
      <c r="MBP418" s="253"/>
      <c r="MBQ418" s="253"/>
      <c r="MBR418" s="253"/>
      <c r="MBS418" s="253"/>
      <c r="MBT418" s="253"/>
      <c r="MBU418" s="253"/>
      <c r="MBV418" s="253"/>
      <c r="MBW418" s="253"/>
      <c r="MBX418" s="253"/>
      <c r="MBY418" s="253"/>
      <c r="MBZ418" s="253"/>
      <c r="MCA418" s="253"/>
      <c r="MCB418" s="253"/>
      <c r="MCC418" s="253"/>
      <c r="MCD418" s="253"/>
      <c r="MCE418" s="253"/>
      <c r="MCF418" s="253"/>
      <c r="MCG418" s="253"/>
      <c r="MCH418" s="253"/>
      <c r="MCI418" s="253"/>
      <c r="MCJ418" s="253"/>
      <c r="MCK418" s="253"/>
      <c r="MCL418" s="253"/>
      <c r="MCM418" s="253"/>
      <c r="MCN418" s="253"/>
      <c r="MCO418" s="253"/>
      <c r="MCP418" s="253"/>
      <c r="MCQ418" s="253"/>
      <c r="MCR418" s="253"/>
      <c r="MCS418" s="253"/>
      <c r="MCT418" s="253"/>
      <c r="MCU418" s="253"/>
      <c r="MCV418" s="253"/>
      <c r="MCW418" s="253"/>
      <c r="MCX418" s="253"/>
      <c r="MCY418" s="253"/>
      <c r="MCZ418" s="253"/>
      <c r="MDA418" s="253"/>
      <c r="MDB418" s="253"/>
      <c r="MDC418" s="253"/>
      <c r="MDD418" s="253"/>
      <c r="MDE418" s="253"/>
      <c r="MDF418" s="253"/>
      <c r="MDG418" s="253"/>
      <c r="MDH418" s="253"/>
      <c r="MDI418" s="253"/>
      <c r="MDJ418" s="253"/>
      <c r="MDK418" s="253"/>
      <c r="MDL418" s="253"/>
      <c r="MDM418" s="253"/>
      <c r="MDN418" s="253"/>
      <c r="MDO418" s="253"/>
      <c r="MDP418" s="253"/>
      <c r="MDQ418" s="253"/>
      <c r="MDR418" s="253"/>
      <c r="MDS418" s="253"/>
      <c r="MDT418" s="253"/>
      <c r="MDU418" s="253"/>
      <c r="MDV418" s="253"/>
      <c r="MDW418" s="253"/>
      <c r="MDX418" s="253"/>
      <c r="MDY418" s="253"/>
      <c r="MDZ418" s="253"/>
      <c r="MEA418" s="253"/>
      <c r="MEB418" s="253"/>
      <c r="MEC418" s="253"/>
      <c r="MED418" s="253"/>
      <c r="MEE418" s="253"/>
      <c r="MEF418" s="253"/>
      <c r="MEG418" s="253"/>
      <c r="MEH418" s="253"/>
      <c r="MEI418" s="253"/>
      <c r="MEJ418" s="253"/>
      <c r="MEK418" s="253"/>
      <c r="MEL418" s="253"/>
      <c r="MEM418" s="253"/>
      <c r="MEN418" s="253"/>
      <c r="MEO418" s="253"/>
      <c r="MEP418" s="253"/>
      <c r="MEQ418" s="253"/>
      <c r="MER418" s="253"/>
      <c r="MES418" s="253"/>
      <c r="MET418" s="253"/>
      <c r="MEU418" s="253"/>
      <c r="MEV418" s="253"/>
      <c r="MEW418" s="253"/>
      <c r="MEX418" s="253"/>
      <c r="MEY418" s="253"/>
      <c r="MEZ418" s="253"/>
      <c r="MFA418" s="253"/>
      <c r="MFB418" s="253"/>
      <c r="MFC418" s="253"/>
      <c r="MFD418" s="253"/>
      <c r="MFE418" s="253"/>
      <c r="MFF418" s="253"/>
      <c r="MFG418" s="253"/>
      <c r="MFH418" s="253"/>
      <c r="MFI418" s="253"/>
      <c r="MFJ418" s="253"/>
      <c r="MFK418" s="253"/>
      <c r="MFL418" s="253"/>
      <c r="MFM418" s="253"/>
      <c r="MFN418" s="253"/>
      <c r="MFO418" s="253"/>
      <c r="MFP418" s="253"/>
      <c r="MFQ418" s="253"/>
      <c r="MFR418" s="253"/>
      <c r="MFS418" s="253"/>
      <c r="MFT418" s="253"/>
      <c r="MFU418" s="253"/>
      <c r="MFV418" s="253"/>
      <c r="MFW418" s="253"/>
      <c r="MFX418" s="253"/>
      <c r="MFY418" s="253"/>
      <c r="MFZ418" s="253"/>
      <c r="MGA418" s="253"/>
      <c r="MGB418" s="253"/>
      <c r="MGC418" s="253"/>
      <c r="MGD418" s="253"/>
      <c r="MGE418" s="253"/>
      <c r="MGF418" s="253"/>
      <c r="MGG418" s="253"/>
      <c r="MGH418" s="253"/>
      <c r="MGI418" s="253"/>
      <c r="MGJ418" s="253"/>
      <c r="MGK418" s="253"/>
      <c r="MGL418" s="253"/>
      <c r="MGM418" s="253"/>
      <c r="MGN418" s="253"/>
      <c r="MGO418" s="253"/>
      <c r="MGP418" s="253"/>
      <c r="MGQ418" s="253"/>
      <c r="MGR418" s="253"/>
      <c r="MGS418" s="253"/>
      <c r="MGT418" s="253"/>
      <c r="MGU418" s="253"/>
      <c r="MGV418" s="253"/>
      <c r="MGW418" s="253"/>
      <c r="MGX418" s="253"/>
      <c r="MGY418" s="253"/>
      <c r="MGZ418" s="253"/>
      <c r="MHA418" s="253"/>
      <c r="MHB418" s="253"/>
      <c r="MHC418" s="253"/>
      <c r="MHD418" s="253"/>
      <c r="MHE418" s="253"/>
      <c r="MHF418" s="253"/>
      <c r="MHG418" s="253"/>
      <c r="MHH418" s="253"/>
      <c r="MHI418" s="253"/>
      <c r="MHJ418" s="253"/>
      <c r="MHK418" s="253"/>
      <c r="MHL418" s="253"/>
      <c r="MHM418" s="253"/>
      <c r="MHN418" s="253"/>
      <c r="MHO418" s="253"/>
      <c r="MHP418" s="253"/>
      <c r="MHQ418" s="253"/>
      <c r="MHR418" s="253"/>
      <c r="MHS418" s="253"/>
      <c r="MHT418" s="253"/>
      <c r="MHU418" s="253"/>
      <c r="MHV418" s="253"/>
      <c r="MHW418" s="253"/>
      <c r="MHX418" s="253"/>
      <c r="MHY418" s="253"/>
      <c r="MHZ418" s="253"/>
      <c r="MIA418" s="253"/>
      <c r="MIB418" s="253"/>
      <c r="MIC418" s="253"/>
      <c r="MID418" s="253"/>
      <c r="MIE418" s="253"/>
      <c r="MIF418" s="253"/>
      <c r="MIG418" s="253"/>
      <c r="MIH418" s="253"/>
      <c r="MII418" s="253"/>
      <c r="MIJ418" s="253"/>
      <c r="MIK418" s="253"/>
      <c r="MIL418" s="253"/>
      <c r="MIM418" s="253"/>
      <c r="MIN418" s="253"/>
      <c r="MIO418" s="253"/>
      <c r="MIP418" s="253"/>
      <c r="MIQ418" s="253"/>
      <c r="MIR418" s="253"/>
      <c r="MIS418" s="253"/>
      <c r="MIT418" s="253"/>
      <c r="MIU418" s="253"/>
      <c r="MIV418" s="253"/>
      <c r="MIW418" s="253"/>
      <c r="MIX418" s="253"/>
      <c r="MIY418" s="253"/>
      <c r="MIZ418" s="253"/>
      <c r="MJA418" s="253"/>
      <c r="MJB418" s="253"/>
      <c r="MJC418" s="253"/>
      <c r="MJD418" s="253"/>
      <c r="MJE418" s="253"/>
      <c r="MJF418" s="253"/>
      <c r="MJG418" s="253"/>
      <c r="MJH418" s="253"/>
      <c r="MJI418" s="253"/>
      <c r="MJJ418" s="253"/>
      <c r="MJK418" s="253"/>
      <c r="MJL418" s="253"/>
      <c r="MJM418" s="253"/>
      <c r="MJN418" s="253"/>
      <c r="MJO418" s="253"/>
      <c r="MJP418" s="253"/>
      <c r="MJQ418" s="253"/>
      <c r="MJR418" s="253"/>
      <c r="MJS418" s="253"/>
      <c r="MJT418" s="253"/>
      <c r="MJU418" s="253"/>
      <c r="MJV418" s="253"/>
      <c r="MJW418" s="253"/>
      <c r="MJX418" s="253"/>
      <c r="MJY418" s="253"/>
      <c r="MJZ418" s="253"/>
      <c r="MKA418" s="253"/>
      <c r="MKB418" s="253"/>
      <c r="MKC418" s="253"/>
      <c r="MKD418" s="253"/>
      <c r="MKE418" s="253"/>
      <c r="MKF418" s="253"/>
      <c r="MKG418" s="253"/>
      <c r="MKH418" s="253"/>
      <c r="MKI418" s="253"/>
      <c r="MKJ418" s="253"/>
      <c r="MKK418" s="253"/>
      <c r="MKL418" s="253"/>
      <c r="MKM418" s="253"/>
      <c r="MKN418" s="253"/>
      <c r="MKO418" s="253"/>
      <c r="MKP418" s="253"/>
      <c r="MKQ418" s="253"/>
      <c r="MKR418" s="253"/>
      <c r="MKS418" s="253"/>
      <c r="MKT418" s="253"/>
      <c r="MKU418" s="253"/>
      <c r="MKV418" s="253"/>
      <c r="MKW418" s="253"/>
      <c r="MKX418" s="253"/>
      <c r="MKY418" s="253"/>
      <c r="MKZ418" s="253"/>
      <c r="MLA418" s="253"/>
      <c r="MLB418" s="253"/>
      <c r="MLC418" s="253"/>
      <c r="MLD418" s="253"/>
      <c r="MLE418" s="253"/>
      <c r="MLF418" s="253"/>
      <c r="MLG418" s="253"/>
      <c r="MLH418" s="253"/>
      <c r="MLI418" s="253"/>
      <c r="MLJ418" s="253"/>
      <c r="MLK418" s="253"/>
      <c r="MLL418" s="253"/>
      <c r="MLM418" s="253"/>
      <c r="MLN418" s="253"/>
      <c r="MLO418" s="253"/>
      <c r="MLP418" s="253"/>
      <c r="MLQ418" s="253"/>
      <c r="MLR418" s="253"/>
      <c r="MLS418" s="253"/>
      <c r="MLT418" s="253"/>
      <c r="MLU418" s="253"/>
      <c r="MLV418" s="253"/>
      <c r="MLW418" s="253"/>
      <c r="MLX418" s="253"/>
      <c r="MLY418" s="253"/>
      <c r="MLZ418" s="253"/>
      <c r="MMA418" s="253"/>
      <c r="MMB418" s="253"/>
      <c r="MMC418" s="253"/>
      <c r="MMD418" s="253"/>
      <c r="MME418" s="253"/>
      <c r="MMF418" s="253"/>
      <c r="MMG418" s="253"/>
      <c r="MMH418" s="253"/>
      <c r="MMI418" s="253"/>
      <c r="MMJ418" s="253"/>
      <c r="MMK418" s="253"/>
      <c r="MML418" s="253"/>
      <c r="MMM418" s="253"/>
      <c r="MMN418" s="253"/>
      <c r="MMO418" s="253"/>
      <c r="MMP418" s="253"/>
      <c r="MMQ418" s="253"/>
      <c r="MMR418" s="253"/>
      <c r="MMS418" s="253"/>
      <c r="MMT418" s="253"/>
      <c r="MMU418" s="253"/>
      <c r="MMV418" s="253"/>
      <c r="MMW418" s="253"/>
      <c r="MMX418" s="253"/>
      <c r="MMY418" s="253"/>
      <c r="MMZ418" s="253"/>
      <c r="MNA418" s="253"/>
      <c r="MNB418" s="253"/>
      <c r="MNC418" s="253"/>
      <c r="MND418" s="253"/>
      <c r="MNE418" s="253"/>
      <c r="MNF418" s="253"/>
      <c r="MNG418" s="253"/>
      <c r="MNH418" s="253"/>
      <c r="MNI418" s="253"/>
      <c r="MNJ418" s="253"/>
      <c r="MNK418" s="253"/>
      <c r="MNL418" s="253"/>
      <c r="MNM418" s="253"/>
      <c r="MNN418" s="253"/>
      <c r="MNO418" s="253"/>
      <c r="MNP418" s="253"/>
      <c r="MNQ418" s="253"/>
      <c r="MNR418" s="253"/>
      <c r="MNS418" s="253"/>
      <c r="MNT418" s="253"/>
      <c r="MNU418" s="253"/>
      <c r="MNV418" s="253"/>
      <c r="MNW418" s="253"/>
      <c r="MNX418" s="253"/>
      <c r="MNY418" s="253"/>
      <c r="MNZ418" s="253"/>
      <c r="MOA418" s="253"/>
      <c r="MOB418" s="253"/>
      <c r="MOC418" s="253"/>
      <c r="MOD418" s="253"/>
      <c r="MOE418" s="253"/>
      <c r="MOF418" s="253"/>
      <c r="MOG418" s="253"/>
      <c r="MOH418" s="253"/>
      <c r="MOI418" s="253"/>
      <c r="MOJ418" s="253"/>
      <c r="MOK418" s="253"/>
      <c r="MOL418" s="253"/>
      <c r="MOM418" s="253"/>
      <c r="MON418" s="253"/>
      <c r="MOO418" s="253"/>
      <c r="MOP418" s="253"/>
      <c r="MOQ418" s="253"/>
      <c r="MOR418" s="253"/>
      <c r="MOS418" s="253"/>
      <c r="MOT418" s="253"/>
      <c r="MOU418" s="253"/>
      <c r="MOV418" s="253"/>
      <c r="MOW418" s="253"/>
      <c r="MOX418" s="253"/>
      <c r="MOY418" s="253"/>
      <c r="MOZ418" s="253"/>
      <c r="MPA418" s="253"/>
      <c r="MPB418" s="253"/>
      <c r="MPC418" s="253"/>
      <c r="MPD418" s="253"/>
      <c r="MPE418" s="253"/>
      <c r="MPF418" s="253"/>
      <c r="MPG418" s="253"/>
      <c r="MPH418" s="253"/>
      <c r="MPI418" s="253"/>
      <c r="MPJ418" s="253"/>
      <c r="MPK418" s="253"/>
      <c r="MPL418" s="253"/>
      <c r="MPM418" s="253"/>
      <c r="MPN418" s="253"/>
      <c r="MPO418" s="253"/>
      <c r="MPP418" s="253"/>
      <c r="MPQ418" s="253"/>
      <c r="MPR418" s="253"/>
      <c r="MPS418" s="253"/>
      <c r="MPT418" s="253"/>
      <c r="MPU418" s="253"/>
      <c r="MPV418" s="253"/>
      <c r="MPW418" s="253"/>
      <c r="MPX418" s="253"/>
      <c r="MPY418" s="253"/>
      <c r="MPZ418" s="253"/>
      <c r="MQA418" s="253"/>
      <c r="MQB418" s="253"/>
      <c r="MQC418" s="253"/>
      <c r="MQD418" s="253"/>
      <c r="MQE418" s="253"/>
      <c r="MQF418" s="253"/>
      <c r="MQG418" s="253"/>
      <c r="MQH418" s="253"/>
      <c r="MQI418" s="253"/>
      <c r="MQJ418" s="253"/>
      <c r="MQK418" s="253"/>
      <c r="MQL418" s="253"/>
      <c r="MQM418" s="253"/>
      <c r="MQN418" s="253"/>
      <c r="MQO418" s="253"/>
      <c r="MQP418" s="253"/>
      <c r="MQQ418" s="253"/>
      <c r="MQR418" s="253"/>
      <c r="MQS418" s="253"/>
      <c r="MQT418" s="253"/>
      <c r="MQU418" s="253"/>
      <c r="MQV418" s="253"/>
      <c r="MQW418" s="253"/>
      <c r="MQX418" s="253"/>
      <c r="MQY418" s="253"/>
      <c r="MQZ418" s="253"/>
      <c r="MRA418" s="253"/>
      <c r="MRB418" s="253"/>
      <c r="MRC418" s="253"/>
      <c r="MRD418" s="253"/>
      <c r="MRE418" s="253"/>
      <c r="MRF418" s="253"/>
      <c r="MRG418" s="253"/>
      <c r="MRH418" s="253"/>
      <c r="MRI418" s="253"/>
      <c r="MRJ418" s="253"/>
      <c r="MRK418" s="253"/>
      <c r="MRL418" s="253"/>
      <c r="MRM418" s="253"/>
      <c r="MRN418" s="253"/>
      <c r="MRO418" s="253"/>
      <c r="MRP418" s="253"/>
      <c r="MRQ418" s="253"/>
      <c r="MRR418" s="253"/>
      <c r="MRS418" s="253"/>
      <c r="MRT418" s="253"/>
      <c r="MRU418" s="253"/>
      <c r="MRV418" s="253"/>
      <c r="MRW418" s="253"/>
      <c r="MRX418" s="253"/>
      <c r="MRY418" s="253"/>
      <c r="MRZ418" s="253"/>
      <c r="MSA418" s="253"/>
      <c r="MSB418" s="253"/>
      <c r="MSC418" s="253"/>
      <c r="MSD418" s="253"/>
      <c r="MSE418" s="253"/>
      <c r="MSF418" s="253"/>
      <c r="MSG418" s="253"/>
      <c r="MSH418" s="253"/>
      <c r="MSI418" s="253"/>
      <c r="MSJ418" s="253"/>
      <c r="MSK418" s="253"/>
      <c r="MSL418" s="253"/>
      <c r="MSM418" s="253"/>
      <c r="MSN418" s="253"/>
      <c r="MSO418" s="253"/>
      <c r="MSP418" s="253"/>
      <c r="MSQ418" s="253"/>
      <c r="MSR418" s="253"/>
      <c r="MSS418" s="253"/>
      <c r="MST418" s="253"/>
      <c r="MSU418" s="253"/>
      <c r="MSV418" s="253"/>
      <c r="MSW418" s="253"/>
      <c r="MSX418" s="253"/>
      <c r="MSY418" s="253"/>
      <c r="MSZ418" s="253"/>
      <c r="MTA418" s="253"/>
      <c r="MTB418" s="253"/>
      <c r="MTC418" s="253"/>
      <c r="MTD418" s="253"/>
      <c r="MTE418" s="253"/>
      <c r="MTF418" s="253"/>
      <c r="MTG418" s="253"/>
      <c r="MTH418" s="253"/>
      <c r="MTI418" s="253"/>
      <c r="MTJ418" s="253"/>
      <c r="MTK418" s="253"/>
      <c r="MTL418" s="253"/>
      <c r="MTM418" s="253"/>
      <c r="MTN418" s="253"/>
      <c r="MTO418" s="253"/>
      <c r="MTP418" s="253"/>
      <c r="MTQ418" s="253"/>
      <c r="MTR418" s="253"/>
      <c r="MTS418" s="253"/>
      <c r="MTT418" s="253"/>
      <c r="MTU418" s="253"/>
      <c r="MTV418" s="253"/>
      <c r="MTW418" s="253"/>
      <c r="MTX418" s="253"/>
      <c r="MTY418" s="253"/>
      <c r="MTZ418" s="253"/>
      <c r="MUA418" s="253"/>
      <c r="MUB418" s="253"/>
      <c r="MUC418" s="253"/>
      <c r="MUD418" s="253"/>
      <c r="MUE418" s="253"/>
      <c r="MUF418" s="253"/>
      <c r="MUG418" s="253"/>
      <c r="MUH418" s="253"/>
      <c r="MUI418" s="253"/>
      <c r="MUJ418" s="253"/>
      <c r="MUK418" s="253"/>
      <c r="MUL418" s="253"/>
      <c r="MUM418" s="253"/>
      <c r="MUN418" s="253"/>
      <c r="MUO418" s="253"/>
      <c r="MUP418" s="253"/>
      <c r="MUQ418" s="253"/>
      <c r="MUR418" s="253"/>
      <c r="MUS418" s="253"/>
      <c r="MUT418" s="253"/>
      <c r="MUU418" s="253"/>
      <c r="MUV418" s="253"/>
      <c r="MUW418" s="253"/>
      <c r="MUX418" s="253"/>
      <c r="MUY418" s="253"/>
      <c r="MUZ418" s="253"/>
      <c r="MVA418" s="253"/>
      <c r="MVB418" s="253"/>
      <c r="MVC418" s="253"/>
      <c r="MVD418" s="253"/>
      <c r="MVE418" s="253"/>
      <c r="MVF418" s="253"/>
      <c r="MVG418" s="253"/>
      <c r="MVH418" s="253"/>
      <c r="MVI418" s="253"/>
      <c r="MVJ418" s="253"/>
      <c r="MVK418" s="253"/>
      <c r="MVL418" s="253"/>
      <c r="MVM418" s="253"/>
      <c r="MVN418" s="253"/>
      <c r="MVO418" s="253"/>
      <c r="MVP418" s="253"/>
      <c r="MVQ418" s="253"/>
      <c r="MVR418" s="253"/>
      <c r="MVS418" s="253"/>
      <c r="MVT418" s="253"/>
      <c r="MVU418" s="253"/>
      <c r="MVV418" s="253"/>
      <c r="MVW418" s="253"/>
      <c r="MVX418" s="253"/>
      <c r="MVY418" s="253"/>
      <c r="MVZ418" s="253"/>
      <c r="MWA418" s="253"/>
      <c r="MWB418" s="253"/>
      <c r="MWC418" s="253"/>
      <c r="MWD418" s="253"/>
      <c r="MWE418" s="253"/>
      <c r="MWF418" s="253"/>
      <c r="MWG418" s="253"/>
      <c r="MWH418" s="253"/>
      <c r="MWI418" s="253"/>
      <c r="MWJ418" s="253"/>
      <c r="MWK418" s="253"/>
      <c r="MWL418" s="253"/>
      <c r="MWM418" s="253"/>
      <c r="MWN418" s="253"/>
      <c r="MWO418" s="253"/>
      <c r="MWP418" s="253"/>
      <c r="MWQ418" s="253"/>
      <c r="MWR418" s="253"/>
      <c r="MWS418" s="253"/>
      <c r="MWT418" s="253"/>
      <c r="MWU418" s="253"/>
      <c r="MWV418" s="253"/>
      <c r="MWW418" s="253"/>
      <c r="MWX418" s="253"/>
      <c r="MWY418" s="253"/>
      <c r="MWZ418" s="253"/>
      <c r="MXA418" s="253"/>
      <c r="MXB418" s="253"/>
      <c r="MXC418" s="253"/>
      <c r="MXD418" s="253"/>
      <c r="MXE418" s="253"/>
      <c r="MXF418" s="253"/>
      <c r="MXG418" s="253"/>
      <c r="MXH418" s="253"/>
      <c r="MXI418" s="253"/>
      <c r="MXJ418" s="253"/>
      <c r="MXK418" s="253"/>
      <c r="MXL418" s="253"/>
      <c r="MXM418" s="253"/>
      <c r="MXN418" s="253"/>
      <c r="MXO418" s="253"/>
      <c r="MXP418" s="253"/>
      <c r="MXQ418" s="253"/>
      <c r="MXR418" s="253"/>
      <c r="MXS418" s="253"/>
      <c r="MXT418" s="253"/>
      <c r="MXU418" s="253"/>
      <c r="MXV418" s="253"/>
      <c r="MXW418" s="253"/>
      <c r="MXX418" s="253"/>
      <c r="MXY418" s="253"/>
      <c r="MXZ418" s="253"/>
      <c r="MYA418" s="253"/>
      <c r="MYB418" s="253"/>
      <c r="MYC418" s="253"/>
      <c r="MYD418" s="253"/>
      <c r="MYE418" s="253"/>
      <c r="MYF418" s="253"/>
      <c r="MYG418" s="253"/>
      <c r="MYH418" s="253"/>
      <c r="MYI418" s="253"/>
      <c r="MYJ418" s="253"/>
      <c r="MYK418" s="253"/>
      <c r="MYL418" s="253"/>
      <c r="MYM418" s="253"/>
      <c r="MYN418" s="253"/>
      <c r="MYO418" s="253"/>
      <c r="MYP418" s="253"/>
      <c r="MYQ418" s="253"/>
      <c r="MYR418" s="253"/>
      <c r="MYS418" s="253"/>
      <c r="MYT418" s="253"/>
      <c r="MYU418" s="253"/>
      <c r="MYV418" s="253"/>
      <c r="MYW418" s="253"/>
      <c r="MYX418" s="253"/>
      <c r="MYY418" s="253"/>
      <c r="MYZ418" s="253"/>
      <c r="MZA418" s="253"/>
      <c r="MZB418" s="253"/>
      <c r="MZC418" s="253"/>
      <c r="MZD418" s="253"/>
      <c r="MZE418" s="253"/>
      <c r="MZF418" s="253"/>
      <c r="MZG418" s="253"/>
      <c r="MZH418" s="253"/>
      <c r="MZI418" s="253"/>
      <c r="MZJ418" s="253"/>
      <c r="MZK418" s="253"/>
      <c r="MZL418" s="253"/>
      <c r="MZM418" s="253"/>
      <c r="MZN418" s="253"/>
      <c r="MZO418" s="253"/>
      <c r="MZP418" s="253"/>
      <c r="MZQ418" s="253"/>
      <c r="MZR418" s="253"/>
      <c r="MZS418" s="253"/>
      <c r="MZT418" s="253"/>
      <c r="MZU418" s="253"/>
      <c r="MZV418" s="253"/>
      <c r="MZW418" s="253"/>
      <c r="MZX418" s="253"/>
      <c r="MZY418" s="253"/>
      <c r="MZZ418" s="253"/>
      <c r="NAA418" s="253"/>
      <c r="NAB418" s="253"/>
      <c r="NAC418" s="253"/>
      <c r="NAD418" s="253"/>
      <c r="NAE418" s="253"/>
      <c r="NAF418" s="253"/>
      <c r="NAG418" s="253"/>
      <c r="NAH418" s="253"/>
      <c r="NAI418" s="253"/>
      <c r="NAJ418" s="253"/>
      <c r="NAK418" s="253"/>
      <c r="NAL418" s="253"/>
      <c r="NAM418" s="253"/>
      <c r="NAN418" s="253"/>
      <c r="NAO418" s="253"/>
      <c r="NAP418" s="253"/>
      <c r="NAQ418" s="253"/>
      <c r="NAR418" s="253"/>
      <c r="NAS418" s="253"/>
      <c r="NAT418" s="253"/>
      <c r="NAU418" s="253"/>
      <c r="NAV418" s="253"/>
      <c r="NAW418" s="253"/>
      <c r="NAX418" s="253"/>
      <c r="NAY418" s="253"/>
      <c r="NAZ418" s="253"/>
      <c r="NBA418" s="253"/>
      <c r="NBB418" s="253"/>
      <c r="NBC418" s="253"/>
      <c r="NBD418" s="253"/>
      <c r="NBE418" s="253"/>
      <c r="NBF418" s="253"/>
      <c r="NBG418" s="253"/>
      <c r="NBH418" s="253"/>
      <c r="NBI418" s="253"/>
      <c r="NBJ418" s="253"/>
      <c r="NBK418" s="253"/>
      <c r="NBL418" s="253"/>
      <c r="NBM418" s="253"/>
      <c r="NBN418" s="253"/>
      <c r="NBO418" s="253"/>
      <c r="NBP418" s="253"/>
      <c r="NBQ418" s="253"/>
      <c r="NBR418" s="253"/>
      <c r="NBS418" s="253"/>
      <c r="NBT418" s="253"/>
      <c r="NBU418" s="253"/>
      <c r="NBV418" s="253"/>
      <c r="NBW418" s="253"/>
      <c r="NBX418" s="253"/>
      <c r="NBY418" s="253"/>
      <c r="NBZ418" s="253"/>
      <c r="NCA418" s="253"/>
      <c r="NCB418" s="253"/>
      <c r="NCC418" s="253"/>
      <c r="NCD418" s="253"/>
      <c r="NCE418" s="253"/>
      <c r="NCF418" s="253"/>
      <c r="NCG418" s="253"/>
      <c r="NCH418" s="253"/>
      <c r="NCI418" s="253"/>
      <c r="NCJ418" s="253"/>
      <c r="NCK418" s="253"/>
      <c r="NCL418" s="253"/>
      <c r="NCM418" s="253"/>
      <c r="NCN418" s="253"/>
      <c r="NCO418" s="253"/>
      <c r="NCP418" s="253"/>
      <c r="NCQ418" s="253"/>
      <c r="NCR418" s="253"/>
      <c r="NCS418" s="253"/>
      <c r="NCT418" s="253"/>
      <c r="NCU418" s="253"/>
      <c r="NCV418" s="253"/>
      <c r="NCW418" s="253"/>
      <c r="NCX418" s="253"/>
      <c r="NCY418" s="253"/>
      <c r="NCZ418" s="253"/>
      <c r="NDA418" s="253"/>
      <c r="NDB418" s="253"/>
      <c r="NDC418" s="253"/>
      <c r="NDD418" s="253"/>
      <c r="NDE418" s="253"/>
      <c r="NDF418" s="253"/>
      <c r="NDG418" s="253"/>
      <c r="NDH418" s="253"/>
      <c r="NDI418" s="253"/>
      <c r="NDJ418" s="253"/>
      <c r="NDK418" s="253"/>
      <c r="NDL418" s="253"/>
      <c r="NDM418" s="253"/>
      <c r="NDN418" s="253"/>
      <c r="NDO418" s="253"/>
      <c r="NDP418" s="253"/>
      <c r="NDQ418" s="253"/>
      <c r="NDR418" s="253"/>
      <c r="NDS418" s="253"/>
      <c r="NDT418" s="253"/>
      <c r="NDU418" s="253"/>
      <c r="NDV418" s="253"/>
      <c r="NDW418" s="253"/>
      <c r="NDX418" s="253"/>
      <c r="NDY418" s="253"/>
      <c r="NDZ418" s="253"/>
      <c r="NEA418" s="253"/>
      <c r="NEB418" s="253"/>
      <c r="NEC418" s="253"/>
      <c r="NED418" s="253"/>
      <c r="NEE418" s="253"/>
      <c r="NEF418" s="253"/>
      <c r="NEG418" s="253"/>
      <c r="NEH418" s="253"/>
      <c r="NEI418" s="253"/>
      <c r="NEJ418" s="253"/>
      <c r="NEK418" s="253"/>
      <c r="NEL418" s="253"/>
      <c r="NEM418" s="253"/>
      <c r="NEN418" s="253"/>
      <c r="NEO418" s="253"/>
      <c r="NEP418" s="253"/>
      <c r="NEQ418" s="253"/>
      <c r="NER418" s="253"/>
      <c r="NES418" s="253"/>
      <c r="NET418" s="253"/>
      <c r="NEU418" s="253"/>
      <c r="NEV418" s="253"/>
      <c r="NEW418" s="253"/>
      <c r="NEX418" s="253"/>
      <c r="NEY418" s="253"/>
      <c r="NEZ418" s="253"/>
      <c r="NFA418" s="253"/>
      <c r="NFB418" s="253"/>
      <c r="NFC418" s="253"/>
      <c r="NFD418" s="253"/>
      <c r="NFE418" s="253"/>
      <c r="NFF418" s="253"/>
      <c r="NFG418" s="253"/>
      <c r="NFH418" s="253"/>
      <c r="NFI418" s="253"/>
      <c r="NFJ418" s="253"/>
      <c r="NFK418" s="253"/>
      <c r="NFL418" s="253"/>
      <c r="NFM418" s="253"/>
      <c r="NFN418" s="253"/>
      <c r="NFO418" s="253"/>
      <c r="NFP418" s="253"/>
      <c r="NFQ418" s="253"/>
      <c r="NFR418" s="253"/>
      <c r="NFS418" s="253"/>
      <c r="NFT418" s="253"/>
      <c r="NFU418" s="253"/>
      <c r="NFV418" s="253"/>
      <c r="NFW418" s="253"/>
      <c r="NFX418" s="253"/>
      <c r="NFY418" s="253"/>
      <c r="NFZ418" s="253"/>
      <c r="NGA418" s="253"/>
      <c r="NGB418" s="253"/>
      <c r="NGC418" s="253"/>
      <c r="NGD418" s="253"/>
      <c r="NGE418" s="253"/>
      <c r="NGF418" s="253"/>
      <c r="NGG418" s="253"/>
      <c r="NGH418" s="253"/>
      <c r="NGI418" s="253"/>
      <c r="NGJ418" s="253"/>
      <c r="NGK418" s="253"/>
      <c r="NGL418" s="253"/>
      <c r="NGM418" s="253"/>
      <c r="NGN418" s="253"/>
      <c r="NGO418" s="253"/>
      <c r="NGP418" s="253"/>
      <c r="NGQ418" s="253"/>
      <c r="NGR418" s="253"/>
      <c r="NGS418" s="253"/>
      <c r="NGT418" s="253"/>
      <c r="NGU418" s="253"/>
      <c r="NGV418" s="253"/>
      <c r="NGW418" s="253"/>
      <c r="NGX418" s="253"/>
      <c r="NGY418" s="253"/>
      <c r="NGZ418" s="253"/>
      <c r="NHA418" s="253"/>
      <c r="NHB418" s="253"/>
      <c r="NHC418" s="253"/>
      <c r="NHD418" s="253"/>
      <c r="NHE418" s="253"/>
      <c r="NHF418" s="253"/>
      <c r="NHG418" s="253"/>
      <c r="NHH418" s="253"/>
      <c r="NHI418" s="253"/>
      <c r="NHJ418" s="253"/>
      <c r="NHK418" s="253"/>
      <c r="NHL418" s="253"/>
      <c r="NHM418" s="253"/>
      <c r="NHN418" s="253"/>
      <c r="NHO418" s="253"/>
      <c r="NHP418" s="253"/>
      <c r="NHQ418" s="253"/>
      <c r="NHR418" s="253"/>
      <c r="NHS418" s="253"/>
      <c r="NHT418" s="253"/>
      <c r="NHU418" s="253"/>
      <c r="NHV418" s="253"/>
      <c r="NHW418" s="253"/>
      <c r="NHX418" s="253"/>
      <c r="NHY418" s="253"/>
      <c r="NHZ418" s="253"/>
      <c r="NIA418" s="253"/>
      <c r="NIB418" s="253"/>
      <c r="NIC418" s="253"/>
      <c r="NID418" s="253"/>
      <c r="NIE418" s="253"/>
      <c r="NIF418" s="253"/>
      <c r="NIG418" s="253"/>
      <c r="NIH418" s="253"/>
      <c r="NII418" s="253"/>
      <c r="NIJ418" s="253"/>
      <c r="NIK418" s="253"/>
      <c r="NIL418" s="253"/>
      <c r="NIM418" s="253"/>
      <c r="NIN418" s="253"/>
      <c r="NIO418" s="253"/>
      <c r="NIP418" s="253"/>
      <c r="NIQ418" s="253"/>
      <c r="NIR418" s="253"/>
      <c r="NIS418" s="253"/>
      <c r="NIT418" s="253"/>
      <c r="NIU418" s="253"/>
      <c r="NIV418" s="253"/>
      <c r="NIW418" s="253"/>
      <c r="NIX418" s="253"/>
      <c r="NIY418" s="253"/>
      <c r="NIZ418" s="253"/>
      <c r="NJA418" s="253"/>
      <c r="NJB418" s="253"/>
      <c r="NJC418" s="253"/>
      <c r="NJD418" s="253"/>
      <c r="NJE418" s="253"/>
      <c r="NJF418" s="253"/>
      <c r="NJG418" s="253"/>
      <c r="NJH418" s="253"/>
      <c r="NJI418" s="253"/>
      <c r="NJJ418" s="253"/>
      <c r="NJK418" s="253"/>
      <c r="NJL418" s="253"/>
      <c r="NJM418" s="253"/>
      <c r="NJN418" s="253"/>
      <c r="NJO418" s="253"/>
      <c r="NJP418" s="253"/>
      <c r="NJQ418" s="253"/>
      <c r="NJR418" s="253"/>
      <c r="NJS418" s="253"/>
      <c r="NJT418" s="253"/>
      <c r="NJU418" s="253"/>
      <c r="NJV418" s="253"/>
      <c r="NJW418" s="253"/>
      <c r="NJX418" s="253"/>
      <c r="NJY418" s="253"/>
      <c r="NJZ418" s="253"/>
      <c r="NKA418" s="253"/>
      <c r="NKB418" s="253"/>
      <c r="NKC418" s="253"/>
      <c r="NKD418" s="253"/>
      <c r="NKE418" s="253"/>
      <c r="NKF418" s="253"/>
      <c r="NKG418" s="253"/>
      <c r="NKH418" s="253"/>
      <c r="NKI418" s="253"/>
      <c r="NKJ418" s="253"/>
      <c r="NKK418" s="253"/>
      <c r="NKL418" s="253"/>
      <c r="NKM418" s="253"/>
      <c r="NKN418" s="253"/>
      <c r="NKO418" s="253"/>
      <c r="NKP418" s="253"/>
      <c r="NKQ418" s="253"/>
      <c r="NKR418" s="253"/>
      <c r="NKS418" s="253"/>
      <c r="NKT418" s="253"/>
      <c r="NKU418" s="253"/>
      <c r="NKV418" s="253"/>
      <c r="NKW418" s="253"/>
      <c r="NKX418" s="253"/>
      <c r="NKY418" s="253"/>
      <c r="NKZ418" s="253"/>
      <c r="NLA418" s="253"/>
      <c r="NLB418" s="253"/>
      <c r="NLC418" s="253"/>
      <c r="NLD418" s="253"/>
      <c r="NLE418" s="253"/>
      <c r="NLF418" s="253"/>
      <c r="NLG418" s="253"/>
      <c r="NLH418" s="253"/>
      <c r="NLI418" s="253"/>
      <c r="NLJ418" s="253"/>
      <c r="NLK418" s="253"/>
      <c r="NLL418" s="253"/>
      <c r="NLM418" s="253"/>
      <c r="NLN418" s="253"/>
      <c r="NLO418" s="253"/>
      <c r="NLP418" s="253"/>
      <c r="NLQ418" s="253"/>
      <c r="NLR418" s="253"/>
      <c r="NLS418" s="253"/>
      <c r="NLT418" s="253"/>
      <c r="NLU418" s="253"/>
      <c r="NLV418" s="253"/>
      <c r="NLW418" s="253"/>
      <c r="NLX418" s="253"/>
      <c r="NLY418" s="253"/>
      <c r="NLZ418" s="253"/>
      <c r="NMA418" s="253"/>
      <c r="NMB418" s="253"/>
      <c r="NMC418" s="253"/>
      <c r="NMD418" s="253"/>
      <c r="NME418" s="253"/>
      <c r="NMF418" s="253"/>
      <c r="NMG418" s="253"/>
      <c r="NMH418" s="253"/>
      <c r="NMI418" s="253"/>
      <c r="NMJ418" s="253"/>
      <c r="NMK418" s="253"/>
      <c r="NML418" s="253"/>
      <c r="NMM418" s="253"/>
      <c r="NMN418" s="253"/>
      <c r="NMO418" s="253"/>
      <c r="NMP418" s="253"/>
      <c r="NMQ418" s="253"/>
      <c r="NMR418" s="253"/>
      <c r="NMS418" s="253"/>
      <c r="NMT418" s="253"/>
      <c r="NMU418" s="253"/>
      <c r="NMV418" s="253"/>
      <c r="NMW418" s="253"/>
      <c r="NMX418" s="253"/>
      <c r="NMY418" s="253"/>
      <c r="NMZ418" s="253"/>
      <c r="NNA418" s="253"/>
      <c r="NNB418" s="253"/>
      <c r="NNC418" s="253"/>
      <c r="NND418" s="253"/>
      <c r="NNE418" s="253"/>
      <c r="NNF418" s="253"/>
      <c r="NNG418" s="253"/>
      <c r="NNH418" s="253"/>
      <c r="NNI418" s="253"/>
      <c r="NNJ418" s="253"/>
      <c r="NNK418" s="253"/>
      <c r="NNL418" s="253"/>
      <c r="NNM418" s="253"/>
      <c r="NNN418" s="253"/>
      <c r="NNO418" s="253"/>
      <c r="NNP418" s="253"/>
      <c r="NNQ418" s="253"/>
      <c r="NNR418" s="253"/>
      <c r="NNS418" s="253"/>
      <c r="NNT418" s="253"/>
      <c r="NNU418" s="253"/>
      <c r="NNV418" s="253"/>
      <c r="NNW418" s="253"/>
      <c r="NNX418" s="253"/>
      <c r="NNY418" s="253"/>
      <c r="NNZ418" s="253"/>
      <c r="NOA418" s="253"/>
      <c r="NOB418" s="253"/>
      <c r="NOC418" s="253"/>
      <c r="NOD418" s="253"/>
      <c r="NOE418" s="253"/>
      <c r="NOF418" s="253"/>
      <c r="NOG418" s="253"/>
      <c r="NOH418" s="253"/>
      <c r="NOI418" s="253"/>
      <c r="NOJ418" s="253"/>
      <c r="NOK418" s="253"/>
      <c r="NOL418" s="253"/>
      <c r="NOM418" s="253"/>
      <c r="NON418" s="253"/>
      <c r="NOO418" s="253"/>
      <c r="NOP418" s="253"/>
      <c r="NOQ418" s="253"/>
      <c r="NOR418" s="253"/>
      <c r="NOS418" s="253"/>
      <c r="NOT418" s="253"/>
      <c r="NOU418" s="253"/>
      <c r="NOV418" s="253"/>
      <c r="NOW418" s="253"/>
      <c r="NOX418" s="253"/>
      <c r="NOY418" s="253"/>
      <c r="NOZ418" s="253"/>
      <c r="NPA418" s="253"/>
      <c r="NPB418" s="253"/>
      <c r="NPC418" s="253"/>
      <c r="NPD418" s="253"/>
      <c r="NPE418" s="253"/>
      <c r="NPF418" s="253"/>
      <c r="NPG418" s="253"/>
      <c r="NPH418" s="253"/>
      <c r="NPI418" s="253"/>
      <c r="NPJ418" s="253"/>
      <c r="NPK418" s="253"/>
      <c r="NPL418" s="253"/>
      <c r="NPM418" s="253"/>
      <c r="NPN418" s="253"/>
      <c r="NPO418" s="253"/>
      <c r="NPP418" s="253"/>
      <c r="NPQ418" s="253"/>
      <c r="NPR418" s="253"/>
      <c r="NPS418" s="253"/>
      <c r="NPT418" s="253"/>
      <c r="NPU418" s="253"/>
      <c r="NPV418" s="253"/>
      <c r="NPW418" s="253"/>
      <c r="NPX418" s="253"/>
      <c r="NPY418" s="253"/>
      <c r="NPZ418" s="253"/>
      <c r="NQA418" s="253"/>
      <c r="NQB418" s="253"/>
      <c r="NQC418" s="253"/>
      <c r="NQD418" s="253"/>
      <c r="NQE418" s="253"/>
      <c r="NQF418" s="253"/>
      <c r="NQG418" s="253"/>
      <c r="NQH418" s="253"/>
      <c r="NQI418" s="253"/>
      <c r="NQJ418" s="253"/>
      <c r="NQK418" s="253"/>
      <c r="NQL418" s="253"/>
      <c r="NQM418" s="253"/>
      <c r="NQN418" s="253"/>
      <c r="NQO418" s="253"/>
      <c r="NQP418" s="253"/>
      <c r="NQQ418" s="253"/>
      <c r="NQR418" s="253"/>
      <c r="NQS418" s="253"/>
      <c r="NQT418" s="253"/>
      <c r="NQU418" s="253"/>
      <c r="NQV418" s="253"/>
      <c r="NQW418" s="253"/>
      <c r="NQX418" s="253"/>
      <c r="NQY418" s="253"/>
      <c r="NQZ418" s="253"/>
      <c r="NRA418" s="253"/>
      <c r="NRB418" s="253"/>
      <c r="NRC418" s="253"/>
      <c r="NRD418" s="253"/>
      <c r="NRE418" s="253"/>
      <c r="NRF418" s="253"/>
      <c r="NRG418" s="253"/>
      <c r="NRH418" s="253"/>
      <c r="NRI418" s="253"/>
      <c r="NRJ418" s="253"/>
      <c r="NRK418" s="253"/>
      <c r="NRL418" s="253"/>
      <c r="NRM418" s="253"/>
      <c r="NRN418" s="253"/>
      <c r="NRO418" s="253"/>
      <c r="NRP418" s="253"/>
      <c r="NRQ418" s="253"/>
      <c r="NRR418" s="253"/>
      <c r="NRS418" s="253"/>
      <c r="NRT418" s="253"/>
      <c r="NRU418" s="253"/>
      <c r="NRV418" s="253"/>
      <c r="NRW418" s="253"/>
      <c r="NRX418" s="253"/>
      <c r="NRY418" s="253"/>
      <c r="NRZ418" s="253"/>
      <c r="NSA418" s="253"/>
      <c r="NSB418" s="253"/>
      <c r="NSC418" s="253"/>
      <c r="NSD418" s="253"/>
      <c r="NSE418" s="253"/>
      <c r="NSF418" s="253"/>
      <c r="NSG418" s="253"/>
      <c r="NSH418" s="253"/>
      <c r="NSI418" s="253"/>
      <c r="NSJ418" s="253"/>
      <c r="NSK418" s="253"/>
      <c r="NSL418" s="253"/>
      <c r="NSM418" s="253"/>
      <c r="NSN418" s="253"/>
      <c r="NSO418" s="253"/>
      <c r="NSP418" s="253"/>
      <c r="NSQ418" s="253"/>
      <c r="NSR418" s="253"/>
      <c r="NSS418" s="253"/>
      <c r="NST418" s="253"/>
      <c r="NSU418" s="253"/>
      <c r="NSV418" s="253"/>
      <c r="NSW418" s="253"/>
      <c r="NSX418" s="253"/>
      <c r="NSY418" s="253"/>
      <c r="NSZ418" s="253"/>
      <c r="NTA418" s="253"/>
      <c r="NTB418" s="253"/>
      <c r="NTC418" s="253"/>
      <c r="NTD418" s="253"/>
      <c r="NTE418" s="253"/>
      <c r="NTF418" s="253"/>
      <c r="NTG418" s="253"/>
      <c r="NTH418" s="253"/>
      <c r="NTI418" s="253"/>
      <c r="NTJ418" s="253"/>
      <c r="NTK418" s="253"/>
      <c r="NTL418" s="253"/>
      <c r="NTM418" s="253"/>
      <c r="NTN418" s="253"/>
      <c r="NTO418" s="253"/>
      <c r="NTP418" s="253"/>
      <c r="NTQ418" s="253"/>
      <c r="NTR418" s="253"/>
      <c r="NTS418" s="253"/>
      <c r="NTT418" s="253"/>
      <c r="NTU418" s="253"/>
      <c r="NTV418" s="253"/>
      <c r="NTW418" s="253"/>
      <c r="NTX418" s="253"/>
      <c r="NTY418" s="253"/>
      <c r="NTZ418" s="253"/>
      <c r="NUA418" s="253"/>
      <c r="NUB418" s="253"/>
      <c r="NUC418" s="253"/>
      <c r="NUD418" s="253"/>
      <c r="NUE418" s="253"/>
      <c r="NUF418" s="253"/>
      <c r="NUG418" s="253"/>
      <c r="NUH418" s="253"/>
      <c r="NUI418" s="253"/>
      <c r="NUJ418" s="253"/>
      <c r="NUK418" s="253"/>
      <c r="NUL418" s="253"/>
      <c r="NUM418" s="253"/>
      <c r="NUN418" s="253"/>
      <c r="NUO418" s="253"/>
      <c r="NUP418" s="253"/>
      <c r="NUQ418" s="253"/>
      <c r="NUR418" s="253"/>
      <c r="NUS418" s="253"/>
      <c r="NUT418" s="253"/>
      <c r="NUU418" s="253"/>
      <c r="NUV418" s="253"/>
      <c r="NUW418" s="253"/>
      <c r="NUX418" s="253"/>
      <c r="NUY418" s="253"/>
      <c r="NUZ418" s="253"/>
      <c r="NVA418" s="253"/>
      <c r="NVB418" s="253"/>
      <c r="NVC418" s="253"/>
      <c r="NVD418" s="253"/>
      <c r="NVE418" s="253"/>
      <c r="NVF418" s="253"/>
      <c r="NVG418" s="253"/>
      <c r="NVH418" s="253"/>
      <c r="NVI418" s="253"/>
      <c r="NVJ418" s="253"/>
      <c r="NVK418" s="253"/>
      <c r="NVL418" s="253"/>
      <c r="NVM418" s="253"/>
      <c r="NVN418" s="253"/>
      <c r="NVO418" s="253"/>
      <c r="NVP418" s="253"/>
      <c r="NVQ418" s="253"/>
      <c r="NVR418" s="253"/>
      <c r="NVS418" s="253"/>
      <c r="NVT418" s="253"/>
      <c r="NVU418" s="253"/>
      <c r="NVV418" s="253"/>
      <c r="NVW418" s="253"/>
      <c r="NVX418" s="253"/>
      <c r="NVY418" s="253"/>
      <c r="NVZ418" s="253"/>
      <c r="NWA418" s="253"/>
      <c r="NWB418" s="253"/>
      <c r="NWC418" s="253"/>
      <c r="NWD418" s="253"/>
      <c r="NWE418" s="253"/>
      <c r="NWF418" s="253"/>
      <c r="NWG418" s="253"/>
      <c r="NWH418" s="253"/>
      <c r="NWI418" s="253"/>
      <c r="NWJ418" s="253"/>
      <c r="NWK418" s="253"/>
      <c r="NWL418" s="253"/>
      <c r="NWM418" s="253"/>
      <c r="NWN418" s="253"/>
      <c r="NWO418" s="253"/>
      <c r="NWP418" s="253"/>
      <c r="NWQ418" s="253"/>
      <c r="NWR418" s="253"/>
      <c r="NWS418" s="253"/>
      <c r="NWT418" s="253"/>
      <c r="NWU418" s="253"/>
      <c r="NWV418" s="253"/>
      <c r="NWW418" s="253"/>
      <c r="NWX418" s="253"/>
      <c r="NWY418" s="253"/>
      <c r="NWZ418" s="253"/>
      <c r="NXA418" s="253"/>
      <c r="NXB418" s="253"/>
      <c r="NXC418" s="253"/>
      <c r="NXD418" s="253"/>
      <c r="NXE418" s="253"/>
      <c r="NXF418" s="253"/>
      <c r="NXG418" s="253"/>
      <c r="NXH418" s="253"/>
      <c r="NXI418" s="253"/>
      <c r="NXJ418" s="253"/>
      <c r="NXK418" s="253"/>
      <c r="NXL418" s="253"/>
      <c r="NXM418" s="253"/>
      <c r="NXN418" s="253"/>
      <c r="NXO418" s="253"/>
      <c r="NXP418" s="253"/>
      <c r="NXQ418" s="253"/>
      <c r="NXR418" s="253"/>
      <c r="NXS418" s="253"/>
      <c r="NXT418" s="253"/>
      <c r="NXU418" s="253"/>
      <c r="NXV418" s="253"/>
      <c r="NXW418" s="253"/>
      <c r="NXX418" s="253"/>
      <c r="NXY418" s="253"/>
      <c r="NXZ418" s="253"/>
      <c r="NYA418" s="253"/>
      <c r="NYB418" s="253"/>
      <c r="NYC418" s="253"/>
      <c r="NYD418" s="253"/>
      <c r="NYE418" s="253"/>
      <c r="NYF418" s="253"/>
      <c r="NYG418" s="253"/>
      <c r="NYH418" s="253"/>
      <c r="NYI418" s="253"/>
      <c r="NYJ418" s="253"/>
      <c r="NYK418" s="253"/>
      <c r="NYL418" s="253"/>
      <c r="NYM418" s="253"/>
      <c r="NYN418" s="253"/>
      <c r="NYO418" s="253"/>
      <c r="NYP418" s="253"/>
      <c r="NYQ418" s="253"/>
      <c r="NYR418" s="253"/>
      <c r="NYS418" s="253"/>
      <c r="NYT418" s="253"/>
      <c r="NYU418" s="253"/>
      <c r="NYV418" s="253"/>
      <c r="NYW418" s="253"/>
      <c r="NYX418" s="253"/>
      <c r="NYY418" s="253"/>
      <c r="NYZ418" s="253"/>
      <c r="NZA418" s="253"/>
      <c r="NZB418" s="253"/>
      <c r="NZC418" s="253"/>
      <c r="NZD418" s="253"/>
      <c r="NZE418" s="253"/>
      <c r="NZF418" s="253"/>
      <c r="NZG418" s="253"/>
      <c r="NZH418" s="253"/>
      <c r="NZI418" s="253"/>
      <c r="NZJ418" s="253"/>
      <c r="NZK418" s="253"/>
      <c r="NZL418" s="253"/>
      <c r="NZM418" s="253"/>
      <c r="NZN418" s="253"/>
      <c r="NZO418" s="253"/>
      <c r="NZP418" s="253"/>
      <c r="NZQ418" s="253"/>
      <c r="NZR418" s="253"/>
      <c r="NZS418" s="253"/>
      <c r="NZT418" s="253"/>
      <c r="NZU418" s="253"/>
      <c r="NZV418" s="253"/>
      <c r="NZW418" s="253"/>
      <c r="NZX418" s="253"/>
      <c r="NZY418" s="253"/>
      <c r="NZZ418" s="253"/>
      <c r="OAA418" s="253"/>
      <c r="OAB418" s="253"/>
      <c r="OAC418" s="253"/>
      <c r="OAD418" s="253"/>
      <c r="OAE418" s="253"/>
      <c r="OAF418" s="253"/>
      <c r="OAG418" s="253"/>
      <c r="OAH418" s="253"/>
      <c r="OAI418" s="253"/>
      <c r="OAJ418" s="253"/>
      <c r="OAK418" s="253"/>
      <c r="OAL418" s="253"/>
      <c r="OAM418" s="253"/>
      <c r="OAN418" s="253"/>
      <c r="OAO418" s="253"/>
      <c r="OAP418" s="253"/>
      <c r="OAQ418" s="253"/>
      <c r="OAR418" s="253"/>
      <c r="OAS418" s="253"/>
      <c r="OAT418" s="253"/>
      <c r="OAU418" s="253"/>
      <c r="OAV418" s="253"/>
      <c r="OAW418" s="253"/>
      <c r="OAX418" s="253"/>
      <c r="OAY418" s="253"/>
      <c r="OAZ418" s="253"/>
      <c r="OBA418" s="253"/>
      <c r="OBB418" s="253"/>
      <c r="OBC418" s="253"/>
      <c r="OBD418" s="253"/>
      <c r="OBE418" s="253"/>
      <c r="OBF418" s="253"/>
      <c r="OBG418" s="253"/>
      <c r="OBH418" s="253"/>
      <c r="OBI418" s="253"/>
      <c r="OBJ418" s="253"/>
      <c r="OBK418" s="253"/>
      <c r="OBL418" s="253"/>
      <c r="OBM418" s="253"/>
      <c r="OBN418" s="253"/>
      <c r="OBO418" s="253"/>
      <c r="OBP418" s="253"/>
      <c r="OBQ418" s="253"/>
      <c r="OBR418" s="253"/>
      <c r="OBS418" s="253"/>
      <c r="OBT418" s="253"/>
      <c r="OBU418" s="253"/>
      <c r="OBV418" s="253"/>
      <c r="OBW418" s="253"/>
      <c r="OBX418" s="253"/>
      <c r="OBY418" s="253"/>
      <c r="OBZ418" s="253"/>
      <c r="OCA418" s="253"/>
      <c r="OCB418" s="253"/>
      <c r="OCC418" s="253"/>
      <c r="OCD418" s="253"/>
      <c r="OCE418" s="253"/>
      <c r="OCF418" s="253"/>
      <c r="OCG418" s="253"/>
      <c r="OCH418" s="253"/>
      <c r="OCI418" s="253"/>
      <c r="OCJ418" s="253"/>
      <c r="OCK418" s="253"/>
      <c r="OCL418" s="253"/>
      <c r="OCM418" s="253"/>
      <c r="OCN418" s="253"/>
      <c r="OCO418" s="253"/>
      <c r="OCP418" s="253"/>
      <c r="OCQ418" s="253"/>
      <c r="OCR418" s="253"/>
      <c r="OCS418" s="253"/>
      <c r="OCT418" s="253"/>
      <c r="OCU418" s="253"/>
      <c r="OCV418" s="253"/>
      <c r="OCW418" s="253"/>
      <c r="OCX418" s="253"/>
      <c r="OCY418" s="253"/>
      <c r="OCZ418" s="253"/>
      <c r="ODA418" s="253"/>
      <c r="ODB418" s="253"/>
      <c r="ODC418" s="253"/>
      <c r="ODD418" s="253"/>
      <c r="ODE418" s="253"/>
      <c r="ODF418" s="253"/>
      <c r="ODG418" s="253"/>
      <c r="ODH418" s="253"/>
      <c r="ODI418" s="253"/>
      <c r="ODJ418" s="253"/>
      <c r="ODK418" s="253"/>
      <c r="ODL418" s="253"/>
      <c r="ODM418" s="253"/>
      <c r="ODN418" s="253"/>
      <c r="ODO418" s="253"/>
      <c r="ODP418" s="253"/>
      <c r="ODQ418" s="253"/>
      <c r="ODR418" s="253"/>
      <c r="ODS418" s="253"/>
      <c r="ODT418" s="253"/>
      <c r="ODU418" s="253"/>
      <c r="ODV418" s="253"/>
      <c r="ODW418" s="253"/>
      <c r="ODX418" s="253"/>
      <c r="ODY418" s="253"/>
      <c r="ODZ418" s="253"/>
      <c r="OEA418" s="253"/>
      <c r="OEB418" s="253"/>
      <c r="OEC418" s="253"/>
      <c r="OED418" s="253"/>
      <c r="OEE418" s="253"/>
      <c r="OEF418" s="253"/>
      <c r="OEG418" s="253"/>
      <c r="OEH418" s="253"/>
      <c r="OEI418" s="253"/>
      <c r="OEJ418" s="253"/>
      <c r="OEK418" s="253"/>
      <c r="OEL418" s="253"/>
      <c r="OEM418" s="253"/>
      <c r="OEN418" s="253"/>
      <c r="OEO418" s="253"/>
      <c r="OEP418" s="253"/>
      <c r="OEQ418" s="253"/>
      <c r="OER418" s="253"/>
      <c r="OES418" s="253"/>
      <c r="OET418" s="253"/>
      <c r="OEU418" s="253"/>
      <c r="OEV418" s="253"/>
      <c r="OEW418" s="253"/>
      <c r="OEX418" s="253"/>
      <c r="OEY418" s="253"/>
      <c r="OEZ418" s="253"/>
      <c r="OFA418" s="253"/>
      <c r="OFB418" s="253"/>
      <c r="OFC418" s="253"/>
      <c r="OFD418" s="253"/>
      <c r="OFE418" s="253"/>
      <c r="OFF418" s="253"/>
      <c r="OFG418" s="253"/>
      <c r="OFH418" s="253"/>
      <c r="OFI418" s="253"/>
      <c r="OFJ418" s="253"/>
      <c r="OFK418" s="253"/>
      <c r="OFL418" s="253"/>
      <c r="OFM418" s="253"/>
      <c r="OFN418" s="253"/>
      <c r="OFO418" s="253"/>
      <c r="OFP418" s="253"/>
      <c r="OFQ418" s="253"/>
      <c r="OFR418" s="253"/>
      <c r="OFS418" s="253"/>
      <c r="OFT418" s="253"/>
      <c r="OFU418" s="253"/>
      <c r="OFV418" s="253"/>
      <c r="OFW418" s="253"/>
      <c r="OFX418" s="253"/>
      <c r="OFY418" s="253"/>
      <c r="OFZ418" s="253"/>
      <c r="OGA418" s="253"/>
      <c r="OGB418" s="253"/>
      <c r="OGC418" s="253"/>
      <c r="OGD418" s="253"/>
      <c r="OGE418" s="253"/>
      <c r="OGF418" s="253"/>
      <c r="OGG418" s="253"/>
      <c r="OGH418" s="253"/>
      <c r="OGI418" s="253"/>
      <c r="OGJ418" s="253"/>
      <c r="OGK418" s="253"/>
      <c r="OGL418" s="253"/>
      <c r="OGM418" s="253"/>
      <c r="OGN418" s="253"/>
      <c r="OGO418" s="253"/>
      <c r="OGP418" s="253"/>
      <c r="OGQ418" s="253"/>
      <c r="OGR418" s="253"/>
      <c r="OGS418" s="253"/>
      <c r="OGT418" s="253"/>
      <c r="OGU418" s="253"/>
      <c r="OGV418" s="253"/>
      <c r="OGW418" s="253"/>
      <c r="OGX418" s="253"/>
      <c r="OGY418" s="253"/>
      <c r="OGZ418" s="253"/>
      <c r="OHA418" s="253"/>
      <c r="OHB418" s="253"/>
      <c r="OHC418" s="253"/>
      <c r="OHD418" s="253"/>
      <c r="OHE418" s="253"/>
      <c r="OHF418" s="253"/>
      <c r="OHG418" s="253"/>
      <c r="OHH418" s="253"/>
      <c r="OHI418" s="253"/>
      <c r="OHJ418" s="253"/>
      <c r="OHK418" s="253"/>
      <c r="OHL418" s="253"/>
      <c r="OHM418" s="253"/>
      <c r="OHN418" s="253"/>
      <c r="OHO418" s="253"/>
      <c r="OHP418" s="253"/>
      <c r="OHQ418" s="253"/>
      <c r="OHR418" s="253"/>
      <c r="OHS418" s="253"/>
      <c r="OHT418" s="253"/>
      <c r="OHU418" s="253"/>
      <c r="OHV418" s="253"/>
      <c r="OHW418" s="253"/>
      <c r="OHX418" s="253"/>
      <c r="OHY418" s="253"/>
      <c r="OHZ418" s="253"/>
      <c r="OIA418" s="253"/>
      <c r="OIB418" s="253"/>
      <c r="OIC418" s="253"/>
      <c r="OID418" s="253"/>
      <c r="OIE418" s="253"/>
      <c r="OIF418" s="253"/>
      <c r="OIG418" s="253"/>
      <c r="OIH418" s="253"/>
      <c r="OII418" s="253"/>
      <c r="OIJ418" s="253"/>
      <c r="OIK418" s="253"/>
      <c r="OIL418" s="253"/>
      <c r="OIM418" s="253"/>
      <c r="OIN418" s="253"/>
      <c r="OIO418" s="253"/>
      <c r="OIP418" s="253"/>
      <c r="OIQ418" s="253"/>
      <c r="OIR418" s="253"/>
      <c r="OIS418" s="253"/>
      <c r="OIT418" s="253"/>
      <c r="OIU418" s="253"/>
      <c r="OIV418" s="253"/>
      <c r="OIW418" s="253"/>
      <c r="OIX418" s="253"/>
      <c r="OIY418" s="253"/>
      <c r="OIZ418" s="253"/>
      <c r="OJA418" s="253"/>
      <c r="OJB418" s="253"/>
      <c r="OJC418" s="253"/>
      <c r="OJD418" s="253"/>
      <c r="OJE418" s="253"/>
      <c r="OJF418" s="253"/>
      <c r="OJG418" s="253"/>
      <c r="OJH418" s="253"/>
      <c r="OJI418" s="253"/>
      <c r="OJJ418" s="253"/>
      <c r="OJK418" s="253"/>
      <c r="OJL418" s="253"/>
      <c r="OJM418" s="253"/>
      <c r="OJN418" s="253"/>
      <c r="OJO418" s="253"/>
      <c r="OJP418" s="253"/>
      <c r="OJQ418" s="253"/>
      <c r="OJR418" s="253"/>
      <c r="OJS418" s="253"/>
      <c r="OJT418" s="253"/>
      <c r="OJU418" s="253"/>
      <c r="OJV418" s="253"/>
      <c r="OJW418" s="253"/>
      <c r="OJX418" s="253"/>
      <c r="OJY418" s="253"/>
      <c r="OJZ418" s="253"/>
      <c r="OKA418" s="253"/>
      <c r="OKB418" s="253"/>
      <c r="OKC418" s="253"/>
      <c r="OKD418" s="253"/>
      <c r="OKE418" s="253"/>
      <c r="OKF418" s="253"/>
      <c r="OKG418" s="253"/>
      <c r="OKH418" s="253"/>
      <c r="OKI418" s="253"/>
      <c r="OKJ418" s="253"/>
      <c r="OKK418" s="253"/>
      <c r="OKL418" s="253"/>
      <c r="OKM418" s="253"/>
      <c r="OKN418" s="253"/>
      <c r="OKO418" s="253"/>
      <c r="OKP418" s="253"/>
      <c r="OKQ418" s="253"/>
      <c r="OKR418" s="253"/>
      <c r="OKS418" s="253"/>
      <c r="OKT418" s="253"/>
      <c r="OKU418" s="253"/>
      <c r="OKV418" s="253"/>
      <c r="OKW418" s="253"/>
      <c r="OKX418" s="253"/>
      <c r="OKY418" s="253"/>
      <c r="OKZ418" s="253"/>
      <c r="OLA418" s="253"/>
      <c r="OLB418" s="253"/>
      <c r="OLC418" s="253"/>
      <c r="OLD418" s="253"/>
      <c r="OLE418" s="253"/>
      <c r="OLF418" s="253"/>
      <c r="OLG418" s="253"/>
      <c r="OLH418" s="253"/>
      <c r="OLI418" s="253"/>
      <c r="OLJ418" s="253"/>
      <c r="OLK418" s="253"/>
      <c r="OLL418" s="253"/>
      <c r="OLM418" s="253"/>
      <c r="OLN418" s="253"/>
      <c r="OLO418" s="253"/>
      <c r="OLP418" s="253"/>
      <c r="OLQ418" s="253"/>
      <c r="OLR418" s="253"/>
      <c r="OLS418" s="253"/>
      <c r="OLT418" s="253"/>
      <c r="OLU418" s="253"/>
      <c r="OLV418" s="253"/>
      <c r="OLW418" s="253"/>
      <c r="OLX418" s="253"/>
      <c r="OLY418" s="253"/>
      <c r="OLZ418" s="253"/>
      <c r="OMA418" s="253"/>
      <c r="OMB418" s="253"/>
      <c r="OMC418" s="253"/>
      <c r="OMD418" s="253"/>
      <c r="OME418" s="253"/>
      <c r="OMF418" s="253"/>
      <c r="OMG418" s="253"/>
      <c r="OMH418" s="253"/>
      <c r="OMI418" s="253"/>
      <c r="OMJ418" s="253"/>
      <c r="OMK418" s="253"/>
      <c r="OML418" s="253"/>
      <c r="OMM418" s="253"/>
      <c r="OMN418" s="253"/>
      <c r="OMO418" s="253"/>
      <c r="OMP418" s="253"/>
      <c r="OMQ418" s="253"/>
      <c r="OMR418" s="253"/>
      <c r="OMS418" s="253"/>
      <c r="OMT418" s="253"/>
      <c r="OMU418" s="253"/>
      <c r="OMV418" s="253"/>
      <c r="OMW418" s="253"/>
      <c r="OMX418" s="253"/>
      <c r="OMY418" s="253"/>
      <c r="OMZ418" s="253"/>
      <c r="ONA418" s="253"/>
      <c r="ONB418" s="253"/>
      <c r="ONC418" s="253"/>
      <c r="OND418" s="253"/>
      <c r="ONE418" s="253"/>
      <c r="ONF418" s="253"/>
      <c r="ONG418" s="253"/>
      <c r="ONH418" s="253"/>
      <c r="ONI418" s="253"/>
      <c r="ONJ418" s="253"/>
      <c r="ONK418" s="253"/>
      <c r="ONL418" s="253"/>
      <c r="ONM418" s="253"/>
      <c r="ONN418" s="253"/>
      <c r="ONO418" s="253"/>
      <c r="ONP418" s="253"/>
      <c r="ONQ418" s="253"/>
      <c r="ONR418" s="253"/>
      <c r="ONS418" s="253"/>
      <c r="ONT418" s="253"/>
      <c r="ONU418" s="253"/>
      <c r="ONV418" s="253"/>
      <c r="ONW418" s="253"/>
      <c r="ONX418" s="253"/>
      <c r="ONY418" s="253"/>
      <c r="ONZ418" s="253"/>
      <c r="OOA418" s="253"/>
      <c r="OOB418" s="253"/>
      <c r="OOC418" s="253"/>
      <c r="OOD418" s="253"/>
      <c r="OOE418" s="253"/>
      <c r="OOF418" s="253"/>
      <c r="OOG418" s="253"/>
      <c r="OOH418" s="253"/>
      <c r="OOI418" s="253"/>
      <c r="OOJ418" s="253"/>
      <c r="OOK418" s="253"/>
      <c r="OOL418" s="253"/>
      <c r="OOM418" s="253"/>
      <c r="OON418" s="253"/>
      <c r="OOO418" s="253"/>
      <c r="OOP418" s="253"/>
      <c r="OOQ418" s="253"/>
      <c r="OOR418" s="253"/>
      <c r="OOS418" s="253"/>
      <c r="OOT418" s="253"/>
      <c r="OOU418" s="253"/>
      <c r="OOV418" s="253"/>
      <c r="OOW418" s="253"/>
      <c r="OOX418" s="253"/>
      <c r="OOY418" s="253"/>
      <c r="OOZ418" s="253"/>
      <c r="OPA418" s="253"/>
      <c r="OPB418" s="253"/>
      <c r="OPC418" s="253"/>
      <c r="OPD418" s="253"/>
      <c r="OPE418" s="253"/>
      <c r="OPF418" s="253"/>
      <c r="OPG418" s="253"/>
      <c r="OPH418" s="253"/>
      <c r="OPI418" s="253"/>
      <c r="OPJ418" s="253"/>
      <c r="OPK418" s="253"/>
      <c r="OPL418" s="253"/>
      <c r="OPM418" s="253"/>
      <c r="OPN418" s="253"/>
      <c r="OPO418" s="253"/>
      <c r="OPP418" s="253"/>
      <c r="OPQ418" s="253"/>
      <c r="OPR418" s="253"/>
      <c r="OPS418" s="253"/>
      <c r="OPT418" s="253"/>
      <c r="OPU418" s="253"/>
      <c r="OPV418" s="253"/>
      <c r="OPW418" s="253"/>
      <c r="OPX418" s="253"/>
      <c r="OPY418" s="253"/>
      <c r="OPZ418" s="253"/>
      <c r="OQA418" s="253"/>
      <c r="OQB418" s="253"/>
      <c r="OQC418" s="253"/>
      <c r="OQD418" s="253"/>
      <c r="OQE418" s="253"/>
      <c r="OQF418" s="253"/>
      <c r="OQG418" s="253"/>
      <c r="OQH418" s="253"/>
      <c r="OQI418" s="253"/>
      <c r="OQJ418" s="253"/>
      <c r="OQK418" s="253"/>
      <c r="OQL418" s="253"/>
      <c r="OQM418" s="253"/>
      <c r="OQN418" s="253"/>
      <c r="OQO418" s="253"/>
      <c r="OQP418" s="253"/>
      <c r="OQQ418" s="253"/>
      <c r="OQR418" s="253"/>
      <c r="OQS418" s="253"/>
      <c r="OQT418" s="253"/>
      <c r="OQU418" s="253"/>
      <c r="OQV418" s="253"/>
      <c r="OQW418" s="253"/>
      <c r="OQX418" s="253"/>
      <c r="OQY418" s="253"/>
      <c r="OQZ418" s="253"/>
      <c r="ORA418" s="253"/>
      <c r="ORB418" s="253"/>
      <c r="ORC418" s="253"/>
      <c r="ORD418" s="253"/>
      <c r="ORE418" s="253"/>
      <c r="ORF418" s="253"/>
      <c r="ORG418" s="253"/>
      <c r="ORH418" s="253"/>
      <c r="ORI418" s="253"/>
      <c r="ORJ418" s="253"/>
      <c r="ORK418" s="253"/>
      <c r="ORL418" s="253"/>
      <c r="ORM418" s="253"/>
      <c r="ORN418" s="253"/>
      <c r="ORO418" s="253"/>
      <c r="ORP418" s="253"/>
      <c r="ORQ418" s="253"/>
      <c r="ORR418" s="253"/>
      <c r="ORS418" s="253"/>
      <c r="ORT418" s="253"/>
      <c r="ORU418" s="253"/>
      <c r="ORV418" s="253"/>
      <c r="ORW418" s="253"/>
      <c r="ORX418" s="253"/>
      <c r="ORY418" s="253"/>
      <c r="ORZ418" s="253"/>
      <c r="OSA418" s="253"/>
      <c r="OSB418" s="253"/>
      <c r="OSC418" s="253"/>
      <c r="OSD418" s="253"/>
      <c r="OSE418" s="253"/>
      <c r="OSF418" s="253"/>
      <c r="OSG418" s="253"/>
      <c r="OSH418" s="253"/>
      <c r="OSI418" s="253"/>
      <c r="OSJ418" s="253"/>
      <c r="OSK418" s="253"/>
      <c r="OSL418" s="253"/>
      <c r="OSM418" s="253"/>
      <c r="OSN418" s="253"/>
      <c r="OSO418" s="253"/>
      <c r="OSP418" s="253"/>
      <c r="OSQ418" s="253"/>
      <c r="OSR418" s="253"/>
      <c r="OSS418" s="253"/>
      <c r="OST418" s="253"/>
      <c r="OSU418" s="253"/>
      <c r="OSV418" s="253"/>
      <c r="OSW418" s="253"/>
      <c r="OSX418" s="253"/>
      <c r="OSY418" s="253"/>
      <c r="OSZ418" s="253"/>
      <c r="OTA418" s="253"/>
      <c r="OTB418" s="253"/>
      <c r="OTC418" s="253"/>
      <c r="OTD418" s="253"/>
      <c r="OTE418" s="253"/>
      <c r="OTF418" s="253"/>
      <c r="OTG418" s="253"/>
      <c r="OTH418" s="253"/>
      <c r="OTI418" s="253"/>
      <c r="OTJ418" s="253"/>
      <c r="OTK418" s="253"/>
      <c r="OTL418" s="253"/>
      <c r="OTM418" s="253"/>
      <c r="OTN418" s="253"/>
      <c r="OTO418" s="253"/>
      <c r="OTP418" s="253"/>
      <c r="OTQ418" s="253"/>
      <c r="OTR418" s="253"/>
      <c r="OTS418" s="253"/>
      <c r="OTT418" s="253"/>
      <c r="OTU418" s="253"/>
      <c r="OTV418" s="253"/>
      <c r="OTW418" s="253"/>
      <c r="OTX418" s="253"/>
      <c r="OTY418" s="253"/>
      <c r="OTZ418" s="253"/>
      <c r="OUA418" s="253"/>
      <c r="OUB418" s="253"/>
      <c r="OUC418" s="253"/>
      <c r="OUD418" s="253"/>
      <c r="OUE418" s="253"/>
      <c r="OUF418" s="253"/>
      <c r="OUG418" s="253"/>
      <c r="OUH418" s="253"/>
      <c r="OUI418" s="253"/>
      <c r="OUJ418" s="253"/>
      <c r="OUK418" s="253"/>
      <c r="OUL418" s="253"/>
      <c r="OUM418" s="253"/>
      <c r="OUN418" s="253"/>
      <c r="OUO418" s="253"/>
      <c r="OUP418" s="253"/>
      <c r="OUQ418" s="253"/>
      <c r="OUR418" s="253"/>
      <c r="OUS418" s="253"/>
      <c r="OUT418" s="253"/>
      <c r="OUU418" s="253"/>
      <c r="OUV418" s="253"/>
      <c r="OUW418" s="253"/>
      <c r="OUX418" s="253"/>
      <c r="OUY418" s="253"/>
      <c r="OUZ418" s="253"/>
      <c r="OVA418" s="253"/>
      <c r="OVB418" s="253"/>
      <c r="OVC418" s="253"/>
      <c r="OVD418" s="253"/>
      <c r="OVE418" s="253"/>
      <c r="OVF418" s="253"/>
      <c r="OVG418" s="253"/>
      <c r="OVH418" s="253"/>
      <c r="OVI418" s="253"/>
      <c r="OVJ418" s="253"/>
      <c r="OVK418" s="253"/>
      <c r="OVL418" s="253"/>
      <c r="OVM418" s="253"/>
      <c r="OVN418" s="253"/>
      <c r="OVO418" s="253"/>
      <c r="OVP418" s="253"/>
      <c r="OVQ418" s="253"/>
      <c r="OVR418" s="253"/>
      <c r="OVS418" s="253"/>
      <c r="OVT418" s="253"/>
      <c r="OVU418" s="253"/>
      <c r="OVV418" s="253"/>
      <c r="OVW418" s="253"/>
      <c r="OVX418" s="253"/>
      <c r="OVY418" s="253"/>
      <c r="OVZ418" s="253"/>
      <c r="OWA418" s="253"/>
      <c r="OWB418" s="253"/>
      <c r="OWC418" s="253"/>
      <c r="OWD418" s="253"/>
      <c r="OWE418" s="253"/>
      <c r="OWF418" s="253"/>
      <c r="OWG418" s="253"/>
      <c r="OWH418" s="253"/>
      <c r="OWI418" s="253"/>
      <c r="OWJ418" s="253"/>
      <c r="OWK418" s="253"/>
      <c r="OWL418" s="253"/>
      <c r="OWM418" s="253"/>
      <c r="OWN418" s="253"/>
      <c r="OWO418" s="253"/>
      <c r="OWP418" s="253"/>
      <c r="OWQ418" s="253"/>
      <c r="OWR418" s="253"/>
      <c r="OWS418" s="253"/>
      <c r="OWT418" s="253"/>
      <c r="OWU418" s="253"/>
      <c r="OWV418" s="253"/>
      <c r="OWW418" s="253"/>
      <c r="OWX418" s="253"/>
      <c r="OWY418" s="253"/>
      <c r="OWZ418" s="253"/>
      <c r="OXA418" s="253"/>
      <c r="OXB418" s="253"/>
      <c r="OXC418" s="253"/>
      <c r="OXD418" s="253"/>
      <c r="OXE418" s="253"/>
      <c r="OXF418" s="253"/>
      <c r="OXG418" s="253"/>
      <c r="OXH418" s="253"/>
      <c r="OXI418" s="253"/>
      <c r="OXJ418" s="253"/>
      <c r="OXK418" s="253"/>
      <c r="OXL418" s="253"/>
      <c r="OXM418" s="253"/>
      <c r="OXN418" s="253"/>
      <c r="OXO418" s="253"/>
      <c r="OXP418" s="253"/>
      <c r="OXQ418" s="253"/>
      <c r="OXR418" s="253"/>
      <c r="OXS418" s="253"/>
      <c r="OXT418" s="253"/>
      <c r="OXU418" s="253"/>
      <c r="OXV418" s="253"/>
      <c r="OXW418" s="253"/>
      <c r="OXX418" s="253"/>
      <c r="OXY418" s="253"/>
      <c r="OXZ418" s="253"/>
      <c r="OYA418" s="253"/>
      <c r="OYB418" s="253"/>
      <c r="OYC418" s="253"/>
      <c r="OYD418" s="253"/>
      <c r="OYE418" s="253"/>
      <c r="OYF418" s="253"/>
      <c r="OYG418" s="253"/>
      <c r="OYH418" s="253"/>
      <c r="OYI418" s="253"/>
      <c r="OYJ418" s="253"/>
      <c r="OYK418" s="253"/>
      <c r="OYL418" s="253"/>
      <c r="OYM418" s="253"/>
      <c r="OYN418" s="253"/>
      <c r="OYO418" s="253"/>
      <c r="OYP418" s="253"/>
      <c r="OYQ418" s="253"/>
      <c r="OYR418" s="253"/>
      <c r="OYS418" s="253"/>
      <c r="OYT418" s="253"/>
      <c r="OYU418" s="253"/>
      <c r="OYV418" s="253"/>
      <c r="OYW418" s="253"/>
      <c r="OYX418" s="253"/>
      <c r="OYY418" s="253"/>
      <c r="OYZ418" s="253"/>
      <c r="OZA418" s="253"/>
      <c r="OZB418" s="253"/>
      <c r="OZC418" s="253"/>
      <c r="OZD418" s="253"/>
      <c r="OZE418" s="253"/>
      <c r="OZF418" s="253"/>
      <c r="OZG418" s="253"/>
      <c r="OZH418" s="253"/>
      <c r="OZI418" s="253"/>
      <c r="OZJ418" s="253"/>
      <c r="OZK418" s="253"/>
      <c r="OZL418" s="253"/>
      <c r="OZM418" s="253"/>
      <c r="OZN418" s="253"/>
      <c r="OZO418" s="253"/>
      <c r="OZP418" s="253"/>
      <c r="OZQ418" s="253"/>
      <c r="OZR418" s="253"/>
      <c r="OZS418" s="253"/>
      <c r="OZT418" s="253"/>
      <c r="OZU418" s="253"/>
      <c r="OZV418" s="253"/>
      <c r="OZW418" s="253"/>
      <c r="OZX418" s="253"/>
      <c r="OZY418" s="253"/>
      <c r="OZZ418" s="253"/>
      <c r="PAA418" s="253"/>
      <c r="PAB418" s="253"/>
      <c r="PAC418" s="253"/>
      <c r="PAD418" s="253"/>
      <c r="PAE418" s="253"/>
      <c r="PAF418" s="253"/>
      <c r="PAG418" s="253"/>
      <c r="PAH418" s="253"/>
      <c r="PAI418" s="253"/>
      <c r="PAJ418" s="253"/>
      <c r="PAK418" s="253"/>
      <c r="PAL418" s="253"/>
      <c r="PAM418" s="253"/>
      <c r="PAN418" s="253"/>
      <c r="PAO418" s="253"/>
      <c r="PAP418" s="253"/>
      <c r="PAQ418" s="253"/>
      <c r="PAR418" s="253"/>
      <c r="PAS418" s="253"/>
      <c r="PAT418" s="253"/>
      <c r="PAU418" s="253"/>
      <c r="PAV418" s="253"/>
      <c r="PAW418" s="253"/>
      <c r="PAX418" s="253"/>
      <c r="PAY418" s="253"/>
      <c r="PAZ418" s="253"/>
      <c r="PBA418" s="253"/>
      <c r="PBB418" s="253"/>
      <c r="PBC418" s="253"/>
      <c r="PBD418" s="253"/>
      <c r="PBE418" s="253"/>
      <c r="PBF418" s="253"/>
      <c r="PBG418" s="253"/>
      <c r="PBH418" s="253"/>
      <c r="PBI418" s="253"/>
      <c r="PBJ418" s="253"/>
      <c r="PBK418" s="253"/>
      <c r="PBL418" s="253"/>
      <c r="PBM418" s="253"/>
      <c r="PBN418" s="253"/>
      <c r="PBO418" s="253"/>
      <c r="PBP418" s="253"/>
      <c r="PBQ418" s="253"/>
      <c r="PBR418" s="253"/>
      <c r="PBS418" s="253"/>
      <c r="PBT418" s="253"/>
      <c r="PBU418" s="253"/>
      <c r="PBV418" s="253"/>
      <c r="PBW418" s="253"/>
      <c r="PBX418" s="253"/>
      <c r="PBY418" s="253"/>
      <c r="PBZ418" s="253"/>
      <c r="PCA418" s="253"/>
      <c r="PCB418" s="253"/>
      <c r="PCC418" s="253"/>
      <c r="PCD418" s="253"/>
      <c r="PCE418" s="253"/>
      <c r="PCF418" s="253"/>
      <c r="PCG418" s="253"/>
      <c r="PCH418" s="253"/>
      <c r="PCI418" s="253"/>
      <c r="PCJ418" s="253"/>
      <c r="PCK418" s="253"/>
      <c r="PCL418" s="253"/>
      <c r="PCM418" s="253"/>
      <c r="PCN418" s="253"/>
      <c r="PCO418" s="253"/>
      <c r="PCP418" s="253"/>
      <c r="PCQ418" s="253"/>
      <c r="PCR418" s="253"/>
      <c r="PCS418" s="253"/>
      <c r="PCT418" s="253"/>
      <c r="PCU418" s="253"/>
      <c r="PCV418" s="253"/>
      <c r="PCW418" s="253"/>
      <c r="PCX418" s="253"/>
      <c r="PCY418" s="253"/>
      <c r="PCZ418" s="253"/>
      <c r="PDA418" s="253"/>
      <c r="PDB418" s="253"/>
      <c r="PDC418" s="253"/>
      <c r="PDD418" s="253"/>
      <c r="PDE418" s="253"/>
      <c r="PDF418" s="253"/>
      <c r="PDG418" s="253"/>
      <c r="PDH418" s="253"/>
      <c r="PDI418" s="253"/>
      <c r="PDJ418" s="253"/>
      <c r="PDK418" s="253"/>
      <c r="PDL418" s="253"/>
      <c r="PDM418" s="253"/>
      <c r="PDN418" s="253"/>
      <c r="PDO418" s="253"/>
      <c r="PDP418" s="253"/>
      <c r="PDQ418" s="253"/>
      <c r="PDR418" s="253"/>
      <c r="PDS418" s="253"/>
      <c r="PDT418" s="253"/>
      <c r="PDU418" s="253"/>
      <c r="PDV418" s="253"/>
      <c r="PDW418" s="253"/>
      <c r="PDX418" s="253"/>
      <c r="PDY418" s="253"/>
      <c r="PDZ418" s="253"/>
      <c r="PEA418" s="253"/>
      <c r="PEB418" s="253"/>
      <c r="PEC418" s="253"/>
      <c r="PED418" s="253"/>
      <c r="PEE418" s="253"/>
      <c r="PEF418" s="253"/>
      <c r="PEG418" s="253"/>
      <c r="PEH418" s="253"/>
      <c r="PEI418" s="253"/>
      <c r="PEJ418" s="253"/>
      <c r="PEK418" s="253"/>
      <c r="PEL418" s="253"/>
      <c r="PEM418" s="253"/>
      <c r="PEN418" s="253"/>
      <c r="PEO418" s="253"/>
      <c r="PEP418" s="253"/>
      <c r="PEQ418" s="253"/>
      <c r="PER418" s="253"/>
      <c r="PES418" s="253"/>
      <c r="PET418" s="253"/>
      <c r="PEU418" s="253"/>
      <c r="PEV418" s="253"/>
      <c r="PEW418" s="253"/>
      <c r="PEX418" s="253"/>
      <c r="PEY418" s="253"/>
      <c r="PEZ418" s="253"/>
      <c r="PFA418" s="253"/>
      <c r="PFB418" s="253"/>
      <c r="PFC418" s="253"/>
      <c r="PFD418" s="253"/>
      <c r="PFE418" s="253"/>
      <c r="PFF418" s="253"/>
      <c r="PFG418" s="253"/>
      <c r="PFH418" s="253"/>
      <c r="PFI418" s="253"/>
      <c r="PFJ418" s="253"/>
      <c r="PFK418" s="253"/>
      <c r="PFL418" s="253"/>
      <c r="PFM418" s="253"/>
      <c r="PFN418" s="253"/>
      <c r="PFO418" s="253"/>
      <c r="PFP418" s="253"/>
      <c r="PFQ418" s="253"/>
      <c r="PFR418" s="253"/>
      <c r="PFS418" s="253"/>
      <c r="PFT418" s="253"/>
      <c r="PFU418" s="253"/>
      <c r="PFV418" s="253"/>
      <c r="PFW418" s="253"/>
      <c r="PFX418" s="253"/>
      <c r="PFY418" s="253"/>
      <c r="PFZ418" s="253"/>
      <c r="PGA418" s="253"/>
      <c r="PGB418" s="253"/>
      <c r="PGC418" s="253"/>
      <c r="PGD418" s="253"/>
      <c r="PGE418" s="253"/>
      <c r="PGF418" s="253"/>
      <c r="PGG418" s="253"/>
      <c r="PGH418" s="253"/>
      <c r="PGI418" s="253"/>
      <c r="PGJ418" s="253"/>
      <c r="PGK418" s="253"/>
      <c r="PGL418" s="253"/>
      <c r="PGM418" s="253"/>
      <c r="PGN418" s="253"/>
      <c r="PGO418" s="253"/>
      <c r="PGP418" s="253"/>
      <c r="PGQ418" s="253"/>
      <c r="PGR418" s="253"/>
      <c r="PGS418" s="253"/>
      <c r="PGT418" s="253"/>
      <c r="PGU418" s="253"/>
      <c r="PGV418" s="253"/>
      <c r="PGW418" s="253"/>
      <c r="PGX418" s="253"/>
      <c r="PGY418" s="253"/>
      <c r="PGZ418" s="253"/>
      <c r="PHA418" s="253"/>
      <c r="PHB418" s="253"/>
      <c r="PHC418" s="253"/>
      <c r="PHD418" s="253"/>
      <c r="PHE418" s="253"/>
      <c r="PHF418" s="253"/>
      <c r="PHG418" s="253"/>
      <c r="PHH418" s="253"/>
      <c r="PHI418" s="253"/>
      <c r="PHJ418" s="253"/>
      <c r="PHK418" s="253"/>
      <c r="PHL418" s="253"/>
      <c r="PHM418" s="253"/>
      <c r="PHN418" s="253"/>
      <c r="PHO418" s="253"/>
      <c r="PHP418" s="253"/>
      <c r="PHQ418" s="253"/>
      <c r="PHR418" s="253"/>
      <c r="PHS418" s="253"/>
      <c r="PHT418" s="253"/>
      <c r="PHU418" s="253"/>
      <c r="PHV418" s="253"/>
      <c r="PHW418" s="253"/>
      <c r="PHX418" s="253"/>
      <c r="PHY418" s="253"/>
      <c r="PHZ418" s="253"/>
      <c r="PIA418" s="253"/>
      <c r="PIB418" s="253"/>
      <c r="PIC418" s="253"/>
      <c r="PID418" s="253"/>
      <c r="PIE418" s="253"/>
      <c r="PIF418" s="253"/>
      <c r="PIG418" s="253"/>
      <c r="PIH418" s="253"/>
      <c r="PII418" s="253"/>
      <c r="PIJ418" s="253"/>
      <c r="PIK418" s="253"/>
      <c r="PIL418" s="253"/>
      <c r="PIM418" s="253"/>
      <c r="PIN418" s="253"/>
      <c r="PIO418" s="253"/>
      <c r="PIP418" s="253"/>
      <c r="PIQ418" s="253"/>
      <c r="PIR418" s="253"/>
      <c r="PIS418" s="253"/>
      <c r="PIT418" s="253"/>
      <c r="PIU418" s="253"/>
      <c r="PIV418" s="253"/>
      <c r="PIW418" s="253"/>
      <c r="PIX418" s="253"/>
      <c r="PIY418" s="253"/>
      <c r="PIZ418" s="253"/>
      <c r="PJA418" s="253"/>
      <c r="PJB418" s="253"/>
      <c r="PJC418" s="253"/>
      <c r="PJD418" s="253"/>
      <c r="PJE418" s="253"/>
      <c r="PJF418" s="253"/>
      <c r="PJG418" s="253"/>
      <c r="PJH418" s="253"/>
      <c r="PJI418" s="253"/>
      <c r="PJJ418" s="253"/>
      <c r="PJK418" s="253"/>
      <c r="PJL418" s="253"/>
      <c r="PJM418" s="253"/>
      <c r="PJN418" s="253"/>
      <c r="PJO418" s="253"/>
      <c r="PJP418" s="253"/>
      <c r="PJQ418" s="253"/>
      <c r="PJR418" s="253"/>
      <c r="PJS418" s="253"/>
      <c r="PJT418" s="253"/>
      <c r="PJU418" s="253"/>
      <c r="PJV418" s="253"/>
      <c r="PJW418" s="253"/>
      <c r="PJX418" s="253"/>
      <c r="PJY418" s="253"/>
      <c r="PJZ418" s="253"/>
      <c r="PKA418" s="253"/>
      <c r="PKB418" s="253"/>
      <c r="PKC418" s="253"/>
      <c r="PKD418" s="253"/>
      <c r="PKE418" s="253"/>
      <c r="PKF418" s="253"/>
      <c r="PKG418" s="253"/>
      <c r="PKH418" s="253"/>
      <c r="PKI418" s="253"/>
      <c r="PKJ418" s="253"/>
      <c r="PKK418" s="253"/>
      <c r="PKL418" s="253"/>
      <c r="PKM418" s="253"/>
      <c r="PKN418" s="253"/>
      <c r="PKO418" s="253"/>
      <c r="PKP418" s="253"/>
      <c r="PKQ418" s="253"/>
      <c r="PKR418" s="253"/>
      <c r="PKS418" s="253"/>
      <c r="PKT418" s="253"/>
      <c r="PKU418" s="253"/>
      <c r="PKV418" s="253"/>
      <c r="PKW418" s="253"/>
      <c r="PKX418" s="253"/>
      <c r="PKY418" s="253"/>
      <c r="PKZ418" s="253"/>
      <c r="PLA418" s="253"/>
      <c r="PLB418" s="253"/>
      <c r="PLC418" s="253"/>
      <c r="PLD418" s="253"/>
      <c r="PLE418" s="253"/>
      <c r="PLF418" s="253"/>
      <c r="PLG418" s="253"/>
      <c r="PLH418" s="253"/>
      <c r="PLI418" s="253"/>
      <c r="PLJ418" s="253"/>
      <c r="PLK418" s="253"/>
      <c r="PLL418" s="253"/>
      <c r="PLM418" s="253"/>
      <c r="PLN418" s="253"/>
      <c r="PLO418" s="253"/>
      <c r="PLP418" s="253"/>
      <c r="PLQ418" s="253"/>
      <c r="PLR418" s="253"/>
      <c r="PLS418" s="253"/>
      <c r="PLT418" s="253"/>
      <c r="PLU418" s="253"/>
      <c r="PLV418" s="253"/>
      <c r="PLW418" s="253"/>
      <c r="PLX418" s="253"/>
      <c r="PLY418" s="253"/>
      <c r="PLZ418" s="253"/>
      <c r="PMA418" s="253"/>
      <c r="PMB418" s="253"/>
      <c r="PMC418" s="253"/>
      <c r="PMD418" s="253"/>
      <c r="PME418" s="253"/>
      <c r="PMF418" s="253"/>
      <c r="PMG418" s="253"/>
      <c r="PMH418" s="253"/>
      <c r="PMI418" s="253"/>
      <c r="PMJ418" s="253"/>
      <c r="PMK418" s="253"/>
      <c r="PML418" s="253"/>
      <c r="PMM418" s="253"/>
      <c r="PMN418" s="253"/>
      <c r="PMO418" s="253"/>
      <c r="PMP418" s="253"/>
      <c r="PMQ418" s="253"/>
      <c r="PMR418" s="253"/>
      <c r="PMS418" s="253"/>
      <c r="PMT418" s="253"/>
      <c r="PMU418" s="253"/>
      <c r="PMV418" s="253"/>
      <c r="PMW418" s="253"/>
      <c r="PMX418" s="253"/>
      <c r="PMY418" s="253"/>
      <c r="PMZ418" s="253"/>
      <c r="PNA418" s="253"/>
      <c r="PNB418" s="253"/>
      <c r="PNC418" s="253"/>
      <c r="PND418" s="253"/>
      <c r="PNE418" s="253"/>
      <c r="PNF418" s="253"/>
      <c r="PNG418" s="253"/>
      <c r="PNH418" s="253"/>
      <c r="PNI418" s="253"/>
      <c r="PNJ418" s="253"/>
      <c r="PNK418" s="253"/>
      <c r="PNL418" s="253"/>
      <c r="PNM418" s="253"/>
      <c r="PNN418" s="253"/>
      <c r="PNO418" s="253"/>
      <c r="PNP418" s="253"/>
      <c r="PNQ418" s="253"/>
      <c r="PNR418" s="253"/>
      <c r="PNS418" s="253"/>
      <c r="PNT418" s="253"/>
      <c r="PNU418" s="253"/>
      <c r="PNV418" s="253"/>
      <c r="PNW418" s="253"/>
      <c r="PNX418" s="253"/>
      <c r="PNY418" s="253"/>
      <c r="PNZ418" s="253"/>
      <c r="POA418" s="253"/>
      <c r="POB418" s="253"/>
      <c r="POC418" s="253"/>
      <c r="POD418" s="253"/>
      <c r="POE418" s="253"/>
      <c r="POF418" s="253"/>
      <c r="POG418" s="253"/>
      <c r="POH418" s="253"/>
      <c r="POI418" s="253"/>
      <c r="POJ418" s="253"/>
      <c r="POK418" s="253"/>
      <c r="POL418" s="253"/>
      <c r="POM418" s="253"/>
      <c r="PON418" s="253"/>
      <c r="POO418" s="253"/>
      <c r="POP418" s="253"/>
      <c r="POQ418" s="253"/>
      <c r="POR418" s="253"/>
      <c r="POS418" s="253"/>
      <c r="POT418" s="253"/>
      <c r="POU418" s="253"/>
      <c r="POV418" s="253"/>
      <c r="POW418" s="253"/>
      <c r="POX418" s="253"/>
      <c r="POY418" s="253"/>
      <c r="POZ418" s="253"/>
      <c r="PPA418" s="253"/>
      <c r="PPB418" s="253"/>
      <c r="PPC418" s="253"/>
      <c r="PPD418" s="253"/>
      <c r="PPE418" s="253"/>
      <c r="PPF418" s="253"/>
      <c r="PPG418" s="253"/>
      <c r="PPH418" s="253"/>
      <c r="PPI418" s="253"/>
      <c r="PPJ418" s="253"/>
      <c r="PPK418" s="253"/>
      <c r="PPL418" s="253"/>
      <c r="PPM418" s="253"/>
      <c r="PPN418" s="253"/>
      <c r="PPO418" s="253"/>
      <c r="PPP418" s="253"/>
      <c r="PPQ418" s="253"/>
      <c r="PPR418" s="253"/>
      <c r="PPS418" s="253"/>
      <c r="PPT418" s="253"/>
      <c r="PPU418" s="253"/>
      <c r="PPV418" s="253"/>
      <c r="PPW418" s="253"/>
      <c r="PPX418" s="253"/>
      <c r="PPY418" s="253"/>
      <c r="PPZ418" s="253"/>
      <c r="PQA418" s="253"/>
      <c r="PQB418" s="253"/>
      <c r="PQC418" s="253"/>
      <c r="PQD418" s="253"/>
      <c r="PQE418" s="253"/>
      <c r="PQF418" s="253"/>
      <c r="PQG418" s="253"/>
      <c r="PQH418" s="253"/>
      <c r="PQI418" s="253"/>
      <c r="PQJ418" s="253"/>
      <c r="PQK418" s="253"/>
      <c r="PQL418" s="253"/>
      <c r="PQM418" s="253"/>
      <c r="PQN418" s="253"/>
      <c r="PQO418" s="253"/>
      <c r="PQP418" s="253"/>
      <c r="PQQ418" s="253"/>
      <c r="PQR418" s="253"/>
      <c r="PQS418" s="253"/>
      <c r="PQT418" s="253"/>
      <c r="PQU418" s="253"/>
      <c r="PQV418" s="253"/>
      <c r="PQW418" s="253"/>
      <c r="PQX418" s="253"/>
      <c r="PQY418" s="253"/>
      <c r="PQZ418" s="253"/>
      <c r="PRA418" s="253"/>
      <c r="PRB418" s="253"/>
      <c r="PRC418" s="253"/>
      <c r="PRD418" s="253"/>
      <c r="PRE418" s="253"/>
      <c r="PRF418" s="253"/>
      <c r="PRG418" s="253"/>
      <c r="PRH418" s="253"/>
      <c r="PRI418" s="253"/>
      <c r="PRJ418" s="253"/>
      <c r="PRK418" s="253"/>
      <c r="PRL418" s="253"/>
      <c r="PRM418" s="253"/>
      <c r="PRN418" s="253"/>
      <c r="PRO418" s="253"/>
      <c r="PRP418" s="253"/>
      <c r="PRQ418" s="253"/>
      <c r="PRR418" s="253"/>
      <c r="PRS418" s="253"/>
      <c r="PRT418" s="253"/>
      <c r="PRU418" s="253"/>
      <c r="PRV418" s="253"/>
      <c r="PRW418" s="253"/>
      <c r="PRX418" s="253"/>
      <c r="PRY418" s="253"/>
      <c r="PRZ418" s="253"/>
      <c r="PSA418" s="253"/>
      <c r="PSB418" s="253"/>
      <c r="PSC418" s="253"/>
      <c r="PSD418" s="253"/>
      <c r="PSE418" s="253"/>
      <c r="PSF418" s="253"/>
      <c r="PSG418" s="253"/>
      <c r="PSH418" s="253"/>
      <c r="PSI418" s="253"/>
      <c r="PSJ418" s="253"/>
      <c r="PSK418" s="253"/>
      <c r="PSL418" s="253"/>
      <c r="PSM418" s="253"/>
      <c r="PSN418" s="253"/>
      <c r="PSO418" s="253"/>
      <c r="PSP418" s="253"/>
      <c r="PSQ418" s="253"/>
      <c r="PSR418" s="253"/>
      <c r="PSS418" s="253"/>
      <c r="PST418" s="253"/>
      <c r="PSU418" s="253"/>
      <c r="PSV418" s="253"/>
      <c r="PSW418" s="253"/>
      <c r="PSX418" s="253"/>
      <c r="PSY418" s="253"/>
      <c r="PSZ418" s="253"/>
      <c r="PTA418" s="253"/>
      <c r="PTB418" s="253"/>
      <c r="PTC418" s="253"/>
      <c r="PTD418" s="253"/>
      <c r="PTE418" s="253"/>
      <c r="PTF418" s="253"/>
      <c r="PTG418" s="253"/>
      <c r="PTH418" s="253"/>
      <c r="PTI418" s="253"/>
      <c r="PTJ418" s="253"/>
      <c r="PTK418" s="253"/>
      <c r="PTL418" s="253"/>
      <c r="PTM418" s="253"/>
      <c r="PTN418" s="253"/>
      <c r="PTO418" s="253"/>
      <c r="PTP418" s="253"/>
      <c r="PTQ418" s="253"/>
      <c r="PTR418" s="253"/>
      <c r="PTS418" s="253"/>
      <c r="PTT418" s="253"/>
      <c r="PTU418" s="253"/>
      <c r="PTV418" s="253"/>
      <c r="PTW418" s="253"/>
      <c r="PTX418" s="253"/>
      <c r="PTY418" s="253"/>
      <c r="PTZ418" s="253"/>
      <c r="PUA418" s="253"/>
      <c r="PUB418" s="253"/>
      <c r="PUC418" s="253"/>
      <c r="PUD418" s="253"/>
      <c r="PUE418" s="253"/>
      <c r="PUF418" s="253"/>
      <c r="PUG418" s="253"/>
      <c r="PUH418" s="253"/>
      <c r="PUI418" s="253"/>
      <c r="PUJ418" s="253"/>
      <c r="PUK418" s="253"/>
      <c r="PUL418" s="253"/>
      <c r="PUM418" s="253"/>
      <c r="PUN418" s="253"/>
      <c r="PUO418" s="253"/>
      <c r="PUP418" s="253"/>
      <c r="PUQ418" s="253"/>
      <c r="PUR418" s="253"/>
      <c r="PUS418" s="253"/>
      <c r="PUT418" s="253"/>
      <c r="PUU418" s="253"/>
      <c r="PUV418" s="253"/>
      <c r="PUW418" s="253"/>
      <c r="PUX418" s="253"/>
      <c r="PUY418" s="253"/>
      <c r="PUZ418" s="253"/>
      <c r="PVA418" s="253"/>
      <c r="PVB418" s="253"/>
      <c r="PVC418" s="253"/>
      <c r="PVD418" s="253"/>
      <c r="PVE418" s="253"/>
      <c r="PVF418" s="253"/>
      <c r="PVG418" s="253"/>
      <c r="PVH418" s="253"/>
      <c r="PVI418" s="253"/>
      <c r="PVJ418" s="253"/>
      <c r="PVK418" s="253"/>
      <c r="PVL418" s="253"/>
      <c r="PVM418" s="253"/>
      <c r="PVN418" s="253"/>
      <c r="PVO418" s="253"/>
      <c r="PVP418" s="253"/>
      <c r="PVQ418" s="253"/>
      <c r="PVR418" s="253"/>
      <c r="PVS418" s="253"/>
      <c r="PVT418" s="253"/>
      <c r="PVU418" s="253"/>
      <c r="PVV418" s="253"/>
      <c r="PVW418" s="253"/>
      <c r="PVX418" s="253"/>
      <c r="PVY418" s="253"/>
      <c r="PVZ418" s="253"/>
      <c r="PWA418" s="253"/>
      <c r="PWB418" s="253"/>
      <c r="PWC418" s="253"/>
      <c r="PWD418" s="253"/>
      <c r="PWE418" s="253"/>
      <c r="PWF418" s="253"/>
      <c r="PWG418" s="253"/>
      <c r="PWH418" s="253"/>
      <c r="PWI418" s="253"/>
      <c r="PWJ418" s="253"/>
      <c r="PWK418" s="253"/>
      <c r="PWL418" s="253"/>
      <c r="PWM418" s="253"/>
      <c r="PWN418" s="253"/>
      <c r="PWO418" s="253"/>
      <c r="PWP418" s="253"/>
      <c r="PWQ418" s="253"/>
      <c r="PWR418" s="253"/>
      <c r="PWS418" s="253"/>
      <c r="PWT418" s="253"/>
      <c r="PWU418" s="253"/>
      <c r="PWV418" s="253"/>
      <c r="PWW418" s="253"/>
      <c r="PWX418" s="253"/>
      <c r="PWY418" s="253"/>
      <c r="PWZ418" s="253"/>
      <c r="PXA418" s="253"/>
      <c r="PXB418" s="253"/>
      <c r="PXC418" s="253"/>
      <c r="PXD418" s="253"/>
      <c r="PXE418" s="253"/>
      <c r="PXF418" s="253"/>
      <c r="PXG418" s="253"/>
      <c r="PXH418" s="253"/>
      <c r="PXI418" s="253"/>
      <c r="PXJ418" s="253"/>
      <c r="PXK418" s="253"/>
      <c r="PXL418" s="253"/>
      <c r="PXM418" s="253"/>
      <c r="PXN418" s="253"/>
      <c r="PXO418" s="253"/>
      <c r="PXP418" s="253"/>
      <c r="PXQ418" s="253"/>
      <c r="PXR418" s="253"/>
      <c r="PXS418" s="253"/>
      <c r="PXT418" s="253"/>
      <c r="PXU418" s="253"/>
      <c r="PXV418" s="253"/>
      <c r="PXW418" s="253"/>
      <c r="PXX418" s="253"/>
      <c r="PXY418" s="253"/>
      <c r="PXZ418" s="253"/>
      <c r="PYA418" s="253"/>
      <c r="PYB418" s="253"/>
      <c r="PYC418" s="253"/>
      <c r="PYD418" s="253"/>
      <c r="PYE418" s="253"/>
      <c r="PYF418" s="253"/>
      <c r="PYG418" s="253"/>
      <c r="PYH418" s="253"/>
      <c r="PYI418" s="253"/>
      <c r="PYJ418" s="253"/>
      <c r="PYK418" s="253"/>
      <c r="PYL418" s="253"/>
      <c r="PYM418" s="253"/>
      <c r="PYN418" s="253"/>
      <c r="PYO418" s="253"/>
      <c r="PYP418" s="253"/>
      <c r="PYQ418" s="253"/>
      <c r="PYR418" s="253"/>
      <c r="PYS418" s="253"/>
      <c r="PYT418" s="253"/>
      <c r="PYU418" s="253"/>
      <c r="PYV418" s="253"/>
      <c r="PYW418" s="253"/>
      <c r="PYX418" s="253"/>
      <c r="PYY418" s="253"/>
      <c r="PYZ418" s="253"/>
      <c r="PZA418" s="253"/>
      <c r="PZB418" s="253"/>
      <c r="PZC418" s="253"/>
      <c r="PZD418" s="253"/>
      <c r="PZE418" s="253"/>
      <c r="PZF418" s="253"/>
      <c r="PZG418" s="253"/>
      <c r="PZH418" s="253"/>
      <c r="PZI418" s="253"/>
      <c r="PZJ418" s="253"/>
      <c r="PZK418" s="253"/>
      <c r="PZL418" s="253"/>
      <c r="PZM418" s="253"/>
      <c r="PZN418" s="253"/>
      <c r="PZO418" s="253"/>
      <c r="PZP418" s="253"/>
      <c r="PZQ418" s="253"/>
      <c r="PZR418" s="253"/>
      <c r="PZS418" s="253"/>
      <c r="PZT418" s="253"/>
      <c r="PZU418" s="253"/>
      <c r="PZV418" s="253"/>
      <c r="PZW418" s="253"/>
      <c r="PZX418" s="253"/>
      <c r="PZY418" s="253"/>
      <c r="PZZ418" s="253"/>
      <c r="QAA418" s="253"/>
      <c r="QAB418" s="253"/>
      <c r="QAC418" s="253"/>
      <c r="QAD418" s="253"/>
      <c r="QAE418" s="253"/>
      <c r="QAF418" s="253"/>
      <c r="QAG418" s="253"/>
      <c r="QAH418" s="253"/>
      <c r="QAI418" s="253"/>
      <c r="QAJ418" s="253"/>
      <c r="QAK418" s="253"/>
      <c r="QAL418" s="253"/>
      <c r="QAM418" s="253"/>
      <c r="QAN418" s="253"/>
      <c r="QAO418" s="253"/>
      <c r="QAP418" s="253"/>
      <c r="QAQ418" s="253"/>
      <c r="QAR418" s="253"/>
      <c r="QAS418" s="253"/>
      <c r="QAT418" s="253"/>
      <c r="QAU418" s="253"/>
      <c r="QAV418" s="253"/>
      <c r="QAW418" s="253"/>
      <c r="QAX418" s="253"/>
      <c r="QAY418" s="253"/>
      <c r="QAZ418" s="253"/>
      <c r="QBA418" s="253"/>
      <c r="QBB418" s="253"/>
      <c r="QBC418" s="253"/>
      <c r="QBD418" s="253"/>
      <c r="QBE418" s="253"/>
      <c r="QBF418" s="253"/>
      <c r="QBG418" s="253"/>
      <c r="QBH418" s="253"/>
      <c r="QBI418" s="253"/>
      <c r="QBJ418" s="253"/>
      <c r="QBK418" s="253"/>
      <c r="QBL418" s="253"/>
      <c r="QBM418" s="253"/>
      <c r="QBN418" s="253"/>
      <c r="QBO418" s="253"/>
      <c r="QBP418" s="253"/>
      <c r="QBQ418" s="253"/>
      <c r="QBR418" s="253"/>
      <c r="QBS418" s="253"/>
      <c r="QBT418" s="253"/>
      <c r="QBU418" s="253"/>
      <c r="QBV418" s="253"/>
      <c r="QBW418" s="253"/>
      <c r="QBX418" s="253"/>
      <c r="QBY418" s="253"/>
      <c r="QBZ418" s="253"/>
      <c r="QCA418" s="253"/>
      <c r="QCB418" s="253"/>
      <c r="QCC418" s="253"/>
      <c r="QCD418" s="253"/>
      <c r="QCE418" s="253"/>
      <c r="QCF418" s="253"/>
      <c r="QCG418" s="253"/>
      <c r="QCH418" s="253"/>
      <c r="QCI418" s="253"/>
      <c r="QCJ418" s="253"/>
      <c r="QCK418" s="253"/>
      <c r="QCL418" s="253"/>
      <c r="QCM418" s="253"/>
      <c r="QCN418" s="253"/>
      <c r="QCO418" s="253"/>
      <c r="QCP418" s="253"/>
      <c r="QCQ418" s="253"/>
      <c r="QCR418" s="253"/>
      <c r="QCS418" s="253"/>
      <c r="QCT418" s="253"/>
      <c r="QCU418" s="253"/>
      <c r="QCV418" s="253"/>
      <c r="QCW418" s="253"/>
      <c r="QCX418" s="253"/>
      <c r="QCY418" s="253"/>
      <c r="QCZ418" s="253"/>
      <c r="QDA418" s="253"/>
      <c r="QDB418" s="253"/>
      <c r="QDC418" s="253"/>
      <c r="QDD418" s="253"/>
      <c r="QDE418" s="253"/>
      <c r="QDF418" s="253"/>
      <c r="QDG418" s="253"/>
      <c r="QDH418" s="253"/>
      <c r="QDI418" s="253"/>
      <c r="QDJ418" s="253"/>
      <c r="QDK418" s="253"/>
      <c r="QDL418" s="253"/>
      <c r="QDM418" s="253"/>
      <c r="QDN418" s="253"/>
      <c r="QDO418" s="253"/>
      <c r="QDP418" s="253"/>
      <c r="QDQ418" s="253"/>
      <c r="QDR418" s="253"/>
      <c r="QDS418" s="253"/>
      <c r="QDT418" s="253"/>
      <c r="QDU418" s="253"/>
      <c r="QDV418" s="253"/>
      <c r="QDW418" s="253"/>
      <c r="QDX418" s="253"/>
      <c r="QDY418" s="253"/>
      <c r="QDZ418" s="253"/>
      <c r="QEA418" s="253"/>
      <c r="QEB418" s="253"/>
      <c r="QEC418" s="253"/>
      <c r="QED418" s="253"/>
      <c r="QEE418" s="253"/>
      <c r="QEF418" s="253"/>
      <c r="QEG418" s="253"/>
      <c r="QEH418" s="253"/>
      <c r="QEI418" s="253"/>
      <c r="QEJ418" s="253"/>
      <c r="QEK418" s="253"/>
      <c r="QEL418" s="253"/>
      <c r="QEM418" s="253"/>
      <c r="QEN418" s="253"/>
      <c r="QEO418" s="253"/>
      <c r="QEP418" s="253"/>
      <c r="QEQ418" s="253"/>
      <c r="QER418" s="253"/>
      <c r="QES418" s="253"/>
      <c r="QET418" s="253"/>
      <c r="QEU418" s="253"/>
      <c r="QEV418" s="253"/>
      <c r="QEW418" s="253"/>
      <c r="QEX418" s="253"/>
      <c r="QEY418" s="253"/>
      <c r="QEZ418" s="253"/>
      <c r="QFA418" s="253"/>
      <c r="QFB418" s="253"/>
      <c r="QFC418" s="253"/>
      <c r="QFD418" s="253"/>
      <c r="QFE418" s="253"/>
      <c r="QFF418" s="253"/>
      <c r="QFG418" s="253"/>
      <c r="QFH418" s="253"/>
      <c r="QFI418" s="253"/>
      <c r="QFJ418" s="253"/>
      <c r="QFK418" s="253"/>
      <c r="QFL418" s="253"/>
      <c r="QFM418" s="253"/>
      <c r="QFN418" s="253"/>
      <c r="QFO418" s="253"/>
      <c r="QFP418" s="253"/>
      <c r="QFQ418" s="253"/>
      <c r="QFR418" s="253"/>
      <c r="QFS418" s="253"/>
      <c r="QFT418" s="253"/>
      <c r="QFU418" s="253"/>
      <c r="QFV418" s="253"/>
      <c r="QFW418" s="253"/>
      <c r="QFX418" s="253"/>
      <c r="QFY418" s="253"/>
      <c r="QFZ418" s="253"/>
      <c r="QGA418" s="253"/>
      <c r="QGB418" s="253"/>
      <c r="QGC418" s="253"/>
      <c r="QGD418" s="253"/>
      <c r="QGE418" s="253"/>
      <c r="QGF418" s="253"/>
      <c r="QGG418" s="253"/>
      <c r="QGH418" s="253"/>
      <c r="QGI418" s="253"/>
      <c r="QGJ418" s="253"/>
      <c r="QGK418" s="253"/>
      <c r="QGL418" s="253"/>
      <c r="QGM418" s="253"/>
      <c r="QGN418" s="253"/>
      <c r="QGO418" s="253"/>
      <c r="QGP418" s="253"/>
      <c r="QGQ418" s="253"/>
      <c r="QGR418" s="253"/>
      <c r="QGS418" s="253"/>
      <c r="QGT418" s="253"/>
      <c r="QGU418" s="253"/>
      <c r="QGV418" s="253"/>
      <c r="QGW418" s="253"/>
      <c r="QGX418" s="253"/>
      <c r="QGY418" s="253"/>
      <c r="QGZ418" s="253"/>
      <c r="QHA418" s="253"/>
      <c r="QHB418" s="253"/>
      <c r="QHC418" s="253"/>
      <c r="QHD418" s="253"/>
      <c r="QHE418" s="253"/>
      <c r="QHF418" s="253"/>
      <c r="QHG418" s="253"/>
      <c r="QHH418" s="253"/>
      <c r="QHI418" s="253"/>
      <c r="QHJ418" s="253"/>
      <c r="QHK418" s="253"/>
      <c r="QHL418" s="253"/>
      <c r="QHM418" s="253"/>
      <c r="QHN418" s="253"/>
      <c r="QHO418" s="253"/>
      <c r="QHP418" s="253"/>
      <c r="QHQ418" s="253"/>
      <c r="QHR418" s="253"/>
      <c r="QHS418" s="253"/>
      <c r="QHT418" s="253"/>
      <c r="QHU418" s="253"/>
      <c r="QHV418" s="253"/>
      <c r="QHW418" s="253"/>
      <c r="QHX418" s="253"/>
      <c r="QHY418" s="253"/>
      <c r="QHZ418" s="253"/>
      <c r="QIA418" s="253"/>
      <c r="QIB418" s="253"/>
      <c r="QIC418" s="253"/>
      <c r="QID418" s="253"/>
      <c r="QIE418" s="253"/>
      <c r="QIF418" s="253"/>
      <c r="QIG418" s="253"/>
      <c r="QIH418" s="253"/>
      <c r="QII418" s="253"/>
      <c r="QIJ418" s="253"/>
      <c r="QIK418" s="253"/>
      <c r="QIL418" s="253"/>
      <c r="QIM418" s="253"/>
      <c r="QIN418" s="253"/>
      <c r="QIO418" s="253"/>
      <c r="QIP418" s="253"/>
      <c r="QIQ418" s="253"/>
      <c r="QIR418" s="253"/>
      <c r="QIS418" s="253"/>
      <c r="QIT418" s="253"/>
      <c r="QIU418" s="253"/>
      <c r="QIV418" s="253"/>
      <c r="QIW418" s="253"/>
      <c r="QIX418" s="253"/>
      <c r="QIY418" s="253"/>
      <c r="QIZ418" s="253"/>
      <c r="QJA418" s="253"/>
      <c r="QJB418" s="253"/>
      <c r="QJC418" s="253"/>
      <c r="QJD418" s="253"/>
      <c r="QJE418" s="253"/>
      <c r="QJF418" s="253"/>
      <c r="QJG418" s="253"/>
      <c r="QJH418" s="253"/>
      <c r="QJI418" s="253"/>
      <c r="QJJ418" s="253"/>
      <c r="QJK418" s="253"/>
      <c r="QJL418" s="253"/>
      <c r="QJM418" s="253"/>
      <c r="QJN418" s="253"/>
      <c r="QJO418" s="253"/>
      <c r="QJP418" s="253"/>
      <c r="QJQ418" s="253"/>
      <c r="QJR418" s="253"/>
      <c r="QJS418" s="253"/>
      <c r="QJT418" s="253"/>
      <c r="QJU418" s="253"/>
      <c r="QJV418" s="253"/>
      <c r="QJW418" s="253"/>
      <c r="QJX418" s="253"/>
      <c r="QJY418" s="253"/>
      <c r="QJZ418" s="253"/>
      <c r="QKA418" s="253"/>
      <c r="QKB418" s="253"/>
      <c r="QKC418" s="253"/>
      <c r="QKD418" s="253"/>
      <c r="QKE418" s="253"/>
      <c r="QKF418" s="253"/>
      <c r="QKG418" s="253"/>
      <c r="QKH418" s="253"/>
      <c r="QKI418" s="253"/>
      <c r="QKJ418" s="253"/>
      <c r="QKK418" s="253"/>
      <c r="QKL418" s="253"/>
      <c r="QKM418" s="253"/>
      <c r="QKN418" s="253"/>
      <c r="QKO418" s="253"/>
      <c r="QKP418" s="253"/>
      <c r="QKQ418" s="253"/>
      <c r="QKR418" s="253"/>
      <c r="QKS418" s="253"/>
      <c r="QKT418" s="253"/>
      <c r="QKU418" s="253"/>
      <c r="QKV418" s="253"/>
      <c r="QKW418" s="253"/>
      <c r="QKX418" s="253"/>
      <c r="QKY418" s="253"/>
      <c r="QKZ418" s="253"/>
      <c r="QLA418" s="253"/>
      <c r="QLB418" s="253"/>
      <c r="QLC418" s="253"/>
      <c r="QLD418" s="253"/>
      <c r="QLE418" s="253"/>
      <c r="QLF418" s="253"/>
      <c r="QLG418" s="253"/>
      <c r="QLH418" s="253"/>
      <c r="QLI418" s="253"/>
      <c r="QLJ418" s="253"/>
      <c r="QLK418" s="253"/>
      <c r="QLL418" s="253"/>
      <c r="QLM418" s="253"/>
      <c r="QLN418" s="253"/>
      <c r="QLO418" s="253"/>
      <c r="QLP418" s="253"/>
      <c r="QLQ418" s="253"/>
      <c r="QLR418" s="253"/>
      <c r="QLS418" s="253"/>
      <c r="QLT418" s="253"/>
      <c r="QLU418" s="253"/>
      <c r="QLV418" s="253"/>
      <c r="QLW418" s="253"/>
      <c r="QLX418" s="253"/>
      <c r="QLY418" s="253"/>
      <c r="QLZ418" s="253"/>
      <c r="QMA418" s="253"/>
      <c r="QMB418" s="253"/>
      <c r="QMC418" s="253"/>
      <c r="QMD418" s="253"/>
      <c r="QME418" s="253"/>
      <c r="QMF418" s="253"/>
      <c r="QMG418" s="253"/>
      <c r="QMH418" s="253"/>
      <c r="QMI418" s="253"/>
      <c r="QMJ418" s="253"/>
      <c r="QMK418" s="253"/>
      <c r="QML418" s="253"/>
      <c r="QMM418" s="253"/>
      <c r="QMN418" s="253"/>
      <c r="QMO418" s="253"/>
      <c r="QMP418" s="253"/>
      <c r="QMQ418" s="253"/>
      <c r="QMR418" s="253"/>
      <c r="QMS418" s="253"/>
      <c r="QMT418" s="253"/>
      <c r="QMU418" s="253"/>
      <c r="QMV418" s="253"/>
      <c r="QMW418" s="253"/>
      <c r="QMX418" s="253"/>
      <c r="QMY418" s="253"/>
      <c r="QMZ418" s="253"/>
      <c r="QNA418" s="253"/>
      <c r="QNB418" s="253"/>
      <c r="QNC418" s="253"/>
      <c r="QND418" s="253"/>
      <c r="QNE418" s="253"/>
      <c r="QNF418" s="253"/>
      <c r="QNG418" s="253"/>
      <c r="QNH418" s="253"/>
      <c r="QNI418" s="253"/>
      <c r="QNJ418" s="253"/>
      <c r="QNK418" s="253"/>
      <c r="QNL418" s="253"/>
      <c r="QNM418" s="253"/>
      <c r="QNN418" s="253"/>
      <c r="QNO418" s="253"/>
      <c r="QNP418" s="253"/>
      <c r="QNQ418" s="253"/>
      <c r="QNR418" s="253"/>
      <c r="QNS418" s="253"/>
      <c r="QNT418" s="253"/>
      <c r="QNU418" s="253"/>
      <c r="QNV418" s="253"/>
      <c r="QNW418" s="253"/>
      <c r="QNX418" s="253"/>
      <c r="QNY418" s="253"/>
      <c r="QNZ418" s="253"/>
      <c r="QOA418" s="253"/>
      <c r="QOB418" s="253"/>
      <c r="QOC418" s="253"/>
      <c r="QOD418" s="253"/>
      <c r="QOE418" s="253"/>
      <c r="QOF418" s="253"/>
      <c r="QOG418" s="253"/>
      <c r="QOH418" s="253"/>
      <c r="QOI418" s="253"/>
      <c r="QOJ418" s="253"/>
      <c r="QOK418" s="253"/>
      <c r="QOL418" s="253"/>
      <c r="QOM418" s="253"/>
      <c r="QON418" s="253"/>
      <c r="QOO418" s="253"/>
      <c r="QOP418" s="253"/>
      <c r="QOQ418" s="253"/>
      <c r="QOR418" s="253"/>
      <c r="QOS418" s="253"/>
      <c r="QOT418" s="253"/>
      <c r="QOU418" s="253"/>
      <c r="QOV418" s="253"/>
      <c r="QOW418" s="253"/>
      <c r="QOX418" s="253"/>
      <c r="QOY418" s="253"/>
      <c r="QOZ418" s="253"/>
      <c r="QPA418" s="253"/>
      <c r="QPB418" s="253"/>
      <c r="QPC418" s="253"/>
      <c r="QPD418" s="253"/>
      <c r="QPE418" s="253"/>
      <c r="QPF418" s="253"/>
      <c r="QPG418" s="253"/>
      <c r="QPH418" s="253"/>
      <c r="QPI418" s="253"/>
      <c r="QPJ418" s="253"/>
      <c r="QPK418" s="253"/>
      <c r="QPL418" s="253"/>
      <c r="QPM418" s="253"/>
      <c r="QPN418" s="253"/>
      <c r="QPO418" s="253"/>
      <c r="QPP418" s="253"/>
      <c r="QPQ418" s="253"/>
      <c r="QPR418" s="253"/>
      <c r="QPS418" s="253"/>
      <c r="QPT418" s="253"/>
      <c r="QPU418" s="253"/>
      <c r="QPV418" s="253"/>
      <c r="QPW418" s="253"/>
      <c r="QPX418" s="253"/>
      <c r="QPY418" s="253"/>
      <c r="QPZ418" s="253"/>
      <c r="QQA418" s="253"/>
      <c r="QQB418" s="253"/>
      <c r="QQC418" s="253"/>
      <c r="QQD418" s="253"/>
      <c r="QQE418" s="253"/>
      <c r="QQF418" s="253"/>
      <c r="QQG418" s="253"/>
      <c r="QQH418" s="253"/>
      <c r="QQI418" s="253"/>
      <c r="QQJ418" s="253"/>
      <c r="QQK418" s="253"/>
      <c r="QQL418" s="253"/>
      <c r="QQM418" s="253"/>
      <c r="QQN418" s="253"/>
      <c r="QQO418" s="253"/>
      <c r="QQP418" s="253"/>
      <c r="QQQ418" s="253"/>
      <c r="QQR418" s="253"/>
      <c r="QQS418" s="253"/>
      <c r="QQT418" s="253"/>
      <c r="QQU418" s="253"/>
      <c r="QQV418" s="253"/>
      <c r="QQW418" s="253"/>
      <c r="QQX418" s="253"/>
      <c r="QQY418" s="253"/>
      <c r="QQZ418" s="253"/>
      <c r="QRA418" s="253"/>
      <c r="QRB418" s="253"/>
      <c r="QRC418" s="253"/>
      <c r="QRD418" s="253"/>
      <c r="QRE418" s="253"/>
      <c r="QRF418" s="253"/>
      <c r="QRG418" s="253"/>
      <c r="QRH418" s="253"/>
      <c r="QRI418" s="253"/>
      <c r="QRJ418" s="253"/>
      <c r="QRK418" s="253"/>
      <c r="QRL418" s="253"/>
      <c r="QRM418" s="253"/>
      <c r="QRN418" s="253"/>
      <c r="QRO418" s="253"/>
      <c r="QRP418" s="253"/>
      <c r="QRQ418" s="253"/>
      <c r="QRR418" s="253"/>
      <c r="QRS418" s="253"/>
      <c r="QRT418" s="253"/>
      <c r="QRU418" s="253"/>
      <c r="QRV418" s="253"/>
      <c r="QRW418" s="253"/>
      <c r="QRX418" s="253"/>
      <c r="QRY418" s="253"/>
      <c r="QRZ418" s="253"/>
      <c r="QSA418" s="253"/>
      <c r="QSB418" s="253"/>
      <c r="QSC418" s="253"/>
      <c r="QSD418" s="253"/>
      <c r="QSE418" s="253"/>
      <c r="QSF418" s="253"/>
      <c r="QSG418" s="253"/>
      <c r="QSH418" s="253"/>
      <c r="QSI418" s="253"/>
      <c r="QSJ418" s="253"/>
      <c r="QSK418" s="253"/>
      <c r="QSL418" s="253"/>
      <c r="QSM418" s="253"/>
      <c r="QSN418" s="253"/>
      <c r="QSO418" s="253"/>
      <c r="QSP418" s="253"/>
      <c r="QSQ418" s="253"/>
      <c r="QSR418" s="253"/>
      <c r="QSS418" s="253"/>
      <c r="QST418" s="253"/>
      <c r="QSU418" s="253"/>
      <c r="QSV418" s="253"/>
      <c r="QSW418" s="253"/>
      <c r="QSX418" s="253"/>
      <c r="QSY418" s="253"/>
      <c r="QSZ418" s="253"/>
      <c r="QTA418" s="253"/>
      <c r="QTB418" s="253"/>
      <c r="QTC418" s="253"/>
      <c r="QTD418" s="253"/>
      <c r="QTE418" s="253"/>
      <c r="QTF418" s="253"/>
      <c r="QTG418" s="253"/>
      <c r="QTH418" s="253"/>
      <c r="QTI418" s="253"/>
      <c r="QTJ418" s="253"/>
      <c r="QTK418" s="253"/>
      <c r="QTL418" s="253"/>
      <c r="QTM418" s="253"/>
      <c r="QTN418" s="253"/>
      <c r="QTO418" s="253"/>
      <c r="QTP418" s="253"/>
      <c r="QTQ418" s="253"/>
      <c r="QTR418" s="253"/>
      <c r="QTS418" s="253"/>
      <c r="QTT418" s="253"/>
      <c r="QTU418" s="253"/>
      <c r="QTV418" s="253"/>
      <c r="QTW418" s="253"/>
      <c r="QTX418" s="253"/>
      <c r="QTY418" s="253"/>
      <c r="QTZ418" s="253"/>
      <c r="QUA418" s="253"/>
      <c r="QUB418" s="253"/>
      <c r="QUC418" s="253"/>
      <c r="QUD418" s="253"/>
      <c r="QUE418" s="253"/>
      <c r="QUF418" s="253"/>
      <c r="QUG418" s="253"/>
      <c r="QUH418" s="253"/>
      <c r="QUI418" s="253"/>
      <c r="QUJ418" s="253"/>
      <c r="QUK418" s="253"/>
      <c r="QUL418" s="253"/>
      <c r="QUM418" s="253"/>
      <c r="QUN418" s="253"/>
      <c r="QUO418" s="253"/>
      <c r="QUP418" s="253"/>
      <c r="QUQ418" s="253"/>
      <c r="QUR418" s="253"/>
      <c r="QUS418" s="253"/>
      <c r="QUT418" s="253"/>
      <c r="QUU418" s="253"/>
      <c r="QUV418" s="253"/>
      <c r="QUW418" s="253"/>
      <c r="QUX418" s="253"/>
      <c r="QUY418" s="253"/>
      <c r="QUZ418" s="253"/>
      <c r="QVA418" s="253"/>
      <c r="QVB418" s="253"/>
      <c r="QVC418" s="253"/>
      <c r="QVD418" s="253"/>
      <c r="QVE418" s="253"/>
      <c r="QVF418" s="253"/>
      <c r="QVG418" s="253"/>
      <c r="QVH418" s="253"/>
      <c r="QVI418" s="253"/>
      <c r="QVJ418" s="253"/>
      <c r="QVK418" s="253"/>
      <c r="QVL418" s="253"/>
      <c r="QVM418" s="253"/>
      <c r="QVN418" s="253"/>
      <c r="QVO418" s="253"/>
      <c r="QVP418" s="253"/>
      <c r="QVQ418" s="253"/>
      <c r="QVR418" s="253"/>
      <c r="QVS418" s="253"/>
      <c r="QVT418" s="253"/>
      <c r="QVU418" s="253"/>
      <c r="QVV418" s="253"/>
      <c r="QVW418" s="253"/>
      <c r="QVX418" s="253"/>
      <c r="QVY418" s="253"/>
      <c r="QVZ418" s="253"/>
      <c r="QWA418" s="253"/>
      <c r="QWB418" s="253"/>
      <c r="QWC418" s="253"/>
      <c r="QWD418" s="253"/>
      <c r="QWE418" s="253"/>
      <c r="QWF418" s="253"/>
      <c r="QWG418" s="253"/>
      <c r="QWH418" s="253"/>
      <c r="QWI418" s="253"/>
      <c r="QWJ418" s="253"/>
      <c r="QWK418" s="253"/>
      <c r="QWL418" s="253"/>
      <c r="QWM418" s="253"/>
      <c r="QWN418" s="253"/>
      <c r="QWO418" s="253"/>
      <c r="QWP418" s="253"/>
      <c r="QWQ418" s="253"/>
      <c r="QWR418" s="253"/>
      <c r="QWS418" s="253"/>
      <c r="QWT418" s="253"/>
      <c r="QWU418" s="253"/>
      <c r="QWV418" s="253"/>
      <c r="QWW418" s="253"/>
      <c r="QWX418" s="253"/>
      <c r="QWY418" s="253"/>
      <c r="QWZ418" s="253"/>
      <c r="QXA418" s="253"/>
      <c r="QXB418" s="253"/>
      <c r="QXC418" s="253"/>
      <c r="QXD418" s="253"/>
      <c r="QXE418" s="253"/>
      <c r="QXF418" s="253"/>
      <c r="QXG418" s="253"/>
      <c r="QXH418" s="253"/>
      <c r="QXI418" s="253"/>
      <c r="QXJ418" s="253"/>
      <c r="QXK418" s="253"/>
      <c r="QXL418" s="253"/>
      <c r="QXM418" s="253"/>
      <c r="QXN418" s="253"/>
      <c r="QXO418" s="253"/>
      <c r="QXP418" s="253"/>
      <c r="QXQ418" s="253"/>
      <c r="QXR418" s="253"/>
      <c r="QXS418" s="253"/>
      <c r="QXT418" s="253"/>
      <c r="QXU418" s="253"/>
      <c r="QXV418" s="253"/>
      <c r="QXW418" s="253"/>
      <c r="QXX418" s="253"/>
      <c r="QXY418" s="253"/>
      <c r="QXZ418" s="253"/>
      <c r="QYA418" s="253"/>
      <c r="QYB418" s="253"/>
      <c r="QYC418" s="253"/>
      <c r="QYD418" s="253"/>
      <c r="QYE418" s="253"/>
      <c r="QYF418" s="253"/>
      <c r="QYG418" s="253"/>
      <c r="QYH418" s="253"/>
      <c r="QYI418" s="253"/>
      <c r="QYJ418" s="253"/>
      <c r="QYK418" s="253"/>
      <c r="QYL418" s="253"/>
      <c r="QYM418" s="253"/>
      <c r="QYN418" s="253"/>
      <c r="QYO418" s="253"/>
      <c r="QYP418" s="253"/>
      <c r="QYQ418" s="253"/>
      <c r="QYR418" s="253"/>
      <c r="QYS418" s="253"/>
      <c r="QYT418" s="253"/>
      <c r="QYU418" s="253"/>
      <c r="QYV418" s="253"/>
      <c r="QYW418" s="253"/>
      <c r="QYX418" s="253"/>
      <c r="QYY418" s="253"/>
      <c r="QYZ418" s="253"/>
      <c r="QZA418" s="253"/>
      <c r="QZB418" s="253"/>
      <c r="QZC418" s="253"/>
      <c r="QZD418" s="253"/>
      <c r="QZE418" s="253"/>
      <c r="QZF418" s="253"/>
      <c r="QZG418" s="253"/>
      <c r="QZH418" s="253"/>
      <c r="QZI418" s="253"/>
      <c r="QZJ418" s="253"/>
      <c r="QZK418" s="253"/>
      <c r="QZL418" s="253"/>
      <c r="QZM418" s="253"/>
      <c r="QZN418" s="253"/>
      <c r="QZO418" s="253"/>
      <c r="QZP418" s="253"/>
      <c r="QZQ418" s="253"/>
      <c r="QZR418" s="253"/>
      <c r="QZS418" s="253"/>
      <c r="QZT418" s="253"/>
      <c r="QZU418" s="253"/>
      <c r="QZV418" s="253"/>
      <c r="QZW418" s="253"/>
      <c r="QZX418" s="253"/>
      <c r="QZY418" s="253"/>
      <c r="QZZ418" s="253"/>
      <c r="RAA418" s="253"/>
      <c r="RAB418" s="253"/>
      <c r="RAC418" s="253"/>
      <c r="RAD418" s="253"/>
      <c r="RAE418" s="253"/>
      <c r="RAF418" s="253"/>
      <c r="RAG418" s="253"/>
      <c r="RAH418" s="253"/>
      <c r="RAI418" s="253"/>
      <c r="RAJ418" s="253"/>
      <c r="RAK418" s="253"/>
      <c r="RAL418" s="253"/>
      <c r="RAM418" s="253"/>
      <c r="RAN418" s="253"/>
      <c r="RAO418" s="253"/>
      <c r="RAP418" s="253"/>
      <c r="RAQ418" s="253"/>
      <c r="RAR418" s="253"/>
      <c r="RAS418" s="253"/>
      <c r="RAT418" s="253"/>
      <c r="RAU418" s="253"/>
      <c r="RAV418" s="253"/>
      <c r="RAW418" s="253"/>
      <c r="RAX418" s="253"/>
      <c r="RAY418" s="253"/>
      <c r="RAZ418" s="253"/>
      <c r="RBA418" s="253"/>
      <c r="RBB418" s="253"/>
      <c r="RBC418" s="253"/>
      <c r="RBD418" s="253"/>
      <c r="RBE418" s="253"/>
      <c r="RBF418" s="253"/>
      <c r="RBG418" s="253"/>
      <c r="RBH418" s="253"/>
      <c r="RBI418" s="253"/>
      <c r="RBJ418" s="253"/>
      <c r="RBK418" s="253"/>
      <c r="RBL418" s="253"/>
      <c r="RBM418" s="253"/>
      <c r="RBN418" s="253"/>
      <c r="RBO418" s="253"/>
      <c r="RBP418" s="253"/>
      <c r="RBQ418" s="253"/>
      <c r="RBR418" s="253"/>
      <c r="RBS418" s="253"/>
      <c r="RBT418" s="253"/>
      <c r="RBU418" s="253"/>
      <c r="RBV418" s="253"/>
      <c r="RBW418" s="253"/>
      <c r="RBX418" s="253"/>
      <c r="RBY418" s="253"/>
      <c r="RBZ418" s="253"/>
      <c r="RCA418" s="253"/>
      <c r="RCB418" s="253"/>
      <c r="RCC418" s="253"/>
      <c r="RCD418" s="253"/>
      <c r="RCE418" s="253"/>
      <c r="RCF418" s="253"/>
      <c r="RCG418" s="253"/>
      <c r="RCH418" s="253"/>
      <c r="RCI418" s="253"/>
      <c r="RCJ418" s="253"/>
      <c r="RCK418" s="253"/>
      <c r="RCL418" s="253"/>
      <c r="RCM418" s="253"/>
      <c r="RCN418" s="253"/>
      <c r="RCO418" s="253"/>
      <c r="RCP418" s="253"/>
      <c r="RCQ418" s="253"/>
      <c r="RCR418" s="253"/>
      <c r="RCS418" s="253"/>
      <c r="RCT418" s="253"/>
      <c r="RCU418" s="253"/>
      <c r="RCV418" s="253"/>
      <c r="RCW418" s="253"/>
      <c r="RCX418" s="253"/>
      <c r="RCY418" s="253"/>
      <c r="RCZ418" s="253"/>
      <c r="RDA418" s="253"/>
      <c r="RDB418" s="253"/>
      <c r="RDC418" s="253"/>
      <c r="RDD418" s="253"/>
      <c r="RDE418" s="253"/>
      <c r="RDF418" s="253"/>
      <c r="RDG418" s="253"/>
      <c r="RDH418" s="253"/>
      <c r="RDI418" s="253"/>
      <c r="RDJ418" s="253"/>
      <c r="RDK418" s="253"/>
      <c r="RDL418" s="253"/>
      <c r="RDM418" s="253"/>
      <c r="RDN418" s="253"/>
      <c r="RDO418" s="253"/>
      <c r="RDP418" s="253"/>
      <c r="RDQ418" s="253"/>
      <c r="RDR418" s="253"/>
      <c r="RDS418" s="253"/>
      <c r="RDT418" s="253"/>
      <c r="RDU418" s="253"/>
      <c r="RDV418" s="253"/>
      <c r="RDW418" s="253"/>
      <c r="RDX418" s="253"/>
      <c r="RDY418" s="253"/>
      <c r="RDZ418" s="253"/>
      <c r="REA418" s="253"/>
      <c r="REB418" s="253"/>
      <c r="REC418" s="253"/>
      <c r="RED418" s="253"/>
      <c r="REE418" s="253"/>
      <c r="REF418" s="253"/>
      <c r="REG418" s="253"/>
      <c r="REH418" s="253"/>
      <c r="REI418" s="253"/>
      <c r="REJ418" s="253"/>
      <c r="REK418" s="253"/>
      <c r="REL418" s="253"/>
      <c r="REM418" s="253"/>
      <c r="REN418" s="253"/>
      <c r="REO418" s="253"/>
      <c r="REP418" s="253"/>
      <c r="REQ418" s="253"/>
      <c r="RER418" s="253"/>
      <c r="RES418" s="253"/>
      <c r="RET418" s="253"/>
      <c r="REU418" s="253"/>
      <c r="REV418" s="253"/>
      <c r="REW418" s="253"/>
      <c r="REX418" s="253"/>
      <c r="REY418" s="253"/>
      <c r="REZ418" s="253"/>
      <c r="RFA418" s="253"/>
      <c r="RFB418" s="253"/>
      <c r="RFC418" s="253"/>
      <c r="RFD418" s="253"/>
      <c r="RFE418" s="253"/>
      <c r="RFF418" s="253"/>
      <c r="RFG418" s="253"/>
      <c r="RFH418" s="253"/>
      <c r="RFI418" s="253"/>
      <c r="RFJ418" s="253"/>
      <c r="RFK418" s="253"/>
      <c r="RFL418" s="253"/>
      <c r="RFM418" s="253"/>
      <c r="RFN418" s="253"/>
      <c r="RFO418" s="253"/>
      <c r="RFP418" s="253"/>
      <c r="RFQ418" s="253"/>
      <c r="RFR418" s="253"/>
      <c r="RFS418" s="253"/>
      <c r="RFT418" s="253"/>
      <c r="RFU418" s="253"/>
      <c r="RFV418" s="253"/>
      <c r="RFW418" s="253"/>
      <c r="RFX418" s="253"/>
      <c r="RFY418" s="253"/>
      <c r="RFZ418" s="253"/>
      <c r="RGA418" s="253"/>
      <c r="RGB418" s="253"/>
      <c r="RGC418" s="253"/>
      <c r="RGD418" s="253"/>
      <c r="RGE418" s="253"/>
      <c r="RGF418" s="253"/>
      <c r="RGG418" s="253"/>
      <c r="RGH418" s="253"/>
      <c r="RGI418" s="253"/>
      <c r="RGJ418" s="253"/>
      <c r="RGK418" s="253"/>
      <c r="RGL418" s="253"/>
      <c r="RGM418" s="253"/>
      <c r="RGN418" s="253"/>
      <c r="RGO418" s="253"/>
      <c r="RGP418" s="253"/>
      <c r="RGQ418" s="253"/>
      <c r="RGR418" s="253"/>
      <c r="RGS418" s="253"/>
      <c r="RGT418" s="253"/>
      <c r="RGU418" s="253"/>
      <c r="RGV418" s="253"/>
      <c r="RGW418" s="253"/>
      <c r="RGX418" s="253"/>
      <c r="RGY418" s="253"/>
      <c r="RGZ418" s="253"/>
      <c r="RHA418" s="253"/>
      <c r="RHB418" s="253"/>
      <c r="RHC418" s="253"/>
      <c r="RHD418" s="253"/>
      <c r="RHE418" s="253"/>
      <c r="RHF418" s="253"/>
      <c r="RHG418" s="253"/>
      <c r="RHH418" s="253"/>
      <c r="RHI418" s="253"/>
      <c r="RHJ418" s="253"/>
      <c r="RHK418" s="253"/>
      <c r="RHL418" s="253"/>
      <c r="RHM418" s="253"/>
      <c r="RHN418" s="253"/>
      <c r="RHO418" s="253"/>
      <c r="RHP418" s="253"/>
      <c r="RHQ418" s="253"/>
      <c r="RHR418" s="253"/>
      <c r="RHS418" s="253"/>
      <c r="RHT418" s="253"/>
      <c r="RHU418" s="253"/>
      <c r="RHV418" s="253"/>
      <c r="RHW418" s="253"/>
      <c r="RHX418" s="253"/>
      <c r="RHY418" s="253"/>
      <c r="RHZ418" s="253"/>
      <c r="RIA418" s="253"/>
      <c r="RIB418" s="253"/>
      <c r="RIC418" s="253"/>
      <c r="RID418" s="253"/>
      <c r="RIE418" s="253"/>
      <c r="RIF418" s="253"/>
      <c r="RIG418" s="253"/>
      <c r="RIH418" s="253"/>
      <c r="RII418" s="253"/>
      <c r="RIJ418" s="253"/>
      <c r="RIK418" s="253"/>
      <c r="RIL418" s="253"/>
      <c r="RIM418" s="253"/>
      <c r="RIN418" s="253"/>
      <c r="RIO418" s="253"/>
      <c r="RIP418" s="253"/>
      <c r="RIQ418" s="253"/>
      <c r="RIR418" s="253"/>
      <c r="RIS418" s="253"/>
      <c r="RIT418" s="253"/>
      <c r="RIU418" s="253"/>
      <c r="RIV418" s="253"/>
      <c r="RIW418" s="253"/>
      <c r="RIX418" s="253"/>
      <c r="RIY418" s="253"/>
      <c r="RIZ418" s="253"/>
      <c r="RJA418" s="253"/>
      <c r="RJB418" s="253"/>
      <c r="RJC418" s="253"/>
      <c r="RJD418" s="253"/>
      <c r="RJE418" s="253"/>
      <c r="RJF418" s="253"/>
      <c r="RJG418" s="253"/>
      <c r="RJH418" s="253"/>
      <c r="RJI418" s="253"/>
      <c r="RJJ418" s="253"/>
      <c r="RJK418" s="253"/>
      <c r="RJL418" s="253"/>
      <c r="RJM418" s="253"/>
      <c r="RJN418" s="253"/>
      <c r="RJO418" s="253"/>
      <c r="RJP418" s="253"/>
      <c r="RJQ418" s="253"/>
      <c r="RJR418" s="253"/>
      <c r="RJS418" s="253"/>
      <c r="RJT418" s="253"/>
      <c r="RJU418" s="253"/>
      <c r="RJV418" s="253"/>
      <c r="RJW418" s="253"/>
      <c r="RJX418" s="253"/>
      <c r="RJY418" s="253"/>
      <c r="RJZ418" s="253"/>
      <c r="RKA418" s="253"/>
      <c r="RKB418" s="253"/>
      <c r="RKC418" s="253"/>
      <c r="RKD418" s="253"/>
      <c r="RKE418" s="253"/>
      <c r="RKF418" s="253"/>
      <c r="RKG418" s="253"/>
      <c r="RKH418" s="253"/>
      <c r="RKI418" s="253"/>
      <c r="RKJ418" s="253"/>
      <c r="RKK418" s="253"/>
      <c r="RKL418" s="253"/>
      <c r="RKM418" s="253"/>
      <c r="RKN418" s="253"/>
      <c r="RKO418" s="253"/>
      <c r="RKP418" s="253"/>
      <c r="RKQ418" s="253"/>
      <c r="RKR418" s="253"/>
      <c r="RKS418" s="253"/>
      <c r="RKT418" s="253"/>
      <c r="RKU418" s="253"/>
      <c r="RKV418" s="253"/>
      <c r="RKW418" s="253"/>
      <c r="RKX418" s="253"/>
      <c r="RKY418" s="253"/>
      <c r="RKZ418" s="253"/>
      <c r="RLA418" s="253"/>
      <c r="RLB418" s="253"/>
      <c r="RLC418" s="253"/>
      <c r="RLD418" s="253"/>
      <c r="RLE418" s="253"/>
      <c r="RLF418" s="253"/>
      <c r="RLG418" s="253"/>
      <c r="RLH418" s="253"/>
      <c r="RLI418" s="253"/>
      <c r="RLJ418" s="253"/>
      <c r="RLK418" s="253"/>
      <c r="RLL418" s="253"/>
      <c r="RLM418" s="253"/>
      <c r="RLN418" s="253"/>
      <c r="RLO418" s="253"/>
      <c r="RLP418" s="253"/>
      <c r="RLQ418" s="253"/>
      <c r="RLR418" s="253"/>
      <c r="RLS418" s="253"/>
      <c r="RLT418" s="253"/>
      <c r="RLU418" s="253"/>
      <c r="RLV418" s="253"/>
      <c r="RLW418" s="253"/>
      <c r="RLX418" s="253"/>
      <c r="RLY418" s="253"/>
      <c r="RLZ418" s="253"/>
      <c r="RMA418" s="253"/>
      <c r="RMB418" s="253"/>
      <c r="RMC418" s="253"/>
      <c r="RMD418" s="253"/>
      <c r="RME418" s="253"/>
      <c r="RMF418" s="253"/>
      <c r="RMG418" s="253"/>
      <c r="RMH418" s="253"/>
      <c r="RMI418" s="253"/>
      <c r="RMJ418" s="253"/>
      <c r="RMK418" s="253"/>
      <c r="RML418" s="253"/>
      <c r="RMM418" s="253"/>
      <c r="RMN418" s="253"/>
      <c r="RMO418" s="253"/>
      <c r="RMP418" s="253"/>
      <c r="RMQ418" s="253"/>
      <c r="RMR418" s="253"/>
      <c r="RMS418" s="253"/>
      <c r="RMT418" s="253"/>
      <c r="RMU418" s="253"/>
      <c r="RMV418" s="253"/>
      <c r="RMW418" s="253"/>
      <c r="RMX418" s="253"/>
      <c r="RMY418" s="253"/>
      <c r="RMZ418" s="253"/>
      <c r="RNA418" s="253"/>
      <c r="RNB418" s="253"/>
      <c r="RNC418" s="253"/>
      <c r="RND418" s="253"/>
      <c r="RNE418" s="253"/>
      <c r="RNF418" s="253"/>
      <c r="RNG418" s="253"/>
      <c r="RNH418" s="253"/>
      <c r="RNI418" s="253"/>
      <c r="RNJ418" s="253"/>
      <c r="RNK418" s="253"/>
      <c r="RNL418" s="253"/>
      <c r="RNM418" s="253"/>
      <c r="RNN418" s="253"/>
      <c r="RNO418" s="253"/>
      <c r="RNP418" s="253"/>
      <c r="RNQ418" s="253"/>
      <c r="RNR418" s="253"/>
      <c r="RNS418" s="253"/>
      <c r="RNT418" s="253"/>
      <c r="RNU418" s="253"/>
      <c r="RNV418" s="253"/>
      <c r="RNW418" s="253"/>
      <c r="RNX418" s="253"/>
      <c r="RNY418" s="253"/>
      <c r="RNZ418" s="253"/>
      <c r="ROA418" s="253"/>
      <c r="ROB418" s="253"/>
      <c r="ROC418" s="253"/>
      <c r="ROD418" s="253"/>
      <c r="ROE418" s="253"/>
      <c r="ROF418" s="253"/>
      <c r="ROG418" s="253"/>
      <c r="ROH418" s="253"/>
      <c r="ROI418" s="253"/>
      <c r="ROJ418" s="253"/>
      <c r="ROK418" s="253"/>
      <c r="ROL418" s="253"/>
      <c r="ROM418" s="253"/>
      <c r="RON418" s="253"/>
      <c r="ROO418" s="253"/>
      <c r="ROP418" s="253"/>
      <c r="ROQ418" s="253"/>
      <c r="ROR418" s="253"/>
      <c r="ROS418" s="253"/>
      <c r="ROT418" s="253"/>
      <c r="ROU418" s="253"/>
      <c r="ROV418" s="253"/>
      <c r="ROW418" s="253"/>
      <c r="ROX418" s="253"/>
      <c r="ROY418" s="253"/>
      <c r="ROZ418" s="253"/>
      <c r="RPA418" s="253"/>
      <c r="RPB418" s="253"/>
      <c r="RPC418" s="253"/>
      <c r="RPD418" s="253"/>
      <c r="RPE418" s="253"/>
      <c r="RPF418" s="253"/>
      <c r="RPG418" s="253"/>
      <c r="RPH418" s="253"/>
      <c r="RPI418" s="253"/>
      <c r="RPJ418" s="253"/>
      <c r="RPK418" s="253"/>
      <c r="RPL418" s="253"/>
      <c r="RPM418" s="253"/>
      <c r="RPN418" s="253"/>
      <c r="RPO418" s="253"/>
      <c r="RPP418" s="253"/>
      <c r="RPQ418" s="253"/>
      <c r="RPR418" s="253"/>
      <c r="RPS418" s="253"/>
      <c r="RPT418" s="253"/>
      <c r="RPU418" s="253"/>
      <c r="RPV418" s="253"/>
      <c r="RPW418" s="253"/>
      <c r="RPX418" s="253"/>
      <c r="RPY418" s="253"/>
      <c r="RPZ418" s="253"/>
      <c r="RQA418" s="253"/>
      <c r="RQB418" s="253"/>
      <c r="RQC418" s="253"/>
      <c r="RQD418" s="253"/>
      <c r="RQE418" s="253"/>
      <c r="RQF418" s="253"/>
      <c r="RQG418" s="253"/>
      <c r="RQH418" s="253"/>
      <c r="RQI418" s="253"/>
      <c r="RQJ418" s="253"/>
      <c r="RQK418" s="253"/>
      <c r="RQL418" s="253"/>
      <c r="RQM418" s="253"/>
      <c r="RQN418" s="253"/>
      <c r="RQO418" s="253"/>
      <c r="RQP418" s="253"/>
      <c r="RQQ418" s="253"/>
      <c r="RQR418" s="253"/>
      <c r="RQS418" s="253"/>
      <c r="RQT418" s="253"/>
      <c r="RQU418" s="253"/>
      <c r="RQV418" s="253"/>
      <c r="RQW418" s="253"/>
      <c r="RQX418" s="253"/>
      <c r="RQY418" s="253"/>
      <c r="RQZ418" s="253"/>
      <c r="RRA418" s="253"/>
      <c r="RRB418" s="253"/>
      <c r="RRC418" s="253"/>
      <c r="RRD418" s="253"/>
      <c r="RRE418" s="253"/>
      <c r="RRF418" s="253"/>
      <c r="RRG418" s="253"/>
      <c r="RRH418" s="253"/>
      <c r="RRI418" s="253"/>
      <c r="RRJ418" s="253"/>
      <c r="RRK418" s="253"/>
      <c r="RRL418" s="253"/>
      <c r="RRM418" s="253"/>
      <c r="RRN418" s="253"/>
      <c r="RRO418" s="253"/>
      <c r="RRP418" s="253"/>
      <c r="RRQ418" s="253"/>
      <c r="RRR418" s="253"/>
      <c r="RRS418" s="253"/>
      <c r="RRT418" s="253"/>
      <c r="RRU418" s="253"/>
      <c r="RRV418" s="253"/>
      <c r="RRW418" s="253"/>
      <c r="RRX418" s="253"/>
      <c r="RRY418" s="253"/>
      <c r="RRZ418" s="253"/>
      <c r="RSA418" s="253"/>
      <c r="RSB418" s="253"/>
      <c r="RSC418" s="253"/>
      <c r="RSD418" s="253"/>
      <c r="RSE418" s="253"/>
      <c r="RSF418" s="253"/>
      <c r="RSG418" s="253"/>
      <c r="RSH418" s="253"/>
      <c r="RSI418" s="253"/>
      <c r="RSJ418" s="253"/>
      <c r="RSK418" s="253"/>
      <c r="RSL418" s="253"/>
      <c r="RSM418" s="253"/>
      <c r="RSN418" s="253"/>
      <c r="RSO418" s="253"/>
      <c r="RSP418" s="253"/>
      <c r="RSQ418" s="253"/>
      <c r="RSR418" s="253"/>
      <c r="RSS418" s="253"/>
      <c r="RST418" s="253"/>
      <c r="RSU418" s="253"/>
      <c r="RSV418" s="253"/>
      <c r="RSW418" s="253"/>
      <c r="RSX418" s="253"/>
      <c r="RSY418" s="253"/>
      <c r="RSZ418" s="253"/>
      <c r="RTA418" s="253"/>
      <c r="RTB418" s="253"/>
      <c r="RTC418" s="253"/>
      <c r="RTD418" s="253"/>
      <c r="RTE418" s="253"/>
      <c r="RTF418" s="253"/>
      <c r="RTG418" s="253"/>
      <c r="RTH418" s="253"/>
      <c r="RTI418" s="253"/>
      <c r="RTJ418" s="253"/>
      <c r="RTK418" s="253"/>
      <c r="RTL418" s="253"/>
      <c r="RTM418" s="253"/>
      <c r="RTN418" s="253"/>
      <c r="RTO418" s="253"/>
      <c r="RTP418" s="253"/>
      <c r="RTQ418" s="253"/>
      <c r="RTR418" s="253"/>
      <c r="RTS418" s="253"/>
      <c r="RTT418" s="253"/>
      <c r="RTU418" s="253"/>
      <c r="RTV418" s="253"/>
      <c r="RTW418" s="253"/>
      <c r="RTX418" s="253"/>
      <c r="RTY418" s="253"/>
      <c r="RTZ418" s="253"/>
      <c r="RUA418" s="253"/>
      <c r="RUB418" s="253"/>
      <c r="RUC418" s="253"/>
      <c r="RUD418" s="253"/>
      <c r="RUE418" s="253"/>
      <c r="RUF418" s="253"/>
      <c r="RUG418" s="253"/>
      <c r="RUH418" s="253"/>
      <c r="RUI418" s="253"/>
      <c r="RUJ418" s="253"/>
      <c r="RUK418" s="253"/>
      <c r="RUL418" s="253"/>
      <c r="RUM418" s="253"/>
      <c r="RUN418" s="253"/>
      <c r="RUO418" s="253"/>
      <c r="RUP418" s="253"/>
      <c r="RUQ418" s="253"/>
      <c r="RUR418" s="253"/>
      <c r="RUS418" s="253"/>
      <c r="RUT418" s="253"/>
      <c r="RUU418" s="253"/>
      <c r="RUV418" s="253"/>
      <c r="RUW418" s="253"/>
      <c r="RUX418" s="253"/>
      <c r="RUY418" s="253"/>
      <c r="RUZ418" s="253"/>
      <c r="RVA418" s="253"/>
      <c r="RVB418" s="253"/>
      <c r="RVC418" s="253"/>
      <c r="RVD418" s="253"/>
      <c r="RVE418" s="253"/>
      <c r="RVF418" s="253"/>
      <c r="RVG418" s="253"/>
      <c r="RVH418" s="253"/>
      <c r="RVI418" s="253"/>
      <c r="RVJ418" s="253"/>
      <c r="RVK418" s="253"/>
      <c r="RVL418" s="253"/>
      <c r="RVM418" s="253"/>
      <c r="RVN418" s="253"/>
      <c r="RVO418" s="253"/>
      <c r="RVP418" s="253"/>
      <c r="RVQ418" s="253"/>
      <c r="RVR418" s="253"/>
      <c r="RVS418" s="253"/>
      <c r="RVT418" s="253"/>
      <c r="RVU418" s="253"/>
      <c r="RVV418" s="253"/>
      <c r="RVW418" s="253"/>
      <c r="RVX418" s="253"/>
      <c r="RVY418" s="253"/>
      <c r="RVZ418" s="253"/>
      <c r="RWA418" s="253"/>
      <c r="RWB418" s="253"/>
      <c r="RWC418" s="253"/>
      <c r="RWD418" s="253"/>
      <c r="RWE418" s="253"/>
      <c r="RWF418" s="253"/>
      <c r="RWG418" s="253"/>
      <c r="RWH418" s="253"/>
      <c r="RWI418" s="253"/>
      <c r="RWJ418" s="253"/>
      <c r="RWK418" s="253"/>
      <c r="RWL418" s="253"/>
      <c r="RWM418" s="253"/>
      <c r="RWN418" s="253"/>
      <c r="RWO418" s="253"/>
      <c r="RWP418" s="253"/>
      <c r="RWQ418" s="253"/>
      <c r="RWR418" s="253"/>
      <c r="RWS418" s="253"/>
      <c r="RWT418" s="253"/>
      <c r="RWU418" s="253"/>
      <c r="RWV418" s="253"/>
      <c r="RWW418" s="253"/>
      <c r="RWX418" s="253"/>
      <c r="RWY418" s="253"/>
      <c r="RWZ418" s="253"/>
      <c r="RXA418" s="253"/>
      <c r="RXB418" s="253"/>
      <c r="RXC418" s="253"/>
      <c r="RXD418" s="253"/>
      <c r="RXE418" s="253"/>
      <c r="RXF418" s="253"/>
      <c r="RXG418" s="253"/>
      <c r="RXH418" s="253"/>
      <c r="RXI418" s="253"/>
      <c r="RXJ418" s="253"/>
      <c r="RXK418" s="253"/>
      <c r="RXL418" s="253"/>
      <c r="RXM418" s="253"/>
      <c r="RXN418" s="253"/>
      <c r="RXO418" s="253"/>
      <c r="RXP418" s="253"/>
      <c r="RXQ418" s="253"/>
      <c r="RXR418" s="253"/>
      <c r="RXS418" s="253"/>
      <c r="RXT418" s="253"/>
      <c r="RXU418" s="253"/>
      <c r="RXV418" s="253"/>
      <c r="RXW418" s="253"/>
      <c r="RXX418" s="253"/>
      <c r="RXY418" s="253"/>
      <c r="RXZ418" s="253"/>
      <c r="RYA418" s="253"/>
      <c r="RYB418" s="253"/>
      <c r="RYC418" s="253"/>
      <c r="RYD418" s="253"/>
      <c r="RYE418" s="253"/>
      <c r="RYF418" s="253"/>
      <c r="RYG418" s="253"/>
      <c r="RYH418" s="253"/>
      <c r="RYI418" s="253"/>
      <c r="RYJ418" s="253"/>
      <c r="RYK418" s="253"/>
      <c r="RYL418" s="253"/>
      <c r="RYM418" s="253"/>
      <c r="RYN418" s="253"/>
      <c r="RYO418" s="253"/>
      <c r="RYP418" s="253"/>
      <c r="RYQ418" s="253"/>
      <c r="RYR418" s="253"/>
      <c r="RYS418" s="253"/>
      <c r="RYT418" s="253"/>
      <c r="RYU418" s="253"/>
      <c r="RYV418" s="253"/>
      <c r="RYW418" s="253"/>
      <c r="RYX418" s="253"/>
      <c r="RYY418" s="253"/>
      <c r="RYZ418" s="253"/>
      <c r="RZA418" s="253"/>
      <c r="RZB418" s="253"/>
      <c r="RZC418" s="253"/>
      <c r="RZD418" s="253"/>
      <c r="RZE418" s="253"/>
      <c r="RZF418" s="253"/>
      <c r="RZG418" s="253"/>
      <c r="RZH418" s="253"/>
      <c r="RZI418" s="253"/>
      <c r="RZJ418" s="253"/>
      <c r="RZK418" s="253"/>
      <c r="RZL418" s="253"/>
      <c r="RZM418" s="253"/>
      <c r="RZN418" s="253"/>
      <c r="RZO418" s="253"/>
      <c r="RZP418" s="253"/>
      <c r="RZQ418" s="253"/>
      <c r="RZR418" s="253"/>
      <c r="RZS418" s="253"/>
      <c r="RZT418" s="253"/>
      <c r="RZU418" s="253"/>
      <c r="RZV418" s="253"/>
      <c r="RZW418" s="253"/>
      <c r="RZX418" s="253"/>
      <c r="RZY418" s="253"/>
      <c r="RZZ418" s="253"/>
      <c r="SAA418" s="253"/>
      <c r="SAB418" s="253"/>
      <c r="SAC418" s="253"/>
      <c r="SAD418" s="253"/>
      <c r="SAE418" s="253"/>
      <c r="SAF418" s="253"/>
      <c r="SAG418" s="253"/>
      <c r="SAH418" s="253"/>
      <c r="SAI418" s="253"/>
      <c r="SAJ418" s="253"/>
      <c r="SAK418" s="253"/>
      <c r="SAL418" s="253"/>
      <c r="SAM418" s="253"/>
      <c r="SAN418" s="253"/>
      <c r="SAO418" s="253"/>
      <c r="SAP418" s="253"/>
      <c r="SAQ418" s="253"/>
      <c r="SAR418" s="253"/>
      <c r="SAS418" s="253"/>
      <c r="SAT418" s="253"/>
      <c r="SAU418" s="253"/>
      <c r="SAV418" s="253"/>
      <c r="SAW418" s="253"/>
      <c r="SAX418" s="253"/>
      <c r="SAY418" s="253"/>
      <c r="SAZ418" s="253"/>
      <c r="SBA418" s="253"/>
      <c r="SBB418" s="253"/>
      <c r="SBC418" s="253"/>
      <c r="SBD418" s="253"/>
      <c r="SBE418" s="253"/>
      <c r="SBF418" s="253"/>
      <c r="SBG418" s="253"/>
      <c r="SBH418" s="253"/>
      <c r="SBI418" s="253"/>
      <c r="SBJ418" s="253"/>
      <c r="SBK418" s="253"/>
      <c r="SBL418" s="253"/>
      <c r="SBM418" s="253"/>
      <c r="SBN418" s="253"/>
      <c r="SBO418" s="253"/>
      <c r="SBP418" s="253"/>
      <c r="SBQ418" s="253"/>
      <c r="SBR418" s="253"/>
      <c r="SBS418" s="253"/>
      <c r="SBT418" s="253"/>
      <c r="SBU418" s="253"/>
      <c r="SBV418" s="253"/>
      <c r="SBW418" s="253"/>
      <c r="SBX418" s="253"/>
      <c r="SBY418" s="253"/>
      <c r="SBZ418" s="253"/>
      <c r="SCA418" s="253"/>
      <c r="SCB418" s="253"/>
      <c r="SCC418" s="253"/>
      <c r="SCD418" s="253"/>
      <c r="SCE418" s="253"/>
      <c r="SCF418" s="253"/>
      <c r="SCG418" s="253"/>
      <c r="SCH418" s="253"/>
      <c r="SCI418" s="253"/>
      <c r="SCJ418" s="253"/>
      <c r="SCK418" s="253"/>
      <c r="SCL418" s="253"/>
      <c r="SCM418" s="253"/>
      <c r="SCN418" s="253"/>
      <c r="SCO418" s="253"/>
      <c r="SCP418" s="253"/>
      <c r="SCQ418" s="253"/>
      <c r="SCR418" s="253"/>
      <c r="SCS418" s="253"/>
      <c r="SCT418" s="253"/>
      <c r="SCU418" s="253"/>
      <c r="SCV418" s="253"/>
      <c r="SCW418" s="253"/>
      <c r="SCX418" s="253"/>
      <c r="SCY418" s="253"/>
      <c r="SCZ418" s="253"/>
      <c r="SDA418" s="253"/>
      <c r="SDB418" s="253"/>
      <c r="SDC418" s="253"/>
      <c r="SDD418" s="253"/>
      <c r="SDE418" s="253"/>
      <c r="SDF418" s="253"/>
      <c r="SDG418" s="253"/>
      <c r="SDH418" s="253"/>
      <c r="SDI418" s="253"/>
      <c r="SDJ418" s="253"/>
      <c r="SDK418" s="253"/>
      <c r="SDL418" s="253"/>
      <c r="SDM418" s="253"/>
      <c r="SDN418" s="253"/>
      <c r="SDO418" s="253"/>
      <c r="SDP418" s="253"/>
      <c r="SDQ418" s="253"/>
      <c r="SDR418" s="253"/>
      <c r="SDS418" s="253"/>
      <c r="SDT418" s="253"/>
      <c r="SDU418" s="253"/>
      <c r="SDV418" s="253"/>
      <c r="SDW418" s="253"/>
      <c r="SDX418" s="253"/>
      <c r="SDY418" s="253"/>
      <c r="SDZ418" s="253"/>
      <c r="SEA418" s="253"/>
      <c r="SEB418" s="253"/>
      <c r="SEC418" s="253"/>
      <c r="SED418" s="253"/>
      <c r="SEE418" s="253"/>
      <c r="SEF418" s="253"/>
      <c r="SEG418" s="253"/>
      <c r="SEH418" s="253"/>
      <c r="SEI418" s="253"/>
      <c r="SEJ418" s="253"/>
      <c r="SEK418" s="253"/>
      <c r="SEL418" s="253"/>
      <c r="SEM418" s="253"/>
      <c r="SEN418" s="253"/>
      <c r="SEO418" s="253"/>
      <c r="SEP418" s="253"/>
      <c r="SEQ418" s="253"/>
      <c r="SER418" s="253"/>
      <c r="SES418" s="253"/>
      <c r="SET418" s="253"/>
      <c r="SEU418" s="253"/>
      <c r="SEV418" s="253"/>
      <c r="SEW418" s="253"/>
      <c r="SEX418" s="253"/>
      <c r="SEY418" s="253"/>
      <c r="SEZ418" s="253"/>
      <c r="SFA418" s="253"/>
      <c r="SFB418" s="253"/>
      <c r="SFC418" s="253"/>
      <c r="SFD418" s="253"/>
      <c r="SFE418" s="253"/>
      <c r="SFF418" s="253"/>
      <c r="SFG418" s="253"/>
      <c r="SFH418" s="253"/>
      <c r="SFI418" s="253"/>
      <c r="SFJ418" s="253"/>
      <c r="SFK418" s="253"/>
      <c r="SFL418" s="253"/>
      <c r="SFM418" s="253"/>
      <c r="SFN418" s="253"/>
      <c r="SFO418" s="253"/>
      <c r="SFP418" s="253"/>
      <c r="SFQ418" s="253"/>
      <c r="SFR418" s="253"/>
      <c r="SFS418" s="253"/>
      <c r="SFT418" s="253"/>
      <c r="SFU418" s="253"/>
      <c r="SFV418" s="253"/>
      <c r="SFW418" s="253"/>
      <c r="SFX418" s="253"/>
      <c r="SFY418" s="253"/>
      <c r="SFZ418" s="253"/>
      <c r="SGA418" s="253"/>
      <c r="SGB418" s="253"/>
      <c r="SGC418" s="253"/>
      <c r="SGD418" s="253"/>
      <c r="SGE418" s="253"/>
      <c r="SGF418" s="253"/>
      <c r="SGG418" s="253"/>
      <c r="SGH418" s="253"/>
      <c r="SGI418" s="253"/>
      <c r="SGJ418" s="253"/>
      <c r="SGK418" s="253"/>
      <c r="SGL418" s="253"/>
      <c r="SGM418" s="253"/>
      <c r="SGN418" s="253"/>
      <c r="SGO418" s="253"/>
      <c r="SGP418" s="253"/>
      <c r="SGQ418" s="253"/>
      <c r="SGR418" s="253"/>
      <c r="SGS418" s="253"/>
      <c r="SGT418" s="253"/>
      <c r="SGU418" s="253"/>
      <c r="SGV418" s="253"/>
      <c r="SGW418" s="253"/>
      <c r="SGX418" s="253"/>
      <c r="SGY418" s="253"/>
      <c r="SGZ418" s="253"/>
      <c r="SHA418" s="253"/>
      <c r="SHB418" s="253"/>
      <c r="SHC418" s="253"/>
      <c r="SHD418" s="253"/>
      <c r="SHE418" s="253"/>
      <c r="SHF418" s="253"/>
      <c r="SHG418" s="253"/>
      <c r="SHH418" s="253"/>
      <c r="SHI418" s="253"/>
      <c r="SHJ418" s="253"/>
      <c r="SHK418" s="253"/>
      <c r="SHL418" s="253"/>
      <c r="SHM418" s="253"/>
      <c r="SHN418" s="253"/>
      <c r="SHO418" s="253"/>
      <c r="SHP418" s="253"/>
      <c r="SHQ418" s="253"/>
      <c r="SHR418" s="253"/>
      <c r="SHS418" s="253"/>
      <c r="SHT418" s="253"/>
      <c r="SHU418" s="253"/>
      <c r="SHV418" s="253"/>
      <c r="SHW418" s="253"/>
      <c r="SHX418" s="253"/>
      <c r="SHY418" s="253"/>
      <c r="SHZ418" s="253"/>
      <c r="SIA418" s="253"/>
      <c r="SIB418" s="253"/>
      <c r="SIC418" s="253"/>
      <c r="SID418" s="253"/>
      <c r="SIE418" s="253"/>
      <c r="SIF418" s="253"/>
      <c r="SIG418" s="253"/>
      <c r="SIH418" s="253"/>
      <c r="SII418" s="253"/>
      <c r="SIJ418" s="253"/>
      <c r="SIK418" s="253"/>
      <c r="SIL418" s="253"/>
      <c r="SIM418" s="253"/>
      <c r="SIN418" s="253"/>
      <c r="SIO418" s="253"/>
      <c r="SIP418" s="253"/>
      <c r="SIQ418" s="253"/>
      <c r="SIR418" s="253"/>
      <c r="SIS418" s="253"/>
      <c r="SIT418" s="253"/>
      <c r="SIU418" s="253"/>
      <c r="SIV418" s="253"/>
      <c r="SIW418" s="253"/>
      <c r="SIX418" s="253"/>
      <c r="SIY418" s="253"/>
      <c r="SIZ418" s="253"/>
      <c r="SJA418" s="253"/>
      <c r="SJB418" s="253"/>
      <c r="SJC418" s="253"/>
      <c r="SJD418" s="253"/>
      <c r="SJE418" s="253"/>
      <c r="SJF418" s="253"/>
      <c r="SJG418" s="253"/>
      <c r="SJH418" s="253"/>
      <c r="SJI418" s="253"/>
      <c r="SJJ418" s="253"/>
      <c r="SJK418" s="253"/>
      <c r="SJL418" s="253"/>
      <c r="SJM418" s="253"/>
      <c r="SJN418" s="253"/>
      <c r="SJO418" s="253"/>
      <c r="SJP418" s="253"/>
      <c r="SJQ418" s="253"/>
      <c r="SJR418" s="253"/>
      <c r="SJS418" s="253"/>
      <c r="SJT418" s="253"/>
      <c r="SJU418" s="253"/>
      <c r="SJV418" s="253"/>
      <c r="SJW418" s="253"/>
      <c r="SJX418" s="253"/>
      <c r="SJY418" s="253"/>
      <c r="SJZ418" s="253"/>
      <c r="SKA418" s="253"/>
      <c r="SKB418" s="253"/>
      <c r="SKC418" s="253"/>
      <c r="SKD418" s="253"/>
      <c r="SKE418" s="253"/>
      <c r="SKF418" s="253"/>
      <c r="SKG418" s="253"/>
      <c r="SKH418" s="253"/>
      <c r="SKI418" s="253"/>
      <c r="SKJ418" s="253"/>
      <c r="SKK418" s="253"/>
      <c r="SKL418" s="253"/>
      <c r="SKM418" s="253"/>
      <c r="SKN418" s="253"/>
      <c r="SKO418" s="253"/>
      <c r="SKP418" s="253"/>
      <c r="SKQ418" s="253"/>
      <c r="SKR418" s="253"/>
      <c r="SKS418" s="253"/>
      <c r="SKT418" s="253"/>
      <c r="SKU418" s="253"/>
      <c r="SKV418" s="253"/>
      <c r="SKW418" s="253"/>
      <c r="SKX418" s="253"/>
      <c r="SKY418" s="253"/>
      <c r="SKZ418" s="253"/>
      <c r="SLA418" s="253"/>
      <c r="SLB418" s="253"/>
      <c r="SLC418" s="253"/>
      <c r="SLD418" s="253"/>
      <c r="SLE418" s="253"/>
      <c r="SLF418" s="253"/>
      <c r="SLG418" s="253"/>
      <c r="SLH418" s="253"/>
      <c r="SLI418" s="253"/>
      <c r="SLJ418" s="253"/>
      <c r="SLK418" s="253"/>
      <c r="SLL418" s="253"/>
      <c r="SLM418" s="253"/>
      <c r="SLN418" s="253"/>
      <c r="SLO418" s="253"/>
      <c r="SLP418" s="253"/>
      <c r="SLQ418" s="253"/>
      <c r="SLR418" s="253"/>
      <c r="SLS418" s="253"/>
      <c r="SLT418" s="253"/>
      <c r="SLU418" s="253"/>
      <c r="SLV418" s="253"/>
      <c r="SLW418" s="253"/>
      <c r="SLX418" s="253"/>
      <c r="SLY418" s="253"/>
      <c r="SLZ418" s="253"/>
      <c r="SMA418" s="253"/>
      <c r="SMB418" s="253"/>
      <c r="SMC418" s="253"/>
      <c r="SMD418" s="253"/>
      <c r="SME418" s="253"/>
      <c r="SMF418" s="253"/>
      <c r="SMG418" s="253"/>
      <c r="SMH418" s="253"/>
      <c r="SMI418" s="253"/>
      <c r="SMJ418" s="253"/>
      <c r="SMK418" s="253"/>
      <c r="SML418" s="253"/>
      <c r="SMM418" s="253"/>
      <c r="SMN418" s="253"/>
      <c r="SMO418" s="253"/>
      <c r="SMP418" s="253"/>
      <c r="SMQ418" s="253"/>
      <c r="SMR418" s="253"/>
      <c r="SMS418" s="253"/>
      <c r="SMT418" s="253"/>
      <c r="SMU418" s="253"/>
      <c r="SMV418" s="253"/>
      <c r="SMW418" s="253"/>
      <c r="SMX418" s="253"/>
      <c r="SMY418" s="253"/>
      <c r="SMZ418" s="253"/>
      <c r="SNA418" s="253"/>
      <c r="SNB418" s="253"/>
      <c r="SNC418" s="253"/>
      <c r="SND418" s="253"/>
      <c r="SNE418" s="253"/>
      <c r="SNF418" s="253"/>
      <c r="SNG418" s="253"/>
      <c r="SNH418" s="253"/>
      <c r="SNI418" s="253"/>
      <c r="SNJ418" s="253"/>
      <c r="SNK418" s="253"/>
      <c r="SNL418" s="253"/>
      <c r="SNM418" s="253"/>
      <c r="SNN418" s="253"/>
      <c r="SNO418" s="253"/>
      <c r="SNP418" s="253"/>
      <c r="SNQ418" s="253"/>
      <c r="SNR418" s="253"/>
      <c r="SNS418" s="253"/>
      <c r="SNT418" s="253"/>
      <c r="SNU418" s="253"/>
      <c r="SNV418" s="253"/>
      <c r="SNW418" s="253"/>
      <c r="SNX418" s="253"/>
      <c r="SNY418" s="253"/>
      <c r="SNZ418" s="253"/>
      <c r="SOA418" s="253"/>
      <c r="SOB418" s="253"/>
      <c r="SOC418" s="253"/>
      <c r="SOD418" s="253"/>
      <c r="SOE418" s="253"/>
      <c r="SOF418" s="253"/>
      <c r="SOG418" s="253"/>
      <c r="SOH418" s="253"/>
      <c r="SOI418" s="253"/>
      <c r="SOJ418" s="253"/>
      <c r="SOK418" s="253"/>
      <c r="SOL418" s="253"/>
      <c r="SOM418" s="253"/>
      <c r="SON418" s="253"/>
      <c r="SOO418" s="253"/>
      <c r="SOP418" s="253"/>
      <c r="SOQ418" s="253"/>
      <c r="SOR418" s="253"/>
      <c r="SOS418" s="253"/>
      <c r="SOT418" s="253"/>
      <c r="SOU418" s="253"/>
      <c r="SOV418" s="253"/>
      <c r="SOW418" s="253"/>
      <c r="SOX418" s="253"/>
      <c r="SOY418" s="253"/>
      <c r="SOZ418" s="253"/>
      <c r="SPA418" s="253"/>
      <c r="SPB418" s="253"/>
      <c r="SPC418" s="253"/>
      <c r="SPD418" s="253"/>
      <c r="SPE418" s="253"/>
      <c r="SPF418" s="253"/>
      <c r="SPG418" s="253"/>
      <c r="SPH418" s="253"/>
      <c r="SPI418" s="253"/>
      <c r="SPJ418" s="253"/>
      <c r="SPK418" s="253"/>
      <c r="SPL418" s="253"/>
      <c r="SPM418" s="253"/>
      <c r="SPN418" s="253"/>
      <c r="SPO418" s="253"/>
      <c r="SPP418" s="253"/>
      <c r="SPQ418" s="253"/>
      <c r="SPR418" s="253"/>
      <c r="SPS418" s="253"/>
      <c r="SPT418" s="253"/>
      <c r="SPU418" s="253"/>
      <c r="SPV418" s="253"/>
      <c r="SPW418" s="253"/>
      <c r="SPX418" s="253"/>
      <c r="SPY418" s="253"/>
      <c r="SPZ418" s="253"/>
      <c r="SQA418" s="253"/>
      <c r="SQB418" s="253"/>
      <c r="SQC418" s="253"/>
      <c r="SQD418" s="253"/>
      <c r="SQE418" s="253"/>
      <c r="SQF418" s="253"/>
      <c r="SQG418" s="253"/>
      <c r="SQH418" s="253"/>
      <c r="SQI418" s="253"/>
      <c r="SQJ418" s="253"/>
      <c r="SQK418" s="253"/>
      <c r="SQL418" s="253"/>
      <c r="SQM418" s="253"/>
      <c r="SQN418" s="253"/>
      <c r="SQO418" s="253"/>
      <c r="SQP418" s="253"/>
      <c r="SQQ418" s="253"/>
      <c r="SQR418" s="253"/>
      <c r="SQS418" s="253"/>
      <c r="SQT418" s="253"/>
      <c r="SQU418" s="253"/>
      <c r="SQV418" s="253"/>
      <c r="SQW418" s="253"/>
      <c r="SQX418" s="253"/>
      <c r="SQY418" s="253"/>
      <c r="SQZ418" s="253"/>
      <c r="SRA418" s="253"/>
      <c r="SRB418" s="253"/>
      <c r="SRC418" s="253"/>
      <c r="SRD418" s="253"/>
      <c r="SRE418" s="253"/>
      <c r="SRF418" s="253"/>
      <c r="SRG418" s="253"/>
      <c r="SRH418" s="253"/>
      <c r="SRI418" s="253"/>
      <c r="SRJ418" s="253"/>
      <c r="SRK418" s="253"/>
      <c r="SRL418" s="253"/>
      <c r="SRM418" s="253"/>
      <c r="SRN418" s="253"/>
      <c r="SRO418" s="253"/>
      <c r="SRP418" s="253"/>
      <c r="SRQ418" s="253"/>
      <c r="SRR418" s="253"/>
      <c r="SRS418" s="253"/>
      <c r="SRT418" s="253"/>
      <c r="SRU418" s="253"/>
      <c r="SRV418" s="253"/>
      <c r="SRW418" s="253"/>
      <c r="SRX418" s="253"/>
      <c r="SRY418" s="253"/>
      <c r="SRZ418" s="253"/>
      <c r="SSA418" s="253"/>
      <c r="SSB418" s="253"/>
      <c r="SSC418" s="253"/>
      <c r="SSD418" s="253"/>
      <c r="SSE418" s="253"/>
      <c r="SSF418" s="253"/>
      <c r="SSG418" s="253"/>
      <c r="SSH418" s="253"/>
      <c r="SSI418" s="253"/>
      <c r="SSJ418" s="253"/>
      <c r="SSK418" s="253"/>
      <c r="SSL418" s="253"/>
      <c r="SSM418" s="253"/>
      <c r="SSN418" s="253"/>
      <c r="SSO418" s="253"/>
      <c r="SSP418" s="253"/>
      <c r="SSQ418" s="253"/>
      <c r="SSR418" s="253"/>
      <c r="SSS418" s="253"/>
      <c r="SST418" s="253"/>
      <c r="SSU418" s="253"/>
      <c r="SSV418" s="253"/>
      <c r="SSW418" s="253"/>
      <c r="SSX418" s="253"/>
      <c r="SSY418" s="253"/>
      <c r="SSZ418" s="253"/>
      <c r="STA418" s="253"/>
      <c r="STB418" s="253"/>
      <c r="STC418" s="253"/>
      <c r="STD418" s="253"/>
      <c r="STE418" s="253"/>
      <c r="STF418" s="253"/>
      <c r="STG418" s="253"/>
      <c r="STH418" s="253"/>
      <c r="STI418" s="253"/>
      <c r="STJ418" s="253"/>
      <c r="STK418" s="253"/>
      <c r="STL418" s="253"/>
      <c r="STM418" s="253"/>
      <c r="STN418" s="253"/>
      <c r="STO418" s="253"/>
      <c r="STP418" s="253"/>
      <c r="STQ418" s="253"/>
      <c r="STR418" s="253"/>
      <c r="STS418" s="253"/>
      <c r="STT418" s="253"/>
      <c r="STU418" s="253"/>
      <c r="STV418" s="253"/>
      <c r="STW418" s="253"/>
      <c r="STX418" s="253"/>
      <c r="STY418" s="253"/>
      <c r="STZ418" s="253"/>
      <c r="SUA418" s="253"/>
      <c r="SUB418" s="253"/>
      <c r="SUC418" s="253"/>
      <c r="SUD418" s="253"/>
      <c r="SUE418" s="253"/>
      <c r="SUF418" s="253"/>
      <c r="SUG418" s="253"/>
      <c r="SUH418" s="253"/>
      <c r="SUI418" s="253"/>
      <c r="SUJ418" s="253"/>
      <c r="SUK418" s="253"/>
      <c r="SUL418" s="253"/>
      <c r="SUM418" s="253"/>
      <c r="SUN418" s="253"/>
      <c r="SUO418" s="253"/>
      <c r="SUP418" s="253"/>
      <c r="SUQ418" s="253"/>
      <c r="SUR418" s="253"/>
      <c r="SUS418" s="253"/>
      <c r="SUT418" s="253"/>
      <c r="SUU418" s="253"/>
      <c r="SUV418" s="253"/>
      <c r="SUW418" s="253"/>
      <c r="SUX418" s="253"/>
      <c r="SUY418" s="253"/>
      <c r="SUZ418" s="253"/>
      <c r="SVA418" s="253"/>
      <c r="SVB418" s="253"/>
      <c r="SVC418" s="253"/>
      <c r="SVD418" s="253"/>
      <c r="SVE418" s="253"/>
      <c r="SVF418" s="253"/>
      <c r="SVG418" s="253"/>
      <c r="SVH418" s="253"/>
      <c r="SVI418" s="253"/>
      <c r="SVJ418" s="253"/>
      <c r="SVK418" s="253"/>
      <c r="SVL418" s="253"/>
      <c r="SVM418" s="253"/>
      <c r="SVN418" s="253"/>
      <c r="SVO418" s="253"/>
      <c r="SVP418" s="253"/>
      <c r="SVQ418" s="253"/>
      <c r="SVR418" s="253"/>
      <c r="SVS418" s="253"/>
      <c r="SVT418" s="253"/>
      <c r="SVU418" s="253"/>
      <c r="SVV418" s="253"/>
      <c r="SVW418" s="253"/>
      <c r="SVX418" s="253"/>
      <c r="SVY418" s="253"/>
      <c r="SVZ418" s="253"/>
      <c r="SWA418" s="253"/>
      <c r="SWB418" s="253"/>
      <c r="SWC418" s="253"/>
      <c r="SWD418" s="253"/>
      <c r="SWE418" s="253"/>
      <c r="SWF418" s="253"/>
      <c r="SWG418" s="253"/>
      <c r="SWH418" s="253"/>
      <c r="SWI418" s="253"/>
      <c r="SWJ418" s="253"/>
      <c r="SWK418" s="253"/>
      <c r="SWL418" s="253"/>
      <c r="SWM418" s="253"/>
      <c r="SWN418" s="253"/>
      <c r="SWO418" s="253"/>
      <c r="SWP418" s="253"/>
      <c r="SWQ418" s="253"/>
      <c r="SWR418" s="253"/>
      <c r="SWS418" s="253"/>
      <c r="SWT418" s="253"/>
      <c r="SWU418" s="253"/>
      <c r="SWV418" s="253"/>
      <c r="SWW418" s="253"/>
      <c r="SWX418" s="253"/>
      <c r="SWY418" s="253"/>
      <c r="SWZ418" s="253"/>
      <c r="SXA418" s="253"/>
      <c r="SXB418" s="253"/>
      <c r="SXC418" s="253"/>
      <c r="SXD418" s="253"/>
      <c r="SXE418" s="253"/>
      <c r="SXF418" s="253"/>
      <c r="SXG418" s="253"/>
      <c r="SXH418" s="253"/>
      <c r="SXI418" s="253"/>
      <c r="SXJ418" s="253"/>
      <c r="SXK418" s="253"/>
      <c r="SXL418" s="253"/>
      <c r="SXM418" s="253"/>
      <c r="SXN418" s="253"/>
      <c r="SXO418" s="253"/>
      <c r="SXP418" s="253"/>
      <c r="SXQ418" s="253"/>
      <c r="SXR418" s="253"/>
      <c r="SXS418" s="253"/>
      <c r="SXT418" s="253"/>
      <c r="SXU418" s="253"/>
      <c r="SXV418" s="253"/>
      <c r="SXW418" s="253"/>
      <c r="SXX418" s="253"/>
      <c r="SXY418" s="253"/>
      <c r="SXZ418" s="253"/>
      <c r="SYA418" s="253"/>
      <c r="SYB418" s="253"/>
      <c r="SYC418" s="253"/>
      <c r="SYD418" s="253"/>
      <c r="SYE418" s="253"/>
      <c r="SYF418" s="253"/>
      <c r="SYG418" s="253"/>
      <c r="SYH418" s="253"/>
      <c r="SYI418" s="253"/>
      <c r="SYJ418" s="253"/>
      <c r="SYK418" s="253"/>
      <c r="SYL418" s="253"/>
      <c r="SYM418" s="253"/>
      <c r="SYN418" s="253"/>
      <c r="SYO418" s="253"/>
      <c r="SYP418" s="253"/>
      <c r="SYQ418" s="253"/>
      <c r="SYR418" s="253"/>
      <c r="SYS418" s="253"/>
      <c r="SYT418" s="253"/>
      <c r="SYU418" s="253"/>
      <c r="SYV418" s="253"/>
      <c r="SYW418" s="253"/>
      <c r="SYX418" s="253"/>
      <c r="SYY418" s="253"/>
      <c r="SYZ418" s="253"/>
      <c r="SZA418" s="253"/>
      <c r="SZB418" s="253"/>
      <c r="SZC418" s="253"/>
      <c r="SZD418" s="253"/>
      <c r="SZE418" s="253"/>
      <c r="SZF418" s="253"/>
      <c r="SZG418" s="253"/>
      <c r="SZH418" s="253"/>
      <c r="SZI418" s="253"/>
      <c r="SZJ418" s="253"/>
      <c r="SZK418" s="253"/>
      <c r="SZL418" s="253"/>
      <c r="SZM418" s="253"/>
      <c r="SZN418" s="253"/>
      <c r="SZO418" s="253"/>
      <c r="SZP418" s="253"/>
      <c r="SZQ418" s="253"/>
      <c r="SZR418" s="253"/>
      <c r="SZS418" s="253"/>
      <c r="SZT418" s="253"/>
      <c r="SZU418" s="253"/>
      <c r="SZV418" s="253"/>
      <c r="SZW418" s="253"/>
      <c r="SZX418" s="253"/>
      <c r="SZY418" s="253"/>
      <c r="SZZ418" s="253"/>
      <c r="TAA418" s="253"/>
      <c r="TAB418" s="253"/>
      <c r="TAC418" s="253"/>
      <c r="TAD418" s="253"/>
      <c r="TAE418" s="253"/>
      <c r="TAF418" s="253"/>
      <c r="TAG418" s="253"/>
      <c r="TAH418" s="253"/>
      <c r="TAI418" s="253"/>
      <c r="TAJ418" s="253"/>
      <c r="TAK418" s="253"/>
      <c r="TAL418" s="253"/>
      <c r="TAM418" s="253"/>
      <c r="TAN418" s="253"/>
      <c r="TAO418" s="253"/>
      <c r="TAP418" s="253"/>
      <c r="TAQ418" s="253"/>
      <c r="TAR418" s="253"/>
      <c r="TAS418" s="253"/>
      <c r="TAT418" s="253"/>
      <c r="TAU418" s="253"/>
      <c r="TAV418" s="253"/>
      <c r="TAW418" s="253"/>
      <c r="TAX418" s="253"/>
      <c r="TAY418" s="253"/>
      <c r="TAZ418" s="253"/>
      <c r="TBA418" s="253"/>
      <c r="TBB418" s="253"/>
      <c r="TBC418" s="253"/>
      <c r="TBD418" s="253"/>
      <c r="TBE418" s="253"/>
      <c r="TBF418" s="253"/>
      <c r="TBG418" s="253"/>
      <c r="TBH418" s="253"/>
      <c r="TBI418" s="253"/>
      <c r="TBJ418" s="253"/>
      <c r="TBK418" s="253"/>
      <c r="TBL418" s="253"/>
      <c r="TBM418" s="253"/>
      <c r="TBN418" s="253"/>
      <c r="TBO418" s="253"/>
      <c r="TBP418" s="253"/>
      <c r="TBQ418" s="253"/>
      <c r="TBR418" s="253"/>
      <c r="TBS418" s="253"/>
      <c r="TBT418" s="253"/>
      <c r="TBU418" s="253"/>
      <c r="TBV418" s="253"/>
      <c r="TBW418" s="253"/>
      <c r="TBX418" s="253"/>
      <c r="TBY418" s="253"/>
      <c r="TBZ418" s="253"/>
      <c r="TCA418" s="253"/>
      <c r="TCB418" s="253"/>
      <c r="TCC418" s="253"/>
      <c r="TCD418" s="253"/>
      <c r="TCE418" s="253"/>
      <c r="TCF418" s="253"/>
      <c r="TCG418" s="253"/>
      <c r="TCH418" s="253"/>
      <c r="TCI418" s="253"/>
      <c r="TCJ418" s="253"/>
      <c r="TCK418" s="253"/>
      <c r="TCL418" s="253"/>
      <c r="TCM418" s="253"/>
      <c r="TCN418" s="253"/>
      <c r="TCO418" s="253"/>
      <c r="TCP418" s="253"/>
      <c r="TCQ418" s="253"/>
      <c r="TCR418" s="253"/>
      <c r="TCS418" s="253"/>
      <c r="TCT418" s="253"/>
      <c r="TCU418" s="253"/>
      <c r="TCV418" s="253"/>
      <c r="TCW418" s="253"/>
      <c r="TCX418" s="253"/>
      <c r="TCY418" s="253"/>
      <c r="TCZ418" s="253"/>
      <c r="TDA418" s="253"/>
      <c r="TDB418" s="253"/>
      <c r="TDC418" s="253"/>
      <c r="TDD418" s="253"/>
      <c r="TDE418" s="253"/>
      <c r="TDF418" s="253"/>
      <c r="TDG418" s="253"/>
      <c r="TDH418" s="253"/>
      <c r="TDI418" s="253"/>
      <c r="TDJ418" s="253"/>
      <c r="TDK418" s="253"/>
      <c r="TDL418" s="253"/>
      <c r="TDM418" s="253"/>
      <c r="TDN418" s="253"/>
      <c r="TDO418" s="253"/>
      <c r="TDP418" s="253"/>
      <c r="TDQ418" s="253"/>
      <c r="TDR418" s="253"/>
      <c r="TDS418" s="253"/>
      <c r="TDT418" s="253"/>
      <c r="TDU418" s="253"/>
      <c r="TDV418" s="253"/>
      <c r="TDW418" s="253"/>
      <c r="TDX418" s="253"/>
      <c r="TDY418" s="253"/>
      <c r="TDZ418" s="253"/>
      <c r="TEA418" s="253"/>
      <c r="TEB418" s="253"/>
      <c r="TEC418" s="253"/>
      <c r="TED418" s="253"/>
      <c r="TEE418" s="253"/>
      <c r="TEF418" s="253"/>
      <c r="TEG418" s="253"/>
      <c r="TEH418" s="253"/>
      <c r="TEI418" s="253"/>
      <c r="TEJ418" s="253"/>
      <c r="TEK418" s="253"/>
      <c r="TEL418" s="253"/>
      <c r="TEM418" s="253"/>
      <c r="TEN418" s="253"/>
      <c r="TEO418" s="253"/>
      <c r="TEP418" s="253"/>
      <c r="TEQ418" s="253"/>
      <c r="TER418" s="253"/>
      <c r="TES418" s="253"/>
      <c r="TET418" s="253"/>
      <c r="TEU418" s="253"/>
      <c r="TEV418" s="253"/>
      <c r="TEW418" s="253"/>
      <c r="TEX418" s="253"/>
      <c r="TEY418" s="253"/>
      <c r="TEZ418" s="253"/>
      <c r="TFA418" s="253"/>
      <c r="TFB418" s="253"/>
      <c r="TFC418" s="253"/>
      <c r="TFD418" s="253"/>
      <c r="TFE418" s="253"/>
      <c r="TFF418" s="253"/>
      <c r="TFG418" s="253"/>
      <c r="TFH418" s="253"/>
      <c r="TFI418" s="253"/>
      <c r="TFJ418" s="253"/>
      <c r="TFK418" s="253"/>
      <c r="TFL418" s="253"/>
      <c r="TFM418" s="253"/>
      <c r="TFN418" s="253"/>
      <c r="TFO418" s="253"/>
      <c r="TFP418" s="253"/>
      <c r="TFQ418" s="253"/>
      <c r="TFR418" s="253"/>
      <c r="TFS418" s="253"/>
      <c r="TFT418" s="253"/>
      <c r="TFU418" s="253"/>
      <c r="TFV418" s="253"/>
      <c r="TFW418" s="253"/>
      <c r="TFX418" s="253"/>
      <c r="TFY418" s="253"/>
      <c r="TFZ418" s="253"/>
      <c r="TGA418" s="253"/>
      <c r="TGB418" s="253"/>
      <c r="TGC418" s="253"/>
      <c r="TGD418" s="253"/>
      <c r="TGE418" s="253"/>
      <c r="TGF418" s="253"/>
      <c r="TGG418" s="253"/>
      <c r="TGH418" s="253"/>
      <c r="TGI418" s="253"/>
      <c r="TGJ418" s="253"/>
      <c r="TGK418" s="253"/>
      <c r="TGL418" s="253"/>
      <c r="TGM418" s="253"/>
      <c r="TGN418" s="253"/>
      <c r="TGO418" s="253"/>
      <c r="TGP418" s="253"/>
      <c r="TGQ418" s="253"/>
      <c r="TGR418" s="253"/>
      <c r="TGS418" s="253"/>
      <c r="TGT418" s="253"/>
      <c r="TGU418" s="253"/>
      <c r="TGV418" s="253"/>
      <c r="TGW418" s="253"/>
      <c r="TGX418" s="253"/>
      <c r="TGY418" s="253"/>
      <c r="TGZ418" s="253"/>
      <c r="THA418" s="253"/>
      <c r="THB418" s="253"/>
      <c r="THC418" s="253"/>
      <c r="THD418" s="253"/>
      <c r="THE418" s="253"/>
      <c r="THF418" s="253"/>
      <c r="THG418" s="253"/>
      <c r="THH418" s="253"/>
      <c r="THI418" s="253"/>
      <c r="THJ418" s="253"/>
      <c r="THK418" s="253"/>
      <c r="THL418" s="253"/>
      <c r="THM418" s="253"/>
      <c r="THN418" s="253"/>
      <c r="THO418" s="253"/>
      <c r="THP418" s="253"/>
      <c r="THQ418" s="253"/>
      <c r="THR418" s="253"/>
      <c r="THS418" s="253"/>
      <c r="THT418" s="253"/>
      <c r="THU418" s="253"/>
      <c r="THV418" s="253"/>
      <c r="THW418" s="253"/>
      <c r="THX418" s="253"/>
      <c r="THY418" s="253"/>
      <c r="THZ418" s="253"/>
      <c r="TIA418" s="253"/>
      <c r="TIB418" s="253"/>
      <c r="TIC418" s="253"/>
      <c r="TID418" s="253"/>
      <c r="TIE418" s="253"/>
      <c r="TIF418" s="253"/>
      <c r="TIG418" s="253"/>
      <c r="TIH418" s="253"/>
      <c r="TII418" s="253"/>
      <c r="TIJ418" s="253"/>
      <c r="TIK418" s="253"/>
      <c r="TIL418" s="253"/>
      <c r="TIM418" s="253"/>
      <c r="TIN418" s="253"/>
      <c r="TIO418" s="253"/>
      <c r="TIP418" s="253"/>
      <c r="TIQ418" s="253"/>
      <c r="TIR418" s="253"/>
      <c r="TIS418" s="253"/>
      <c r="TIT418" s="253"/>
      <c r="TIU418" s="253"/>
      <c r="TIV418" s="253"/>
      <c r="TIW418" s="253"/>
      <c r="TIX418" s="253"/>
      <c r="TIY418" s="253"/>
      <c r="TIZ418" s="253"/>
      <c r="TJA418" s="253"/>
      <c r="TJB418" s="253"/>
      <c r="TJC418" s="253"/>
      <c r="TJD418" s="253"/>
      <c r="TJE418" s="253"/>
      <c r="TJF418" s="253"/>
      <c r="TJG418" s="253"/>
      <c r="TJH418" s="253"/>
      <c r="TJI418" s="253"/>
      <c r="TJJ418" s="253"/>
      <c r="TJK418" s="253"/>
      <c r="TJL418" s="253"/>
      <c r="TJM418" s="253"/>
      <c r="TJN418" s="253"/>
      <c r="TJO418" s="253"/>
      <c r="TJP418" s="253"/>
      <c r="TJQ418" s="253"/>
      <c r="TJR418" s="253"/>
      <c r="TJS418" s="253"/>
      <c r="TJT418" s="253"/>
      <c r="TJU418" s="253"/>
      <c r="TJV418" s="253"/>
      <c r="TJW418" s="253"/>
      <c r="TJX418" s="253"/>
      <c r="TJY418" s="253"/>
      <c r="TJZ418" s="253"/>
      <c r="TKA418" s="253"/>
      <c r="TKB418" s="253"/>
      <c r="TKC418" s="253"/>
      <c r="TKD418" s="253"/>
      <c r="TKE418" s="253"/>
      <c r="TKF418" s="253"/>
      <c r="TKG418" s="253"/>
      <c r="TKH418" s="253"/>
      <c r="TKI418" s="253"/>
      <c r="TKJ418" s="253"/>
      <c r="TKK418" s="253"/>
      <c r="TKL418" s="253"/>
      <c r="TKM418" s="253"/>
      <c r="TKN418" s="253"/>
      <c r="TKO418" s="253"/>
      <c r="TKP418" s="253"/>
      <c r="TKQ418" s="253"/>
      <c r="TKR418" s="253"/>
      <c r="TKS418" s="253"/>
      <c r="TKT418" s="253"/>
      <c r="TKU418" s="253"/>
      <c r="TKV418" s="253"/>
      <c r="TKW418" s="253"/>
      <c r="TKX418" s="253"/>
      <c r="TKY418" s="253"/>
      <c r="TKZ418" s="253"/>
      <c r="TLA418" s="253"/>
      <c r="TLB418" s="253"/>
      <c r="TLC418" s="253"/>
      <c r="TLD418" s="253"/>
      <c r="TLE418" s="253"/>
      <c r="TLF418" s="253"/>
      <c r="TLG418" s="253"/>
      <c r="TLH418" s="253"/>
      <c r="TLI418" s="253"/>
      <c r="TLJ418" s="253"/>
      <c r="TLK418" s="253"/>
      <c r="TLL418" s="253"/>
      <c r="TLM418" s="253"/>
      <c r="TLN418" s="253"/>
      <c r="TLO418" s="253"/>
      <c r="TLP418" s="253"/>
      <c r="TLQ418" s="253"/>
      <c r="TLR418" s="253"/>
      <c r="TLS418" s="253"/>
      <c r="TLT418" s="253"/>
      <c r="TLU418" s="253"/>
      <c r="TLV418" s="253"/>
      <c r="TLW418" s="253"/>
      <c r="TLX418" s="253"/>
      <c r="TLY418" s="253"/>
      <c r="TLZ418" s="253"/>
      <c r="TMA418" s="253"/>
      <c r="TMB418" s="253"/>
      <c r="TMC418" s="253"/>
      <c r="TMD418" s="253"/>
      <c r="TME418" s="253"/>
      <c r="TMF418" s="253"/>
      <c r="TMG418" s="253"/>
      <c r="TMH418" s="253"/>
      <c r="TMI418" s="253"/>
      <c r="TMJ418" s="253"/>
      <c r="TMK418" s="253"/>
      <c r="TML418" s="253"/>
      <c r="TMM418" s="253"/>
      <c r="TMN418" s="253"/>
      <c r="TMO418" s="253"/>
      <c r="TMP418" s="253"/>
      <c r="TMQ418" s="253"/>
      <c r="TMR418" s="253"/>
      <c r="TMS418" s="253"/>
      <c r="TMT418" s="253"/>
      <c r="TMU418" s="253"/>
      <c r="TMV418" s="253"/>
      <c r="TMW418" s="253"/>
      <c r="TMX418" s="253"/>
      <c r="TMY418" s="253"/>
      <c r="TMZ418" s="253"/>
      <c r="TNA418" s="253"/>
      <c r="TNB418" s="253"/>
      <c r="TNC418" s="253"/>
      <c r="TND418" s="253"/>
      <c r="TNE418" s="253"/>
      <c r="TNF418" s="253"/>
      <c r="TNG418" s="253"/>
      <c r="TNH418" s="253"/>
      <c r="TNI418" s="253"/>
      <c r="TNJ418" s="253"/>
      <c r="TNK418" s="253"/>
      <c r="TNL418" s="253"/>
      <c r="TNM418" s="253"/>
      <c r="TNN418" s="253"/>
      <c r="TNO418" s="253"/>
      <c r="TNP418" s="253"/>
      <c r="TNQ418" s="253"/>
      <c r="TNR418" s="253"/>
      <c r="TNS418" s="253"/>
      <c r="TNT418" s="253"/>
      <c r="TNU418" s="253"/>
      <c r="TNV418" s="253"/>
      <c r="TNW418" s="253"/>
      <c r="TNX418" s="253"/>
      <c r="TNY418" s="253"/>
      <c r="TNZ418" s="253"/>
      <c r="TOA418" s="253"/>
      <c r="TOB418" s="253"/>
      <c r="TOC418" s="253"/>
      <c r="TOD418" s="253"/>
      <c r="TOE418" s="253"/>
      <c r="TOF418" s="253"/>
      <c r="TOG418" s="253"/>
      <c r="TOH418" s="253"/>
      <c r="TOI418" s="253"/>
      <c r="TOJ418" s="253"/>
      <c r="TOK418" s="253"/>
      <c r="TOL418" s="253"/>
      <c r="TOM418" s="253"/>
      <c r="TON418" s="253"/>
      <c r="TOO418" s="253"/>
      <c r="TOP418" s="253"/>
      <c r="TOQ418" s="253"/>
      <c r="TOR418" s="253"/>
      <c r="TOS418" s="253"/>
      <c r="TOT418" s="253"/>
      <c r="TOU418" s="253"/>
      <c r="TOV418" s="253"/>
      <c r="TOW418" s="253"/>
      <c r="TOX418" s="253"/>
      <c r="TOY418" s="253"/>
      <c r="TOZ418" s="253"/>
      <c r="TPA418" s="253"/>
      <c r="TPB418" s="253"/>
      <c r="TPC418" s="253"/>
      <c r="TPD418" s="253"/>
      <c r="TPE418" s="253"/>
      <c r="TPF418" s="253"/>
      <c r="TPG418" s="253"/>
      <c r="TPH418" s="253"/>
      <c r="TPI418" s="253"/>
      <c r="TPJ418" s="253"/>
      <c r="TPK418" s="253"/>
      <c r="TPL418" s="253"/>
      <c r="TPM418" s="253"/>
      <c r="TPN418" s="253"/>
      <c r="TPO418" s="253"/>
      <c r="TPP418" s="253"/>
      <c r="TPQ418" s="253"/>
      <c r="TPR418" s="253"/>
      <c r="TPS418" s="253"/>
      <c r="TPT418" s="253"/>
      <c r="TPU418" s="253"/>
      <c r="TPV418" s="253"/>
      <c r="TPW418" s="253"/>
      <c r="TPX418" s="253"/>
      <c r="TPY418" s="253"/>
      <c r="TPZ418" s="253"/>
      <c r="TQA418" s="253"/>
      <c r="TQB418" s="253"/>
      <c r="TQC418" s="253"/>
      <c r="TQD418" s="253"/>
      <c r="TQE418" s="253"/>
      <c r="TQF418" s="253"/>
      <c r="TQG418" s="253"/>
      <c r="TQH418" s="253"/>
      <c r="TQI418" s="253"/>
      <c r="TQJ418" s="253"/>
      <c r="TQK418" s="253"/>
      <c r="TQL418" s="253"/>
      <c r="TQM418" s="253"/>
      <c r="TQN418" s="253"/>
      <c r="TQO418" s="253"/>
      <c r="TQP418" s="253"/>
      <c r="TQQ418" s="253"/>
      <c r="TQR418" s="253"/>
      <c r="TQS418" s="253"/>
      <c r="TQT418" s="253"/>
      <c r="TQU418" s="253"/>
      <c r="TQV418" s="253"/>
      <c r="TQW418" s="253"/>
      <c r="TQX418" s="253"/>
      <c r="TQY418" s="253"/>
      <c r="TQZ418" s="253"/>
      <c r="TRA418" s="253"/>
      <c r="TRB418" s="253"/>
      <c r="TRC418" s="253"/>
      <c r="TRD418" s="253"/>
      <c r="TRE418" s="253"/>
      <c r="TRF418" s="253"/>
      <c r="TRG418" s="253"/>
      <c r="TRH418" s="253"/>
      <c r="TRI418" s="253"/>
      <c r="TRJ418" s="253"/>
      <c r="TRK418" s="253"/>
      <c r="TRL418" s="253"/>
      <c r="TRM418" s="253"/>
      <c r="TRN418" s="253"/>
      <c r="TRO418" s="253"/>
      <c r="TRP418" s="253"/>
      <c r="TRQ418" s="253"/>
      <c r="TRR418" s="253"/>
      <c r="TRS418" s="253"/>
      <c r="TRT418" s="253"/>
      <c r="TRU418" s="253"/>
      <c r="TRV418" s="253"/>
      <c r="TRW418" s="253"/>
      <c r="TRX418" s="253"/>
      <c r="TRY418" s="253"/>
      <c r="TRZ418" s="253"/>
      <c r="TSA418" s="253"/>
      <c r="TSB418" s="253"/>
      <c r="TSC418" s="253"/>
      <c r="TSD418" s="253"/>
      <c r="TSE418" s="253"/>
      <c r="TSF418" s="253"/>
      <c r="TSG418" s="253"/>
      <c r="TSH418" s="253"/>
      <c r="TSI418" s="253"/>
      <c r="TSJ418" s="253"/>
      <c r="TSK418" s="253"/>
      <c r="TSL418" s="253"/>
      <c r="TSM418" s="253"/>
      <c r="TSN418" s="253"/>
      <c r="TSO418" s="253"/>
      <c r="TSP418" s="253"/>
      <c r="TSQ418" s="253"/>
      <c r="TSR418" s="253"/>
      <c r="TSS418" s="253"/>
      <c r="TST418" s="253"/>
      <c r="TSU418" s="253"/>
      <c r="TSV418" s="253"/>
      <c r="TSW418" s="253"/>
      <c r="TSX418" s="253"/>
      <c r="TSY418" s="253"/>
      <c r="TSZ418" s="253"/>
      <c r="TTA418" s="253"/>
      <c r="TTB418" s="253"/>
      <c r="TTC418" s="253"/>
      <c r="TTD418" s="253"/>
      <c r="TTE418" s="253"/>
      <c r="TTF418" s="253"/>
      <c r="TTG418" s="253"/>
      <c r="TTH418" s="253"/>
      <c r="TTI418" s="253"/>
      <c r="TTJ418" s="253"/>
      <c r="TTK418" s="253"/>
      <c r="TTL418" s="253"/>
      <c r="TTM418" s="253"/>
      <c r="TTN418" s="253"/>
      <c r="TTO418" s="253"/>
      <c r="TTP418" s="253"/>
      <c r="TTQ418" s="253"/>
      <c r="TTR418" s="253"/>
      <c r="TTS418" s="253"/>
      <c r="TTT418" s="253"/>
      <c r="TTU418" s="253"/>
      <c r="TTV418" s="253"/>
      <c r="TTW418" s="253"/>
      <c r="TTX418" s="253"/>
      <c r="TTY418" s="253"/>
      <c r="TTZ418" s="253"/>
      <c r="TUA418" s="253"/>
      <c r="TUB418" s="253"/>
      <c r="TUC418" s="253"/>
      <c r="TUD418" s="253"/>
      <c r="TUE418" s="253"/>
      <c r="TUF418" s="253"/>
      <c r="TUG418" s="253"/>
      <c r="TUH418" s="253"/>
      <c r="TUI418" s="253"/>
      <c r="TUJ418" s="253"/>
      <c r="TUK418" s="253"/>
      <c r="TUL418" s="253"/>
      <c r="TUM418" s="253"/>
      <c r="TUN418" s="253"/>
      <c r="TUO418" s="253"/>
      <c r="TUP418" s="253"/>
      <c r="TUQ418" s="253"/>
      <c r="TUR418" s="253"/>
      <c r="TUS418" s="253"/>
      <c r="TUT418" s="253"/>
      <c r="TUU418" s="253"/>
      <c r="TUV418" s="253"/>
      <c r="TUW418" s="253"/>
      <c r="TUX418" s="253"/>
      <c r="TUY418" s="253"/>
      <c r="TUZ418" s="253"/>
      <c r="TVA418" s="253"/>
      <c r="TVB418" s="253"/>
      <c r="TVC418" s="253"/>
      <c r="TVD418" s="253"/>
      <c r="TVE418" s="253"/>
      <c r="TVF418" s="253"/>
      <c r="TVG418" s="253"/>
      <c r="TVH418" s="253"/>
      <c r="TVI418" s="253"/>
      <c r="TVJ418" s="253"/>
      <c r="TVK418" s="253"/>
      <c r="TVL418" s="253"/>
      <c r="TVM418" s="253"/>
      <c r="TVN418" s="253"/>
      <c r="TVO418" s="253"/>
      <c r="TVP418" s="253"/>
      <c r="TVQ418" s="253"/>
      <c r="TVR418" s="253"/>
      <c r="TVS418" s="253"/>
      <c r="TVT418" s="253"/>
      <c r="TVU418" s="253"/>
      <c r="TVV418" s="253"/>
      <c r="TVW418" s="253"/>
      <c r="TVX418" s="253"/>
      <c r="TVY418" s="253"/>
      <c r="TVZ418" s="253"/>
      <c r="TWA418" s="253"/>
      <c r="TWB418" s="253"/>
      <c r="TWC418" s="253"/>
      <c r="TWD418" s="253"/>
      <c r="TWE418" s="253"/>
      <c r="TWF418" s="253"/>
      <c r="TWG418" s="253"/>
      <c r="TWH418" s="253"/>
      <c r="TWI418" s="253"/>
      <c r="TWJ418" s="253"/>
      <c r="TWK418" s="253"/>
      <c r="TWL418" s="253"/>
      <c r="TWM418" s="253"/>
      <c r="TWN418" s="253"/>
      <c r="TWO418" s="253"/>
      <c r="TWP418" s="253"/>
      <c r="TWQ418" s="253"/>
      <c r="TWR418" s="253"/>
      <c r="TWS418" s="253"/>
      <c r="TWT418" s="253"/>
      <c r="TWU418" s="253"/>
      <c r="TWV418" s="253"/>
      <c r="TWW418" s="253"/>
      <c r="TWX418" s="253"/>
      <c r="TWY418" s="253"/>
      <c r="TWZ418" s="253"/>
      <c r="TXA418" s="253"/>
      <c r="TXB418" s="253"/>
      <c r="TXC418" s="253"/>
      <c r="TXD418" s="253"/>
      <c r="TXE418" s="253"/>
      <c r="TXF418" s="253"/>
      <c r="TXG418" s="253"/>
      <c r="TXH418" s="253"/>
      <c r="TXI418" s="253"/>
      <c r="TXJ418" s="253"/>
      <c r="TXK418" s="253"/>
      <c r="TXL418" s="253"/>
      <c r="TXM418" s="253"/>
      <c r="TXN418" s="253"/>
      <c r="TXO418" s="253"/>
      <c r="TXP418" s="253"/>
      <c r="TXQ418" s="253"/>
      <c r="TXR418" s="253"/>
      <c r="TXS418" s="253"/>
      <c r="TXT418" s="253"/>
      <c r="TXU418" s="253"/>
      <c r="TXV418" s="253"/>
      <c r="TXW418" s="253"/>
      <c r="TXX418" s="253"/>
      <c r="TXY418" s="253"/>
      <c r="TXZ418" s="253"/>
      <c r="TYA418" s="253"/>
      <c r="TYB418" s="253"/>
      <c r="TYC418" s="253"/>
      <c r="TYD418" s="253"/>
      <c r="TYE418" s="253"/>
      <c r="TYF418" s="253"/>
      <c r="TYG418" s="253"/>
      <c r="TYH418" s="253"/>
      <c r="TYI418" s="253"/>
      <c r="TYJ418" s="253"/>
      <c r="TYK418" s="253"/>
      <c r="TYL418" s="253"/>
      <c r="TYM418" s="253"/>
      <c r="TYN418" s="253"/>
      <c r="TYO418" s="253"/>
      <c r="TYP418" s="253"/>
      <c r="TYQ418" s="253"/>
      <c r="TYR418" s="253"/>
      <c r="TYS418" s="253"/>
      <c r="TYT418" s="253"/>
      <c r="TYU418" s="253"/>
      <c r="TYV418" s="253"/>
      <c r="TYW418" s="253"/>
      <c r="TYX418" s="253"/>
      <c r="TYY418" s="253"/>
      <c r="TYZ418" s="253"/>
      <c r="TZA418" s="253"/>
      <c r="TZB418" s="253"/>
      <c r="TZC418" s="253"/>
      <c r="TZD418" s="253"/>
      <c r="TZE418" s="253"/>
      <c r="TZF418" s="253"/>
      <c r="TZG418" s="253"/>
      <c r="TZH418" s="253"/>
      <c r="TZI418" s="253"/>
      <c r="TZJ418" s="253"/>
      <c r="TZK418" s="253"/>
      <c r="TZL418" s="253"/>
      <c r="TZM418" s="253"/>
      <c r="TZN418" s="253"/>
      <c r="TZO418" s="253"/>
      <c r="TZP418" s="253"/>
      <c r="TZQ418" s="253"/>
      <c r="TZR418" s="253"/>
      <c r="TZS418" s="253"/>
      <c r="TZT418" s="253"/>
      <c r="TZU418" s="253"/>
      <c r="TZV418" s="253"/>
      <c r="TZW418" s="253"/>
      <c r="TZX418" s="253"/>
      <c r="TZY418" s="253"/>
      <c r="TZZ418" s="253"/>
      <c r="UAA418" s="253"/>
      <c r="UAB418" s="253"/>
      <c r="UAC418" s="253"/>
      <c r="UAD418" s="253"/>
      <c r="UAE418" s="253"/>
      <c r="UAF418" s="253"/>
      <c r="UAG418" s="253"/>
      <c r="UAH418" s="253"/>
      <c r="UAI418" s="253"/>
      <c r="UAJ418" s="253"/>
      <c r="UAK418" s="253"/>
      <c r="UAL418" s="253"/>
      <c r="UAM418" s="253"/>
      <c r="UAN418" s="253"/>
      <c r="UAO418" s="253"/>
      <c r="UAP418" s="253"/>
      <c r="UAQ418" s="253"/>
      <c r="UAR418" s="253"/>
      <c r="UAS418" s="253"/>
      <c r="UAT418" s="253"/>
      <c r="UAU418" s="253"/>
      <c r="UAV418" s="253"/>
      <c r="UAW418" s="253"/>
      <c r="UAX418" s="253"/>
      <c r="UAY418" s="253"/>
      <c r="UAZ418" s="253"/>
      <c r="UBA418" s="253"/>
      <c r="UBB418" s="253"/>
      <c r="UBC418" s="253"/>
      <c r="UBD418" s="253"/>
      <c r="UBE418" s="253"/>
      <c r="UBF418" s="253"/>
      <c r="UBG418" s="253"/>
      <c r="UBH418" s="253"/>
      <c r="UBI418" s="253"/>
      <c r="UBJ418" s="253"/>
      <c r="UBK418" s="253"/>
      <c r="UBL418" s="253"/>
      <c r="UBM418" s="253"/>
      <c r="UBN418" s="253"/>
      <c r="UBO418" s="253"/>
      <c r="UBP418" s="253"/>
      <c r="UBQ418" s="253"/>
      <c r="UBR418" s="253"/>
      <c r="UBS418" s="253"/>
      <c r="UBT418" s="253"/>
      <c r="UBU418" s="253"/>
      <c r="UBV418" s="253"/>
      <c r="UBW418" s="253"/>
      <c r="UBX418" s="253"/>
      <c r="UBY418" s="253"/>
      <c r="UBZ418" s="253"/>
      <c r="UCA418" s="253"/>
      <c r="UCB418" s="253"/>
      <c r="UCC418" s="253"/>
      <c r="UCD418" s="253"/>
      <c r="UCE418" s="253"/>
      <c r="UCF418" s="253"/>
      <c r="UCG418" s="253"/>
      <c r="UCH418" s="253"/>
      <c r="UCI418" s="253"/>
      <c r="UCJ418" s="253"/>
      <c r="UCK418" s="253"/>
      <c r="UCL418" s="253"/>
      <c r="UCM418" s="253"/>
      <c r="UCN418" s="253"/>
      <c r="UCO418" s="253"/>
      <c r="UCP418" s="253"/>
      <c r="UCQ418" s="253"/>
      <c r="UCR418" s="253"/>
      <c r="UCS418" s="253"/>
      <c r="UCT418" s="253"/>
      <c r="UCU418" s="253"/>
      <c r="UCV418" s="253"/>
      <c r="UCW418" s="253"/>
      <c r="UCX418" s="253"/>
      <c r="UCY418" s="253"/>
      <c r="UCZ418" s="253"/>
      <c r="UDA418" s="253"/>
      <c r="UDB418" s="253"/>
      <c r="UDC418" s="253"/>
      <c r="UDD418" s="253"/>
      <c r="UDE418" s="253"/>
      <c r="UDF418" s="253"/>
      <c r="UDG418" s="253"/>
      <c r="UDH418" s="253"/>
      <c r="UDI418" s="253"/>
      <c r="UDJ418" s="253"/>
      <c r="UDK418" s="253"/>
      <c r="UDL418" s="253"/>
      <c r="UDM418" s="253"/>
      <c r="UDN418" s="253"/>
      <c r="UDO418" s="253"/>
      <c r="UDP418" s="253"/>
      <c r="UDQ418" s="253"/>
      <c r="UDR418" s="253"/>
      <c r="UDS418" s="253"/>
      <c r="UDT418" s="253"/>
      <c r="UDU418" s="253"/>
      <c r="UDV418" s="253"/>
      <c r="UDW418" s="253"/>
      <c r="UDX418" s="253"/>
      <c r="UDY418" s="253"/>
      <c r="UDZ418" s="253"/>
      <c r="UEA418" s="253"/>
      <c r="UEB418" s="253"/>
      <c r="UEC418" s="253"/>
      <c r="UED418" s="253"/>
      <c r="UEE418" s="253"/>
      <c r="UEF418" s="253"/>
      <c r="UEG418" s="253"/>
      <c r="UEH418" s="253"/>
      <c r="UEI418" s="253"/>
      <c r="UEJ418" s="253"/>
      <c r="UEK418" s="253"/>
      <c r="UEL418" s="253"/>
      <c r="UEM418" s="253"/>
      <c r="UEN418" s="253"/>
      <c r="UEO418" s="253"/>
      <c r="UEP418" s="253"/>
      <c r="UEQ418" s="253"/>
      <c r="UER418" s="253"/>
      <c r="UES418" s="253"/>
      <c r="UET418" s="253"/>
      <c r="UEU418" s="253"/>
      <c r="UEV418" s="253"/>
      <c r="UEW418" s="253"/>
      <c r="UEX418" s="253"/>
      <c r="UEY418" s="253"/>
      <c r="UEZ418" s="253"/>
      <c r="UFA418" s="253"/>
      <c r="UFB418" s="253"/>
      <c r="UFC418" s="253"/>
      <c r="UFD418" s="253"/>
      <c r="UFE418" s="253"/>
      <c r="UFF418" s="253"/>
      <c r="UFG418" s="253"/>
      <c r="UFH418" s="253"/>
      <c r="UFI418" s="253"/>
      <c r="UFJ418" s="253"/>
      <c r="UFK418" s="253"/>
      <c r="UFL418" s="253"/>
      <c r="UFM418" s="253"/>
      <c r="UFN418" s="253"/>
      <c r="UFO418" s="253"/>
      <c r="UFP418" s="253"/>
      <c r="UFQ418" s="253"/>
      <c r="UFR418" s="253"/>
      <c r="UFS418" s="253"/>
      <c r="UFT418" s="253"/>
      <c r="UFU418" s="253"/>
      <c r="UFV418" s="253"/>
      <c r="UFW418" s="253"/>
      <c r="UFX418" s="253"/>
      <c r="UFY418" s="253"/>
      <c r="UFZ418" s="253"/>
      <c r="UGA418" s="253"/>
      <c r="UGB418" s="253"/>
      <c r="UGC418" s="253"/>
      <c r="UGD418" s="253"/>
      <c r="UGE418" s="253"/>
      <c r="UGF418" s="253"/>
      <c r="UGG418" s="253"/>
      <c r="UGH418" s="253"/>
      <c r="UGI418" s="253"/>
      <c r="UGJ418" s="253"/>
      <c r="UGK418" s="253"/>
      <c r="UGL418" s="253"/>
      <c r="UGM418" s="253"/>
      <c r="UGN418" s="253"/>
      <c r="UGO418" s="253"/>
      <c r="UGP418" s="253"/>
      <c r="UGQ418" s="253"/>
      <c r="UGR418" s="253"/>
      <c r="UGS418" s="253"/>
      <c r="UGT418" s="253"/>
      <c r="UGU418" s="253"/>
      <c r="UGV418" s="253"/>
      <c r="UGW418" s="253"/>
      <c r="UGX418" s="253"/>
      <c r="UGY418" s="253"/>
      <c r="UGZ418" s="253"/>
      <c r="UHA418" s="253"/>
      <c r="UHB418" s="253"/>
      <c r="UHC418" s="253"/>
      <c r="UHD418" s="253"/>
      <c r="UHE418" s="253"/>
      <c r="UHF418" s="253"/>
      <c r="UHG418" s="253"/>
      <c r="UHH418" s="253"/>
      <c r="UHI418" s="253"/>
      <c r="UHJ418" s="253"/>
      <c r="UHK418" s="253"/>
      <c r="UHL418" s="253"/>
      <c r="UHM418" s="253"/>
      <c r="UHN418" s="253"/>
      <c r="UHO418" s="253"/>
      <c r="UHP418" s="253"/>
      <c r="UHQ418" s="253"/>
      <c r="UHR418" s="253"/>
      <c r="UHS418" s="253"/>
      <c r="UHT418" s="253"/>
      <c r="UHU418" s="253"/>
      <c r="UHV418" s="253"/>
      <c r="UHW418" s="253"/>
      <c r="UHX418" s="253"/>
      <c r="UHY418" s="253"/>
      <c r="UHZ418" s="253"/>
      <c r="UIA418" s="253"/>
      <c r="UIB418" s="253"/>
      <c r="UIC418" s="253"/>
      <c r="UID418" s="253"/>
      <c r="UIE418" s="253"/>
      <c r="UIF418" s="253"/>
      <c r="UIG418" s="253"/>
      <c r="UIH418" s="253"/>
      <c r="UII418" s="253"/>
      <c r="UIJ418" s="253"/>
      <c r="UIK418" s="253"/>
      <c r="UIL418" s="253"/>
      <c r="UIM418" s="253"/>
      <c r="UIN418" s="253"/>
      <c r="UIO418" s="253"/>
      <c r="UIP418" s="253"/>
      <c r="UIQ418" s="253"/>
      <c r="UIR418" s="253"/>
      <c r="UIS418" s="253"/>
      <c r="UIT418" s="253"/>
      <c r="UIU418" s="253"/>
      <c r="UIV418" s="253"/>
      <c r="UIW418" s="253"/>
      <c r="UIX418" s="253"/>
      <c r="UIY418" s="253"/>
      <c r="UIZ418" s="253"/>
      <c r="UJA418" s="253"/>
      <c r="UJB418" s="253"/>
      <c r="UJC418" s="253"/>
      <c r="UJD418" s="253"/>
      <c r="UJE418" s="253"/>
      <c r="UJF418" s="253"/>
      <c r="UJG418" s="253"/>
      <c r="UJH418" s="253"/>
      <c r="UJI418" s="253"/>
      <c r="UJJ418" s="253"/>
      <c r="UJK418" s="253"/>
      <c r="UJL418" s="253"/>
      <c r="UJM418" s="253"/>
      <c r="UJN418" s="253"/>
      <c r="UJO418" s="253"/>
      <c r="UJP418" s="253"/>
      <c r="UJQ418" s="253"/>
      <c r="UJR418" s="253"/>
      <c r="UJS418" s="253"/>
      <c r="UJT418" s="253"/>
      <c r="UJU418" s="253"/>
      <c r="UJV418" s="253"/>
      <c r="UJW418" s="253"/>
      <c r="UJX418" s="253"/>
      <c r="UJY418" s="253"/>
      <c r="UJZ418" s="253"/>
      <c r="UKA418" s="253"/>
      <c r="UKB418" s="253"/>
      <c r="UKC418" s="253"/>
      <c r="UKD418" s="253"/>
      <c r="UKE418" s="253"/>
      <c r="UKF418" s="253"/>
      <c r="UKG418" s="253"/>
      <c r="UKH418" s="253"/>
      <c r="UKI418" s="253"/>
      <c r="UKJ418" s="253"/>
      <c r="UKK418" s="253"/>
      <c r="UKL418" s="253"/>
      <c r="UKM418" s="253"/>
      <c r="UKN418" s="253"/>
      <c r="UKO418" s="253"/>
      <c r="UKP418" s="253"/>
      <c r="UKQ418" s="253"/>
      <c r="UKR418" s="253"/>
      <c r="UKS418" s="253"/>
      <c r="UKT418" s="253"/>
      <c r="UKU418" s="253"/>
      <c r="UKV418" s="253"/>
      <c r="UKW418" s="253"/>
      <c r="UKX418" s="253"/>
      <c r="UKY418" s="253"/>
      <c r="UKZ418" s="253"/>
      <c r="ULA418" s="253"/>
      <c r="ULB418" s="253"/>
      <c r="ULC418" s="253"/>
      <c r="ULD418" s="253"/>
      <c r="ULE418" s="253"/>
      <c r="ULF418" s="253"/>
      <c r="ULG418" s="253"/>
      <c r="ULH418" s="253"/>
      <c r="ULI418" s="253"/>
      <c r="ULJ418" s="253"/>
      <c r="ULK418" s="253"/>
      <c r="ULL418" s="253"/>
      <c r="ULM418" s="253"/>
      <c r="ULN418" s="253"/>
      <c r="ULO418" s="253"/>
      <c r="ULP418" s="253"/>
      <c r="ULQ418" s="253"/>
      <c r="ULR418" s="253"/>
      <c r="ULS418" s="253"/>
      <c r="ULT418" s="253"/>
      <c r="ULU418" s="253"/>
      <c r="ULV418" s="253"/>
      <c r="ULW418" s="253"/>
      <c r="ULX418" s="253"/>
      <c r="ULY418" s="253"/>
      <c r="ULZ418" s="253"/>
      <c r="UMA418" s="253"/>
      <c r="UMB418" s="253"/>
      <c r="UMC418" s="253"/>
      <c r="UMD418" s="253"/>
      <c r="UME418" s="253"/>
      <c r="UMF418" s="253"/>
      <c r="UMG418" s="253"/>
      <c r="UMH418" s="253"/>
      <c r="UMI418" s="253"/>
      <c r="UMJ418" s="253"/>
      <c r="UMK418" s="253"/>
      <c r="UML418" s="253"/>
      <c r="UMM418" s="253"/>
      <c r="UMN418" s="253"/>
      <c r="UMO418" s="253"/>
      <c r="UMP418" s="253"/>
      <c r="UMQ418" s="253"/>
      <c r="UMR418" s="253"/>
      <c r="UMS418" s="253"/>
      <c r="UMT418" s="253"/>
      <c r="UMU418" s="253"/>
      <c r="UMV418" s="253"/>
      <c r="UMW418" s="253"/>
      <c r="UMX418" s="253"/>
      <c r="UMY418" s="253"/>
      <c r="UMZ418" s="253"/>
      <c r="UNA418" s="253"/>
      <c r="UNB418" s="253"/>
      <c r="UNC418" s="253"/>
      <c r="UND418" s="253"/>
      <c r="UNE418" s="253"/>
      <c r="UNF418" s="253"/>
      <c r="UNG418" s="253"/>
      <c r="UNH418" s="253"/>
      <c r="UNI418" s="253"/>
      <c r="UNJ418" s="253"/>
      <c r="UNK418" s="253"/>
      <c r="UNL418" s="253"/>
      <c r="UNM418" s="253"/>
      <c r="UNN418" s="253"/>
      <c r="UNO418" s="253"/>
      <c r="UNP418" s="253"/>
      <c r="UNQ418" s="253"/>
      <c r="UNR418" s="253"/>
      <c r="UNS418" s="253"/>
      <c r="UNT418" s="253"/>
      <c r="UNU418" s="253"/>
      <c r="UNV418" s="253"/>
      <c r="UNW418" s="253"/>
      <c r="UNX418" s="253"/>
      <c r="UNY418" s="253"/>
      <c r="UNZ418" s="253"/>
      <c r="UOA418" s="253"/>
      <c r="UOB418" s="253"/>
      <c r="UOC418" s="253"/>
      <c r="UOD418" s="253"/>
      <c r="UOE418" s="253"/>
      <c r="UOF418" s="253"/>
      <c r="UOG418" s="253"/>
      <c r="UOH418" s="253"/>
      <c r="UOI418" s="253"/>
      <c r="UOJ418" s="253"/>
      <c r="UOK418" s="253"/>
      <c r="UOL418" s="253"/>
      <c r="UOM418" s="253"/>
      <c r="UON418" s="253"/>
      <c r="UOO418" s="253"/>
      <c r="UOP418" s="253"/>
      <c r="UOQ418" s="253"/>
      <c r="UOR418" s="253"/>
      <c r="UOS418" s="253"/>
      <c r="UOT418" s="253"/>
      <c r="UOU418" s="253"/>
      <c r="UOV418" s="253"/>
      <c r="UOW418" s="253"/>
      <c r="UOX418" s="253"/>
      <c r="UOY418" s="253"/>
      <c r="UOZ418" s="253"/>
      <c r="UPA418" s="253"/>
      <c r="UPB418" s="253"/>
      <c r="UPC418" s="253"/>
      <c r="UPD418" s="253"/>
      <c r="UPE418" s="253"/>
      <c r="UPF418" s="253"/>
      <c r="UPG418" s="253"/>
      <c r="UPH418" s="253"/>
      <c r="UPI418" s="253"/>
      <c r="UPJ418" s="253"/>
      <c r="UPK418" s="253"/>
      <c r="UPL418" s="253"/>
      <c r="UPM418" s="253"/>
      <c r="UPN418" s="253"/>
      <c r="UPO418" s="253"/>
      <c r="UPP418" s="253"/>
      <c r="UPQ418" s="253"/>
      <c r="UPR418" s="253"/>
      <c r="UPS418" s="253"/>
      <c r="UPT418" s="253"/>
      <c r="UPU418" s="253"/>
      <c r="UPV418" s="253"/>
      <c r="UPW418" s="253"/>
      <c r="UPX418" s="253"/>
      <c r="UPY418" s="253"/>
      <c r="UPZ418" s="253"/>
      <c r="UQA418" s="253"/>
      <c r="UQB418" s="253"/>
      <c r="UQC418" s="253"/>
      <c r="UQD418" s="253"/>
      <c r="UQE418" s="253"/>
      <c r="UQF418" s="253"/>
      <c r="UQG418" s="253"/>
      <c r="UQH418" s="253"/>
      <c r="UQI418" s="253"/>
      <c r="UQJ418" s="253"/>
      <c r="UQK418" s="253"/>
      <c r="UQL418" s="253"/>
      <c r="UQM418" s="253"/>
      <c r="UQN418" s="253"/>
      <c r="UQO418" s="253"/>
      <c r="UQP418" s="253"/>
      <c r="UQQ418" s="253"/>
      <c r="UQR418" s="253"/>
      <c r="UQS418" s="253"/>
      <c r="UQT418" s="253"/>
      <c r="UQU418" s="253"/>
      <c r="UQV418" s="253"/>
      <c r="UQW418" s="253"/>
      <c r="UQX418" s="253"/>
      <c r="UQY418" s="253"/>
      <c r="UQZ418" s="253"/>
      <c r="URA418" s="253"/>
      <c r="URB418" s="253"/>
      <c r="URC418" s="253"/>
      <c r="URD418" s="253"/>
      <c r="URE418" s="253"/>
      <c r="URF418" s="253"/>
      <c r="URG418" s="253"/>
      <c r="URH418" s="253"/>
      <c r="URI418" s="253"/>
      <c r="URJ418" s="253"/>
      <c r="URK418" s="253"/>
      <c r="URL418" s="253"/>
      <c r="URM418" s="253"/>
      <c r="URN418" s="253"/>
      <c r="URO418" s="253"/>
      <c r="URP418" s="253"/>
      <c r="URQ418" s="253"/>
      <c r="URR418" s="253"/>
      <c r="URS418" s="253"/>
      <c r="URT418" s="253"/>
      <c r="URU418" s="253"/>
      <c r="URV418" s="253"/>
      <c r="URW418" s="253"/>
      <c r="URX418" s="253"/>
      <c r="URY418" s="253"/>
      <c r="URZ418" s="253"/>
      <c r="USA418" s="253"/>
      <c r="USB418" s="253"/>
      <c r="USC418" s="253"/>
      <c r="USD418" s="253"/>
      <c r="USE418" s="253"/>
      <c r="USF418" s="253"/>
      <c r="USG418" s="253"/>
      <c r="USH418" s="253"/>
      <c r="USI418" s="253"/>
      <c r="USJ418" s="253"/>
      <c r="USK418" s="253"/>
      <c r="USL418" s="253"/>
      <c r="USM418" s="253"/>
      <c r="USN418" s="253"/>
      <c r="USO418" s="253"/>
      <c r="USP418" s="253"/>
      <c r="USQ418" s="253"/>
      <c r="USR418" s="253"/>
      <c r="USS418" s="253"/>
      <c r="UST418" s="253"/>
      <c r="USU418" s="253"/>
      <c r="USV418" s="253"/>
      <c r="USW418" s="253"/>
      <c r="USX418" s="253"/>
      <c r="USY418" s="253"/>
      <c r="USZ418" s="253"/>
      <c r="UTA418" s="253"/>
      <c r="UTB418" s="253"/>
      <c r="UTC418" s="253"/>
      <c r="UTD418" s="253"/>
      <c r="UTE418" s="253"/>
      <c r="UTF418" s="253"/>
      <c r="UTG418" s="253"/>
      <c r="UTH418" s="253"/>
      <c r="UTI418" s="253"/>
      <c r="UTJ418" s="253"/>
      <c r="UTK418" s="253"/>
      <c r="UTL418" s="253"/>
      <c r="UTM418" s="253"/>
      <c r="UTN418" s="253"/>
      <c r="UTO418" s="253"/>
      <c r="UTP418" s="253"/>
      <c r="UTQ418" s="253"/>
      <c r="UTR418" s="253"/>
      <c r="UTS418" s="253"/>
      <c r="UTT418" s="253"/>
      <c r="UTU418" s="253"/>
      <c r="UTV418" s="253"/>
      <c r="UTW418" s="253"/>
      <c r="UTX418" s="253"/>
      <c r="UTY418" s="253"/>
      <c r="UTZ418" s="253"/>
      <c r="UUA418" s="253"/>
      <c r="UUB418" s="253"/>
      <c r="UUC418" s="253"/>
      <c r="UUD418" s="253"/>
      <c r="UUE418" s="253"/>
      <c r="UUF418" s="253"/>
      <c r="UUG418" s="253"/>
      <c r="UUH418" s="253"/>
      <c r="UUI418" s="253"/>
      <c r="UUJ418" s="253"/>
      <c r="UUK418" s="253"/>
      <c r="UUL418" s="253"/>
      <c r="UUM418" s="253"/>
      <c r="UUN418" s="253"/>
      <c r="UUO418" s="253"/>
      <c r="UUP418" s="253"/>
      <c r="UUQ418" s="253"/>
      <c r="UUR418" s="253"/>
      <c r="UUS418" s="253"/>
      <c r="UUT418" s="253"/>
      <c r="UUU418" s="253"/>
      <c r="UUV418" s="253"/>
      <c r="UUW418" s="253"/>
      <c r="UUX418" s="253"/>
      <c r="UUY418" s="253"/>
      <c r="UUZ418" s="253"/>
      <c r="UVA418" s="253"/>
      <c r="UVB418" s="253"/>
      <c r="UVC418" s="253"/>
      <c r="UVD418" s="253"/>
      <c r="UVE418" s="253"/>
      <c r="UVF418" s="253"/>
      <c r="UVG418" s="253"/>
      <c r="UVH418" s="253"/>
      <c r="UVI418" s="253"/>
      <c r="UVJ418" s="253"/>
      <c r="UVK418" s="253"/>
      <c r="UVL418" s="253"/>
      <c r="UVM418" s="253"/>
      <c r="UVN418" s="253"/>
      <c r="UVO418" s="253"/>
      <c r="UVP418" s="253"/>
      <c r="UVQ418" s="253"/>
      <c r="UVR418" s="253"/>
      <c r="UVS418" s="253"/>
      <c r="UVT418" s="253"/>
      <c r="UVU418" s="253"/>
      <c r="UVV418" s="253"/>
      <c r="UVW418" s="253"/>
      <c r="UVX418" s="253"/>
      <c r="UVY418" s="253"/>
      <c r="UVZ418" s="253"/>
      <c r="UWA418" s="253"/>
      <c r="UWB418" s="253"/>
      <c r="UWC418" s="253"/>
      <c r="UWD418" s="253"/>
      <c r="UWE418" s="253"/>
      <c r="UWF418" s="253"/>
      <c r="UWG418" s="253"/>
      <c r="UWH418" s="253"/>
      <c r="UWI418" s="253"/>
      <c r="UWJ418" s="253"/>
      <c r="UWK418" s="253"/>
      <c r="UWL418" s="253"/>
      <c r="UWM418" s="253"/>
      <c r="UWN418" s="253"/>
      <c r="UWO418" s="253"/>
      <c r="UWP418" s="253"/>
      <c r="UWQ418" s="253"/>
      <c r="UWR418" s="253"/>
      <c r="UWS418" s="253"/>
      <c r="UWT418" s="253"/>
      <c r="UWU418" s="253"/>
      <c r="UWV418" s="253"/>
      <c r="UWW418" s="253"/>
      <c r="UWX418" s="253"/>
      <c r="UWY418" s="253"/>
      <c r="UWZ418" s="253"/>
      <c r="UXA418" s="253"/>
      <c r="UXB418" s="253"/>
      <c r="UXC418" s="253"/>
      <c r="UXD418" s="253"/>
      <c r="UXE418" s="253"/>
      <c r="UXF418" s="253"/>
      <c r="UXG418" s="253"/>
      <c r="UXH418" s="253"/>
      <c r="UXI418" s="253"/>
      <c r="UXJ418" s="253"/>
      <c r="UXK418" s="253"/>
      <c r="UXL418" s="253"/>
      <c r="UXM418" s="253"/>
      <c r="UXN418" s="253"/>
      <c r="UXO418" s="253"/>
      <c r="UXP418" s="253"/>
      <c r="UXQ418" s="253"/>
      <c r="UXR418" s="253"/>
      <c r="UXS418" s="253"/>
      <c r="UXT418" s="253"/>
      <c r="UXU418" s="253"/>
      <c r="UXV418" s="253"/>
      <c r="UXW418" s="253"/>
      <c r="UXX418" s="253"/>
      <c r="UXY418" s="253"/>
      <c r="UXZ418" s="253"/>
      <c r="UYA418" s="253"/>
      <c r="UYB418" s="253"/>
      <c r="UYC418" s="253"/>
      <c r="UYD418" s="253"/>
      <c r="UYE418" s="253"/>
      <c r="UYF418" s="253"/>
      <c r="UYG418" s="253"/>
      <c r="UYH418" s="253"/>
      <c r="UYI418" s="253"/>
      <c r="UYJ418" s="253"/>
      <c r="UYK418" s="253"/>
      <c r="UYL418" s="253"/>
      <c r="UYM418" s="253"/>
      <c r="UYN418" s="253"/>
      <c r="UYO418" s="253"/>
      <c r="UYP418" s="253"/>
      <c r="UYQ418" s="253"/>
      <c r="UYR418" s="253"/>
      <c r="UYS418" s="253"/>
      <c r="UYT418" s="253"/>
      <c r="UYU418" s="253"/>
      <c r="UYV418" s="253"/>
      <c r="UYW418" s="253"/>
      <c r="UYX418" s="253"/>
      <c r="UYY418" s="253"/>
      <c r="UYZ418" s="253"/>
      <c r="UZA418" s="253"/>
      <c r="UZB418" s="253"/>
      <c r="UZC418" s="253"/>
      <c r="UZD418" s="253"/>
      <c r="UZE418" s="253"/>
      <c r="UZF418" s="253"/>
      <c r="UZG418" s="253"/>
      <c r="UZH418" s="253"/>
      <c r="UZI418" s="253"/>
      <c r="UZJ418" s="253"/>
      <c r="UZK418" s="253"/>
      <c r="UZL418" s="253"/>
      <c r="UZM418" s="253"/>
      <c r="UZN418" s="253"/>
      <c r="UZO418" s="253"/>
      <c r="UZP418" s="253"/>
      <c r="UZQ418" s="253"/>
      <c r="UZR418" s="253"/>
      <c r="UZS418" s="253"/>
      <c r="UZT418" s="253"/>
      <c r="UZU418" s="253"/>
      <c r="UZV418" s="253"/>
      <c r="UZW418" s="253"/>
      <c r="UZX418" s="253"/>
      <c r="UZY418" s="253"/>
      <c r="UZZ418" s="253"/>
      <c r="VAA418" s="253"/>
      <c r="VAB418" s="253"/>
      <c r="VAC418" s="253"/>
      <c r="VAD418" s="253"/>
      <c r="VAE418" s="253"/>
      <c r="VAF418" s="253"/>
      <c r="VAG418" s="253"/>
      <c r="VAH418" s="253"/>
      <c r="VAI418" s="253"/>
      <c r="VAJ418" s="253"/>
      <c r="VAK418" s="253"/>
      <c r="VAL418" s="253"/>
      <c r="VAM418" s="253"/>
      <c r="VAN418" s="253"/>
      <c r="VAO418" s="253"/>
      <c r="VAP418" s="253"/>
      <c r="VAQ418" s="253"/>
      <c r="VAR418" s="253"/>
      <c r="VAS418" s="253"/>
      <c r="VAT418" s="253"/>
      <c r="VAU418" s="253"/>
      <c r="VAV418" s="253"/>
      <c r="VAW418" s="253"/>
      <c r="VAX418" s="253"/>
      <c r="VAY418" s="253"/>
      <c r="VAZ418" s="253"/>
      <c r="VBA418" s="253"/>
      <c r="VBB418" s="253"/>
      <c r="VBC418" s="253"/>
      <c r="VBD418" s="253"/>
      <c r="VBE418" s="253"/>
      <c r="VBF418" s="253"/>
      <c r="VBG418" s="253"/>
      <c r="VBH418" s="253"/>
      <c r="VBI418" s="253"/>
      <c r="VBJ418" s="253"/>
      <c r="VBK418" s="253"/>
      <c r="VBL418" s="253"/>
      <c r="VBM418" s="253"/>
      <c r="VBN418" s="253"/>
      <c r="VBO418" s="253"/>
      <c r="VBP418" s="253"/>
      <c r="VBQ418" s="253"/>
      <c r="VBR418" s="253"/>
      <c r="VBS418" s="253"/>
      <c r="VBT418" s="253"/>
      <c r="VBU418" s="253"/>
      <c r="VBV418" s="253"/>
      <c r="VBW418" s="253"/>
      <c r="VBX418" s="253"/>
      <c r="VBY418" s="253"/>
      <c r="VBZ418" s="253"/>
      <c r="VCA418" s="253"/>
      <c r="VCB418" s="253"/>
      <c r="VCC418" s="253"/>
      <c r="VCD418" s="253"/>
      <c r="VCE418" s="253"/>
      <c r="VCF418" s="253"/>
      <c r="VCG418" s="253"/>
      <c r="VCH418" s="253"/>
      <c r="VCI418" s="253"/>
      <c r="VCJ418" s="253"/>
      <c r="VCK418" s="253"/>
      <c r="VCL418" s="253"/>
      <c r="VCM418" s="253"/>
      <c r="VCN418" s="253"/>
      <c r="VCO418" s="253"/>
      <c r="VCP418" s="253"/>
      <c r="VCQ418" s="253"/>
      <c r="VCR418" s="253"/>
      <c r="VCS418" s="253"/>
      <c r="VCT418" s="253"/>
      <c r="VCU418" s="253"/>
      <c r="VCV418" s="253"/>
      <c r="VCW418" s="253"/>
      <c r="VCX418" s="253"/>
      <c r="VCY418" s="253"/>
      <c r="VCZ418" s="253"/>
      <c r="VDA418" s="253"/>
      <c r="VDB418" s="253"/>
      <c r="VDC418" s="253"/>
      <c r="VDD418" s="253"/>
      <c r="VDE418" s="253"/>
      <c r="VDF418" s="253"/>
      <c r="VDG418" s="253"/>
      <c r="VDH418" s="253"/>
      <c r="VDI418" s="253"/>
      <c r="VDJ418" s="253"/>
      <c r="VDK418" s="253"/>
      <c r="VDL418" s="253"/>
      <c r="VDM418" s="253"/>
      <c r="VDN418" s="253"/>
      <c r="VDO418" s="253"/>
      <c r="VDP418" s="253"/>
      <c r="VDQ418" s="253"/>
      <c r="VDR418" s="253"/>
      <c r="VDS418" s="253"/>
      <c r="VDT418" s="253"/>
      <c r="VDU418" s="253"/>
      <c r="VDV418" s="253"/>
      <c r="VDW418" s="253"/>
      <c r="VDX418" s="253"/>
      <c r="VDY418" s="253"/>
      <c r="VDZ418" s="253"/>
      <c r="VEA418" s="253"/>
      <c r="VEB418" s="253"/>
      <c r="VEC418" s="253"/>
      <c r="VED418" s="253"/>
      <c r="VEE418" s="253"/>
      <c r="VEF418" s="253"/>
      <c r="VEG418" s="253"/>
      <c r="VEH418" s="253"/>
      <c r="VEI418" s="253"/>
      <c r="VEJ418" s="253"/>
      <c r="VEK418" s="253"/>
      <c r="VEL418" s="253"/>
      <c r="VEM418" s="253"/>
      <c r="VEN418" s="253"/>
      <c r="VEO418" s="253"/>
      <c r="VEP418" s="253"/>
      <c r="VEQ418" s="253"/>
      <c r="VER418" s="253"/>
      <c r="VES418" s="253"/>
      <c r="VET418" s="253"/>
      <c r="VEU418" s="253"/>
      <c r="VEV418" s="253"/>
      <c r="VEW418" s="253"/>
      <c r="VEX418" s="253"/>
      <c r="VEY418" s="253"/>
      <c r="VEZ418" s="253"/>
      <c r="VFA418" s="253"/>
      <c r="VFB418" s="253"/>
      <c r="VFC418" s="253"/>
      <c r="VFD418" s="253"/>
      <c r="VFE418" s="253"/>
      <c r="VFF418" s="253"/>
      <c r="VFG418" s="253"/>
      <c r="VFH418" s="253"/>
      <c r="VFI418" s="253"/>
      <c r="VFJ418" s="253"/>
      <c r="VFK418" s="253"/>
      <c r="VFL418" s="253"/>
      <c r="VFM418" s="253"/>
      <c r="VFN418" s="253"/>
      <c r="VFO418" s="253"/>
      <c r="VFP418" s="253"/>
      <c r="VFQ418" s="253"/>
      <c r="VFR418" s="253"/>
      <c r="VFS418" s="253"/>
      <c r="VFT418" s="253"/>
      <c r="VFU418" s="253"/>
      <c r="VFV418" s="253"/>
      <c r="VFW418" s="253"/>
      <c r="VFX418" s="253"/>
      <c r="VFY418" s="253"/>
      <c r="VFZ418" s="253"/>
      <c r="VGA418" s="253"/>
      <c r="VGB418" s="253"/>
      <c r="VGC418" s="253"/>
      <c r="VGD418" s="253"/>
      <c r="VGE418" s="253"/>
      <c r="VGF418" s="253"/>
      <c r="VGG418" s="253"/>
      <c r="VGH418" s="253"/>
      <c r="VGI418" s="253"/>
      <c r="VGJ418" s="253"/>
      <c r="VGK418" s="253"/>
      <c r="VGL418" s="253"/>
      <c r="VGM418" s="253"/>
      <c r="VGN418" s="253"/>
      <c r="VGO418" s="253"/>
      <c r="VGP418" s="253"/>
      <c r="VGQ418" s="253"/>
      <c r="VGR418" s="253"/>
      <c r="VGS418" s="253"/>
      <c r="VGT418" s="253"/>
      <c r="VGU418" s="253"/>
      <c r="VGV418" s="253"/>
      <c r="VGW418" s="253"/>
      <c r="VGX418" s="253"/>
      <c r="VGY418" s="253"/>
      <c r="VGZ418" s="253"/>
      <c r="VHA418" s="253"/>
      <c r="VHB418" s="253"/>
      <c r="VHC418" s="253"/>
      <c r="VHD418" s="253"/>
      <c r="VHE418" s="253"/>
      <c r="VHF418" s="253"/>
      <c r="VHG418" s="253"/>
      <c r="VHH418" s="253"/>
      <c r="VHI418" s="253"/>
      <c r="VHJ418" s="253"/>
      <c r="VHK418" s="253"/>
      <c r="VHL418" s="253"/>
      <c r="VHM418" s="253"/>
      <c r="VHN418" s="253"/>
      <c r="VHO418" s="253"/>
      <c r="VHP418" s="253"/>
      <c r="VHQ418" s="253"/>
      <c r="VHR418" s="253"/>
      <c r="VHS418" s="253"/>
      <c r="VHT418" s="253"/>
      <c r="VHU418" s="253"/>
      <c r="VHV418" s="253"/>
      <c r="VHW418" s="253"/>
      <c r="VHX418" s="253"/>
      <c r="VHY418" s="253"/>
      <c r="VHZ418" s="253"/>
      <c r="VIA418" s="253"/>
      <c r="VIB418" s="253"/>
      <c r="VIC418" s="253"/>
      <c r="VID418" s="253"/>
      <c r="VIE418" s="253"/>
      <c r="VIF418" s="253"/>
      <c r="VIG418" s="253"/>
      <c r="VIH418" s="253"/>
      <c r="VII418" s="253"/>
      <c r="VIJ418" s="253"/>
      <c r="VIK418" s="253"/>
      <c r="VIL418" s="253"/>
      <c r="VIM418" s="253"/>
      <c r="VIN418" s="253"/>
      <c r="VIO418" s="253"/>
      <c r="VIP418" s="253"/>
      <c r="VIQ418" s="253"/>
      <c r="VIR418" s="253"/>
      <c r="VIS418" s="253"/>
      <c r="VIT418" s="253"/>
      <c r="VIU418" s="253"/>
      <c r="VIV418" s="253"/>
      <c r="VIW418" s="253"/>
      <c r="VIX418" s="253"/>
      <c r="VIY418" s="253"/>
      <c r="VIZ418" s="253"/>
      <c r="VJA418" s="253"/>
      <c r="VJB418" s="253"/>
      <c r="VJC418" s="253"/>
      <c r="VJD418" s="253"/>
      <c r="VJE418" s="253"/>
      <c r="VJF418" s="253"/>
      <c r="VJG418" s="253"/>
      <c r="VJH418" s="253"/>
      <c r="VJI418" s="253"/>
      <c r="VJJ418" s="253"/>
      <c r="VJK418" s="253"/>
      <c r="VJL418" s="253"/>
      <c r="VJM418" s="253"/>
      <c r="VJN418" s="253"/>
      <c r="VJO418" s="253"/>
      <c r="VJP418" s="253"/>
      <c r="VJQ418" s="253"/>
      <c r="VJR418" s="253"/>
      <c r="VJS418" s="253"/>
      <c r="VJT418" s="253"/>
      <c r="VJU418" s="253"/>
      <c r="VJV418" s="253"/>
      <c r="VJW418" s="253"/>
      <c r="VJX418" s="253"/>
      <c r="VJY418" s="253"/>
      <c r="VJZ418" s="253"/>
      <c r="VKA418" s="253"/>
      <c r="VKB418" s="253"/>
      <c r="VKC418" s="253"/>
      <c r="VKD418" s="253"/>
      <c r="VKE418" s="253"/>
      <c r="VKF418" s="253"/>
      <c r="VKG418" s="253"/>
      <c r="VKH418" s="253"/>
      <c r="VKI418" s="253"/>
      <c r="VKJ418" s="253"/>
      <c r="VKK418" s="253"/>
      <c r="VKL418" s="253"/>
      <c r="VKM418" s="253"/>
      <c r="VKN418" s="253"/>
      <c r="VKO418" s="253"/>
      <c r="VKP418" s="253"/>
      <c r="VKQ418" s="253"/>
      <c r="VKR418" s="253"/>
      <c r="VKS418" s="253"/>
      <c r="VKT418" s="253"/>
      <c r="VKU418" s="253"/>
      <c r="VKV418" s="253"/>
      <c r="VKW418" s="253"/>
      <c r="VKX418" s="253"/>
      <c r="VKY418" s="253"/>
      <c r="VKZ418" s="253"/>
      <c r="VLA418" s="253"/>
      <c r="VLB418" s="253"/>
      <c r="VLC418" s="253"/>
      <c r="VLD418" s="253"/>
      <c r="VLE418" s="253"/>
      <c r="VLF418" s="253"/>
      <c r="VLG418" s="253"/>
      <c r="VLH418" s="253"/>
      <c r="VLI418" s="253"/>
      <c r="VLJ418" s="253"/>
      <c r="VLK418" s="253"/>
      <c r="VLL418" s="253"/>
      <c r="VLM418" s="253"/>
      <c r="VLN418" s="253"/>
      <c r="VLO418" s="253"/>
      <c r="VLP418" s="253"/>
      <c r="VLQ418" s="253"/>
      <c r="VLR418" s="253"/>
      <c r="VLS418" s="253"/>
      <c r="VLT418" s="253"/>
      <c r="VLU418" s="253"/>
      <c r="VLV418" s="253"/>
      <c r="VLW418" s="253"/>
      <c r="VLX418" s="253"/>
      <c r="VLY418" s="253"/>
      <c r="VLZ418" s="253"/>
      <c r="VMA418" s="253"/>
      <c r="VMB418" s="253"/>
      <c r="VMC418" s="253"/>
      <c r="VMD418" s="253"/>
      <c r="VME418" s="253"/>
      <c r="VMF418" s="253"/>
      <c r="VMG418" s="253"/>
      <c r="VMH418" s="253"/>
      <c r="VMI418" s="253"/>
      <c r="VMJ418" s="253"/>
      <c r="VMK418" s="253"/>
      <c r="VML418" s="253"/>
      <c r="VMM418" s="253"/>
      <c r="VMN418" s="253"/>
      <c r="VMO418" s="253"/>
      <c r="VMP418" s="253"/>
      <c r="VMQ418" s="253"/>
      <c r="VMR418" s="253"/>
      <c r="VMS418" s="253"/>
      <c r="VMT418" s="253"/>
      <c r="VMU418" s="253"/>
      <c r="VMV418" s="253"/>
      <c r="VMW418" s="253"/>
      <c r="VMX418" s="253"/>
      <c r="VMY418" s="253"/>
      <c r="VMZ418" s="253"/>
      <c r="VNA418" s="253"/>
      <c r="VNB418" s="253"/>
      <c r="VNC418" s="253"/>
      <c r="VND418" s="253"/>
      <c r="VNE418" s="253"/>
      <c r="VNF418" s="253"/>
      <c r="VNG418" s="253"/>
      <c r="VNH418" s="253"/>
      <c r="VNI418" s="253"/>
      <c r="VNJ418" s="253"/>
      <c r="VNK418" s="253"/>
      <c r="VNL418" s="253"/>
      <c r="VNM418" s="253"/>
      <c r="VNN418" s="253"/>
      <c r="VNO418" s="253"/>
      <c r="VNP418" s="253"/>
      <c r="VNQ418" s="253"/>
      <c r="VNR418" s="253"/>
      <c r="VNS418" s="253"/>
      <c r="VNT418" s="253"/>
      <c r="VNU418" s="253"/>
      <c r="VNV418" s="253"/>
      <c r="VNW418" s="253"/>
      <c r="VNX418" s="253"/>
      <c r="VNY418" s="253"/>
      <c r="VNZ418" s="253"/>
      <c r="VOA418" s="253"/>
      <c r="VOB418" s="253"/>
      <c r="VOC418" s="253"/>
      <c r="VOD418" s="253"/>
      <c r="VOE418" s="253"/>
      <c r="VOF418" s="253"/>
      <c r="VOG418" s="253"/>
      <c r="VOH418" s="253"/>
      <c r="VOI418" s="253"/>
      <c r="VOJ418" s="253"/>
      <c r="VOK418" s="253"/>
      <c r="VOL418" s="253"/>
      <c r="VOM418" s="253"/>
      <c r="VON418" s="253"/>
      <c r="VOO418" s="253"/>
      <c r="VOP418" s="253"/>
      <c r="VOQ418" s="253"/>
      <c r="VOR418" s="253"/>
      <c r="VOS418" s="253"/>
      <c r="VOT418" s="253"/>
      <c r="VOU418" s="253"/>
      <c r="VOV418" s="253"/>
      <c r="VOW418" s="253"/>
      <c r="VOX418" s="253"/>
      <c r="VOY418" s="253"/>
      <c r="VOZ418" s="253"/>
      <c r="VPA418" s="253"/>
      <c r="VPB418" s="253"/>
      <c r="VPC418" s="253"/>
      <c r="VPD418" s="253"/>
      <c r="VPE418" s="253"/>
      <c r="VPF418" s="253"/>
      <c r="VPG418" s="253"/>
      <c r="VPH418" s="253"/>
      <c r="VPI418" s="253"/>
      <c r="VPJ418" s="253"/>
      <c r="VPK418" s="253"/>
      <c r="VPL418" s="253"/>
      <c r="VPM418" s="253"/>
      <c r="VPN418" s="253"/>
      <c r="VPO418" s="253"/>
      <c r="VPP418" s="253"/>
      <c r="VPQ418" s="253"/>
      <c r="VPR418" s="253"/>
      <c r="VPS418" s="253"/>
      <c r="VPT418" s="253"/>
      <c r="VPU418" s="253"/>
      <c r="VPV418" s="253"/>
      <c r="VPW418" s="253"/>
      <c r="VPX418" s="253"/>
      <c r="VPY418" s="253"/>
      <c r="VPZ418" s="253"/>
      <c r="VQA418" s="253"/>
      <c r="VQB418" s="253"/>
      <c r="VQC418" s="253"/>
      <c r="VQD418" s="253"/>
      <c r="VQE418" s="253"/>
      <c r="VQF418" s="253"/>
      <c r="VQG418" s="253"/>
      <c r="VQH418" s="253"/>
      <c r="VQI418" s="253"/>
      <c r="VQJ418" s="253"/>
      <c r="VQK418" s="253"/>
      <c r="VQL418" s="253"/>
      <c r="VQM418" s="253"/>
      <c r="VQN418" s="253"/>
      <c r="VQO418" s="253"/>
      <c r="VQP418" s="253"/>
      <c r="VQQ418" s="253"/>
      <c r="VQR418" s="253"/>
      <c r="VQS418" s="253"/>
      <c r="VQT418" s="253"/>
      <c r="VQU418" s="253"/>
      <c r="VQV418" s="253"/>
      <c r="VQW418" s="253"/>
      <c r="VQX418" s="253"/>
      <c r="VQY418" s="253"/>
      <c r="VQZ418" s="253"/>
      <c r="VRA418" s="253"/>
      <c r="VRB418" s="253"/>
      <c r="VRC418" s="253"/>
      <c r="VRD418" s="253"/>
      <c r="VRE418" s="253"/>
      <c r="VRF418" s="253"/>
      <c r="VRG418" s="253"/>
      <c r="VRH418" s="253"/>
      <c r="VRI418" s="253"/>
      <c r="VRJ418" s="253"/>
      <c r="VRK418" s="253"/>
      <c r="VRL418" s="253"/>
      <c r="VRM418" s="253"/>
      <c r="VRN418" s="253"/>
      <c r="VRO418" s="253"/>
      <c r="VRP418" s="253"/>
      <c r="VRQ418" s="253"/>
      <c r="VRR418" s="253"/>
      <c r="VRS418" s="253"/>
      <c r="VRT418" s="253"/>
      <c r="VRU418" s="253"/>
      <c r="VRV418" s="253"/>
      <c r="VRW418" s="253"/>
      <c r="VRX418" s="253"/>
      <c r="VRY418" s="253"/>
      <c r="VRZ418" s="253"/>
      <c r="VSA418" s="253"/>
      <c r="VSB418" s="253"/>
      <c r="VSC418" s="253"/>
      <c r="VSD418" s="253"/>
      <c r="VSE418" s="253"/>
      <c r="VSF418" s="253"/>
      <c r="VSG418" s="253"/>
      <c r="VSH418" s="253"/>
      <c r="VSI418" s="253"/>
      <c r="VSJ418" s="253"/>
      <c r="VSK418" s="253"/>
      <c r="VSL418" s="253"/>
      <c r="VSM418" s="253"/>
      <c r="VSN418" s="253"/>
      <c r="VSO418" s="253"/>
      <c r="VSP418" s="253"/>
      <c r="VSQ418" s="253"/>
      <c r="VSR418" s="253"/>
      <c r="VSS418" s="253"/>
      <c r="VST418" s="253"/>
      <c r="VSU418" s="253"/>
      <c r="VSV418" s="253"/>
      <c r="VSW418" s="253"/>
      <c r="VSX418" s="253"/>
      <c r="VSY418" s="253"/>
      <c r="VSZ418" s="253"/>
      <c r="VTA418" s="253"/>
      <c r="VTB418" s="253"/>
      <c r="VTC418" s="253"/>
      <c r="VTD418" s="253"/>
      <c r="VTE418" s="253"/>
      <c r="VTF418" s="253"/>
      <c r="VTG418" s="253"/>
      <c r="VTH418" s="253"/>
      <c r="VTI418" s="253"/>
      <c r="VTJ418" s="253"/>
      <c r="VTK418" s="253"/>
      <c r="VTL418" s="253"/>
      <c r="VTM418" s="253"/>
      <c r="VTN418" s="253"/>
      <c r="VTO418" s="253"/>
      <c r="VTP418" s="253"/>
      <c r="VTQ418" s="253"/>
      <c r="VTR418" s="253"/>
      <c r="VTS418" s="253"/>
      <c r="VTT418" s="253"/>
      <c r="VTU418" s="253"/>
      <c r="VTV418" s="253"/>
      <c r="VTW418" s="253"/>
      <c r="VTX418" s="253"/>
      <c r="VTY418" s="253"/>
      <c r="VTZ418" s="253"/>
      <c r="VUA418" s="253"/>
      <c r="VUB418" s="253"/>
      <c r="VUC418" s="253"/>
      <c r="VUD418" s="253"/>
      <c r="VUE418" s="253"/>
      <c r="VUF418" s="253"/>
      <c r="VUG418" s="253"/>
      <c r="VUH418" s="253"/>
      <c r="VUI418" s="253"/>
      <c r="VUJ418" s="253"/>
      <c r="VUK418" s="253"/>
      <c r="VUL418" s="253"/>
      <c r="VUM418" s="253"/>
      <c r="VUN418" s="253"/>
      <c r="VUO418" s="253"/>
      <c r="VUP418" s="253"/>
      <c r="VUQ418" s="253"/>
      <c r="VUR418" s="253"/>
      <c r="VUS418" s="253"/>
      <c r="VUT418" s="253"/>
      <c r="VUU418" s="253"/>
      <c r="VUV418" s="253"/>
      <c r="VUW418" s="253"/>
      <c r="VUX418" s="253"/>
      <c r="VUY418" s="253"/>
      <c r="VUZ418" s="253"/>
      <c r="VVA418" s="253"/>
      <c r="VVB418" s="253"/>
      <c r="VVC418" s="253"/>
      <c r="VVD418" s="253"/>
      <c r="VVE418" s="253"/>
      <c r="VVF418" s="253"/>
      <c r="VVG418" s="253"/>
      <c r="VVH418" s="253"/>
      <c r="VVI418" s="253"/>
      <c r="VVJ418" s="253"/>
      <c r="VVK418" s="253"/>
      <c r="VVL418" s="253"/>
      <c r="VVM418" s="253"/>
      <c r="VVN418" s="253"/>
      <c r="VVO418" s="253"/>
      <c r="VVP418" s="253"/>
      <c r="VVQ418" s="253"/>
      <c r="VVR418" s="253"/>
      <c r="VVS418" s="253"/>
      <c r="VVT418" s="253"/>
      <c r="VVU418" s="253"/>
      <c r="VVV418" s="253"/>
      <c r="VVW418" s="253"/>
      <c r="VVX418" s="253"/>
      <c r="VVY418" s="253"/>
      <c r="VVZ418" s="253"/>
      <c r="VWA418" s="253"/>
      <c r="VWB418" s="253"/>
      <c r="VWC418" s="253"/>
      <c r="VWD418" s="253"/>
      <c r="VWE418" s="253"/>
      <c r="VWF418" s="253"/>
      <c r="VWG418" s="253"/>
      <c r="VWH418" s="253"/>
      <c r="VWI418" s="253"/>
      <c r="VWJ418" s="253"/>
      <c r="VWK418" s="253"/>
      <c r="VWL418" s="253"/>
      <c r="VWM418" s="253"/>
      <c r="VWN418" s="253"/>
      <c r="VWO418" s="253"/>
      <c r="VWP418" s="253"/>
      <c r="VWQ418" s="253"/>
      <c r="VWR418" s="253"/>
      <c r="VWS418" s="253"/>
      <c r="VWT418" s="253"/>
      <c r="VWU418" s="253"/>
      <c r="VWV418" s="253"/>
      <c r="VWW418" s="253"/>
      <c r="VWX418" s="253"/>
      <c r="VWY418" s="253"/>
      <c r="VWZ418" s="253"/>
      <c r="VXA418" s="253"/>
      <c r="VXB418" s="253"/>
      <c r="VXC418" s="253"/>
      <c r="VXD418" s="253"/>
      <c r="VXE418" s="253"/>
      <c r="VXF418" s="253"/>
      <c r="VXG418" s="253"/>
      <c r="VXH418" s="253"/>
      <c r="VXI418" s="253"/>
      <c r="VXJ418" s="253"/>
      <c r="VXK418" s="253"/>
      <c r="VXL418" s="253"/>
      <c r="VXM418" s="253"/>
      <c r="VXN418" s="253"/>
      <c r="VXO418" s="253"/>
      <c r="VXP418" s="253"/>
      <c r="VXQ418" s="253"/>
      <c r="VXR418" s="253"/>
      <c r="VXS418" s="253"/>
      <c r="VXT418" s="253"/>
      <c r="VXU418" s="253"/>
      <c r="VXV418" s="253"/>
      <c r="VXW418" s="253"/>
      <c r="VXX418" s="253"/>
      <c r="VXY418" s="253"/>
      <c r="VXZ418" s="253"/>
      <c r="VYA418" s="253"/>
      <c r="VYB418" s="253"/>
      <c r="VYC418" s="253"/>
      <c r="VYD418" s="253"/>
      <c r="VYE418" s="253"/>
      <c r="VYF418" s="253"/>
      <c r="VYG418" s="253"/>
      <c r="VYH418" s="253"/>
      <c r="VYI418" s="253"/>
      <c r="VYJ418" s="253"/>
      <c r="VYK418" s="253"/>
      <c r="VYL418" s="253"/>
      <c r="VYM418" s="253"/>
      <c r="VYN418" s="253"/>
      <c r="VYO418" s="253"/>
      <c r="VYP418" s="253"/>
      <c r="VYQ418" s="253"/>
      <c r="VYR418" s="253"/>
      <c r="VYS418" s="253"/>
      <c r="VYT418" s="253"/>
      <c r="VYU418" s="253"/>
      <c r="VYV418" s="253"/>
      <c r="VYW418" s="253"/>
      <c r="VYX418" s="253"/>
      <c r="VYY418" s="253"/>
      <c r="VYZ418" s="253"/>
      <c r="VZA418" s="253"/>
      <c r="VZB418" s="253"/>
      <c r="VZC418" s="253"/>
      <c r="VZD418" s="253"/>
      <c r="VZE418" s="253"/>
      <c r="VZF418" s="253"/>
      <c r="VZG418" s="253"/>
      <c r="VZH418" s="253"/>
      <c r="VZI418" s="253"/>
      <c r="VZJ418" s="253"/>
      <c r="VZK418" s="253"/>
      <c r="VZL418" s="253"/>
      <c r="VZM418" s="253"/>
      <c r="VZN418" s="253"/>
      <c r="VZO418" s="253"/>
      <c r="VZP418" s="253"/>
      <c r="VZQ418" s="253"/>
      <c r="VZR418" s="253"/>
      <c r="VZS418" s="253"/>
      <c r="VZT418" s="253"/>
      <c r="VZU418" s="253"/>
      <c r="VZV418" s="253"/>
      <c r="VZW418" s="253"/>
      <c r="VZX418" s="253"/>
      <c r="VZY418" s="253"/>
      <c r="VZZ418" s="253"/>
      <c r="WAA418" s="253"/>
      <c r="WAB418" s="253"/>
      <c r="WAC418" s="253"/>
      <c r="WAD418" s="253"/>
      <c r="WAE418" s="253"/>
      <c r="WAF418" s="253"/>
      <c r="WAG418" s="253"/>
      <c r="WAH418" s="253"/>
      <c r="WAI418" s="253"/>
      <c r="WAJ418" s="253"/>
      <c r="WAK418" s="253"/>
      <c r="WAL418" s="253"/>
      <c r="WAM418" s="253"/>
      <c r="WAN418" s="253"/>
      <c r="WAO418" s="253"/>
      <c r="WAP418" s="253"/>
      <c r="WAQ418" s="253"/>
      <c r="WAR418" s="253"/>
      <c r="WAS418" s="253"/>
      <c r="WAT418" s="253"/>
      <c r="WAU418" s="253"/>
      <c r="WAV418" s="253"/>
      <c r="WAW418" s="253"/>
      <c r="WAX418" s="253"/>
      <c r="WAY418" s="253"/>
      <c r="WAZ418" s="253"/>
      <c r="WBA418" s="253"/>
      <c r="WBB418" s="253"/>
      <c r="WBC418" s="253"/>
      <c r="WBD418" s="253"/>
      <c r="WBE418" s="253"/>
      <c r="WBF418" s="253"/>
      <c r="WBG418" s="253"/>
      <c r="WBH418" s="253"/>
      <c r="WBI418" s="253"/>
      <c r="WBJ418" s="253"/>
      <c r="WBK418" s="253"/>
      <c r="WBL418" s="253"/>
      <c r="WBM418" s="253"/>
      <c r="WBN418" s="253"/>
      <c r="WBO418" s="253"/>
      <c r="WBP418" s="253"/>
      <c r="WBQ418" s="253"/>
      <c r="WBR418" s="253"/>
      <c r="WBS418" s="253"/>
      <c r="WBT418" s="253"/>
      <c r="WBU418" s="253"/>
      <c r="WBV418" s="253"/>
      <c r="WBW418" s="253"/>
      <c r="WBX418" s="253"/>
      <c r="WBY418" s="253"/>
      <c r="WBZ418" s="253"/>
      <c r="WCA418" s="253"/>
      <c r="WCB418" s="253"/>
      <c r="WCC418" s="253"/>
      <c r="WCD418" s="253"/>
      <c r="WCE418" s="253"/>
      <c r="WCF418" s="253"/>
      <c r="WCG418" s="253"/>
      <c r="WCH418" s="253"/>
      <c r="WCI418" s="253"/>
      <c r="WCJ418" s="253"/>
      <c r="WCK418" s="253"/>
      <c r="WCL418" s="253"/>
      <c r="WCM418" s="253"/>
      <c r="WCN418" s="253"/>
      <c r="WCO418" s="253"/>
      <c r="WCP418" s="253"/>
      <c r="WCQ418" s="253"/>
      <c r="WCR418" s="253"/>
      <c r="WCS418" s="253"/>
      <c r="WCT418" s="253"/>
      <c r="WCU418" s="253"/>
      <c r="WCV418" s="253"/>
      <c r="WCW418" s="253"/>
      <c r="WCX418" s="253"/>
      <c r="WCY418" s="253"/>
      <c r="WCZ418" s="253"/>
      <c r="WDA418" s="253"/>
      <c r="WDB418" s="253"/>
      <c r="WDC418" s="253"/>
      <c r="WDD418" s="253"/>
      <c r="WDE418" s="253"/>
      <c r="WDF418" s="253"/>
      <c r="WDG418" s="253"/>
      <c r="WDH418" s="253"/>
      <c r="WDI418" s="253"/>
      <c r="WDJ418" s="253"/>
      <c r="WDK418" s="253"/>
      <c r="WDL418" s="253"/>
      <c r="WDM418" s="253"/>
      <c r="WDN418" s="253"/>
      <c r="WDO418" s="253"/>
      <c r="WDP418" s="253"/>
      <c r="WDQ418" s="253"/>
      <c r="WDR418" s="253"/>
      <c r="WDS418" s="253"/>
      <c r="WDT418" s="253"/>
      <c r="WDU418" s="253"/>
      <c r="WDV418" s="253"/>
      <c r="WDW418" s="253"/>
      <c r="WDX418" s="253"/>
      <c r="WDY418" s="253"/>
      <c r="WDZ418" s="253"/>
      <c r="WEA418" s="253"/>
      <c r="WEB418" s="253"/>
      <c r="WEC418" s="253"/>
      <c r="WED418" s="253"/>
      <c r="WEE418" s="253"/>
      <c r="WEF418" s="253"/>
      <c r="WEG418" s="253"/>
      <c r="WEH418" s="253"/>
      <c r="WEI418" s="253"/>
      <c r="WEJ418" s="253"/>
      <c r="WEK418" s="253"/>
      <c r="WEL418" s="253"/>
      <c r="WEM418" s="253"/>
      <c r="WEN418" s="253"/>
      <c r="WEO418" s="253"/>
      <c r="WEP418" s="253"/>
      <c r="WEQ418" s="253"/>
      <c r="WER418" s="253"/>
      <c r="WES418" s="253"/>
      <c r="WET418" s="253"/>
      <c r="WEU418" s="253"/>
      <c r="WEV418" s="253"/>
      <c r="WEW418" s="253"/>
      <c r="WEX418" s="253"/>
      <c r="WEY418" s="253"/>
      <c r="WEZ418" s="253"/>
      <c r="WFA418" s="253"/>
      <c r="WFB418" s="253"/>
      <c r="WFC418" s="253"/>
      <c r="WFD418" s="253"/>
      <c r="WFE418" s="253"/>
      <c r="WFF418" s="253"/>
      <c r="WFG418" s="253"/>
      <c r="WFH418" s="253"/>
      <c r="WFI418" s="253"/>
      <c r="WFJ418" s="253"/>
      <c r="WFK418" s="253"/>
      <c r="WFL418" s="253"/>
      <c r="WFM418" s="253"/>
      <c r="WFN418" s="253"/>
      <c r="WFO418" s="253"/>
      <c r="WFP418" s="253"/>
      <c r="WFQ418" s="253"/>
      <c r="WFR418" s="253"/>
      <c r="WFS418" s="253"/>
      <c r="WFT418" s="253"/>
      <c r="WFU418" s="253"/>
      <c r="WFV418" s="253"/>
      <c r="WFW418" s="253"/>
      <c r="WFX418" s="253"/>
      <c r="WFY418" s="253"/>
      <c r="WFZ418" s="253"/>
      <c r="WGA418" s="253"/>
      <c r="WGB418" s="253"/>
      <c r="WGC418" s="253"/>
      <c r="WGD418" s="253"/>
      <c r="WGE418" s="253"/>
      <c r="WGF418" s="253"/>
      <c r="WGG418" s="253"/>
      <c r="WGH418" s="253"/>
      <c r="WGI418" s="253"/>
      <c r="WGJ418" s="253"/>
      <c r="WGK418" s="253"/>
      <c r="WGL418" s="253"/>
      <c r="WGM418" s="253"/>
      <c r="WGN418" s="253"/>
      <c r="WGO418" s="253"/>
      <c r="WGP418" s="253"/>
      <c r="WGQ418" s="253"/>
      <c r="WGR418" s="253"/>
      <c r="WGS418" s="253"/>
      <c r="WGT418" s="253"/>
      <c r="WGU418" s="253"/>
      <c r="WGV418" s="253"/>
      <c r="WGW418" s="253"/>
      <c r="WGX418" s="253"/>
      <c r="WGY418" s="253"/>
      <c r="WGZ418" s="253"/>
      <c r="WHA418" s="253"/>
      <c r="WHB418" s="253"/>
      <c r="WHC418" s="253"/>
      <c r="WHD418" s="253"/>
      <c r="WHE418" s="253"/>
      <c r="WHF418" s="253"/>
      <c r="WHG418" s="253"/>
      <c r="WHH418" s="253"/>
      <c r="WHI418" s="253"/>
      <c r="WHJ418" s="253"/>
      <c r="WHK418" s="253"/>
      <c r="WHL418" s="253"/>
      <c r="WHM418" s="253"/>
      <c r="WHN418" s="253"/>
      <c r="WHO418" s="253"/>
      <c r="WHP418" s="253"/>
      <c r="WHQ418" s="253"/>
      <c r="WHR418" s="253"/>
      <c r="WHS418" s="253"/>
      <c r="WHT418" s="253"/>
      <c r="WHU418" s="253"/>
      <c r="WHV418" s="253"/>
      <c r="WHW418" s="253"/>
      <c r="WHX418" s="253"/>
      <c r="WHY418" s="253"/>
      <c r="WHZ418" s="253"/>
      <c r="WIA418" s="253"/>
      <c r="WIB418" s="253"/>
      <c r="WIC418" s="253"/>
      <c r="WID418" s="253"/>
      <c r="WIE418" s="253"/>
      <c r="WIF418" s="253"/>
      <c r="WIG418" s="253"/>
      <c r="WIH418" s="253"/>
      <c r="WII418" s="253"/>
      <c r="WIJ418" s="253"/>
      <c r="WIK418" s="253"/>
      <c r="WIL418" s="253"/>
      <c r="WIM418" s="253"/>
      <c r="WIN418" s="253"/>
      <c r="WIO418" s="253"/>
      <c r="WIP418" s="253"/>
      <c r="WIQ418" s="253"/>
      <c r="WIR418" s="253"/>
      <c r="WIS418" s="253"/>
      <c r="WIT418" s="253"/>
      <c r="WIU418" s="253"/>
      <c r="WIV418" s="253"/>
      <c r="WIW418" s="253"/>
      <c r="WIX418" s="253"/>
      <c r="WIY418" s="253"/>
      <c r="WIZ418" s="253"/>
      <c r="WJA418" s="253"/>
      <c r="WJB418" s="253"/>
      <c r="WJC418" s="253"/>
      <c r="WJD418" s="253"/>
      <c r="WJE418" s="253"/>
      <c r="WJF418" s="253"/>
      <c r="WJG418" s="253"/>
      <c r="WJH418" s="253"/>
      <c r="WJI418" s="253"/>
      <c r="WJJ418" s="253"/>
      <c r="WJK418" s="253"/>
      <c r="WJL418" s="253"/>
      <c r="WJM418" s="253"/>
      <c r="WJN418" s="253"/>
      <c r="WJO418" s="253"/>
      <c r="WJP418" s="253"/>
      <c r="WJQ418" s="253"/>
      <c r="WJR418" s="253"/>
      <c r="WJS418" s="253"/>
      <c r="WJT418" s="253"/>
      <c r="WJU418" s="253"/>
      <c r="WJV418" s="253"/>
      <c r="WJW418" s="253"/>
      <c r="WJX418" s="253"/>
      <c r="WJY418" s="253"/>
      <c r="WJZ418" s="253"/>
      <c r="WKA418" s="253"/>
      <c r="WKB418" s="253"/>
      <c r="WKC418" s="253"/>
      <c r="WKD418" s="253"/>
      <c r="WKE418" s="253"/>
      <c r="WKF418" s="253"/>
      <c r="WKG418" s="253"/>
      <c r="WKH418" s="253"/>
      <c r="WKI418" s="253"/>
      <c r="WKJ418" s="253"/>
      <c r="WKK418" s="253"/>
      <c r="WKL418" s="253"/>
      <c r="WKM418" s="253"/>
      <c r="WKN418" s="253"/>
      <c r="WKO418" s="253"/>
      <c r="WKP418" s="253"/>
      <c r="WKQ418" s="253"/>
      <c r="WKR418" s="253"/>
      <c r="WKS418" s="253"/>
      <c r="WKT418" s="253"/>
      <c r="WKU418" s="253"/>
      <c r="WKV418" s="253"/>
      <c r="WKW418" s="253"/>
      <c r="WKX418" s="253"/>
      <c r="WKY418" s="253"/>
      <c r="WKZ418" s="253"/>
      <c r="WLA418" s="253"/>
      <c r="WLB418" s="253"/>
      <c r="WLC418" s="253"/>
      <c r="WLD418" s="253"/>
      <c r="WLE418" s="253"/>
      <c r="WLF418" s="253"/>
      <c r="WLG418" s="253"/>
      <c r="WLH418" s="253"/>
      <c r="WLI418" s="253"/>
      <c r="WLJ418" s="253"/>
      <c r="WLK418" s="253"/>
      <c r="WLL418" s="253"/>
      <c r="WLM418" s="253"/>
      <c r="WLN418" s="253"/>
      <c r="WLO418" s="253"/>
      <c r="WLP418" s="253"/>
      <c r="WLQ418" s="253"/>
      <c r="WLR418" s="253"/>
      <c r="WLS418" s="253"/>
      <c r="WLT418" s="253"/>
      <c r="WLU418" s="253"/>
      <c r="WLV418" s="253"/>
      <c r="WLW418" s="253"/>
      <c r="WLX418" s="253"/>
      <c r="WLY418" s="253"/>
      <c r="WLZ418" s="253"/>
      <c r="WMA418" s="253"/>
      <c r="WMB418" s="253"/>
      <c r="WMC418" s="253"/>
      <c r="WMD418" s="253"/>
      <c r="WME418" s="253"/>
      <c r="WMF418" s="253"/>
      <c r="WMG418" s="253"/>
      <c r="WMH418" s="253"/>
      <c r="WMI418" s="253"/>
      <c r="WMJ418" s="253"/>
      <c r="WMK418" s="253"/>
      <c r="WML418" s="253"/>
      <c r="WMM418" s="253"/>
      <c r="WMN418" s="253"/>
      <c r="WMO418" s="253"/>
      <c r="WMP418" s="253"/>
      <c r="WMQ418" s="253"/>
      <c r="WMR418" s="253"/>
      <c r="WMS418" s="253"/>
      <c r="WMT418" s="253"/>
      <c r="WMU418" s="253"/>
      <c r="WMV418" s="253"/>
      <c r="WMW418" s="253"/>
      <c r="WMX418" s="253"/>
      <c r="WMY418" s="253"/>
      <c r="WMZ418" s="253"/>
      <c r="WNA418" s="253"/>
      <c r="WNB418" s="253"/>
      <c r="WNC418" s="253"/>
      <c r="WND418" s="253"/>
      <c r="WNE418" s="253"/>
      <c r="WNF418" s="253"/>
      <c r="WNG418" s="253"/>
      <c r="WNH418" s="253"/>
      <c r="WNI418" s="253"/>
      <c r="WNJ418" s="253"/>
      <c r="WNK418" s="253"/>
      <c r="WNL418" s="253"/>
      <c r="WNM418" s="253"/>
      <c r="WNN418" s="253"/>
      <c r="WNO418" s="253"/>
      <c r="WNP418" s="253"/>
      <c r="WNQ418" s="253"/>
      <c r="WNR418" s="253"/>
      <c r="WNS418" s="253"/>
      <c r="WNT418" s="253"/>
      <c r="WNU418" s="253"/>
      <c r="WNV418" s="253"/>
      <c r="WNW418" s="253"/>
      <c r="WNX418" s="253"/>
      <c r="WNY418" s="253"/>
      <c r="WNZ418" s="253"/>
      <c r="WOA418" s="253"/>
      <c r="WOB418" s="253"/>
      <c r="WOC418" s="253"/>
      <c r="WOD418" s="253"/>
      <c r="WOE418" s="253"/>
      <c r="WOF418" s="253"/>
      <c r="WOG418" s="253"/>
      <c r="WOH418" s="253"/>
      <c r="WOI418" s="253"/>
      <c r="WOJ418" s="253"/>
      <c r="WOK418" s="253"/>
      <c r="WOL418" s="253"/>
      <c r="WOM418" s="253"/>
      <c r="WON418" s="253"/>
      <c r="WOO418" s="253"/>
      <c r="WOP418" s="253"/>
      <c r="WOQ418" s="253"/>
      <c r="WOR418" s="253"/>
      <c r="WOS418" s="253"/>
      <c r="WOT418" s="253"/>
      <c r="WOU418" s="253"/>
      <c r="WOV418" s="253"/>
      <c r="WOW418" s="253"/>
      <c r="WOX418" s="253"/>
      <c r="WOY418" s="253"/>
      <c r="WOZ418" s="253"/>
      <c r="WPA418" s="253"/>
      <c r="WPB418" s="253"/>
      <c r="WPC418" s="253"/>
      <c r="WPD418" s="253"/>
      <c r="WPE418" s="253"/>
      <c r="WPF418" s="253"/>
      <c r="WPG418" s="253"/>
      <c r="WPH418" s="253"/>
      <c r="WPI418" s="253"/>
      <c r="WPJ418" s="253"/>
      <c r="WPK418" s="253"/>
      <c r="WPL418" s="253"/>
      <c r="WPM418" s="253"/>
      <c r="WPN418" s="253"/>
      <c r="WPO418" s="253"/>
      <c r="WPP418" s="253"/>
      <c r="WPQ418" s="253"/>
      <c r="WPR418" s="253"/>
      <c r="WPS418" s="253"/>
      <c r="WPT418" s="253"/>
      <c r="WPU418" s="253"/>
      <c r="WPV418" s="253"/>
      <c r="WPW418" s="253"/>
      <c r="WPX418" s="253"/>
      <c r="WPY418" s="253"/>
      <c r="WPZ418" s="253"/>
      <c r="WQA418" s="253"/>
      <c r="WQB418" s="253"/>
      <c r="WQC418" s="253"/>
      <c r="WQD418" s="253"/>
      <c r="WQE418" s="253"/>
      <c r="WQF418" s="253"/>
      <c r="WQG418" s="253"/>
      <c r="WQH418" s="253"/>
      <c r="WQI418" s="253"/>
      <c r="WQJ418" s="253"/>
      <c r="WQK418" s="253"/>
      <c r="WQL418" s="253"/>
      <c r="WQM418" s="253"/>
      <c r="WQN418" s="253"/>
      <c r="WQO418" s="253"/>
      <c r="WQP418" s="253"/>
      <c r="WQQ418" s="253"/>
      <c r="WQR418" s="253"/>
      <c r="WQS418" s="253"/>
      <c r="WQT418" s="253"/>
      <c r="WQU418" s="253"/>
      <c r="WQV418" s="253"/>
      <c r="WQW418" s="253"/>
      <c r="WQX418" s="253"/>
      <c r="WQY418" s="253"/>
      <c r="WQZ418" s="253"/>
      <c r="WRA418" s="253"/>
      <c r="WRB418" s="253"/>
      <c r="WRC418" s="253"/>
      <c r="WRD418" s="253"/>
      <c r="WRE418" s="253"/>
      <c r="WRF418" s="253"/>
      <c r="WRG418" s="253"/>
      <c r="WRH418" s="253"/>
      <c r="WRI418" s="253"/>
      <c r="WRJ418" s="253"/>
      <c r="WRK418" s="253"/>
      <c r="WRL418" s="253"/>
      <c r="WRM418" s="253"/>
      <c r="WRN418" s="253"/>
      <c r="WRO418" s="253"/>
      <c r="WRP418" s="253"/>
      <c r="WRQ418" s="253"/>
      <c r="WRR418" s="253"/>
      <c r="WRS418" s="253"/>
      <c r="WRT418" s="253"/>
      <c r="WRU418" s="253"/>
      <c r="WRV418" s="253"/>
      <c r="WRW418" s="253"/>
      <c r="WRX418" s="253"/>
      <c r="WRY418" s="253"/>
      <c r="WRZ418" s="253"/>
      <c r="WSA418" s="253"/>
      <c r="WSB418" s="253"/>
      <c r="WSC418" s="253"/>
      <c r="WSD418" s="253"/>
      <c r="WSE418" s="253"/>
      <c r="WSF418" s="253"/>
      <c r="WSG418" s="253"/>
      <c r="WSH418" s="253"/>
      <c r="WSI418" s="253"/>
      <c r="WSJ418" s="253"/>
      <c r="WSK418" s="253"/>
      <c r="WSL418" s="253"/>
      <c r="WSM418" s="253"/>
      <c r="WSN418" s="253"/>
      <c r="WSO418" s="253"/>
      <c r="WSP418" s="253"/>
      <c r="WSQ418" s="253"/>
      <c r="WSR418" s="253"/>
      <c r="WSS418" s="253"/>
      <c r="WST418" s="253"/>
      <c r="WSU418" s="253"/>
      <c r="WSV418" s="253"/>
      <c r="WSW418" s="253"/>
      <c r="WSX418" s="253"/>
      <c r="WSY418" s="253"/>
      <c r="WSZ418" s="253"/>
      <c r="WTA418" s="253"/>
      <c r="WTB418" s="253"/>
      <c r="WTC418" s="253"/>
      <c r="WTD418" s="253"/>
      <c r="WTE418" s="253"/>
      <c r="WTF418" s="253"/>
      <c r="WTG418" s="253"/>
      <c r="WTH418" s="253"/>
      <c r="WTI418" s="253"/>
      <c r="WTJ418" s="253"/>
      <c r="WTK418" s="253"/>
      <c r="WTL418" s="253"/>
      <c r="WTM418" s="253"/>
      <c r="WTN418" s="253"/>
      <c r="WTO418" s="253"/>
      <c r="WTP418" s="253"/>
      <c r="WTQ418" s="253"/>
      <c r="WTR418" s="253"/>
      <c r="WTS418" s="253"/>
      <c r="WTT418" s="253"/>
      <c r="WTU418" s="253"/>
      <c r="WTV418" s="253"/>
      <c r="WTW418" s="253"/>
      <c r="WTX418" s="253"/>
      <c r="WTY418" s="253"/>
      <c r="WTZ418" s="253"/>
      <c r="WUA418" s="253"/>
      <c r="WUB418" s="253"/>
      <c r="WUC418" s="253"/>
      <c r="WUD418" s="253"/>
      <c r="WUE418" s="253"/>
      <c r="WUF418" s="253"/>
      <c r="WUG418" s="253"/>
      <c r="WUH418" s="253"/>
      <c r="WUI418" s="253"/>
      <c r="WUJ418" s="253"/>
      <c r="WUK418" s="253"/>
      <c r="WUL418" s="253"/>
      <c r="WUM418" s="253"/>
      <c r="WUN418" s="253"/>
      <c r="WUO418" s="253"/>
      <c r="WUP418" s="253"/>
      <c r="WUQ418" s="253"/>
      <c r="WUR418" s="253"/>
      <c r="WUS418" s="253"/>
      <c r="WUT418" s="253"/>
      <c r="WUU418" s="253"/>
      <c r="WUV418" s="253"/>
      <c r="WUW418" s="253"/>
      <c r="WUX418" s="253"/>
      <c r="WUY418" s="253"/>
      <c r="WUZ418" s="253"/>
      <c r="WVA418" s="253"/>
      <c r="WVB418" s="253"/>
      <c r="WVC418" s="253"/>
      <c r="WVD418" s="253"/>
      <c r="WVE418" s="253"/>
      <c r="WVF418" s="253"/>
      <c r="WVG418" s="253"/>
      <c r="WVH418" s="253"/>
      <c r="WVI418" s="253"/>
      <c r="WVJ418" s="253"/>
      <c r="WVK418" s="253"/>
      <c r="WVL418" s="253"/>
      <c r="WVM418" s="253"/>
      <c r="WVN418" s="253"/>
      <c r="WVO418" s="253"/>
      <c r="WVP418" s="253"/>
      <c r="WVQ418" s="253"/>
      <c r="WVR418" s="253"/>
      <c r="WVS418" s="253"/>
      <c r="WVT418" s="253"/>
      <c r="WVU418" s="253"/>
      <c r="WVV418" s="253"/>
      <c r="WVW418" s="253"/>
      <c r="WVX418" s="253"/>
      <c r="WVY418" s="253"/>
      <c r="WVZ418" s="253"/>
      <c r="WWA418" s="253"/>
      <c r="WWB418" s="253"/>
      <c r="WWC418" s="253"/>
      <c r="WWD418" s="253"/>
      <c r="WWE418" s="253"/>
      <c r="WWF418" s="253"/>
      <c r="WWG418" s="253"/>
      <c r="WWH418" s="253"/>
      <c r="WWI418" s="253"/>
      <c r="WWJ418" s="253"/>
      <c r="WWK418" s="253"/>
      <c r="WWL418" s="253"/>
      <c r="WWM418" s="253"/>
      <c r="WWN418" s="253"/>
      <c r="WWO418" s="253"/>
      <c r="WWP418" s="253"/>
      <c r="WWQ418" s="253"/>
      <c r="WWR418" s="253"/>
      <c r="WWS418" s="253"/>
      <c r="WWT418" s="253"/>
      <c r="WWU418" s="253"/>
      <c r="WWV418" s="253"/>
      <c r="WWW418" s="253"/>
      <c r="WWX418" s="253"/>
      <c r="WWY418" s="253"/>
      <c r="WWZ418" s="253"/>
      <c r="WXA418" s="253"/>
      <c r="WXB418" s="253"/>
      <c r="WXC418" s="253"/>
      <c r="WXD418" s="253"/>
      <c r="WXE418" s="253"/>
      <c r="WXF418" s="253"/>
      <c r="WXG418" s="253"/>
      <c r="WXH418" s="253"/>
      <c r="WXI418" s="253"/>
      <c r="WXJ418" s="253"/>
      <c r="WXK418" s="253"/>
      <c r="WXL418" s="253"/>
      <c r="WXM418" s="253"/>
      <c r="WXN418" s="253"/>
      <c r="WXO418" s="253"/>
      <c r="WXP418" s="253"/>
      <c r="WXQ418" s="253"/>
      <c r="WXR418" s="253"/>
      <c r="WXS418" s="253"/>
      <c r="WXT418" s="253"/>
      <c r="WXU418" s="253"/>
      <c r="WXV418" s="253"/>
      <c r="WXW418" s="253"/>
      <c r="WXX418" s="253"/>
      <c r="WXY418" s="253"/>
      <c r="WXZ418" s="253"/>
      <c r="WYA418" s="253"/>
      <c r="WYB418" s="253"/>
      <c r="WYC418" s="253"/>
      <c r="WYD418" s="253"/>
      <c r="WYE418" s="253"/>
      <c r="WYF418" s="253"/>
      <c r="WYG418" s="253"/>
      <c r="WYH418" s="253"/>
      <c r="WYI418" s="253"/>
      <c r="WYJ418" s="253"/>
      <c r="WYK418" s="253"/>
      <c r="WYL418" s="253"/>
      <c r="WYM418" s="253"/>
      <c r="WYN418" s="253"/>
      <c r="WYO418" s="253"/>
      <c r="WYP418" s="253"/>
      <c r="WYQ418" s="253"/>
      <c r="WYR418" s="253"/>
      <c r="WYS418" s="253"/>
      <c r="WYT418" s="253"/>
      <c r="WYU418" s="253"/>
      <c r="WYV418" s="253"/>
      <c r="WYW418" s="253"/>
      <c r="WYX418" s="253"/>
      <c r="WYY418" s="253"/>
      <c r="WYZ418" s="253"/>
      <c r="WZA418" s="253"/>
      <c r="WZB418" s="253"/>
      <c r="WZC418" s="253"/>
      <c r="WZD418" s="253"/>
      <c r="WZE418" s="253"/>
      <c r="WZF418" s="253"/>
      <c r="WZG418" s="253"/>
      <c r="WZH418" s="253"/>
      <c r="WZI418" s="253"/>
      <c r="WZJ418" s="253"/>
      <c r="WZK418" s="253"/>
      <c r="WZL418" s="253"/>
      <c r="WZM418" s="253"/>
      <c r="WZN418" s="253"/>
      <c r="WZO418" s="253"/>
      <c r="WZP418" s="253"/>
      <c r="WZQ418" s="253"/>
      <c r="WZR418" s="253"/>
      <c r="WZS418" s="253"/>
      <c r="WZT418" s="253"/>
      <c r="WZU418" s="253"/>
      <c r="WZV418" s="253"/>
      <c r="WZW418" s="253"/>
      <c r="WZX418" s="253"/>
      <c r="WZY418" s="253"/>
      <c r="WZZ418" s="253"/>
      <c r="XAA418" s="253"/>
      <c r="XAB418" s="253"/>
      <c r="XAC418" s="253"/>
      <c r="XAD418" s="253"/>
      <c r="XAE418" s="253"/>
      <c r="XAF418" s="253"/>
      <c r="XAG418" s="253"/>
      <c r="XAH418" s="253"/>
      <c r="XAI418" s="253"/>
      <c r="XAJ418" s="253"/>
      <c r="XAK418" s="253"/>
      <c r="XAL418" s="253"/>
      <c r="XAM418" s="253"/>
      <c r="XAN418" s="253"/>
      <c r="XAO418" s="253"/>
      <c r="XAP418" s="253"/>
      <c r="XAQ418" s="253"/>
      <c r="XAR418" s="253"/>
      <c r="XAS418" s="253"/>
      <c r="XAT418" s="253"/>
      <c r="XAU418" s="253"/>
      <c r="XAV418" s="253"/>
      <c r="XAW418" s="253"/>
      <c r="XAX418" s="253"/>
      <c r="XAY418" s="253"/>
      <c r="XAZ418" s="253"/>
      <c r="XBA418" s="253"/>
      <c r="XBB418" s="253"/>
      <c r="XBC418" s="253"/>
      <c r="XBD418" s="253"/>
      <c r="XBE418" s="253"/>
      <c r="XBF418" s="253"/>
      <c r="XBG418" s="253"/>
      <c r="XBH418" s="253"/>
      <c r="XBI418" s="253"/>
      <c r="XBJ418" s="253"/>
      <c r="XBK418" s="253"/>
      <c r="XBL418" s="253"/>
      <c r="XBM418" s="253"/>
      <c r="XBN418" s="253"/>
      <c r="XBO418" s="253"/>
      <c r="XBP418" s="253"/>
      <c r="XBQ418" s="253"/>
      <c r="XBR418" s="253"/>
      <c r="XBS418" s="253"/>
      <c r="XBT418" s="253"/>
      <c r="XBU418" s="253"/>
      <c r="XBV418" s="253"/>
      <c r="XBW418" s="253"/>
      <c r="XBX418" s="253"/>
      <c r="XBY418" s="253"/>
      <c r="XBZ418" s="253"/>
      <c r="XCA418" s="253"/>
      <c r="XCB418" s="253"/>
      <c r="XCC418" s="253"/>
      <c r="XCD418" s="253"/>
      <c r="XCE418" s="253"/>
      <c r="XCF418" s="253"/>
      <c r="XCG418" s="253"/>
      <c r="XCH418" s="253"/>
      <c r="XCI418" s="253"/>
      <c r="XCJ418" s="253"/>
      <c r="XCK418" s="253"/>
      <c r="XCL418" s="253"/>
      <c r="XCM418" s="253"/>
      <c r="XCN418" s="253"/>
      <c r="XCO418" s="253"/>
      <c r="XCP418" s="253"/>
      <c r="XCQ418" s="253"/>
      <c r="XCR418" s="253"/>
      <c r="XCS418" s="253"/>
      <c r="XCT418" s="253"/>
      <c r="XCU418" s="253"/>
      <c r="XCV418" s="253"/>
      <c r="XCW418" s="253"/>
      <c r="XCX418" s="253"/>
      <c r="XCY418" s="253"/>
      <c r="XCZ418" s="253"/>
      <c r="XDA418" s="253"/>
      <c r="XDB418" s="253"/>
      <c r="XDC418" s="253"/>
      <c r="XDD418" s="253"/>
      <c r="XDE418" s="253"/>
      <c r="XDF418" s="253"/>
      <c r="XDG418" s="253"/>
      <c r="XDH418" s="253"/>
      <c r="XDI418" s="253"/>
      <c r="XDJ418" s="253"/>
      <c r="XDK418" s="253"/>
      <c r="XDL418" s="253"/>
      <c r="XDM418" s="253"/>
      <c r="XDN418" s="253"/>
      <c r="XDO418" s="253"/>
      <c r="XDP418" s="253"/>
      <c r="XDQ418" s="253"/>
      <c r="XDR418" s="253"/>
      <c r="XDS418" s="253"/>
      <c r="XDT418" s="253"/>
      <c r="XDU418" s="253"/>
      <c r="XDV418" s="253"/>
      <c r="XDW418" s="253"/>
      <c r="XDX418" s="253"/>
      <c r="XDY418" s="253"/>
      <c r="XDZ418" s="253"/>
      <c r="XEA418" s="253"/>
      <c r="XEB418" s="253"/>
      <c r="XEC418" s="253"/>
      <c r="XED418" s="253"/>
      <c r="XEE418" s="253"/>
      <c r="XEF418" s="253"/>
      <c r="XEG418" s="253"/>
      <c r="XEH418" s="253"/>
      <c r="XEI418" s="253"/>
      <c r="XEJ418" s="253"/>
      <c r="XEK418" s="253"/>
      <c r="XEL418" s="253"/>
      <c r="XEM418" s="253"/>
      <c r="XEN418" s="253"/>
      <c r="XEO418" s="253"/>
      <c r="XEP418" s="253"/>
      <c r="XEQ418" s="253"/>
      <c r="XER418" s="253"/>
      <c r="XES418" s="253"/>
      <c r="XET418" s="253"/>
      <c r="XEU418" s="253"/>
      <c r="XEV418" s="253"/>
      <c r="XEW418" s="253"/>
      <c r="XEX418" s="253"/>
      <c r="XEY418" s="152"/>
      <c r="XEZ418" s="152"/>
      <c r="XFA418" s="152"/>
      <c r="XFB418" s="152"/>
    </row>
    <row r="419" spans="1:16382" s="233" customFormat="1" ht="127.5">
      <c r="A419" s="191">
        <v>607</v>
      </c>
      <c r="B419" s="45" t="s">
        <v>590</v>
      </c>
      <c r="C419" s="187">
        <v>401000024</v>
      </c>
      <c r="D419" s="154" t="s">
        <v>591</v>
      </c>
      <c r="E419" s="144" t="s">
        <v>592</v>
      </c>
      <c r="F419" s="52"/>
      <c r="G419" s="52"/>
      <c r="H419" s="155" t="s">
        <v>71</v>
      </c>
      <c r="I419" s="52"/>
      <c r="J419" s="155" t="s">
        <v>72</v>
      </c>
      <c r="K419" s="155" t="s">
        <v>73</v>
      </c>
      <c r="L419" s="155" t="s">
        <v>68</v>
      </c>
      <c r="M419" s="155"/>
      <c r="N419" s="155"/>
      <c r="O419" s="155"/>
      <c r="P419" s="52" t="s">
        <v>593</v>
      </c>
      <c r="Q419" s="52" t="s">
        <v>74</v>
      </c>
      <c r="R419" s="146"/>
      <c r="S419" s="146"/>
      <c r="T419" s="146" t="s">
        <v>71</v>
      </c>
      <c r="U419" s="146"/>
      <c r="V419" s="146" t="s">
        <v>75</v>
      </c>
      <c r="W419" s="146" t="s">
        <v>73</v>
      </c>
      <c r="X419" s="146"/>
      <c r="Y419" s="146"/>
      <c r="Z419" s="146"/>
      <c r="AA419" s="146"/>
      <c r="AB419" s="52" t="s">
        <v>187</v>
      </c>
      <c r="AC419" s="188" t="s">
        <v>594</v>
      </c>
      <c r="AD419" s="189"/>
      <c r="AE419" s="189"/>
      <c r="AF419" s="189"/>
      <c r="AG419" s="189"/>
      <c r="AH419" s="189"/>
      <c r="AI419" s="189"/>
      <c r="AJ419" s="189"/>
      <c r="AK419" s="189"/>
      <c r="AL419" s="189"/>
      <c r="AM419" s="190" t="s">
        <v>595</v>
      </c>
      <c r="AN419" s="73" t="s">
        <v>596</v>
      </c>
      <c r="AO419" s="195" t="s">
        <v>263</v>
      </c>
      <c r="AP419" s="195" t="s">
        <v>200</v>
      </c>
      <c r="AQ419" s="195" t="s">
        <v>597</v>
      </c>
      <c r="AR419" s="148" t="s">
        <v>598</v>
      </c>
      <c r="AS419" s="195" t="s">
        <v>267</v>
      </c>
      <c r="AT419" s="255">
        <v>0</v>
      </c>
      <c r="AU419" s="255">
        <v>0</v>
      </c>
      <c r="AV419" s="255">
        <v>395450</v>
      </c>
      <c r="AW419" s="255">
        <v>0</v>
      </c>
      <c r="AX419" s="255">
        <v>0</v>
      </c>
      <c r="AY419" s="255">
        <v>0</v>
      </c>
      <c r="AZ419" s="197">
        <v>10101</v>
      </c>
      <c r="BA419" s="585"/>
      <c r="BB419" s="586"/>
      <c r="BC419" s="586"/>
      <c r="BD419" s="587"/>
      <c r="BE419" s="587"/>
      <c r="BF419" s="253"/>
      <c r="BG419" s="253"/>
      <c r="BH419" s="253"/>
      <c r="BI419" s="253"/>
      <c r="BJ419" s="253"/>
      <c r="BK419" s="253"/>
      <c r="BL419" s="253"/>
      <c r="BM419" s="253"/>
      <c r="BN419" s="253"/>
      <c r="BO419" s="253"/>
      <c r="BP419" s="253"/>
      <c r="BQ419" s="253"/>
      <c r="BR419" s="253"/>
      <c r="BS419" s="253"/>
      <c r="BT419" s="253"/>
      <c r="BU419" s="253"/>
      <c r="BV419" s="253"/>
      <c r="BW419" s="253"/>
      <c r="BX419" s="253"/>
      <c r="BY419" s="253"/>
      <c r="BZ419" s="253"/>
      <c r="CA419" s="253"/>
      <c r="CB419" s="253"/>
      <c r="CC419" s="253"/>
      <c r="CD419" s="253"/>
      <c r="CE419" s="253"/>
      <c r="CF419" s="253"/>
      <c r="CG419" s="253"/>
      <c r="CH419" s="253"/>
      <c r="CI419" s="253"/>
      <c r="CJ419" s="253"/>
      <c r="CK419" s="253"/>
      <c r="CL419" s="253"/>
      <c r="CM419" s="253"/>
      <c r="CN419" s="253"/>
      <c r="CO419" s="253"/>
      <c r="CP419" s="253"/>
      <c r="CQ419" s="253"/>
      <c r="CR419" s="253"/>
      <c r="CS419" s="253"/>
      <c r="CT419" s="253"/>
      <c r="CU419" s="253"/>
      <c r="CV419" s="253"/>
      <c r="CW419" s="253"/>
      <c r="CX419" s="253"/>
      <c r="CY419" s="253"/>
      <c r="CZ419" s="253"/>
      <c r="DA419" s="253"/>
      <c r="DB419" s="253"/>
      <c r="DC419" s="253"/>
      <c r="DD419" s="253"/>
      <c r="DE419" s="253"/>
      <c r="DF419" s="253"/>
      <c r="DG419" s="253"/>
      <c r="DH419" s="253"/>
      <c r="DI419" s="253"/>
      <c r="DJ419" s="253"/>
      <c r="DK419" s="253"/>
      <c r="DL419" s="253"/>
      <c r="DM419" s="253"/>
      <c r="DN419" s="253"/>
      <c r="DO419" s="253"/>
      <c r="DP419" s="253"/>
      <c r="DQ419" s="253"/>
      <c r="DR419" s="253"/>
      <c r="DS419" s="253"/>
      <c r="DT419" s="253"/>
      <c r="DU419" s="253"/>
      <c r="DV419" s="253"/>
      <c r="DW419" s="253"/>
      <c r="DX419" s="253"/>
      <c r="DY419" s="253"/>
      <c r="DZ419" s="253"/>
      <c r="EA419" s="253"/>
      <c r="EB419" s="253"/>
      <c r="EC419" s="253"/>
      <c r="ED419" s="253"/>
      <c r="EE419" s="253"/>
      <c r="EF419" s="253"/>
      <c r="EG419" s="253"/>
      <c r="EH419" s="253"/>
      <c r="EI419" s="253"/>
      <c r="EJ419" s="253"/>
      <c r="EK419" s="253"/>
      <c r="EL419" s="253"/>
      <c r="EM419" s="253"/>
      <c r="EN419" s="253"/>
      <c r="EO419" s="253"/>
      <c r="EP419" s="253"/>
      <c r="EQ419" s="253"/>
      <c r="ER419" s="253"/>
      <c r="ES419" s="253"/>
      <c r="ET419" s="253"/>
      <c r="EU419" s="253"/>
      <c r="EV419" s="253"/>
      <c r="EW419" s="253"/>
      <c r="EX419" s="253"/>
      <c r="EY419" s="253"/>
      <c r="EZ419" s="253"/>
      <c r="FA419" s="253"/>
      <c r="FB419" s="253"/>
      <c r="FC419" s="253"/>
      <c r="FD419" s="253"/>
      <c r="FE419" s="253"/>
      <c r="FF419" s="253"/>
      <c r="FG419" s="253"/>
      <c r="FH419" s="253"/>
      <c r="FI419" s="253"/>
      <c r="FJ419" s="253"/>
      <c r="FK419" s="253"/>
      <c r="FL419" s="253"/>
      <c r="FM419" s="253"/>
      <c r="FN419" s="253"/>
      <c r="FO419" s="253"/>
      <c r="FP419" s="253"/>
      <c r="FQ419" s="253"/>
      <c r="FR419" s="253"/>
      <c r="FS419" s="253"/>
      <c r="FT419" s="253"/>
      <c r="FU419" s="253"/>
      <c r="FV419" s="253"/>
      <c r="FW419" s="253"/>
      <c r="FX419" s="253"/>
      <c r="FY419" s="253"/>
      <c r="FZ419" s="253"/>
      <c r="GA419" s="253"/>
      <c r="GB419" s="253"/>
      <c r="GC419" s="253"/>
      <c r="GD419" s="253"/>
      <c r="GE419" s="253"/>
      <c r="GF419" s="253"/>
      <c r="GG419" s="253"/>
      <c r="GH419" s="253"/>
      <c r="GI419" s="253"/>
      <c r="GJ419" s="253"/>
      <c r="GK419" s="253"/>
      <c r="GL419" s="253"/>
      <c r="GM419" s="253"/>
      <c r="GN419" s="253"/>
      <c r="GO419" s="253"/>
      <c r="GP419" s="253"/>
      <c r="GQ419" s="253"/>
      <c r="GR419" s="253"/>
      <c r="GS419" s="253"/>
      <c r="GT419" s="253"/>
      <c r="GU419" s="253"/>
      <c r="GV419" s="253"/>
      <c r="GW419" s="253"/>
      <c r="GX419" s="253"/>
      <c r="GY419" s="253"/>
      <c r="GZ419" s="253"/>
      <c r="HA419" s="253"/>
      <c r="HB419" s="253"/>
      <c r="HC419" s="253"/>
      <c r="HD419" s="253"/>
      <c r="HE419" s="253"/>
      <c r="HF419" s="253"/>
      <c r="HG419" s="253"/>
      <c r="HH419" s="253"/>
      <c r="HI419" s="253"/>
      <c r="HJ419" s="253"/>
      <c r="HK419" s="253"/>
      <c r="HL419" s="253"/>
      <c r="HM419" s="253"/>
      <c r="HN419" s="253"/>
      <c r="HO419" s="253"/>
      <c r="HP419" s="253"/>
      <c r="HQ419" s="253"/>
      <c r="HR419" s="253"/>
      <c r="HS419" s="253"/>
      <c r="HT419" s="253"/>
      <c r="HU419" s="253"/>
      <c r="HV419" s="253"/>
      <c r="HW419" s="253"/>
      <c r="HX419" s="253"/>
      <c r="HY419" s="253"/>
      <c r="HZ419" s="253"/>
      <c r="IA419" s="253"/>
      <c r="IB419" s="253"/>
      <c r="IC419" s="253"/>
      <c r="ID419" s="253"/>
      <c r="IE419" s="253"/>
      <c r="IF419" s="253"/>
      <c r="IG419" s="253"/>
      <c r="IH419" s="253"/>
      <c r="II419" s="253"/>
      <c r="IJ419" s="253"/>
      <c r="IK419" s="253"/>
      <c r="IL419" s="253"/>
      <c r="IM419" s="253"/>
      <c r="IN419" s="253"/>
      <c r="IO419" s="253"/>
      <c r="IP419" s="253"/>
      <c r="IQ419" s="253"/>
      <c r="IR419" s="253"/>
      <c r="IS419" s="253"/>
      <c r="IT419" s="253"/>
      <c r="IU419" s="253"/>
      <c r="IV419" s="253"/>
    </row>
    <row r="420" spans="1:16382" s="35" customFormat="1" ht="76.5">
      <c r="A420" s="191" t="s">
        <v>599</v>
      </c>
      <c r="B420" s="45" t="s">
        <v>600</v>
      </c>
      <c r="C420" s="187">
        <v>401000035</v>
      </c>
      <c r="D420" s="154" t="s">
        <v>601</v>
      </c>
      <c r="E420" s="144" t="s">
        <v>592</v>
      </c>
      <c r="F420" s="52"/>
      <c r="G420" s="52"/>
      <c r="H420" s="155" t="s">
        <v>71</v>
      </c>
      <c r="I420" s="52"/>
      <c r="J420" s="155">
        <v>16</v>
      </c>
      <c r="K420" s="155">
        <v>1</v>
      </c>
      <c r="L420" s="155">
        <v>17</v>
      </c>
      <c r="M420" s="155"/>
      <c r="N420" s="155"/>
      <c r="O420" s="155"/>
      <c r="P420" s="52" t="s">
        <v>602</v>
      </c>
      <c r="Q420" s="52" t="s">
        <v>74</v>
      </c>
      <c r="R420" s="146"/>
      <c r="S420" s="146"/>
      <c r="T420" s="146" t="s">
        <v>71</v>
      </c>
      <c r="U420" s="146"/>
      <c r="V420" s="146">
        <v>9</v>
      </c>
      <c r="W420" s="146">
        <v>1</v>
      </c>
      <c r="X420" s="146"/>
      <c r="Y420" s="146"/>
      <c r="Z420" s="146"/>
      <c r="AA420" s="146"/>
      <c r="AB420" s="52" t="s">
        <v>603</v>
      </c>
      <c r="AC420" s="188" t="s">
        <v>594</v>
      </c>
      <c r="AD420" s="189"/>
      <c r="AE420" s="189"/>
      <c r="AF420" s="189"/>
      <c r="AG420" s="189"/>
      <c r="AH420" s="189"/>
      <c r="AI420" s="189"/>
      <c r="AJ420" s="44"/>
      <c r="AK420" s="44"/>
      <c r="AL420" s="189"/>
      <c r="AM420" s="190" t="s">
        <v>604</v>
      </c>
      <c r="AN420" s="52" t="s">
        <v>605</v>
      </c>
      <c r="AO420" s="195" t="s">
        <v>208</v>
      </c>
      <c r="AP420" s="195" t="s">
        <v>99</v>
      </c>
      <c r="AQ420" s="195" t="s">
        <v>606</v>
      </c>
      <c r="AR420" s="148" t="s">
        <v>607</v>
      </c>
      <c r="AS420" s="195" t="s">
        <v>267</v>
      </c>
      <c r="AT420" s="255">
        <v>0</v>
      </c>
      <c r="AU420" s="255">
        <v>0</v>
      </c>
      <c r="AV420" s="255">
        <v>110000</v>
      </c>
      <c r="AW420" s="255">
        <v>0</v>
      </c>
      <c r="AX420" s="255">
        <v>0</v>
      </c>
      <c r="AY420" s="255">
        <v>0</v>
      </c>
      <c r="AZ420" s="197">
        <v>10101</v>
      </c>
      <c r="BA420" s="222"/>
      <c r="BB420" s="588"/>
      <c r="BC420" s="223"/>
      <c r="BD420" s="224"/>
      <c r="BE420" s="224"/>
    </row>
    <row r="421" spans="1:16382" s="35" customFormat="1" ht="140.25">
      <c r="A421" s="191">
        <v>607</v>
      </c>
      <c r="B421" s="45" t="s">
        <v>600</v>
      </c>
      <c r="C421" s="187">
        <v>401000035</v>
      </c>
      <c r="D421" s="154" t="s">
        <v>601</v>
      </c>
      <c r="E421" s="144" t="s">
        <v>592</v>
      </c>
      <c r="F421" s="52"/>
      <c r="G421" s="52"/>
      <c r="H421" s="155" t="s">
        <v>71</v>
      </c>
      <c r="I421" s="52"/>
      <c r="J421" s="155">
        <v>16</v>
      </c>
      <c r="K421" s="155">
        <v>1</v>
      </c>
      <c r="L421" s="155">
        <v>17</v>
      </c>
      <c r="M421" s="155"/>
      <c r="N421" s="155"/>
      <c r="O421" s="155"/>
      <c r="P421" s="52" t="s">
        <v>602</v>
      </c>
      <c r="Q421" s="52" t="s">
        <v>74</v>
      </c>
      <c r="R421" s="146"/>
      <c r="S421" s="146"/>
      <c r="T421" s="146" t="s">
        <v>71</v>
      </c>
      <c r="U421" s="146"/>
      <c r="V421" s="146">
        <v>9</v>
      </c>
      <c r="W421" s="146">
        <v>1</v>
      </c>
      <c r="X421" s="146"/>
      <c r="Y421" s="146"/>
      <c r="Z421" s="146"/>
      <c r="AA421" s="146"/>
      <c r="AB421" s="52" t="s">
        <v>603</v>
      </c>
      <c r="AC421" s="188" t="s">
        <v>608</v>
      </c>
      <c r="AD421" s="52" t="s">
        <v>609</v>
      </c>
      <c r="AE421" s="192"/>
      <c r="AF421" s="192"/>
      <c r="AG421" s="192"/>
      <c r="AH421" s="192"/>
      <c r="AI421" s="192"/>
      <c r="AJ421" s="193" t="s">
        <v>610</v>
      </c>
      <c r="AK421" s="44"/>
      <c r="AL421" s="189"/>
      <c r="AM421" s="194" t="s">
        <v>604</v>
      </c>
      <c r="AN421" s="52" t="s">
        <v>611</v>
      </c>
      <c r="AO421" s="195" t="s">
        <v>208</v>
      </c>
      <c r="AP421" s="195" t="s">
        <v>99</v>
      </c>
      <c r="AQ421" s="195" t="s">
        <v>612</v>
      </c>
      <c r="AR421" s="148" t="s">
        <v>613</v>
      </c>
      <c r="AS421" s="195" t="s">
        <v>267</v>
      </c>
      <c r="AT421" s="255">
        <v>0</v>
      </c>
      <c r="AU421" s="255">
        <v>0</v>
      </c>
      <c r="AV421" s="255">
        <v>4312000</v>
      </c>
      <c r="AW421" s="255">
        <v>0</v>
      </c>
      <c r="AX421" s="255">
        <v>0</v>
      </c>
      <c r="AY421" s="255">
        <v>0</v>
      </c>
      <c r="AZ421" s="197">
        <v>10112</v>
      </c>
      <c r="BA421" s="222"/>
      <c r="BB421" s="588"/>
      <c r="BC421" s="223"/>
      <c r="BD421" s="224"/>
      <c r="BE421" s="224"/>
    </row>
    <row r="422" spans="1:16382" s="35" customFormat="1" ht="140.25">
      <c r="A422" s="191">
        <v>607</v>
      </c>
      <c r="B422" s="45" t="s">
        <v>600</v>
      </c>
      <c r="C422" s="187">
        <v>401000035</v>
      </c>
      <c r="D422" s="154" t="s">
        <v>601</v>
      </c>
      <c r="E422" s="144" t="s">
        <v>592</v>
      </c>
      <c r="F422" s="52"/>
      <c r="G422" s="52"/>
      <c r="H422" s="155" t="s">
        <v>71</v>
      </c>
      <c r="I422" s="52"/>
      <c r="J422" s="155">
        <v>16</v>
      </c>
      <c r="K422" s="155">
        <v>1</v>
      </c>
      <c r="L422" s="155">
        <v>17</v>
      </c>
      <c r="M422" s="155"/>
      <c r="N422" s="155"/>
      <c r="O422" s="155"/>
      <c r="P422" s="52" t="s">
        <v>614</v>
      </c>
      <c r="Q422" s="52" t="s">
        <v>74</v>
      </c>
      <c r="R422" s="146"/>
      <c r="S422" s="146"/>
      <c r="T422" s="146" t="s">
        <v>71</v>
      </c>
      <c r="U422" s="146"/>
      <c r="V422" s="146">
        <v>9</v>
      </c>
      <c r="W422" s="146">
        <v>1</v>
      </c>
      <c r="X422" s="146"/>
      <c r="Y422" s="146"/>
      <c r="Z422" s="146"/>
      <c r="AA422" s="146"/>
      <c r="AB422" s="52" t="s">
        <v>615</v>
      </c>
      <c r="AC422" s="188" t="s">
        <v>608</v>
      </c>
      <c r="AD422" s="52" t="s">
        <v>609</v>
      </c>
      <c r="AE422" s="189"/>
      <c r="AF422" s="189"/>
      <c r="AG422" s="189"/>
      <c r="AH422" s="189"/>
      <c r="AI422" s="189"/>
      <c r="AJ422" s="193" t="s">
        <v>610</v>
      </c>
      <c r="AK422" s="44"/>
      <c r="AL422" s="189"/>
      <c r="AM422" s="190" t="s">
        <v>604</v>
      </c>
      <c r="AN422" s="52" t="s">
        <v>611</v>
      </c>
      <c r="AO422" s="195" t="s">
        <v>208</v>
      </c>
      <c r="AP422" s="195" t="s">
        <v>99</v>
      </c>
      <c r="AQ422" s="195" t="s">
        <v>612</v>
      </c>
      <c r="AR422" s="148" t="s">
        <v>613</v>
      </c>
      <c r="AS422" s="195" t="s">
        <v>267</v>
      </c>
      <c r="AT422" s="255">
        <v>0</v>
      </c>
      <c r="AU422" s="255">
        <v>0</v>
      </c>
      <c r="AV422" s="255">
        <v>5269000</v>
      </c>
      <c r="AW422" s="255">
        <v>0</v>
      </c>
      <c r="AX422" s="255">
        <v>0</v>
      </c>
      <c r="AY422" s="255">
        <v>0</v>
      </c>
      <c r="AZ422" s="197">
        <v>10306</v>
      </c>
      <c r="BA422" s="222"/>
      <c r="BB422" s="588"/>
      <c r="BC422" s="223"/>
      <c r="BD422" s="224"/>
      <c r="BE422" s="224"/>
    </row>
    <row r="423" spans="1:16382" s="35" customFormat="1" ht="140.25">
      <c r="A423" s="191">
        <v>607</v>
      </c>
      <c r="B423" s="45" t="s">
        <v>600</v>
      </c>
      <c r="C423" s="187">
        <v>401000035</v>
      </c>
      <c r="D423" s="154" t="s">
        <v>601</v>
      </c>
      <c r="E423" s="144" t="s">
        <v>592</v>
      </c>
      <c r="F423" s="52"/>
      <c r="G423" s="52"/>
      <c r="H423" s="155" t="s">
        <v>71</v>
      </c>
      <c r="I423" s="52"/>
      <c r="J423" s="155">
        <v>16</v>
      </c>
      <c r="K423" s="155">
        <v>1</v>
      </c>
      <c r="L423" s="155">
        <v>17</v>
      </c>
      <c r="M423" s="155"/>
      <c r="N423" s="155"/>
      <c r="O423" s="155"/>
      <c r="P423" s="52" t="s">
        <v>616</v>
      </c>
      <c r="Q423" s="52" t="s">
        <v>74</v>
      </c>
      <c r="R423" s="146"/>
      <c r="S423" s="146"/>
      <c r="T423" s="146" t="s">
        <v>71</v>
      </c>
      <c r="U423" s="146"/>
      <c r="V423" s="146">
        <v>9</v>
      </c>
      <c r="W423" s="146">
        <v>1</v>
      </c>
      <c r="X423" s="146"/>
      <c r="Y423" s="146"/>
      <c r="Z423" s="146"/>
      <c r="AA423" s="146"/>
      <c r="AB423" s="52" t="s">
        <v>187</v>
      </c>
      <c r="AC423" s="188" t="s">
        <v>608</v>
      </c>
      <c r="AD423" s="52" t="s">
        <v>609</v>
      </c>
      <c r="AE423" s="189"/>
      <c r="AF423" s="189"/>
      <c r="AG423" s="189"/>
      <c r="AH423" s="189"/>
      <c r="AI423" s="189"/>
      <c r="AJ423" s="193" t="s">
        <v>617</v>
      </c>
      <c r="AK423" s="44"/>
      <c r="AL423" s="189"/>
      <c r="AM423" s="190" t="s">
        <v>604</v>
      </c>
      <c r="AN423" s="52" t="s">
        <v>611</v>
      </c>
      <c r="AO423" s="195" t="s">
        <v>208</v>
      </c>
      <c r="AP423" s="195" t="s">
        <v>99</v>
      </c>
      <c r="AQ423" s="195" t="s">
        <v>618</v>
      </c>
      <c r="AR423" s="148" t="s">
        <v>619</v>
      </c>
      <c r="AS423" s="195" t="s">
        <v>267</v>
      </c>
      <c r="AT423" s="255">
        <v>0</v>
      </c>
      <c r="AU423" s="255">
        <v>0</v>
      </c>
      <c r="AV423" s="255">
        <v>264000</v>
      </c>
      <c r="AW423" s="255">
        <v>0</v>
      </c>
      <c r="AX423" s="255">
        <v>0</v>
      </c>
      <c r="AY423" s="255">
        <v>0</v>
      </c>
      <c r="AZ423" s="197">
        <v>10201</v>
      </c>
      <c r="BA423" s="222"/>
      <c r="BB423" s="588"/>
      <c r="BC423" s="223"/>
      <c r="BD423" s="224"/>
      <c r="BE423" s="224"/>
    </row>
    <row r="424" spans="1:16382" s="35" customFormat="1" ht="140.25">
      <c r="A424" s="191">
        <v>607</v>
      </c>
      <c r="B424" s="45" t="s">
        <v>600</v>
      </c>
      <c r="C424" s="187">
        <v>401000035</v>
      </c>
      <c r="D424" s="154" t="s">
        <v>601</v>
      </c>
      <c r="E424" s="144" t="s">
        <v>592</v>
      </c>
      <c r="F424" s="52"/>
      <c r="G424" s="52"/>
      <c r="H424" s="155" t="s">
        <v>71</v>
      </c>
      <c r="I424" s="52"/>
      <c r="J424" s="155">
        <v>16</v>
      </c>
      <c r="K424" s="155">
        <v>1</v>
      </c>
      <c r="L424" s="155">
        <v>17</v>
      </c>
      <c r="M424" s="155"/>
      <c r="N424" s="155"/>
      <c r="O424" s="155"/>
      <c r="P424" s="52" t="s">
        <v>616</v>
      </c>
      <c r="Q424" s="52" t="s">
        <v>74</v>
      </c>
      <c r="R424" s="146"/>
      <c r="S424" s="146"/>
      <c r="T424" s="146" t="s">
        <v>71</v>
      </c>
      <c r="U424" s="146"/>
      <c r="V424" s="146">
        <v>9</v>
      </c>
      <c r="W424" s="146">
        <v>1</v>
      </c>
      <c r="X424" s="146"/>
      <c r="Y424" s="146"/>
      <c r="Z424" s="146"/>
      <c r="AA424" s="146"/>
      <c r="AB424" s="52" t="s">
        <v>615</v>
      </c>
      <c r="AC424" s="188" t="s">
        <v>608</v>
      </c>
      <c r="AD424" s="52" t="s">
        <v>609</v>
      </c>
      <c r="AE424" s="189"/>
      <c r="AF424" s="189"/>
      <c r="AG424" s="189"/>
      <c r="AH424" s="189"/>
      <c r="AI424" s="189"/>
      <c r="AJ424" s="193" t="s">
        <v>617</v>
      </c>
      <c r="AK424" s="44"/>
      <c r="AL424" s="189"/>
      <c r="AM424" s="190" t="s">
        <v>604</v>
      </c>
      <c r="AN424" s="52" t="s">
        <v>611</v>
      </c>
      <c r="AO424" s="195" t="s">
        <v>208</v>
      </c>
      <c r="AP424" s="195" t="s">
        <v>99</v>
      </c>
      <c r="AQ424" s="195" t="s">
        <v>618</v>
      </c>
      <c r="AR424" s="148" t="s">
        <v>619</v>
      </c>
      <c r="AS424" s="195" t="s">
        <v>267</v>
      </c>
      <c r="AT424" s="255">
        <v>0</v>
      </c>
      <c r="AU424" s="255">
        <v>0</v>
      </c>
      <c r="AV424" s="255">
        <v>1054000</v>
      </c>
      <c r="AW424" s="255">
        <v>0</v>
      </c>
      <c r="AX424" s="255">
        <v>0</v>
      </c>
      <c r="AY424" s="255">
        <v>0</v>
      </c>
      <c r="AZ424" s="197">
        <v>10202</v>
      </c>
      <c r="BA424" s="222"/>
      <c r="BB424" s="588"/>
      <c r="BC424" s="223"/>
      <c r="BD424" s="224"/>
      <c r="BE424" s="224"/>
    </row>
    <row r="425" spans="1:16382" s="233" customFormat="1" ht="127.5">
      <c r="A425" s="191">
        <v>607</v>
      </c>
      <c r="B425" s="45" t="s">
        <v>600</v>
      </c>
      <c r="C425" s="187">
        <v>401000024</v>
      </c>
      <c r="D425" s="154" t="s">
        <v>591</v>
      </c>
      <c r="E425" s="144" t="s">
        <v>592</v>
      </c>
      <c r="F425" s="52"/>
      <c r="G425" s="52"/>
      <c r="H425" s="155" t="s">
        <v>71</v>
      </c>
      <c r="I425" s="52"/>
      <c r="J425" s="155">
        <v>16</v>
      </c>
      <c r="K425" s="155">
        <v>1</v>
      </c>
      <c r="L425" s="155">
        <v>13</v>
      </c>
      <c r="M425" s="155"/>
      <c r="N425" s="155"/>
      <c r="O425" s="155"/>
      <c r="P425" s="52" t="s">
        <v>614</v>
      </c>
      <c r="Q425" s="52" t="s">
        <v>74</v>
      </c>
      <c r="R425" s="146"/>
      <c r="S425" s="146"/>
      <c r="T425" s="146" t="s">
        <v>71</v>
      </c>
      <c r="U425" s="146"/>
      <c r="V425" s="146">
        <v>9</v>
      </c>
      <c r="W425" s="146">
        <v>1</v>
      </c>
      <c r="X425" s="146"/>
      <c r="Y425" s="146"/>
      <c r="Z425" s="146"/>
      <c r="AA425" s="146"/>
      <c r="AB425" s="52" t="s">
        <v>603</v>
      </c>
      <c r="AC425" s="188" t="s">
        <v>594</v>
      </c>
      <c r="AD425" s="189"/>
      <c r="AE425" s="189"/>
      <c r="AF425" s="189"/>
      <c r="AG425" s="189"/>
      <c r="AH425" s="189"/>
      <c r="AI425" s="189"/>
      <c r="AJ425" s="189"/>
      <c r="AK425" s="44"/>
      <c r="AL425" s="189"/>
      <c r="AM425" s="190" t="s">
        <v>620</v>
      </c>
      <c r="AN425" s="52" t="s">
        <v>596</v>
      </c>
      <c r="AO425" s="195" t="s">
        <v>263</v>
      </c>
      <c r="AP425" s="195" t="s">
        <v>200</v>
      </c>
      <c r="AQ425" s="195" t="s">
        <v>209</v>
      </c>
      <c r="AR425" s="148" t="s">
        <v>621</v>
      </c>
      <c r="AS425" s="195" t="s">
        <v>267</v>
      </c>
      <c r="AT425" s="200">
        <v>311500</v>
      </c>
      <c r="AU425" s="200">
        <v>311500</v>
      </c>
      <c r="AV425" s="200">
        <v>291500</v>
      </c>
      <c r="AW425" s="200">
        <v>291500</v>
      </c>
      <c r="AX425" s="200">
        <v>291500</v>
      </c>
      <c r="AY425" s="200">
        <v>291500</v>
      </c>
      <c r="AZ425" s="197">
        <v>10101</v>
      </c>
      <c r="BA425" s="222"/>
      <c r="BB425" s="588"/>
      <c r="BC425" s="223"/>
      <c r="BD425" s="224"/>
      <c r="BE425" s="224"/>
      <c r="BF425" s="35"/>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c r="CZ425" s="35"/>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5"/>
      <c r="EK425" s="35"/>
      <c r="EL425" s="35"/>
      <c r="EM425" s="35"/>
      <c r="EN425" s="35"/>
      <c r="EO425" s="35"/>
      <c r="EP425" s="35"/>
      <c r="EQ425" s="35"/>
      <c r="ER425" s="35"/>
      <c r="ES425" s="35"/>
      <c r="ET425" s="35"/>
      <c r="EU425" s="35"/>
      <c r="EV425" s="35"/>
      <c r="EW425" s="35"/>
      <c r="EX425" s="35"/>
      <c r="EY425" s="35"/>
      <c r="EZ425" s="35"/>
      <c r="FA425" s="35"/>
      <c r="FB425" s="35"/>
      <c r="FC425" s="35"/>
      <c r="FD425" s="35"/>
      <c r="FE425" s="35"/>
      <c r="FF425" s="35"/>
      <c r="FG425" s="35"/>
      <c r="FH425" s="35"/>
      <c r="FI425" s="35"/>
      <c r="FJ425" s="35"/>
      <c r="FK425" s="35"/>
      <c r="FL425" s="35"/>
      <c r="FM425" s="35"/>
      <c r="FN425" s="35"/>
      <c r="FO425" s="35"/>
      <c r="FP425" s="35"/>
      <c r="FQ425" s="35"/>
      <c r="FR425" s="35"/>
      <c r="FS425" s="35"/>
      <c r="FT425" s="35"/>
      <c r="FU425" s="35"/>
      <c r="FV425" s="35"/>
      <c r="FW425" s="35"/>
      <c r="FX425" s="35"/>
      <c r="FY425" s="35"/>
      <c r="FZ425" s="35"/>
      <c r="GA425" s="35"/>
      <c r="GB425" s="35"/>
      <c r="GC425" s="35"/>
      <c r="GD425" s="35"/>
      <c r="GE425" s="35"/>
      <c r="GF425" s="35"/>
      <c r="GG425" s="35"/>
      <c r="GH425" s="35"/>
      <c r="GI425" s="35"/>
      <c r="GJ425" s="35"/>
      <c r="GK425" s="35"/>
      <c r="GL425" s="35"/>
      <c r="GM425" s="35"/>
      <c r="GN425" s="35"/>
      <c r="GO425" s="35"/>
      <c r="GP425" s="35"/>
      <c r="GQ425" s="35"/>
      <c r="GR425" s="35"/>
      <c r="GS425" s="35"/>
      <c r="GT425" s="35"/>
      <c r="GU425" s="35"/>
      <c r="GV425" s="35"/>
      <c r="GW425" s="35"/>
      <c r="GX425" s="35"/>
      <c r="GY425" s="35"/>
      <c r="GZ425" s="35"/>
      <c r="HA425" s="35"/>
      <c r="HB425" s="35"/>
      <c r="HC425" s="35"/>
      <c r="HD425" s="35"/>
      <c r="HE425" s="35"/>
      <c r="HF425" s="35"/>
      <c r="HG425" s="35"/>
      <c r="HH425" s="35"/>
      <c r="HI425" s="35"/>
      <c r="HJ425" s="35"/>
      <c r="HK425" s="35"/>
      <c r="HL425" s="35"/>
      <c r="HM425" s="35"/>
      <c r="HN425" s="35"/>
      <c r="HO425" s="35"/>
      <c r="HP425" s="35"/>
      <c r="HQ425" s="35"/>
      <c r="HR425" s="35"/>
      <c r="HS425" s="35"/>
      <c r="HT425" s="35"/>
      <c r="HU425" s="35"/>
      <c r="HV425" s="35"/>
      <c r="HW425" s="35"/>
      <c r="HX425" s="35"/>
      <c r="HY425" s="35"/>
      <c r="HZ425" s="35"/>
      <c r="IA425" s="35"/>
      <c r="IB425" s="35"/>
      <c r="IC425" s="35"/>
      <c r="ID425" s="35"/>
      <c r="IE425" s="35"/>
      <c r="IF425" s="35"/>
      <c r="IG425" s="35"/>
      <c r="IH425" s="35"/>
      <c r="II425" s="35"/>
      <c r="IJ425" s="35"/>
      <c r="IK425" s="35"/>
      <c r="IL425" s="35"/>
      <c r="IM425" s="35"/>
      <c r="IN425" s="35"/>
      <c r="IO425" s="35"/>
      <c r="IP425" s="35"/>
      <c r="IQ425" s="35"/>
      <c r="IR425" s="35"/>
      <c r="IS425" s="35"/>
      <c r="IT425" s="35"/>
      <c r="IU425" s="35"/>
      <c r="IV425" s="35"/>
    </row>
    <row r="426" spans="1:16382" s="35" customFormat="1" ht="127.5">
      <c r="A426" s="191">
        <v>607</v>
      </c>
      <c r="B426" s="45" t="s">
        <v>600</v>
      </c>
      <c r="C426" s="187">
        <v>401000024</v>
      </c>
      <c r="D426" s="154" t="s">
        <v>591</v>
      </c>
      <c r="E426" s="144" t="s">
        <v>592</v>
      </c>
      <c r="F426" s="52"/>
      <c r="G426" s="52"/>
      <c r="H426" s="155" t="s">
        <v>71</v>
      </c>
      <c r="I426" s="52"/>
      <c r="J426" s="155">
        <v>16</v>
      </c>
      <c r="K426" s="155">
        <v>1</v>
      </c>
      <c r="L426" s="155">
        <v>13</v>
      </c>
      <c r="M426" s="155"/>
      <c r="N426" s="155"/>
      <c r="O426" s="155"/>
      <c r="P426" s="52" t="s">
        <v>614</v>
      </c>
      <c r="Q426" s="52" t="s">
        <v>74</v>
      </c>
      <c r="R426" s="146"/>
      <c r="S426" s="146"/>
      <c r="T426" s="146" t="s">
        <v>71</v>
      </c>
      <c r="U426" s="146"/>
      <c r="V426" s="146">
        <v>9</v>
      </c>
      <c r="W426" s="146">
        <v>1</v>
      </c>
      <c r="X426" s="146"/>
      <c r="Y426" s="146"/>
      <c r="Z426" s="146"/>
      <c r="AA426" s="146"/>
      <c r="AB426" s="52" t="s">
        <v>187</v>
      </c>
      <c r="AC426" s="188" t="s">
        <v>594</v>
      </c>
      <c r="AD426" s="189"/>
      <c r="AE426" s="189"/>
      <c r="AF426" s="189"/>
      <c r="AG426" s="189"/>
      <c r="AH426" s="189"/>
      <c r="AI426" s="189"/>
      <c r="AJ426" s="189"/>
      <c r="AK426" s="44"/>
      <c r="AL426" s="189"/>
      <c r="AM426" s="190" t="s">
        <v>620</v>
      </c>
      <c r="AN426" s="52" t="s">
        <v>596</v>
      </c>
      <c r="AO426" s="195" t="s">
        <v>263</v>
      </c>
      <c r="AP426" s="195" t="s">
        <v>200</v>
      </c>
      <c r="AQ426" s="195" t="s">
        <v>209</v>
      </c>
      <c r="AR426" s="148" t="s">
        <v>621</v>
      </c>
      <c r="AS426" s="195" t="s">
        <v>273</v>
      </c>
      <c r="AT426" s="200">
        <v>50000</v>
      </c>
      <c r="AU426" s="200">
        <v>50000</v>
      </c>
      <c r="AV426" s="200">
        <v>70000</v>
      </c>
      <c r="AW426" s="200">
        <v>70000</v>
      </c>
      <c r="AX426" s="200">
        <v>70000</v>
      </c>
      <c r="AY426" s="200">
        <v>70000</v>
      </c>
      <c r="AZ426" s="197">
        <v>10101</v>
      </c>
      <c r="BA426" s="553"/>
      <c r="BB426" s="588"/>
      <c r="BC426" s="225"/>
      <c r="BD426" s="226"/>
      <c r="BE426" s="226"/>
      <c r="BF426" s="227"/>
      <c r="BG426" s="227"/>
      <c r="BH426" s="227"/>
      <c r="BI426" s="227"/>
      <c r="BJ426" s="227"/>
      <c r="BK426" s="227"/>
      <c r="BL426" s="227"/>
      <c r="BM426" s="227"/>
      <c r="BN426" s="227"/>
      <c r="BO426" s="227"/>
      <c r="BP426" s="227"/>
      <c r="BQ426" s="227"/>
      <c r="BR426" s="227"/>
      <c r="BS426" s="227"/>
      <c r="BT426" s="227"/>
      <c r="BU426" s="227"/>
      <c r="BV426" s="227"/>
      <c r="BW426" s="227"/>
      <c r="BX426" s="227"/>
      <c r="BY426" s="227"/>
      <c r="BZ426" s="227"/>
      <c r="CA426" s="227"/>
      <c r="CB426" s="227"/>
      <c r="CC426" s="227"/>
      <c r="CD426" s="227"/>
      <c r="CE426" s="227"/>
      <c r="CF426" s="227"/>
      <c r="CG426" s="227"/>
      <c r="CH426" s="227"/>
      <c r="CI426" s="227"/>
      <c r="CJ426" s="227"/>
      <c r="CK426" s="227"/>
      <c r="CL426" s="227"/>
      <c r="CM426" s="227"/>
      <c r="CN426" s="227"/>
      <c r="CO426" s="227"/>
      <c r="CP426" s="227"/>
      <c r="CQ426" s="227"/>
      <c r="CR426" s="227"/>
      <c r="CS426" s="227"/>
      <c r="CT426" s="227"/>
      <c r="CU426" s="227"/>
      <c r="CV426" s="227"/>
      <c r="CW426" s="227"/>
      <c r="CX426" s="227"/>
      <c r="CY426" s="227"/>
      <c r="CZ426" s="227"/>
      <c r="DA426" s="227"/>
      <c r="DB426" s="227"/>
      <c r="DC426" s="227"/>
      <c r="DD426" s="227"/>
      <c r="DE426" s="227"/>
      <c r="DF426" s="227"/>
      <c r="DG426" s="227"/>
      <c r="DH426" s="227"/>
      <c r="DI426" s="227"/>
      <c r="DJ426" s="227"/>
      <c r="DK426" s="227"/>
      <c r="DL426" s="227"/>
      <c r="DM426" s="227"/>
      <c r="DN426" s="227"/>
      <c r="DO426" s="227"/>
      <c r="DP426" s="227"/>
      <c r="DQ426" s="227"/>
      <c r="DR426" s="227"/>
      <c r="DS426" s="227"/>
      <c r="DT426" s="227"/>
      <c r="DU426" s="227"/>
      <c r="DV426" s="227"/>
      <c r="DW426" s="227"/>
      <c r="DX426" s="227"/>
      <c r="DY426" s="227"/>
      <c r="DZ426" s="227"/>
      <c r="EA426" s="227"/>
      <c r="EB426" s="227"/>
      <c r="EC426" s="227"/>
      <c r="ED426" s="227"/>
      <c r="EE426" s="227"/>
      <c r="EF426" s="227"/>
      <c r="EG426" s="227"/>
      <c r="EH426" s="227"/>
      <c r="EI426" s="227"/>
      <c r="EJ426" s="227"/>
      <c r="EK426" s="227"/>
      <c r="EL426" s="227"/>
      <c r="EM426" s="227"/>
      <c r="EN426" s="227"/>
      <c r="EO426" s="227"/>
      <c r="EP426" s="227"/>
      <c r="EQ426" s="227"/>
      <c r="ER426" s="227"/>
      <c r="ES426" s="227"/>
      <c r="ET426" s="227"/>
      <c r="EU426" s="227"/>
      <c r="EV426" s="227"/>
      <c r="EW426" s="227"/>
      <c r="EX426" s="227"/>
      <c r="EY426" s="227"/>
      <c r="EZ426" s="227"/>
      <c r="FA426" s="227"/>
      <c r="FB426" s="227"/>
      <c r="FC426" s="227"/>
      <c r="FD426" s="227"/>
      <c r="FE426" s="227"/>
      <c r="FF426" s="227"/>
      <c r="FG426" s="227"/>
      <c r="FH426" s="227"/>
      <c r="FI426" s="227"/>
      <c r="FJ426" s="227"/>
      <c r="FK426" s="227"/>
      <c r="FL426" s="227"/>
      <c r="FM426" s="227"/>
      <c r="FN426" s="227"/>
      <c r="FO426" s="227"/>
      <c r="FP426" s="227"/>
      <c r="FQ426" s="227"/>
      <c r="FR426" s="227"/>
      <c r="FS426" s="227"/>
      <c r="FT426" s="227"/>
      <c r="FU426" s="227"/>
      <c r="FV426" s="227"/>
      <c r="FW426" s="227"/>
      <c r="FX426" s="227"/>
      <c r="FY426" s="227"/>
      <c r="FZ426" s="227"/>
      <c r="GA426" s="227"/>
      <c r="GB426" s="227"/>
      <c r="GC426" s="227"/>
      <c r="GD426" s="227"/>
      <c r="GE426" s="227"/>
      <c r="GF426" s="227"/>
      <c r="GG426" s="227"/>
      <c r="GH426" s="227"/>
      <c r="GI426" s="227"/>
      <c r="GJ426" s="227"/>
      <c r="GK426" s="227"/>
      <c r="GL426" s="227"/>
      <c r="GM426" s="227"/>
      <c r="GN426" s="227"/>
      <c r="GO426" s="227"/>
      <c r="GP426" s="227"/>
      <c r="GQ426" s="227"/>
      <c r="GR426" s="227"/>
      <c r="GS426" s="227"/>
      <c r="GT426" s="227"/>
      <c r="GU426" s="227"/>
      <c r="GV426" s="227"/>
      <c r="GW426" s="227"/>
      <c r="GX426" s="227"/>
      <c r="GY426" s="227"/>
      <c r="GZ426" s="227"/>
      <c r="HA426" s="227"/>
      <c r="HB426" s="227"/>
      <c r="HC426" s="227"/>
      <c r="HD426" s="227"/>
      <c r="HE426" s="227"/>
      <c r="HF426" s="227"/>
      <c r="HG426" s="227"/>
      <c r="HH426" s="227"/>
      <c r="HI426" s="227"/>
      <c r="HJ426" s="227"/>
      <c r="HK426" s="227"/>
      <c r="HL426" s="227"/>
      <c r="HM426" s="227"/>
      <c r="HN426" s="227"/>
      <c r="HO426" s="227"/>
      <c r="HP426" s="227"/>
      <c r="HQ426" s="227"/>
      <c r="HR426" s="227"/>
      <c r="HS426" s="227"/>
      <c r="HT426" s="227"/>
      <c r="HU426" s="227"/>
      <c r="HV426" s="227"/>
      <c r="HW426" s="227"/>
      <c r="HX426" s="227"/>
      <c r="HY426" s="227"/>
      <c r="HZ426" s="227"/>
      <c r="IA426" s="227"/>
      <c r="IB426" s="227"/>
      <c r="IC426" s="227"/>
      <c r="ID426" s="227"/>
      <c r="IE426" s="227"/>
      <c r="IF426" s="227"/>
      <c r="IG426" s="227"/>
      <c r="IH426" s="227"/>
      <c r="II426" s="227"/>
      <c r="IJ426" s="227"/>
      <c r="IK426" s="227"/>
      <c r="IL426" s="227"/>
      <c r="IM426" s="227"/>
      <c r="IN426" s="227"/>
      <c r="IO426" s="227"/>
      <c r="IP426" s="227"/>
      <c r="IQ426" s="227"/>
      <c r="IR426" s="227"/>
      <c r="IS426" s="227"/>
      <c r="IT426" s="227"/>
      <c r="IU426" s="227"/>
      <c r="IV426" s="227"/>
    </row>
    <row r="427" spans="1:16382" s="35" customFormat="1" ht="127.5">
      <c r="A427" s="191">
        <v>607</v>
      </c>
      <c r="B427" s="45" t="s">
        <v>590</v>
      </c>
      <c r="C427" s="187">
        <v>401000024</v>
      </c>
      <c r="D427" s="154" t="s">
        <v>591</v>
      </c>
      <c r="E427" s="144" t="s">
        <v>592</v>
      </c>
      <c r="F427" s="52"/>
      <c r="G427" s="52"/>
      <c r="H427" s="155" t="s">
        <v>71</v>
      </c>
      <c r="I427" s="52"/>
      <c r="J427" s="155" t="s">
        <v>72</v>
      </c>
      <c r="K427" s="155" t="s">
        <v>73</v>
      </c>
      <c r="L427" s="155" t="s">
        <v>68</v>
      </c>
      <c r="M427" s="155"/>
      <c r="N427" s="155"/>
      <c r="O427" s="155"/>
      <c r="P427" s="52" t="s">
        <v>614</v>
      </c>
      <c r="Q427" s="52" t="s">
        <v>74</v>
      </c>
      <c r="R427" s="146"/>
      <c r="S427" s="146"/>
      <c r="T427" s="146" t="s">
        <v>71</v>
      </c>
      <c r="U427" s="146"/>
      <c r="V427" s="146" t="s">
        <v>75</v>
      </c>
      <c r="W427" s="146" t="s">
        <v>73</v>
      </c>
      <c r="X427" s="146"/>
      <c r="Y427" s="146"/>
      <c r="Z427" s="146"/>
      <c r="AA427" s="146"/>
      <c r="AB427" s="52" t="s">
        <v>187</v>
      </c>
      <c r="AC427" s="188" t="s">
        <v>594</v>
      </c>
      <c r="AD427" s="189"/>
      <c r="AE427" s="189"/>
      <c r="AF427" s="189"/>
      <c r="AG427" s="189"/>
      <c r="AH427" s="189"/>
      <c r="AI427" s="189"/>
      <c r="AJ427" s="189"/>
      <c r="AK427" s="189"/>
      <c r="AL427" s="189"/>
      <c r="AM427" s="190" t="s">
        <v>595</v>
      </c>
      <c r="AN427" s="52" t="s">
        <v>622</v>
      </c>
      <c r="AO427" s="195" t="s">
        <v>263</v>
      </c>
      <c r="AP427" s="195" t="s">
        <v>200</v>
      </c>
      <c r="AQ427" s="195" t="s">
        <v>623</v>
      </c>
      <c r="AR427" s="148" t="s">
        <v>265</v>
      </c>
      <c r="AS427" s="195" t="s">
        <v>331</v>
      </c>
      <c r="AT427" s="200">
        <v>124345678.06999999</v>
      </c>
      <c r="AU427" s="200">
        <v>124345678.06999999</v>
      </c>
      <c r="AV427" s="589">
        <v>127633062.94</v>
      </c>
      <c r="AW427" s="200">
        <v>132500285</v>
      </c>
      <c r="AX427" s="200">
        <v>134846655</v>
      </c>
      <c r="AY427" s="200">
        <v>141019655</v>
      </c>
      <c r="AZ427" s="197">
        <v>10101</v>
      </c>
      <c r="BA427" s="590"/>
      <c r="BB427" s="588"/>
      <c r="BC427" s="223"/>
      <c r="BD427" s="224"/>
      <c r="BE427" s="224"/>
    </row>
    <row r="428" spans="1:16382" s="35" customFormat="1" ht="127.5">
      <c r="A428" s="191">
        <v>607</v>
      </c>
      <c r="B428" s="45" t="s">
        <v>590</v>
      </c>
      <c r="C428" s="187">
        <v>401000024</v>
      </c>
      <c r="D428" s="154" t="s">
        <v>591</v>
      </c>
      <c r="E428" s="144" t="s">
        <v>592</v>
      </c>
      <c r="F428" s="52"/>
      <c r="G428" s="52"/>
      <c r="H428" s="155" t="s">
        <v>71</v>
      </c>
      <c r="I428" s="52"/>
      <c r="J428" s="155" t="s">
        <v>72</v>
      </c>
      <c r="K428" s="155" t="s">
        <v>73</v>
      </c>
      <c r="L428" s="155" t="s">
        <v>68</v>
      </c>
      <c r="M428" s="155"/>
      <c r="N428" s="155"/>
      <c r="O428" s="155"/>
      <c r="P428" s="52" t="s">
        <v>616</v>
      </c>
      <c r="Q428" s="52" t="s">
        <v>74</v>
      </c>
      <c r="R428" s="146"/>
      <c r="S428" s="146"/>
      <c r="T428" s="146" t="s">
        <v>71</v>
      </c>
      <c r="U428" s="146"/>
      <c r="V428" s="146" t="s">
        <v>75</v>
      </c>
      <c r="W428" s="146" t="s">
        <v>73</v>
      </c>
      <c r="X428" s="146"/>
      <c r="Y428" s="146"/>
      <c r="Z428" s="146"/>
      <c r="AA428" s="146"/>
      <c r="AB428" s="52" t="s">
        <v>603</v>
      </c>
      <c r="AC428" s="188" t="s">
        <v>594</v>
      </c>
      <c r="AD428" s="189"/>
      <c r="AE428" s="189"/>
      <c r="AF428" s="189"/>
      <c r="AG428" s="189"/>
      <c r="AH428" s="189"/>
      <c r="AI428" s="189"/>
      <c r="AJ428" s="189"/>
      <c r="AK428" s="189"/>
      <c r="AL428" s="189"/>
      <c r="AM428" s="190" t="s">
        <v>595</v>
      </c>
      <c r="AN428" s="52" t="s">
        <v>624</v>
      </c>
      <c r="AO428" s="195" t="s">
        <v>263</v>
      </c>
      <c r="AP428" s="195" t="s">
        <v>200</v>
      </c>
      <c r="AQ428" s="195" t="s">
        <v>623</v>
      </c>
      <c r="AR428" s="148" t="s">
        <v>265</v>
      </c>
      <c r="AS428" s="195" t="s">
        <v>331</v>
      </c>
      <c r="AT428" s="200">
        <v>299302.07</v>
      </c>
      <c r="AU428" s="200">
        <v>299302.07</v>
      </c>
      <c r="AV428" s="217">
        <v>0</v>
      </c>
      <c r="AW428" s="200">
        <v>0</v>
      </c>
      <c r="AX428" s="200">
        <v>0</v>
      </c>
      <c r="AY428" s="200">
        <v>0</v>
      </c>
      <c r="AZ428" s="197">
        <v>10306</v>
      </c>
      <c r="BA428" s="590"/>
      <c r="BB428" s="588"/>
      <c r="BC428" s="223"/>
      <c r="BD428" s="224"/>
      <c r="BE428" s="224"/>
    </row>
    <row r="429" spans="1:16382" s="35" customFormat="1" ht="127.5">
      <c r="A429" s="191">
        <v>607</v>
      </c>
      <c r="B429" s="45" t="s">
        <v>590</v>
      </c>
      <c r="C429" s="187">
        <v>401000024</v>
      </c>
      <c r="D429" s="154" t="s">
        <v>591</v>
      </c>
      <c r="E429" s="144" t="s">
        <v>592</v>
      </c>
      <c r="F429" s="52"/>
      <c r="G429" s="52"/>
      <c r="H429" s="155" t="s">
        <v>71</v>
      </c>
      <c r="I429" s="52"/>
      <c r="J429" s="155" t="s">
        <v>72</v>
      </c>
      <c r="K429" s="155" t="s">
        <v>73</v>
      </c>
      <c r="L429" s="155" t="s">
        <v>68</v>
      </c>
      <c r="M429" s="155"/>
      <c r="N429" s="155"/>
      <c r="O429" s="155"/>
      <c r="P429" s="52" t="s">
        <v>616</v>
      </c>
      <c r="Q429" s="52" t="s">
        <v>74</v>
      </c>
      <c r="R429" s="146"/>
      <c r="S429" s="146"/>
      <c r="T429" s="146" t="s">
        <v>71</v>
      </c>
      <c r="U429" s="146"/>
      <c r="V429" s="146" t="s">
        <v>75</v>
      </c>
      <c r="W429" s="146" t="s">
        <v>73</v>
      </c>
      <c r="X429" s="146"/>
      <c r="Y429" s="146"/>
      <c r="Z429" s="146"/>
      <c r="AA429" s="146"/>
      <c r="AB429" s="52" t="s">
        <v>615</v>
      </c>
      <c r="AC429" s="188" t="s">
        <v>594</v>
      </c>
      <c r="AD429" s="189"/>
      <c r="AE429" s="189"/>
      <c r="AF429" s="189"/>
      <c r="AG429" s="189"/>
      <c r="AH429" s="189"/>
      <c r="AI429" s="189"/>
      <c r="AJ429" s="189"/>
      <c r="AK429" s="189"/>
      <c r="AL429" s="189"/>
      <c r="AM429" s="190" t="s">
        <v>595</v>
      </c>
      <c r="AN429" s="52" t="s">
        <v>622</v>
      </c>
      <c r="AO429" s="195" t="s">
        <v>263</v>
      </c>
      <c r="AP429" s="195" t="s">
        <v>200</v>
      </c>
      <c r="AQ429" s="195" t="s">
        <v>623</v>
      </c>
      <c r="AR429" s="148" t="s">
        <v>265</v>
      </c>
      <c r="AS429" s="195" t="s">
        <v>337</v>
      </c>
      <c r="AT429" s="200">
        <v>63467.59</v>
      </c>
      <c r="AU429" s="200">
        <v>63467.59</v>
      </c>
      <c r="AV429" s="217">
        <v>0</v>
      </c>
      <c r="AW429" s="591">
        <v>0</v>
      </c>
      <c r="AX429" s="202">
        <v>0</v>
      </c>
      <c r="AY429" s="200">
        <v>0</v>
      </c>
      <c r="AZ429" s="197">
        <v>10306</v>
      </c>
      <c r="BA429" s="222"/>
      <c r="BB429" s="588"/>
      <c r="BC429" s="223"/>
      <c r="BD429" s="224"/>
      <c r="BE429" s="224"/>
    </row>
    <row r="430" spans="1:16382" s="35" customFormat="1" ht="127.5">
      <c r="A430" s="191">
        <v>607</v>
      </c>
      <c r="B430" s="45" t="s">
        <v>590</v>
      </c>
      <c r="C430" s="187">
        <v>401000024</v>
      </c>
      <c r="D430" s="154" t="s">
        <v>591</v>
      </c>
      <c r="E430" s="144" t="s">
        <v>592</v>
      </c>
      <c r="F430" s="52"/>
      <c r="G430" s="52"/>
      <c r="H430" s="155" t="s">
        <v>71</v>
      </c>
      <c r="I430" s="52"/>
      <c r="J430" s="155" t="s">
        <v>72</v>
      </c>
      <c r="K430" s="155" t="s">
        <v>73</v>
      </c>
      <c r="L430" s="155" t="s">
        <v>68</v>
      </c>
      <c r="M430" s="155"/>
      <c r="N430" s="155"/>
      <c r="O430" s="155"/>
      <c r="P430" s="52" t="s">
        <v>616</v>
      </c>
      <c r="Q430" s="52" t="s">
        <v>74</v>
      </c>
      <c r="R430" s="146"/>
      <c r="S430" s="146"/>
      <c r="T430" s="146" t="s">
        <v>71</v>
      </c>
      <c r="U430" s="146"/>
      <c r="V430" s="146" t="s">
        <v>75</v>
      </c>
      <c r="W430" s="146" t="s">
        <v>73</v>
      </c>
      <c r="X430" s="146"/>
      <c r="Y430" s="146"/>
      <c r="Z430" s="146"/>
      <c r="AA430" s="146"/>
      <c r="AB430" s="52" t="s">
        <v>603</v>
      </c>
      <c r="AC430" s="188" t="s">
        <v>594</v>
      </c>
      <c r="AD430" s="189"/>
      <c r="AE430" s="189"/>
      <c r="AF430" s="189"/>
      <c r="AG430" s="189"/>
      <c r="AH430" s="189"/>
      <c r="AI430" s="189"/>
      <c r="AJ430" s="189"/>
      <c r="AK430" s="189"/>
      <c r="AL430" s="189"/>
      <c r="AM430" s="190" t="s">
        <v>595</v>
      </c>
      <c r="AN430" s="52" t="s">
        <v>622</v>
      </c>
      <c r="AO430" s="195" t="s">
        <v>263</v>
      </c>
      <c r="AP430" s="195" t="s">
        <v>200</v>
      </c>
      <c r="AQ430" s="195" t="s">
        <v>623</v>
      </c>
      <c r="AR430" s="148" t="s">
        <v>265</v>
      </c>
      <c r="AS430" s="195" t="s">
        <v>337</v>
      </c>
      <c r="AT430" s="200">
        <v>15741237.83</v>
      </c>
      <c r="AU430" s="200">
        <v>15741237.83</v>
      </c>
      <c r="AV430" s="217">
        <v>16379498.4</v>
      </c>
      <c r="AW430" s="200">
        <f>16875885</f>
        <v>16875885</v>
      </c>
      <c r="AX430" s="200">
        <v>17167225</v>
      </c>
      <c r="AY430" s="200">
        <v>17989975</v>
      </c>
      <c r="AZ430" s="197">
        <v>10101</v>
      </c>
      <c r="BA430" s="222"/>
      <c r="BB430" s="588"/>
      <c r="BC430" s="223"/>
      <c r="BD430" s="224"/>
      <c r="BE430" s="224"/>
    </row>
    <row r="431" spans="1:16382" s="35" customFormat="1" ht="140.25">
      <c r="A431" s="191">
        <v>607</v>
      </c>
      <c r="B431" s="45" t="s">
        <v>600</v>
      </c>
      <c r="C431" s="187">
        <v>401000032</v>
      </c>
      <c r="D431" s="154" t="s">
        <v>625</v>
      </c>
      <c r="E431" s="144" t="s">
        <v>592</v>
      </c>
      <c r="F431" s="52"/>
      <c r="G431" s="52"/>
      <c r="H431" s="155" t="s">
        <v>71</v>
      </c>
      <c r="I431" s="52"/>
      <c r="J431" s="155">
        <v>16</v>
      </c>
      <c r="K431" s="155">
        <v>1</v>
      </c>
      <c r="L431" s="155">
        <v>13.18</v>
      </c>
      <c r="M431" s="155"/>
      <c r="N431" s="155"/>
      <c r="O431" s="155"/>
      <c r="P431" s="52" t="s">
        <v>614</v>
      </c>
      <c r="Q431" s="52" t="s">
        <v>74</v>
      </c>
      <c r="R431" s="146"/>
      <c r="S431" s="146"/>
      <c r="T431" s="146" t="s">
        <v>71</v>
      </c>
      <c r="U431" s="146"/>
      <c r="V431" s="146">
        <v>9</v>
      </c>
      <c r="W431" s="146">
        <v>1</v>
      </c>
      <c r="X431" s="146"/>
      <c r="Y431" s="146"/>
      <c r="Z431" s="146"/>
      <c r="AA431" s="146"/>
      <c r="AB431" s="52" t="s">
        <v>615</v>
      </c>
      <c r="AC431" s="188" t="s">
        <v>594</v>
      </c>
      <c r="AD431" s="189"/>
      <c r="AE431" s="189"/>
      <c r="AF431" s="189"/>
      <c r="AG431" s="189"/>
      <c r="AH431" s="189"/>
      <c r="AI431" s="189"/>
      <c r="AJ431" s="189"/>
      <c r="AK431" s="189"/>
      <c r="AL431" s="189"/>
      <c r="AM431" s="190" t="s">
        <v>626</v>
      </c>
      <c r="AN431" s="52" t="s">
        <v>605</v>
      </c>
      <c r="AO431" s="195" t="s">
        <v>263</v>
      </c>
      <c r="AP431" s="195" t="s">
        <v>200</v>
      </c>
      <c r="AQ431" s="195" t="s">
        <v>627</v>
      </c>
      <c r="AR431" s="148" t="s">
        <v>628</v>
      </c>
      <c r="AS431" s="195" t="s">
        <v>267</v>
      </c>
      <c r="AT431" s="200">
        <v>911430</v>
      </c>
      <c r="AU431" s="200">
        <v>520000</v>
      </c>
      <c r="AV431" s="200">
        <v>0</v>
      </c>
      <c r="AW431" s="200">
        <v>0</v>
      </c>
      <c r="AX431" s="200">
        <v>0</v>
      </c>
      <c r="AY431" s="200">
        <v>0</v>
      </c>
      <c r="AZ431" s="197">
        <v>10101</v>
      </c>
      <c r="BA431" s="222"/>
      <c r="BB431" s="588"/>
      <c r="BC431" s="223"/>
      <c r="BD431" s="224"/>
      <c r="BE431" s="224"/>
    </row>
    <row r="432" spans="1:16382" s="35" customFormat="1" ht="255">
      <c r="A432" s="191">
        <v>607</v>
      </c>
      <c r="B432" s="45" t="s">
        <v>590</v>
      </c>
      <c r="C432" s="187">
        <v>401000024</v>
      </c>
      <c r="D432" s="154" t="s">
        <v>591</v>
      </c>
      <c r="E432" s="144" t="s">
        <v>592</v>
      </c>
      <c r="F432" s="52"/>
      <c r="G432" s="52"/>
      <c r="H432" s="155" t="s">
        <v>71</v>
      </c>
      <c r="I432" s="52"/>
      <c r="J432" s="155" t="s">
        <v>72</v>
      </c>
      <c r="K432" s="155" t="s">
        <v>73</v>
      </c>
      <c r="L432" s="155" t="s">
        <v>68</v>
      </c>
      <c r="M432" s="155"/>
      <c r="N432" s="155"/>
      <c r="O432" s="155"/>
      <c r="P432" s="52" t="s">
        <v>616</v>
      </c>
      <c r="Q432" s="52" t="s">
        <v>74</v>
      </c>
      <c r="R432" s="146"/>
      <c r="S432" s="146"/>
      <c r="T432" s="146" t="s">
        <v>71</v>
      </c>
      <c r="U432" s="146"/>
      <c r="V432" s="146" t="s">
        <v>75</v>
      </c>
      <c r="W432" s="146" t="s">
        <v>73</v>
      </c>
      <c r="X432" s="146"/>
      <c r="Y432" s="146"/>
      <c r="Z432" s="146"/>
      <c r="AA432" s="146"/>
      <c r="AB432" s="52" t="s">
        <v>603</v>
      </c>
      <c r="AC432" s="188" t="s">
        <v>594</v>
      </c>
      <c r="AD432" s="189"/>
      <c r="AE432" s="189"/>
      <c r="AF432" s="189"/>
      <c r="AG432" s="189"/>
      <c r="AH432" s="189"/>
      <c r="AI432" s="189"/>
      <c r="AJ432" s="189"/>
      <c r="AK432" s="189"/>
      <c r="AL432" s="189"/>
      <c r="AM432" s="190" t="s">
        <v>629</v>
      </c>
      <c r="AN432" s="52" t="s">
        <v>596</v>
      </c>
      <c r="AO432" s="195" t="s">
        <v>263</v>
      </c>
      <c r="AP432" s="195" t="s">
        <v>200</v>
      </c>
      <c r="AQ432" s="195" t="s">
        <v>630</v>
      </c>
      <c r="AR432" s="148" t="s">
        <v>631</v>
      </c>
      <c r="AS432" s="195" t="s">
        <v>267</v>
      </c>
      <c r="AT432" s="200">
        <v>721317</v>
      </c>
      <c r="AU432" s="200">
        <v>721317</v>
      </c>
      <c r="AV432" s="200">
        <v>0</v>
      </c>
      <c r="AW432" s="200">
        <v>0</v>
      </c>
      <c r="AX432" s="200">
        <v>0</v>
      </c>
      <c r="AY432" s="200">
        <v>0</v>
      </c>
      <c r="AZ432" s="197">
        <v>10101</v>
      </c>
      <c r="BA432" s="222"/>
      <c r="BB432" s="588"/>
      <c r="BC432" s="223"/>
      <c r="BD432" s="224"/>
      <c r="BE432" s="224"/>
    </row>
    <row r="433" spans="1:256" s="35" customFormat="1" ht="267.75">
      <c r="A433" s="191">
        <v>607</v>
      </c>
      <c r="B433" s="45" t="s">
        <v>590</v>
      </c>
      <c r="C433" s="187">
        <v>401000024</v>
      </c>
      <c r="D433" s="154" t="s">
        <v>591</v>
      </c>
      <c r="E433" s="144" t="s">
        <v>592</v>
      </c>
      <c r="F433" s="52"/>
      <c r="G433" s="52"/>
      <c r="H433" s="155" t="s">
        <v>71</v>
      </c>
      <c r="I433" s="52"/>
      <c r="J433" s="155" t="s">
        <v>72</v>
      </c>
      <c r="K433" s="155" t="s">
        <v>73</v>
      </c>
      <c r="L433" s="155" t="s">
        <v>68</v>
      </c>
      <c r="M433" s="155"/>
      <c r="N433" s="155"/>
      <c r="O433" s="155"/>
      <c r="P433" s="52" t="s">
        <v>614</v>
      </c>
      <c r="Q433" s="52" t="s">
        <v>74</v>
      </c>
      <c r="R433" s="146"/>
      <c r="S433" s="146"/>
      <c r="T433" s="146" t="s">
        <v>71</v>
      </c>
      <c r="U433" s="146"/>
      <c r="V433" s="146" t="s">
        <v>75</v>
      </c>
      <c r="W433" s="146" t="s">
        <v>73</v>
      </c>
      <c r="X433" s="146"/>
      <c r="Y433" s="146"/>
      <c r="Z433" s="146"/>
      <c r="AA433" s="146"/>
      <c r="AB433" s="52" t="s">
        <v>187</v>
      </c>
      <c r="AC433" s="188" t="s">
        <v>594</v>
      </c>
      <c r="AD433" s="189"/>
      <c r="AE433" s="189"/>
      <c r="AF433" s="189"/>
      <c r="AG433" s="189"/>
      <c r="AH433" s="189"/>
      <c r="AI433" s="189"/>
      <c r="AJ433" s="189"/>
      <c r="AK433" s="189"/>
      <c r="AL433" s="189"/>
      <c r="AM433" s="194" t="s">
        <v>629</v>
      </c>
      <c r="AN433" s="52" t="s">
        <v>605</v>
      </c>
      <c r="AO433" s="195" t="s">
        <v>263</v>
      </c>
      <c r="AP433" s="195" t="s">
        <v>200</v>
      </c>
      <c r="AQ433" s="195" t="s">
        <v>632</v>
      </c>
      <c r="AR433" s="148" t="s">
        <v>633</v>
      </c>
      <c r="AS433" s="195" t="s">
        <v>267</v>
      </c>
      <c r="AT433" s="200">
        <v>0</v>
      </c>
      <c r="AU433" s="200">
        <v>0</v>
      </c>
      <c r="AV433" s="200">
        <v>0</v>
      </c>
      <c r="AW433" s="200">
        <v>670000</v>
      </c>
      <c r="AX433" s="200">
        <v>670000</v>
      </c>
      <c r="AY433" s="200">
        <v>670000</v>
      </c>
      <c r="AZ433" s="197">
        <v>10101</v>
      </c>
      <c r="BA433" s="235"/>
      <c r="BB433" s="588"/>
      <c r="BC433" s="223"/>
      <c r="BD433" s="224"/>
      <c r="BE433" s="224"/>
    </row>
    <row r="434" spans="1:256" s="35" customFormat="1" ht="127.5">
      <c r="A434" s="191">
        <v>607</v>
      </c>
      <c r="B434" s="45" t="s">
        <v>590</v>
      </c>
      <c r="C434" s="187">
        <v>401000024</v>
      </c>
      <c r="D434" s="154" t="s">
        <v>591</v>
      </c>
      <c r="E434" s="144" t="s">
        <v>592</v>
      </c>
      <c r="F434" s="52"/>
      <c r="G434" s="52"/>
      <c r="H434" s="155" t="s">
        <v>71</v>
      </c>
      <c r="I434" s="52"/>
      <c r="J434" s="155" t="s">
        <v>72</v>
      </c>
      <c r="K434" s="155" t="s">
        <v>73</v>
      </c>
      <c r="L434" s="155" t="s">
        <v>68</v>
      </c>
      <c r="M434" s="155"/>
      <c r="N434" s="155"/>
      <c r="O434" s="155"/>
      <c r="P434" s="52" t="s">
        <v>616</v>
      </c>
      <c r="Q434" s="52" t="s">
        <v>74</v>
      </c>
      <c r="R434" s="146"/>
      <c r="S434" s="146"/>
      <c r="T434" s="146" t="s">
        <v>71</v>
      </c>
      <c r="U434" s="146"/>
      <c r="V434" s="146" t="s">
        <v>75</v>
      </c>
      <c r="W434" s="146" t="s">
        <v>73</v>
      </c>
      <c r="X434" s="146"/>
      <c r="Y434" s="146"/>
      <c r="Z434" s="146"/>
      <c r="AA434" s="146"/>
      <c r="AB434" s="52" t="s">
        <v>634</v>
      </c>
      <c r="AC434" s="188" t="s">
        <v>594</v>
      </c>
      <c r="AD434" s="189"/>
      <c r="AE434" s="189"/>
      <c r="AF434" s="189"/>
      <c r="AG434" s="189"/>
      <c r="AH434" s="189"/>
      <c r="AI434" s="189"/>
      <c r="AJ434" s="189"/>
      <c r="AK434" s="189"/>
      <c r="AL434" s="189"/>
      <c r="AM434" s="190" t="s">
        <v>635</v>
      </c>
      <c r="AN434" s="52" t="s">
        <v>605</v>
      </c>
      <c r="AO434" s="195" t="s">
        <v>263</v>
      </c>
      <c r="AP434" s="195" t="s">
        <v>200</v>
      </c>
      <c r="AQ434" s="195" t="s">
        <v>636</v>
      </c>
      <c r="AR434" s="148" t="s">
        <v>637</v>
      </c>
      <c r="AS434" s="195" t="s">
        <v>273</v>
      </c>
      <c r="AT434" s="200">
        <v>218400</v>
      </c>
      <c r="AU434" s="200">
        <v>218400</v>
      </c>
      <c r="AV434" s="200">
        <v>0</v>
      </c>
      <c r="AW434" s="200">
        <v>0</v>
      </c>
      <c r="AX434" s="200">
        <v>0</v>
      </c>
      <c r="AY434" s="200">
        <v>0</v>
      </c>
      <c r="AZ434" s="197">
        <v>10101</v>
      </c>
      <c r="BA434" s="222"/>
      <c r="BB434" s="588"/>
      <c r="BC434" s="223"/>
      <c r="BD434" s="224"/>
      <c r="BE434" s="224"/>
    </row>
    <row r="435" spans="1:256" s="35" customFormat="1" ht="127.5">
      <c r="A435" s="191">
        <v>607</v>
      </c>
      <c r="B435" s="45" t="s">
        <v>590</v>
      </c>
      <c r="C435" s="187">
        <v>401000024</v>
      </c>
      <c r="D435" s="154" t="s">
        <v>591</v>
      </c>
      <c r="E435" s="144" t="s">
        <v>592</v>
      </c>
      <c r="F435" s="52"/>
      <c r="G435" s="52"/>
      <c r="H435" s="155" t="s">
        <v>71</v>
      </c>
      <c r="I435" s="52"/>
      <c r="J435" s="155" t="s">
        <v>72</v>
      </c>
      <c r="K435" s="155" t="s">
        <v>73</v>
      </c>
      <c r="L435" s="155" t="s">
        <v>68</v>
      </c>
      <c r="M435" s="155"/>
      <c r="N435" s="155"/>
      <c r="O435" s="155"/>
      <c r="P435" s="52" t="s">
        <v>614</v>
      </c>
      <c r="Q435" s="52" t="s">
        <v>74</v>
      </c>
      <c r="R435" s="146"/>
      <c r="S435" s="146"/>
      <c r="T435" s="146" t="s">
        <v>71</v>
      </c>
      <c r="U435" s="146"/>
      <c r="V435" s="146" t="s">
        <v>75</v>
      </c>
      <c r="W435" s="146" t="s">
        <v>73</v>
      </c>
      <c r="X435" s="146"/>
      <c r="Y435" s="146"/>
      <c r="Z435" s="146"/>
      <c r="AA435" s="146"/>
      <c r="AB435" s="52" t="s">
        <v>634</v>
      </c>
      <c r="AC435" s="188" t="s">
        <v>594</v>
      </c>
      <c r="AD435" s="189"/>
      <c r="AE435" s="189"/>
      <c r="AF435" s="189"/>
      <c r="AG435" s="189"/>
      <c r="AH435" s="189"/>
      <c r="AI435" s="189"/>
      <c r="AJ435" s="189"/>
      <c r="AK435" s="189"/>
      <c r="AL435" s="189"/>
      <c r="AM435" s="190" t="s">
        <v>635</v>
      </c>
      <c r="AN435" s="52" t="s">
        <v>605</v>
      </c>
      <c r="AO435" s="195" t="s">
        <v>263</v>
      </c>
      <c r="AP435" s="195" t="s">
        <v>200</v>
      </c>
      <c r="AQ435" s="195" t="s">
        <v>638</v>
      </c>
      <c r="AR435" s="148" t="s">
        <v>639</v>
      </c>
      <c r="AS435" s="195" t="s">
        <v>267</v>
      </c>
      <c r="AT435" s="200">
        <v>0</v>
      </c>
      <c r="AU435" s="200">
        <v>0</v>
      </c>
      <c r="AV435" s="200">
        <v>0</v>
      </c>
      <c r="AW435" s="200">
        <f>218400</f>
        <v>218400</v>
      </c>
      <c r="AX435" s="200">
        <v>218400</v>
      </c>
      <c r="AY435" s="200">
        <v>0</v>
      </c>
      <c r="AZ435" s="197">
        <v>10101</v>
      </c>
      <c r="BA435" s="222"/>
      <c r="BB435" s="588"/>
      <c r="BC435" s="223"/>
      <c r="BD435" s="224"/>
      <c r="BE435" s="224"/>
    </row>
    <row r="436" spans="1:256" s="35" customFormat="1" ht="127.5">
      <c r="A436" s="191" t="s">
        <v>599</v>
      </c>
      <c r="B436" s="45" t="s">
        <v>590</v>
      </c>
      <c r="C436" s="187">
        <v>401000024</v>
      </c>
      <c r="D436" s="154" t="s">
        <v>591</v>
      </c>
      <c r="E436" s="144" t="s">
        <v>592</v>
      </c>
      <c r="F436" s="52"/>
      <c r="G436" s="52"/>
      <c r="H436" s="155" t="s">
        <v>71</v>
      </c>
      <c r="I436" s="52"/>
      <c r="J436" s="155" t="s">
        <v>72</v>
      </c>
      <c r="K436" s="155" t="s">
        <v>73</v>
      </c>
      <c r="L436" s="155" t="s">
        <v>68</v>
      </c>
      <c r="M436" s="155"/>
      <c r="N436" s="155"/>
      <c r="O436" s="155"/>
      <c r="P436" s="52" t="s">
        <v>614</v>
      </c>
      <c r="Q436" s="52" t="s">
        <v>74</v>
      </c>
      <c r="R436" s="146"/>
      <c r="S436" s="146"/>
      <c r="T436" s="146" t="s">
        <v>71</v>
      </c>
      <c r="U436" s="146"/>
      <c r="V436" s="146" t="s">
        <v>75</v>
      </c>
      <c r="W436" s="146" t="s">
        <v>73</v>
      </c>
      <c r="X436" s="146"/>
      <c r="Y436" s="146"/>
      <c r="Z436" s="146"/>
      <c r="AA436" s="146"/>
      <c r="AB436" s="52" t="s">
        <v>634</v>
      </c>
      <c r="AC436" s="188" t="s">
        <v>594</v>
      </c>
      <c r="AD436" s="189"/>
      <c r="AE436" s="189"/>
      <c r="AF436" s="189"/>
      <c r="AG436" s="189"/>
      <c r="AH436" s="189"/>
      <c r="AI436" s="189"/>
      <c r="AJ436" s="189"/>
      <c r="AK436" s="189"/>
      <c r="AL436" s="189"/>
      <c r="AM436" s="190" t="s">
        <v>635</v>
      </c>
      <c r="AN436" s="52" t="s">
        <v>605</v>
      </c>
      <c r="AO436" s="195" t="s">
        <v>263</v>
      </c>
      <c r="AP436" s="195" t="s">
        <v>200</v>
      </c>
      <c r="AQ436" s="195" t="s">
        <v>638</v>
      </c>
      <c r="AR436" s="148" t="s">
        <v>639</v>
      </c>
      <c r="AS436" s="195" t="s">
        <v>273</v>
      </c>
      <c r="AT436" s="200">
        <v>0</v>
      </c>
      <c r="AU436" s="200">
        <v>0</v>
      </c>
      <c r="AV436" s="200">
        <v>0</v>
      </c>
      <c r="AW436" s="200">
        <v>0</v>
      </c>
      <c r="AX436" s="200">
        <v>0</v>
      </c>
      <c r="AY436" s="200">
        <v>218400</v>
      </c>
      <c r="AZ436" s="197">
        <v>10101</v>
      </c>
      <c r="BA436" s="222"/>
      <c r="BB436" s="588"/>
      <c r="BC436" s="223"/>
      <c r="BD436" s="224"/>
      <c r="BE436" s="224"/>
    </row>
    <row r="437" spans="1:256" s="35" customFormat="1" ht="216.75">
      <c r="A437" s="191">
        <v>607</v>
      </c>
      <c r="B437" s="45" t="s">
        <v>590</v>
      </c>
      <c r="C437" s="187">
        <v>401000024</v>
      </c>
      <c r="D437" s="154" t="s">
        <v>591</v>
      </c>
      <c r="E437" s="144" t="s">
        <v>592</v>
      </c>
      <c r="F437" s="52"/>
      <c r="G437" s="52"/>
      <c r="H437" s="155" t="s">
        <v>71</v>
      </c>
      <c r="I437" s="52"/>
      <c r="J437" s="155" t="s">
        <v>72</v>
      </c>
      <c r="K437" s="155" t="s">
        <v>73</v>
      </c>
      <c r="L437" s="155" t="s">
        <v>68</v>
      </c>
      <c r="M437" s="155"/>
      <c r="N437" s="155"/>
      <c r="O437" s="155"/>
      <c r="P437" s="52" t="s">
        <v>640</v>
      </c>
      <c r="Q437" s="52" t="s">
        <v>74</v>
      </c>
      <c r="R437" s="146"/>
      <c r="S437" s="146"/>
      <c r="T437" s="146" t="s">
        <v>71</v>
      </c>
      <c r="U437" s="146"/>
      <c r="V437" s="146" t="s">
        <v>75</v>
      </c>
      <c r="W437" s="146" t="s">
        <v>73</v>
      </c>
      <c r="X437" s="146"/>
      <c r="Y437" s="146"/>
      <c r="Z437" s="146"/>
      <c r="AA437" s="146"/>
      <c r="AB437" s="52" t="s">
        <v>615</v>
      </c>
      <c r="AC437" s="188" t="s">
        <v>641</v>
      </c>
      <c r="AD437" s="52" t="s">
        <v>609</v>
      </c>
      <c r="AE437" s="189"/>
      <c r="AF437" s="189"/>
      <c r="AG437" s="189"/>
      <c r="AH437" s="189"/>
      <c r="AI437" s="189"/>
      <c r="AJ437" s="193" t="s">
        <v>642</v>
      </c>
      <c r="AK437" s="189"/>
      <c r="AL437" s="189"/>
      <c r="AM437" s="190" t="s">
        <v>635</v>
      </c>
      <c r="AN437" s="52" t="s">
        <v>643</v>
      </c>
      <c r="AO437" s="195" t="s">
        <v>263</v>
      </c>
      <c r="AP437" s="195" t="s">
        <v>200</v>
      </c>
      <c r="AQ437" s="195" t="s">
        <v>644</v>
      </c>
      <c r="AR437" s="148" t="s">
        <v>645</v>
      </c>
      <c r="AS437" s="195" t="s">
        <v>267</v>
      </c>
      <c r="AT437" s="200">
        <v>0</v>
      </c>
      <c r="AU437" s="200">
        <v>0</v>
      </c>
      <c r="AV437" s="200">
        <v>375763.16</v>
      </c>
      <c r="AW437" s="200">
        <v>0</v>
      </c>
      <c r="AX437" s="200">
        <v>0</v>
      </c>
      <c r="AY437" s="200">
        <v>0</v>
      </c>
      <c r="AZ437" s="197">
        <v>10111</v>
      </c>
      <c r="BA437" s="222"/>
      <c r="BB437" s="588"/>
      <c r="BC437" s="223"/>
      <c r="BD437" s="224"/>
      <c r="BE437" s="224"/>
    </row>
    <row r="438" spans="1:256" s="35" customFormat="1" ht="216.75">
      <c r="A438" s="191">
        <v>607</v>
      </c>
      <c r="B438" s="45" t="s">
        <v>590</v>
      </c>
      <c r="C438" s="187">
        <v>401000024</v>
      </c>
      <c r="D438" s="154" t="s">
        <v>591</v>
      </c>
      <c r="E438" s="144" t="s">
        <v>592</v>
      </c>
      <c r="F438" s="52"/>
      <c r="G438" s="52"/>
      <c r="H438" s="155" t="s">
        <v>71</v>
      </c>
      <c r="I438" s="52"/>
      <c r="J438" s="155" t="s">
        <v>72</v>
      </c>
      <c r="K438" s="155" t="s">
        <v>73</v>
      </c>
      <c r="L438" s="155" t="s">
        <v>68</v>
      </c>
      <c r="M438" s="155"/>
      <c r="N438" s="155"/>
      <c r="O438" s="155"/>
      <c r="P438" s="52" t="s">
        <v>614</v>
      </c>
      <c r="Q438" s="52" t="s">
        <v>74</v>
      </c>
      <c r="R438" s="146"/>
      <c r="S438" s="146"/>
      <c r="T438" s="146" t="s">
        <v>71</v>
      </c>
      <c r="U438" s="146"/>
      <c r="V438" s="146" t="s">
        <v>75</v>
      </c>
      <c r="W438" s="146" t="s">
        <v>73</v>
      </c>
      <c r="X438" s="146"/>
      <c r="Y438" s="146"/>
      <c r="Z438" s="146"/>
      <c r="AA438" s="146"/>
      <c r="AB438" s="52" t="s">
        <v>603</v>
      </c>
      <c r="AC438" s="188" t="s">
        <v>641</v>
      </c>
      <c r="AD438" s="52" t="s">
        <v>609</v>
      </c>
      <c r="AE438" s="189"/>
      <c r="AF438" s="189"/>
      <c r="AG438" s="189"/>
      <c r="AH438" s="189"/>
      <c r="AI438" s="189"/>
      <c r="AJ438" s="193" t="s">
        <v>610</v>
      </c>
      <c r="AK438" s="189"/>
      <c r="AL438" s="189"/>
      <c r="AM438" s="190" t="s">
        <v>635</v>
      </c>
      <c r="AN438" s="52" t="s">
        <v>643</v>
      </c>
      <c r="AO438" s="195" t="s">
        <v>263</v>
      </c>
      <c r="AP438" s="195" t="s">
        <v>200</v>
      </c>
      <c r="AQ438" s="195" t="s">
        <v>644</v>
      </c>
      <c r="AR438" s="148" t="s">
        <v>646</v>
      </c>
      <c r="AS438" s="195" t="s">
        <v>267</v>
      </c>
      <c r="AT438" s="200">
        <v>0</v>
      </c>
      <c r="AU438" s="200">
        <v>0</v>
      </c>
      <c r="AV438" s="200">
        <v>7139500.0099999998</v>
      </c>
      <c r="AW438" s="200">
        <v>0</v>
      </c>
      <c r="AX438" s="200">
        <v>12278060</v>
      </c>
      <c r="AY438" s="200">
        <v>0</v>
      </c>
      <c r="AZ438" s="197">
        <v>10306</v>
      </c>
      <c r="BA438" s="222"/>
      <c r="BB438" s="588"/>
      <c r="BC438" s="223"/>
      <c r="BD438" s="224"/>
      <c r="BE438" s="224"/>
    </row>
    <row r="439" spans="1:256" s="35" customFormat="1" ht="89.25">
      <c r="A439" s="191" t="s">
        <v>599</v>
      </c>
      <c r="B439" s="45" t="s">
        <v>600</v>
      </c>
      <c r="C439" s="187">
        <v>401000029</v>
      </c>
      <c r="D439" s="154" t="s">
        <v>647</v>
      </c>
      <c r="E439" s="144" t="s">
        <v>592</v>
      </c>
      <c r="F439" s="52"/>
      <c r="G439" s="52"/>
      <c r="H439" s="155" t="s">
        <v>71</v>
      </c>
      <c r="I439" s="52"/>
      <c r="J439" s="155">
        <v>16</v>
      </c>
      <c r="K439" s="155">
        <v>1</v>
      </c>
      <c r="L439" s="155">
        <v>16</v>
      </c>
      <c r="M439" s="155"/>
      <c r="N439" s="155"/>
      <c r="O439" s="155"/>
      <c r="P439" s="52" t="s">
        <v>614</v>
      </c>
      <c r="Q439" s="52" t="s">
        <v>74</v>
      </c>
      <c r="R439" s="146"/>
      <c r="S439" s="146"/>
      <c r="T439" s="146" t="s">
        <v>71</v>
      </c>
      <c r="U439" s="146"/>
      <c r="V439" s="146">
        <v>9</v>
      </c>
      <c r="W439" s="146">
        <v>1</v>
      </c>
      <c r="X439" s="146"/>
      <c r="Y439" s="146"/>
      <c r="Z439" s="146"/>
      <c r="AA439" s="146"/>
      <c r="AB439" s="52" t="s">
        <v>615</v>
      </c>
      <c r="AC439" s="188" t="s">
        <v>594</v>
      </c>
      <c r="AD439" s="189"/>
      <c r="AE439" s="189"/>
      <c r="AF439" s="189"/>
      <c r="AG439" s="189"/>
      <c r="AH439" s="189"/>
      <c r="AI439" s="189"/>
      <c r="AJ439" s="189"/>
      <c r="AK439" s="44"/>
      <c r="AL439" s="189"/>
      <c r="AM439" s="190" t="s">
        <v>648</v>
      </c>
      <c r="AN439" s="52" t="s">
        <v>605</v>
      </c>
      <c r="AO439" s="195" t="s">
        <v>208</v>
      </c>
      <c r="AP439" s="195" t="s">
        <v>99</v>
      </c>
      <c r="AQ439" s="195" t="s">
        <v>636</v>
      </c>
      <c r="AR439" s="148" t="s">
        <v>637</v>
      </c>
      <c r="AS439" s="195" t="s">
        <v>267</v>
      </c>
      <c r="AT439" s="200">
        <v>300000</v>
      </c>
      <c r="AU439" s="200">
        <v>300000</v>
      </c>
      <c r="AV439" s="200">
        <v>0</v>
      </c>
      <c r="AW439" s="200">
        <v>0</v>
      </c>
      <c r="AX439" s="200">
        <v>0</v>
      </c>
      <c r="AY439" s="200">
        <v>0</v>
      </c>
      <c r="AZ439" s="197">
        <v>10101</v>
      </c>
      <c r="BA439" s="222"/>
      <c r="BB439" s="588"/>
      <c r="BC439" s="223"/>
      <c r="BD439" s="224"/>
      <c r="BE439" s="224"/>
    </row>
    <row r="440" spans="1:256" s="35" customFormat="1" ht="89.25">
      <c r="A440" s="191">
        <v>607</v>
      </c>
      <c r="B440" s="45" t="s">
        <v>600</v>
      </c>
      <c r="C440" s="187">
        <v>401000030</v>
      </c>
      <c r="D440" s="154" t="s">
        <v>649</v>
      </c>
      <c r="E440" s="144" t="s">
        <v>592</v>
      </c>
      <c r="F440" s="52"/>
      <c r="G440" s="52"/>
      <c r="H440" s="155" t="s">
        <v>71</v>
      </c>
      <c r="I440" s="52"/>
      <c r="J440" s="155">
        <v>16</v>
      </c>
      <c r="K440" s="155">
        <v>1</v>
      </c>
      <c r="L440" s="155">
        <v>17</v>
      </c>
      <c r="M440" s="155"/>
      <c r="N440" s="155"/>
      <c r="O440" s="155"/>
      <c r="P440" s="52" t="s">
        <v>616</v>
      </c>
      <c r="Q440" s="52" t="s">
        <v>74</v>
      </c>
      <c r="R440" s="146"/>
      <c r="S440" s="146"/>
      <c r="T440" s="146" t="s">
        <v>71</v>
      </c>
      <c r="U440" s="146"/>
      <c r="V440" s="146">
        <v>9</v>
      </c>
      <c r="W440" s="146">
        <v>1</v>
      </c>
      <c r="X440" s="146"/>
      <c r="Y440" s="146"/>
      <c r="Z440" s="146"/>
      <c r="AA440" s="146"/>
      <c r="AB440" s="52" t="s">
        <v>615</v>
      </c>
      <c r="AC440" s="188" t="s">
        <v>594</v>
      </c>
      <c r="AD440" s="189"/>
      <c r="AE440" s="189"/>
      <c r="AF440" s="189"/>
      <c r="AG440" s="189"/>
      <c r="AH440" s="189"/>
      <c r="AI440" s="189"/>
      <c r="AJ440" s="44"/>
      <c r="AK440" s="44"/>
      <c r="AL440" s="189"/>
      <c r="AM440" s="190" t="s">
        <v>604</v>
      </c>
      <c r="AN440" s="52" t="s">
        <v>596</v>
      </c>
      <c r="AO440" s="195" t="s">
        <v>208</v>
      </c>
      <c r="AP440" s="195" t="s">
        <v>99</v>
      </c>
      <c r="AQ440" s="195" t="s">
        <v>636</v>
      </c>
      <c r="AR440" s="148" t="s">
        <v>637</v>
      </c>
      <c r="AS440" s="195" t="s">
        <v>267</v>
      </c>
      <c r="AT440" s="200">
        <v>2517600</v>
      </c>
      <c r="AU440" s="200">
        <v>2517600</v>
      </c>
      <c r="AV440" s="200">
        <v>0</v>
      </c>
      <c r="AW440" s="200">
        <v>0</v>
      </c>
      <c r="AX440" s="200">
        <v>0</v>
      </c>
      <c r="AY440" s="200">
        <v>0</v>
      </c>
      <c r="AZ440" s="197">
        <v>10101</v>
      </c>
      <c r="BA440" s="230"/>
      <c r="BB440" s="588"/>
      <c r="BC440" s="231"/>
      <c r="BD440" s="232"/>
      <c r="BE440" s="232"/>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c r="EQ440" s="233"/>
      <c r="ER440" s="233"/>
      <c r="ES440" s="233"/>
      <c r="ET440" s="233"/>
      <c r="EU440" s="233"/>
      <c r="EV440" s="233"/>
      <c r="EW440" s="233"/>
      <c r="EX440" s="233"/>
      <c r="EY440" s="233"/>
      <c r="EZ440" s="233"/>
      <c r="FA440" s="233"/>
      <c r="FB440" s="233"/>
      <c r="FC440" s="233"/>
      <c r="FD440" s="233"/>
      <c r="FE440" s="233"/>
      <c r="FF440" s="233"/>
      <c r="FG440" s="233"/>
      <c r="FH440" s="233"/>
      <c r="FI440" s="233"/>
      <c r="FJ440" s="233"/>
      <c r="FK440" s="233"/>
      <c r="FL440" s="233"/>
      <c r="FM440" s="233"/>
      <c r="FN440" s="233"/>
      <c r="FO440" s="233"/>
      <c r="FP440" s="233"/>
      <c r="FQ440" s="233"/>
      <c r="FR440" s="233"/>
      <c r="FS440" s="233"/>
      <c r="FT440" s="233"/>
      <c r="FU440" s="233"/>
      <c r="FV440" s="233"/>
      <c r="FW440" s="233"/>
      <c r="FX440" s="233"/>
      <c r="FY440" s="233"/>
      <c r="FZ440" s="233"/>
      <c r="GA440" s="233"/>
      <c r="GB440" s="233"/>
      <c r="GC440" s="233"/>
      <c r="GD440" s="233"/>
      <c r="GE440" s="233"/>
      <c r="GF440" s="233"/>
      <c r="GG440" s="233"/>
      <c r="GH440" s="233"/>
      <c r="GI440" s="233"/>
      <c r="GJ440" s="233"/>
      <c r="GK440" s="233"/>
      <c r="GL440" s="233"/>
      <c r="GM440" s="233"/>
      <c r="GN440" s="233"/>
      <c r="GO440" s="233"/>
      <c r="GP440" s="233"/>
      <c r="GQ440" s="233"/>
      <c r="GR440" s="233"/>
      <c r="GS440" s="233"/>
      <c r="GT440" s="233"/>
      <c r="GU440" s="233"/>
      <c r="GV440" s="233"/>
      <c r="GW440" s="233"/>
      <c r="GX440" s="233"/>
      <c r="GY440" s="233"/>
      <c r="GZ440" s="233"/>
      <c r="HA440" s="233"/>
      <c r="HB440" s="233"/>
      <c r="HC440" s="233"/>
      <c r="HD440" s="233"/>
      <c r="HE440" s="233"/>
      <c r="HF440" s="233"/>
      <c r="HG440" s="233"/>
      <c r="HH440" s="233"/>
      <c r="HI440" s="233"/>
      <c r="HJ440" s="233"/>
      <c r="HK440" s="233"/>
      <c r="HL440" s="233"/>
      <c r="HM440" s="233"/>
      <c r="HN440" s="233"/>
      <c r="HO440" s="233"/>
      <c r="HP440" s="233"/>
      <c r="HQ440" s="233"/>
      <c r="HR440" s="233"/>
      <c r="HS440" s="233"/>
      <c r="HT440" s="233"/>
      <c r="HU440" s="233"/>
      <c r="HV440" s="233"/>
      <c r="HW440" s="233"/>
      <c r="HX440" s="233"/>
      <c r="HY440" s="233"/>
      <c r="HZ440" s="233"/>
      <c r="IA440" s="233"/>
      <c r="IB440" s="233"/>
      <c r="IC440" s="233"/>
      <c r="ID440" s="233"/>
      <c r="IE440" s="233"/>
      <c r="IF440" s="233"/>
      <c r="IG440" s="233"/>
      <c r="IH440" s="233"/>
      <c r="II440" s="233"/>
      <c r="IJ440" s="233"/>
      <c r="IK440" s="233"/>
      <c r="IL440" s="233"/>
      <c r="IM440" s="233"/>
      <c r="IN440" s="233"/>
      <c r="IO440" s="233"/>
      <c r="IP440" s="233"/>
      <c r="IQ440" s="233"/>
      <c r="IR440" s="233"/>
      <c r="IS440" s="233"/>
      <c r="IT440" s="233"/>
      <c r="IU440" s="233"/>
      <c r="IV440" s="233"/>
    </row>
    <row r="441" spans="1:256" s="35" customFormat="1" ht="216.75">
      <c r="A441" s="191">
        <v>607</v>
      </c>
      <c r="B441" s="45" t="s">
        <v>590</v>
      </c>
      <c r="C441" s="187">
        <v>401000024</v>
      </c>
      <c r="D441" s="154" t="s">
        <v>591</v>
      </c>
      <c r="E441" s="144" t="s">
        <v>592</v>
      </c>
      <c r="F441" s="52"/>
      <c r="G441" s="52"/>
      <c r="H441" s="155" t="s">
        <v>71</v>
      </c>
      <c r="I441" s="52"/>
      <c r="J441" s="155" t="s">
        <v>72</v>
      </c>
      <c r="K441" s="155" t="s">
        <v>73</v>
      </c>
      <c r="L441" s="155" t="s">
        <v>68</v>
      </c>
      <c r="M441" s="155"/>
      <c r="N441" s="155"/>
      <c r="O441" s="155"/>
      <c r="P441" s="52" t="s">
        <v>616</v>
      </c>
      <c r="Q441" s="52" t="s">
        <v>74</v>
      </c>
      <c r="R441" s="146"/>
      <c r="S441" s="146"/>
      <c r="T441" s="146" t="s">
        <v>71</v>
      </c>
      <c r="U441" s="146"/>
      <c r="V441" s="146" t="s">
        <v>75</v>
      </c>
      <c r="W441" s="146" t="s">
        <v>73</v>
      </c>
      <c r="X441" s="146"/>
      <c r="Y441" s="146"/>
      <c r="Z441" s="146"/>
      <c r="AA441" s="146"/>
      <c r="AB441" s="52" t="s">
        <v>615</v>
      </c>
      <c r="AC441" s="188" t="s">
        <v>650</v>
      </c>
      <c r="AD441" s="52" t="s">
        <v>609</v>
      </c>
      <c r="AE441" s="189"/>
      <c r="AF441" s="189"/>
      <c r="AG441" s="189"/>
      <c r="AH441" s="189"/>
      <c r="AI441" s="189"/>
      <c r="AJ441" s="193" t="s">
        <v>651</v>
      </c>
      <c r="AK441" s="44"/>
      <c r="AL441" s="189"/>
      <c r="AM441" s="190" t="s">
        <v>635</v>
      </c>
      <c r="AN441" s="52" t="s">
        <v>652</v>
      </c>
      <c r="AO441" s="195" t="s">
        <v>263</v>
      </c>
      <c r="AP441" s="195" t="s">
        <v>200</v>
      </c>
      <c r="AQ441" s="195" t="s">
        <v>653</v>
      </c>
      <c r="AR441" s="148" t="s">
        <v>654</v>
      </c>
      <c r="AS441" s="195" t="s">
        <v>655</v>
      </c>
      <c r="AT441" s="200">
        <v>34859190</v>
      </c>
      <c r="AU441" s="200">
        <v>28955024.890000001</v>
      </c>
      <c r="AV441" s="200">
        <v>0</v>
      </c>
      <c r="AW441" s="200">
        <v>0</v>
      </c>
      <c r="AX441" s="200">
        <v>0</v>
      </c>
      <c r="AY441" s="200">
        <v>0</v>
      </c>
      <c r="AZ441" s="197">
        <v>10306</v>
      </c>
      <c r="BA441" s="222"/>
      <c r="BB441" s="588"/>
      <c r="BC441" s="223"/>
      <c r="BD441" s="224"/>
      <c r="BE441" s="224"/>
    </row>
    <row r="442" spans="1:256" s="35" customFormat="1" ht="216.75">
      <c r="A442" s="191">
        <v>607</v>
      </c>
      <c r="B442" s="45" t="s">
        <v>590</v>
      </c>
      <c r="C442" s="187">
        <v>401000024</v>
      </c>
      <c r="D442" s="154" t="s">
        <v>591</v>
      </c>
      <c r="E442" s="144" t="s">
        <v>592</v>
      </c>
      <c r="F442" s="52"/>
      <c r="G442" s="52"/>
      <c r="H442" s="155" t="s">
        <v>71</v>
      </c>
      <c r="I442" s="52"/>
      <c r="J442" s="155" t="s">
        <v>72</v>
      </c>
      <c r="K442" s="155" t="s">
        <v>73</v>
      </c>
      <c r="L442" s="155" t="s">
        <v>68</v>
      </c>
      <c r="M442" s="155"/>
      <c r="N442" s="155"/>
      <c r="O442" s="155"/>
      <c r="P442" s="52" t="s">
        <v>656</v>
      </c>
      <c r="Q442" s="52" t="s">
        <v>74</v>
      </c>
      <c r="R442" s="146"/>
      <c r="S442" s="146"/>
      <c r="T442" s="146" t="s">
        <v>71</v>
      </c>
      <c r="U442" s="146"/>
      <c r="V442" s="146" t="s">
        <v>75</v>
      </c>
      <c r="W442" s="146" t="s">
        <v>73</v>
      </c>
      <c r="X442" s="146"/>
      <c r="Y442" s="146"/>
      <c r="Z442" s="146"/>
      <c r="AA442" s="146"/>
      <c r="AB442" s="52" t="s">
        <v>634</v>
      </c>
      <c r="AC442" s="188" t="s">
        <v>650</v>
      </c>
      <c r="AD442" s="52" t="s">
        <v>609</v>
      </c>
      <c r="AE442" s="189"/>
      <c r="AF442" s="189"/>
      <c r="AG442" s="189"/>
      <c r="AH442" s="189"/>
      <c r="AI442" s="189"/>
      <c r="AJ442" s="193" t="s">
        <v>657</v>
      </c>
      <c r="AK442" s="44"/>
      <c r="AL442" s="189"/>
      <c r="AM442" s="190" t="s">
        <v>635</v>
      </c>
      <c r="AN442" s="52" t="s">
        <v>652</v>
      </c>
      <c r="AO442" s="195" t="s">
        <v>263</v>
      </c>
      <c r="AP442" s="195" t="s">
        <v>200</v>
      </c>
      <c r="AQ442" s="195" t="s">
        <v>658</v>
      </c>
      <c r="AR442" s="148" t="s">
        <v>659</v>
      </c>
      <c r="AS442" s="195" t="s">
        <v>655</v>
      </c>
      <c r="AT442" s="200">
        <v>1834694.21</v>
      </c>
      <c r="AU442" s="200">
        <v>1523948.68</v>
      </c>
      <c r="AV442" s="200">
        <v>0</v>
      </c>
      <c r="AW442" s="200">
        <v>0</v>
      </c>
      <c r="AX442" s="200">
        <v>0</v>
      </c>
      <c r="AY442" s="200">
        <v>0</v>
      </c>
      <c r="AZ442" s="197">
        <v>10112</v>
      </c>
      <c r="BA442" s="222"/>
      <c r="BB442" s="588"/>
      <c r="BC442" s="223"/>
      <c r="BD442" s="224"/>
      <c r="BE442" s="224"/>
    </row>
    <row r="443" spans="1:256" s="35" customFormat="1" ht="204">
      <c r="A443" s="191">
        <v>607</v>
      </c>
      <c r="B443" s="45" t="s">
        <v>590</v>
      </c>
      <c r="C443" s="187">
        <v>401000024</v>
      </c>
      <c r="D443" s="154" t="s">
        <v>591</v>
      </c>
      <c r="E443" s="144" t="s">
        <v>592</v>
      </c>
      <c r="F443" s="52"/>
      <c r="G443" s="52"/>
      <c r="H443" s="155" t="s">
        <v>71</v>
      </c>
      <c r="I443" s="52"/>
      <c r="J443" s="155" t="s">
        <v>72</v>
      </c>
      <c r="K443" s="155" t="s">
        <v>73</v>
      </c>
      <c r="L443" s="155" t="s">
        <v>68</v>
      </c>
      <c r="M443" s="155"/>
      <c r="N443" s="155"/>
      <c r="O443" s="155"/>
      <c r="P443" s="52" t="s">
        <v>616</v>
      </c>
      <c r="Q443" s="52" t="s">
        <v>74</v>
      </c>
      <c r="R443" s="146"/>
      <c r="S443" s="146"/>
      <c r="T443" s="146" t="s">
        <v>71</v>
      </c>
      <c r="U443" s="146"/>
      <c r="V443" s="146" t="s">
        <v>75</v>
      </c>
      <c r="W443" s="146" t="s">
        <v>73</v>
      </c>
      <c r="X443" s="146"/>
      <c r="Y443" s="146"/>
      <c r="Z443" s="146"/>
      <c r="AA443" s="146"/>
      <c r="AB443" s="52" t="s">
        <v>615</v>
      </c>
      <c r="AC443" s="188" t="s">
        <v>660</v>
      </c>
      <c r="AD443" s="52" t="s">
        <v>609</v>
      </c>
      <c r="AE443" s="189"/>
      <c r="AF443" s="189"/>
      <c r="AG443" s="189"/>
      <c r="AH443" s="189"/>
      <c r="AI443" s="189"/>
      <c r="AJ443" s="193" t="s">
        <v>661</v>
      </c>
      <c r="AK443" s="44"/>
      <c r="AL443" s="189"/>
      <c r="AM443" s="190" t="s">
        <v>635</v>
      </c>
      <c r="AN443" s="52" t="s">
        <v>662</v>
      </c>
      <c r="AO443" s="195" t="s">
        <v>263</v>
      </c>
      <c r="AP443" s="195" t="s">
        <v>200</v>
      </c>
      <c r="AQ443" s="195" t="s">
        <v>663</v>
      </c>
      <c r="AR443" s="148" t="s">
        <v>664</v>
      </c>
      <c r="AS443" s="195" t="s">
        <v>655</v>
      </c>
      <c r="AT443" s="200">
        <v>0</v>
      </c>
      <c r="AU443" s="200">
        <v>0</v>
      </c>
      <c r="AV443" s="200">
        <v>194174978.93000001</v>
      </c>
      <c r="AW443" s="200">
        <v>0</v>
      </c>
      <c r="AX443" s="200">
        <v>0</v>
      </c>
      <c r="AY443" s="200">
        <v>0</v>
      </c>
      <c r="AZ443" s="197">
        <v>10306</v>
      </c>
      <c r="BA443" s="222"/>
      <c r="BB443" s="588"/>
      <c r="BC443" s="223"/>
      <c r="BD443" s="224"/>
      <c r="BE443" s="224"/>
    </row>
    <row r="444" spans="1:256" s="35" customFormat="1" ht="204">
      <c r="A444" s="191" t="s">
        <v>599</v>
      </c>
      <c r="B444" s="45" t="s">
        <v>590</v>
      </c>
      <c r="C444" s="187">
        <v>401000024</v>
      </c>
      <c r="D444" s="154" t="s">
        <v>591</v>
      </c>
      <c r="E444" s="144" t="s">
        <v>592</v>
      </c>
      <c r="F444" s="52"/>
      <c r="G444" s="52"/>
      <c r="H444" s="155" t="s">
        <v>71</v>
      </c>
      <c r="I444" s="52"/>
      <c r="J444" s="155" t="s">
        <v>72</v>
      </c>
      <c r="K444" s="155" t="s">
        <v>73</v>
      </c>
      <c r="L444" s="155" t="s">
        <v>68</v>
      </c>
      <c r="M444" s="155"/>
      <c r="N444" s="155"/>
      <c r="O444" s="155"/>
      <c r="P444" s="52" t="s">
        <v>616</v>
      </c>
      <c r="Q444" s="52" t="s">
        <v>74</v>
      </c>
      <c r="R444" s="146"/>
      <c r="S444" s="146"/>
      <c r="T444" s="146" t="s">
        <v>71</v>
      </c>
      <c r="U444" s="146"/>
      <c r="V444" s="146" t="s">
        <v>75</v>
      </c>
      <c r="W444" s="146" t="s">
        <v>73</v>
      </c>
      <c r="X444" s="146"/>
      <c r="Y444" s="146"/>
      <c r="Z444" s="146"/>
      <c r="AA444" s="146"/>
      <c r="AB444" s="52" t="s">
        <v>615</v>
      </c>
      <c r="AC444" s="188" t="s">
        <v>650</v>
      </c>
      <c r="AD444" s="52" t="s">
        <v>609</v>
      </c>
      <c r="AE444" s="189"/>
      <c r="AF444" s="189"/>
      <c r="AG444" s="189"/>
      <c r="AH444" s="189"/>
      <c r="AI444" s="189"/>
      <c r="AJ444" s="193" t="s">
        <v>661</v>
      </c>
      <c r="AK444" s="44"/>
      <c r="AL444" s="189"/>
      <c r="AM444" s="190" t="s">
        <v>635</v>
      </c>
      <c r="AN444" s="52" t="s">
        <v>652</v>
      </c>
      <c r="AO444" s="195" t="s">
        <v>263</v>
      </c>
      <c r="AP444" s="195" t="s">
        <v>200</v>
      </c>
      <c r="AQ444" s="195" t="s">
        <v>663</v>
      </c>
      <c r="AR444" s="148" t="s">
        <v>664</v>
      </c>
      <c r="AS444" s="195" t="s">
        <v>655</v>
      </c>
      <c r="AT444" s="200">
        <v>0</v>
      </c>
      <c r="AU444" s="200">
        <v>0</v>
      </c>
      <c r="AV444" s="200">
        <v>5904165.1100000003</v>
      </c>
      <c r="AW444" s="200">
        <v>0</v>
      </c>
      <c r="AX444" s="200">
        <v>0</v>
      </c>
      <c r="AY444" s="200">
        <v>0</v>
      </c>
      <c r="AZ444" s="197">
        <v>10312</v>
      </c>
      <c r="BA444" s="222"/>
      <c r="BB444" s="588"/>
      <c r="BC444" s="223"/>
      <c r="BD444" s="224"/>
      <c r="BE444" s="224"/>
    </row>
    <row r="445" spans="1:256" s="35" customFormat="1" ht="204">
      <c r="A445" s="191" t="s">
        <v>599</v>
      </c>
      <c r="B445" s="45" t="s">
        <v>590</v>
      </c>
      <c r="C445" s="187">
        <v>401000024</v>
      </c>
      <c r="D445" s="154" t="s">
        <v>591</v>
      </c>
      <c r="E445" s="144" t="s">
        <v>592</v>
      </c>
      <c r="F445" s="52"/>
      <c r="G445" s="52"/>
      <c r="H445" s="155" t="s">
        <v>71</v>
      </c>
      <c r="I445" s="52"/>
      <c r="J445" s="155" t="s">
        <v>72</v>
      </c>
      <c r="K445" s="155" t="s">
        <v>73</v>
      </c>
      <c r="L445" s="155" t="s">
        <v>68</v>
      </c>
      <c r="M445" s="155"/>
      <c r="N445" s="155"/>
      <c r="O445" s="155"/>
      <c r="P445" s="52" t="s">
        <v>616</v>
      </c>
      <c r="Q445" s="52" t="s">
        <v>74</v>
      </c>
      <c r="R445" s="146"/>
      <c r="S445" s="146"/>
      <c r="T445" s="146" t="s">
        <v>71</v>
      </c>
      <c r="U445" s="146"/>
      <c r="V445" s="146" t="s">
        <v>75</v>
      </c>
      <c r="W445" s="146" t="s">
        <v>73</v>
      </c>
      <c r="X445" s="146"/>
      <c r="Y445" s="146"/>
      <c r="Z445" s="146"/>
      <c r="AA445" s="146"/>
      <c r="AB445" s="52" t="s">
        <v>615</v>
      </c>
      <c r="AC445" s="188" t="s">
        <v>660</v>
      </c>
      <c r="AD445" s="52" t="s">
        <v>609</v>
      </c>
      <c r="AE445" s="189"/>
      <c r="AF445" s="189"/>
      <c r="AG445" s="189"/>
      <c r="AH445" s="189"/>
      <c r="AI445" s="189"/>
      <c r="AJ445" s="193" t="s">
        <v>661</v>
      </c>
      <c r="AK445" s="44"/>
      <c r="AL445" s="189"/>
      <c r="AM445" s="190" t="s">
        <v>635</v>
      </c>
      <c r="AN445" s="52" t="s">
        <v>662</v>
      </c>
      <c r="AO445" s="195" t="s">
        <v>263</v>
      </c>
      <c r="AP445" s="195" t="s">
        <v>200</v>
      </c>
      <c r="AQ445" s="195" t="s">
        <v>663</v>
      </c>
      <c r="AR445" s="148" t="s">
        <v>664</v>
      </c>
      <c r="AS445" s="195" t="s">
        <v>655</v>
      </c>
      <c r="AT445" s="200">
        <v>0</v>
      </c>
      <c r="AU445" s="200">
        <v>0</v>
      </c>
      <c r="AV445" s="200">
        <v>1961363.43</v>
      </c>
      <c r="AW445" s="200">
        <v>0</v>
      </c>
      <c r="AX445" s="200">
        <v>0</v>
      </c>
      <c r="AY445" s="200">
        <v>0</v>
      </c>
      <c r="AZ445" s="197">
        <v>10112</v>
      </c>
      <c r="BA445" s="222"/>
      <c r="BB445" s="588"/>
      <c r="BC445" s="223"/>
      <c r="BD445" s="224"/>
      <c r="BE445" s="224"/>
    </row>
    <row r="446" spans="1:256" s="35" customFormat="1" ht="204">
      <c r="A446" s="191" t="s">
        <v>599</v>
      </c>
      <c r="B446" s="45" t="s">
        <v>590</v>
      </c>
      <c r="C446" s="187">
        <v>401000024</v>
      </c>
      <c r="D446" s="154" t="s">
        <v>591</v>
      </c>
      <c r="E446" s="144" t="s">
        <v>592</v>
      </c>
      <c r="F446" s="52"/>
      <c r="G446" s="52"/>
      <c r="H446" s="155" t="s">
        <v>71</v>
      </c>
      <c r="I446" s="52"/>
      <c r="J446" s="155" t="s">
        <v>72</v>
      </c>
      <c r="K446" s="155" t="s">
        <v>73</v>
      </c>
      <c r="L446" s="155" t="s">
        <v>68</v>
      </c>
      <c r="M446" s="155"/>
      <c r="N446" s="155"/>
      <c r="O446" s="155"/>
      <c r="P446" s="52" t="s">
        <v>616</v>
      </c>
      <c r="Q446" s="52" t="s">
        <v>74</v>
      </c>
      <c r="R446" s="146"/>
      <c r="S446" s="146"/>
      <c r="T446" s="146" t="s">
        <v>71</v>
      </c>
      <c r="U446" s="146"/>
      <c r="V446" s="146" t="s">
        <v>75</v>
      </c>
      <c r="W446" s="146" t="s">
        <v>73</v>
      </c>
      <c r="X446" s="146"/>
      <c r="Y446" s="146"/>
      <c r="Z446" s="146"/>
      <c r="AA446" s="146"/>
      <c r="AB446" s="52" t="s">
        <v>615</v>
      </c>
      <c r="AC446" s="188" t="s">
        <v>650</v>
      </c>
      <c r="AD446" s="52" t="s">
        <v>609</v>
      </c>
      <c r="AE446" s="189"/>
      <c r="AF446" s="189"/>
      <c r="AG446" s="189"/>
      <c r="AH446" s="189"/>
      <c r="AI446" s="189"/>
      <c r="AJ446" s="193" t="s">
        <v>661</v>
      </c>
      <c r="AK446" s="44"/>
      <c r="AL446" s="189"/>
      <c r="AM446" s="190" t="s">
        <v>635</v>
      </c>
      <c r="AN446" s="52" t="s">
        <v>665</v>
      </c>
      <c r="AO446" s="195" t="s">
        <v>263</v>
      </c>
      <c r="AP446" s="195" t="s">
        <v>200</v>
      </c>
      <c r="AQ446" s="195" t="s">
        <v>663</v>
      </c>
      <c r="AR446" s="148" t="s">
        <v>664</v>
      </c>
      <c r="AS446" s="195" t="s">
        <v>655</v>
      </c>
      <c r="AT446" s="200">
        <v>0</v>
      </c>
      <c r="AU446" s="200">
        <v>0</v>
      </c>
      <c r="AV446" s="200">
        <v>310745.53000000003</v>
      </c>
      <c r="AW446" s="200">
        <v>0</v>
      </c>
      <c r="AX446" s="200">
        <v>0</v>
      </c>
      <c r="AY446" s="200">
        <v>0</v>
      </c>
      <c r="AZ446" s="197">
        <v>10114</v>
      </c>
      <c r="BA446" s="222"/>
      <c r="BB446" s="588"/>
      <c r="BC446" s="223"/>
      <c r="BD446" s="224"/>
      <c r="BE446" s="224"/>
    </row>
    <row r="447" spans="1:256" s="35" customFormat="1" ht="178.5">
      <c r="A447" s="191" t="s">
        <v>599</v>
      </c>
      <c r="B447" s="45" t="s">
        <v>590</v>
      </c>
      <c r="C447" s="187">
        <v>401000024</v>
      </c>
      <c r="D447" s="154" t="s">
        <v>591</v>
      </c>
      <c r="E447" s="144" t="s">
        <v>592</v>
      </c>
      <c r="F447" s="52"/>
      <c r="G447" s="52"/>
      <c r="H447" s="155" t="s">
        <v>71</v>
      </c>
      <c r="I447" s="52"/>
      <c r="J447" s="155" t="s">
        <v>72</v>
      </c>
      <c r="K447" s="155" t="s">
        <v>73</v>
      </c>
      <c r="L447" s="155" t="s">
        <v>68</v>
      </c>
      <c r="M447" s="155"/>
      <c r="N447" s="155"/>
      <c r="O447" s="155"/>
      <c r="P447" s="52" t="s">
        <v>616</v>
      </c>
      <c r="Q447" s="52" t="s">
        <v>74</v>
      </c>
      <c r="R447" s="146"/>
      <c r="S447" s="146"/>
      <c r="T447" s="146" t="s">
        <v>71</v>
      </c>
      <c r="U447" s="146"/>
      <c r="V447" s="146" t="s">
        <v>75</v>
      </c>
      <c r="W447" s="146" t="s">
        <v>73</v>
      </c>
      <c r="X447" s="146"/>
      <c r="Y447" s="146"/>
      <c r="Z447" s="146"/>
      <c r="AA447" s="146"/>
      <c r="AB447" s="52" t="s">
        <v>615</v>
      </c>
      <c r="AC447" s="188" t="s">
        <v>594</v>
      </c>
      <c r="AD447" s="189"/>
      <c r="AE447" s="189"/>
      <c r="AF447" s="189"/>
      <c r="AG447" s="189"/>
      <c r="AH447" s="189"/>
      <c r="AI447" s="189"/>
      <c r="AJ447" s="189"/>
      <c r="AK447" s="44"/>
      <c r="AL447" s="189"/>
      <c r="AM447" s="190" t="s">
        <v>635</v>
      </c>
      <c r="AN447" s="52" t="s">
        <v>666</v>
      </c>
      <c r="AO447" s="195" t="s">
        <v>263</v>
      </c>
      <c r="AP447" s="195" t="s">
        <v>200</v>
      </c>
      <c r="AQ447" s="195" t="s">
        <v>667</v>
      </c>
      <c r="AR447" s="148" t="s">
        <v>668</v>
      </c>
      <c r="AS447" s="195" t="s">
        <v>655</v>
      </c>
      <c r="AT447" s="200">
        <v>0</v>
      </c>
      <c r="AU447" s="200">
        <v>0</v>
      </c>
      <c r="AV447" s="200">
        <v>10064694.210000001</v>
      </c>
      <c r="AW447" s="200">
        <v>0</v>
      </c>
      <c r="AX447" s="200">
        <v>0</v>
      </c>
      <c r="AY447" s="200">
        <v>0</v>
      </c>
      <c r="AZ447" s="197">
        <v>10101</v>
      </c>
      <c r="BA447" s="222"/>
      <c r="BB447" s="588"/>
      <c r="BC447" s="223"/>
      <c r="BD447" s="224"/>
      <c r="BE447" s="224"/>
    </row>
    <row r="448" spans="1:256" s="35" customFormat="1" ht="191.25">
      <c r="A448" s="191" t="s">
        <v>599</v>
      </c>
      <c r="B448" s="45" t="s">
        <v>590</v>
      </c>
      <c r="C448" s="187">
        <v>401000024</v>
      </c>
      <c r="D448" s="154" t="s">
        <v>591</v>
      </c>
      <c r="E448" s="144" t="s">
        <v>592</v>
      </c>
      <c r="F448" s="52"/>
      <c r="G448" s="52"/>
      <c r="H448" s="155" t="s">
        <v>71</v>
      </c>
      <c r="I448" s="52"/>
      <c r="J448" s="155" t="s">
        <v>72</v>
      </c>
      <c r="K448" s="155" t="s">
        <v>73</v>
      </c>
      <c r="L448" s="155" t="s">
        <v>68</v>
      </c>
      <c r="M448" s="155"/>
      <c r="N448" s="155"/>
      <c r="O448" s="155"/>
      <c r="P448" s="52" t="s">
        <v>616</v>
      </c>
      <c r="Q448" s="52" t="s">
        <v>74</v>
      </c>
      <c r="R448" s="146"/>
      <c r="S448" s="146"/>
      <c r="T448" s="146" t="s">
        <v>71</v>
      </c>
      <c r="U448" s="146"/>
      <c r="V448" s="146" t="s">
        <v>75</v>
      </c>
      <c r="W448" s="146" t="s">
        <v>73</v>
      </c>
      <c r="X448" s="146"/>
      <c r="Y448" s="146"/>
      <c r="Z448" s="146"/>
      <c r="AA448" s="146"/>
      <c r="AB448" s="52" t="s">
        <v>615</v>
      </c>
      <c r="AC448" s="188" t="s">
        <v>594</v>
      </c>
      <c r="AD448" s="189"/>
      <c r="AE448" s="189"/>
      <c r="AF448" s="189"/>
      <c r="AG448" s="189"/>
      <c r="AH448" s="189"/>
      <c r="AI448" s="189"/>
      <c r="AJ448" s="189"/>
      <c r="AK448" s="44"/>
      <c r="AL448" s="189"/>
      <c r="AM448" s="190" t="s">
        <v>635</v>
      </c>
      <c r="AN448" s="52" t="s">
        <v>666</v>
      </c>
      <c r="AO448" s="195" t="s">
        <v>263</v>
      </c>
      <c r="AP448" s="195" t="s">
        <v>200</v>
      </c>
      <c r="AQ448" s="195" t="s">
        <v>669</v>
      </c>
      <c r="AR448" s="148" t="s">
        <v>670</v>
      </c>
      <c r="AS448" s="195" t="s">
        <v>267</v>
      </c>
      <c r="AT448" s="200">
        <v>0</v>
      </c>
      <c r="AU448" s="200">
        <v>0</v>
      </c>
      <c r="AV448" s="200">
        <v>59112.6</v>
      </c>
      <c r="AW448" s="200">
        <v>0</v>
      </c>
      <c r="AX448" s="200">
        <v>0</v>
      </c>
      <c r="AY448" s="200">
        <v>0</v>
      </c>
      <c r="AZ448" s="197">
        <v>10101</v>
      </c>
      <c r="BA448" s="222"/>
      <c r="BB448" s="588"/>
      <c r="BC448" s="223"/>
      <c r="BD448" s="224"/>
      <c r="BE448" s="224"/>
    </row>
    <row r="449" spans="1:256" s="35" customFormat="1" ht="191.25">
      <c r="A449" s="191">
        <v>607</v>
      </c>
      <c r="B449" s="45" t="s">
        <v>590</v>
      </c>
      <c r="C449" s="187">
        <v>401000024</v>
      </c>
      <c r="D449" s="154" t="s">
        <v>591</v>
      </c>
      <c r="E449" s="144" t="s">
        <v>592</v>
      </c>
      <c r="F449" s="52"/>
      <c r="G449" s="52"/>
      <c r="H449" s="155" t="s">
        <v>71</v>
      </c>
      <c r="I449" s="52"/>
      <c r="J449" s="155" t="s">
        <v>72</v>
      </c>
      <c r="K449" s="155" t="s">
        <v>73</v>
      </c>
      <c r="L449" s="155" t="s">
        <v>68</v>
      </c>
      <c r="M449" s="155"/>
      <c r="N449" s="155"/>
      <c r="O449" s="155"/>
      <c r="P449" s="52" t="s">
        <v>616</v>
      </c>
      <c r="Q449" s="52" t="s">
        <v>74</v>
      </c>
      <c r="R449" s="146"/>
      <c r="S449" s="146"/>
      <c r="T449" s="146" t="s">
        <v>71</v>
      </c>
      <c r="U449" s="146"/>
      <c r="V449" s="146" t="s">
        <v>75</v>
      </c>
      <c r="W449" s="146" t="s">
        <v>73</v>
      </c>
      <c r="X449" s="146"/>
      <c r="Y449" s="146"/>
      <c r="Z449" s="146"/>
      <c r="AA449" s="146"/>
      <c r="AB449" s="52" t="s">
        <v>615</v>
      </c>
      <c r="AC449" s="188" t="s">
        <v>594</v>
      </c>
      <c r="AD449" s="189"/>
      <c r="AE449" s="189"/>
      <c r="AF449" s="189"/>
      <c r="AG449" s="189"/>
      <c r="AH449" s="189"/>
      <c r="AI449" s="189"/>
      <c r="AJ449" s="189"/>
      <c r="AK449" s="44"/>
      <c r="AL449" s="189"/>
      <c r="AM449" s="190" t="s">
        <v>635</v>
      </c>
      <c r="AN449" s="52" t="s">
        <v>666</v>
      </c>
      <c r="AO449" s="195" t="s">
        <v>263</v>
      </c>
      <c r="AP449" s="195" t="s">
        <v>200</v>
      </c>
      <c r="AQ449" s="195" t="s">
        <v>669</v>
      </c>
      <c r="AR449" s="148" t="s">
        <v>670</v>
      </c>
      <c r="AS449" s="195" t="s">
        <v>273</v>
      </c>
      <c r="AT449" s="200">
        <v>0</v>
      </c>
      <c r="AU449" s="200">
        <v>0</v>
      </c>
      <c r="AV449" s="200">
        <v>337640</v>
      </c>
      <c r="AW449" s="200">
        <v>0</v>
      </c>
      <c r="AX449" s="200">
        <v>0</v>
      </c>
      <c r="AY449" s="200">
        <v>0</v>
      </c>
      <c r="AZ449" s="197">
        <v>10101</v>
      </c>
      <c r="BA449" s="222"/>
      <c r="BB449" s="588"/>
      <c r="BC449" s="223"/>
      <c r="BD449" s="224"/>
      <c r="BE449" s="224"/>
    </row>
    <row r="450" spans="1:256" s="35" customFormat="1" ht="165.75">
      <c r="A450" s="191">
        <v>607</v>
      </c>
      <c r="B450" s="45" t="s">
        <v>590</v>
      </c>
      <c r="C450" s="187">
        <v>401000024</v>
      </c>
      <c r="D450" s="154" t="s">
        <v>591</v>
      </c>
      <c r="E450" s="144" t="s">
        <v>671</v>
      </c>
      <c r="F450" s="52"/>
      <c r="G450" s="52"/>
      <c r="H450" s="155" t="s">
        <v>672</v>
      </c>
      <c r="I450" s="52"/>
      <c r="J450" s="155">
        <v>10</v>
      </c>
      <c r="K450" s="155"/>
      <c r="L450" s="155"/>
      <c r="M450" s="155"/>
      <c r="N450" s="155" t="s">
        <v>673</v>
      </c>
      <c r="O450" s="155"/>
      <c r="P450" s="52" t="s">
        <v>674</v>
      </c>
      <c r="Q450" s="52" t="s">
        <v>675</v>
      </c>
      <c r="R450" s="146"/>
      <c r="S450" s="146"/>
      <c r="T450" s="146"/>
      <c r="U450" s="146"/>
      <c r="V450" s="146" t="s">
        <v>676</v>
      </c>
      <c r="W450" s="146" t="s">
        <v>677</v>
      </c>
      <c r="X450" s="146"/>
      <c r="Y450" s="146"/>
      <c r="Z450" s="146"/>
      <c r="AA450" s="146"/>
      <c r="AB450" s="52" t="s">
        <v>678</v>
      </c>
      <c r="AC450" s="188" t="s">
        <v>679</v>
      </c>
      <c r="AD450" s="189"/>
      <c r="AE450" s="189"/>
      <c r="AF450" s="189"/>
      <c r="AG450" s="189"/>
      <c r="AH450" s="189"/>
      <c r="AI450" s="189"/>
      <c r="AJ450" s="193" t="s">
        <v>680</v>
      </c>
      <c r="AK450" s="189"/>
      <c r="AL450" s="189"/>
      <c r="AM450" s="189"/>
      <c r="AN450" s="52" t="s">
        <v>681</v>
      </c>
      <c r="AO450" s="195" t="s">
        <v>263</v>
      </c>
      <c r="AP450" s="195" t="s">
        <v>200</v>
      </c>
      <c r="AQ450" s="195" t="s">
        <v>301</v>
      </c>
      <c r="AR450" s="148" t="s">
        <v>302</v>
      </c>
      <c r="AS450" s="195" t="s">
        <v>267</v>
      </c>
      <c r="AT450" s="200">
        <v>344800</v>
      </c>
      <c r="AU450" s="200">
        <v>344800</v>
      </c>
      <c r="AV450" s="200">
        <v>344800</v>
      </c>
      <c r="AW450" s="200">
        <v>344800</v>
      </c>
      <c r="AX450" s="200">
        <v>344800</v>
      </c>
      <c r="AY450" s="200">
        <v>344800</v>
      </c>
      <c r="AZ450" s="197">
        <v>10101</v>
      </c>
      <c r="BA450" s="222"/>
      <c r="BB450" s="588"/>
      <c r="BC450" s="223"/>
      <c r="BD450" s="224"/>
      <c r="BE450" s="224"/>
    </row>
    <row r="451" spans="1:256" s="35" customFormat="1" ht="165.75">
      <c r="A451" s="191">
        <v>607</v>
      </c>
      <c r="B451" s="45" t="s">
        <v>590</v>
      </c>
      <c r="C451" s="187">
        <v>401000024</v>
      </c>
      <c r="D451" s="154" t="s">
        <v>591</v>
      </c>
      <c r="E451" s="144" t="s">
        <v>671</v>
      </c>
      <c r="F451" s="52"/>
      <c r="G451" s="52"/>
      <c r="H451" s="155" t="s">
        <v>672</v>
      </c>
      <c r="I451" s="52"/>
      <c r="J451" s="155">
        <v>10</v>
      </c>
      <c r="K451" s="155"/>
      <c r="L451" s="155"/>
      <c r="M451" s="155"/>
      <c r="N451" s="155" t="s">
        <v>673</v>
      </c>
      <c r="O451" s="155"/>
      <c r="P451" s="52" t="s">
        <v>674</v>
      </c>
      <c r="Q451" s="52" t="s">
        <v>675</v>
      </c>
      <c r="R451" s="146"/>
      <c r="S451" s="146"/>
      <c r="T451" s="146"/>
      <c r="U451" s="146"/>
      <c r="V451" s="146" t="s">
        <v>676</v>
      </c>
      <c r="W451" s="146" t="s">
        <v>677</v>
      </c>
      <c r="X451" s="146"/>
      <c r="Y451" s="146"/>
      <c r="Z451" s="146"/>
      <c r="AA451" s="146"/>
      <c r="AB451" s="52" t="s">
        <v>682</v>
      </c>
      <c r="AC451" s="188" t="s">
        <v>679</v>
      </c>
      <c r="AD451" s="189"/>
      <c r="AE451" s="189"/>
      <c r="AF451" s="189"/>
      <c r="AG451" s="189"/>
      <c r="AH451" s="189"/>
      <c r="AI451" s="189"/>
      <c r="AJ451" s="193" t="s">
        <v>680</v>
      </c>
      <c r="AK451" s="189"/>
      <c r="AL451" s="189"/>
      <c r="AM451" s="189"/>
      <c r="AN451" s="52" t="s">
        <v>683</v>
      </c>
      <c r="AO451" s="195" t="s">
        <v>263</v>
      </c>
      <c r="AP451" s="195" t="s">
        <v>200</v>
      </c>
      <c r="AQ451" s="195" t="s">
        <v>301</v>
      </c>
      <c r="AR451" s="148" t="s">
        <v>302</v>
      </c>
      <c r="AS451" s="195" t="s">
        <v>273</v>
      </c>
      <c r="AT451" s="200">
        <v>48000</v>
      </c>
      <c r="AU451" s="200">
        <v>48000</v>
      </c>
      <c r="AV451" s="200">
        <v>48000</v>
      </c>
      <c r="AW451" s="200">
        <v>48000</v>
      </c>
      <c r="AX451" s="200">
        <v>48000</v>
      </c>
      <c r="AY451" s="200">
        <v>48000</v>
      </c>
      <c r="AZ451" s="197">
        <v>10101</v>
      </c>
      <c r="BA451" s="222"/>
      <c r="BB451" s="588"/>
      <c r="BC451" s="223"/>
      <c r="BD451" s="224"/>
      <c r="BE451" s="224"/>
    </row>
    <row r="452" spans="1:256" s="35" customFormat="1" ht="140.25">
      <c r="A452" s="191">
        <v>607</v>
      </c>
      <c r="B452" s="45" t="s">
        <v>590</v>
      </c>
      <c r="C452" s="187">
        <v>401000032</v>
      </c>
      <c r="D452" s="154" t="s">
        <v>625</v>
      </c>
      <c r="E452" s="144" t="s">
        <v>592</v>
      </c>
      <c r="F452" s="52"/>
      <c r="G452" s="52"/>
      <c r="H452" s="155" t="s">
        <v>71</v>
      </c>
      <c r="I452" s="52"/>
      <c r="J452" s="155" t="s">
        <v>72</v>
      </c>
      <c r="K452" s="155" t="s">
        <v>73</v>
      </c>
      <c r="L452" s="155" t="s">
        <v>68</v>
      </c>
      <c r="M452" s="155"/>
      <c r="N452" s="155"/>
      <c r="O452" s="155"/>
      <c r="P452" s="52" t="s">
        <v>616</v>
      </c>
      <c r="Q452" s="52" t="s">
        <v>74</v>
      </c>
      <c r="R452" s="146"/>
      <c r="S452" s="146"/>
      <c r="T452" s="146" t="s">
        <v>71</v>
      </c>
      <c r="U452" s="146"/>
      <c r="V452" s="146" t="s">
        <v>75</v>
      </c>
      <c r="W452" s="146" t="s">
        <v>73</v>
      </c>
      <c r="X452" s="146"/>
      <c r="Y452" s="146"/>
      <c r="Z452" s="146"/>
      <c r="AA452" s="146"/>
      <c r="AB452" s="52" t="s">
        <v>615</v>
      </c>
      <c r="AC452" s="188" t="s">
        <v>594</v>
      </c>
      <c r="AD452" s="189"/>
      <c r="AE452" s="189"/>
      <c r="AF452" s="189"/>
      <c r="AG452" s="189"/>
      <c r="AH452" s="189"/>
      <c r="AI452" s="189"/>
      <c r="AJ452" s="189"/>
      <c r="AK452" s="44"/>
      <c r="AL452" s="189"/>
      <c r="AM452" s="190" t="s">
        <v>635</v>
      </c>
      <c r="AN452" s="52" t="s">
        <v>666</v>
      </c>
      <c r="AO452" s="195" t="s">
        <v>263</v>
      </c>
      <c r="AP452" s="195" t="s">
        <v>200</v>
      </c>
      <c r="AQ452" s="195" t="s">
        <v>684</v>
      </c>
      <c r="AR452" s="148" t="s">
        <v>628</v>
      </c>
      <c r="AS452" s="195" t="s">
        <v>267</v>
      </c>
      <c r="AT452" s="200">
        <v>0</v>
      </c>
      <c r="AU452" s="200">
        <v>0</v>
      </c>
      <c r="AV452" s="200">
        <v>391429.96</v>
      </c>
      <c r="AW452" s="200">
        <v>0</v>
      </c>
      <c r="AX452" s="200">
        <v>0</v>
      </c>
      <c r="AY452" s="200">
        <v>0</v>
      </c>
      <c r="AZ452" s="197">
        <v>10113</v>
      </c>
      <c r="BA452" s="222"/>
      <c r="BB452" s="588"/>
      <c r="BC452" s="223"/>
      <c r="BD452" s="224"/>
      <c r="BE452" s="224"/>
    </row>
    <row r="453" spans="1:256" s="170" customFormat="1" ht="293.25">
      <c r="A453" s="191" t="s">
        <v>599</v>
      </c>
      <c r="B453" s="45" t="s">
        <v>590</v>
      </c>
      <c r="C453" s="187">
        <v>401000024</v>
      </c>
      <c r="D453" s="154" t="s">
        <v>591</v>
      </c>
      <c r="E453" s="144" t="s">
        <v>685</v>
      </c>
      <c r="F453" s="52"/>
      <c r="G453" s="52"/>
      <c r="H453" s="155" t="s">
        <v>686</v>
      </c>
      <c r="I453" s="52" t="s">
        <v>687</v>
      </c>
      <c r="J453" s="155" t="s">
        <v>688</v>
      </c>
      <c r="K453" s="155" t="s">
        <v>689</v>
      </c>
      <c r="L453" s="155" t="s">
        <v>690</v>
      </c>
      <c r="M453" s="155"/>
      <c r="N453" s="155"/>
      <c r="O453" s="155"/>
      <c r="P453" s="52" t="s">
        <v>691</v>
      </c>
      <c r="Q453" s="52" t="s">
        <v>74</v>
      </c>
      <c r="R453" s="146"/>
      <c r="S453" s="146"/>
      <c r="T453" s="146" t="s">
        <v>71</v>
      </c>
      <c r="U453" s="146"/>
      <c r="V453" s="146" t="s">
        <v>75</v>
      </c>
      <c r="W453" s="146" t="s">
        <v>73</v>
      </c>
      <c r="X453" s="146"/>
      <c r="Y453" s="146"/>
      <c r="Z453" s="146"/>
      <c r="AA453" s="146"/>
      <c r="AB453" s="52" t="s">
        <v>615</v>
      </c>
      <c r="AC453" s="188" t="s">
        <v>594</v>
      </c>
      <c r="AD453" s="189"/>
      <c r="AE453" s="189"/>
      <c r="AF453" s="189"/>
      <c r="AG453" s="189"/>
      <c r="AH453" s="189"/>
      <c r="AI453" s="189"/>
      <c r="AJ453" s="189"/>
      <c r="AK453" s="44"/>
      <c r="AL453" s="189"/>
      <c r="AM453" s="190" t="s">
        <v>692</v>
      </c>
      <c r="AN453" s="52" t="s">
        <v>666</v>
      </c>
      <c r="AO453" s="195" t="s">
        <v>263</v>
      </c>
      <c r="AP453" s="195" t="s">
        <v>200</v>
      </c>
      <c r="AQ453" s="195" t="s">
        <v>326</v>
      </c>
      <c r="AR453" s="148" t="s">
        <v>327</v>
      </c>
      <c r="AS453" s="195" t="s">
        <v>267</v>
      </c>
      <c r="AT453" s="200">
        <v>0</v>
      </c>
      <c r="AU453" s="200">
        <v>0</v>
      </c>
      <c r="AV453" s="200">
        <v>150000</v>
      </c>
      <c r="AW453" s="200">
        <v>0</v>
      </c>
      <c r="AX453" s="200">
        <v>0</v>
      </c>
      <c r="AY453" s="200">
        <v>0</v>
      </c>
      <c r="AZ453" s="197">
        <v>10101</v>
      </c>
      <c r="BA453" s="222"/>
      <c r="BB453" s="588"/>
      <c r="BC453" s="223"/>
      <c r="BD453" s="224"/>
      <c r="BE453" s="224"/>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EV453" s="35"/>
      <c r="EW453" s="35"/>
      <c r="EX453" s="35"/>
      <c r="EY453" s="35"/>
      <c r="EZ453" s="35"/>
      <c r="FA453" s="35"/>
      <c r="FB453" s="35"/>
      <c r="FC453" s="35"/>
      <c r="FD453" s="35"/>
      <c r="FE453" s="35"/>
      <c r="FF453" s="35"/>
      <c r="FG453" s="35"/>
      <c r="FH453" s="35"/>
      <c r="FI453" s="35"/>
      <c r="FJ453" s="35"/>
      <c r="FK453" s="35"/>
      <c r="FL453" s="35"/>
      <c r="FM453" s="35"/>
      <c r="FN453" s="35"/>
      <c r="FO453" s="35"/>
      <c r="FP453" s="35"/>
      <c r="FQ453" s="35"/>
      <c r="FR453" s="35"/>
      <c r="FS453" s="35"/>
      <c r="FT453" s="35"/>
      <c r="FU453" s="35"/>
      <c r="FV453" s="35"/>
      <c r="FW453" s="35"/>
      <c r="FX453" s="35"/>
      <c r="FY453" s="35"/>
      <c r="FZ453" s="35"/>
      <c r="GA453" s="35"/>
      <c r="GB453" s="35"/>
      <c r="GC453" s="35"/>
      <c r="GD453" s="35"/>
      <c r="GE453" s="35"/>
      <c r="GF453" s="35"/>
      <c r="GG453" s="35"/>
      <c r="GH453" s="35"/>
      <c r="GI453" s="35"/>
      <c r="GJ453" s="35"/>
      <c r="GK453" s="35"/>
      <c r="GL453" s="35"/>
      <c r="GM453" s="35"/>
      <c r="GN453" s="35"/>
      <c r="GO453" s="35"/>
      <c r="GP453" s="35"/>
      <c r="GQ453" s="35"/>
      <c r="GR453" s="35"/>
      <c r="GS453" s="35"/>
      <c r="GT453" s="35"/>
      <c r="GU453" s="35"/>
      <c r="GV453" s="35"/>
      <c r="GW453" s="35"/>
      <c r="GX453" s="35"/>
      <c r="GY453" s="35"/>
      <c r="GZ453" s="35"/>
      <c r="HA453" s="35"/>
      <c r="HB453" s="35"/>
      <c r="HC453" s="35"/>
      <c r="HD453" s="35"/>
      <c r="HE453" s="35"/>
      <c r="HF453" s="35"/>
      <c r="HG453" s="35"/>
      <c r="HH453" s="35"/>
      <c r="HI453" s="35"/>
      <c r="HJ453" s="35"/>
      <c r="HK453" s="35"/>
      <c r="HL453" s="35"/>
      <c r="HM453" s="35"/>
      <c r="HN453" s="35"/>
      <c r="HO453" s="35"/>
      <c r="HP453" s="35"/>
      <c r="HQ453" s="35"/>
      <c r="HR453" s="35"/>
      <c r="HS453" s="35"/>
      <c r="HT453" s="35"/>
      <c r="HU453" s="35"/>
      <c r="HV453" s="35"/>
      <c r="HW453" s="35"/>
      <c r="HX453" s="35"/>
      <c r="HY453" s="35"/>
      <c r="HZ453" s="35"/>
      <c r="IA453" s="35"/>
      <c r="IB453" s="35"/>
      <c r="IC453" s="35"/>
      <c r="ID453" s="35"/>
      <c r="IE453" s="35"/>
      <c r="IF453" s="35"/>
      <c r="IG453" s="35"/>
      <c r="IH453" s="35"/>
      <c r="II453" s="35"/>
      <c r="IJ453" s="35"/>
      <c r="IK453" s="35"/>
      <c r="IL453" s="35"/>
      <c r="IM453" s="35"/>
      <c r="IN453" s="35"/>
      <c r="IO453" s="35"/>
      <c r="IP453" s="35"/>
      <c r="IQ453" s="35"/>
      <c r="IR453" s="35"/>
      <c r="IS453" s="35"/>
      <c r="IT453" s="35"/>
      <c r="IU453" s="35"/>
      <c r="IV453" s="35"/>
    </row>
    <row r="454" spans="1:256" ht="273" customHeight="1">
      <c r="A454" s="191">
        <v>607</v>
      </c>
      <c r="B454" s="45" t="s">
        <v>590</v>
      </c>
      <c r="C454" s="187">
        <v>401000024</v>
      </c>
      <c r="D454" s="154" t="s">
        <v>591</v>
      </c>
      <c r="E454" s="144" t="s">
        <v>685</v>
      </c>
      <c r="F454" s="52"/>
      <c r="G454" s="52"/>
      <c r="H454" s="155" t="s">
        <v>686</v>
      </c>
      <c r="I454" s="52" t="s">
        <v>687</v>
      </c>
      <c r="J454" s="155" t="s">
        <v>688</v>
      </c>
      <c r="K454" s="155" t="s">
        <v>689</v>
      </c>
      <c r="L454" s="155" t="s">
        <v>690</v>
      </c>
      <c r="M454" s="155"/>
      <c r="N454" s="155"/>
      <c r="O454" s="155"/>
      <c r="P454" s="52" t="s">
        <v>691</v>
      </c>
      <c r="Q454" s="52" t="s">
        <v>74</v>
      </c>
      <c r="R454" s="146"/>
      <c r="S454" s="146"/>
      <c r="T454" s="146" t="s">
        <v>71</v>
      </c>
      <c r="U454" s="146"/>
      <c r="V454" s="146" t="s">
        <v>75</v>
      </c>
      <c r="W454" s="146" t="s">
        <v>73</v>
      </c>
      <c r="X454" s="146"/>
      <c r="Y454" s="146"/>
      <c r="Z454" s="146"/>
      <c r="AA454" s="146"/>
      <c r="AB454" s="52" t="s">
        <v>615</v>
      </c>
      <c r="AC454" s="188" t="s">
        <v>594</v>
      </c>
      <c r="AD454" s="189"/>
      <c r="AE454" s="189"/>
      <c r="AF454" s="189"/>
      <c r="AG454" s="189"/>
      <c r="AH454" s="189"/>
      <c r="AI454" s="189"/>
      <c r="AJ454" s="189"/>
      <c r="AK454" s="189"/>
      <c r="AL454" s="189"/>
      <c r="AM454" s="190" t="s">
        <v>692</v>
      </c>
      <c r="AN454" s="52" t="s">
        <v>596</v>
      </c>
      <c r="AO454" s="195" t="s">
        <v>263</v>
      </c>
      <c r="AP454" s="195" t="s">
        <v>200</v>
      </c>
      <c r="AQ454" s="195" t="s">
        <v>326</v>
      </c>
      <c r="AR454" s="148" t="s">
        <v>327</v>
      </c>
      <c r="AS454" s="195" t="s">
        <v>273</v>
      </c>
      <c r="AT454" s="200">
        <v>0</v>
      </c>
      <c r="AU454" s="200">
        <v>0</v>
      </c>
      <c r="AV454" s="200">
        <v>345430</v>
      </c>
      <c r="AW454" s="200">
        <v>0</v>
      </c>
      <c r="AX454" s="200">
        <v>0</v>
      </c>
      <c r="AY454" s="200">
        <v>0</v>
      </c>
      <c r="AZ454" s="197">
        <v>10101</v>
      </c>
      <c r="BA454" s="222"/>
      <c r="BB454" s="588"/>
      <c r="BC454" s="223"/>
      <c r="BD454" s="224"/>
      <c r="BE454" s="224"/>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5"/>
      <c r="ER454" s="35"/>
      <c r="ES454" s="35"/>
      <c r="ET454" s="35"/>
      <c r="EU454" s="35"/>
      <c r="EV454" s="35"/>
      <c r="EW454" s="35"/>
      <c r="EX454" s="35"/>
      <c r="EY454" s="35"/>
      <c r="EZ454" s="35"/>
      <c r="FA454" s="35"/>
      <c r="FB454" s="35"/>
      <c r="FC454" s="35"/>
      <c r="FD454" s="35"/>
      <c r="FE454" s="35"/>
      <c r="FF454" s="35"/>
      <c r="FG454" s="35"/>
      <c r="FH454" s="35"/>
      <c r="FI454" s="35"/>
      <c r="FJ454" s="35"/>
      <c r="FK454" s="35"/>
      <c r="FL454" s="35"/>
      <c r="FM454" s="35"/>
      <c r="FN454" s="35"/>
      <c r="FO454" s="35"/>
      <c r="FP454" s="35"/>
      <c r="FQ454" s="35"/>
      <c r="FR454" s="35"/>
      <c r="FS454" s="35"/>
      <c r="FT454" s="35"/>
      <c r="FU454" s="35"/>
      <c r="FV454" s="35"/>
      <c r="FW454" s="35"/>
      <c r="FX454" s="35"/>
      <c r="FY454" s="35"/>
      <c r="FZ454" s="35"/>
      <c r="GA454" s="35"/>
      <c r="GB454" s="35"/>
      <c r="GC454" s="35"/>
      <c r="GD454" s="35"/>
      <c r="GE454" s="35"/>
      <c r="GF454" s="35"/>
      <c r="GG454" s="35"/>
      <c r="GH454" s="35"/>
      <c r="GI454" s="35"/>
      <c r="GJ454" s="35"/>
      <c r="GK454" s="35"/>
      <c r="GL454" s="35"/>
      <c r="GM454" s="35"/>
      <c r="GN454" s="35"/>
      <c r="GO454" s="35"/>
      <c r="GP454" s="35"/>
      <c r="GQ454" s="35"/>
      <c r="GR454" s="35"/>
      <c r="GS454" s="35"/>
      <c r="GT454" s="35"/>
      <c r="GU454" s="35"/>
      <c r="GV454" s="35"/>
      <c r="GW454" s="35"/>
      <c r="GX454" s="35"/>
      <c r="GY454" s="35"/>
      <c r="GZ454" s="35"/>
      <c r="HA454" s="35"/>
      <c r="HB454" s="35"/>
      <c r="HC454" s="35"/>
      <c r="HD454" s="35"/>
      <c r="HE454" s="35"/>
      <c r="HF454" s="35"/>
      <c r="HG454" s="35"/>
      <c r="HH454" s="35"/>
      <c r="HI454" s="35"/>
      <c r="HJ454" s="35"/>
      <c r="HK454" s="35"/>
      <c r="HL454" s="35"/>
      <c r="HM454" s="35"/>
      <c r="HN454" s="35"/>
      <c r="HO454" s="35"/>
      <c r="HP454" s="35"/>
      <c r="HQ454" s="35"/>
      <c r="HR454" s="35"/>
      <c r="HS454" s="35"/>
      <c r="HT454" s="35"/>
      <c r="HU454" s="35"/>
      <c r="HV454" s="35"/>
      <c r="HW454" s="35"/>
      <c r="HX454" s="35"/>
      <c r="HY454" s="35"/>
      <c r="HZ454" s="35"/>
      <c r="IA454" s="35"/>
      <c r="IB454" s="35"/>
      <c r="IC454" s="35"/>
      <c r="ID454" s="35"/>
      <c r="IE454" s="35"/>
      <c r="IF454" s="35"/>
      <c r="IG454" s="35"/>
      <c r="IH454" s="35"/>
      <c r="II454" s="35"/>
      <c r="IJ454" s="35"/>
      <c r="IK454" s="35"/>
      <c r="IL454" s="35"/>
      <c r="IM454" s="35"/>
      <c r="IN454" s="35"/>
      <c r="IO454" s="35"/>
      <c r="IP454" s="35"/>
      <c r="IQ454" s="35"/>
      <c r="IR454" s="35"/>
      <c r="IS454" s="35"/>
      <c r="IT454" s="35"/>
      <c r="IU454" s="35"/>
      <c r="IV454" s="35"/>
    </row>
    <row r="455" spans="1:256" ht="76.5">
      <c r="A455" s="191">
        <v>607</v>
      </c>
      <c r="B455" s="45" t="s">
        <v>600</v>
      </c>
      <c r="C455" s="187">
        <v>401000029</v>
      </c>
      <c r="D455" s="154" t="s">
        <v>647</v>
      </c>
      <c r="E455" s="144" t="s">
        <v>592</v>
      </c>
      <c r="F455" s="52"/>
      <c r="G455" s="52"/>
      <c r="H455" s="155" t="s">
        <v>71</v>
      </c>
      <c r="I455" s="52"/>
      <c r="J455" s="155">
        <v>16</v>
      </c>
      <c r="K455" s="155">
        <v>1</v>
      </c>
      <c r="L455" s="155">
        <v>16</v>
      </c>
      <c r="M455" s="155"/>
      <c r="N455" s="155"/>
      <c r="O455" s="155"/>
      <c r="P455" s="52" t="s">
        <v>614</v>
      </c>
      <c r="Q455" s="52" t="s">
        <v>74</v>
      </c>
      <c r="R455" s="146"/>
      <c r="S455" s="146"/>
      <c r="T455" s="146" t="s">
        <v>71</v>
      </c>
      <c r="U455" s="146"/>
      <c r="V455" s="146">
        <v>9</v>
      </c>
      <c r="W455" s="146">
        <v>1</v>
      </c>
      <c r="X455" s="146"/>
      <c r="Y455" s="146"/>
      <c r="Z455" s="146"/>
      <c r="AA455" s="146"/>
      <c r="AB455" s="52" t="s">
        <v>615</v>
      </c>
      <c r="AC455" s="188" t="s">
        <v>594</v>
      </c>
      <c r="AD455" s="189"/>
      <c r="AE455" s="189"/>
      <c r="AF455" s="189"/>
      <c r="AG455" s="189"/>
      <c r="AH455" s="189"/>
      <c r="AI455" s="189"/>
      <c r="AJ455" s="189"/>
      <c r="AK455" s="44"/>
      <c r="AL455" s="189"/>
      <c r="AM455" s="190" t="s">
        <v>648</v>
      </c>
      <c r="AN455" s="52" t="s">
        <v>605</v>
      </c>
      <c r="AO455" s="195" t="s">
        <v>208</v>
      </c>
      <c r="AP455" s="195" t="s">
        <v>99</v>
      </c>
      <c r="AQ455" s="195" t="s">
        <v>693</v>
      </c>
      <c r="AR455" s="148" t="s">
        <v>265</v>
      </c>
      <c r="AS455" s="195" t="s">
        <v>331</v>
      </c>
      <c r="AT455" s="200">
        <v>49386.21</v>
      </c>
      <c r="AU455" s="200">
        <v>49386.21</v>
      </c>
      <c r="AV455" s="200">
        <v>0</v>
      </c>
      <c r="AW455" s="200">
        <v>0</v>
      </c>
      <c r="AX455" s="200">
        <v>0</v>
      </c>
      <c r="AY455" s="200">
        <v>0</v>
      </c>
      <c r="AZ455" s="197">
        <v>10306</v>
      </c>
      <c r="BA455" s="222"/>
      <c r="BB455" s="588"/>
      <c r="BC455" s="223"/>
      <c r="BD455" s="224"/>
      <c r="BE455" s="224"/>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EV455" s="35"/>
      <c r="EW455" s="35"/>
      <c r="EX455" s="35"/>
      <c r="EY455" s="35"/>
      <c r="EZ455" s="35"/>
      <c r="FA455" s="35"/>
      <c r="FB455" s="35"/>
      <c r="FC455" s="35"/>
      <c r="FD455" s="35"/>
      <c r="FE455" s="35"/>
      <c r="FF455" s="35"/>
      <c r="FG455" s="35"/>
      <c r="FH455" s="35"/>
      <c r="FI455" s="35"/>
      <c r="FJ455" s="35"/>
      <c r="FK455" s="35"/>
      <c r="FL455" s="35"/>
      <c r="FM455" s="35"/>
      <c r="FN455" s="35"/>
      <c r="FO455" s="35"/>
      <c r="FP455" s="35"/>
      <c r="FQ455" s="35"/>
      <c r="FR455" s="35"/>
      <c r="FS455" s="35"/>
      <c r="FT455" s="35"/>
      <c r="FU455" s="35"/>
      <c r="FV455" s="35"/>
      <c r="FW455" s="35"/>
      <c r="FX455" s="35"/>
      <c r="FY455" s="35"/>
      <c r="FZ455" s="35"/>
      <c r="GA455" s="35"/>
      <c r="GB455" s="35"/>
      <c r="GC455" s="35"/>
      <c r="GD455" s="35"/>
      <c r="GE455" s="35"/>
      <c r="GF455" s="35"/>
      <c r="GG455" s="35"/>
      <c r="GH455" s="35"/>
      <c r="GI455" s="35"/>
      <c r="GJ455" s="35"/>
      <c r="GK455" s="35"/>
      <c r="GL455" s="35"/>
      <c r="GM455" s="35"/>
      <c r="GN455" s="35"/>
      <c r="GO455" s="35"/>
      <c r="GP455" s="35"/>
      <c r="GQ455" s="35"/>
      <c r="GR455" s="35"/>
      <c r="GS455" s="35"/>
      <c r="GT455" s="35"/>
      <c r="GU455" s="35"/>
      <c r="GV455" s="35"/>
      <c r="GW455" s="35"/>
      <c r="GX455" s="35"/>
      <c r="GY455" s="35"/>
      <c r="GZ455" s="35"/>
      <c r="HA455" s="35"/>
      <c r="HB455" s="35"/>
      <c r="HC455" s="35"/>
      <c r="HD455" s="35"/>
      <c r="HE455" s="35"/>
      <c r="HF455" s="35"/>
      <c r="HG455" s="35"/>
      <c r="HH455" s="35"/>
      <c r="HI455" s="35"/>
      <c r="HJ455" s="35"/>
      <c r="HK455" s="35"/>
      <c r="HL455" s="35"/>
      <c r="HM455" s="35"/>
      <c r="HN455" s="35"/>
      <c r="HO455" s="35"/>
      <c r="HP455" s="35"/>
      <c r="HQ455" s="35"/>
      <c r="HR455" s="35"/>
      <c r="HS455" s="35"/>
      <c r="HT455" s="35"/>
      <c r="HU455" s="35"/>
      <c r="HV455" s="35"/>
      <c r="HW455" s="35"/>
      <c r="HX455" s="35"/>
      <c r="HY455" s="35"/>
      <c r="HZ455" s="35"/>
      <c r="IA455" s="35"/>
      <c r="IB455" s="35"/>
      <c r="IC455" s="35"/>
      <c r="ID455" s="35"/>
      <c r="IE455" s="35"/>
      <c r="IF455" s="35"/>
      <c r="IG455" s="35"/>
      <c r="IH455" s="35"/>
      <c r="II455" s="35"/>
      <c r="IJ455" s="35"/>
      <c r="IK455" s="35"/>
      <c r="IL455" s="35"/>
      <c r="IM455" s="35"/>
      <c r="IN455" s="35"/>
      <c r="IO455" s="35"/>
      <c r="IP455" s="35"/>
      <c r="IQ455" s="35"/>
      <c r="IR455" s="35"/>
      <c r="IS455" s="35"/>
      <c r="IT455" s="35"/>
      <c r="IU455" s="35"/>
      <c r="IV455" s="35"/>
    </row>
    <row r="456" spans="1:256" ht="76.5">
      <c r="A456" s="191">
        <v>607</v>
      </c>
      <c r="B456" s="45" t="s">
        <v>600</v>
      </c>
      <c r="C456" s="187">
        <v>401000029</v>
      </c>
      <c r="D456" s="154" t="s">
        <v>647</v>
      </c>
      <c r="E456" s="144" t="s">
        <v>592</v>
      </c>
      <c r="F456" s="52"/>
      <c r="G456" s="52"/>
      <c r="H456" s="155" t="s">
        <v>71</v>
      </c>
      <c r="I456" s="52"/>
      <c r="J456" s="155">
        <v>16</v>
      </c>
      <c r="K456" s="155">
        <v>1</v>
      </c>
      <c r="L456" s="155">
        <v>16</v>
      </c>
      <c r="M456" s="155"/>
      <c r="N456" s="155"/>
      <c r="O456" s="155"/>
      <c r="P456" s="52" t="s">
        <v>204</v>
      </c>
      <c r="Q456" s="52" t="s">
        <v>74</v>
      </c>
      <c r="R456" s="146"/>
      <c r="S456" s="146"/>
      <c r="T456" s="146" t="s">
        <v>71</v>
      </c>
      <c r="U456" s="146"/>
      <c r="V456" s="146">
        <v>9</v>
      </c>
      <c r="W456" s="146">
        <v>1</v>
      </c>
      <c r="X456" s="146"/>
      <c r="Y456" s="146"/>
      <c r="Z456" s="146"/>
      <c r="AA456" s="146"/>
      <c r="AB456" s="52" t="s">
        <v>615</v>
      </c>
      <c r="AC456" s="188" t="s">
        <v>594</v>
      </c>
      <c r="AD456" s="189"/>
      <c r="AE456" s="189"/>
      <c r="AF456" s="189"/>
      <c r="AG456" s="189"/>
      <c r="AH456" s="189"/>
      <c r="AI456" s="189"/>
      <c r="AJ456" s="189"/>
      <c r="AK456" s="44"/>
      <c r="AL456" s="189"/>
      <c r="AM456" s="190" t="s">
        <v>648</v>
      </c>
      <c r="AN456" s="52" t="s">
        <v>605</v>
      </c>
      <c r="AO456" s="195" t="s">
        <v>208</v>
      </c>
      <c r="AP456" s="195" t="s">
        <v>99</v>
      </c>
      <c r="AQ456" s="195" t="s">
        <v>693</v>
      </c>
      <c r="AR456" s="148" t="s">
        <v>265</v>
      </c>
      <c r="AS456" s="195" t="s">
        <v>267</v>
      </c>
      <c r="AT456" s="200">
        <v>159931.65</v>
      </c>
      <c r="AU456" s="200">
        <v>159931.65</v>
      </c>
      <c r="AV456" s="200">
        <v>0</v>
      </c>
      <c r="AW456" s="200">
        <v>0</v>
      </c>
      <c r="AX456" s="200">
        <v>0</v>
      </c>
      <c r="AY456" s="200">
        <v>0</v>
      </c>
      <c r="AZ456" s="197">
        <v>10101</v>
      </c>
      <c r="BA456" s="222"/>
      <c r="BB456" s="588"/>
      <c r="BC456" s="223"/>
      <c r="BD456" s="224"/>
      <c r="BE456" s="224"/>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5"/>
      <c r="ER456" s="35"/>
      <c r="ES456" s="35"/>
      <c r="ET456" s="35"/>
      <c r="EU456" s="35"/>
      <c r="EV456" s="35"/>
      <c r="EW456" s="35"/>
      <c r="EX456" s="35"/>
      <c r="EY456" s="35"/>
      <c r="EZ456" s="35"/>
      <c r="FA456" s="35"/>
      <c r="FB456" s="35"/>
      <c r="FC456" s="35"/>
      <c r="FD456" s="35"/>
      <c r="FE456" s="35"/>
      <c r="FF456" s="35"/>
      <c r="FG456" s="35"/>
      <c r="FH456" s="35"/>
      <c r="FI456" s="35"/>
      <c r="FJ456" s="35"/>
      <c r="FK456" s="35"/>
      <c r="FL456" s="35"/>
      <c r="FM456" s="35"/>
      <c r="FN456" s="35"/>
      <c r="FO456" s="35"/>
      <c r="FP456" s="35"/>
      <c r="FQ456" s="35"/>
      <c r="FR456" s="35"/>
      <c r="FS456" s="35"/>
      <c r="FT456" s="35"/>
      <c r="FU456" s="35"/>
      <c r="FV456" s="35"/>
      <c r="FW456" s="35"/>
      <c r="FX456" s="35"/>
      <c r="FY456" s="35"/>
      <c r="FZ456" s="35"/>
      <c r="GA456" s="35"/>
      <c r="GB456" s="35"/>
      <c r="GC456" s="35"/>
      <c r="GD456" s="35"/>
      <c r="GE456" s="35"/>
      <c r="GF456" s="35"/>
      <c r="GG456" s="35"/>
      <c r="GH456" s="35"/>
      <c r="GI456" s="35"/>
      <c r="GJ456" s="35"/>
      <c r="GK456" s="35"/>
      <c r="GL456" s="35"/>
      <c r="GM456" s="35"/>
      <c r="GN456" s="35"/>
      <c r="GO456" s="35"/>
      <c r="GP456" s="35"/>
      <c r="GQ456" s="35"/>
      <c r="GR456" s="35"/>
      <c r="GS456" s="35"/>
      <c r="GT456" s="35"/>
      <c r="GU456" s="35"/>
      <c r="GV456" s="35"/>
      <c r="GW456" s="35"/>
      <c r="GX456" s="35"/>
      <c r="GY456" s="35"/>
      <c r="GZ456" s="35"/>
      <c r="HA456" s="35"/>
      <c r="HB456" s="35"/>
      <c r="HC456" s="35"/>
      <c r="HD456" s="35"/>
      <c r="HE456" s="35"/>
      <c r="HF456" s="35"/>
      <c r="HG456" s="35"/>
      <c r="HH456" s="35"/>
      <c r="HI456" s="35"/>
      <c r="HJ456" s="35"/>
      <c r="HK456" s="35"/>
      <c r="HL456" s="35"/>
      <c r="HM456" s="35"/>
      <c r="HN456" s="35"/>
      <c r="HO456" s="35"/>
      <c r="HP456" s="35"/>
      <c r="HQ456" s="35"/>
      <c r="HR456" s="35"/>
      <c r="HS456" s="35"/>
      <c r="HT456" s="35"/>
      <c r="HU456" s="35"/>
      <c r="HV456" s="35"/>
      <c r="HW456" s="35"/>
      <c r="HX456" s="35"/>
      <c r="HY456" s="35"/>
      <c r="HZ456" s="35"/>
      <c r="IA456" s="35"/>
      <c r="IB456" s="35"/>
      <c r="IC456" s="35"/>
      <c r="ID456" s="35"/>
      <c r="IE456" s="35"/>
      <c r="IF456" s="35"/>
      <c r="IG456" s="35"/>
      <c r="IH456" s="35"/>
      <c r="II456" s="35"/>
      <c r="IJ456" s="35"/>
      <c r="IK456" s="35"/>
      <c r="IL456" s="35"/>
      <c r="IM456" s="35"/>
      <c r="IN456" s="35"/>
      <c r="IO456" s="35"/>
      <c r="IP456" s="35"/>
      <c r="IQ456" s="35"/>
      <c r="IR456" s="35"/>
      <c r="IS456" s="35"/>
      <c r="IT456" s="35"/>
      <c r="IU456" s="35"/>
      <c r="IV456" s="35"/>
    </row>
    <row r="457" spans="1:256" ht="76.5">
      <c r="A457" s="191">
        <v>607</v>
      </c>
      <c r="B457" s="45" t="s">
        <v>600</v>
      </c>
      <c r="C457" s="187">
        <v>401000029</v>
      </c>
      <c r="D457" s="154" t="s">
        <v>647</v>
      </c>
      <c r="E457" s="144" t="s">
        <v>592</v>
      </c>
      <c r="F457" s="52"/>
      <c r="G457" s="52"/>
      <c r="H457" s="155" t="s">
        <v>71</v>
      </c>
      <c r="I457" s="52"/>
      <c r="J457" s="155">
        <v>16</v>
      </c>
      <c r="K457" s="155">
        <v>1</v>
      </c>
      <c r="L457" s="155">
        <v>16</v>
      </c>
      <c r="M457" s="155"/>
      <c r="N457" s="155"/>
      <c r="O457" s="155"/>
      <c r="P457" s="52" t="s">
        <v>694</v>
      </c>
      <c r="Q457" s="52" t="s">
        <v>74</v>
      </c>
      <c r="R457" s="146"/>
      <c r="S457" s="146"/>
      <c r="T457" s="146" t="s">
        <v>71</v>
      </c>
      <c r="U457" s="146"/>
      <c r="V457" s="146">
        <v>9</v>
      </c>
      <c r="W457" s="146">
        <v>1</v>
      </c>
      <c r="X457" s="146"/>
      <c r="Y457" s="146"/>
      <c r="Z457" s="146"/>
      <c r="AA457" s="146"/>
      <c r="AB457" s="52" t="s">
        <v>615</v>
      </c>
      <c r="AC457" s="188" t="s">
        <v>594</v>
      </c>
      <c r="AD457" s="189"/>
      <c r="AE457" s="189"/>
      <c r="AF457" s="189"/>
      <c r="AG457" s="189"/>
      <c r="AH457" s="189"/>
      <c r="AI457" s="189"/>
      <c r="AJ457" s="189"/>
      <c r="AK457" s="44"/>
      <c r="AL457" s="189"/>
      <c r="AM457" s="190" t="s">
        <v>648</v>
      </c>
      <c r="AN457" s="52" t="s">
        <v>605</v>
      </c>
      <c r="AO457" s="195" t="s">
        <v>208</v>
      </c>
      <c r="AP457" s="195" t="s">
        <v>99</v>
      </c>
      <c r="AQ457" s="195" t="s">
        <v>693</v>
      </c>
      <c r="AR457" s="148" t="s">
        <v>265</v>
      </c>
      <c r="AS457" s="195" t="s">
        <v>331</v>
      </c>
      <c r="AT457" s="200">
        <v>57526515.189999998</v>
      </c>
      <c r="AU457" s="200">
        <v>57526515.189999998</v>
      </c>
      <c r="AV457" s="217">
        <v>0</v>
      </c>
      <c r="AW457" s="219">
        <v>0</v>
      </c>
      <c r="AX457" s="219">
        <v>0</v>
      </c>
      <c r="AY457" s="219">
        <v>0</v>
      </c>
      <c r="AZ457" s="197">
        <v>10101</v>
      </c>
      <c r="BA457" s="222"/>
      <c r="BB457" s="588"/>
      <c r="BC457" s="223"/>
      <c r="BD457" s="224"/>
      <c r="BE457" s="224"/>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35"/>
      <c r="EA457" s="35"/>
      <c r="EB457" s="35"/>
      <c r="EC457" s="35"/>
      <c r="ED457" s="35"/>
      <c r="EE457" s="35"/>
      <c r="EF457" s="35"/>
      <c r="EG457" s="35"/>
      <c r="EH457" s="35"/>
      <c r="EI457" s="35"/>
      <c r="EJ457" s="35"/>
      <c r="EK457" s="35"/>
      <c r="EL457" s="35"/>
      <c r="EM457" s="35"/>
      <c r="EN457" s="35"/>
      <c r="EO457" s="35"/>
      <c r="EP457" s="35"/>
      <c r="EQ457" s="35"/>
      <c r="ER457" s="35"/>
      <c r="ES457" s="35"/>
      <c r="ET457" s="35"/>
      <c r="EU457" s="35"/>
      <c r="EV457" s="35"/>
      <c r="EW457" s="35"/>
      <c r="EX457" s="35"/>
      <c r="EY457" s="35"/>
      <c r="EZ457" s="35"/>
      <c r="FA457" s="35"/>
      <c r="FB457" s="35"/>
      <c r="FC457" s="35"/>
      <c r="FD457" s="35"/>
      <c r="FE457" s="35"/>
      <c r="FF457" s="35"/>
      <c r="FG457" s="35"/>
      <c r="FH457" s="35"/>
      <c r="FI457" s="35"/>
      <c r="FJ457" s="35"/>
      <c r="FK457" s="35"/>
      <c r="FL457" s="35"/>
      <c r="FM457" s="35"/>
      <c r="FN457" s="35"/>
      <c r="FO457" s="35"/>
      <c r="FP457" s="35"/>
      <c r="FQ457" s="35"/>
      <c r="FR457" s="35"/>
      <c r="FS457" s="35"/>
      <c r="FT457" s="35"/>
      <c r="FU457" s="35"/>
      <c r="FV457" s="35"/>
      <c r="FW457" s="35"/>
      <c r="FX457" s="35"/>
      <c r="FY457" s="35"/>
      <c r="FZ457" s="35"/>
      <c r="GA457" s="35"/>
      <c r="GB457" s="35"/>
      <c r="GC457" s="35"/>
      <c r="GD457" s="35"/>
      <c r="GE457" s="35"/>
      <c r="GF457" s="35"/>
      <c r="GG457" s="35"/>
      <c r="GH457" s="35"/>
      <c r="GI457" s="35"/>
      <c r="GJ457" s="35"/>
      <c r="GK457" s="35"/>
      <c r="GL457" s="35"/>
      <c r="GM457" s="35"/>
      <c r="GN457" s="35"/>
      <c r="GO457" s="35"/>
      <c r="GP457" s="35"/>
      <c r="GQ457" s="35"/>
      <c r="GR457" s="35"/>
      <c r="GS457" s="35"/>
      <c r="GT457" s="35"/>
      <c r="GU457" s="35"/>
      <c r="GV457" s="35"/>
      <c r="GW457" s="35"/>
      <c r="GX457" s="35"/>
      <c r="GY457" s="35"/>
      <c r="GZ457" s="35"/>
      <c r="HA457" s="35"/>
      <c r="HB457" s="35"/>
      <c r="HC457" s="35"/>
      <c r="HD457" s="35"/>
      <c r="HE457" s="35"/>
      <c r="HF457" s="35"/>
      <c r="HG457" s="35"/>
      <c r="HH457" s="35"/>
      <c r="HI457" s="35"/>
      <c r="HJ457" s="35"/>
      <c r="HK457" s="35"/>
      <c r="HL457" s="35"/>
      <c r="HM457" s="35"/>
      <c r="HN457" s="35"/>
      <c r="HO457" s="35"/>
      <c r="HP457" s="35"/>
      <c r="HQ457" s="35"/>
      <c r="HR457" s="35"/>
      <c r="HS457" s="35"/>
      <c r="HT457" s="35"/>
      <c r="HU457" s="35"/>
      <c r="HV457" s="35"/>
      <c r="HW457" s="35"/>
      <c r="HX457" s="35"/>
      <c r="HY457" s="35"/>
      <c r="HZ457" s="35"/>
      <c r="IA457" s="35"/>
      <c r="IB457" s="35"/>
      <c r="IC457" s="35"/>
      <c r="ID457" s="35"/>
      <c r="IE457" s="35"/>
      <c r="IF457" s="35"/>
      <c r="IG457" s="35"/>
      <c r="IH457" s="35"/>
      <c r="II457" s="35"/>
      <c r="IJ457" s="35"/>
      <c r="IK457" s="35"/>
      <c r="IL457" s="35"/>
      <c r="IM457" s="35"/>
      <c r="IN457" s="35"/>
      <c r="IO457" s="35"/>
      <c r="IP457" s="35"/>
      <c r="IQ457" s="35"/>
      <c r="IR457" s="35"/>
      <c r="IS457" s="35"/>
      <c r="IT457" s="35"/>
      <c r="IU457" s="35"/>
      <c r="IV457" s="35"/>
    </row>
    <row r="458" spans="1:256" ht="165.75">
      <c r="A458" s="191">
        <v>607</v>
      </c>
      <c r="B458" s="45" t="s">
        <v>590</v>
      </c>
      <c r="C458" s="187">
        <v>401000029</v>
      </c>
      <c r="D458" s="154" t="s">
        <v>647</v>
      </c>
      <c r="E458" s="144" t="s">
        <v>671</v>
      </c>
      <c r="F458" s="52"/>
      <c r="G458" s="52"/>
      <c r="H458" s="155" t="s">
        <v>672</v>
      </c>
      <c r="I458" s="52"/>
      <c r="J458" s="155">
        <v>10</v>
      </c>
      <c r="K458" s="155"/>
      <c r="L458" s="155"/>
      <c r="M458" s="155"/>
      <c r="N458" s="155" t="s">
        <v>673</v>
      </c>
      <c r="O458" s="155"/>
      <c r="P458" s="52" t="s">
        <v>695</v>
      </c>
      <c r="Q458" s="52" t="s">
        <v>675</v>
      </c>
      <c r="R458" s="146"/>
      <c r="S458" s="146"/>
      <c r="T458" s="146"/>
      <c r="U458" s="146"/>
      <c r="V458" s="146" t="s">
        <v>676</v>
      </c>
      <c r="W458" s="146" t="s">
        <v>677</v>
      </c>
      <c r="X458" s="146"/>
      <c r="Y458" s="146"/>
      <c r="Z458" s="146"/>
      <c r="AA458" s="146"/>
      <c r="AB458" s="52" t="s">
        <v>696</v>
      </c>
      <c r="AC458" s="592" t="s">
        <v>679</v>
      </c>
      <c r="AD458" s="189"/>
      <c r="AE458" s="189"/>
      <c r="AF458" s="189"/>
      <c r="AG458" s="189"/>
      <c r="AH458" s="189"/>
      <c r="AI458" s="189"/>
      <c r="AJ458" s="193" t="s">
        <v>680</v>
      </c>
      <c r="AK458" s="189"/>
      <c r="AL458" s="189"/>
      <c r="AM458" s="190"/>
      <c r="AN458" s="52" t="s">
        <v>697</v>
      </c>
      <c r="AO458" s="195" t="s">
        <v>208</v>
      </c>
      <c r="AP458" s="195" t="s">
        <v>99</v>
      </c>
      <c r="AQ458" s="195" t="s">
        <v>301</v>
      </c>
      <c r="AR458" s="148" t="s">
        <v>302</v>
      </c>
      <c r="AS458" s="195" t="s">
        <v>267</v>
      </c>
      <c r="AT458" s="200">
        <v>226800</v>
      </c>
      <c r="AU458" s="200">
        <v>226800</v>
      </c>
      <c r="AV458" s="200">
        <v>226800</v>
      </c>
      <c r="AW458" s="200">
        <v>226800</v>
      </c>
      <c r="AX458" s="200">
        <v>226800</v>
      </c>
      <c r="AY458" s="200">
        <v>226800</v>
      </c>
      <c r="AZ458" s="197">
        <v>10101</v>
      </c>
      <c r="BA458" s="222"/>
      <c r="BB458" s="588"/>
      <c r="BC458" s="223"/>
      <c r="BD458" s="224"/>
      <c r="BE458" s="224"/>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35"/>
      <c r="ES458" s="35"/>
      <c r="ET458" s="35"/>
      <c r="EU458" s="35"/>
      <c r="EV458" s="35"/>
      <c r="EW458" s="35"/>
      <c r="EX458" s="35"/>
      <c r="EY458" s="35"/>
      <c r="EZ458" s="35"/>
      <c r="FA458" s="35"/>
      <c r="FB458" s="35"/>
      <c r="FC458" s="35"/>
      <c r="FD458" s="35"/>
      <c r="FE458" s="35"/>
      <c r="FF458" s="35"/>
      <c r="FG458" s="35"/>
      <c r="FH458" s="35"/>
      <c r="FI458" s="35"/>
      <c r="FJ458" s="35"/>
      <c r="FK458" s="35"/>
      <c r="FL458" s="35"/>
      <c r="FM458" s="35"/>
      <c r="FN458" s="35"/>
      <c r="FO458" s="35"/>
      <c r="FP458" s="35"/>
      <c r="FQ458" s="35"/>
      <c r="FR458" s="35"/>
      <c r="FS458" s="35"/>
      <c r="FT458" s="35"/>
      <c r="FU458" s="35"/>
      <c r="FV458" s="35"/>
      <c r="FW458" s="35"/>
      <c r="FX458" s="35"/>
      <c r="FY458" s="35"/>
      <c r="FZ458" s="35"/>
      <c r="GA458" s="35"/>
      <c r="GB458" s="35"/>
      <c r="GC458" s="35"/>
      <c r="GD458" s="35"/>
      <c r="GE458" s="35"/>
      <c r="GF458" s="35"/>
      <c r="GG458" s="35"/>
      <c r="GH458" s="35"/>
      <c r="GI458" s="35"/>
      <c r="GJ458" s="35"/>
      <c r="GK458" s="35"/>
      <c r="GL458" s="35"/>
      <c r="GM458" s="35"/>
      <c r="GN458" s="35"/>
      <c r="GO458" s="35"/>
      <c r="GP458" s="35"/>
      <c r="GQ458" s="35"/>
      <c r="GR458" s="35"/>
      <c r="GS458" s="35"/>
      <c r="GT458" s="35"/>
      <c r="GU458" s="35"/>
      <c r="GV458" s="35"/>
      <c r="GW458" s="35"/>
      <c r="GX458" s="35"/>
      <c r="GY458" s="35"/>
      <c r="GZ458" s="35"/>
      <c r="HA458" s="35"/>
      <c r="HB458" s="35"/>
      <c r="HC458" s="35"/>
      <c r="HD458" s="35"/>
      <c r="HE458" s="35"/>
      <c r="HF458" s="35"/>
      <c r="HG458" s="35"/>
      <c r="HH458" s="35"/>
      <c r="HI458" s="35"/>
      <c r="HJ458" s="35"/>
      <c r="HK458" s="35"/>
      <c r="HL458" s="35"/>
      <c r="HM458" s="35"/>
      <c r="HN458" s="35"/>
      <c r="HO458" s="35"/>
      <c r="HP458" s="35"/>
      <c r="HQ458" s="35"/>
      <c r="HR458" s="35"/>
      <c r="HS458" s="35"/>
      <c r="HT458" s="35"/>
      <c r="HU458" s="35"/>
      <c r="HV458" s="35"/>
      <c r="HW458" s="35"/>
      <c r="HX458" s="35"/>
      <c r="HY458" s="35"/>
      <c r="HZ458" s="35"/>
      <c r="IA458" s="35"/>
      <c r="IB458" s="35"/>
      <c r="IC458" s="35"/>
      <c r="ID458" s="35"/>
      <c r="IE458" s="35"/>
      <c r="IF458" s="35"/>
      <c r="IG458" s="35"/>
      <c r="IH458" s="35"/>
      <c r="II458" s="35"/>
      <c r="IJ458" s="35"/>
      <c r="IK458" s="35"/>
      <c r="IL458" s="35"/>
      <c r="IM458" s="35"/>
      <c r="IN458" s="35"/>
      <c r="IO458" s="35"/>
      <c r="IP458" s="35"/>
      <c r="IQ458" s="35"/>
      <c r="IR458" s="35"/>
      <c r="IS458" s="35"/>
      <c r="IT458" s="35"/>
      <c r="IU458" s="35"/>
      <c r="IV458" s="35"/>
    </row>
    <row r="459" spans="1:256" ht="76.5">
      <c r="A459" s="191">
        <v>607</v>
      </c>
      <c r="B459" s="45" t="s">
        <v>600</v>
      </c>
      <c r="C459" s="187">
        <v>401000029</v>
      </c>
      <c r="D459" s="154" t="s">
        <v>647</v>
      </c>
      <c r="E459" s="144" t="s">
        <v>592</v>
      </c>
      <c r="F459" s="52"/>
      <c r="G459" s="52"/>
      <c r="H459" s="155" t="s">
        <v>71</v>
      </c>
      <c r="I459" s="52"/>
      <c r="J459" s="155">
        <v>16</v>
      </c>
      <c r="K459" s="155">
        <v>1</v>
      </c>
      <c r="L459" s="155">
        <v>16</v>
      </c>
      <c r="M459" s="155"/>
      <c r="N459" s="155"/>
      <c r="O459" s="155"/>
      <c r="P459" s="52" t="s">
        <v>698</v>
      </c>
      <c r="Q459" s="52" t="s">
        <v>74</v>
      </c>
      <c r="R459" s="146"/>
      <c r="S459" s="146"/>
      <c r="T459" s="146" t="s">
        <v>71</v>
      </c>
      <c r="U459" s="146"/>
      <c r="V459" s="146">
        <v>9</v>
      </c>
      <c r="W459" s="146">
        <v>1</v>
      </c>
      <c r="X459" s="146"/>
      <c r="Y459" s="146"/>
      <c r="Z459" s="146"/>
      <c r="AA459" s="146"/>
      <c r="AB459" s="52" t="s">
        <v>699</v>
      </c>
      <c r="AC459" s="188" t="s">
        <v>594</v>
      </c>
      <c r="AD459" s="189"/>
      <c r="AE459" s="189"/>
      <c r="AF459" s="189"/>
      <c r="AG459" s="189"/>
      <c r="AH459" s="189"/>
      <c r="AI459" s="189"/>
      <c r="AJ459" s="189"/>
      <c r="AK459" s="44"/>
      <c r="AL459" s="189"/>
      <c r="AM459" s="190" t="s">
        <v>648</v>
      </c>
      <c r="AN459" s="52" t="s">
        <v>605</v>
      </c>
      <c r="AO459" s="195" t="s">
        <v>208</v>
      </c>
      <c r="AP459" s="195" t="s">
        <v>99</v>
      </c>
      <c r="AQ459" s="195" t="s">
        <v>700</v>
      </c>
      <c r="AR459" s="148" t="s">
        <v>265</v>
      </c>
      <c r="AS459" s="195" t="s">
        <v>331</v>
      </c>
      <c r="AT459" s="200">
        <v>0</v>
      </c>
      <c r="AU459" s="200">
        <v>0</v>
      </c>
      <c r="AV459" s="217">
        <v>59253490</v>
      </c>
      <c r="AW459" s="219">
        <v>62425870</v>
      </c>
      <c r="AX459" s="219">
        <v>61530700</v>
      </c>
      <c r="AY459" s="219">
        <v>62395290</v>
      </c>
      <c r="AZ459" s="197">
        <v>10101</v>
      </c>
      <c r="BA459" s="222"/>
      <c r="BB459" s="588"/>
      <c r="BC459" s="223"/>
      <c r="BD459" s="224"/>
      <c r="BE459" s="224"/>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35"/>
      <c r="ES459" s="35"/>
      <c r="ET459" s="35"/>
      <c r="EU459" s="35"/>
      <c r="EV459" s="35"/>
      <c r="EW459" s="35"/>
      <c r="EX459" s="35"/>
      <c r="EY459" s="35"/>
      <c r="EZ459" s="35"/>
      <c r="FA459" s="35"/>
      <c r="FB459" s="35"/>
      <c r="FC459" s="35"/>
      <c r="FD459" s="35"/>
      <c r="FE459" s="35"/>
      <c r="FF459" s="35"/>
      <c r="FG459" s="35"/>
      <c r="FH459" s="35"/>
      <c r="FI459" s="35"/>
      <c r="FJ459" s="35"/>
      <c r="FK459" s="35"/>
      <c r="FL459" s="35"/>
      <c r="FM459" s="35"/>
      <c r="FN459" s="35"/>
      <c r="FO459" s="35"/>
      <c r="FP459" s="35"/>
      <c r="FQ459" s="35"/>
      <c r="FR459" s="35"/>
      <c r="FS459" s="35"/>
      <c r="FT459" s="35"/>
      <c r="FU459" s="35"/>
      <c r="FV459" s="35"/>
      <c r="FW459" s="35"/>
      <c r="FX459" s="35"/>
      <c r="FY459" s="35"/>
      <c r="FZ459" s="35"/>
      <c r="GA459" s="35"/>
      <c r="GB459" s="35"/>
      <c r="GC459" s="35"/>
      <c r="GD459" s="35"/>
      <c r="GE459" s="35"/>
      <c r="GF459" s="35"/>
      <c r="GG459" s="35"/>
      <c r="GH459" s="35"/>
      <c r="GI459" s="35"/>
      <c r="GJ459" s="35"/>
      <c r="GK459" s="35"/>
      <c r="GL459" s="35"/>
      <c r="GM459" s="35"/>
      <c r="GN459" s="35"/>
      <c r="GO459" s="35"/>
      <c r="GP459" s="35"/>
      <c r="GQ459" s="35"/>
      <c r="GR459" s="35"/>
      <c r="GS459" s="35"/>
      <c r="GT459" s="35"/>
      <c r="GU459" s="35"/>
      <c r="GV459" s="35"/>
      <c r="GW459" s="35"/>
      <c r="GX459" s="35"/>
      <c r="GY459" s="35"/>
      <c r="GZ459" s="35"/>
      <c r="HA459" s="35"/>
      <c r="HB459" s="35"/>
      <c r="HC459" s="35"/>
      <c r="HD459" s="35"/>
      <c r="HE459" s="35"/>
      <c r="HF459" s="35"/>
      <c r="HG459" s="35"/>
      <c r="HH459" s="35"/>
      <c r="HI459" s="35"/>
      <c r="HJ459" s="35"/>
      <c r="HK459" s="35"/>
      <c r="HL459" s="35"/>
      <c r="HM459" s="35"/>
      <c r="HN459" s="35"/>
      <c r="HO459" s="35"/>
      <c r="HP459" s="35"/>
      <c r="HQ459" s="35"/>
      <c r="HR459" s="35"/>
      <c r="HS459" s="35"/>
      <c r="HT459" s="35"/>
      <c r="HU459" s="35"/>
      <c r="HV459" s="35"/>
      <c r="HW459" s="35"/>
      <c r="HX459" s="35"/>
      <c r="HY459" s="35"/>
      <c r="HZ459" s="35"/>
      <c r="IA459" s="35"/>
      <c r="IB459" s="35"/>
      <c r="IC459" s="35"/>
      <c r="ID459" s="35"/>
      <c r="IE459" s="35"/>
      <c r="IF459" s="35"/>
      <c r="IG459" s="35"/>
      <c r="IH459" s="35"/>
      <c r="II459" s="35"/>
      <c r="IJ459" s="35"/>
      <c r="IK459" s="35"/>
      <c r="IL459" s="35"/>
      <c r="IM459" s="35"/>
      <c r="IN459" s="35"/>
      <c r="IO459" s="35"/>
      <c r="IP459" s="35"/>
      <c r="IQ459" s="35"/>
      <c r="IR459" s="35"/>
      <c r="IS459" s="35"/>
      <c r="IT459" s="35"/>
      <c r="IU459" s="35"/>
      <c r="IV459" s="35"/>
    </row>
    <row r="460" spans="1:256" ht="76.5">
      <c r="A460" s="191" t="s">
        <v>599</v>
      </c>
      <c r="B460" s="45" t="s">
        <v>600</v>
      </c>
      <c r="C460" s="187">
        <v>401000029</v>
      </c>
      <c r="D460" s="154" t="s">
        <v>647</v>
      </c>
      <c r="E460" s="144" t="s">
        <v>592</v>
      </c>
      <c r="F460" s="52"/>
      <c r="G460" s="52"/>
      <c r="H460" s="155" t="s">
        <v>71</v>
      </c>
      <c r="I460" s="52"/>
      <c r="J460" s="155">
        <v>16</v>
      </c>
      <c r="K460" s="155">
        <v>1</v>
      </c>
      <c r="L460" s="155">
        <v>16</v>
      </c>
      <c r="M460" s="155"/>
      <c r="N460" s="155"/>
      <c r="O460" s="155"/>
      <c r="P460" s="52" t="s">
        <v>698</v>
      </c>
      <c r="Q460" s="52" t="s">
        <v>74</v>
      </c>
      <c r="R460" s="146"/>
      <c r="S460" s="146"/>
      <c r="T460" s="146" t="s">
        <v>71</v>
      </c>
      <c r="U460" s="146"/>
      <c r="V460" s="146">
        <v>9</v>
      </c>
      <c r="W460" s="146">
        <v>1</v>
      </c>
      <c r="X460" s="146"/>
      <c r="Y460" s="146"/>
      <c r="Z460" s="146"/>
      <c r="AA460" s="146"/>
      <c r="AB460" s="52" t="s">
        <v>699</v>
      </c>
      <c r="AC460" s="188" t="s">
        <v>594</v>
      </c>
      <c r="AD460" s="189"/>
      <c r="AE460" s="189"/>
      <c r="AF460" s="189"/>
      <c r="AG460" s="189"/>
      <c r="AH460" s="189"/>
      <c r="AI460" s="189"/>
      <c r="AJ460" s="189"/>
      <c r="AK460" s="44"/>
      <c r="AL460" s="189"/>
      <c r="AM460" s="190" t="s">
        <v>648</v>
      </c>
      <c r="AN460" s="52" t="s">
        <v>605</v>
      </c>
      <c r="AO460" s="195" t="s">
        <v>208</v>
      </c>
      <c r="AP460" s="195" t="s">
        <v>99</v>
      </c>
      <c r="AQ460" s="195" t="s">
        <v>700</v>
      </c>
      <c r="AR460" s="148" t="s">
        <v>265</v>
      </c>
      <c r="AS460" s="195" t="s">
        <v>267</v>
      </c>
      <c r="AT460" s="200">
        <v>0</v>
      </c>
      <c r="AU460" s="200">
        <v>0</v>
      </c>
      <c r="AV460" s="217">
        <v>416237.38</v>
      </c>
      <c r="AW460" s="219">
        <v>0</v>
      </c>
      <c r="AX460" s="219">
        <v>0</v>
      </c>
      <c r="AY460" s="219">
        <v>0</v>
      </c>
      <c r="AZ460" s="197">
        <v>10101</v>
      </c>
      <c r="BA460" s="222"/>
      <c r="BB460" s="588"/>
      <c r="BC460" s="223"/>
      <c r="BD460" s="224"/>
      <c r="BE460" s="224"/>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c r="FI460" s="35"/>
      <c r="FJ460" s="35"/>
      <c r="FK460" s="35"/>
      <c r="FL460" s="35"/>
      <c r="FM460" s="35"/>
      <c r="FN460" s="35"/>
      <c r="FO460" s="35"/>
      <c r="FP460" s="35"/>
      <c r="FQ460" s="35"/>
      <c r="FR460" s="35"/>
      <c r="FS460" s="35"/>
      <c r="FT460" s="35"/>
      <c r="FU460" s="35"/>
      <c r="FV460" s="35"/>
      <c r="FW460" s="35"/>
      <c r="FX460" s="35"/>
      <c r="FY460" s="35"/>
      <c r="FZ460" s="35"/>
      <c r="GA460" s="35"/>
      <c r="GB460" s="35"/>
      <c r="GC460" s="35"/>
      <c r="GD460" s="35"/>
      <c r="GE460" s="35"/>
      <c r="GF460" s="35"/>
      <c r="GG460" s="35"/>
      <c r="GH460" s="35"/>
      <c r="GI460" s="35"/>
      <c r="GJ460" s="35"/>
      <c r="GK460" s="35"/>
      <c r="GL460" s="35"/>
      <c r="GM460" s="35"/>
      <c r="GN460" s="35"/>
      <c r="GO460" s="35"/>
      <c r="GP460" s="35"/>
      <c r="GQ460" s="35"/>
      <c r="GR460" s="35"/>
      <c r="GS460" s="35"/>
      <c r="GT460" s="35"/>
      <c r="GU460" s="35"/>
      <c r="GV460" s="35"/>
      <c r="GW460" s="35"/>
      <c r="GX460" s="35"/>
      <c r="GY460" s="35"/>
      <c r="GZ460" s="35"/>
      <c r="HA460" s="35"/>
      <c r="HB460" s="35"/>
      <c r="HC460" s="35"/>
      <c r="HD460" s="35"/>
      <c r="HE460" s="35"/>
      <c r="HF460" s="35"/>
      <c r="HG460" s="35"/>
      <c r="HH460" s="35"/>
      <c r="HI460" s="35"/>
      <c r="HJ460" s="35"/>
      <c r="HK460" s="35"/>
      <c r="HL460" s="35"/>
      <c r="HM460" s="35"/>
      <c r="HN460" s="35"/>
      <c r="HO460" s="35"/>
      <c r="HP460" s="35"/>
      <c r="HQ460" s="35"/>
      <c r="HR460" s="35"/>
      <c r="HS460" s="35"/>
      <c r="HT460" s="35"/>
      <c r="HU460" s="35"/>
      <c r="HV460" s="35"/>
      <c r="HW460" s="35"/>
      <c r="HX460" s="35"/>
      <c r="HY460" s="35"/>
      <c r="HZ460" s="35"/>
      <c r="IA460" s="35"/>
      <c r="IB460" s="35"/>
      <c r="IC460" s="35"/>
      <c r="ID460" s="35"/>
      <c r="IE460" s="35"/>
      <c r="IF460" s="35"/>
      <c r="IG460" s="35"/>
      <c r="IH460" s="35"/>
      <c r="II460" s="35"/>
      <c r="IJ460" s="35"/>
      <c r="IK460" s="35"/>
      <c r="IL460" s="35"/>
      <c r="IM460" s="35"/>
      <c r="IN460" s="35"/>
      <c r="IO460" s="35"/>
      <c r="IP460" s="35"/>
      <c r="IQ460" s="35"/>
      <c r="IR460" s="35"/>
      <c r="IS460" s="35"/>
      <c r="IT460" s="35"/>
      <c r="IU460" s="35"/>
      <c r="IV460" s="35"/>
    </row>
    <row r="461" spans="1:256" ht="140.25">
      <c r="A461" s="191">
        <v>607</v>
      </c>
      <c r="B461" s="45" t="s">
        <v>600</v>
      </c>
      <c r="C461" s="187">
        <v>401000029</v>
      </c>
      <c r="D461" s="154" t="s">
        <v>647</v>
      </c>
      <c r="E461" s="144" t="s">
        <v>592</v>
      </c>
      <c r="F461" s="52"/>
      <c r="G461" s="52"/>
      <c r="H461" s="155" t="s">
        <v>71</v>
      </c>
      <c r="I461" s="52"/>
      <c r="J461" s="155">
        <v>16</v>
      </c>
      <c r="K461" s="155">
        <v>1</v>
      </c>
      <c r="L461" s="155">
        <v>16</v>
      </c>
      <c r="M461" s="155"/>
      <c r="N461" s="155"/>
      <c r="O461" s="155"/>
      <c r="P461" s="52" t="s">
        <v>640</v>
      </c>
      <c r="Q461" s="52" t="s">
        <v>74</v>
      </c>
      <c r="R461" s="146"/>
      <c r="S461" s="146"/>
      <c r="T461" s="146" t="s">
        <v>71</v>
      </c>
      <c r="U461" s="146"/>
      <c r="V461" s="146">
        <v>9</v>
      </c>
      <c r="W461" s="146">
        <v>1</v>
      </c>
      <c r="X461" s="146"/>
      <c r="Y461" s="146"/>
      <c r="Z461" s="146"/>
      <c r="AA461" s="146"/>
      <c r="AB461" s="52" t="s">
        <v>701</v>
      </c>
      <c r="AC461" s="188" t="s">
        <v>702</v>
      </c>
      <c r="AD461" s="193" t="s">
        <v>703</v>
      </c>
      <c r="AE461" s="189"/>
      <c r="AF461" s="189"/>
      <c r="AG461" s="189"/>
      <c r="AH461" s="189"/>
      <c r="AI461" s="189"/>
      <c r="AJ461" s="193" t="s">
        <v>704</v>
      </c>
      <c r="AK461" s="44"/>
      <c r="AL461" s="189"/>
      <c r="AM461" s="190" t="s">
        <v>648</v>
      </c>
      <c r="AN461" s="52" t="s">
        <v>705</v>
      </c>
      <c r="AO461" s="195" t="s">
        <v>208</v>
      </c>
      <c r="AP461" s="195" t="s">
        <v>99</v>
      </c>
      <c r="AQ461" s="195" t="s">
        <v>706</v>
      </c>
      <c r="AR461" s="148" t="s">
        <v>707</v>
      </c>
      <c r="AS461" s="195" t="s">
        <v>331</v>
      </c>
      <c r="AT461" s="200">
        <v>1777300</v>
      </c>
      <c r="AU461" s="200">
        <v>1777300</v>
      </c>
      <c r="AV461" s="200">
        <v>0</v>
      </c>
      <c r="AW461" s="200">
        <v>0</v>
      </c>
      <c r="AX461" s="200">
        <v>0</v>
      </c>
      <c r="AY461" s="200">
        <v>0</v>
      </c>
      <c r="AZ461" s="197">
        <v>10111</v>
      </c>
      <c r="BA461" s="222"/>
      <c r="BB461" s="588"/>
      <c r="BC461" s="223"/>
      <c r="BD461" s="224"/>
      <c r="BE461" s="224"/>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35"/>
      <c r="EA461" s="35"/>
      <c r="EB461" s="35"/>
      <c r="EC461" s="35"/>
      <c r="ED461" s="35"/>
      <c r="EE461" s="35"/>
      <c r="EF461" s="35"/>
      <c r="EG461" s="35"/>
      <c r="EH461" s="35"/>
      <c r="EI461" s="35"/>
      <c r="EJ461" s="35"/>
      <c r="EK461" s="35"/>
      <c r="EL461" s="35"/>
      <c r="EM461" s="35"/>
      <c r="EN461" s="35"/>
      <c r="EO461" s="35"/>
      <c r="EP461" s="35"/>
      <c r="EQ461" s="35"/>
      <c r="ER461" s="35"/>
      <c r="ES461" s="35"/>
      <c r="ET461" s="35"/>
      <c r="EU461" s="35"/>
      <c r="EV461" s="35"/>
      <c r="EW461" s="35"/>
      <c r="EX461" s="35"/>
      <c r="EY461" s="35"/>
      <c r="EZ461" s="35"/>
      <c r="FA461" s="35"/>
      <c r="FB461" s="35"/>
      <c r="FC461" s="35"/>
      <c r="FD461" s="35"/>
      <c r="FE461" s="35"/>
      <c r="FF461" s="35"/>
      <c r="FG461" s="35"/>
      <c r="FH461" s="35"/>
      <c r="FI461" s="35"/>
      <c r="FJ461" s="35"/>
      <c r="FK461" s="35"/>
      <c r="FL461" s="35"/>
      <c r="FM461" s="35"/>
      <c r="FN461" s="35"/>
      <c r="FO461" s="35"/>
      <c r="FP461" s="35"/>
      <c r="FQ461" s="35"/>
      <c r="FR461" s="35"/>
      <c r="FS461" s="35"/>
      <c r="FT461" s="35"/>
      <c r="FU461" s="35"/>
      <c r="FV461" s="35"/>
      <c r="FW461" s="35"/>
      <c r="FX461" s="35"/>
      <c r="FY461" s="35"/>
      <c r="FZ461" s="35"/>
      <c r="GA461" s="35"/>
      <c r="GB461" s="35"/>
      <c r="GC461" s="35"/>
      <c r="GD461" s="35"/>
      <c r="GE461" s="35"/>
      <c r="GF461" s="35"/>
      <c r="GG461" s="35"/>
      <c r="GH461" s="35"/>
      <c r="GI461" s="35"/>
      <c r="GJ461" s="35"/>
      <c r="GK461" s="35"/>
      <c r="GL461" s="35"/>
      <c r="GM461" s="35"/>
      <c r="GN461" s="35"/>
      <c r="GO461" s="35"/>
      <c r="GP461" s="35"/>
      <c r="GQ461" s="35"/>
      <c r="GR461" s="35"/>
      <c r="GS461" s="35"/>
      <c r="GT461" s="35"/>
      <c r="GU461" s="35"/>
      <c r="GV461" s="35"/>
      <c r="GW461" s="35"/>
      <c r="GX461" s="35"/>
      <c r="GY461" s="35"/>
      <c r="GZ461" s="35"/>
      <c r="HA461" s="35"/>
      <c r="HB461" s="35"/>
      <c r="HC461" s="35"/>
      <c r="HD461" s="35"/>
      <c r="HE461" s="35"/>
      <c r="HF461" s="35"/>
      <c r="HG461" s="35"/>
      <c r="HH461" s="35"/>
      <c r="HI461" s="35"/>
      <c r="HJ461" s="35"/>
      <c r="HK461" s="35"/>
      <c r="HL461" s="35"/>
      <c r="HM461" s="35"/>
      <c r="HN461" s="35"/>
      <c r="HO461" s="35"/>
      <c r="HP461" s="35"/>
      <c r="HQ461" s="35"/>
      <c r="HR461" s="35"/>
      <c r="HS461" s="35"/>
      <c r="HT461" s="35"/>
      <c r="HU461" s="35"/>
      <c r="HV461" s="35"/>
      <c r="HW461" s="35"/>
      <c r="HX461" s="35"/>
      <c r="HY461" s="35"/>
      <c r="HZ461" s="35"/>
      <c r="IA461" s="35"/>
      <c r="IB461" s="35"/>
      <c r="IC461" s="35"/>
      <c r="ID461" s="35"/>
      <c r="IE461" s="35"/>
      <c r="IF461" s="35"/>
      <c r="IG461" s="35"/>
      <c r="IH461" s="35"/>
      <c r="II461" s="35"/>
      <c r="IJ461" s="35"/>
      <c r="IK461" s="35"/>
      <c r="IL461" s="35"/>
      <c r="IM461" s="35"/>
      <c r="IN461" s="35"/>
      <c r="IO461" s="35"/>
      <c r="IP461" s="35"/>
      <c r="IQ461" s="35"/>
      <c r="IR461" s="35"/>
      <c r="IS461" s="35"/>
      <c r="IT461" s="35"/>
      <c r="IU461" s="35"/>
      <c r="IV461" s="35"/>
    </row>
    <row r="462" spans="1:256" ht="153">
      <c r="A462" s="191">
        <v>607</v>
      </c>
      <c r="B462" s="45" t="s">
        <v>600</v>
      </c>
      <c r="C462" s="187">
        <v>401000029</v>
      </c>
      <c r="D462" s="154" t="s">
        <v>647</v>
      </c>
      <c r="E462" s="144" t="s">
        <v>592</v>
      </c>
      <c r="F462" s="52"/>
      <c r="G462" s="52"/>
      <c r="H462" s="155" t="s">
        <v>71</v>
      </c>
      <c r="I462" s="52"/>
      <c r="J462" s="155">
        <v>16</v>
      </c>
      <c r="K462" s="155">
        <v>1</v>
      </c>
      <c r="L462" s="155">
        <v>16</v>
      </c>
      <c r="M462" s="155"/>
      <c r="N462" s="155"/>
      <c r="O462" s="155"/>
      <c r="P462" s="52" t="s">
        <v>708</v>
      </c>
      <c r="Q462" s="52" t="s">
        <v>74</v>
      </c>
      <c r="R462" s="146"/>
      <c r="S462" s="146"/>
      <c r="T462" s="146" t="s">
        <v>71</v>
      </c>
      <c r="U462" s="146"/>
      <c r="V462" s="146">
        <v>9</v>
      </c>
      <c r="W462" s="146">
        <v>1</v>
      </c>
      <c r="X462" s="146"/>
      <c r="Y462" s="146"/>
      <c r="Z462" s="146"/>
      <c r="AA462" s="146"/>
      <c r="AB462" s="52" t="s">
        <v>709</v>
      </c>
      <c r="AC462" s="188" t="s">
        <v>710</v>
      </c>
      <c r="AD462" s="193" t="s">
        <v>711</v>
      </c>
      <c r="AE462" s="189"/>
      <c r="AF462" s="189"/>
      <c r="AG462" s="189"/>
      <c r="AH462" s="189"/>
      <c r="AI462" s="189"/>
      <c r="AJ462" s="193" t="s">
        <v>712</v>
      </c>
      <c r="AK462" s="44"/>
      <c r="AL462" s="189"/>
      <c r="AM462" s="190" t="s">
        <v>648</v>
      </c>
      <c r="AN462" s="52" t="s">
        <v>713</v>
      </c>
      <c r="AO462" s="195" t="s">
        <v>208</v>
      </c>
      <c r="AP462" s="195" t="s">
        <v>99</v>
      </c>
      <c r="AQ462" s="195" t="s">
        <v>706</v>
      </c>
      <c r="AR462" s="148" t="s">
        <v>707</v>
      </c>
      <c r="AS462" s="195" t="s">
        <v>331</v>
      </c>
      <c r="AT462" s="200">
        <v>773912.62</v>
      </c>
      <c r="AU462" s="200">
        <v>773912.62</v>
      </c>
      <c r="AV462" s="217">
        <v>0</v>
      </c>
      <c r="AW462" s="200">
        <v>0</v>
      </c>
      <c r="AX462" s="200">
        <v>0</v>
      </c>
      <c r="AY462" s="200">
        <v>0</v>
      </c>
      <c r="AZ462" s="197">
        <v>10306</v>
      </c>
      <c r="BA462" s="222"/>
      <c r="BB462" s="588"/>
      <c r="BC462" s="223"/>
      <c r="BD462" s="224"/>
      <c r="BE462" s="224"/>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EV462" s="35"/>
      <c r="EW462" s="35"/>
      <c r="EX462" s="35"/>
      <c r="EY462" s="35"/>
      <c r="EZ462" s="35"/>
      <c r="FA462" s="35"/>
      <c r="FB462" s="35"/>
      <c r="FC462" s="35"/>
      <c r="FD462" s="35"/>
      <c r="FE462" s="35"/>
      <c r="FF462" s="35"/>
      <c r="FG462" s="35"/>
      <c r="FH462" s="35"/>
      <c r="FI462" s="35"/>
      <c r="FJ462" s="35"/>
      <c r="FK462" s="35"/>
      <c r="FL462" s="35"/>
      <c r="FM462" s="35"/>
      <c r="FN462" s="35"/>
      <c r="FO462" s="35"/>
      <c r="FP462" s="35"/>
      <c r="FQ462" s="35"/>
      <c r="FR462" s="35"/>
      <c r="FS462" s="35"/>
      <c r="FT462" s="35"/>
      <c r="FU462" s="35"/>
      <c r="FV462" s="35"/>
      <c r="FW462" s="35"/>
      <c r="FX462" s="35"/>
      <c r="FY462" s="35"/>
      <c r="FZ462" s="35"/>
      <c r="GA462" s="35"/>
      <c r="GB462" s="35"/>
      <c r="GC462" s="35"/>
      <c r="GD462" s="35"/>
      <c r="GE462" s="35"/>
      <c r="GF462" s="35"/>
      <c r="GG462" s="35"/>
      <c r="GH462" s="35"/>
      <c r="GI462" s="35"/>
      <c r="GJ462" s="35"/>
      <c r="GK462" s="35"/>
      <c r="GL462" s="35"/>
      <c r="GM462" s="35"/>
      <c r="GN462" s="35"/>
      <c r="GO462" s="35"/>
      <c r="GP462" s="35"/>
      <c r="GQ462" s="35"/>
      <c r="GR462" s="35"/>
      <c r="GS462" s="35"/>
      <c r="GT462" s="35"/>
      <c r="GU462" s="35"/>
      <c r="GV462" s="35"/>
      <c r="GW462" s="35"/>
      <c r="GX462" s="35"/>
      <c r="GY462" s="35"/>
      <c r="GZ462" s="35"/>
      <c r="HA462" s="35"/>
      <c r="HB462" s="35"/>
      <c r="HC462" s="35"/>
      <c r="HD462" s="35"/>
      <c r="HE462" s="35"/>
      <c r="HF462" s="35"/>
      <c r="HG462" s="35"/>
      <c r="HH462" s="35"/>
      <c r="HI462" s="35"/>
      <c r="HJ462" s="35"/>
      <c r="HK462" s="35"/>
      <c r="HL462" s="35"/>
      <c r="HM462" s="35"/>
      <c r="HN462" s="35"/>
      <c r="HO462" s="35"/>
      <c r="HP462" s="35"/>
      <c r="HQ462" s="35"/>
      <c r="HR462" s="35"/>
      <c r="HS462" s="35"/>
      <c r="HT462" s="35"/>
      <c r="HU462" s="35"/>
      <c r="HV462" s="35"/>
      <c r="HW462" s="35"/>
      <c r="HX462" s="35"/>
      <c r="HY462" s="35"/>
      <c r="HZ462" s="35"/>
      <c r="IA462" s="35"/>
      <c r="IB462" s="35"/>
      <c r="IC462" s="35"/>
      <c r="ID462" s="35"/>
      <c r="IE462" s="35"/>
      <c r="IF462" s="35"/>
      <c r="IG462" s="35"/>
      <c r="IH462" s="35"/>
      <c r="II462" s="35"/>
      <c r="IJ462" s="35"/>
      <c r="IK462" s="35"/>
      <c r="IL462" s="35"/>
      <c r="IM462" s="35"/>
      <c r="IN462" s="35"/>
      <c r="IO462" s="35"/>
      <c r="IP462" s="35"/>
      <c r="IQ462" s="35"/>
      <c r="IR462" s="35"/>
      <c r="IS462" s="35"/>
      <c r="IT462" s="35"/>
      <c r="IU462" s="35"/>
      <c r="IV462" s="35"/>
    </row>
    <row r="463" spans="1:256" ht="76.5">
      <c r="A463" s="191" t="s">
        <v>599</v>
      </c>
      <c r="B463" s="45" t="s">
        <v>600</v>
      </c>
      <c r="C463" s="187">
        <v>401000029</v>
      </c>
      <c r="D463" s="154" t="s">
        <v>647</v>
      </c>
      <c r="E463" s="144" t="s">
        <v>592</v>
      </c>
      <c r="F463" s="52"/>
      <c r="G463" s="52"/>
      <c r="H463" s="155" t="s">
        <v>71</v>
      </c>
      <c r="I463" s="52"/>
      <c r="J463" s="155">
        <v>16</v>
      </c>
      <c r="K463" s="155">
        <v>1</v>
      </c>
      <c r="L463" s="155">
        <v>16</v>
      </c>
      <c r="M463" s="155"/>
      <c r="N463" s="155"/>
      <c r="O463" s="155"/>
      <c r="P463" s="52" t="s">
        <v>714</v>
      </c>
      <c r="Q463" s="52" t="s">
        <v>74</v>
      </c>
      <c r="R463" s="146"/>
      <c r="S463" s="146"/>
      <c r="T463" s="146" t="s">
        <v>71</v>
      </c>
      <c r="U463" s="146"/>
      <c r="V463" s="146">
        <v>9</v>
      </c>
      <c r="W463" s="146">
        <v>1</v>
      </c>
      <c r="X463" s="146"/>
      <c r="Y463" s="146"/>
      <c r="Z463" s="146"/>
      <c r="AA463" s="146"/>
      <c r="AB463" s="52" t="s">
        <v>715</v>
      </c>
      <c r="AC463" s="188" t="s">
        <v>594</v>
      </c>
      <c r="AD463" s="189"/>
      <c r="AE463" s="189"/>
      <c r="AF463" s="189"/>
      <c r="AG463" s="189"/>
      <c r="AH463" s="189"/>
      <c r="AI463" s="189"/>
      <c r="AJ463" s="189"/>
      <c r="AK463" s="44"/>
      <c r="AL463" s="189"/>
      <c r="AM463" s="190" t="s">
        <v>648</v>
      </c>
      <c r="AN463" s="52" t="s">
        <v>605</v>
      </c>
      <c r="AO463" s="195" t="s">
        <v>208</v>
      </c>
      <c r="AP463" s="195" t="s">
        <v>99</v>
      </c>
      <c r="AQ463" s="195" t="s">
        <v>716</v>
      </c>
      <c r="AR463" s="148" t="s">
        <v>717</v>
      </c>
      <c r="AS463" s="195" t="s">
        <v>331</v>
      </c>
      <c r="AT463" s="200">
        <v>0</v>
      </c>
      <c r="AU463" s="200">
        <v>0</v>
      </c>
      <c r="AV463" s="217">
        <v>1741574.74</v>
      </c>
      <c r="AW463" s="200">
        <v>0</v>
      </c>
      <c r="AX463" s="200">
        <v>0</v>
      </c>
      <c r="AY463" s="200">
        <v>0</v>
      </c>
      <c r="AZ463" s="197">
        <v>10101</v>
      </c>
      <c r="BA463" s="222"/>
      <c r="BB463" s="588"/>
      <c r="BC463" s="223"/>
      <c r="BD463" s="224"/>
      <c r="BE463" s="224"/>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c r="DO463" s="35"/>
      <c r="DP463" s="35"/>
      <c r="DQ463" s="35"/>
      <c r="DR463" s="35"/>
      <c r="DS463" s="35"/>
      <c r="DT463" s="35"/>
      <c r="DU463" s="35"/>
      <c r="DV463" s="35"/>
      <c r="DW463" s="35"/>
      <c r="DX463" s="35"/>
      <c r="DY463" s="35"/>
      <c r="DZ463" s="35"/>
      <c r="EA463" s="35"/>
      <c r="EB463" s="35"/>
      <c r="EC463" s="35"/>
      <c r="ED463" s="35"/>
      <c r="EE463" s="35"/>
      <c r="EF463" s="35"/>
      <c r="EG463" s="35"/>
      <c r="EH463" s="35"/>
      <c r="EI463" s="35"/>
      <c r="EJ463" s="35"/>
      <c r="EK463" s="35"/>
      <c r="EL463" s="35"/>
      <c r="EM463" s="35"/>
      <c r="EN463" s="35"/>
      <c r="EO463" s="35"/>
      <c r="EP463" s="35"/>
      <c r="EQ463" s="35"/>
      <c r="ER463" s="35"/>
      <c r="ES463" s="35"/>
      <c r="ET463" s="35"/>
      <c r="EU463" s="35"/>
      <c r="EV463" s="35"/>
      <c r="EW463" s="35"/>
      <c r="EX463" s="35"/>
      <c r="EY463" s="35"/>
      <c r="EZ463" s="35"/>
      <c r="FA463" s="35"/>
      <c r="FB463" s="35"/>
      <c r="FC463" s="35"/>
      <c r="FD463" s="35"/>
      <c r="FE463" s="35"/>
      <c r="FF463" s="35"/>
      <c r="FG463" s="35"/>
      <c r="FH463" s="35"/>
      <c r="FI463" s="35"/>
      <c r="FJ463" s="35"/>
      <c r="FK463" s="35"/>
      <c r="FL463" s="35"/>
      <c r="FM463" s="35"/>
      <c r="FN463" s="35"/>
      <c r="FO463" s="35"/>
      <c r="FP463" s="35"/>
      <c r="FQ463" s="35"/>
      <c r="FR463" s="35"/>
      <c r="FS463" s="35"/>
      <c r="FT463" s="35"/>
      <c r="FU463" s="35"/>
      <c r="FV463" s="35"/>
      <c r="FW463" s="35"/>
      <c r="FX463" s="35"/>
      <c r="FY463" s="35"/>
      <c r="FZ463" s="35"/>
      <c r="GA463" s="35"/>
      <c r="GB463" s="35"/>
      <c r="GC463" s="35"/>
      <c r="GD463" s="35"/>
      <c r="GE463" s="35"/>
      <c r="GF463" s="35"/>
      <c r="GG463" s="35"/>
      <c r="GH463" s="35"/>
      <c r="GI463" s="35"/>
      <c r="GJ463" s="35"/>
      <c r="GK463" s="35"/>
      <c r="GL463" s="35"/>
      <c r="GM463" s="35"/>
      <c r="GN463" s="35"/>
      <c r="GO463" s="35"/>
      <c r="GP463" s="35"/>
      <c r="GQ463" s="35"/>
      <c r="GR463" s="35"/>
      <c r="GS463" s="35"/>
      <c r="GT463" s="35"/>
      <c r="GU463" s="35"/>
      <c r="GV463" s="35"/>
      <c r="GW463" s="35"/>
      <c r="GX463" s="35"/>
      <c r="GY463" s="35"/>
      <c r="GZ463" s="35"/>
      <c r="HA463" s="35"/>
      <c r="HB463" s="35"/>
      <c r="HC463" s="35"/>
      <c r="HD463" s="35"/>
      <c r="HE463" s="35"/>
      <c r="HF463" s="35"/>
      <c r="HG463" s="35"/>
      <c r="HH463" s="35"/>
      <c r="HI463" s="35"/>
      <c r="HJ463" s="35"/>
      <c r="HK463" s="35"/>
      <c r="HL463" s="35"/>
      <c r="HM463" s="35"/>
      <c r="HN463" s="35"/>
      <c r="HO463" s="35"/>
      <c r="HP463" s="35"/>
      <c r="HQ463" s="35"/>
      <c r="HR463" s="35"/>
      <c r="HS463" s="35"/>
      <c r="HT463" s="35"/>
      <c r="HU463" s="35"/>
      <c r="HV463" s="35"/>
      <c r="HW463" s="35"/>
      <c r="HX463" s="35"/>
      <c r="HY463" s="35"/>
      <c r="HZ463" s="35"/>
      <c r="IA463" s="35"/>
      <c r="IB463" s="35"/>
      <c r="IC463" s="35"/>
      <c r="ID463" s="35"/>
      <c r="IE463" s="35"/>
      <c r="IF463" s="35"/>
      <c r="IG463" s="35"/>
      <c r="IH463" s="35"/>
      <c r="II463" s="35"/>
      <c r="IJ463" s="35"/>
      <c r="IK463" s="35"/>
      <c r="IL463" s="35"/>
      <c r="IM463" s="35"/>
      <c r="IN463" s="35"/>
      <c r="IO463" s="35"/>
      <c r="IP463" s="35"/>
      <c r="IQ463" s="35"/>
      <c r="IR463" s="35"/>
      <c r="IS463" s="35"/>
      <c r="IT463" s="35"/>
      <c r="IU463" s="35"/>
      <c r="IV463" s="35"/>
    </row>
    <row r="464" spans="1:256" ht="140.25">
      <c r="A464" s="191">
        <v>607</v>
      </c>
      <c r="B464" s="45" t="s">
        <v>600</v>
      </c>
      <c r="C464" s="187">
        <v>401000029</v>
      </c>
      <c r="D464" s="154" t="s">
        <v>647</v>
      </c>
      <c r="E464" s="144" t="s">
        <v>592</v>
      </c>
      <c r="F464" s="52"/>
      <c r="G464" s="52"/>
      <c r="H464" s="155" t="s">
        <v>71</v>
      </c>
      <c r="I464" s="52"/>
      <c r="J464" s="155">
        <v>16</v>
      </c>
      <c r="K464" s="155">
        <v>1</v>
      </c>
      <c r="L464" s="155">
        <v>16</v>
      </c>
      <c r="M464" s="155"/>
      <c r="N464" s="155"/>
      <c r="O464" s="155"/>
      <c r="P464" s="52" t="s">
        <v>714</v>
      </c>
      <c r="Q464" s="52" t="s">
        <v>74</v>
      </c>
      <c r="R464" s="146"/>
      <c r="S464" s="146"/>
      <c r="T464" s="146" t="s">
        <v>71</v>
      </c>
      <c r="U464" s="146"/>
      <c r="V464" s="146">
        <v>9</v>
      </c>
      <c r="W464" s="146">
        <v>1</v>
      </c>
      <c r="X464" s="146"/>
      <c r="Y464" s="146"/>
      <c r="Z464" s="146"/>
      <c r="AA464" s="146"/>
      <c r="AB464" s="52" t="s">
        <v>715</v>
      </c>
      <c r="AC464" s="188" t="s">
        <v>718</v>
      </c>
      <c r="AD464" s="193" t="s">
        <v>719</v>
      </c>
      <c r="AE464" s="189"/>
      <c r="AF464" s="189"/>
      <c r="AG464" s="189"/>
      <c r="AH464" s="189"/>
      <c r="AI464" s="189"/>
      <c r="AJ464" s="193" t="s">
        <v>720</v>
      </c>
      <c r="AK464" s="44"/>
      <c r="AL464" s="189"/>
      <c r="AM464" s="190" t="s">
        <v>648</v>
      </c>
      <c r="AN464" s="52" t="s">
        <v>721</v>
      </c>
      <c r="AO464" s="195" t="s">
        <v>208</v>
      </c>
      <c r="AP464" s="195" t="s">
        <v>99</v>
      </c>
      <c r="AQ464" s="195" t="s">
        <v>716</v>
      </c>
      <c r="AR464" s="148" t="s">
        <v>717</v>
      </c>
      <c r="AS464" s="195" t="s">
        <v>331</v>
      </c>
      <c r="AT464" s="200">
        <v>0</v>
      </c>
      <c r="AU464" s="200">
        <v>0</v>
      </c>
      <c r="AV464" s="200">
        <v>35725.26</v>
      </c>
      <c r="AW464" s="200">
        <v>1777300</v>
      </c>
      <c r="AX464" s="200">
        <v>1777300</v>
      </c>
      <c r="AY464" s="200">
        <v>1777300</v>
      </c>
      <c r="AZ464" s="197">
        <v>10112</v>
      </c>
      <c r="BA464" s="222"/>
      <c r="BB464" s="588"/>
      <c r="BC464" s="223"/>
      <c r="BD464" s="224"/>
      <c r="BE464" s="224"/>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35"/>
      <c r="ES464" s="35"/>
      <c r="ET464" s="35"/>
      <c r="EU464" s="35"/>
      <c r="EV464" s="35"/>
      <c r="EW464" s="35"/>
      <c r="EX464" s="35"/>
      <c r="EY464" s="35"/>
      <c r="EZ464" s="35"/>
      <c r="FA464" s="35"/>
      <c r="FB464" s="35"/>
      <c r="FC464" s="35"/>
      <c r="FD464" s="35"/>
      <c r="FE464" s="35"/>
      <c r="FF464" s="35"/>
      <c r="FG464" s="35"/>
      <c r="FH464" s="35"/>
      <c r="FI464" s="35"/>
      <c r="FJ464" s="35"/>
      <c r="FK464" s="35"/>
      <c r="FL464" s="35"/>
      <c r="FM464" s="35"/>
      <c r="FN464" s="35"/>
      <c r="FO464" s="35"/>
      <c r="FP464" s="35"/>
      <c r="FQ464" s="35"/>
      <c r="FR464" s="35"/>
      <c r="FS464" s="35"/>
      <c r="FT464" s="35"/>
      <c r="FU464" s="35"/>
      <c r="FV464" s="35"/>
      <c r="FW464" s="35"/>
      <c r="FX464" s="35"/>
      <c r="FY464" s="35"/>
      <c r="FZ464" s="35"/>
      <c r="GA464" s="35"/>
      <c r="GB464" s="35"/>
      <c r="GC464" s="35"/>
      <c r="GD464" s="35"/>
      <c r="GE464" s="35"/>
      <c r="GF464" s="35"/>
      <c r="GG464" s="35"/>
      <c r="GH464" s="35"/>
      <c r="GI464" s="35"/>
      <c r="GJ464" s="35"/>
      <c r="GK464" s="35"/>
      <c r="GL464" s="35"/>
      <c r="GM464" s="35"/>
      <c r="GN464" s="35"/>
      <c r="GO464" s="35"/>
      <c r="GP464" s="35"/>
      <c r="GQ464" s="35"/>
      <c r="GR464" s="35"/>
      <c r="GS464" s="35"/>
      <c r="GT464" s="35"/>
      <c r="GU464" s="35"/>
      <c r="GV464" s="35"/>
      <c r="GW464" s="35"/>
      <c r="GX464" s="35"/>
      <c r="GY464" s="35"/>
      <c r="GZ464" s="35"/>
      <c r="HA464" s="35"/>
      <c r="HB464" s="35"/>
      <c r="HC464" s="35"/>
      <c r="HD464" s="35"/>
      <c r="HE464" s="35"/>
      <c r="HF464" s="35"/>
      <c r="HG464" s="35"/>
      <c r="HH464" s="35"/>
      <c r="HI464" s="35"/>
      <c r="HJ464" s="35"/>
      <c r="HK464" s="35"/>
      <c r="HL464" s="35"/>
      <c r="HM464" s="35"/>
      <c r="HN464" s="35"/>
      <c r="HO464" s="35"/>
      <c r="HP464" s="35"/>
      <c r="HQ464" s="35"/>
      <c r="HR464" s="35"/>
      <c r="HS464" s="35"/>
      <c r="HT464" s="35"/>
      <c r="HU464" s="35"/>
      <c r="HV464" s="35"/>
      <c r="HW464" s="35"/>
      <c r="HX464" s="35"/>
      <c r="HY464" s="35"/>
      <c r="HZ464" s="35"/>
      <c r="IA464" s="35"/>
      <c r="IB464" s="35"/>
      <c r="IC464" s="35"/>
      <c r="ID464" s="35"/>
      <c r="IE464" s="35"/>
      <c r="IF464" s="35"/>
      <c r="IG464" s="35"/>
      <c r="IH464" s="35"/>
      <c r="II464" s="35"/>
      <c r="IJ464" s="35"/>
      <c r="IK464" s="35"/>
      <c r="IL464" s="35"/>
      <c r="IM464" s="35"/>
      <c r="IN464" s="35"/>
      <c r="IO464" s="35"/>
      <c r="IP464" s="35"/>
      <c r="IQ464" s="35"/>
      <c r="IR464" s="35"/>
      <c r="IS464" s="35"/>
      <c r="IT464" s="35"/>
      <c r="IU464" s="35"/>
      <c r="IV464" s="35"/>
    </row>
    <row r="465" spans="1:256" ht="140.25">
      <c r="A465" s="191">
        <v>607</v>
      </c>
      <c r="B465" s="45" t="s">
        <v>600</v>
      </c>
      <c r="C465" s="187">
        <v>401000029</v>
      </c>
      <c r="D465" s="154" t="s">
        <v>647</v>
      </c>
      <c r="E465" s="144" t="s">
        <v>592</v>
      </c>
      <c r="F465" s="52"/>
      <c r="G465" s="52"/>
      <c r="H465" s="155" t="s">
        <v>71</v>
      </c>
      <c r="I465" s="52"/>
      <c r="J465" s="155">
        <v>16</v>
      </c>
      <c r="K465" s="155">
        <v>1</v>
      </c>
      <c r="L465" s="155">
        <v>16</v>
      </c>
      <c r="M465" s="155"/>
      <c r="N465" s="155"/>
      <c r="O465" s="155"/>
      <c r="P465" s="52" t="s">
        <v>722</v>
      </c>
      <c r="Q465" s="52" t="s">
        <v>74</v>
      </c>
      <c r="R465" s="146"/>
      <c r="S465" s="146"/>
      <c r="T465" s="146" t="s">
        <v>71</v>
      </c>
      <c r="U465" s="146"/>
      <c r="V465" s="146">
        <v>9</v>
      </c>
      <c r="W465" s="146">
        <v>1</v>
      </c>
      <c r="X465" s="146"/>
      <c r="Y465" s="146"/>
      <c r="Z465" s="146"/>
      <c r="AA465" s="146"/>
      <c r="AB465" s="52" t="s">
        <v>715</v>
      </c>
      <c r="AC465" s="188" t="s">
        <v>718</v>
      </c>
      <c r="AD465" s="193" t="s">
        <v>719</v>
      </c>
      <c r="AE465" s="189"/>
      <c r="AF465" s="189"/>
      <c r="AG465" s="189"/>
      <c r="AH465" s="189"/>
      <c r="AI465" s="189"/>
      <c r="AJ465" s="193" t="s">
        <v>720</v>
      </c>
      <c r="AK465" s="44"/>
      <c r="AL465" s="189"/>
      <c r="AM465" s="190" t="s">
        <v>648</v>
      </c>
      <c r="AN465" s="52" t="s">
        <v>721</v>
      </c>
      <c r="AO465" s="195" t="s">
        <v>208</v>
      </c>
      <c r="AP465" s="195" t="s">
        <v>99</v>
      </c>
      <c r="AQ465" s="195" t="s">
        <v>716</v>
      </c>
      <c r="AR465" s="148" t="s">
        <v>717</v>
      </c>
      <c r="AS465" s="195" t="s">
        <v>331</v>
      </c>
      <c r="AT465" s="200">
        <v>0</v>
      </c>
      <c r="AU465" s="200">
        <v>0</v>
      </c>
      <c r="AV465" s="217">
        <v>678780</v>
      </c>
      <c r="AW465" s="200">
        <v>697350</v>
      </c>
      <c r="AX465" s="200">
        <v>697350</v>
      </c>
      <c r="AY465" s="200">
        <v>697350</v>
      </c>
      <c r="AZ465" s="197">
        <v>10306</v>
      </c>
      <c r="BA465" s="222"/>
      <c r="BB465" s="588"/>
      <c r="BC465" s="223"/>
      <c r="BD465" s="224"/>
      <c r="BE465" s="224"/>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5"/>
      <c r="ER465" s="35"/>
      <c r="ES465" s="35"/>
      <c r="ET465" s="35"/>
      <c r="EU465" s="35"/>
      <c r="EV465" s="35"/>
      <c r="EW465" s="35"/>
      <c r="EX465" s="35"/>
      <c r="EY465" s="35"/>
      <c r="EZ465" s="35"/>
      <c r="FA465" s="35"/>
      <c r="FB465" s="35"/>
      <c r="FC465" s="35"/>
      <c r="FD465" s="35"/>
      <c r="FE465" s="35"/>
      <c r="FF465" s="35"/>
      <c r="FG465" s="35"/>
      <c r="FH465" s="35"/>
      <c r="FI465" s="35"/>
      <c r="FJ465" s="35"/>
      <c r="FK465" s="35"/>
      <c r="FL465" s="35"/>
      <c r="FM465" s="35"/>
      <c r="FN465" s="35"/>
      <c r="FO465" s="35"/>
      <c r="FP465" s="35"/>
      <c r="FQ465" s="35"/>
      <c r="FR465" s="35"/>
      <c r="FS465" s="35"/>
      <c r="FT465" s="35"/>
      <c r="FU465" s="35"/>
      <c r="FV465" s="35"/>
      <c r="FW465" s="35"/>
      <c r="FX465" s="35"/>
      <c r="FY465" s="35"/>
      <c r="FZ465" s="35"/>
      <c r="GA465" s="35"/>
      <c r="GB465" s="35"/>
      <c r="GC465" s="35"/>
      <c r="GD465" s="35"/>
      <c r="GE465" s="35"/>
      <c r="GF465" s="35"/>
      <c r="GG465" s="35"/>
      <c r="GH465" s="35"/>
      <c r="GI465" s="35"/>
      <c r="GJ465" s="35"/>
      <c r="GK465" s="35"/>
      <c r="GL465" s="35"/>
      <c r="GM465" s="35"/>
      <c r="GN465" s="35"/>
      <c r="GO465" s="35"/>
      <c r="GP465" s="35"/>
      <c r="GQ465" s="35"/>
      <c r="GR465" s="35"/>
      <c r="GS465" s="35"/>
      <c r="GT465" s="35"/>
      <c r="GU465" s="35"/>
      <c r="GV465" s="35"/>
      <c r="GW465" s="35"/>
      <c r="GX465" s="35"/>
      <c r="GY465" s="35"/>
      <c r="GZ465" s="35"/>
      <c r="HA465" s="35"/>
      <c r="HB465" s="35"/>
      <c r="HC465" s="35"/>
      <c r="HD465" s="35"/>
      <c r="HE465" s="35"/>
      <c r="HF465" s="35"/>
      <c r="HG465" s="35"/>
      <c r="HH465" s="35"/>
      <c r="HI465" s="35"/>
      <c r="HJ465" s="35"/>
      <c r="HK465" s="35"/>
      <c r="HL465" s="35"/>
      <c r="HM465" s="35"/>
      <c r="HN465" s="35"/>
      <c r="HO465" s="35"/>
      <c r="HP465" s="35"/>
      <c r="HQ465" s="35"/>
      <c r="HR465" s="35"/>
      <c r="HS465" s="35"/>
      <c r="HT465" s="35"/>
      <c r="HU465" s="35"/>
      <c r="HV465" s="35"/>
      <c r="HW465" s="35"/>
      <c r="HX465" s="35"/>
      <c r="HY465" s="35"/>
      <c r="HZ465" s="35"/>
      <c r="IA465" s="35"/>
      <c r="IB465" s="35"/>
      <c r="IC465" s="35"/>
      <c r="ID465" s="35"/>
      <c r="IE465" s="35"/>
      <c r="IF465" s="35"/>
      <c r="IG465" s="35"/>
      <c r="IH465" s="35"/>
      <c r="II465" s="35"/>
      <c r="IJ465" s="35"/>
      <c r="IK465" s="35"/>
      <c r="IL465" s="35"/>
      <c r="IM465" s="35"/>
      <c r="IN465" s="35"/>
      <c r="IO465" s="35"/>
      <c r="IP465" s="35"/>
      <c r="IQ465" s="35"/>
      <c r="IR465" s="35"/>
      <c r="IS465" s="35"/>
      <c r="IT465" s="35"/>
      <c r="IU465" s="35"/>
      <c r="IV465" s="35"/>
    </row>
    <row r="466" spans="1:256" ht="76.5">
      <c r="A466" s="191">
        <v>607</v>
      </c>
      <c r="B466" s="45" t="s">
        <v>600</v>
      </c>
      <c r="C466" s="187">
        <v>401000029</v>
      </c>
      <c r="D466" s="154" t="s">
        <v>647</v>
      </c>
      <c r="E466" s="144" t="s">
        <v>592</v>
      </c>
      <c r="F466" s="52"/>
      <c r="G466" s="52"/>
      <c r="H466" s="155" t="s">
        <v>71</v>
      </c>
      <c r="I466" s="52"/>
      <c r="J466" s="155">
        <v>16</v>
      </c>
      <c r="K466" s="155">
        <v>1</v>
      </c>
      <c r="L466" s="155">
        <v>16</v>
      </c>
      <c r="M466" s="155"/>
      <c r="N466" s="155"/>
      <c r="O466" s="155"/>
      <c r="P466" s="52" t="s">
        <v>723</v>
      </c>
      <c r="Q466" s="52" t="s">
        <v>74</v>
      </c>
      <c r="R466" s="146"/>
      <c r="S466" s="146"/>
      <c r="T466" s="146" t="s">
        <v>71</v>
      </c>
      <c r="U466" s="146"/>
      <c r="V466" s="146">
        <v>9</v>
      </c>
      <c r="W466" s="146">
        <v>1</v>
      </c>
      <c r="X466" s="146"/>
      <c r="Y466" s="146"/>
      <c r="Z466" s="146"/>
      <c r="AA466" s="146"/>
      <c r="AB466" s="52" t="s">
        <v>715</v>
      </c>
      <c r="AC466" s="208" t="s">
        <v>724</v>
      </c>
      <c r="AD466" s="193"/>
      <c r="AE466" s="189"/>
      <c r="AF466" s="189"/>
      <c r="AG466" s="189"/>
      <c r="AH466" s="189"/>
      <c r="AI466" s="189"/>
      <c r="AJ466" s="193"/>
      <c r="AK466" s="44"/>
      <c r="AL466" s="189"/>
      <c r="AM466" s="190" t="s">
        <v>648</v>
      </c>
      <c r="AN466" s="52" t="s">
        <v>725</v>
      </c>
      <c r="AO466" s="195" t="s">
        <v>208</v>
      </c>
      <c r="AP466" s="195" t="s">
        <v>99</v>
      </c>
      <c r="AQ466" s="195" t="s">
        <v>726</v>
      </c>
      <c r="AR466" s="148" t="s">
        <v>727</v>
      </c>
      <c r="AS466" s="195" t="s">
        <v>267</v>
      </c>
      <c r="AT466" s="200">
        <v>0</v>
      </c>
      <c r="AU466" s="200">
        <v>0</v>
      </c>
      <c r="AV466" s="217">
        <v>5000000</v>
      </c>
      <c r="AW466" s="200">
        <v>0</v>
      </c>
      <c r="AX466" s="200">
        <v>0</v>
      </c>
      <c r="AY466" s="200">
        <v>0</v>
      </c>
      <c r="AZ466" s="197">
        <v>10306</v>
      </c>
      <c r="BA466" s="222"/>
      <c r="BB466" s="588"/>
      <c r="BC466" s="223"/>
      <c r="BD466" s="224"/>
      <c r="BE466" s="224"/>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5"/>
      <c r="ER466" s="35"/>
      <c r="ES466" s="35"/>
      <c r="ET466" s="35"/>
      <c r="EU466" s="35"/>
      <c r="EV466" s="35"/>
      <c r="EW466" s="35"/>
      <c r="EX466" s="35"/>
      <c r="EY466" s="35"/>
      <c r="EZ466" s="35"/>
      <c r="FA466" s="35"/>
      <c r="FB466" s="35"/>
      <c r="FC466" s="35"/>
      <c r="FD466" s="35"/>
      <c r="FE466" s="35"/>
      <c r="FF466" s="35"/>
      <c r="FG466" s="35"/>
      <c r="FH466" s="35"/>
      <c r="FI466" s="35"/>
      <c r="FJ466" s="35"/>
      <c r="FK466" s="35"/>
      <c r="FL466" s="35"/>
      <c r="FM466" s="35"/>
      <c r="FN466" s="35"/>
      <c r="FO466" s="35"/>
      <c r="FP466" s="35"/>
      <c r="FQ466" s="35"/>
      <c r="FR466" s="35"/>
      <c r="FS466" s="35"/>
      <c r="FT466" s="35"/>
      <c r="FU466" s="35"/>
      <c r="FV466" s="35"/>
      <c r="FW466" s="35"/>
      <c r="FX466" s="35"/>
      <c r="FY466" s="35"/>
      <c r="FZ466" s="35"/>
      <c r="GA466" s="35"/>
      <c r="GB466" s="35"/>
      <c r="GC466" s="35"/>
      <c r="GD466" s="35"/>
      <c r="GE466" s="35"/>
      <c r="GF466" s="35"/>
      <c r="GG466" s="35"/>
      <c r="GH466" s="35"/>
      <c r="GI466" s="35"/>
      <c r="GJ466" s="35"/>
      <c r="GK466" s="35"/>
      <c r="GL466" s="35"/>
      <c r="GM466" s="35"/>
      <c r="GN466" s="35"/>
      <c r="GO466" s="35"/>
      <c r="GP466" s="35"/>
      <c r="GQ466" s="35"/>
      <c r="GR466" s="35"/>
      <c r="GS466" s="35"/>
      <c r="GT466" s="35"/>
      <c r="GU466" s="35"/>
      <c r="GV466" s="35"/>
      <c r="GW466" s="35"/>
      <c r="GX466" s="35"/>
      <c r="GY466" s="35"/>
      <c r="GZ466" s="35"/>
      <c r="HA466" s="35"/>
      <c r="HB466" s="35"/>
      <c r="HC466" s="35"/>
      <c r="HD466" s="35"/>
      <c r="HE466" s="35"/>
      <c r="HF466" s="35"/>
      <c r="HG466" s="35"/>
      <c r="HH466" s="35"/>
      <c r="HI466" s="35"/>
      <c r="HJ466" s="35"/>
      <c r="HK466" s="35"/>
      <c r="HL466" s="35"/>
      <c r="HM466" s="35"/>
      <c r="HN466" s="35"/>
      <c r="HO466" s="35"/>
      <c r="HP466" s="35"/>
      <c r="HQ466" s="35"/>
      <c r="HR466" s="35"/>
      <c r="HS466" s="35"/>
      <c r="HT466" s="35"/>
      <c r="HU466" s="35"/>
      <c r="HV466" s="35"/>
      <c r="HW466" s="35"/>
      <c r="HX466" s="35"/>
      <c r="HY466" s="35"/>
      <c r="HZ466" s="35"/>
      <c r="IA466" s="35"/>
      <c r="IB466" s="35"/>
      <c r="IC466" s="35"/>
      <c r="ID466" s="35"/>
      <c r="IE466" s="35"/>
      <c r="IF466" s="35"/>
      <c r="IG466" s="35"/>
      <c r="IH466" s="35"/>
      <c r="II466" s="35"/>
      <c r="IJ466" s="35"/>
      <c r="IK466" s="35"/>
      <c r="IL466" s="35"/>
      <c r="IM466" s="35"/>
      <c r="IN466" s="35"/>
      <c r="IO466" s="35"/>
      <c r="IP466" s="35"/>
      <c r="IQ466" s="35"/>
      <c r="IR466" s="35"/>
      <c r="IS466" s="35"/>
      <c r="IT466" s="35"/>
      <c r="IU466" s="35"/>
      <c r="IV466" s="35"/>
    </row>
    <row r="467" spans="1:256" ht="165.75">
      <c r="A467" s="191">
        <v>607</v>
      </c>
      <c r="B467" s="45" t="s">
        <v>600</v>
      </c>
      <c r="C467" s="187">
        <v>402000001</v>
      </c>
      <c r="D467" s="154" t="s">
        <v>79</v>
      </c>
      <c r="E467" s="144" t="s">
        <v>728</v>
      </c>
      <c r="F467" s="52"/>
      <c r="G467" s="52"/>
      <c r="H467" s="155">
        <v>7</v>
      </c>
      <c r="I467" s="52"/>
      <c r="J467" s="155">
        <v>26</v>
      </c>
      <c r="K467" s="155"/>
      <c r="L467" s="155"/>
      <c r="M467" s="155"/>
      <c r="N467" s="155"/>
      <c r="O467" s="155"/>
      <c r="P467" s="52" t="s">
        <v>729</v>
      </c>
      <c r="Q467" s="52" t="s">
        <v>730</v>
      </c>
      <c r="R467" s="146"/>
      <c r="S467" s="146"/>
      <c r="T467" s="146"/>
      <c r="U467" s="146"/>
      <c r="V467" s="146">
        <v>13</v>
      </c>
      <c r="W467" s="146" t="s">
        <v>69</v>
      </c>
      <c r="X467" s="146"/>
      <c r="Y467" s="146"/>
      <c r="Z467" s="146"/>
      <c r="AA467" s="146"/>
      <c r="AB467" s="52" t="s">
        <v>731</v>
      </c>
      <c r="AC467" s="188" t="s">
        <v>732</v>
      </c>
      <c r="AD467" s="189"/>
      <c r="AE467" s="189"/>
      <c r="AF467" s="189"/>
      <c r="AG467" s="189"/>
      <c r="AH467" s="189"/>
      <c r="AI467" s="189"/>
      <c r="AJ467" s="193" t="s">
        <v>733</v>
      </c>
      <c r="AK467" s="189"/>
      <c r="AL467" s="192"/>
      <c r="AM467" s="194" t="s">
        <v>734</v>
      </c>
      <c r="AN467" s="52" t="s">
        <v>735</v>
      </c>
      <c r="AO467" s="195" t="s">
        <v>99</v>
      </c>
      <c r="AP467" s="195" t="s">
        <v>68</v>
      </c>
      <c r="AQ467" s="195" t="s">
        <v>736</v>
      </c>
      <c r="AR467" s="148" t="s">
        <v>101</v>
      </c>
      <c r="AS467" s="195" t="s">
        <v>115</v>
      </c>
      <c r="AT467" s="200">
        <v>196520</v>
      </c>
      <c r="AU467" s="200">
        <v>196520</v>
      </c>
      <c r="AV467" s="217">
        <v>0</v>
      </c>
      <c r="AW467" s="200">
        <v>0</v>
      </c>
      <c r="AX467" s="200">
        <v>0</v>
      </c>
      <c r="AY467" s="200">
        <v>0</v>
      </c>
      <c r="AZ467" s="197">
        <v>10101</v>
      </c>
      <c r="BA467" s="222"/>
      <c r="BB467" s="588"/>
      <c r="BC467" s="223"/>
      <c r="BD467" s="224"/>
      <c r="BE467" s="224"/>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35"/>
      <c r="ES467" s="35"/>
      <c r="ET467" s="35"/>
      <c r="EU467" s="35"/>
      <c r="EV467" s="35"/>
      <c r="EW467" s="35"/>
      <c r="EX467" s="35"/>
      <c r="EY467" s="35"/>
      <c r="EZ467" s="35"/>
      <c r="FA467" s="35"/>
      <c r="FB467" s="35"/>
      <c r="FC467" s="35"/>
      <c r="FD467" s="35"/>
      <c r="FE467" s="35"/>
      <c r="FF467" s="35"/>
      <c r="FG467" s="35"/>
      <c r="FH467" s="35"/>
      <c r="FI467" s="35"/>
      <c r="FJ467" s="35"/>
      <c r="FK467" s="35"/>
      <c r="FL467" s="35"/>
      <c r="FM467" s="35"/>
      <c r="FN467" s="35"/>
      <c r="FO467" s="35"/>
      <c r="FP467" s="35"/>
      <c r="FQ467" s="35"/>
      <c r="FR467" s="35"/>
      <c r="FS467" s="35"/>
      <c r="FT467" s="35"/>
      <c r="FU467" s="35"/>
      <c r="FV467" s="35"/>
      <c r="FW467" s="35"/>
      <c r="FX467" s="35"/>
      <c r="FY467" s="35"/>
      <c r="FZ467" s="35"/>
      <c r="GA467" s="35"/>
      <c r="GB467" s="35"/>
      <c r="GC467" s="35"/>
      <c r="GD467" s="35"/>
      <c r="GE467" s="35"/>
      <c r="GF467" s="35"/>
      <c r="GG467" s="35"/>
      <c r="GH467" s="35"/>
      <c r="GI467" s="35"/>
      <c r="GJ467" s="35"/>
      <c r="GK467" s="35"/>
      <c r="GL467" s="35"/>
      <c r="GM467" s="35"/>
      <c r="GN467" s="35"/>
      <c r="GO467" s="35"/>
      <c r="GP467" s="35"/>
      <c r="GQ467" s="35"/>
      <c r="GR467" s="35"/>
      <c r="GS467" s="35"/>
      <c r="GT467" s="35"/>
      <c r="GU467" s="35"/>
      <c r="GV467" s="35"/>
      <c r="GW467" s="35"/>
      <c r="GX467" s="35"/>
      <c r="GY467" s="35"/>
      <c r="GZ467" s="35"/>
      <c r="HA467" s="35"/>
      <c r="HB467" s="35"/>
      <c r="HC467" s="35"/>
      <c r="HD467" s="35"/>
      <c r="HE467" s="35"/>
      <c r="HF467" s="35"/>
      <c r="HG467" s="35"/>
      <c r="HH467" s="35"/>
      <c r="HI467" s="35"/>
      <c r="HJ467" s="35"/>
      <c r="HK467" s="35"/>
      <c r="HL467" s="35"/>
      <c r="HM467" s="35"/>
      <c r="HN467" s="35"/>
      <c r="HO467" s="35"/>
      <c r="HP467" s="35"/>
      <c r="HQ467" s="35"/>
      <c r="HR467" s="35"/>
      <c r="HS467" s="35"/>
      <c r="HT467" s="35"/>
      <c r="HU467" s="35"/>
      <c r="HV467" s="35"/>
      <c r="HW467" s="35"/>
      <c r="HX467" s="35"/>
      <c r="HY467" s="35"/>
      <c r="HZ467" s="35"/>
      <c r="IA467" s="35"/>
      <c r="IB467" s="35"/>
      <c r="IC467" s="35"/>
      <c r="ID467" s="35"/>
      <c r="IE467" s="35"/>
      <c r="IF467" s="35"/>
      <c r="IG467" s="35"/>
      <c r="IH467" s="35"/>
      <c r="II467" s="35"/>
      <c r="IJ467" s="35"/>
      <c r="IK467" s="35"/>
      <c r="IL467" s="35"/>
      <c r="IM467" s="35"/>
      <c r="IN467" s="35"/>
      <c r="IO467" s="35"/>
      <c r="IP467" s="35"/>
      <c r="IQ467" s="35"/>
      <c r="IR467" s="35"/>
      <c r="IS467" s="35"/>
      <c r="IT467" s="35"/>
      <c r="IU467" s="35"/>
      <c r="IV467" s="35"/>
    </row>
    <row r="468" spans="1:256" ht="165.75">
      <c r="A468" s="191">
        <v>607</v>
      </c>
      <c r="B468" s="45" t="s">
        <v>600</v>
      </c>
      <c r="C468" s="187">
        <v>402000001</v>
      </c>
      <c r="D468" s="154" t="s">
        <v>79</v>
      </c>
      <c r="E468" s="144" t="s">
        <v>737</v>
      </c>
      <c r="F468" s="52"/>
      <c r="G468" s="52"/>
      <c r="H468" s="155">
        <v>7</v>
      </c>
      <c r="I468" s="52"/>
      <c r="J468" s="155">
        <v>26</v>
      </c>
      <c r="K468" s="155"/>
      <c r="L468" s="155"/>
      <c r="M468" s="155"/>
      <c r="N468" s="155"/>
      <c r="O468" s="155"/>
      <c r="P468" s="52" t="s">
        <v>729</v>
      </c>
      <c r="Q468" s="52" t="s">
        <v>730</v>
      </c>
      <c r="R468" s="146"/>
      <c r="S468" s="146"/>
      <c r="T468" s="146"/>
      <c r="U468" s="146"/>
      <c r="V468" s="146">
        <v>13</v>
      </c>
      <c r="W468" s="146" t="s">
        <v>69</v>
      </c>
      <c r="X468" s="146"/>
      <c r="Y468" s="146"/>
      <c r="Z468" s="146"/>
      <c r="AA468" s="146"/>
      <c r="AB468" s="52" t="s">
        <v>738</v>
      </c>
      <c r="AC468" s="188" t="s">
        <v>732</v>
      </c>
      <c r="AD468" s="189"/>
      <c r="AE468" s="189"/>
      <c r="AF468" s="189"/>
      <c r="AG468" s="189"/>
      <c r="AH468" s="189"/>
      <c r="AI468" s="189"/>
      <c r="AJ468" s="193"/>
      <c r="AK468" s="189"/>
      <c r="AL468" s="192"/>
      <c r="AM468" s="194" t="s">
        <v>734</v>
      </c>
      <c r="AN468" s="52" t="s">
        <v>735</v>
      </c>
      <c r="AO468" s="195" t="s">
        <v>99</v>
      </c>
      <c r="AP468" s="195" t="s">
        <v>68</v>
      </c>
      <c r="AQ468" s="195" t="s">
        <v>736</v>
      </c>
      <c r="AR468" s="148" t="s">
        <v>101</v>
      </c>
      <c r="AS468" s="195" t="s">
        <v>113</v>
      </c>
      <c r="AT468" s="200">
        <v>59349.04</v>
      </c>
      <c r="AU468" s="200">
        <v>59349.04</v>
      </c>
      <c r="AV468" s="217">
        <v>0</v>
      </c>
      <c r="AW468" s="200">
        <v>0</v>
      </c>
      <c r="AX468" s="200">
        <v>0</v>
      </c>
      <c r="AY468" s="200">
        <v>0</v>
      </c>
      <c r="AZ468" s="197">
        <v>10101</v>
      </c>
      <c r="BA468" s="222"/>
      <c r="BB468" s="588"/>
      <c r="BC468" s="223"/>
      <c r="BD468" s="224"/>
      <c r="BE468" s="224"/>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5"/>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M468" s="35"/>
      <c r="EN468" s="35"/>
      <c r="EO468" s="35"/>
      <c r="EP468" s="35"/>
      <c r="EQ468" s="35"/>
      <c r="ER468" s="35"/>
      <c r="ES468" s="35"/>
      <c r="ET468" s="35"/>
      <c r="EU468" s="35"/>
      <c r="EV468" s="35"/>
      <c r="EW468" s="35"/>
      <c r="EX468" s="35"/>
      <c r="EY468" s="35"/>
      <c r="EZ468" s="35"/>
      <c r="FA468" s="35"/>
      <c r="FB468" s="35"/>
      <c r="FC468" s="35"/>
      <c r="FD468" s="35"/>
      <c r="FE468" s="35"/>
      <c r="FF468" s="35"/>
      <c r="FG468" s="35"/>
      <c r="FH468" s="35"/>
      <c r="FI468" s="35"/>
      <c r="FJ468" s="35"/>
      <c r="FK468" s="35"/>
      <c r="FL468" s="35"/>
      <c r="FM468" s="35"/>
      <c r="FN468" s="35"/>
      <c r="FO468" s="35"/>
      <c r="FP468" s="35"/>
      <c r="FQ468" s="35"/>
      <c r="FR468" s="35"/>
      <c r="FS468" s="35"/>
      <c r="FT468" s="35"/>
      <c r="FU468" s="35"/>
      <c r="FV468" s="35"/>
      <c r="FW468" s="35"/>
      <c r="FX468" s="35"/>
      <c r="FY468" s="35"/>
      <c r="FZ468" s="35"/>
      <c r="GA468" s="35"/>
      <c r="GB468" s="35"/>
      <c r="GC468" s="35"/>
      <c r="GD468" s="35"/>
      <c r="GE468" s="35"/>
      <c r="GF468" s="35"/>
      <c r="GG468" s="35"/>
      <c r="GH468" s="35"/>
      <c r="GI468" s="35"/>
      <c r="GJ468" s="35"/>
      <c r="GK468" s="35"/>
      <c r="GL468" s="35"/>
      <c r="GM468" s="35"/>
      <c r="GN468" s="35"/>
      <c r="GO468" s="35"/>
      <c r="GP468" s="35"/>
      <c r="GQ468" s="35"/>
      <c r="GR468" s="35"/>
      <c r="GS468" s="35"/>
      <c r="GT468" s="35"/>
      <c r="GU468" s="35"/>
      <c r="GV468" s="35"/>
      <c r="GW468" s="35"/>
      <c r="GX468" s="35"/>
      <c r="GY468" s="35"/>
      <c r="GZ468" s="35"/>
      <c r="HA468" s="35"/>
      <c r="HB468" s="35"/>
      <c r="HC468" s="35"/>
      <c r="HD468" s="35"/>
      <c r="HE468" s="35"/>
      <c r="HF468" s="35"/>
      <c r="HG468" s="35"/>
      <c r="HH468" s="35"/>
      <c r="HI468" s="35"/>
      <c r="HJ468" s="35"/>
      <c r="HK468" s="35"/>
      <c r="HL468" s="35"/>
      <c r="HM468" s="35"/>
      <c r="HN468" s="35"/>
      <c r="HO468" s="35"/>
      <c r="HP468" s="35"/>
      <c r="HQ468" s="35"/>
      <c r="HR468" s="35"/>
      <c r="HS468" s="35"/>
      <c r="HT468" s="35"/>
      <c r="HU468" s="35"/>
      <c r="HV468" s="35"/>
      <c r="HW468" s="35"/>
      <c r="HX468" s="35"/>
      <c r="HY468" s="35"/>
      <c r="HZ468" s="35"/>
      <c r="IA468" s="35"/>
      <c r="IB468" s="35"/>
      <c r="IC468" s="35"/>
      <c r="ID468" s="35"/>
      <c r="IE468" s="35"/>
      <c r="IF468" s="35"/>
      <c r="IG468" s="35"/>
      <c r="IH468" s="35"/>
      <c r="II468" s="35"/>
      <c r="IJ468" s="35"/>
      <c r="IK468" s="35"/>
      <c r="IL468" s="35"/>
      <c r="IM468" s="35"/>
      <c r="IN468" s="35"/>
      <c r="IO468" s="35"/>
      <c r="IP468" s="35"/>
      <c r="IQ468" s="35"/>
      <c r="IR468" s="35"/>
      <c r="IS468" s="35"/>
      <c r="IT468" s="35"/>
      <c r="IU468" s="35"/>
      <c r="IV468" s="35"/>
    </row>
    <row r="469" spans="1:256" ht="89.25">
      <c r="A469" s="191">
        <v>607</v>
      </c>
      <c r="B469" s="45" t="s">
        <v>600</v>
      </c>
      <c r="C469" s="187">
        <v>401000030</v>
      </c>
      <c r="D469" s="154" t="s">
        <v>649</v>
      </c>
      <c r="E469" s="144" t="s">
        <v>592</v>
      </c>
      <c r="F469" s="52"/>
      <c r="G469" s="52"/>
      <c r="H469" s="155" t="s">
        <v>71</v>
      </c>
      <c r="I469" s="52"/>
      <c r="J469" s="155">
        <v>16</v>
      </c>
      <c r="K469" s="155">
        <v>1</v>
      </c>
      <c r="L469" s="155">
        <v>17</v>
      </c>
      <c r="M469" s="155"/>
      <c r="N469" s="155"/>
      <c r="O469" s="155"/>
      <c r="P469" s="52" t="s">
        <v>723</v>
      </c>
      <c r="Q469" s="52" t="s">
        <v>74</v>
      </c>
      <c r="R469" s="146"/>
      <c r="S469" s="146"/>
      <c r="T469" s="146" t="s">
        <v>71</v>
      </c>
      <c r="U469" s="146"/>
      <c r="V469" s="146">
        <v>9</v>
      </c>
      <c r="W469" s="146">
        <v>1</v>
      </c>
      <c r="X469" s="146"/>
      <c r="Y469" s="146"/>
      <c r="Z469" s="146"/>
      <c r="AA469" s="146"/>
      <c r="AB469" s="52" t="s">
        <v>715</v>
      </c>
      <c r="AC469" s="188" t="s">
        <v>739</v>
      </c>
      <c r="AD469" s="189"/>
      <c r="AE469" s="189"/>
      <c r="AF469" s="189"/>
      <c r="AG469" s="189"/>
      <c r="AH469" s="189"/>
      <c r="AI469" s="189"/>
      <c r="AJ469" s="193" t="s">
        <v>740</v>
      </c>
      <c r="AK469" s="189"/>
      <c r="AL469" s="189"/>
      <c r="AM469" s="190" t="s">
        <v>741</v>
      </c>
      <c r="AN469" s="52" t="s">
        <v>742</v>
      </c>
      <c r="AO469" s="195" t="s">
        <v>99</v>
      </c>
      <c r="AP469" s="195" t="s">
        <v>68</v>
      </c>
      <c r="AQ469" s="195" t="s">
        <v>743</v>
      </c>
      <c r="AR469" s="148" t="s">
        <v>744</v>
      </c>
      <c r="AS469" s="195" t="s">
        <v>745</v>
      </c>
      <c r="AT469" s="200">
        <v>26400</v>
      </c>
      <c r="AU469" s="200">
        <v>26400</v>
      </c>
      <c r="AV469" s="200">
        <v>26400</v>
      </c>
      <c r="AW469" s="200">
        <v>0</v>
      </c>
      <c r="AX469" s="200">
        <v>0</v>
      </c>
      <c r="AY469" s="200">
        <v>0</v>
      </c>
      <c r="AZ469" s="197">
        <v>10101</v>
      </c>
      <c r="BA469" s="222"/>
      <c r="BB469" s="588"/>
      <c r="BC469" s="223"/>
      <c r="BD469" s="224"/>
      <c r="BE469" s="224"/>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5"/>
      <c r="EK469" s="35"/>
      <c r="EL469" s="35"/>
      <c r="EM469" s="35"/>
      <c r="EN469" s="35"/>
      <c r="EO469" s="35"/>
      <c r="EP469" s="35"/>
      <c r="EQ469" s="35"/>
      <c r="ER469" s="35"/>
      <c r="ES469" s="35"/>
      <c r="ET469" s="35"/>
      <c r="EU469" s="35"/>
      <c r="EV469" s="35"/>
      <c r="EW469" s="35"/>
      <c r="EX469" s="35"/>
      <c r="EY469" s="35"/>
      <c r="EZ469" s="35"/>
      <c r="FA469" s="35"/>
      <c r="FB469" s="35"/>
      <c r="FC469" s="35"/>
      <c r="FD469" s="35"/>
      <c r="FE469" s="35"/>
      <c r="FF469" s="35"/>
      <c r="FG469" s="35"/>
      <c r="FH469" s="35"/>
      <c r="FI469" s="35"/>
      <c r="FJ469" s="35"/>
      <c r="FK469" s="35"/>
      <c r="FL469" s="35"/>
      <c r="FM469" s="35"/>
      <c r="FN469" s="35"/>
      <c r="FO469" s="35"/>
      <c r="FP469" s="35"/>
      <c r="FQ469" s="35"/>
      <c r="FR469" s="35"/>
      <c r="FS469" s="35"/>
      <c r="FT469" s="35"/>
      <c r="FU469" s="35"/>
      <c r="FV469" s="35"/>
      <c r="FW469" s="35"/>
      <c r="FX469" s="35"/>
      <c r="FY469" s="35"/>
      <c r="FZ469" s="35"/>
      <c r="GA469" s="35"/>
      <c r="GB469" s="35"/>
      <c r="GC469" s="35"/>
      <c r="GD469" s="35"/>
      <c r="GE469" s="35"/>
      <c r="GF469" s="35"/>
      <c r="GG469" s="35"/>
      <c r="GH469" s="35"/>
      <c r="GI469" s="35"/>
      <c r="GJ469" s="35"/>
      <c r="GK469" s="35"/>
      <c r="GL469" s="35"/>
      <c r="GM469" s="35"/>
      <c r="GN469" s="35"/>
      <c r="GO469" s="35"/>
      <c r="GP469" s="35"/>
      <c r="GQ469" s="35"/>
      <c r="GR469" s="35"/>
      <c r="GS469" s="35"/>
      <c r="GT469" s="35"/>
      <c r="GU469" s="35"/>
      <c r="GV469" s="35"/>
      <c r="GW469" s="35"/>
      <c r="GX469" s="35"/>
      <c r="GY469" s="35"/>
      <c r="GZ469" s="35"/>
      <c r="HA469" s="35"/>
      <c r="HB469" s="35"/>
      <c r="HC469" s="35"/>
      <c r="HD469" s="35"/>
      <c r="HE469" s="35"/>
      <c r="HF469" s="35"/>
      <c r="HG469" s="35"/>
      <c r="HH469" s="35"/>
      <c r="HI469" s="35"/>
      <c r="HJ469" s="35"/>
      <c r="HK469" s="35"/>
      <c r="HL469" s="35"/>
      <c r="HM469" s="35"/>
      <c r="HN469" s="35"/>
      <c r="HO469" s="35"/>
      <c r="HP469" s="35"/>
      <c r="HQ469" s="35"/>
      <c r="HR469" s="35"/>
      <c r="HS469" s="35"/>
      <c r="HT469" s="35"/>
      <c r="HU469" s="35"/>
      <c r="HV469" s="35"/>
      <c r="HW469" s="35"/>
      <c r="HX469" s="35"/>
      <c r="HY469" s="35"/>
      <c r="HZ469" s="35"/>
      <c r="IA469" s="35"/>
      <c r="IB469" s="35"/>
      <c r="IC469" s="35"/>
      <c r="ID469" s="35"/>
      <c r="IE469" s="35"/>
      <c r="IF469" s="35"/>
      <c r="IG469" s="35"/>
      <c r="IH469" s="35"/>
      <c r="II469" s="35"/>
      <c r="IJ469" s="35"/>
      <c r="IK469" s="35"/>
      <c r="IL469" s="35"/>
      <c r="IM469" s="35"/>
      <c r="IN469" s="35"/>
      <c r="IO469" s="35"/>
      <c r="IP469" s="35"/>
      <c r="IQ469" s="35"/>
      <c r="IR469" s="35"/>
      <c r="IS469" s="35"/>
      <c r="IT469" s="35"/>
      <c r="IU469" s="35"/>
      <c r="IV469" s="35"/>
    </row>
    <row r="470" spans="1:256" ht="204">
      <c r="A470" s="191">
        <v>607</v>
      </c>
      <c r="B470" s="45" t="s">
        <v>600</v>
      </c>
      <c r="C470" s="187">
        <v>401000030</v>
      </c>
      <c r="D470" s="154" t="s">
        <v>649</v>
      </c>
      <c r="E470" s="144" t="s">
        <v>592</v>
      </c>
      <c r="F470" s="52"/>
      <c r="G470" s="52"/>
      <c r="H470" s="155" t="s">
        <v>71</v>
      </c>
      <c r="I470" s="52"/>
      <c r="J470" s="155">
        <v>16</v>
      </c>
      <c r="K470" s="155">
        <v>1</v>
      </c>
      <c r="L470" s="155">
        <v>17</v>
      </c>
      <c r="M470" s="155"/>
      <c r="N470" s="155"/>
      <c r="O470" s="155"/>
      <c r="P470" s="52" t="s">
        <v>722</v>
      </c>
      <c r="Q470" s="52" t="s">
        <v>74</v>
      </c>
      <c r="R470" s="146"/>
      <c r="S470" s="146"/>
      <c r="T470" s="146" t="s">
        <v>71</v>
      </c>
      <c r="U470" s="146"/>
      <c r="V470" s="146">
        <v>9</v>
      </c>
      <c r="W470" s="146">
        <v>1</v>
      </c>
      <c r="X470" s="146"/>
      <c r="Y470" s="146"/>
      <c r="Z470" s="146"/>
      <c r="AA470" s="146"/>
      <c r="AB470" s="52" t="s">
        <v>746</v>
      </c>
      <c r="AC470" s="188" t="s">
        <v>747</v>
      </c>
      <c r="AD470" s="189"/>
      <c r="AE470" s="189"/>
      <c r="AF470" s="189"/>
      <c r="AG470" s="189"/>
      <c r="AH470" s="189"/>
      <c r="AI470" s="189"/>
      <c r="AJ470" s="193" t="s">
        <v>748</v>
      </c>
      <c r="AK470" s="189"/>
      <c r="AL470" s="189"/>
      <c r="AM470" s="190" t="s">
        <v>741</v>
      </c>
      <c r="AN470" s="52" t="s">
        <v>749</v>
      </c>
      <c r="AO470" s="195" t="s">
        <v>99</v>
      </c>
      <c r="AP470" s="195" t="s">
        <v>68</v>
      </c>
      <c r="AQ470" s="195" t="s">
        <v>743</v>
      </c>
      <c r="AR470" s="148" t="s">
        <v>744</v>
      </c>
      <c r="AS470" s="195" t="s">
        <v>119</v>
      </c>
      <c r="AT470" s="200">
        <v>42000</v>
      </c>
      <c r="AU470" s="200">
        <v>42000</v>
      </c>
      <c r="AV470" s="200">
        <v>42000</v>
      </c>
      <c r="AW470" s="200">
        <v>0</v>
      </c>
      <c r="AX470" s="200">
        <v>0</v>
      </c>
      <c r="AY470" s="200">
        <v>0</v>
      </c>
      <c r="AZ470" s="197">
        <v>10101</v>
      </c>
      <c r="BA470" s="222"/>
      <c r="BB470" s="588"/>
      <c r="BC470" s="223"/>
      <c r="BD470" s="224"/>
      <c r="BE470" s="224"/>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EV470" s="35"/>
      <c r="EW470" s="35"/>
      <c r="EX470" s="35"/>
      <c r="EY470" s="35"/>
      <c r="EZ470" s="35"/>
      <c r="FA470" s="35"/>
      <c r="FB470" s="35"/>
      <c r="FC470" s="35"/>
      <c r="FD470" s="35"/>
      <c r="FE470" s="35"/>
      <c r="FF470" s="35"/>
      <c r="FG470" s="35"/>
      <c r="FH470" s="35"/>
      <c r="FI470" s="35"/>
      <c r="FJ470" s="35"/>
      <c r="FK470" s="35"/>
      <c r="FL470" s="35"/>
      <c r="FM470" s="35"/>
      <c r="FN470" s="35"/>
      <c r="FO470" s="35"/>
      <c r="FP470" s="35"/>
      <c r="FQ470" s="35"/>
      <c r="FR470" s="35"/>
      <c r="FS470" s="35"/>
      <c r="FT470" s="35"/>
      <c r="FU470" s="35"/>
      <c r="FV470" s="35"/>
      <c r="FW470" s="35"/>
      <c r="FX470" s="35"/>
      <c r="FY470" s="35"/>
      <c r="FZ470" s="35"/>
      <c r="GA470" s="35"/>
      <c r="GB470" s="35"/>
      <c r="GC470" s="35"/>
      <c r="GD470" s="35"/>
      <c r="GE470" s="35"/>
      <c r="GF470" s="35"/>
      <c r="GG470" s="35"/>
      <c r="GH470" s="35"/>
      <c r="GI470" s="35"/>
      <c r="GJ470" s="35"/>
      <c r="GK470" s="35"/>
      <c r="GL470" s="35"/>
      <c r="GM470" s="35"/>
      <c r="GN470" s="35"/>
      <c r="GO470" s="35"/>
      <c r="GP470" s="35"/>
      <c r="GQ470" s="35"/>
      <c r="GR470" s="35"/>
      <c r="GS470" s="35"/>
      <c r="GT470" s="35"/>
      <c r="GU470" s="35"/>
      <c r="GV470" s="35"/>
      <c r="GW470" s="35"/>
      <c r="GX470" s="35"/>
      <c r="GY470" s="35"/>
      <c r="GZ470" s="35"/>
      <c r="HA470" s="35"/>
      <c r="HB470" s="35"/>
      <c r="HC470" s="35"/>
      <c r="HD470" s="35"/>
      <c r="HE470" s="35"/>
      <c r="HF470" s="35"/>
      <c r="HG470" s="35"/>
      <c r="HH470" s="35"/>
      <c r="HI470" s="35"/>
      <c r="HJ470" s="35"/>
      <c r="HK470" s="35"/>
      <c r="HL470" s="35"/>
      <c r="HM470" s="35"/>
      <c r="HN470" s="35"/>
      <c r="HO470" s="35"/>
      <c r="HP470" s="35"/>
      <c r="HQ470" s="35"/>
      <c r="HR470" s="35"/>
      <c r="HS470" s="35"/>
      <c r="HT470" s="35"/>
      <c r="HU470" s="35"/>
      <c r="HV470" s="35"/>
      <c r="HW470" s="35"/>
      <c r="HX470" s="35"/>
      <c r="HY470" s="35"/>
      <c r="HZ470" s="35"/>
      <c r="IA470" s="35"/>
      <c r="IB470" s="35"/>
      <c r="IC470" s="35"/>
      <c r="ID470" s="35"/>
      <c r="IE470" s="35"/>
      <c r="IF470" s="35"/>
      <c r="IG470" s="35"/>
      <c r="IH470" s="35"/>
      <c r="II470" s="35"/>
      <c r="IJ470" s="35"/>
      <c r="IK470" s="35"/>
      <c r="IL470" s="35"/>
      <c r="IM470" s="35"/>
      <c r="IN470" s="35"/>
      <c r="IO470" s="35"/>
      <c r="IP470" s="35"/>
      <c r="IQ470" s="35"/>
      <c r="IR470" s="35"/>
      <c r="IS470" s="35"/>
      <c r="IT470" s="35"/>
      <c r="IU470" s="35"/>
      <c r="IV470" s="35"/>
    </row>
    <row r="471" spans="1:256" ht="76.5">
      <c r="A471" s="191">
        <v>607</v>
      </c>
      <c r="B471" s="45" t="s">
        <v>600</v>
      </c>
      <c r="C471" s="187">
        <v>401000029</v>
      </c>
      <c r="D471" s="154" t="s">
        <v>647</v>
      </c>
      <c r="E471" s="144" t="s">
        <v>592</v>
      </c>
      <c r="F471" s="52"/>
      <c r="G471" s="52"/>
      <c r="H471" s="155" t="s">
        <v>71</v>
      </c>
      <c r="I471" s="52"/>
      <c r="J471" s="155">
        <v>16</v>
      </c>
      <c r="K471" s="155">
        <v>1</v>
      </c>
      <c r="L471" s="155">
        <v>16</v>
      </c>
      <c r="M471" s="155"/>
      <c r="N471" s="155"/>
      <c r="O471" s="155"/>
      <c r="P471" s="52" t="s">
        <v>723</v>
      </c>
      <c r="Q471" s="52" t="s">
        <v>74</v>
      </c>
      <c r="R471" s="146"/>
      <c r="S471" s="146"/>
      <c r="T471" s="146" t="s">
        <v>71</v>
      </c>
      <c r="U471" s="146"/>
      <c r="V471" s="146">
        <v>9</v>
      </c>
      <c r="W471" s="146">
        <v>1</v>
      </c>
      <c r="X471" s="146"/>
      <c r="Y471" s="146"/>
      <c r="Z471" s="146"/>
      <c r="AA471" s="146"/>
      <c r="AB471" s="52" t="s">
        <v>746</v>
      </c>
      <c r="AC471" s="188" t="s">
        <v>594</v>
      </c>
      <c r="AD471" s="189"/>
      <c r="AE471" s="189"/>
      <c r="AF471" s="189"/>
      <c r="AG471" s="189"/>
      <c r="AH471" s="189"/>
      <c r="AI471" s="189"/>
      <c r="AJ471" s="189"/>
      <c r="AK471" s="44"/>
      <c r="AL471" s="189"/>
      <c r="AM471" s="194" t="s">
        <v>750</v>
      </c>
      <c r="AN471" s="52" t="s">
        <v>605</v>
      </c>
      <c r="AO471" s="195" t="s">
        <v>208</v>
      </c>
      <c r="AP471" s="195" t="s">
        <v>99</v>
      </c>
      <c r="AQ471" s="195" t="s">
        <v>209</v>
      </c>
      <c r="AR471" s="148" t="s">
        <v>621</v>
      </c>
      <c r="AS471" s="195" t="s">
        <v>267</v>
      </c>
      <c r="AT471" s="200">
        <v>258000</v>
      </c>
      <c r="AU471" s="200">
        <v>258000</v>
      </c>
      <c r="AV471" s="200">
        <v>860000</v>
      </c>
      <c r="AW471" s="219">
        <v>450000</v>
      </c>
      <c r="AX471" s="219">
        <v>450000</v>
      </c>
      <c r="AY471" s="219">
        <v>450000</v>
      </c>
      <c r="AZ471" s="197">
        <v>10101</v>
      </c>
      <c r="BA471" s="230"/>
      <c r="BB471" s="588"/>
      <c r="BC471" s="231"/>
      <c r="BD471" s="232"/>
      <c r="BE471" s="232"/>
      <c r="BF471" s="233"/>
      <c r="BG471" s="233"/>
      <c r="BH471" s="233"/>
      <c r="BI471" s="233"/>
      <c r="BJ471" s="233"/>
      <c r="BK471" s="233"/>
      <c r="BL471" s="233"/>
      <c r="BM471" s="233"/>
      <c r="BN471" s="233"/>
      <c r="BO471" s="233"/>
      <c r="BP471" s="233"/>
      <c r="BQ471" s="233"/>
      <c r="BR471" s="233"/>
      <c r="BS471" s="233"/>
      <c r="BT471" s="233"/>
      <c r="BU471" s="233"/>
      <c r="BV471" s="233"/>
      <c r="BW471" s="233"/>
      <c r="BX471" s="233"/>
      <c r="BY471" s="233"/>
      <c r="BZ471" s="233"/>
      <c r="CA471" s="233"/>
      <c r="CB471" s="233"/>
      <c r="CC471" s="233"/>
      <c r="CD471" s="233"/>
      <c r="CE471" s="233"/>
      <c r="CF471" s="233"/>
      <c r="CG471" s="233"/>
      <c r="CH471" s="233"/>
      <c r="CI471" s="233"/>
      <c r="CJ471" s="233"/>
      <c r="CK471" s="233"/>
      <c r="CL471" s="233"/>
      <c r="CM471" s="233"/>
      <c r="CN471" s="233"/>
      <c r="CO471" s="233"/>
      <c r="CP471" s="233"/>
      <c r="CQ471" s="233"/>
      <c r="CR471" s="233"/>
      <c r="CS471" s="233"/>
      <c r="CT471" s="233"/>
      <c r="CU471" s="233"/>
      <c r="CV471" s="233"/>
      <c r="CW471" s="233"/>
      <c r="CX471" s="233"/>
      <c r="CY471" s="233"/>
      <c r="CZ471" s="233"/>
      <c r="DA471" s="233"/>
      <c r="DB471" s="233"/>
      <c r="DC471" s="233"/>
      <c r="DD471" s="233"/>
      <c r="DE471" s="233"/>
      <c r="DF471" s="233"/>
      <c r="DG471" s="233"/>
      <c r="DH471" s="233"/>
      <c r="DI471" s="233"/>
      <c r="DJ471" s="233"/>
      <c r="DK471" s="233"/>
      <c r="DL471" s="233"/>
      <c r="DM471" s="233"/>
      <c r="DN471" s="233"/>
      <c r="DO471" s="233"/>
      <c r="DP471" s="233"/>
      <c r="DQ471" s="233"/>
      <c r="DR471" s="233"/>
      <c r="DS471" s="233"/>
      <c r="DT471" s="233"/>
      <c r="DU471" s="233"/>
      <c r="DV471" s="233"/>
      <c r="DW471" s="233"/>
      <c r="DX471" s="233"/>
      <c r="DY471" s="233"/>
      <c r="DZ471" s="233"/>
      <c r="EA471" s="233"/>
      <c r="EB471" s="233"/>
      <c r="EC471" s="233"/>
      <c r="ED471" s="233"/>
      <c r="EE471" s="233"/>
      <c r="EF471" s="233"/>
      <c r="EG471" s="233"/>
      <c r="EH471" s="233"/>
      <c r="EI471" s="233"/>
      <c r="EJ471" s="233"/>
      <c r="EK471" s="233"/>
      <c r="EL471" s="233"/>
      <c r="EM471" s="233"/>
      <c r="EN471" s="233"/>
      <c r="EO471" s="233"/>
      <c r="EP471" s="233"/>
      <c r="EQ471" s="233"/>
      <c r="ER471" s="233"/>
      <c r="ES471" s="233"/>
      <c r="ET471" s="233"/>
      <c r="EU471" s="233"/>
      <c r="EV471" s="233"/>
      <c r="EW471" s="233"/>
      <c r="EX471" s="233"/>
      <c r="EY471" s="233"/>
      <c r="EZ471" s="233"/>
      <c r="FA471" s="233"/>
      <c r="FB471" s="233"/>
      <c r="FC471" s="233"/>
      <c r="FD471" s="233"/>
      <c r="FE471" s="233"/>
      <c r="FF471" s="233"/>
      <c r="FG471" s="233"/>
      <c r="FH471" s="233"/>
      <c r="FI471" s="233"/>
      <c r="FJ471" s="233"/>
      <c r="FK471" s="233"/>
      <c r="FL471" s="233"/>
      <c r="FM471" s="233"/>
      <c r="FN471" s="233"/>
      <c r="FO471" s="233"/>
      <c r="FP471" s="233"/>
      <c r="FQ471" s="233"/>
      <c r="FR471" s="233"/>
      <c r="FS471" s="233"/>
      <c r="FT471" s="233"/>
      <c r="FU471" s="233"/>
      <c r="FV471" s="233"/>
      <c r="FW471" s="233"/>
      <c r="FX471" s="233"/>
      <c r="FY471" s="233"/>
      <c r="FZ471" s="233"/>
      <c r="GA471" s="233"/>
      <c r="GB471" s="233"/>
      <c r="GC471" s="233"/>
      <c r="GD471" s="233"/>
      <c r="GE471" s="233"/>
      <c r="GF471" s="233"/>
      <c r="GG471" s="233"/>
      <c r="GH471" s="233"/>
      <c r="GI471" s="233"/>
      <c r="GJ471" s="233"/>
      <c r="GK471" s="233"/>
      <c r="GL471" s="233"/>
      <c r="GM471" s="233"/>
      <c r="GN471" s="233"/>
      <c r="GO471" s="233"/>
      <c r="GP471" s="233"/>
      <c r="GQ471" s="233"/>
      <c r="GR471" s="233"/>
      <c r="GS471" s="233"/>
      <c r="GT471" s="233"/>
      <c r="GU471" s="233"/>
      <c r="GV471" s="233"/>
      <c r="GW471" s="233"/>
      <c r="GX471" s="233"/>
      <c r="GY471" s="233"/>
      <c r="GZ471" s="233"/>
      <c r="HA471" s="233"/>
      <c r="HB471" s="233"/>
      <c r="HC471" s="233"/>
      <c r="HD471" s="233"/>
      <c r="HE471" s="233"/>
      <c r="HF471" s="233"/>
      <c r="HG471" s="233"/>
      <c r="HH471" s="233"/>
      <c r="HI471" s="233"/>
      <c r="HJ471" s="233"/>
      <c r="HK471" s="233"/>
      <c r="HL471" s="233"/>
      <c r="HM471" s="233"/>
      <c r="HN471" s="233"/>
      <c r="HO471" s="233"/>
      <c r="HP471" s="233"/>
      <c r="HQ471" s="233"/>
      <c r="HR471" s="233"/>
      <c r="HS471" s="233"/>
      <c r="HT471" s="233"/>
      <c r="HU471" s="233"/>
      <c r="HV471" s="233"/>
      <c r="HW471" s="233"/>
      <c r="HX471" s="233"/>
      <c r="HY471" s="233"/>
      <c r="HZ471" s="233"/>
      <c r="IA471" s="233"/>
      <c r="IB471" s="233"/>
      <c r="IC471" s="233"/>
      <c r="ID471" s="233"/>
      <c r="IE471" s="233"/>
      <c r="IF471" s="233"/>
      <c r="IG471" s="233"/>
      <c r="IH471" s="233"/>
      <c r="II471" s="233"/>
      <c r="IJ471" s="233"/>
      <c r="IK471" s="233"/>
      <c r="IL471" s="233"/>
      <c r="IM471" s="233"/>
      <c r="IN471" s="233"/>
      <c r="IO471" s="233"/>
      <c r="IP471" s="233"/>
      <c r="IQ471" s="233"/>
      <c r="IR471" s="233"/>
      <c r="IS471" s="233"/>
      <c r="IT471" s="233"/>
      <c r="IU471" s="233"/>
      <c r="IV471" s="233"/>
    </row>
    <row r="472" spans="1:256" ht="76.5">
      <c r="A472" s="191">
        <v>607</v>
      </c>
      <c r="B472" s="45" t="s">
        <v>600</v>
      </c>
      <c r="C472" s="187">
        <v>401000030</v>
      </c>
      <c r="D472" s="154" t="s">
        <v>649</v>
      </c>
      <c r="E472" s="144" t="s">
        <v>592</v>
      </c>
      <c r="F472" s="52"/>
      <c r="G472" s="52"/>
      <c r="H472" s="155" t="s">
        <v>71</v>
      </c>
      <c r="I472" s="52"/>
      <c r="J472" s="155">
        <v>16</v>
      </c>
      <c r="K472" s="155">
        <v>1</v>
      </c>
      <c r="L472" s="155">
        <v>17</v>
      </c>
      <c r="M472" s="155"/>
      <c r="N472" s="155"/>
      <c r="O472" s="155"/>
      <c r="P472" s="52" t="s">
        <v>723</v>
      </c>
      <c r="Q472" s="52" t="s">
        <v>74</v>
      </c>
      <c r="R472" s="146"/>
      <c r="S472" s="146"/>
      <c r="T472" s="146" t="s">
        <v>71</v>
      </c>
      <c r="U472" s="146"/>
      <c r="V472" s="146">
        <v>9</v>
      </c>
      <c r="W472" s="146">
        <v>1</v>
      </c>
      <c r="X472" s="146"/>
      <c r="Y472" s="146"/>
      <c r="Z472" s="146"/>
      <c r="AA472" s="146"/>
      <c r="AB472" s="52" t="s">
        <v>746</v>
      </c>
      <c r="AC472" s="188" t="s">
        <v>594</v>
      </c>
      <c r="AD472" s="189"/>
      <c r="AE472" s="189"/>
      <c r="AF472" s="189"/>
      <c r="AG472" s="189"/>
      <c r="AH472" s="189"/>
      <c r="AI472" s="189"/>
      <c r="AJ472" s="189"/>
      <c r="AK472" s="44"/>
      <c r="AL472" s="189"/>
      <c r="AM472" s="190" t="s">
        <v>750</v>
      </c>
      <c r="AN472" s="52" t="s">
        <v>605</v>
      </c>
      <c r="AO472" s="195" t="s">
        <v>208</v>
      </c>
      <c r="AP472" s="195" t="s">
        <v>99</v>
      </c>
      <c r="AQ472" s="195" t="s">
        <v>209</v>
      </c>
      <c r="AR472" s="148" t="s">
        <v>621</v>
      </c>
      <c r="AS472" s="195" t="s">
        <v>267</v>
      </c>
      <c r="AT472" s="200">
        <v>4324323.8899999997</v>
      </c>
      <c r="AU472" s="200">
        <v>4324323.8899999997</v>
      </c>
      <c r="AV472" s="200">
        <v>6751950</v>
      </c>
      <c r="AW472" s="219">
        <v>4274000</v>
      </c>
      <c r="AX472" s="219">
        <v>4274000</v>
      </c>
      <c r="AY472" s="219">
        <v>4274000</v>
      </c>
      <c r="AZ472" s="197">
        <v>10101</v>
      </c>
      <c r="BA472" s="222"/>
      <c r="BB472" s="588"/>
      <c r="BC472" s="223"/>
      <c r="BD472" s="224"/>
      <c r="BE472" s="224"/>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5"/>
      <c r="ER472" s="35"/>
      <c r="ES472" s="35"/>
      <c r="ET472" s="35"/>
      <c r="EU472" s="35"/>
      <c r="EV472" s="35"/>
      <c r="EW472" s="35"/>
      <c r="EX472" s="35"/>
      <c r="EY472" s="35"/>
      <c r="EZ472" s="35"/>
      <c r="FA472" s="35"/>
      <c r="FB472" s="35"/>
      <c r="FC472" s="35"/>
      <c r="FD472" s="35"/>
      <c r="FE472" s="35"/>
      <c r="FF472" s="35"/>
      <c r="FG472" s="35"/>
      <c r="FH472" s="35"/>
      <c r="FI472" s="35"/>
      <c r="FJ472" s="35"/>
      <c r="FK472" s="35"/>
      <c r="FL472" s="35"/>
      <c r="FM472" s="35"/>
      <c r="FN472" s="35"/>
      <c r="FO472" s="35"/>
      <c r="FP472" s="35"/>
      <c r="FQ472" s="35"/>
      <c r="FR472" s="35"/>
      <c r="FS472" s="35"/>
      <c r="FT472" s="35"/>
      <c r="FU472" s="35"/>
      <c r="FV472" s="35"/>
      <c r="FW472" s="35"/>
      <c r="FX472" s="35"/>
      <c r="FY472" s="35"/>
      <c r="FZ472" s="35"/>
      <c r="GA472" s="35"/>
      <c r="GB472" s="35"/>
      <c r="GC472" s="35"/>
      <c r="GD472" s="35"/>
      <c r="GE472" s="35"/>
      <c r="GF472" s="35"/>
      <c r="GG472" s="35"/>
      <c r="GH472" s="35"/>
      <c r="GI472" s="35"/>
      <c r="GJ472" s="35"/>
      <c r="GK472" s="35"/>
      <c r="GL472" s="35"/>
      <c r="GM472" s="35"/>
      <c r="GN472" s="35"/>
      <c r="GO472" s="35"/>
      <c r="GP472" s="35"/>
      <c r="GQ472" s="35"/>
      <c r="GR472" s="35"/>
      <c r="GS472" s="35"/>
      <c r="GT472" s="35"/>
      <c r="GU472" s="35"/>
      <c r="GV472" s="35"/>
      <c r="GW472" s="35"/>
      <c r="GX472" s="35"/>
      <c r="GY472" s="35"/>
      <c r="GZ472" s="35"/>
      <c r="HA472" s="35"/>
      <c r="HB472" s="35"/>
      <c r="HC472" s="35"/>
      <c r="HD472" s="35"/>
      <c r="HE472" s="35"/>
      <c r="HF472" s="35"/>
      <c r="HG472" s="35"/>
      <c r="HH472" s="35"/>
      <c r="HI472" s="35"/>
      <c r="HJ472" s="35"/>
      <c r="HK472" s="35"/>
      <c r="HL472" s="35"/>
      <c r="HM472" s="35"/>
      <c r="HN472" s="35"/>
      <c r="HO472" s="35"/>
      <c r="HP472" s="35"/>
      <c r="HQ472" s="35"/>
      <c r="HR472" s="35"/>
      <c r="HS472" s="35"/>
      <c r="HT472" s="35"/>
      <c r="HU472" s="35"/>
      <c r="HV472" s="35"/>
      <c r="HW472" s="35"/>
      <c r="HX472" s="35"/>
      <c r="HY472" s="35"/>
      <c r="HZ472" s="35"/>
      <c r="IA472" s="35"/>
      <c r="IB472" s="35"/>
      <c r="IC472" s="35"/>
      <c r="ID472" s="35"/>
      <c r="IE472" s="35"/>
      <c r="IF472" s="35"/>
      <c r="IG472" s="35"/>
      <c r="IH472" s="35"/>
      <c r="II472" s="35"/>
      <c r="IJ472" s="35"/>
      <c r="IK472" s="35"/>
      <c r="IL472" s="35"/>
      <c r="IM472" s="35"/>
      <c r="IN472" s="35"/>
      <c r="IO472" s="35"/>
      <c r="IP472" s="35"/>
      <c r="IQ472" s="35"/>
      <c r="IR472" s="35"/>
      <c r="IS472" s="35"/>
      <c r="IT472" s="35"/>
      <c r="IU472" s="35"/>
      <c r="IV472" s="35"/>
    </row>
    <row r="473" spans="1:256" ht="76.5">
      <c r="A473" s="191">
        <v>607</v>
      </c>
      <c r="B473" s="45" t="s">
        <v>600</v>
      </c>
      <c r="C473" s="187">
        <v>401000030</v>
      </c>
      <c r="D473" s="154" t="s">
        <v>649</v>
      </c>
      <c r="E473" s="144" t="s">
        <v>592</v>
      </c>
      <c r="F473" s="52"/>
      <c r="G473" s="52"/>
      <c r="H473" s="155" t="s">
        <v>71</v>
      </c>
      <c r="I473" s="52"/>
      <c r="J473" s="155">
        <v>16</v>
      </c>
      <c r="K473" s="155">
        <v>1</v>
      </c>
      <c r="L473" s="155">
        <v>17</v>
      </c>
      <c r="M473" s="155"/>
      <c r="N473" s="155"/>
      <c r="O473" s="155"/>
      <c r="P473" s="52" t="s">
        <v>723</v>
      </c>
      <c r="Q473" s="52" t="s">
        <v>74</v>
      </c>
      <c r="R473" s="146"/>
      <c r="S473" s="146"/>
      <c r="T473" s="146" t="s">
        <v>71</v>
      </c>
      <c r="U473" s="146"/>
      <c r="V473" s="146">
        <v>9</v>
      </c>
      <c r="W473" s="146">
        <v>1</v>
      </c>
      <c r="X473" s="146"/>
      <c r="Y473" s="146"/>
      <c r="Z473" s="146"/>
      <c r="AA473" s="146"/>
      <c r="AB473" s="52" t="s">
        <v>746</v>
      </c>
      <c r="AC473" s="188" t="s">
        <v>594</v>
      </c>
      <c r="AD473" s="189"/>
      <c r="AE473" s="189"/>
      <c r="AF473" s="189"/>
      <c r="AG473" s="189"/>
      <c r="AH473" s="189"/>
      <c r="AI473" s="189"/>
      <c r="AJ473" s="189"/>
      <c r="AK473" s="44"/>
      <c r="AL473" s="189"/>
      <c r="AM473" s="190" t="s">
        <v>750</v>
      </c>
      <c r="AN473" s="52" t="s">
        <v>605</v>
      </c>
      <c r="AO473" s="195" t="s">
        <v>208</v>
      </c>
      <c r="AP473" s="195" t="s">
        <v>99</v>
      </c>
      <c r="AQ473" s="195" t="s">
        <v>209</v>
      </c>
      <c r="AR473" s="148" t="s">
        <v>621</v>
      </c>
      <c r="AS473" s="195" t="s">
        <v>273</v>
      </c>
      <c r="AT473" s="200">
        <v>2867505.79</v>
      </c>
      <c r="AU473" s="200">
        <v>2867505.79</v>
      </c>
      <c r="AV473" s="200">
        <v>2590000</v>
      </c>
      <c r="AW473" s="219">
        <v>2250000</v>
      </c>
      <c r="AX473" s="219">
        <v>2250000</v>
      </c>
      <c r="AY473" s="219">
        <v>2250000</v>
      </c>
      <c r="AZ473" s="197">
        <v>10101</v>
      </c>
      <c r="BA473" s="222"/>
      <c r="BB473" s="588"/>
      <c r="BC473" s="223"/>
      <c r="BD473" s="224"/>
      <c r="BE473" s="224"/>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5"/>
      <c r="ER473" s="35"/>
      <c r="ES473" s="35"/>
      <c r="ET473" s="35"/>
      <c r="EU473" s="35"/>
      <c r="EV473" s="35"/>
      <c r="EW473" s="35"/>
      <c r="EX473" s="35"/>
      <c r="EY473" s="35"/>
      <c r="EZ473" s="35"/>
      <c r="FA473" s="35"/>
      <c r="FB473" s="35"/>
      <c r="FC473" s="35"/>
      <c r="FD473" s="35"/>
      <c r="FE473" s="35"/>
      <c r="FF473" s="35"/>
      <c r="FG473" s="35"/>
      <c r="FH473" s="35"/>
      <c r="FI473" s="35"/>
      <c r="FJ473" s="35"/>
      <c r="FK473" s="35"/>
      <c r="FL473" s="35"/>
      <c r="FM473" s="35"/>
      <c r="FN473" s="35"/>
      <c r="FO473" s="35"/>
      <c r="FP473" s="35"/>
      <c r="FQ473" s="35"/>
      <c r="FR473" s="35"/>
      <c r="FS473" s="35"/>
      <c r="FT473" s="35"/>
      <c r="FU473" s="35"/>
      <c r="FV473" s="35"/>
      <c r="FW473" s="35"/>
      <c r="FX473" s="35"/>
      <c r="FY473" s="35"/>
      <c r="FZ473" s="35"/>
      <c r="GA473" s="35"/>
      <c r="GB473" s="35"/>
      <c r="GC473" s="35"/>
      <c r="GD473" s="35"/>
      <c r="GE473" s="35"/>
      <c r="GF473" s="35"/>
      <c r="GG473" s="35"/>
      <c r="GH473" s="35"/>
      <c r="GI473" s="35"/>
      <c r="GJ473" s="35"/>
      <c r="GK473" s="35"/>
      <c r="GL473" s="35"/>
      <c r="GM473" s="35"/>
      <c r="GN473" s="35"/>
      <c r="GO473" s="35"/>
      <c r="GP473" s="35"/>
      <c r="GQ473" s="35"/>
      <c r="GR473" s="35"/>
      <c r="GS473" s="35"/>
      <c r="GT473" s="35"/>
      <c r="GU473" s="35"/>
      <c r="GV473" s="35"/>
      <c r="GW473" s="35"/>
      <c r="GX473" s="35"/>
      <c r="GY473" s="35"/>
      <c r="GZ473" s="35"/>
      <c r="HA473" s="35"/>
      <c r="HB473" s="35"/>
      <c r="HC473" s="35"/>
      <c r="HD473" s="35"/>
      <c r="HE473" s="35"/>
      <c r="HF473" s="35"/>
      <c r="HG473" s="35"/>
      <c r="HH473" s="35"/>
      <c r="HI473" s="35"/>
      <c r="HJ473" s="35"/>
      <c r="HK473" s="35"/>
      <c r="HL473" s="35"/>
      <c r="HM473" s="35"/>
      <c r="HN473" s="35"/>
      <c r="HO473" s="35"/>
      <c r="HP473" s="35"/>
      <c r="HQ473" s="35"/>
      <c r="HR473" s="35"/>
      <c r="HS473" s="35"/>
      <c r="HT473" s="35"/>
      <c r="HU473" s="35"/>
      <c r="HV473" s="35"/>
      <c r="HW473" s="35"/>
      <c r="HX473" s="35"/>
      <c r="HY473" s="35"/>
      <c r="HZ473" s="35"/>
      <c r="IA473" s="35"/>
      <c r="IB473" s="35"/>
      <c r="IC473" s="35"/>
      <c r="ID473" s="35"/>
      <c r="IE473" s="35"/>
      <c r="IF473" s="35"/>
      <c r="IG473" s="35"/>
      <c r="IH473" s="35"/>
      <c r="II473" s="35"/>
      <c r="IJ473" s="35"/>
      <c r="IK473" s="35"/>
      <c r="IL473" s="35"/>
      <c r="IM473" s="35"/>
      <c r="IN473" s="35"/>
      <c r="IO473" s="35"/>
      <c r="IP473" s="35"/>
      <c r="IQ473" s="35"/>
      <c r="IR473" s="35"/>
      <c r="IS473" s="35"/>
      <c r="IT473" s="35"/>
      <c r="IU473" s="35"/>
      <c r="IV473" s="35"/>
    </row>
    <row r="474" spans="1:256" ht="76.5">
      <c r="A474" s="191">
        <v>607</v>
      </c>
      <c r="B474" s="45" t="s">
        <v>600</v>
      </c>
      <c r="C474" s="187">
        <v>401000030</v>
      </c>
      <c r="D474" s="154" t="s">
        <v>649</v>
      </c>
      <c r="E474" s="144" t="s">
        <v>592</v>
      </c>
      <c r="F474" s="52"/>
      <c r="G474" s="52"/>
      <c r="H474" s="155" t="s">
        <v>71</v>
      </c>
      <c r="I474" s="52"/>
      <c r="J474" s="155">
        <v>16</v>
      </c>
      <c r="K474" s="155">
        <v>1</v>
      </c>
      <c r="L474" s="155">
        <v>17</v>
      </c>
      <c r="M474" s="155"/>
      <c r="N474" s="155"/>
      <c r="O474" s="155"/>
      <c r="P474" s="52" t="s">
        <v>723</v>
      </c>
      <c r="Q474" s="52" t="s">
        <v>74</v>
      </c>
      <c r="R474" s="146"/>
      <c r="S474" s="146"/>
      <c r="T474" s="146" t="s">
        <v>71</v>
      </c>
      <c r="U474" s="146"/>
      <c r="V474" s="146">
        <v>9</v>
      </c>
      <c r="W474" s="146">
        <v>1</v>
      </c>
      <c r="X474" s="146"/>
      <c r="Y474" s="146"/>
      <c r="Z474" s="146"/>
      <c r="AA474" s="146"/>
      <c r="AB474" s="52" t="s">
        <v>746</v>
      </c>
      <c r="AC474" s="188" t="s">
        <v>594</v>
      </c>
      <c r="AD474" s="189"/>
      <c r="AE474" s="189"/>
      <c r="AF474" s="189"/>
      <c r="AG474" s="189"/>
      <c r="AH474" s="189"/>
      <c r="AI474" s="189"/>
      <c r="AJ474" s="44"/>
      <c r="AK474" s="44"/>
      <c r="AL474" s="189"/>
      <c r="AM474" s="190" t="s">
        <v>751</v>
      </c>
      <c r="AN474" s="52" t="s">
        <v>605</v>
      </c>
      <c r="AO474" s="195" t="s">
        <v>208</v>
      </c>
      <c r="AP474" s="195" t="s">
        <v>99</v>
      </c>
      <c r="AQ474" s="195" t="s">
        <v>752</v>
      </c>
      <c r="AR474" s="148" t="s">
        <v>265</v>
      </c>
      <c r="AS474" s="195" t="s">
        <v>331</v>
      </c>
      <c r="AT474" s="200">
        <v>49386.21</v>
      </c>
      <c r="AU474" s="200">
        <v>49386.21</v>
      </c>
      <c r="AV474" s="200">
        <v>0</v>
      </c>
      <c r="AW474" s="219">
        <v>0</v>
      </c>
      <c r="AX474" s="219">
        <v>0</v>
      </c>
      <c r="AY474" s="219">
        <v>0</v>
      </c>
      <c r="AZ474" s="197">
        <v>10306</v>
      </c>
      <c r="BA474" s="222"/>
      <c r="BB474" s="588"/>
      <c r="BC474" s="223"/>
      <c r="BD474" s="224"/>
      <c r="BE474" s="224"/>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5"/>
      <c r="ER474" s="35"/>
      <c r="ES474" s="35"/>
      <c r="ET474" s="35"/>
      <c r="EU474" s="35"/>
      <c r="EV474" s="35"/>
      <c r="EW474" s="35"/>
      <c r="EX474" s="35"/>
      <c r="EY474" s="35"/>
      <c r="EZ474" s="35"/>
      <c r="FA474" s="35"/>
      <c r="FB474" s="35"/>
      <c r="FC474" s="35"/>
      <c r="FD474" s="35"/>
      <c r="FE474" s="35"/>
      <c r="FF474" s="35"/>
      <c r="FG474" s="35"/>
      <c r="FH474" s="35"/>
      <c r="FI474" s="35"/>
      <c r="FJ474" s="35"/>
      <c r="FK474" s="35"/>
      <c r="FL474" s="35"/>
      <c r="FM474" s="35"/>
      <c r="FN474" s="35"/>
      <c r="FO474" s="35"/>
      <c r="FP474" s="35"/>
      <c r="FQ474" s="35"/>
      <c r="FR474" s="35"/>
      <c r="FS474" s="35"/>
      <c r="FT474" s="35"/>
      <c r="FU474" s="35"/>
      <c r="FV474" s="35"/>
      <c r="FW474" s="35"/>
      <c r="FX474" s="35"/>
      <c r="FY474" s="35"/>
      <c r="FZ474" s="35"/>
      <c r="GA474" s="35"/>
      <c r="GB474" s="35"/>
      <c r="GC474" s="35"/>
      <c r="GD474" s="35"/>
      <c r="GE474" s="35"/>
      <c r="GF474" s="35"/>
      <c r="GG474" s="35"/>
      <c r="GH474" s="35"/>
      <c r="GI474" s="35"/>
      <c r="GJ474" s="35"/>
      <c r="GK474" s="35"/>
      <c r="GL474" s="35"/>
      <c r="GM474" s="35"/>
      <c r="GN474" s="35"/>
      <c r="GO474" s="35"/>
      <c r="GP474" s="35"/>
      <c r="GQ474" s="35"/>
      <c r="GR474" s="35"/>
      <c r="GS474" s="35"/>
      <c r="GT474" s="35"/>
      <c r="GU474" s="35"/>
      <c r="GV474" s="35"/>
      <c r="GW474" s="35"/>
      <c r="GX474" s="35"/>
      <c r="GY474" s="35"/>
      <c r="GZ474" s="35"/>
      <c r="HA474" s="35"/>
      <c r="HB474" s="35"/>
      <c r="HC474" s="35"/>
      <c r="HD474" s="35"/>
      <c r="HE474" s="35"/>
      <c r="HF474" s="35"/>
      <c r="HG474" s="35"/>
      <c r="HH474" s="35"/>
      <c r="HI474" s="35"/>
      <c r="HJ474" s="35"/>
      <c r="HK474" s="35"/>
      <c r="HL474" s="35"/>
      <c r="HM474" s="35"/>
      <c r="HN474" s="35"/>
      <c r="HO474" s="35"/>
      <c r="HP474" s="35"/>
      <c r="HQ474" s="35"/>
      <c r="HR474" s="35"/>
      <c r="HS474" s="35"/>
      <c r="HT474" s="35"/>
      <c r="HU474" s="35"/>
      <c r="HV474" s="35"/>
      <c r="HW474" s="35"/>
      <c r="HX474" s="35"/>
      <c r="HY474" s="35"/>
      <c r="HZ474" s="35"/>
      <c r="IA474" s="35"/>
      <c r="IB474" s="35"/>
      <c r="IC474" s="35"/>
      <c r="ID474" s="35"/>
      <c r="IE474" s="35"/>
      <c r="IF474" s="35"/>
      <c r="IG474" s="35"/>
      <c r="IH474" s="35"/>
      <c r="II474" s="35"/>
      <c r="IJ474" s="35"/>
      <c r="IK474" s="35"/>
      <c r="IL474" s="35"/>
      <c r="IM474" s="35"/>
      <c r="IN474" s="35"/>
      <c r="IO474" s="35"/>
      <c r="IP474" s="35"/>
      <c r="IQ474" s="35"/>
      <c r="IR474" s="35"/>
      <c r="IS474" s="35"/>
      <c r="IT474" s="35"/>
      <c r="IU474" s="35"/>
      <c r="IV474" s="35"/>
    </row>
    <row r="475" spans="1:256" ht="76.5">
      <c r="A475" s="191">
        <v>607</v>
      </c>
      <c r="B475" s="45" t="s">
        <v>600</v>
      </c>
      <c r="C475" s="187">
        <v>401000030</v>
      </c>
      <c r="D475" s="154" t="s">
        <v>649</v>
      </c>
      <c r="E475" s="144" t="s">
        <v>592</v>
      </c>
      <c r="F475" s="52"/>
      <c r="G475" s="52"/>
      <c r="H475" s="155" t="s">
        <v>71</v>
      </c>
      <c r="I475" s="52"/>
      <c r="J475" s="155">
        <v>16</v>
      </c>
      <c r="K475" s="155">
        <v>1</v>
      </c>
      <c r="L475" s="155">
        <v>17</v>
      </c>
      <c r="M475" s="155"/>
      <c r="N475" s="155"/>
      <c r="O475" s="155"/>
      <c r="P475" s="52" t="s">
        <v>714</v>
      </c>
      <c r="Q475" s="52" t="s">
        <v>74</v>
      </c>
      <c r="R475" s="146"/>
      <c r="S475" s="146"/>
      <c r="T475" s="146" t="s">
        <v>71</v>
      </c>
      <c r="U475" s="146"/>
      <c r="V475" s="146">
        <v>9</v>
      </c>
      <c r="W475" s="146">
        <v>1</v>
      </c>
      <c r="X475" s="146"/>
      <c r="Y475" s="146"/>
      <c r="Z475" s="146"/>
      <c r="AA475" s="146"/>
      <c r="AB475" s="52" t="s">
        <v>715</v>
      </c>
      <c r="AC475" s="188" t="s">
        <v>594</v>
      </c>
      <c r="AD475" s="189"/>
      <c r="AE475" s="189"/>
      <c r="AF475" s="189"/>
      <c r="AG475" s="189"/>
      <c r="AH475" s="189"/>
      <c r="AI475" s="189"/>
      <c r="AJ475" s="44"/>
      <c r="AK475" s="44"/>
      <c r="AL475" s="189"/>
      <c r="AM475" s="190" t="s">
        <v>751</v>
      </c>
      <c r="AN475" s="52" t="s">
        <v>605</v>
      </c>
      <c r="AO475" s="195" t="s">
        <v>208</v>
      </c>
      <c r="AP475" s="195" t="s">
        <v>99</v>
      </c>
      <c r="AQ475" s="195" t="s">
        <v>752</v>
      </c>
      <c r="AR475" s="148" t="s">
        <v>265</v>
      </c>
      <c r="AS475" s="195" t="s">
        <v>331</v>
      </c>
      <c r="AT475" s="200">
        <v>51559285.240000002</v>
      </c>
      <c r="AU475" s="200">
        <v>51559285.240000002</v>
      </c>
      <c r="AV475" s="200">
        <v>55347775.780000001</v>
      </c>
      <c r="AW475" s="219">
        <v>58035542</v>
      </c>
      <c r="AX475" s="219">
        <v>57318612</v>
      </c>
      <c r="AY475" s="219">
        <v>57911390</v>
      </c>
      <c r="AZ475" s="197">
        <v>10101</v>
      </c>
      <c r="BA475" s="222"/>
      <c r="BB475" s="588"/>
      <c r="BC475" s="223"/>
      <c r="BD475" s="224"/>
      <c r="BE475" s="224"/>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35"/>
      <c r="DL475" s="35"/>
      <c r="DM475" s="35"/>
      <c r="DN475" s="35"/>
      <c r="DO475" s="35"/>
      <c r="DP475" s="35"/>
      <c r="DQ475" s="35"/>
      <c r="DR475" s="35"/>
      <c r="DS475" s="35"/>
      <c r="DT475" s="35"/>
      <c r="DU475" s="35"/>
      <c r="DV475" s="35"/>
      <c r="DW475" s="35"/>
      <c r="DX475" s="35"/>
      <c r="DY475" s="35"/>
      <c r="DZ475" s="35"/>
      <c r="EA475" s="35"/>
      <c r="EB475" s="35"/>
      <c r="EC475" s="35"/>
      <c r="ED475" s="35"/>
      <c r="EE475" s="35"/>
      <c r="EF475" s="35"/>
      <c r="EG475" s="35"/>
      <c r="EH475" s="35"/>
      <c r="EI475" s="35"/>
      <c r="EJ475" s="35"/>
      <c r="EK475" s="35"/>
      <c r="EL475" s="35"/>
      <c r="EM475" s="35"/>
      <c r="EN475" s="35"/>
      <c r="EO475" s="35"/>
      <c r="EP475" s="35"/>
      <c r="EQ475" s="35"/>
      <c r="ER475" s="35"/>
      <c r="ES475" s="35"/>
      <c r="ET475" s="35"/>
      <c r="EU475" s="35"/>
      <c r="EV475" s="35"/>
      <c r="EW475" s="35"/>
      <c r="EX475" s="35"/>
      <c r="EY475" s="35"/>
      <c r="EZ475" s="35"/>
      <c r="FA475" s="35"/>
      <c r="FB475" s="35"/>
      <c r="FC475" s="35"/>
      <c r="FD475" s="35"/>
      <c r="FE475" s="35"/>
      <c r="FF475" s="35"/>
      <c r="FG475" s="35"/>
      <c r="FH475" s="35"/>
      <c r="FI475" s="35"/>
      <c r="FJ475" s="35"/>
      <c r="FK475" s="35"/>
      <c r="FL475" s="35"/>
      <c r="FM475" s="35"/>
      <c r="FN475" s="35"/>
      <c r="FO475" s="35"/>
      <c r="FP475" s="35"/>
      <c r="FQ475" s="35"/>
      <c r="FR475" s="35"/>
      <c r="FS475" s="35"/>
      <c r="FT475" s="35"/>
      <c r="FU475" s="35"/>
      <c r="FV475" s="35"/>
      <c r="FW475" s="35"/>
      <c r="FX475" s="35"/>
      <c r="FY475" s="35"/>
      <c r="FZ475" s="35"/>
      <c r="GA475" s="35"/>
      <c r="GB475" s="35"/>
      <c r="GC475" s="35"/>
      <c r="GD475" s="35"/>
      <c r="GE475" s="35"/>
      <c r="GF475" s="35"/>
      <c r="GG475" s="35"/>
      <c r="GH475" s="35"/>
      <c r="GI475" s="35"/>
      <c r="GJ475" s="35"/>
      <c r="GK475" s="35"/>
      <c r="GL475" s="35"/>
      <c r="GM475" s="35"/>
      <c r="GN475" s="35"/>
      <c r="GO475" s="35"/>
      <c r="GP475" s="35"/>
      <c r="GQ475" s="35"/>
      <c r="GR475" s="35"/>
      <c r="GS475" s="35"/>
      <c r="GT475" s="35"/>
      <c r="GU475" s="35"/>
      <c r="GV475" s="35"/>
      <c r="GW475" s="35"/>
      <c r="GX475" s="35"/>
      <c r="GY475" s="35"/>
      <c r="GZ475" s="35"/>
      <c r="HA475" s="35"/>
      <c r="HB475" s="35"/>
      <c r="HC475" s="35"/>
      <c r="HD475" s="35"/>
      <c r="HE475" s="35"/>
      <c r="HF475" s="35"/>
      <c r="HG475" s="35"/>
      <c r="HH475" s="35"/>
      <c r="HI475" s="35"/>
      <c r="HJ475" s="35"/>
      <c r="HK475" s="35"/>
      <c r="HL475" s="35"/>
      <c r="HM475" s="35"/>
      <c r="HN475" s="35"/>
      <c r="HO475" s="35"/>
      <c r="HP475" s="35"/>
      <c r="HQ475" s="35"/>
      <c r="HR475" s="35"/>
      <c r="HS475" s="35"/>
      <c r="HT475" s="35"/>
      <c r="HU475" s="35"/>
      <c r="HV475" s="35"/>
      <c r="HW475" s="35"/>
      <c r="HX475" s="35"/>
      <c r="HY475" s="35"/>
      <c r="HZ475" s="35"/>
      <c r="IA475" s="35"/>
      <c r="IB475" s="35"/>
      <c r="IC475" s="35"/>
      <c r="ID475" s="35"/>
      <c r="IE475" s="35"/>
      <c r="IF475" s="35"/>
      <c r="IG475" s="35"/>
      <c r="IH475" s="35"/>
      <c r="II475" s="35"/>
      <c r="IJ475" s="35"/>
      <c r="IK475" s="35"/>
      <c r="IL475" s="35"/>
      <c r="IM475" s="35"/>
      <c r="IN475" s="35"/>
      <c r="IO475" s="35"/>
      <c r="IP475" s="35"/>
      <c r="IQ475" s="35"/>
      <c r="IR475" s="35"/>
      <c r="IS475" s="35"/>
      <c r="IT475" s="35"/>
      <c r="IU475" s="35"/>
      <c r="IV475" s="35"/>
    </row>
    <row r="476" spans="1:256" ht="76.5">
      <c r="A476" s="191">
        <v>607</v>
      </c>
      <c r="B476" s="45" t="s">
        <v>600</v>
      </c>
      <c r="C476" s="187">
        <v>401000030</v>
      </c>
      <c r="D476" s="154" t="s">
        <v>649</v>
      </c>
      <c r="E476" s="144" t="s">
        <v>592</v>
      </c>
      <c r="F476" s="52"/>
      <c r="G476" s="52"/>
      <c r="H476" s="155" t="s">
        <v>71</v>
      </c>
      <c r="I476" s="52"/>
      <c r="J476" s="155">
        <v>16</v>
      </c>
      <c r="K476" s="155">
        <v>1</v>
      </c>
      <c r="L476" s="155">
        <v>17</v>
      </c>
      <c r="M476" s="155"/>
      <c r="N476" s="155"/>
      <c r="O476" s="155"/>
      <c r="P476" s="52" t="s">
        <v>753</v>
      </c>
      <c r="Q476" s="52" t="s">
        <v>74</v>
      </c>
      <c r="R476" s="146"/>
      <c r="S476" s="146"/>
      <c r="T476" s="146" t="s">
        <v>71</v>
      </c>
      <c r="U476" s="146"/>
      <c r="V476" s="146">
        <v>9</v>
      </c>
      <c r="W476" s="146">
        <v>1</v>
      </c>
      <c r="X476" s="146"/>
      <c r="Y476" s="146"/>
      <c r="Z476" s="146"/>
      <c r="AA476" s="146"/>
      <c r="AB476" s="52" t="s">
        <v>754</v>
      </c>
      <c r="AC476" s="188" t="s">
        <v>594</v>
      </c>
      <c r="AD476" s="189"/>
      <c r="AE476" s="189"/>
      <c r="AF476" s="189"/>
      <c r="AG476" s="189"/>
      <c r="AH476" s="189"/>
      <c r="AI476" s="189"/>
      <c r="AJ476" s="44"/>
      <c r="AK476" s="44"/>
      <c r="AL476" s="189"/>
      <c r="AM476" s="190" t="s">
        <v>751</v>
      </c>
      <c r="AN476" s="52" t="s">
        <v>605</v>
      </c>
      <c r="AO476" s="195" t="s">
        <v>208</v>
      </c>
      <c r="AP476" s="195" t="s">
        <v>99</v>
      </c>
      <c r="AQ476" s="195" t="s">
        <v>752</v>
      </c>
      <c r="AR476" s="148" t="s">
        <v>265</v>
      </c>
      <c r="AS476" s="195" t="s">
        <v>337</v>
      </c>
      <c r="AT476" s="200">
        <v>17958.62</v>
      </c>
      <c r="AU476" s="200">
        <v>17958.62</v>
      </c>
      <c r="AV476" s="200">
        <v>0</v>
      </c>
      <c r="AW476" s="219">
        <v>0</v>
      </c>
      <c r="AX476" s="219">
        <v>0</v>
      </c>
      <c r="AY476" s="219">
        <v>0</v>
      </c>
      <c r="AZ476" s="197">
        <v>10306</v>
      </c>
      <c r="BA476" s="222"/>
      <c r="BB476" s="588"/>
      <c r="BC476" s="223"/>
      <c r="BD476" s="224"/>
      <c r="BE476" s="224"/>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35"/>
      <c r="EF476" s="35"/>
      <c r="EG476" s="35"/>
      <c r="EH476" s="35"/>
      <c r="EI476" s="35"/>
      <c r="EJ476" s="35"/>
      <c r="EK476" s="35"/>
      <c r="EL476" s="35"/>
      <c r="EM476" s="35"/>
      <c r="EN476" s="35"/>
      <c r="EO476" s="35"/>
      <c r="EP476" s="35"/>
      <c r="EQ476" s="35"/>
      <c r="ER476" s="35"/>
      <c r="ES476" s="35"/>
      <c r="ET476" s="35"/>
      <c r="EU476" s="35"/>
      <c r="EV476" s="35"/>
      <c r="EW476" s="35"/>
      <c r="EX476" s="35"/>
      <c r="EY476" s="35"/>
      <c r="EZ476" s="35"/>
      <c r="FA476" s="35"/>
      <c r="FB476" s="35"/>
      <c r="FC476" s="35"/>
      <c r="FD476" s="35"/>
      <c r="FE476" s="35"/>
      <c r="FF476" s="35"/>
      <c r="FG476" s="35"/>
      <c r="FH476" s="35"/>
      <c r="FI476" s="35"/>
      <c r="FJ476" s="35"/>
      <c r="FK476" s="35"/>
      <c r="FL476" s="35"/>
      <c r="FM476" s="35"/>
      <c r="FN476" s="35"/>
      <c r="FO476" s="35"/>
      <c r="FP476" s="35"/>
      <c r="FQ476" s="35"/>
      <c r="FR476" s="35"/>
      <c r="FS476" s="35"/>
      <c r="FT476" s="35"/>
      <c r="FU476" s="35"/>
      <c r="FV476" s="35"/>
      <c r="FW476" s="35"/>
      <c r="FX476" s="35"/>
      <c r="FY476" s="35"/>
      <c r="FZ476" s="35"/>
      <c r="GA476" s="35"/>
      <c r="GB476" s="35"/>
      <c r="GC476" s="35"/>
      <c r="GD476" s="35"/>
      <c r="GE476" s="35"/>
      <c r="GF476" s="35"/>
      <c r="GG476" s="35"/>
      <c r="GH476" s="35"/>
      <c r="GI476" s="35"/>
      <c r="GJ476" s="35"/>
      <c r="GK476" s="35"/>
      <c r="GL476" s="35"/>
      <c r="GM476" s="35"/>
      <c r="GN476" s="35"/>
      <c r="GO476" s="35"/>
      <c r="GP476" s="35"/>
      <c r="GQ476" s="35"/>
      <c r="GR476" s="35"/>
      <c r="GS476" s="35"/>
      <c r="GT476" s="35"/>
      <c r="GU476" s="35"/>
      <c r="GV476" s="35"/>
      <c r="GW476" s="35"/>
      <c r="GX476" s="35"/>
      <c r="GY476" s="35"/>
      <c r="GZ476" s="35"/>
      <c r="HA476" s="35"/>
      <c r="HB476" s="35"/>
      <c r="HC476" s="35"/>
      <c r="HD476" s="35"/>
      <c r="HE476" s="35"/>
      <c r="HF476" s="35"/>
      <c r="HG476" s="35"/>
      <c r="HH476" s="35"/>
      <c r="HI476" s="35"/>
      <c r="HJ476" s="35"/>
      <c r="HK476" s="35"/>
      <c r="HL476" s="35"/>
      <c r="HM476" s="35"/>
      <c r="HN476" s="35"/>
      <c r="HO476" s="35"/>
      <c r="HP476" s="35"/>
      <c r="HQ476" s="35"/>
      <c r="HR476" s="35"/>
      <c r="HS476" s="35"/>
      <c r="HT476" s="35"/>
      <c r="HU476" s="35"/>
      <c r="HV476" s="35"/>
      <c r="HW476" s="35"/>
      <c r="HX476" s="35"/>
      <c r="HY476" s="35"/>
      <c r="HZ476" s="35"/>
      <c r="IA476" s="35"/>
      <c r="IB476" s="35"/>
      <c r="IC476" s="35"/>
      <c r="ID476" s="35"/>
      <c r="IE476" s="35"/>
      <c r="IF476" s="35"/>
      <c r="IG476" s="35"/>
      <c r="IH476" s="35"/>
      <c r="II476" s="35"/>
      <c r="IJ476" s="35"/>
      <c r="IK476" s="35"/>
      <c r="IL476" s="35"/>
      <c r="IM476" s="35"/>
      <c r="IN476" s="35"/>
      <c r="IO476" s="35"/>
      <c r="IP476" s="35"/>
      <c r="IQ476" s="35"/>
      <c r="IR476" s="35"/>
      <c r="IS476" s="35"/>
      <c r="IT476" s="35"/>
      <c r="IU476" s="35"/>
      <c r="IV476" s="35"/>
    </row>
    <row r="477" spans="1:256" ht="76.5">
      <c r="A477" s="191">
        <v>607</v>
      </c>
      <c r="B477" s="45" t="s">
        <v>600</v>
      </c>
      <c r="C477" s="187">
        <v>401000030</v>
      </c>
      <c r="D477" s="154" t="s">
        <v>649</v>
      </c>
      <c r="E477" s="144" t="s">
        <v>592</v>
      </c>
      <c r="F477" s="52"/>
      <c r="G477" s="52"/>
      <c r="H477" s="155" t="s">
        <v>71</v>
      </c>
      <c r="I477" s="52"/>
      <c r="J477" s="155">
        <v>16</v>
      </c>
      <c r="K477" s="155">
        <v>1</v>
      </c>
      <c r="L477" s="155">
        <v>17</v>
      </c>
      <c r="M477" s="155"/>
      <c r="N477" s="155"/>
      <c r="O477" s="155"/>
      <c r="P477" s="52" t="s">
        <v>723</v>
      </c>
      <c r="Q477" s="52" t="s">
        <v>74</v>
      </c>
      <c r="R477" s="146"/>
      <c r="S477" s="146"/>
      <c r="T477" s="146" t="s">
        <v>71</v>
      </c>
      <c r="U477" s="146"/>
      <c r="V477" s="146">
        <v>9</v>
      </c>
      <c r="W477" s="146">
        <v>1</v>
      </c>
      <c r="X477" s="146"/>
      <c r="Y477" s="146"/>
      <c r="Z477" s="146"/>
      <c r="AA477" s="146"/>
      <c r="AB477" s="52" t="s">
        <v>746</v>
      </c>
      <c r="AC477" s="188" t="s">
        <v>594</v>
      </c>
      <c r="AD477" s="189"/>
      <c r="AE477" s="189"/>
      <c r="AF477" s="189"/>
      <c r="AG477" s="189"/>
      <c r="AH477" s="189"/>
      <c r="AI477" s="189"/>
      <c r="AJ477" s="44"/>
      <c r="AK477" s="44"/>
      <c r="AL477" s="189"/>
      <c r="AM477" s="190" t="s">
        <v>751</v>
      </c>
      <c r="AN477" s="52" t="s">
        <v>596</v>
      </c>
      <c r="AO477" s="210" t="s">
        <v>208</v>
      </c>
      <c r="AP477" s="210" t="s">
        <v>99</v>
      </c>
      <c r="AQ477" s="210" t="s">
        <v>752</v>
      </c>
      <c r="AR477" s="211" t="s">
        <v>265</v>
      </c>
      <c r="AS477" s="210" t="s">
        <v>337</v>
      </c>
      <c r="AT477" s="200">
        <v>33126582.370000001</v>
      </c>
      <c r="AU477" s="200">
        <v>33126582.370000001</v>
      </c>
      <c r="AV477" s="200">
        <v>41753165</v>
      </c>
      <c r="AW477" s="219">
        <f>44250673-4113345</f>
        <v>40137328</v>
      </c>
      <c r="AX477" s="219">
        <f>43893593-4113345</f>
        <v>39780248</v>
      </c>
      <c r="AY477" s="219">
        <f>44615735-4113345</f>
        <v>40502390</v>
      </c>
      <c r="AZ477" s="197">
        <v>10101</v>
      </c>
      <c r="BA477" s="222"/>
      <c r="BB477" s="588"/>
      <c r="BC477" s="223"/>
      <c r="BD477" s="224"/>
      <c r="BE477" s="224"/>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EV477" s="35"/>
      <c r="EW477" s="35"/>
      <c r="EX477" s="35"/>
      <c r="EY477" s="35"/>
      <c r="EZ477" s="35"/>
      <c r="FA477" s="35"/>
      <c r="FB477" s="35"/>
      <c r="FC477" s="35"/>
      <c r="FD477" s="35"/>
      <c r="FE477" s="35"/>
      <c r="FF477" s="35"/>
      <c r="FG477" s="35"/>
      <c r="FH477" s="35"/>
      <c r="FI477" s="35"/>
      <c r="FJ477" s="35"/>
      <c r="FK477" s="35"/>
      <c r="FL477" s="35"/>
      <c r="FM477" s="35"/>
      <c r="FN477" s="35"/>
      <c r="FO477" s="35"/>
      <c r="FP477" s="35"/>
      <c r="FQ477" s="35"/>
      <c r="FR477" s="35"/>
      <c r="FS477" s="35"/>
      <c r="FT477" s="35"/>
      <c r="FU477" s="35"/>
      <c r="FV477" s="35"/>
      <c r="FW477" s="35"/>
      <c r="FX477" s="35"/>
      <c r="FY477" s="35"/>
      <c r="FZ477" s="35"/>
      <c r="GA477" s="35"/>
      <c r="GB477" s="35"/>
      <c r="GC477" s="35"/>
      <c r="GD477" s="35"/>
      <c r="GE477" s="35"/>
      <c r="GF477" s="35"/>
      <c r="GG477" s="35"/>
      <c r="GH477" s="35"/>
      <c r="GI477" s="35"/>
      <c r="GJ477" s="35"/>
      <c r="GK477" s="35"/>
      <c r="GL477" s="35"/>
      <c r="GM477" s="35"/>
      <c r="GN477" s="35"/>
      <c r="GO477" s="35"/>
      <c r="GP477" s="35"/>
      <c r="GQ477" s="35"/>
      <c r="GR477" s="35"/>
      <c r="GS477" s="35"/>
      <c r="GT477" s="35"/>
      <c r="GU477" s="35"/>
      <c r="GV477" s="35"/>
      <c r="GW477" s="35"/>
      <c r="GX477" s="35"/>
      <c r="GY477" s="35"/>
      <c r="GZ477" s="35"/>
      <c r="HA477" s="35"/>
      <c r="HB477" s="35"/>
      <c r="HC477" s="35"/>
      <c r="HD477" s="35"/>
      <c r="HE477" s="35"/>
      <c r="HF477" s="35"/>
      <c r="HG477" s="35"/>
      <c r="HH477" s="35"/>
      <c r="HI477" s="35"/>
      <c r="HJ477" s="35"/>
      <c r="HK477" s="35"/>
      <c r="HL477" s="35"/>
      <c r="HM477" s="35"/>
      <c r="HN477" s="35"/>
      <c r="HO477" s="35"/>
      <c r="HP477" s="35"/>
      <c r="HQ477" s="35"/>
      <c r="HR477" s="35"/>
      <c r="HS477" s="35"/>
      <c r="HT477" s="35"/>
      <c r="HU477" s="35"/>
      <c r="HV477" s="35"/>
      <c r="HW477" s="35"/>
      <c r="HX477" s="35"/>
      <c r="HY477" s="35"/>
      <c r="HZ477" s="35"/>
      <c r="IA477" s="35"/>
      <c r="IB477" s="35"/>
      <c r="IC477" s="35"/>
      <c r="ID477" s="35"/>
      <c r="IE477" s="35"/>
      <c r="IF477" s="35"/>
      <c r="IG477" s="35"/>
      <c r="IH477" s="35"/>
      <c r="II477" s="35"/>
      <c r="IJ477" s="35"/>
      <c r="IK477" s="35"/>
      <c r="IL477" s="35"/>
      <c r="IM477" s="35"/>
      <c r="IN477" s="35"/>
      <c r="IO477" s="35"/>
      <c r="IP477" s="35"/>
      <c r="IQ477" s="35"/>
      <c r="IR477" s="35"/>
      <c r="IS477" s="35"/>
      <c r="IT477" s="35"/>
      <c r="IU477" s="35"/>
      <c r="IV477" s="35"/>
    </row>
    <row r="478" spans="1:256" ht="76.5">
      <c r="A478" s="191">
        <v>607</v>
      </c>
      <c r="B478" s="45" t="s">
        <v>600</v>
      </c>
      <c r="C478" s="187">
        <v>401000030</v>
      </c>
      <c r="D478" s="154" t="s">
        <v>649</v>
      </c>
      <c r="E478" s="144" t="s">
        <v>592</v>
      </c>
      <c r="F478" s="52"/>
      <c r="G478" s="52"/>
      <c r="H478" s="155" t="s">
        <v>71</v>
      </c>
      <c r="I478" s="52"/>
      <c r="J478" s="155">
        <v>16</v>
      </c>
      <c r="K478" s="155">
        <v>1</v>
      </c>
      <c r="L478" s="155">
        <v>17</v>
      </c>
      <c r="M478" s="155"/>
      <c r="N478" s="155"/>
      <c r="O478" s="155"/>
      <c r="P478" s="52" t="s">
        <v>723</v>
      </c>
      <c r="Q478" s="52" t="s">
        <v>74</v>
      </c>
      <c r="R478" s="146"/>
      <c r="S478" s="146"/>
      <c r="T478" s="146" t="s">
        <v>71</v>
      </c>
      <c r="U478" s="146"/>
      <c r="V478" s="146">
        <v>9</v>
      </c>
      <c r="W478" s="146">
        <v>1</v>
      </c>
      <c r="X478" s="146"/>
      <c r="Y478" s="146"/>
      <c r="Z478" s="146"/>
      <c r="AA478" s="146"/>
      <c r="AB478" s="52" t="s">
        <v>746</v>
      </c>
      <c r="AC478" s="188" t="s">
        <v>594</v>
      </c>
      <c r="AD478" s="189"/>
      <c r="AE478" s="189"/>
      <c r="AF478" s="189"/>
      <c r="AG478" s="189"/>
      <c r="AH478" s="189"/>
      <c r="AI478" s="189"/>
      <c r="AJ478" s="44"/>
      <c r="AK478" s="44"/>
      <c r="AL478" s="189"/>
      <c r="AM478" s="190" t="s">
        <v>751</v>
      </c>
      <c r="AN478" s="52" t="s">
        <v>755</v>
      </c>
      <c r="AO478" s="195" t="s">
        <v>208</v>
      </c>
      <c r="AP478" s="195" t="s">
        <v>99</v>
      </c>
      <c r="AQ478" s="195" t="s">
        <v>752</v>
      </c>
      <c r="AR478" s="148" t="s">
        <v>265</v>
      </c>
      <c r="AS478" s="195" t="s">
        <v>267</v>
      </c>
      <c r="AT478" s="200">
        <v>159931.66</v>
      </c>
      <c r="AU478" s="200">
        <v>159931.66</v>
      </c>
      <c r="AV478" s="200">
        <v>1287485.18</v>
      </c>
      <c r="AW478" s="219">
        <v>0</v>
      </c>
      <c r="AX478" s="219">
        <v>0</v>
      </c>
      <c r="AY478" s="219">
        <v>0</v>
      </c>
      <c r="AZ478" s="197">
        <v>10101</v>
      </c>
      <c r="BA478" s="222"/>
      <c r="BB478" s="588"/>
      <c r="BC478" s="223"/>
      <c r="BD478" s="224"/>
      <c r="BE478" s="224"/>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EV478" s="35"/>
      <c r="EW478" s="35"/>
      <c r="EX478" s="35"/>
      <c r="EY478" s="35"/>
      <c r="EZ478" s="35"/>
      <c r="FA478" s="35"/>
      <c r="FB478" s="35"/>
      <c r="FC478" s="35"/>
      <c r="FD478" s="35"/>
      <c r="FE478" s="35"/>
      <c r="FF478" s="35"/>
      <c r="FG478" s="35"/>
      <c r="FH478" s="35"/>
      <c r="FI478" s="35"/>
      <c r="FJ478" s="35"/>
      <c r="FK478" s="35"/>
      <c r="FL478" s="35"/>
      <c r="FM478" s="35"/>
      <c r="FN478" s="35"/>
      <c r="FO478" s="35"/>
      <c r="FP478" s="35"/>
      <c r="FQ478" s="35"/>
      <c r="FR478" s="35"/>
      <c r="FS478" s="35"/>
      <c r="FT478" s="35"/>
      <c r="FU478" s="35"/>
      <c r="FV478" s="35"/>
      <c r="FW478" s="35"/>
      <c r="FX478" s="35"/>
      <c r="FY478" s="35"/>
      <c r="FZ478" s="35"/>
      <c r="GA478" s="35"/>
      <c r="GB478" s="35"/>
      <c r="GC478" s="35"/>
      <c r="GD478" s="35"/>
      <c r="GE478" s="35"/>
      <c r="GF478" s="35"/>
      <c r="GG478" s="35"/>
      <c r="GH478" s="35"/>
      <c r="GI478" s="35"/>
      <c r="GJ478" s="35"/>
      <c r="GK478" s="35"/>
      <c r="GL478" s="35"/>
      <c r="GM478" s="35"/>
      <c r="GN478" s="35"/>
      <c r="GO478" s="35"/>
      <c r="GP478" s="35"/>
      <c r="GQ478" s="35"/>
      <c r="GR478" s="35"/>
      <c r="GS478" s="35"/>
      <c r="GT478" s="35"/>
      <c r="GU478" s="35"/>
      <c r="GV478" s="35"/>
      <c r="GW478" s="35"/>
      <c r="GX478" s="35"/>
      <c r="GY478" s="35"/>
      <c r="GZ478" s="35"/>
      <c r="HA478" s="35"/>
      <c r="HB478" s="35"/>
      <c r="HC478" s="35"/>
      <c r="HD478" s="35"/>
      <c r="HE478" s="35"/>
      <c r="HF478" s="35"/>
      <c r="HG478" s="35"/>
      <c r="HH478" s="35"/>
      <c r="HI478" s="35"/>
      <c r="HJ478" s="35"/>
      <c r="HK478" s="35"/>
      <c r="HL478" s="35"/>
      <c r="HM478" s="35"/>
      <c r="HN478" s="35"/>
      <c r="HO478" s="35"/>
      <c r="HP478" s="35"/>
      <c r="HQ478" s="35"/>
      <c r="HR478" s="35"/>
      <c r="HS478" s="35"/>
      <c r="HT478" s="35"/>
      <c r="HU478" s="35"/>
      <c r="HV478" s="35"/>
      <c r="HW478" s="35"/>
      <c r="HX478" s="35"/>
      <c r="HY478" s="35"/>
      <c r="HZ478" s="35"/>
      <c r="IA478" s="35"/>
      <c r="IB478" s="35"/>
      <c r="IC478" s="35"/>
      <c r="ID478" s="35"/>
      <c r="IE478" s="35"/>
      <c r="IF478" s="35"/>
      <c r="IG478" s="35"/>
      <c r="IH478" s="35"/>
      <c r="II478" s="35"/>
      <c r="IJ478" s="35"/>
      <c r="IK478" s="35"/>
      <c r="IL478" s="35"/>
      <c r="IM478" s="35"/>
      <c r="IN478" s="35"/>
      <c r="IO478" s="35"/>
      <c r="IP478" s="35"/>
      <c r="IQ478" s="35"/>
      <c r="IR478" s="35"/>
      <c r="IS478" s="35"/>
      <c r="IT478" s="35"/>
      <c r="IU478" s="35"/>
      <c r="IV478" s="35"/>
    </row>
    <row r="479" spans="1:256" ht="76.5">
      <c r="A479" s="191">
        <v>607</v>
      </c>
      <c r="B479" s="45" t="s">
        <v>600</v>
      </c>
      <c r="C479" s="187">
        <v>401000030</v>
      </c>
      <c r="D479" s="154" t="s">
        <v>649</v>
      </c>
      <c r="E479" s="144" t="s">
        <v>592</v>
      </c>
      <c r="F479" s="52"/>
      <c r="G479" s="52"/>
      <c r="H479" s="155" t="s">
        <v>71</v>
      </c>
      <c r="I479" s="52"/>
      <c r="J479" s="155">
        <v>16</v>
      </c>
      <c r="K479" s="155">
        <v>1</v>
      </c>
      <c r="L479" s="155">
        <v>17</v>
      </c>
      <c r="M479" s="155"/>
      <c r="N479" s="155"/>
      <c r="O479" s="155"/>
      <c r="P479" s="52" t="s">
        <v>723</v>
      </c>
      <c r="Q479" s="52" t="s">
        <v>74</v>
      </c>
      <c r="R479" s="146"/>
      <c r="S479" s="146"/>
      <c r="T479" s="146" t="s">
        <v>71</v>
      </c>
      <c r="U479" s="146"/>
      <c r="V479" s="146">
        <v>9</v>
      </c>
      <c r="W479" s="146">
        <v>1</v>
      </c>
      <c r="X479" s="146"/>
      <c r="Y479" s="146"/>
      <c r="Z479" s="146"/>
      <c r="AA479" s="146"/>
      <c r="AB479" s="52" t="s">
        <v>715</v>
      </c>
      <c r="AC479" s="188" t="s">
        <v>594</v>
      </c>
      <c r="AD479" s="189"/>
      <c r="AE479" s="189"/>
      <c r="AF479" s="189"/>
      <c r="AG479" s="189"/>
      <c r="AH479" s="189"/>
      <c r="AI479" s="189"/>
      <c r="AJ479" s="44"/>
      <c r="AK479" s="44"/>
      <c r="AL479" s="189"/>
      <c r="AM479" s="190" t="s">
        <v>751</v>
      </c>
      <c r="AN479" s="52" t="s">
        <v>605</v>
      </c>
      <c r="AO479" s="195" t="s">
        <v>208</v>
      </c>
      <c r="AP479" s="195" t="s">
        <v>99</v>
      </c>
      <c r="AQ479" s="195" t="s">
        <v>752</v>
      </c>
      <c r="AR479" s="148" t="s">
        <v>265</v>
      </c>
      <c r="AS479" s="195" t="s">
        <v>273</v>
      </c>
      <c r="AT479" s="200">
        <v>479921</v>
      </c>
      <c r="AU479" s="200">
        <v>0</v>
      </c>
      <c r="AV479" s="200">
        <v>19286655</v>
      </c>
      <c r="AW479" s="200">
        <f>19286655+4113345</f>
        <v>23400000</v>
      </c>
      <c r="AX479" s="200">
        <f>19286655+4113345</f>
        <v>23400000</v>
      </c>
      <c r="AY479" s="200">
        <f>19286655+4113345</f>
        <v>23400000</v>
      </c>
      <c r="AZ479" s="197">
        <v>10101</v>
      </c>
      <c r="BA479" s="222"/>
      <c r="BB479" s="588"/>
      <c r="BC479" s="223"/>
      <c r="BD479" s="224"/>
      <c r="BE479" s="224"/>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5"/>
      <c r="ER479" s="35"/>
      <c r="ES479" s="35"/>
      <c r="ET479" s="35"/>
      <c r="EU479" s="35"/>
      <c r="EV479" s="35"/>
      <c r="EW479" s="35"/>
      <c r="EX479" s="35"/>
      <c r="EY479" s="35"/>
      <c r="EZ479" s="35"/>
      <c r="FA479" s="35"/>
      <c r="FB479" s="35"/>
      <c r="FC479" s="35"/>
      <c r="FD479" s="35"/>
      <c r="FE479" s="35"/>
      <c r="FF479" s="35"/>
      <c r="FG479" s="35"/>
      <c r="FH479" s="35"/>
      <c r="FI479" s="35"/>
      <c r="FJ479" s="35"/>
      <c r="FK479" s="35"/>
      <c r="FL479" s="35"/>
      <c r="FM479" s="35"/>
      <c r="FN479" s="35"/>
      <c r="FO479" s="35"/>
      <c r="FP479" s="35"/>
      <c r="FQ479" s="35"/>
      <c r="FR479" s="35"/>
      <c r="FS479" s="35"/>
      <c r="FT479" s="35"/>
      <c r="FU479" s="35"/>
      <c r="FV479" s="35"/>
      <c r="FW479" s="35"/>
      <c r="FX479" s="35"/>
      <c r="FY479" s="35"/>
      <c r="FZ479" s="35"/>
      <c r="GA479" s="35"/>
      <c r="GB479" s="35"/>
      <c r="GC479" s="35"/>
      <c r="GD479" s="35"/>
      <c r="GE479" s="35"/>
      <c r="GF479" s="35"/>
      <c r="GG479" s="35"/>
      <c r="GH479" s="35"/>
      <c r="GI479" s="35"/>
      <c r="GJ479" s="35"/>
      <c r="GK479" s="35"/>
      <c r="GL479" s="35"/>
      <c r="GM479" s="35"/>
      <c r="GN479" s="35"/>
      <c r="GO479" s="35"/>
      <c r="GP479" s="35"/>
      <c r="GQ479" s="35"/>
      <c r="GR479" s="35"/>
      <c r="GS479" s="35"/>
      <c r="GT479" s="35"/>
      <c r="GU479" s="35"/>
      <c r="GV479" s="35"/>
      <c r="GW479" s="35"/>
      <c r="GX479" s="35"/>
      <c r="GY479" s="35"/>
      <c r="GZ479" s="35"/>
      <c r="HA479" s="35"/>
      <c r="HB479" s="35"/>
      <c r="HC479" s="35"/>
      <c r="HD479" s="35"/>
      <c r="HE479" s="35"/>
      <c r="HF479" s="35"/>
      <c r="HG479" s="35"/>
      <c r="HH479" s="35"/>
      <c r="HI479" s="35"/>
      <c r="HJ479" s="35"/>
      <c r="HK479" s="35"/>
      <c r="HL479" s="35"/>
      <c r="HM479" s="35"/>
      <c r="HN479" s="35"/>
      <c r="HO479" s="35"/>
      <c r="HP479" s="35"/>
      <c r="HQ479" s="35"/>
      <c r="HR479" s="35"/>
      <c r="HS479" s="35"/>
      <c r="HT479" s="35"/>
      <c r="HU479" s="35"/>
      <c r="HV479" s="35"/>
      <c r="HW479" s="35"/>
      <c r="HX479" s="35"/>
      <c r="HY479" s="35"/>
      <c r="HZ479" s="35"/>
      <c r="IA479" s="35"/>
      <c r="IB479" s="35"/>
      <c r="IC479" s="35"/>
      <c r="ID479" s="35"/>
      <c r="IE479" s="35"/>
      <c r="IF479" s="35"/>
      <c r="IG479" s="35"/>
      <c r="IH479" s="35"/>
      <c r="II479" s="35"/>
      <c r="IJ479" s="35"/>
      <c r="IK479" s="35"/>
      <c r="IL479" s="35"/>
      <c r="IM479" s="35"/>
      <c r="IN479" s="35"/>
      <c r="IO479" s="35"/>
      <c r="IP479" s="35"/>
      <c r="IQ479" s="35"/>
      <c r="IR479" s="35"/>
      <c r="IS479" s="35"/>
      <c r="IT479" s="35"/>
      <c r="IU479" s="35"/>
      <c r="IV479" s="35"/>
    </row>
    <row r="480" spans="1:256" ht="76.5">
      <c r="A480" s="191">
        <v>607</v>
      </c>
      <c r="B480" s="45" t="s">
        <v>600</v>
      </c>
      <c r="C480" s="187">
        <v>401000030</v>
      </c>
      <c r="D480" s="154" t="s">
        <v>649</v>
      </c>
      <c r="E480" s="144" t="s">
        <v>592</v>
      </c>
      <c r="F480" s="52"/>
      <c r="G480" s="52"/>
      <c r="H480" s="155" t="s">
        <v>71</v>
      </c>
      <c r="I480" s="52"/>
      <c r="J480" s="155">
        <v>16</v>
      </c>
      <c r="K480" s="155">
        <v>1</v>
      </c>
      <c r="L480" s="155">
        <v>17</v>
      </c>
      <c r="M480" s="155"/>
      <c r="N480" s="155"/>
      <c r="O480" s="155"/>
      <c r="P480" s="52" t="s">
        <v>723</v>
      </c>
      <c r="Q480" s="52" t="s">
        <v>74</v>
      </c>
      <c r="R480" s="146"/>
      <c r="S480" s="146"/>
      <c r="T480" s="146" t="s">
        <v>71</v>
      </c>
      <c r="U480" s="146"/>
      <c r="V480" s="146">
        <v>9</v>
      </c>
      <c r="W480" s="146">
        <v>1</v>
      </c>
      <c r="X480" s="146"/>
      <c r="Y480" s="146"/>
      <c r="Z480" s="146"/>
      <c r="AA480" s="146"/>
      <c r="AB480" s="52" t="s">
        <v>746</v>
      </c>
      <c r="AC480" s="188" t="s">
        <v>594</v>
      </c>
      <c r="AD480" s="189"/>
      <c r="AE480" s="189"/>
      <c r="AF480" s="189"/>
      <c r="AG480" s="189"/>
      <c r="AH480" s="189"/>
      <c r="AI480" s="189"/>
      <c r="AJ480" s="189"/>
      <c r="AK480" s="44"/>
      <c r="AL480" s="189"/>
      <c r="AM480" s="190" t="s">
        <v>756</v>
      </c>
      <c r="AN480" s="52" t="s">
        <v>757</v>
      </c>
      <c r="AO480" s="195" t="s">
        <v>208</v>
      </c>
      <c r="AP480" s="195" t="s">
        <v>99</v>
      </c>
      <c r="AQ480" s="195" t="s">
        <v>700</v>
      </c>
      <c r="AR480" s="148" t="s">
        <v>265</v>
      </c>
      <c r="AS480" s="195" t="s">
        <v>331</v>
      </c>
      <c r="AT480" s="200">
        <v>3982032.66</v>
      </c>
      <c r="AU480" s="200">
        <v>3982032.66</v>
      </c>
      <c r="AV480" s="217">
        <v>0</v>
      </c>
      <c r="AW480" s="219">
        <v>0</v>
      </c>
      <c r="AX480" s="219">
        <v>0</v>
      </c>
      <c r="AY480" s="219">
        <v>0</v>
      </c>
      <c r="AZ480" s="197">
        <v>10101</v>
      </c>
      <c r="BA480" s="222"/>
      <c r="BB480" s="588"/>
      <c r="BC480" s="223"/>
      <c r="BD480" s="224"/>
      <c r="BE480" s="224"/>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EV480" s="35"/>
      <c r="EW480" s="35"/>
      <c r="EX480" s="35"/>
      <c r="EY480" s="35"/>
      <c r="EZ480" s="35"/>
      <c r="FA480" s="35"/>
      <c r="FB480" s="35"/>
      <c r="FC480" s="35"/>
      <c r="FD480" s="35"/>
      <c r="FE480" s="35"/>
      <c r="FF480" s="35"/>
      <c r="FG480" s="35"/>
      <c r="FH480" s="35"/>
      <c r="FI480" s="35"/>
      <c r="FJ480" s="35"/>
      <c r="FK480" s="35"/>
      <c r="FL480" s="35"/>
      <c r="FM480" s="35"/>
      <c r="FN480" s="35"/>
      <c r="FO480" s="35"/>
      <c r="FP480" s="35"/>
      <c r="FQ480" s="35"/>
      <c r="FR480" s="35"/>
      <c r="FS480" s="35"/>
      <c r="FT480" s="35"/>
      <c r="FU480" s="35"/>
      <c r="FV480" s="35"/>
      <c r="FW480" s="35"/>
      <c r="FX480" s="35"/>
      <c r="FY480" s="35"/>
      <c r="FZ480" s="35"/>
      <c r="GA480" s="35"/>
      <c r="GB480" s="35"/>
      <c r="GC480" s="35"/>
      <c r="GD480" s="35"/>
      <c r="GE480" s="35"/>
      <c r="GF480" s="35"/>
      <c r="GG480" s="35"/>
      <c r="GH480" s="35"/>
      <c r="GI480" s="35"/>
      <c r="GJ480" s="35"/>
      <c r="GK480" s="35"/>
      <c r="GL480" s="35"/>
      <c r="GM480" s="35"/>
      <c r="GN480" s="35"/>
      <c r="GO480" s="35"/>
      <c r="GP480" s="35"/>
      <c r="GQ480" s="35"/>
      <c r="GR480" s="35"/>
      <c r="GS480" s="35"/>
      <c r="GT480" s="35"/>
      <c r="GU480" s="35"/>
      <c r="GV480" s="35"/>
      <c r="GW480" s="35"/>
      <c r="GX480" s="35"/>
      <c r="GY480" s="35"/>
      <c r="GZ480" s="35"/>
      <c r="HA480" s="35"/>
      <c r="HB480" s="35"/>
      <c r="HC480" s="35"/>
      <c r="HD480" s="35"/>
      <c r="HE480" s="35"/>
      <c r="HF480" s="35"/>
      <c r="HG480" s="35"/>
      <c r="HH480" s="35"/>
      <c r="HI480" s="35"/>
      <c r="HJ480" s="35"/>
      <c r="HK480" s="35"/>
      <c r="HL480" s="35"/>
      <c r="HM480" s="35"/>
      <c r="HN480" s="35"/>
      <c r="HO480" s="35"/>
      <c r="HP480" s="35"/>
      <c r="HQ480" s="35"/>
      <c r="HR480" s="35"/>
      <c r="HS480" s="35"/>
      <c r="HT480" s="35"/>
      <c r="HU480" s="35"/>
      <c r="HV480" s="35"/>
      <c r="HW480" s="35"/>
      <c r="HX480" s="35"/>
      <c r="HY480" s="35"/>
      <c r="HZ480" s="35"/>
      <c r="IA480" s="35"/>
      <c r="IB480" s="35"/>
      <c r="IC480" s="35"/>
      <c r="ID480" s="35"/>
      <c r="IE480" s="35"/>
      <c r="IF480" s="35"/>
      <c r="IG480" s="35"/>
      <c r="IH480" s="35"/>
      <c r="II480" s="35"/>
      <c r="IJ480" s="35"/>
      <c r="IK480" s="35"/>
      <c r="IL480" s="35"/>
      <c r="IM480" s="35"/>
      <c r="IN480" s="35"/>
      <c r="IO480" s="35"/>
      <c r="IP480" s="35"/>
      <c r="IQ480" s="35"/>
      <c r="IR480" s="35"/>
      <c r="IS480" s="35"/>
      <c r="IT480" s="35"/>
      <c r="IU480" s="35"/>
      <c r="IV480" s="35"/>
    </row>
    <row r="481" spans="1:256" ht="76.5">
      <c r="A481" s="191">
        <v>607</v>
      </c>
      <c r="B481" s="45" t="s">
        <v>600</v>
      </c>
      <c r="C481" s="187">
        <v>401000030</v>
      </c>
      <c r="D481" s="154" t="s">
        <v>649</v>
      </c>
      <c r="E481" s="144" t="s">
        <v>592</v>
      </c>
      <c r="F481" s="52"/>
      <c r="G481" s="52"/>
      <c r="H481" s="155" t="s">
        <v>71</v>
      </c>
      <c r="I481" s="52"/>
      <c r="J481" s="155">
        <v>16</v>
      </c>
      <c r="K481" s="155">
        <v>1</v>
      </c>
      <c r="L481" s="155">
        <v>17</v>
      </c>
      <c r="M481" s="155"/>
      <c r="N481" s="155"/>
      <c r="O481" s="155"/>
      <c r="P481" s="52" t="s">
        <v>723</v>
      </c>
      <c r="Q481" s="52" t="s">
        <v>74</v>
      </c>
      <c r="R481" s="146"/>
      <c r="S481" s="146"/>
      <c r="T481" s="146" t="s">
        <v>71</v>
      </c>
      <c r="U481" s="146"/>
      <c r="V481" s="146">
        <v>9</v>
      </c>
      <c r="W481" s="146">
        <v>1</v>
      </c>
      <c r="X481" s="146"/>
      <c r="Y481" s="146"/>
      <c r="Z481" s="146"/>
      <c r="AA481" s="146"/>
      <c r="AB481" s="52" t="s">
        <v>715</v>
      </c>
      <c r="AC481" s="188" t="s">
        <v>594</v>
      </c>
      <c r="AD481" s="189"/>
      <c r="AE481" s="189"/>
      <c r="AF481" s="189"/>
      <c r="AG481" s="189"/>
      <c r="AH481" s="189"/>
      <c r="AI481" s="189"/>
      <c r="AJ481" s="189"/>
      <c r="AK481" s="44"/>
      <c r="AL481" s="189"/>
      <c r="AM481" s="190" t="s">
        <v>756</v>
      </c>
      <c r="AN481" s="52" t="s">
        <v>666</v>
      </c>
      <c r="AO481" s="195" t="s">
        <v>208</v>
      </c>
      <c r="AP481" s="195" t="s">
        <v>99</v>
      </c>
      <c r="AQ481" s="195" t="s">
        <v>758</v>
      </c>
      <c r="AR481" s="148" t="s">
        <v>265</v>
      </c>
      <c r="AS481" s="195" t="s">
        <v>331</v>
      </c>
      <c r="AT481" s="200">
        <v>0</v>
      </c>
      <c r="AU481" s="200">
        <v>0</v>
      </c>
      <c r="AV481" s="217">
        <f>4215090-120740</f>
        <v>4094350</v>
      </c>
      <c r="AW481" s="219">
        <v>4238900</v>
      </c>
      <c r="AX481" s="219">
        <v>4203550</v>
      </c>
      <c r="AY481" s="219">
        <v>4240680</v>
      </c>
      <c r="AZ481" s="197">
        <v>10101</v>
      </c>
      <c r="BA481" s="222"/>
      <c r="BB481" s="588"/>
      <c r="BC481" s="223"/>
      <c r="BD481" s="224"/>
      <c r="BE481" s="224"/>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35"/>
      <c r="ES481" s="35"/>
      <c r="ET481" s="35"/>
      <c r="EU481" s="35"/>
      <c r="EV481" s="35"/>
      <c r="EW481" s="35"/>
      <c r="EX481" s="35"/>
      <c r="EY481" s="35"/>
      <c r="EZ481" s="35"/>
      <c r="FA481" s="35"/>
      <c r="FB481" s="35"/>
      <c r="FC481" s="35"/>
      <c r="FD481" s="35"/>
      <c r="FE481" s="35"/>
      <c r="FF481" s="35"/>
      <c r="FG481" s="35"/>
      <c r="FH481" s="35"/>
      <c r="FI481" s="35"/>
      <c r="FJ481" s="35"/>
      <c r="FK481" s="35"/>
      <c r="FL481" s="35"/>
      <c r="FM481" s="35"/>
      <c r="FN481" s="35"/>
      <c r="FO481" s="35"/>
      <c r="FP481" s="35"/>
      <c r="FQ481" s="35"/>
      <c r="FR481" s="35"/>
      <c r="FS481" s="35"/>
      <c r="FT481" s="35"/>
      <c r="FU481" s="35"/>
      <c r="FV481" s="35"/>
      <c r="FW481" s="35"/>
      <c r="FX481" s="35"/>
      <c r="FY481" s="35"/>
      <c r="FZ481" s="35"/>
      <c r="GA481" s="35"/>
      <c r="GB481" s="35"/>
      <c r="GC481" s="35"/>
      <c r="GD481" s="35"/>
      <c r="GE481" s="35"/>
      <c r="GF481" s="35"/>
      <c r="GG481" s="35"/>
      <c r="GH481" s="35"/>
      <c r="GI481" s="35"/>
      <c r="GJ481" s="35"/>
      <c r="GK481" s="35"/>
      <c r="GL481" s="35"/>
      <c r="GM481" s="35"/>
      <c r="GN481" s="35"/>
      <c r="GO481" s="35"/>
      <c r="GP481" s="35"/>
      <c r="GQ481" s="35"/>
      <c r="GR481" s="35"/>
      <c r="GS481" s="35"/>
      <c r="GT481" s="35"/>
      <c r="GU481" s="35"/>
      <c r="GV481" s="35"/>
      <c r="GW481" s="35"/>
      <c r="GX481" s="35"/>
      <c r="GY481" s="35"/>
      <c r="GZ481" s="35"/>
      <c r="HA481" s="35"/>
      <c r="HB481" s="35"/>
      <c r="HC481" s="35"/>
      <c r="HD481" s="35"/>
      <c r="HE481" s="35"/>
      <c r="HF481" s="35"/>
      <c r="HG481" s="35"/>
      <c r="HH481" s="35"/>
      <c r="HI481" s="35"/>
      <c r="HJ481" s="35"/>
      <c r="HK481" s="35"/>
      <c r="HL481" s="35"/>
      <c r="HM481" s="35"/>
      <c r="HN481" s="35"/>
      <c r="HO481" s="35"/>
      <c r="HP481" s="35"/>
      <c r="HQ481" s="35"/>
      <c r="HR481" s="35"/>
      <c r="HS481" s="35"/>
      <c r="HT481" s="35"/>
      <c r="HU481" s="35"/>
      <c r="HV481" s="35"/>
      <c r="HW481" s="35"/>
      <c r="HX481" s="35"/>
      <c r="HY481" s="35"/>
      <c r="HZ481" s="35"/>
      <c r="IA481" s="35"/>
      <c r="IB481" s="35"/>
      <c r="IC481" s="35"/>
      <c r="ID481" s="35"/>
      <c r="IE481" s="35"/>
      <c r="IF481" s="35"/>
      <c r="IG481" s="35"/>
      <c r="IH481" s="35"/>
      <c r="II481" s="35"/>
      <c r="IJ481" s="35"/>
      <c r="IK481" s="35"/>
      <c r="IL481" s="35"/>
      <c r="IM481" s="35"/>
      <c r="IN481" s="35"/>
      <c r="IO481" s="35"/>
      <c r="IP481" s="35"/>
      <c r="IQ481" s="35"/>
      <c r="IR481" s="35"/>
      <c r="IS481" s="35"/>
      <c r="IT481" s="35"/>
      <c r="IU481" s="35"/>
      <c r="IV481" s="35"/>
    </row>
    <row r="482" spans="1:256" ht="76.5">
      <c r="A482" s="191">
        <v>607</v>
      </c>
      <c r="B482" s="45" t="s">
        <v>600</v>
      </c>
      <c r="C482" s="187">
        <v>401000030</v>
      </c>
      <c r="D482" s="154" t="s">
        <v>649</v>
      </c>
      <c r="E482" s="144" t="s">
        <v>592</v>
      </c>
      <c r="F482" s="52"/>
      <c r="G482" s="52"/>
      <c r="H482" s="155" t="s">
        <v>71</v>
      </c>
      <c r="I482" s="52"/>
      <c r="J482" s="155">
        <v>16</v>
      </c>
      <c r="K482" s="155">
        <v>1</v>
      </c>
      <c r="L482" s="155">
        <v>17</v>
      </c>
      <c r="M482" s="155"/>
      <c r="N482" s="155"/>
      <c r="O482" s="155"/>
      <c r="P482" s="52" t="s">
        <v>723</v>
      </c>
      <c r="Q482" s="52" t="s">
        <v>74</v>
      </c>
      <c r="R482" s="146"/>
      <c r="S482" s="146"/>
      <c r="T482" s="146" t="s">
        <v>71</v>
      </c>
      <c r="U482" s="146"/>
      <c r="V482" s="146">
        <v>9</v>
      </c>
      <c r="W482" s="146">
        <v>1</v>
      </c>
      <c r="X482" s="146"/>
      <c r="Y482" s="146"/>
      <c r="Z482" s="146"/>
      <c r="AA482" s="146"/>
      <c r="AB482" s="52" t="s">
        <v>715</v>
      </c>
      <c r="AC482" s="188" t="s">
        <v>594</v>
      </c>
      <c r="AD482" s="189"/>
      <c r="AE482" s="189"/>
      <c r="AF482" s="189"/>
      <c r="AG482" s="189"/>
      <c r="AH482" s="189"/>
      <c r="AI482" s="189"/>
      <c r="AJ482" s="189"/>
      <c r="AK482" s="44"/>
      <c r="AL482" s="189"/>
      <c r="AM482" s="190" t="s">
        <v>756</v>
      </c>
      <c r="AN482" s="52" t="s">
        <v>666</v>
      </c>
      <c r="AO482" s="195" t="s">
        <v>208</v>
      </c>
      <c r="AP482" s="195" t="s">
        <v>99</v>
      </c>
      <c r="AQ482" s="195" t="s">
        <v>758</v>
      </c>
      <c r="AR482" s="148" t="s">
        <v>265</v>
      </c>
      <c r="AS482" s="195" t="s">
        <v>267</v>
      </c>
      <c r="AT482" s="200">
        <v>0</v>
      </c>
      <c r="AU482" s="200">
        <v>0</v>
      </c>
      <c r="AV482" s="217">
        <v>120740</v>
      </c>
      <c r="AW482" s="219">
        <v>0</v>
      </c>
      <c r="AX482" s="219">
        <v>0</v>
      </c>
      <c r="AY482" s="219">
        <v>0</v>
      </c>
      <c r="AZ482" s="197">
        <v>10101</v>
      </c>
      <c r="BA482" s="222"/>
      <c r="BB482" s="588"/>
      <c r="BC482" s="223"/>
      <c r="BD482" s="224"/>
      <c r="BE482" s="224"/>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35"/>
      <c r="ES482" s="35"/>
      <c r="ET482" s="35"/>
      <c r="EU482" s="35"/>
      <c r="EV482" s="35"/>
      <c r="EW482" s="35"/>
      <c r="EX482" s="35"/>
      <c r="EY482" s="35"/>
      <c r="EZ482" s="35"/>
      <c r="FA482" s="35"/>
      <c r="FB482" s="35"/>
      <c r="FC482" s="35"/>
      <c r="FD482" s="35"/>
      <c r="FE482" s="35"/>
      <c r="FF482" s="35"/>
      <c r="FG482" s="35"/>
      <c r="FH482" s="35"/>
      <c r="FI482" s="35"/>
      <c r="FJ482" s="35"/>
      <c r="FK482" s="35"/>
      <c r="FL482" s="35"/>
      <c r="FM482" s="35"/>
      <c r="FN482" s="35"/>
      <c r="FO482" s="35"/>
      <c r="FP482" s="35"/>
      <c r="FQ482" s="35"/>
      <c r="FR482" s="35"/>
      <c r="FS482" s="35"/>
      <c r="FT482" s="35"/>
      <c r="FU482" s="35"/>
      <c r="FV482" s="35"/>
      <c r="FW482" s="35"/>
      <c r="FX482" s="35"/>
      <c r="FY482" s="35"/>
      <c r="FZ482" s="35"/>
      <c r="GA482" s="35"/>
      <c r="GB482" s="35"/>
      <c r="GC482" s="35"/>
      <c r="GD482" s="35"/>
      <c r="GE482" s="35"/>
      <c r="GF482" s="35"/>
      <c r="GG482" s="35"/>
      <c r="GH482" s="35"/>
      <c r="GI482" s="35"/>
      <c r="GJ482" s="35"/>
      <c r="GK482" s="35"/>
      <c r="GL482" s="35"/>
      <c r="GM482" s="35"/>
      <c r="GN482" s="35"/>
      <c r="GO482" s="35"/>
      <c r="GP482" s="35"/>
      <c r="GQ482" s="35"/>
      <c r="GR482" s="35"/>
      <c r="GS482" s="35"/>
      <c r="GT482" s="35"/>
      <c r="GU482" s="35"/>
      <c r="GV482" s="35"/>
      <c r="GW482" s="35"/>
      <c r="GX482" s="35"/>
      <c r="GY482" s="35"/>
      <c r="GZ482" s="35"/>
      <c r="HA482" s="35"/>
      <c r="HB482" s="35"/>
      <c r="HC482" s="35"/>
      <c r="HD482" s="35"/>
      <c r="HE482" s="35"/>
      <c r="HF482" s="35"/>
      <c r="HG482" s="35"/>
      <c r="HH482" s="35"/>
      <c r="HI482" s="35"/>
      <c r="HJ482" s="35"/>
      <c r="HK482" s="35"/>
      <c r="HL482" s="35"/>
      <c r="HM482" s="35"/>
      <c r="HN482" s="35"/>
      <c r="HO482" s="35"/>
      <c r="HP482" s="35"/>
      <c r="HQ482" s="35"/>
      <c r="HR482" s="35"/>
      <c r="HS482" s="35"/>
      <c r="HT482" s="35"/>
      <c r="HU482" s="35"/>
      <c r="HV482" s="35"/>
      <c r="HW482" s="35"/>
      <c r="HX482" s="35"/>
      <c r="HY482" s="35"/>
      <c r="HZ482" s="35"/>
      <c r="IA482" s="35"/>
      <c r="IB482" s="35"/>
      <c r="IC482" s="35"/>
      <c r="ID482" s="35"/>
      <c r="IE482" s="35"/>
      <c r="IF482" s="35"/>
      <c r="IG482" s="35"/>
      <c r="IH482" s="35"/>
      <c r="II482" s="35"/>
      <c r="IJ482" s="35"/>
      <c r="IK482" s="35"/>
      <c r="IL482" s="35"/>
      <c r="IM482" s="35"/>
      <c r="IN482" s="35"/>
      <c r="IO482" s="35"/>
      <c r="IP482" s="35"/>
      <c r="IQ482" s="35"/>
      <c r="IR482" s="35"/>
      <c r="IS482" s="35"/>
      <c r="IT482" s="35"/>
      <c r="IU482" s="35"/>
      <c r="IV482" s="35"/>
    </row>
    <row r="483" spans="1:256" ht="76.5">
      <c r="A483" s="191">
        <v>607</v>
      </c>
      <c r="B483" s="45" t="s">
        <v>600</v>
      </c>
      <c r="C483" s="187">
        <v>401000030</v>
      </c>
      <c r="D483" s="154" t="s">
        <v>649</v>
      </c>
      <c r="E483" s="144" t="s">
        <v>592</v>
      </c>
      <c r="F483" s="52"/>
      <c r="G483" s="52"/>
      <c r="H483" s="155" t="s">
        <v>71</v>
      </c>
      <c r="I483" s="52"/>
      <c r="J483" s="155">
        <v>16</v>
      </c>
      <c r="K483" s="155">
        <v>1</v>
      </c>
      <c r="L483" s="155">
        <v>17</v>
      </c>
      <c r="M483" s="155"/>
      <c r="N483" s="155"/>
      <c r="O483" s="155"/>
      <c r="P483" s="52" t="s">
        <v>753</v>
      </c>
      <c r="Q483" s="52" t="s">
        <v>74</v>
      </c>
      <c r="R483" s="146"/>
      <c r="S483" s="146"/>
      <c r="T483" s="146" t="s">
        <v>71</v>
      </c>
      <c r="U483" s="146"/>
      <c r="V483" s="146">
        <v>9</v>
      </c>
      <c r="W483" s="146">
        <v>1</v>
      </c>
      <c r="X483" s="146"/>
      <c r="Y483" s="146"/>
      <c r="Z483" s="146"/>
      <c r="AA483" s="146"/>
      <c r="AB483" s="52" t="s">
        <v>709</v>
      </c>
      <c r="AC483" s="188" t="s">
        <v>594</v>
      </c>
      <c r="AD483" s="189"/>
      <c r="AE483" s="189"/>
      <c r="AF483" s="189"/>
      <c r="AG483" s="189"/>
      <c r="AH483" s="189"/>
      <c r="AI483" s="189"/>
      <c r="AJ483" s="189"/>
      <c r="AK483" s="44"/>
      <c r="AL483" s="189"/>
      <c r="AM483" s="190" t="s">
        <v>759</v>
      </c>
      <c r="AN483" s="52" t="s">
        <v>757</v>
      </c>
      <c r="AO483" s="195" t="s">
        <v>208</v>
      </c>
      <c r="AP483" s="195" t="s">
        <v>99</v>
      </c>
      <c r="AQ483" s="195" t="s">
        <v>760</v>
      </c>
      <c r="AR483" s="148" t="s">
        <v>265</v>
      </c>
      <c r="AS483" s="195" t="s">
        <v>331</v>
      </c>
      <c r="AT483" s="200">
        <v>52095980.270000003</v>
      </c>
      <c r="AU483" s="200">
        <v>52095980.270000003</v>
      </c>
      <c r="AV483" s="200">
        <v>0</v>
      </c>
      <c r="AW483" s="219">
        <v>0</v>
      </c>
      <c r="AX483" s="219">
        <v>0</v>
      </c>
      <c r="AY483" s="219">
        <v>0</v>
      </c>
      <c r="AZ483" s="197">
        <v>10101</v>
      </c>
      <c r="BA483" s="222"/>
      <c r="BB483" s="588"/>
      <c r="BC483" s="223"/>
      <c r="BD483" s="224"/>
      <c r="BE483" s="224"/>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35"/>
      <c r="ES483" s="35"/>
      <c r="ET483" s="35"/>
      <c r="EU483" s="35"/>
      <c r="EV483" s="35"/>
      <c r="EW483" s="35"/>
      <c r="EX483" s="35"/>
      <c r="EY483" s="35"/>
      <c r="EZ483" s="35"/>
      <c r="FA483" s="35"/>
      <c r="FB483" s="35"/>
      <c r="FC483" s="35"/>
      <c r="FD483" s="35"/>
      <c r="FE483" s="35"/>
      <c r="FF483" s="35"/>
      <c r="FG483" s="35"/>
      <c r="FH483" s="35"/>
      <c r="FI483" s="35"/>
      <c r="FJ483" s="35"/>
      <c r="FK483" s="35"/>
      <c r="FL483" s="35"/>
      <c r="FM483" s="35"/>
      <c r="FN483" s="35"/>
      <c r="FO483" s="35"/>
      <c r="FP483" s="35"/>
      <c r="FQ483" s="35"/>
      <c r="FR483" s="35"/>
      <c r="FS483" s="35"/>
      <c r="FT483" s="35"/>
      <c r="FU483" s="35"/>
      <c r="FV483" s="35"/>
      <c r="FW483" s="35"/>
      <c r="FX483" s="35"/>
      <c r="FY483" s="35"/>
      <c r="FZ483" s="35"/>
      <c r="GA483" s="35"/>
      <c r="GB483" s="35"/>
      <c r="GC483" s="35"/>
      <c r="GD483" s="35"/>
      <c r="GE483" s="35"/>
      <c r="GF483" s="35"/>
      <c r="GG483" s="35"/>
      <c r="GH483" s="35"/>
      <c r="GI483" s="35"/>
      <c r="GJ483" s="35"/>
      <c r="GK483" s="35"/>
      <c r="GL483" s="35"/>
      <c r="GM483" s="35"/>
      <c r="GN483" s="35"/>
      <c r="GO483" s="35"/>
      <c r="GP483" s="35"/>
      <c r="GQ483" s="35"/>
      <c r="GR483" s="35"/>
      <c r="GS483" s="35"/>
      <c r="GT483" s="35"/>
      <c r="GU483" s="35"/>
      <c r="GV483" s="35"/>
      <c r="GW483" s="35"/>
      <c r="GX483" s="35"/>
      <c r="GY483" s="35"/>
      <c r="GZ483" s="35"/>
      <c r="HA483" s="35"/>
      <c r="HB483" s="35"/>
      <c r="HC483" s="35"/>
      <c r="HD483" s="35"/>
      <c r="HE483" s="35"/>
      <c r="HF483" s="35"/>
      <c r="HG483" s="35"/>
      <c r="HH483" s="35"/>
      <c r="HI483" s="35"/>
      <c r="HJ483" s="35"/>
      <c r="HK483" s="35"/>
      <c r="HL483" s="35"/>
      <c r="HM483" s="35"/>
      <c r="HN483" s="35"/>
      <c r="HO483" s="35"/>
      <c r="HP483" s="35"/>
      <c r="HQ483" s="35"/>
      <c r="HR483" s="35"/>
      <c r="HS483" s="35"/>
      <c r="HT483" s="35"/>
      <c r="HU483" s="35"/>
      <c r="HV483" s="35"/>
      <c r="HW483" s="35"/>
      <c r="HX483" s="35"/>
      <c r="HY483" s="35"/>
      <c r="HZ483" s="35"/>
      <c r="IA483" s="35"/>
      <c r="IB483" s="35"/>
      <c r="IC483" s="35"/>
      <c r="ID483" s="35"/>
      <c r="IE483" s="35"/>
      <c r="IF483" s="35"/>
      <c r="IG483" s="35"/>
      <c r="IH483" s="35"/>
      <c r="II483" s="35"/>
      <c r="IJ483" s="35"/>
      <c r="IK483" s="35"/>
      <c r="IL483" s="35"/>
      <c r="IM483" s="35"/>
      <c r="IN483" s="35"/>
      <c r="IO483" s="35"/>
      <c r="IP483" s="35"/>
      <c r="IQ483" s="35"/>
      <c r="IR483" s="35"/>
      <c r="IS483" s="35"/>
      <c r="IT483" s="35"/>
      <c r="IU483" s="35"/>
      <c r="IV483" s="35"/>
    </row>
    <row r="484" spans="1:256" ht="76.5">
      <c r="A484" s="191">
        <v>607</v>
      </c>
      <c r="B484" s="45" t="s">
        <v>600</v>
      </c>
      <c r="C484" s="187">
        <v>401000030</v>
      </c>
      <c r="D484" s="154" t="s">
        <v>649</v>
      </c>
      <c r="E484" s="144" t="s">
        <v>592</v>
      </c>
      <c r="F484" s="52"/>
      <c r="G484" s="52"/>
      <c r="H484" s="155" t="s">
        <v>71</v>
      </c>
      <c r="I484" s="52"/>
      <c r="J484" s="155">
        <v>16</v>
      </c>
      <c r="K484" s="155">
        <v>1</v>
      </c>
      <c r="L484" s="155">
        <v>17</v>
      </c>
      <c r="M484" s="155"/>
      <c r="N484" s="155"/>
      <c r="O484" s="155"/>
      <c r="P484" s="52" t="s">
        <v>753</v>
      </c>
      <c r="Q484" s="52" t="s">
        <v>74</v>
      </c>
      <c r="R484" s="146"/>
      <c r="S484" s="146"/>
      <c r="T484" s="146" t="s">
        <v>71</v>
      </c>
      <c r="U484" s="146"/>
      <c r="V484" s="146">
        <v>9</v>
      </c>
      <c r="W484" s="146">
        <v>1</v>
      </c>
      <c r="X484" s="146"/>
      <c r="Y484" s="146"/>
      <c r="Z484" s="146"/>
      <c r="AA484" s="146"/>
      <c r="AB484" s="52" t="s">
        <v>715</v>
      </c>
      <c r="AC484" s="188" t="s">
        <v>594</v>
      </c>
      <c r="AD484" s="189"/>
      <c r="AE484" s="189"/>
      <c r="AF484" s="189"/>
      <c r="AG484" s="189"/>
      <c r="AH484" s="189"/>
      <c r="AI484" s="189"/>
      <c r="AJ484" s="189"/>
      <c r="AK484" s="44"/>
      <c r="AL484" s="189"/>
      <c r="AM484" s="190" t="s">
        <v>759</v>
      </c>
      <c r="AN484" s="52" t="s">
        <v>666</v>
      </c>
      <c r="AO484" s="195" t="s">
        <v>208</v>
      </c>
      <c r="AP484" s="195" t="s">
        <v>99</v>
      </c>
      <c r="AQ484" s="195" t="s">
        <v>693</v>
      </c>
      <c r="AR484" s="148" t="s">
        <v>265</v>
      </c>
      <c r="AS484" s="195" t="s">
        <v>331</v>
      </c>
      <c r="AT484" s="200">
        <v>0</v>
      </c>
      <c r="AU484" s="200">
        <v>0</v>
      </c>
      <c r="AV484" s="200">
        <v>58385720</v>
      </c>
      <c r="AW484" s="219">
        <v>64427720</v>
      </c>
      <c r="AX484" s="219">
        <v>63705100</v>
      </c>
      <c r="AY484" s="219">
        <v>64537750</v>
      </c>
      <c r="AZ484" s="197">
        <v>10101</v>
      </c>
      <c r="BA484" s="222"/>
      <c r="BB484" s="588"/>
      <c r="BC484" s="223"/>
      <c r="BD484" s="224"/>
      <c r="BE484" s="224"/>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35"/>
      <c r="ES484" s="35"/>
      <c r="ET484" s="35"/>
      <c r="EU484" s="35"/>
      <c r="EV484" s="35"/>
      <c r="EW484" s="35"/>
      <c r="EX484" s="35"/>
      <c r="EY484" s="35"/>
      <c r="EZ484" s="35"/>
      <c r="FA484" s="35"/>
      <c r="FB484" s="35"/>
      <c r="FC484" s="35"/>
      <c r="FD484" s="35"/>
      <c r="FE484" s="35"/>
      <c r="FF484" s="35"/>
      <c r="FG484" s="35"/>
      <c r="FH484" s="35"/>
      <c r="FI484" s="35"/>
      <c r="FJ484" s="35"/>
      <c r="FK484" s="35"/>
      <c r="FL484" s="35"/>
      <c r="FM484" s="35"/>
      <c r="FN484" s="35"/>
      <c r="FO484" s="35"/>
      <c r="FP484" s="35"/>
      <c r="FQ484" s="35"/>
      <c r="FR484" s="35"/>
      <c r="FS484" s="35"/>
      <c r="FT484" s="35"/>
      <c r="FU484" s="35"/>
      <c r="FV484" s="35"/>
      <c r="FW484" s="35"/>
      <c r="FX484" s="35"/>
      <c r="FY484" s="35"/>
      <c r="FZ484" s="35"/>
      <c r="GA484" s="35"/>
      <c r="GB484" s="35"/>
      <c r="GC484" s="35"/>
      <c r="GD484" s="35"/>
      <c r="GE484" s="35"/>
      <c r="GF484" s="35"/>
      <c r="GG484" s="35"/>
      <c r="GH484" s="35"/>
      <c r="GI484" s="35"/>
      <c r="GJ484" s="35"/>
      <c r="GK484" s="35"/>
      <c r="GL484" s="35"/>
      <c r="GM484" s="35"/>
      <c r="GN484" s="35"/>
      <c r="GO484" s="35"/>
      <c r="GP484" s="35"/>
      <c r="GQ484" s="35"/>
      <c r="GR484" s="35"/>
      <c r="GS484" s="35"/>
      <c r="GT484" s="35"/>
      <c r="GU484" s="35"/>
      <c r="GV484" s="35"/>
      <c r="GW484" s="35"/>
      <c r="GX484" s="35"/>
      <c r="GY484" s="35"/>
      <c r="GZ484" s="35"/>
      <c r="HA484" s="35"/>
      <c r="HB484" s="35"/>
      <c r="HC484" s="35"/>
      <c r="HD484" s="35"/>
      <c r="HE484" s="35"/>
      <c r="HF484" s="35"/>
      <c r="HG484" s="35"/>
      <c r="HH484" s="35"/>
      <c r="HI484" s="35"/>
      <c r="HJ484" s="35"/>
      <c r="HK484" s="35"/>
      <c r="HL484" s="35"/>
      <c r="HM484" s="35"/>
      <c r="HN484" s="35"/>
      <c r="HO484" s="35"/>
      <c r="HP484" s="35"/>
      <c r="HQ484" s="35"/>
      <c r="HR484" s="35"/>
      <c r="HS484" s="35"/>
      <c r="HT484" s="35"/>
      <c r="HU484" s="35"/>
      <c r="HV484" s="35"/>
      <c r="HW484" s="35"/>
      <c r="HX484" s="35"/>
      <c r="HY484" s="35"/>
      <c r="HZ484" s="35"/>
      <c r="IA484" s="35"/>
      <c r="IB484" s="35"/>
      <c r="IC484" s="35"/>
      <c r="ID484" s="35"/>
      <c r="IE484" s="35"/>
      <c r="IF484" s="35"/>
      <c r="IG484" s="35"/>
      <c r="IH484" s="35"/>
      <c r="II484" s="35"/>
      <c r="IJ484" s="35"/>
      <c r="IK484" s="35"/>
      <c r="IL484" s="35"/>
      <c r="IM484" s="35"/>
      <c r="IN484" s="35"/>
      <c r="IO484" s="35"/>
      <c r="IP484" s="35"/>
      <c r="IQ484" s="35"/>
      <c r="IR484" s="35"/>
      <c r="IS484" s="35"/>
      <c r="IT484" s="35"/>
      <c r="IU484" s="35"/>
      <c r="IV484" s="35"/>
    </row>
    <row r="485" spans="1:256" ht="76.5">
      <c r="A485" s="191">
        <v>607</v>
      </c>
      <c r="B485" s="45" t="s">
        <v>600</v>
      </c>
      <c r="C485" s="187">
        <v>401000030</v>
      </c>
      <c r="D485" s="154" t="s">
        <v>649</v>
      </c>
      <c r="E485" s="144" t="s">
        <v>592</v>
      </c>
      <c r="F485" s="52"/>
      <c r="G485" s="52"/>
      <c r="H485" s="155" t="s">
        <v>71</v>
      </c>
      <c r="I485" s="52"/>
      <c r="J485" s="155">
        <v>16</v>
      </c>
      <c r="K485" s="155">
        <v>1</v>
      </c>
      <c r="L485" s="155">
        <v>17</v>
      </c>
      <c r="M485" s="155"/>
      <c r="N485" s="155"/>
      <c r="O485" s="155"/>
      <c r="P485" s="52" t="s">
        <v>616</v>
      </c>
      <c r="Q485" s="52" t="s">
        <v>74</v>
      </c>
      <c r="R485" s="146"/>
      <c r="S485" s="146"/>
      <c r="T485" s="146" t="s">
        <v>71</v>
      </c>
      <c r="U485" s="146"/>
      <c r="V485" s="146">
        <v>9</v>
      </c>
      <c r="W485" s="146">
        <v>1</v>
      </c>
      <c r="X485" s="146"/>
      <c r="Y485" s="146"/>
      <c r="Z485" s="146"/>
      <c r="AA485" s="146"/>
      <c r="AB485" s="52" t="s">
        <v>634</v>
      </c>
      <c r="AC485" s="188" t="s">
        <v>594</v>
      </c>
      <c r="AD485" s="189"/>
      <c r="AE485" s="189"/>
      <c r="AF485" s="189"/>
      <c r="AG485" s="189"/>
      <c r="AH485" s="189"/>
      <c r="AI485" s="189"/>
      <c r="AJ485" s="189"/>
      <c r="AK485" s="44"/>
      <c r="AL485" s="189"/>
      <c r="AM485" s="190" t="s">
        <v>759</v>
      </c>
      <c r="AN485" s="52" t="s">
        <v>666</v>
      </c>
      <c r="AO485" s="147" t="s">
        <v>208</v>
      </c>
      <c r="AP485" s="147" t="s">
        <v>99</v>
      </c>
      <c r="AQ485" s="147" t="s">
        <v>760</v>
      </c>
      <c r="AR485" s="148" t="s">
        <v>265</v>
      </c>
      <c r="AS485" s="593" t="s">
        <v>267</v>
      </c>
      <c r="AT485" s="498">
        <v>721900</v>
      </c>
      <c r="AU485" s="594">
        <v>721900</v>
      </c>
      <c r="AV485" s="200">
        <v>0</v>
      </c>
      <c r="AW485" s="219">
        <v>0</v>
      </c>
      <c r="AX485" s="219">
        <v>0</v>
      </c>
      <c r="AY485" s="219">
        <v>0</v>
      </c>
      <c r="AZ485" s="197">
        <v>10101</v>
      </c>
      <c r="BA485" s="222"/>
      <c r="BB485" s="588"/>
      <c r="BC485" s="223"/>
      <c r="BD485" s="224"/>
      <c r="BE485" s="224"/>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35"/>
      <c r="ES485" s="35"/>
      <c r="ET485" s="35"/>
      <c r="EU485" s="35"/>
      <c r="EV485" s="35"/>
      <c r="EW485" s="35"/>
      <c r="EX485" s="35"/>
      <c r="EY485" s="35"/>
      <c r="EZ485" s="35"/>
      <c r="FA485" s="35"/>
      <c r="FB485" s="35"/>
      <c r="FC485" s="35"/>
      <c r="FD485" s="35"/>
      <c r="FE485" s="35"/>
      <c r="FF485" s="35"/>
      <c r="FG485" s="35"/>
      <c r="FH485" s="35"/>
      <c r="FI485" s="35"/>
      <c r="FJ485" s="35"/>
      <c r="FK485" s="35"/>
      <c r="FL485" s="35"/>
      <c r="FM485" s="35"/>
      <c r="FN485" s="35"/>
      <c r="FO485" s="35"/>
      <c r="FP485" s="35"/>
      <c r="FQ485" s="35"/>
      <c r="FR485" s="35"/>
      <c r="FS485" s="35"/>
      <c r="FT485" s="35"/>
      <c r="FU485" s="35"/>
      <c r="FV485" s="35"/>
      <c r="FW485" s="35"/>
      <c r="FX485" s="35"/>
      <c r="FY485" s="35"/>
      <c r="FZ485" s="35"/>
      <c r="GA485" s="35"/>
      <c r="GB485" s="35"/>
      <c r="GC485" s="35"/>
      <c r="GD485" s="35"/>
      <c r="GE485" s="35"/>
      <c r="GF485" s="35"/>
      <c r="GG485" s="35"/>
      <c r="GH485" s="35"/>
      <c r="GI485" s="35"/>
      <c r="GJ485" s="35"/>
      <c r="GK485" s="35"/>
      <c r="GL485" s="35"/>
      <c r="GM485" s="35"/>
      <c r="GN485" s="35"/>
      <c r="GO485" s="35"/>
      <c r="GP485" s="35"/>
      <c r="GQ485" s="35"/>
      <c r="GR485" s="35"/>
      <c r="GS485" s="35"/>
      <c r="GT485" s="35"/>
      <c r="GU485" s="35"/>
      <c r="GV485" s="35"/>
      <c r="GW485" s="35"/>
      <c r="GX485" s="35"/>
      <c r="GY485" s="35"/>
      <c r="GZ485" s="35"/>
      <c r="HA485" s="35"/>
      <c r="HB485" s="35"/>
      <c r="HC485" s="35"/>
      <c r="HD485" s="35"/>
      <c r="HE485" s="35"/>
      <c r="HF485" s="35"/>
      <c r="HG485" s="35"/>
      <c r="HH485" s="35"/>
      <c r="HI485" s="35"/>
      <c r="HJ485" s="35"/>
      <c r="HK485" s="35"/>
      <c r="HL485" s="35"/>
      <c r="HM485" s="35"/>
      <c r="HN485" s="35"/>
      <c r="HO485" s="35"/>
      <c r="HP485" s="35"/>
      <c r="HQ485" s="35"/>
      <c r="HR485" s="35"/>
      <c r="HS485" s="35"/>
      <c r="HT485" s="35"/>
      <c r="HU485" s="35"/>
      <c r="HV485" s="35"/>
      <c r="HW485" s="35"/>
      <c r="HX485" s="35"/>
      <c r="HY485" s="35"/>
      <c r="HZ485" s="35"/>
      <c r="IA485" s="35"/>
      <c r="IB485" s="35"/>
      <c r="IC485" s="35"/>
      <c r="ID485" s="35"/>
      <c r="IE485" s="35"/>
      <c r="IF485" s="35"/>
      <c r="IG485" s="35"/>
      <c r="IH485" s="35"/>
      <c r="II485" s="35"/>
      <c r="IJ485" s="35"/>
      <c r="IK485" s="35"/>
      <c r="IL485" s="35"/>
      <c r="IM485" s="35"/>
      <c r="IN485" s="35"/>
      <c r="IO485" s="35"/>
      <c r="IP485" s="35"/>
      <c r="IQ485" s="35"/>
      <c r="IR485" s="35"/>
      <c r="IS485" s="35"/>
      <c r="IT485" s="35"/>
      <c r="IU485" s="35"/>
      <c r="IV485" s="35"/>
    </row>
    <row r="486" spans="1:256" ht="76.5">
      <c r="A486" s="191">
        <v>607</v>
      </c>
      <c r="B486" s="45" t="s">
        <v>600</v>
      </c>
      <c r="C486" s="187">
        <v>401000030</v>
      </c>
      <c r="D486" s="154" t="s">
        <v>649</v>
      </c>
      <c r="E486" s="144" t="s">
        <v>592</v>
      </c>
      <c r="F486" s="52"/>
      <c r="G486" s="52"/>
      <c r="H486" s="155" t="s">
        <v>71</v>
      </c>
      <c r="I486" s="52"/>
      <c r="J486" s="155">
        <v>16</v>
      </c>
      <c r="K486" s="155">
        <v>1</v>
      </c>
      <c r="L486" s="155">
        <v>17</v>
      </c>
      <c r="M486" s="155"/>
      <c r="N486" s="155"/>
      <c r="O486" s="155"/>
      <c r="P486" s="52" t="s">
        <v>616</v>
      </c>
      <c r="Q486" s="52" t="s">
        <v>74</v>
      </c>
      <c r="R486" s="146"/>
      <c r="S486" s="146"/>
      <c r="T486" s="146" t="s">
        <v>71</v>
      </c>
      <c r="U486" s="146"/>
      <c r="V486" s="146">
        <v>9</v>
      </c>
      <c r="W486" s="146">
        <v>1</v>
      </c>
      <c r="X486" s="146"/>
      <c r="Y486" s="146"/>
      <c r="Z486" s="146"/>
      <c r="AA486" s="146"/>
      <c r="AB486" s="52" t="s">
        <v>615</v>
      </c>
      <c r="AC486" s="188" t="s">
        <v>594</v>
      </c>
      <c r="AD486" s="189"/>
      <c r="AE486" s="189"/>
      <c r="AF486" s="189"/>
      <c r="AG486" s="189"/>
      <c r="AH486" s="189"/>
      <c r="AI486" s="189"/>
      <c r="AJ486" s="189"/>
      <c r="AK486" s="44"/>
      <c r="AL486" s="189"/>
      <c r="AM486" s="190" t="s">
        <v>759</v>
      </c>
      <c r="AN486" s="52" t="s">
        <v>666</v>
      </c>
      <c r="AO486" s="195" t="s">
        <v>208</v>
      </c>
      <c r="AP486" s="195" t="s">
        <v>99</v>
      </c>
      <c r="AQ486" s="195" t="s">
        <v>760</v>
      </c>
      <c r="AR486" s="148" t="s">
        <v>265</v>
      </c>
      <c r="AS486" s="195" t="s">
        <v>337</v>
      </c>
      <c r="AT486" s="200">
        <v>11743000</v>
      </c>
      <c r="AU486" s="200">
        <v>11743000</v>
      </c>
      <c r="AV486" s="200">
        <v>0</v>
      </c>
      <c r="AW486" s="219">
        <v>0</v>
      </c>
      <c r="AX486" s="219">
        <v>0</v>
      </c>
      <c r="AY486" s="219">
        <v>0</v>
      </c>
      <c r="AZ486" s="197">
        <v>10101</v>
      </c>
      <c r="BA486" s="222"/>
      <c r="BB486" s="588"/>
      <c r="BC486" s="223"/>
      <c r="BD486" s="224"/>
      <c r="BE486" s="224"/>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35"/>
      <c r="ES486" s="35"/>
      <c r="ET486" s="35"/>
      <c r="EU486" s="35"/>
      <c r="EV486" s="35"/>
      <c r="EW486" s="35"/>
      <c r="EX486" s="35"/>
      <c r="EY486" s="35"/>
      <c r="EZ486" s="35"/>
      <c r="FA486" s="35"/>
      <c r="FB486" s="35"/>
      <c r="FC486" s="35"/>
      <c r="FD486" s="35"/>
      <c r="FE486" s="35"/>
      <c r="FF486" s="35"/>
      <c r="FG486" s="35"/>
      <c r="FH486" s="35"/>
      <c r="FI486" s="35"/>
      <c r="FJ486" s="35"/>
      <c r="FK486" s="35"/>
      <c r="FL486" s="35"/>
      <c r="FM486" s="35"/>
      <c r="FN486" s="35"/>
      <c r="FO486" s="35"/>
      <c r="FP486" s="35"/>
      <c r="FQ486" s="35"/>
      <c r="FR486" s="35"/>
      <c r="FS486" s="35"/>
      <c r="FT486" s="35"/>
      <c r="FU486" s="35"/>
      <c r="FV486" s="35"/>
      <c r="FW486" s="35"/>
      <c r="FX486" s="35"/>
      <c r="FY486" s="35"/>
      <c r="FZ486" s="35"/>
      <c r="GA486" s="35"/>
      <c r="GB486" s="35"/>
      <c r="GC486" s="35"/>
      <c r="GD486" s="35"/>
      <c r="GE486" s="35"/>
      <c r="GF486" s="35"/>
      <c r="GG486" s="35"/>
      <c r="GH486" s="35"/>
      <c r="GI486" s="35"/>
      <c r="GJ486" s="35"/>
      <c r="GK486" s="35"/>
      <c r="GL486" s="35"/>
      <c r="GM486" s="35"/>
      <c r="GN486" s="35"/>
      <c r="GO486" s="35"/>
      <c r="GP486" s="35"/>
      <c r="GQ486" s="35"/>
      <c r="GR486" s="35"/>
      <c r="GS486" s="35"/>
      <c r="GT486" s="35"/>
      <c r="GU486" s="35"/>
      <c r="GV486" s="35"/>
      <c r="GW486" s="35"/>
      <c r="GX486" s="35"/>
      <c r="GY486" s="35"/>
      <c r="GZ486" s="35"/>
      <c r="HA486" s="35"/>
      <c r="HB486" s="35"/>
      <c r="HC486" s="35"/>
      <c r="HD486" s="35"/>
      <c r="HE486" s="35"/>
      <c r="HF486" s="35"/>
      <c r="HG486" s="35"/>
      <c r="HH486" s="35"/>
      <c r="HI486" s="35"/>
      <c r="HJ486" s="35"/>
      <c r="HK486" s="35"/>
      <c r="HL486" s="35"/>
      <c r="HM486" s="35"/>
      <c r="HN486" s="35"/>
      <c r="HO486" s="35"/>
      <c r="HP486" s="35"/>
      <c r="HQ486" s="35"/>
      <c r="HR486" s="35"/>
      <c r="HS486" s="35"/>
      <c r="HT486" s="35"/>
      <c r="HU486" s="35"/>
      <c r="HV486" s="35"/>
      <c r="HW486" s="35"/>
      <c r="HX486" s="35"/>
      <c r="HY486" s="35"/>
      <c r="HZ486" s="35"/>
      <c r="IA486" s="35"/>
      <c r="IB486" s="35"/>
      <c r="IC486" s="35"/>
      <c r="ID486" s="35"/>
      <c r="IE486" s="35"/>
      <c r="IF486" s="35"/>
      <c r="IG486" s="35"/>
      <c r="IH486" s="35"/>
      <c r="II486" s="35"/>
      <c r="IJ486" s="35"/>
      <c r="IK486" s="35"/>
      <c r="IL486" s="35"/>
      <c r="IM486" s="35"/>
      <c r="IN486" s="35"/>
      <c r="IO486" s="35"/>
      <c r="IP486" s="35"/>
      <c r="IQ486" s="35"/>
      <c r="IR486" s="35"/>
      <c r="IS486" s="35"/>
      <c r="IT486" s="35"/>
      <c r="IU486" s="35"/>
      <c r="IV486" s="35"/>
    </row>
    <row r="487" spans="1:256" ht="76.5">
      <c r="A487" s="191">
        <v>607</v>
      </c>
      <c r="B487" s="45" t="s">
        <v>600</v>
      </c>
      <c r="C487" s="187">
        <v>401000030</v>
      </c>
      <c r="D487" s="154" t="s">
        <v>649</v>
      </c>
      <c r="E487" s="144" t="s">
        <v>592</v>
      </c>
      <c r="F487" s="52"/>
      <c r="G487" s="52"/>
      <c r="H487" s="155" t="s">
        <v>71</v>
      </c>
      <c r="I487" s="52"/>
      <c r="J487" s="155">
        <v>16</v>
      </c>
      <c r="K487" s="155">
        <v>1</v>
      </c>
      <c r="L487" s="155">
        <v>17</v>
      </c>
      <c r="M487" s="155"/>
      <c r="N487" s="155"/>
      <c r="O487" s="155"/>
      <c r="P487" s="52" t="s">
        <v>640</v>
      </c>
      <c r="Q487" s="52" t="s">
        <v>74</v>
      </c>
      <c r="R487" s="146"/>
      <c r="S487" s="146"/>
      <c r="T487" s="146" t="s">
        <v>71</v>
      </c>
      <c r="U487" s="146"/>
      <c r="V487" s="146">
        <v>9</v>
      </c>
      <c r="W487" s="146">
        <v>1</v>
      </c>
      <c r="X487" s="146"/>
      <c r="Y487" s="146"/>
      <c r="Z487" s="146"/>
      <c r="AA487" s="146"/>
      <c r="AB487" s="52" t="s">
        <v>615</v>
      </c>
      <c r="AC487" s="188" t="s">
        <v>594</v>
      </c>
      <c r="AD487" s="189"/>
      <c r="AE487" s="189"/>
      <c r="AF487" s="189"/>
      <c r="AG487" s="189"/>
      <c r="AH487" s="189"/>
      <c r="AI487" s="189"/>
      <c r="AJ487" s="189"/>
      <c r="AK487" s="44"/>
      <c r="AL487" s="189"/>
      <c r="AM487" s="190" t="s">
        <v>759</v>
      </c>
      <c r="AN487" s="52" t="s">
        <v>666</v>
      </c>
      <c r="AO487" s="195" t="s">
        <v>208</v>
      </c>
      <c r="AP487" s="195" t="s">
        <v>99</v>
      </c>
      <c r="AQ487" s="195" t="s">
        <v>693</v>
      </c>
      <c r="AR487" s="148" t="s">
        <v>265</v>
      </c>
      <c r="AS487" s="195" t="s">
        <v>337</v>
      </c>
      <c r="AT487" s="200">
        <v>0</v>
      </c>
      <c r="AU487" s="200">
        <v>0</v>
      </c>
      <c r="AV487" s="200">
        <v>12240920</v>
      </c>
      <c r="AW487" s="219">
        <v>12874330</v>
      </c>
      <c r="AX487" s="219">
        <v>12722320</v>
      </c>
      <c r="AY487" s="219">
        <v>12835060</v>
      </c>
      <c r="AZ487" s="197">
        <v>10101</v>
      </c>
      <c r="BA487" s="222"/>
      <c r="BB487" s="588"/>
      <c r="BC487" s="223"/>
      <c r="BD487" s="224"/>
      <c r="BE487" s="224"/>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EV487" s="35"/>
      <c r="EW487" s="35"/>
      <c r="EX487" s="35"/>
      <c r="EY487" s="35"/>
      <c r="EZ487" s="35"/>
      <c r="FA487" s="35"/>
      <c r="FB487" s="35"/>
      <c r="FC487" s="35"/>
      <c r="FD487" s="35"/>
      <c r="FE487" s="35"/>
      <c r="FF487" s="35"/>
      <c r="FG487" s="35"/>
      <c r="FH487" s="35"/>
      <c r="FI487" s="35"/>
      <c r="FJ487" s="35"/>
      <c r="FK487" s="35"/>
      <c r="FL487" s="35"/>
      <c r="FM487" s="35"/>
      <c r="FN487" s="35"/>
      <c r="FO487" s="35"/>
      <c r="FP487" s="35"/>
      <c r="FQ487" s="35"/>
      <c r="FR487" s="35"/>
      <c r="FS487" s="35"/>
      <c r="FT487" s="35"/>
      <c r="FU487" s="35"/>
      <c r="FV487" s="35"/>
      <c r="FW487" s="35"/>
      <c r="FX487" s="35"/>
      <c r="FY487" s="35"/>
      <c r="FZ487" s="35"/>
      <c r="GA487" s="35"/>
      <c r="GB487" s="35"/>
      <c r="GC487" s="35"/>
      <c r="GD487" s="35"/>
      <c r="GE487" s="35"/>
      <c r="GF487" s="35"/>
      <c r="GG487" s="35"/>
      <c r="GH487" s="35"/>
      <c r="GI487" s="35"/>
      <c r="GJ487" s="35"/>
      <c r="GK487" s="35"/>
      <c r="GL487" s="35"/>
      <c r="GM487" s="35"/>
      <c r="GN487" s="35"/>
      <c r="GO487" s="35"/>
      <c r="GP487" s="35"/>
      <c r="GQ487" s="35"/>
      <c r="GR487" s="35"/>
      <c r="GS487" s="35"/>
      <c r="GT487" s="35"/>
      <c r="GU487" s="35"/>
      <c r="GV487" s="35"/>
      <c r="GW487" s="35"/>
      <c r="GX487" s="35"/>
      <c r="GY487" s="35"/>
      <c r="GZ487" s="35"/>
      <c r="HA487" s="35"/>
      <c r="HB487" s="35"/>
      <c r="HC487" s="35"/>
      <c r="HD487" s="35"/>
      <c r="HE487" s="35"/>
      <c r="HF487" s="35"/>
      <c r="HG487" s="35"/>
      <c r="HH487" s="35"/>
      <c r="HI487" s="35"/>
      <c r="HJ487" s="35"/>
      <c r="HK487" s="35"/>
      <c r="HL487" s="35"/>
      <c r="HM487" s="35"/>
      <c r="HN487" s="35"/>
      <c r="HO487" s="35"/>
      <c r="HP487" s="35"/>
      <c r="HQ487" s="35"/>
      <c r="HR487" s="35"/>
      <c r="HS487" s="35"/>
      <c r="HT487" s="35"/>
      <c r="HU487" s="35"/>
      <c r="HV487" s="35"/>
      <c r="HW487" s="35"/>
      <c r="HX487" s="35"/>
      <c r="HY487" s="35"/>
      <c r="HZ487" s="35"/>
      <c r="IA487" s="35"/>
      <c r="IB487" s="35"/>
      <c r="IC487" s="35"/>
      <c r="ID487" s="35"/>
      <c r="IE487" s="35"/>
      <c r="IF487" s="35"/>
      <c r="IG487" s="35"/>
      <c r="IH487" s="35"/>
      <c r="II487" s="35"/>
      <c r="IJ487" s="35"/>
      <c r="IK487" s="35"/>
      <c r="IL487" s="35"/>
      <c r="IM487" s="35"/>
      <c r="IN487" s="35"/>
      <c r="IO487" s="35"/>
      <c r="IP487" s="35"/>
      <c r="IQ487" s="35"/>
      <c r="IR487" s="35"/>
      <c r="IS487" s="35"/>
      <c r="IT487" s="35"/>
      <c r="IU487" s="35"/>
      <c r="IV487" s="35"/>
    </row>
    <row r="488" spans="1:256" s="170" customFormat="1" ht="191.25">
      <c r="A488" s="191">
        <v>607</v>
      </c>
      <c r="B488" s="45" t="s">
        <v>600</v>
      </c>
      <c r="C488" s="187">
        <v>401000029</v>
      </c>
      <c r="D488" s="154" t="s">
        <v>647</v>
      </c>
      <c r="E488" s="144" t="s">
        <v>592</v>
      </c>
      <c r="F488" s="52"/>
      <c r="G488" s="52"/>
      <c r="H488" s="155" t="s">
        <v>71</v>
      </c>
      <c r="I488" s="52"/>
      <c r="J488" s="155">
        <v>16</v>
      </c>
      <c r="K488" s="155">
        <v>1</v>
      </c>
      <c r="L488" s="155">
        <v>16</v>
      </c>
      <c r="M488" s="155"/>
      <c r="N488" s="155"/>
      <c r="O488" s="155"/>
      <c r="P488" s="52" t="s">
        <v>723</v>
      </c>
      <c r="Q488" s="52" t="s">
        <v>74</v>
      </c>
      <c r="R488" s="146"/>
      <c r="S488" s="146"/>
      <c r="T488" s="146" t="s">
        <v>71</v>
      </c>
      <c r="U488" s="146"/>
      <c r="V488" s="146">
        <v>9</v>
      </c>
      <c r="W488" s="146">
        <v>1</v>
      </c>
      <c r="X488" s="146"/>
      <c r="Y488" s="146"/>
      <c r="Z488" s="146"/>
      <c r="AA488" s="146"/>
      <c r="AB488" s="52" t="s">
        <v>615</v>
      </c>
      <c r="AC488" s="208" t="s">
        <v>761</v>
      </c>
      <c r="AD488" s="215"/>
      <c r="AE488" s="192"/>
      <c r="AF488" s="192"/>
      <c r="AG488" s="192"/>
      <c r="AH488" s="192"/>
      <c r="AI488" s="192"/>
      <c r="AJ488" s="215"/>
      <c r="AK488" s="216"/>
      <c r="AL488" s="192"/>
      <c r="AM488" s="194" t="s">
        <v>648</v>
      </c>
      <c r="AN488" s="52" t="s">
        <v>762</v>
      </c>
      <c r="AO488" s="195" t="s">
        <v>208</v>
      </c>
      <c r="AP488" s="195" t="s">
        <v>99</v>
      </c>
      <c r="AQ488" s="195" t="s">
        <v>760</v>
      </c>
      <c r="AR488" s="148" t="s">
        <v>265</v>
      </c>
      <c r="AS488" s="195" t="s">
        <v>331</v>
      </c>
      <c r="AT488" s="200">
        <v>3236800</v>
      </c>
      <c r="AU488" s="200">
        <v>3236800</v>
      </c>
      <c r="AV488" s="217">
        <v>0</v>
      </c>
      <c r="AW488" s="200">
        <v>0</v>
      </c>
      <c r="AX488" s="200">
        <v>0</v>
      </c>
      <c r="AY488" s="200">
        <v>0</v>
      </c>
      <c r="AZ488" s="197">
        <v>10101</v>
      </c>
      <c r="BA488" s="230"/>
      <c r="BB488" s="588"/>
      <c r="BC488" s="231"/>
      <c r="BD488" s="232"/>
      <c r="BE488" s="232"/>
      <c r="BF488" s="233"/>
      <c r="BG488" s="233"/>
      <c r="BH488" s="233"/>
      <c r="BI488" s="233"/>
      <c r="BJ488" s="233"/>
      <c r="BK488" s="233"/>
      <c r="BL488" s="233"/>
      <c r="BM488" s="233"/>
      <c r="BN488" s="233"/>
      <c r="BO488" s="233"/>
      <c r="BP488" s="233"/>
      <c r="BQ488" s="233"/>
      <c r="BR488" s="233"/>
      <c r="BS488" s="233"/>
      <c r="BT488" s="233"/>
      <c r="BU488" s="233"/>
      <c r="BV488" s="233"/>
      <c r="BW488" s="233"/>
      <c r="BX488" s="233"/>
      <c r="BY488" s="233"/>
      <c r="BZ488" s="233"/>
      <c r="CA488" s="233"/>
      <c r="CB488" s="233"/>
      <c r="CC488" s="233"/>
      <c r="CD488" s="233"/>
      <c r="CE488" s="233"/>
      <c r="CF488" s="233"/>
      <c r="CG488" s="233"/>
      <c r="CH488" s="233"/>
      <c r="CI488" s="233"/>
      <c r="CJ488" s="233"/>
      <c r="CK488" s="233"/>
      <c r="CL488" s="233"/>
      <c r="CM488" s="233"/>
      <c r="CN488" s="233"/>
      <c r="CO488" s="233"/>
      <c r="CP488" s="233"/>
      <c r="CQ488" s="233"/>
      <c r="CR488" s="233"/>
      <c r="CS488" s="233"/>
      <c r="CT488" s="233"/>
      <c r="CU488" s="233"/>
      <c r="CV488" s="233"/>
      <c r="CW488" s="233"/>
      <c r="CX488" s="233"/>
      <c r="CY488" s="233"/>
      <c r="CZ488" s="233"/>
      <c r="DA488" s="233"/>
      <c r="DB488" s="233"/>
      <c r="DC488" s="233"/>
      <c r="DD488" s="233"/>
      <c r="DE488" s="233"/>
      <c r="DF488" s="233"/>
      <c r="DG488" s="233"/>
      <c r="DH488" s="233"/>
      <c r="DI488" s="233"/>
      <c r="DJ488" s="233"/>
      <c r="DK488" s="233"/>
      <c r="DL488" s="233"/>
      <c r="DM488" s="233"/>
      <c r="DN488" s="233"/>
      <c r="DO488" s="233"/>
      <c r="DP488" s="233"/>
      <c r="DQ488" s="233"/>
      <c r="DR488" s="233"/>
      <c r="DS488" s="233"/>
      <c r="DT488" s="233"/>
      <c r="DU488" s="233"/>
      <c r="DV488" s="233"/>
      <c r="DW488" s="233"/>
      <c r="DX488" s="233"/>
      <c r="DY488" s="233"/>
      <c r="DZ488" s="233"/>
      <c r="EA488" s="233"/>
      <c r="EB488" s="233"/>
      <c r="EC488" s="233"/>
      <c r="ED488" s="233"/>
      <c r="EE488" s="233"/>
      <c r="EF488" s="233"/>
      <c r="EG488" s="233"/>
      <c r="EH488" s="233"/>
      <c r="EI488" s="233"/>
      <c r="EJ488" s="233"/>
      <c r="EK488" s="233"/>
      <c r="EL488" s="233"/>
      <c r="EM488" s="233"/>
      <c r="EN488" s="233"/>
      <c r="EO488" s="233"/>
      <c r="EP488" s="233"/>
      <c r="EQ488" s="233"/>
      <c r="ER488" s="233"/>
      <c r="ES488" s="233"/>
      <c r="ET488" s="233"/>
      <c r="EU488" s="233"/>
      <c r="EV488" s="233"/>
      <c r="EW488" s="233"/>
      <c r="EX488" s="233"/>
      <c r="EY488" s="233"/>
      <c r="EZ488" s="233"/>
      <c r="FA488" s="233"/>
      <c r="FB488" s="233"/>
      <c r="FC488" s="233"/>
      <c r="FD488" s="233"/>
      <c r="FE488" s="233"/>
      <c r="FF488" s="233"/>
      <c r="FG488" s="233"/>
      <c r="FH488" s="233"/>
      <c r="FI488" s="233"/>
      <c r="FJ488" s="233"/>
      <c r="FK488" s="233"/>
      <c r="FL488" s="233"/>
      <c r="FM488" s="233"/>
      <c r="FN488" s="233"/>
      <c r="FO488" s="233"/>
      <c r="FP488" s="233"/>
      <c r="FQ488" s="233"/>
      <c r="FR488" s="233"/>
      <c r="FS488" s="233"/>
      <c r="FT488" s="233"/>
      <c r="FU488" s="233"/>
      <c r="FV488" s="233"/>
      <c r="FW488" s="233"/>
      <c r="FX488" s="233"/>
      <c r="FY488" s="233"/>
      <c r="FZ488" s="233"/>
      <c r="GA488" s="233"/>
      <c r="GB488" s="233"/>
      <c r="GC488" s="233"/>
      <c r="GD488" s="233"/>
      <c r="GE488" s="233"/>
      <c r="GF488" s="233"/>
      <c r="GG488" s="233"/>
      <c r="GH488" s="233"/>
      <c r="GI488" s="233"/>
      <c r="GJ488" s="233"/>
      <c r="GK488" s="233"/>
      <c r="GL488" s="233"/>
      <c r="GM488" s="233"/>
      <c r="GN488" s="233"/>
      <c r="GO488" s="233"/>
      <c r="GP488" s="233"/>
      <c r="GQ488" s="233"/>
      <c r="GR488" s="233"/>
      <c r="GS488" s="233"/>
      <c r="GT488" s="233"/>
      <c r="GU488" s="233"/>
      <c r="GV488" s="233"/>
      <c r="GW488" s="233"/>
      <c r="GX488" s="233"/>
      <c r="GY488" s="233"/>
      <c r="GZ488" s="233"/>
      <c r="HA488" s="233"/>
      <c r="HB488" s="233"/>
      <c r="HC488" s="233"/>
      <c r="HD488" s="233"/>
      <c r="HE488" s="233"/>
      <c r="HF488" s="233"/>
      <c r="HG488" s="233"/>
      <c r="HH488" s="233"/>
      <c r="HI488" s="233"/>
      <c r="HJ488" s="233"/>
      <c r="HK488" s="233"/>
      <c r="HL488" s="233"/>
      <c r="HM488" s="233"/>
      <c r="HN488" s="233"/>
      <c r="HO488" s="233"/>
      <c r="HP488" s="233"/>
      <c r="HQ488" s="233"/>
      <c r="HR488" s="233"/>
      <c r="HS488" s="233"/>
      <c r="HT488" s="233"/>
      <c r="HU488" s="233"/>
      <c r="HV488" s="233"/>
      <c r="HW488" s="233"/>
      <c r="HX488" s="233"/>
      <c r="HY488" s="233"/>
      <c r="HZ488" s="233"/>
      <c r="IA488" s="233"/>
      <c r="IB488" s="233"/>
      <c r="IC488" s="233"/>
      <c r="ID488" s="233"/>
      <c r="IE488" s="233"/>
      <c r="IF488" s="233"/>
      <c r="IG488" s="233"/>
      <c r="IH488" s="233"/>
      <c r="II488" s="233"/>
      <c r="IJ488" s="233"/>
      <c r="IK488" s="233"/>
      <c r="IL488" s="233"/>
      <c r="IM488" s="233"/>
      <c r="IN488" s="233"/>
      <c r="IO488" s="233"/>
      <c r="IP488" s="233"/>
      <c r="IQ488" s="233"/>
      <c r="IR488" s="233"/>
      <c r="IS488" s="233"/>
      <c r="IT488" s="233"/>
      <c r="IU488" s="233"/>
      <c r="IV488" s="233"/>
    </row>
    <row r="489" spans="1:256" ht="242.25">
      <c r="A489" s="191">
        <v>607</v>
      </c>
      <c r="B489" s="45" t="s">
        <v>600</v>
      </c>
      <c r="C489" s="187">
        <v>401000030</v>
      </c>
      <c r="D489" s="154" t="s">
        <v>649</v>
      </c>
      <c r="E489" s="144" t="s">
        <v>592</v>
      </c>
      <c r="F489" s="52"/>
      <c r="G489" s="52"/>
      <c r="H489" s="155" t="s">
        <v>71</v>
      </c>
      <c r="I489" s="52"/>
      <c r="J489" s="155">
        <v>16</v>
      </c>
      <c r="K489" s="155">
        <v>1</v>
      </c>
      <c r="L489" s="155">
        <v>17</v>
      </c>
      <c r="M489" s="155"/>
      <c r="N489" s="155"/>
      <c r="O489" s="155"/>
      <c r="P489" s="52" t="s">
        <v>616</v>
      </c>
      <c r="Q489" s="52" t="s">
        <v>74</v>
      </c>
      <c r="R489" s="146"/>
      <c r="S489" s="146"/>
      <c r="T489" s="146" t="s">
        <v>71</v>
      </c>
      <c r="U489" s="146"/>
      <c r="V489" s="146">
        <v>9</v>
      </c>
      <c r="W489" s="146">
        <v>1</v>
      </c>
      <c r="X489" s="146"/>
      <c r="Y489" s="146"/>
      <c r="Z489" s="146"/>
      <c r="AA489" s="146"/>
      <c r="AB489" s="52" t="s">
        <v>615</v>
      </c>
      <c r="AC489" s="188" t="s">
        <v>594</v>
      </c>
      <c r="AD489" s="189"/>
      <c r="AE489" s="189"/>
      <c r="AF489" s="189"/>
      <c r="AG489" s="189"/>
      <c r="AH489" s="189"/>
      <c r="AI489" s="189"/>
      <c r="AJ489" s="189"/>
      <c r="AK489" s="189"/>
      <c r="AL489" s="189"/>
      <c r="AM489" s="190" t="s">
        <v>763</v>
      </c>
      <c r="AN489" s="52" t="s">
        <v>605</v>
      </c>
      <c r="AO489" s="195" t="s">
        <v>208</v>
      </c>
      <c r="AP489" s="195" t="s">
        <v>99</v>
      </c>
      <c r="AQ489" s="195" t="s">
        <v>630</v>
      </c>
      <c r="AR489" s="148" t="s">
        <v>764</v>
      </c>
      <c r="AS489" s="195" t="s">
        <v>267</v>
      </c>
      <c r="AT489" s="200">
        <v>1307090</v>
      </c>
      <c r="AU489" s="200">
        <v>1307090</v>
      </c>
      <c r="AV489" s="200">
        <v>0</v>
      </c>
      <c r="AW489" s="219">
        <v>0</v>
      </c>
      <c r="AX489" s="219">
        <v>0</v>
      </c>
      <c r="AY489" s="219">
        <v>0</v>
      </c>
      <c r="AZ489" s="197">
        <v>10101</v>
      </c>
      <c r="BA489" s="222"/>
      <c r="BB489" s="595"/>
      <c r="BC489" s="223"/>
      <c r="BD489" s="224"/>
      <c r="BE489" s="224"/>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EV489" s="35"/>
      <c r="EW489" s="35"/>
      <c r="EX489" s="35"/>
      <c r="EY489" s="35"/>
      <c r="EZ489" s="35"/>
      <c r="FA489" s="35"/>
      <c r="FB489" s="35"/>
      <c r="FC489" s="35"/>
      <c r="FD489" s="35"/>
      <c r="FE489" s="35"/>
      <c r="FF489" s="35"/>
      <c r="FG489" s="35"/>
      <c r="FH489" s="35"/>
      <c r="FI489" s="35"/>
      <c r="FJ489" s="35"/>
      <c r="FK489" s="35"/>
      <c r="FL489" s="35"/>
      <c r="FM489" s="35"/>
      <c r="FN489" s="35"/>
      <c r="FO489" s="35"/>
      <c r="FP489" s="35"/>
      <c r="FQ489" s="35"/>
      <c r="FR489" s="35"/>
      <c r="FS489" s="35"/>
      <c r="FT489" s="35"/>
      <c r="FU489" s="35"/>
      <c r="FV489" s="35"/>
      <c r="FW489" s="35"/>
      <c r="FX489" s="35"/>
      <c r="FY489" s="35"/>
      <c r="FZ489" s="35"/>
      <c r="GA489" s="35"/>
      <c r="GB489" s="35"/>
      <c r="GC489" s="35"/>
      <c r="GD489" s="35"/>
      <c r="GE489" s="35"/>
      <c r="GF489" s="35"/>
      <c r="GG489" s="35"/>
      <c r="GH489" s="35"/>
      <c r="GI489" s="35"/>
      <c r="GJ489" s="35"/>
      <c r="GK489" s="35"/>
      <c r="GL489" s="35"/>
      <c r="GM489" s="35"/>
      <c r="GN489" s="35"/>
      <c r="GO489" s="35"/>
      <c r="GP489" s="35"/>
      <c r="GQ489" s="35"/>
      <c r="GR489" s="35"/>
      <c r="GS489" s="35"/>
      <c r="GT489" s="35"/>
      <c r="GU489" s="35"/>
      <c r="GV489" s="35"/>
      <c r="GW489" s="35"/>
      <c r="GX489" s="35"/>
      <c r="GY489" s="35"/>
      <c r="GZ489" s="35"/>
      <c r="HA489" s="35"/>
      <c r="HB489" s="35"/>
      <c r="HC489" s="35"/>
      <c r="HD489" s="35"/>
      <c r="HE489" s="35"/>
      <c r="HF489" s="35"/>
      <c r="HG489" s="35"/>
      <c r="HH489" s="35"/>
      <c r="HI489" s="35"/>
      <c r="HJ489" s="35"/>
      <c r="HK489" s="35"/>
      <c r="HL489" s="35"/>
      <c r="HM489" s="35"/>
      <c r="HN489" s="35"/>
      <c r="HO489" s="35"/>
      <c r="HP489" s="35"/>
      <c r="HQ489" s="35"/>
      <c r="HR489" s="35"/>
      <c r="HS489" s="35"/>
      <c r="HT489" s="35"/>
      <c r="HU489" s="35"/>
      <c r="HV489" s="35"/>
      <c r="HW489" s="35"/>
      <c r="HX489" s="35"/>
      <c r="HY489" s="35"/>
      <c r="HZ489" s="35"/>
      <c r="IA489" s="35"/>
      <c r="IB489" s="35"/>
      <c r="IC489" s="35"/>
      <c r="ID489" s="35"/>
      <c r="IE489" s="35"/>
      <c r="IF489" s="35"/>
      <c r="IG489" s="35"/>
      <c r="IH489" s="35"/>
      <c r="II489" s="35"/>
      <c r="IJ489" s="35"/>
      <c r="IK489" s="35"/>
      <c r="IL489" s="35"/>
      <c r="IM489" s="35"/>
      <c r="IN489" s="35"/>
      <c r="IO489" s="35"/>
      <c r="IP489" s="35"/>
      <c r="IQ489" s="35"/>
      <c r="IR489" s="35"/>
      <c r="IS489" s="35"/>
      <c r="IT489" s="35"/>
      <c r="IU489" s="35"/>
      <c r="IV489" s="35"/>
    </row>
    <row r="490" spans="1:256" ht="242.25">
      <c r="A490" s="191">
        <v>607</v>
      </c>
      <c r="B490" s="45" t="s">
        <v>600</v>
      </c>
      <c r="C490" s="187">
        <v>401000030</v>
      </c>
      <c r="D490" s="154" t="s">
        <v>649</v>
      </c>
      <c r="E490" s="144" t="s">
        <v>592</v>
      </c>
      <c r="F490" s="52"/>
      <c r="G490" s="52"/>
      <c r="H490" s="155" t="s">
        <v>71</v>
      </c>
      <c r="I490" s="52"/>
      <c r="J490" s="155">
        <v>16</v>
      </c>
      <c r="K490" s="155">
        <v>1</v>
      </c>
      <c r="L490" s="155">
        <v>17</v>
      </c>
      <c r="M490" s="155"/>
      <c r="N490" s="155"/>
      <c r="O490" s="155"/>
      <c r="P490" s="52" t="s">
        <v>616</v>
      </c>
      <c r="Q490" s="52" t="s">
        <v>74</v>
      </c>
      <c r="R490" s="146"/>
      <c r="S490" s="146"/>
      <c r="T490" s="146" t="s">
        <v>71</v>
      </c>
      <c r="U490" s="146"/>
      <c r="V490" s="146">
        <v>9</v>
      </c>
      <c r="W490" s="146">
        <v>1</v>
      </c>
      <c r="X490" s="146"/>
      <c r="Y490" s="146"/>
      <c r="Z490" s="146"/>
      <c r="AA490" s="146"/>
      <c r="AB490" s="52" t="s">
        <v>615</v>
      </c>
      <c r="AC490" s="188" t="s">
        <v>594</v>
      </c>
      <c r="AD490" s="189"/>
      <c r="AE490" s="189"/>
      <c r="AF490" s="189"/>
      <c r="AG490" s="189"/>
      <c r="AH490" s="189"/>
      <c r="AI490" s="189"/>
      <c r="AJ490" s="189"/>
      <c r="AK490" s="189"/>
      <c r="AL490" s="189"/>
      <c r="AM490" s="190" t="s">
        <v>763</v>
      </c>
      <c r="AN490" s="52" t="s">
        <v>605</v>
      </c>
      <c r="AO490" s="195" t="s">
        <v>208</v>
      </c>
      <c r="AP490" s="195" t="s">
        <v>99</v>
      </c>
      <c r="AQ490" s="195" t="s">
        <v>632</v>
      </c>
      <c r="AR490" s="148" t="s">
        <v>764</v>
      </c>
      <c r="AS490" s="195" t="s">
        <v>267</v>
      </c>
      <c r="AT490" s="200">
        <v>0</v>
      </c>
      <c r="AU490" s="200">
        <v>0</v>
      </c>
      <c r="AV490" s="200">
        <v>65000</v>
      </c>
      <c r="AW490" s="219">
        <v>1307250</v>
      </c>
      <c r="AX490" s="219">
        <v>1307250</v>
      </c>
      <c r="AY490" s="219">
        <v>1307250</v>
      </c>
      <c r="AZ490" s="197">
        <v>10101</v>
      </c>
      <c r="BA490" s="222"/>
      <c r="BB490" s="588"/>
      <c r="BC490" s="223"/>
      <c r="BD490" s="224"/>
      <c r="BE490" s="224"/>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35"/>
      <c r="ES490" s="35"/>
      <c r="ET490" s="35"/>
      <c r="EU490" s="35"/>
      <c r="EV490" s="35"/>
      <c r="EW490" s="35"/>
      <c r="EX490" s="35"/>
      <c r="EY490" s="35"/>
      <c r="EZ490" s="35"/>
      <c r="FA490" s="35"/>
      <c r="FB490" s="35"/>
      <c r="FC490" s="35"/>
      <c r="FD490" s="35"/>
      <c r="FE490" s="35"/>
      <c r="FF490" s="35"/>
      <c r="FG490" s="35"/>
      <c r="FH490" s="35"/>
      <c r="FI490" s="35"/>
      <c r="FJ490" s="35"/>
      <c r="FK490" s="35"/>
      <c r="FL490" s="35"/>
      <c r="FM490" s="35"/>
      <c r="FN490" s="35"/>
      <c r="FO490" s="35"/>
      <c r="FP490" s="35"/>
      <c r="FQ490" s="35"/>
      <c r="FR490" s="35"/>
      <c r="FS490" s="35"/>
      <c r="FT490" s="35"/>
      <c r="FU490" s="35"/>
      <c r="FV490" s="35"/>
      <c r="FW490" s="35"/>
      <c r="FX490" s="35"/>
      <c r="FY490" s="35"/>
      <c r="FZ490" s="35"/>
      <c r="GA490" s="35"/>
      <c r="GB490" s="35"/>
      <c r="GC490" s="35"/>
      <c r="GD490" s="35"/>
      <c r="GE490" s="35"/>
      <c r="GF490" s="35"/>
      <c r="GG490" s="35"/>
      <c r="GH490" s="35"/>
      <c r="GI490" s="35"/>
      <c r="GJ490" s="35"/>
      <c r="GK490" s="35"/>
      <c r="GL490" s="35"/>
      <c r="GM490" s="35"/>
      <c r="GN490" s="35"/>
      <c r="GO490" s="35"/>
      <c r="GP490" s="35"/>
      <c r="GQ490" s="35"/>
      <c r="GR490" s="35"/>
      <c r="GS490" s="35"/>
      <c r="GT490" s="35"/>
      <c r="GU490" s="35"/>
      <c r="GV490" s="35"/>
      <c r="GW490" s="35"/>
      <c r="GX490" s="35"/>
      <c r="GY490" s="35"/>
      <c r="GZ490" s="35"/>
      <c r="HA490" s="35"/>
      <c r="HB490" s="35"/>
      <c r="HC490" s="35"/>
      <c r="HD490" s="35"/>
      <c r="HE490" s="35"/>
      <c r="HF490" s="35"/>
      <c r="HG490" s="35"/>
      <c r="HH490" s="35"/>
      <c r="HI490" s="35"/>
      <c r="HJ490" s="35"/>
      <c r="HK490" s="35"/>
      <c r="HL490" s="35"/>
      <c r="HM490" s="35"/>
      <c r="HN490" s="35"/>
      <c r="HO490" s="35"/>
      <c r="HP490" s="35"/>
      <c r="HQ490" s="35"/>
      <c r="HR490" s="35"/>
      <c r="HS490" s="35"/>
      <c r="HT490" s="35"/>
      <c r="HU490" s="35"/>
      <c r="HV490" s="35"/>
      <c r="HW490" s="35"/>
      <c r="HX490" s="35"/>
      <c r="HY490" s="35"/>
      <c r="HZ490" s="35"/>
      <c r="IA490" s="35"/>
      <c r="IB490" s="35"/>
      <c r="IC490" s="35"/>
      <c r="ID490" s="35"/>
      <c r="IE490" s="35"/>
      <c r="IF490" s="35"/>
      <c r="IG490" s="35"/>
      <c r="IH490" s="35"/>
      <c r="II490" s="35"/>
      <c r="IJ490" s="35"/>
      <c r="IK490" s="35"/>
      <c r="IL490" s="35"/>
      <c r="IM490" s="35"/>
      <c r="IN490" s="35"/>
      <c r="IO490" s="35"/>
      <c r="IP490" s="35"/>
      <c r="IQ490" s="35"/>
      <c r="IR490" s="35"/>
      <c r="IS490" s="35"/>
      <c r="IT490" s="35"/>
      <c r="IU490" s="35"/>
      <c r="IV490" s="35"/>
    </row>
    <row r="491" spans="1:256" ht="178.5">
      <c r="A491" s="191">
        <v>607</v>
      </c>
      <c r="B491" s="45" t="s">
        <v>600</v>
      </c>
      <c r="C491" s="187">
        <v>401000030</v>
      </c>
      <c r="D491" s="154" t="s">
        <v>649</v>
      </c>
      <c r="E491" s="144" t="s">
        <v>592</v>
      </c>
      <c r="F491" s="52"/>
      <c r="G491" s="52"/>
      <c r="H491" s="155" t="s">
        <v>71</v>
      </c>
      <c r="I491" s="52"/>
      <c r="J491" s="155">
        <v>16</v>
      </c>
      <c r="K491" s="155">
        <v>1</v>
      </c>
      <c r="L491" s="155">
        <v>17</v>
      </c>
      <c r="M491" s="155"/>
      <c r="N491" s="155"/>
      <c r="O491" s="155"/>
      <c r="P491" s="52" t="s">
        <v>616</v>
      </c>
      <c r="Q491" s="52" t="s">
        <v>74</v>
      </c>
      <c r="R491" s="146"/>
      <c r="S491" s="146"/>
      <c r="T491" s="146" t="s">
        <v>71</v>
      </c>
      <c r="U491" s="146"/>
      <c r="V491" s="146">
        <v>9</v>
      </c>
      <c r="W491" s="146">
        <v>1</v>
      </c>
      <c r="X491" s="146"/>
      <c r="Y491" s="146"/>
      <c r="Z491" s="146"/>
      <c r="AA491" s="146"/>
      <c r="AB491" s="52" t="s">
        <v>615</v>
      </c>
      <c r="AC491" s="188" t="s">
        <v>765</v>
      </c>
      <c r="AD491" s="52" t="s">
        <v>766</v>
      </c>
      <c r="AE491" s="189"/>
      <c r="AF491" s="596"/>
      <c r="AG491" s="596"/>
      <c r="AH491" s="596"/>
      <c r="AI491" s="596"/>
      <c r="AJ491" s="52" t="s">
        <v>767</v>
      </c>
      <c r="AK491" s="596"/>
      <c r="AL491" s="596"/>
      <c r="AM491" s="190" t="s">
        <v>768</v>
      </c>
      <c r="AN491" s="52" t="s">
        <v>769</v>
      </c>
      <c r="AO491" s="195" t="s">
        <v>208</v>
      </c>
      <c r="AP491" s="195" t="s">
        <v>99</v>
      </c>
      <c r="AQ491" s="195" t="s">
        <v>770</v>
      </c>
      <c r="AR491" s="148" t="s">
        <v>771</v>
      </c>
      <c r="AS491" s="195" t="s">
        <v>273</v>
      </c>
      <c r="AT491" s="200">
        <v>56217867</v>
      </c>
      <c r="AU491" s="200">
        <v>56217867</v>
      </c>
      <c r="AV491" s="200">
        <v>0</v>
      </c>
      <c r="AW491" s="219">
        <v>0</v>
      </c>
      <c r="AX491" s="219">
        <v>0</v>
      </c>
      <c r="AY491" s="219">
        <v>0</v>
      </c>
      <c r="AZ491" s="197">
        <v>10306</v>
      </c>
      <c r="BA491" s="222"/>
      <c r="BB491" s="588"/>
      <c r="BC491" s="223"/>
      <c r="BD491" s="224"/>
      <c r="BE491" s="224"/>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35"/>
      <c r="ES491" s="35"/>
      <c r="ET491" s="35"/>
      <c r="EU491" s="35"/>
      <c r="EV491" s="35"/>
      <c r="EW491" s="35"/>
      <c r="EX491" s="35"/>
      <c r="EY491" s="35"/>
      <c r="EZ491" s="35"/>
      <c r="FA491" s="35"/>
      <c r="FB491" s="35"/>
      <c r="FC491" s="35"/>
      <c r="FD491" s="35"/>
      <c r="FE491" s="35"/>
      <c r="FF491" s="35"/>
      <c r="FG491" s="35"/>
      <c r="FH491" s="35"/>
      <c r="FI491" s="35"/>
      <c r="FJ491" s="35"/>
      <c r="FK491" s="35"/>
      <c r="FL491" s="35"/>
      <c r="FM491" s="35"/>
      <c r="FN491" s="35"/>
      <c r="FO491" s="35"/>
      <c r="FP491" s="35"/>
      <c r="FQ491" s="35"/>
      <c r="FR491" s="35"/>
      <c r="FS491" s="35"/>
      <c r="FT491" s="35"/>
      <c r="FU491" s="35"/>
      <c r="FV491" s="35"/>
      <c r="FW491" s="35"/>
      <c r="FX491" s="35"/>
      <c r="FY491" s="35"/>
      <c r="FZ491" s="35"/>
      <c r="GA491" s="35"/>
      <c r="GB491" s="35"/>
      <c r="GC491" s="35"/>
      <c r="GD491" s="35"/>
      <c r="GE491" s="35"/>
      <c r="GF491" s="35"/>
      <c r="GG491" s="35"/>
      <c r="GH491" s="35"/>
      <c r="GI491" s="35"/>
      <c r="GJ491" s="35"/>
      <c r="GK491" s="35"/>
      <c r="GL491" s="35"/>
      <c r="GM491" s="35"/>
      <c r="GN491" s="35"/>
      <c r="GO491" s="35"/>
      <c r="GP491" s="35"/>
      <c r="GQ491" s="35"/>
      <c r="GR491" s="35"/>
      <c r="GS491" s="35"/>
      <c r="GT491" s="35"/>
      <c r="GU491" s="35"/>
      <c r="GV491" s="35"/>
      <c r="GW491" s="35"/>
      <c r="GX491" s="35"/>
      <c r="GY491" s="35"/>
      <c r="GZ491" s="35"/>
      <c r="HA491" s="35"/>
      <c r="HB491" s="35"/>
      <c r="HC491" s="35"/>
      <c r="HD491" s="35"/>
      <c r="HE491" s="35"/>
      <c r="HF491" s="35"/>
      <c r="HG491" s="35"/>
      <c r="HH491" s="35"/>
      <c r="HI491" s="35"/>
      <c r="HJ491" s="35"/>
      <c r="HK491" s="35"/>
      <c r="HL491" s="35"/>
      <c r="HM491" s="35"/>
      <c r="HN491" s="35"/>
      <c r="HO491" s="35"/>
      <c r="HP491" s="35"/>
      <c r="HQ491" s="35"/>
      <c r="HR491" s="35"/>
      <c r="HS491" s="35"/>
      <c r="HT491" s="35"/>
      <c r="HU491" s="35"/>
      <c r="HV491" s="35"/>
      <c r="HW491" s="35"/>
      <c r="HX491" s="35"/>
      <c r="HY491" s="35"/>
      <c r="HZ491" s="35"/>
      <c r="IA491" s="35"/>
      <c r="IB491" s="35"/>
      <c r="IC491" s="35"/>
      <c r="ID491" s="35"/>
      <c r="IE491" s="35"/>
      <c r="IF491" s="35"/>
      <c r="IG491" s="35"/>
      <c r="IH491" s="35"/>
      <c r="II491" s="35"/>
      <c r="IJ491" s="35"/>
      <c r="IK491" s="35"/>
      <c r="IL491" s="35"/>
      <c r="IM491" s="35"/>
      <c r="IN491" s="35"/>
      <c r="IO491" s="35"/>
      <c r="IP491" s="35"/>
      <c r="IQ491" s="35"/>
      <c r="IR491" s="35"/>
      <c r="IS491" s="35"/>
      <c r="IT491" s="35"/>
      <c r="IU491" s="35"/>
      <c r="IV491" s="35"/>
    </row>
    <row r="492" spans="1:256" ht="178.5">
      <c r="A492" s="191">
        <v>607</v>
      </c>
      <c r="B492" s="45" t="s">
        <v>600</v>
      </c>
      <c r="C492" s="187">
        <v>401000030</v>
      </c>
      <c r="D492" s="154" t="s">
        <v>649</v>
      </c>
      <c r="E492" s="144" t="s">
        <v>592</v>
      </c>
      <c r="F492" s="52"/>
      <c r="G492" s="52"/>
      <c r="H492" s="155" t="s">
        <v>71</v>
      </c>
      <c r="I492" s="52"/>
      <c r="J492" s="155">
        <v>16</v>
      </c>
      <c r="K492" s="155">
        <v>1</v>
      </c>
      <c r="L492" s="155">
        <v>17</v>
      </c>
      <c r="M492" s="155"/>
      <c r="N492" s="155"/>
      <c r="O492" s="155"/>
      <c r="P492" s="52" t="s">
        <v>640</v>
      </c>
      <c r="Q492" s="52" t="s">
        <v>74</v>
      </c>
      <c r="R492" s="146"/>
      <c r="S492" s="146"/>
      <c r="T492" s="146" t="s">
        <v>71</v>
      </c>
      <c r="U492" s="146"/>
      <c r="V492" s="146">
        <v>9</v>
      </c>
      <c r="W492" s="146">
        <v>1</v>
      </c>
      <c r="X492" s="146"/>
      <c r="Y492" s="146"/>
      <c r="Z492" s="146"/>
      <c r="AA492" s="146"/>
      <c r="AB492" s="52" t="s">
        <v>699</v>
      </c>
      <c r="AC492" s="188" t="s">
        <v>772</v>
      </c>
      <c r="AD492" s="52" t="s">
        <v>766</v>
      </c>
      <c r="AE492" s="189"/>
      <c r="AF492" s="189"/>
      <c r="AG492" s="189"/>
      <c r="AH492" s="189"/>
      <c r="AI492" s="189"/>
      <c r="AJ492" s="52" t="s">
        <v>773</v>
      </c>
      <c r="AK492" s="189"/>
      <c r="AL492" s="189"/>
      <c r="AM492" s="190" t="s">
        <v>768</v>
      </c>
      <c r="AN492" s="52" t="s">
        <v>769</v>
      </c>
      <c r="AO492" s="195" t="s">
        <v>208</v>
      </c>
      <c r="AP492" s="195" t="s">
        <v>99</v>
      </c>
      <c r="AQ492" s="195" t="s">
        <v>774</v>
      </c>
      <c r="AR492" s="148" t="s">
        <v>775</v>
      </c>
      <c r="AS492" s="195" t="s">
        <v>273</v>
      </c>
      <c r="AT492" s="200">
        <v>2958839</v>
      </c>
      <c r="AU492" s="200">
        <v>2958839</v>
      </c>
      <c r="AV492" s="200">
        <v>0</v>
      </c>
      <c r="AW492" s="219">
        <v>0</v>
      </c>
      <c r="AX492" s="219">
        <v>0</v>
      </c>
      <c r="AY492" s="219">
        <v>0</v>
      </c>
      <c r="AZ492" s="197">
        <v>10112</v>
      </c>
      <c r="BA492" s="222"/>
      <c r="BB492" s="588"/>
      <c r="BC492" s="223"/>
      <c r="BD492" s="224"/>
      <c r="BE492" s="224"/>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EV492" s="35"/>
      <c r="EW492" s="35"/>
      <c r="EX492" s="35"/>
      <c r="EY492" s="35"/>
      <c r="EZ492" s="35"/>
      <c r="FA492" s="35"/>
      <c r="FB492" s="35"/>
      <c r="FC492" s="35"/>
      <c r="FD492" s="35"/>
      <c r="FE492" s="35"/>
      <c r="FF492" s="35"/>
      <c r="FG492" s="35"/>
      <c r="FH492" s="35"/>
      <c r="FI492" s="35"/>
      <c r="FJ492" s="35"/>
      <c r="FK492" s="35"/>
      <c r="FL492" s="35"/>
      <c r="FM492" s="35"/>
      <c r="FN492" s="35"/>
      <c r="FO492" s="35"/>
      <c r="FP492" s="35"/>
      <c r="FQ492" s="35"/>
      <c r="FR492" s="35"/>
      <c r="FS492" s="35"/>
      <c r="FT492" s="35"/>
      <c r="FU492" s="35"/>
      <c r="FV492" s="35"/>
      <c r="FW492" s="35"/>
      <c r="FX492" s="35"/>
      <c r="FY492" s="35"/>
      <c r="FZ492" s="35"/>
      <c r="GA492" s="35"/>
      <c r="GB492" s="35"/>
      <c r="GC492" s="35"/>
      <c r="GD492" s="35"/>
      <c r="GE492" s="35"/>
      <c r="GF492" s="35"/>
      <c r="GG492" s="35"/>
      <c r="GH492" s="35"/>
      <c r="GI492" s="35"/>
      <c r="GJ492" s="35"/>
      <c r="GK492" s="35"/>
      <c r="GL492" s="35"/>
      <c r="GM492" s="35"/>
      <c r="GN492" s="35"/>
      <c r="GO492" s="35"/>
      <c r="GP492" s="35"/>
      <c r="GQ492" s="35"/>
      <c r="GR492" s="35"/>
      <c r="GS492" s="35"/>
      <c r="GT492" s="35"/>
      <c r="GU492" s="35"/>
      <c r="GV492" s="35"/>
      <c r="GW492" s="35"/>
      <c r="GX492" s="35"/>
      <c r="GY492" s="35"/>
      <c r="GZ492" s="35"/>
      <c r="HA492" s="35"/>
      <c r="HB492" s="35"/>
      <c r="HC492" s="35"/>
      <c r="HD492" s="35"/>
      <c r="HE492" s="35"/>
      <c r="HF492" s="35"/>
      <c r="HG492" s="35"/>
      <c r="HH492" s="35"/>
      <c r="HI492" s="35"/>
      <c r="HJ492" s="35"/>
      <c r="HK492" s="35"/>
      <c r="HL492" s="35"/>
      <c r="HM492" s="35"/>
      <c r="HN492" s="35"/>
      <c r="HO492" s="35"/>
      <c r="HP492" s="35"/>
      <c r="HQ492" s="35"/>
      <c r="HR492" s="35"/>
      <c r="HS492" s="35"/>
      <c r="HT492" s="35"/>
      <c r="HU492" s="35"/>
      <c r="HV492" s="35"/>
      <c r="HW492" s="35"/>
      <c r="HX492" s="35"/>
      <c r="HY492" s="35"/>
      <c r="HZ492" s="35"/>
      <c r="IA492" s="35"/>
      <c r="IB492" s="35"/>
      <c r="IC492" s="35"/>
      <c r="ID492" s="35"/>
      <c r="IE492" s="35"/>
      <c r="IF492" s="35"/>
      <c r="IG492" s="35"/>
      <c r="IH492" s="35"/>
      <c r="II492" s="35"/>
      <c r="IJ492" s="35"/>
      <c r="IK492" s="35"/>
      <c r="IL492" s="35"/>
      <c r="IM492" s="35"/>
      <c r="IN492" s="35"/>
      <c r="IO492" s="35"/>
      <c r="IP492" s="35"/>
      <c r="IQ492" s="35"/>
      <c r="IR492" s="35"/>
      <c r="IS492" s="35"/>
      <c r="IT492" s="35"/>
      <c r="IU492" s="35"/>
      <c r="IV492" s="35"/>
    </row>
    <row r="493" spans="1:256" ht="76.5">
      <c r="A493" s="191">
        <v>607</v>
      </c>
      <c r="B493" s="45" t="s">
        <v>600</v>
      </c>
      <c r="C493" s="187">
        <v>401000030</v>
      </c>
      <c r="D493" s="154" t="s">
        <v>649</v>
      </c>
      <c r="E493" s="144" t="s">
        <v>592</v>
      </c>
      <c r="F493" s="52"/>
      <c r="G493" s="52"/>
      <c r="H493" s="155" t="s">
        <v>71</v>
      </c>
      <c r="I493" s="52"/>
      <c r="J493" s="155">
        <v>16</v>
      </c>
      <c r="K493" s="155">
        <v>1</v>
      </c>
      <c r="L493" s="155">
        <v>17</v>
      </c>
      <c r="M493" s="155"/>
      <c r="N493" s="155"/>
      <c r="O493" s="155"/>
      <c r="P493" s="52" t="s">
        <v>614</v>
      </c>
      <c r="Q493" s="52" t="s">
        <v>74</v>
      </c>
      <c r="R493" s="146"/>
      <c r="S493" s="146"/>
      <c r="T493" s="146" t="s">
        <v>71</v>
      </c>
      <c r="U493" s="146"/>
      <c r="V493" s="146">
        <v>9</v>
      </c>
      <c r="W493" s="146">
        <v>1</v>
      </c>
      <c r="X493" s="146"/>
      <c r="Y493" s="146"/>
      <c r="Z493" s="146"/>
      <c r="AA493" s="146"/>
      <c r="AB493" s="52" t="s">
        <v>615</v>
      </c>
      <c r="AC493" s="188" t="s">
        <v>594</v>
      </c>
      <c r="AD493" s="189"/>
      <c r="AE493" s="189"/>
      <c r="AF493" s="189"/>
      <c r="AG493" s="189"/>
      <c r="AH493" s="189"/>
      <c r="AI493" s="189"/>
      <c r="AJ493" s="189"/>
      <c r="AK493" s="189"/>
      <c r="AL493" s="189"/>
      <c r="AM493" s="190" t="s">
        <v>768</v>
      </c>
      <c r="AN493" s="52" t="s">
        <v>605</v>
      </c>
      <c r="AO493" s="195" t="s">
        <v>208</v>
      </c>
      <c r="AP493" s="195" t="s">
        <v>99</v>
      </c>
      <c r="AQ493" s="195" t="s">
        <v>776</v>
      </c>
      <c r="AR493" s="148" t="s">
        <v>777</v>
      </c>
      <c r="AS493" s="195" t="s">
        <v>273</v>
      </c>
      <c r="AT493" s="200">
        <v>6000000</v>
      </c>
      <c r="AU493" s="200">
        <v>6000000</v>
      </c>
      <c r="AV493" s="200">
        <v>0</v>
      </c>
      <c r="AW493" s="219">
        <v>0</v>
      </c>
      <c r="AX493" s="219">
        <v>0</v>
      </c>
      <c r="AY493" s="219">
        <v>0</v>
      </c>
      <c r="AZ493" s="197">
        <v>10101</v>
      </c>
      <c r="BA493" s="222"/>
      <c r="BB493" s="588"/>
      <c r="BC493" s="223"/>
      <c r="BD493" s="224"/>
      <c r="BE493" s="224"/>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35"/>
      <c r="ES493" s="35"/>
      <c r="ET493" s="35"/>
      <c r="EU493" s="35"/>
      <c r="EV493" s="35"/>
      <c r="EW493" s="35"/>
      <c r="EX493" s="35"/>
      <c r="EY493" s="35"/>
      <c r="EZ493" s="35"/>
      <c r="FA493" s="35"/>
      <c r="FB493" s="35"/>
      <c r="FC493" s="35"/>
      <c r="FD493" s="35"/>
      <c r="FE493" s="35"/>
      <c r="FF493" s="35"/>
      <c r="FG493" s="35"/>
      <c r="FH493" s="35"/>
      <c r="FI493" s="35"/>
      <c r="FJ493" s="35"/>
      <c r="FK493" s="35"/>
      <c r="FL493" s="35"/>
      <c r="FM493" s="35"/>
      <c r="FN493" s="35"/>
      <c r="FO493" s="35"/>
      <c r="FP493" s="35"/>
      <c r="FQ493" s="35"/>
      <c r="FR493" s="35"/>
      <c r="FS493" s="35"/>
      <c r="FT493" s="35"/>
      <c r="FU493" s="35"/>
      <c r="FV493" s="35"/>
      <c r="FW493" s="35"/>
      <c r="FX493" s="35"/>
      <c r="FY493" s="35"/>
      <c r="FZ493" s="35"/>
      <c r="GA493" s="35"/>
      <c r="GB493" s="35"/>
      <c r="GC493" s="35"/>
      <c r="GD493" s="35"/>
      <c r="GE493" s="35"/>
      <c r="GF493" s="35"/>
      <c r="GG493" s="35"/>
      <c r="GH493" s="35"/>
      <c r="GI493" s="35"/>
      <c r="GJ493" s="35"/>
      <c r="GK493" s="35"/>
      <c r="GL493" s="35"/>
      <c r="GM493" s="35"/>
      <c r="GN493" s="35"/>
      <c r="GO493" s="35"/>
      <c r="GP493" s="35"/>
      <c r="GQ493" s="35"/>
      <c r="GR493" s="35"/>
      <c r="GS493" s="35"/>
      <c r="GT493" s="35"/>
      <c r="GU493" s="35"/>
      <c r="GV493" s="35"/>
      <c r="GW493" s="35"/>
      <c r="GX493" s="35"/>
      <c r="GY493" s="35"/>
      <c r="GZ493" s="35"/>
      <c r="HA493" s="35"/>
      <c r="HB493" s="35"/>
      <c r="HC493" s="35"/>
      <c r="HD493" s="35"/>
      <c r="HE493" s="35"/>
      <c r="HF493" s="35"/>
      <c r="HG493" s="35"/>
      <c r="HH493" s="35"/>
      <c r="HI493" s="35"/>
      <c r="HJ493" s="35"/>
      <c r="HK493" s="35"/>
      <c r="HL493" s="35"/>
      <c r="HM493" s="35"/>
      <c r="HN493" s="35"/>
      <c r="HO493" s="35"/>
      <c r="HP493" s="35"/>
      <c r="HQ493" s="35"/>
      <c r="HR493" s="35"/>
      <c r="HS493" s="35"/>
      <c r="HT493" s="35"/>
      <c r="HU493" s="35"/>
      <c r="HV493" s="35"/>
      <c r="HW493" s="35"/>
      <c r="HX493" s="35"/>
      <c r="HY493" s="35"/>
      <c r="HZ493" s="35"/>
      <c r="IA493" s="35"/>
      <c r="IB493" s="35"/>
      <c r="IC493" s="35"/>
      <c r="ID493" s="35"/>
      <c r="IE493" s="35"/>
      <c r="IF493" s="35"/>
      <c r="IG493" s="35"/>
      <c r="IH493" s="35"/>
      <c r="II493" s="35"/>
      <c r="IJ493" s="35"/>
      <c r="IK493" s="35"/>
      <c r="IL493" s="35"/>
      <c r="IM493" s="35"/>
      <c r="IN493" s="35"/>
      <c r="IO493" s="35"/>
      <c r="IP493" s="35"/>
      <c r="IQ493" s="35"/>
      <c r="IR493" s="35"/>
      <c r="IS493" s="35"/>
      <c r="IT493" s="35"/>
      <c r="IU493" s="35"/>
      <c r="IV493" s="35"/>
    </row>
    <row r="494" spans="1:256" ht="178.5">
      <c r="A494" s="191" t="s">
        <v>599</v>
      </c>
      <c r="B494" s="45" t="s">
        <v>600</v>
      </c>
      <c r="C494" s="187">
        <v>401000029</v>
      </c>
      <c r="D494" s="154" t="s">
        <v>647</v>
      </c>
      <c r="E494" s="144" t="s">
        <v>592</v>
      </c>
      <c r="F494" s="52"/>
      <c r="G494" s="52"/>
      <c r="H494" s="155" t="s">
        <v>71</v>
      </c>
      <c r="I494" s="52"/>
      <c r="J494" s="155">
        <v>16</v>
      </c>
      <c r="K494" s="155">
        <v>1</v>
      </c>
      <c r="L494" s="155">
        <v>16</v>
      </c>
      <c r="M494" s="155"/>
      <c r="N494" s="155"/>
      <c r="O494" s="155"/>
      <c r="P494" s="52" t="s">
        <v>723</v>
      </c>
      <c r="Q494" s="52" t="s">
        <v>74</v>
      </c>
      <c r="R494" s="146"/>
      <c r="S494" s="146"/>
      <c r="T494" s="146" t="s">
        <v>71</v>
      </c>
      <c r="U494" s="146"/>
      <c r="V494" s="146">
        <v>9</v>
      </c>
      <c r="W494" s="146">
        <v>1</v>
      </c>
      <c r="X494" s="146"/>
      <c r="Y494" s="146"/>
      <c r="Z494" s="146"/>
      <c r="AA494" s="146"/>
      <c r="AB494" s="52" t="s">
        <v>615</v>
      </c>
      <c r="AC494" s="208" t="s">
        <v>778</v>
      </c>
      <c r="AD494" s="215"/>
      <c r="AE494" s="192"/>
      <c r="AF494" s="192"/>
      <c r="AG494" s="192"/>
      <c r="AH494" s="192"/>
      <c r="AI494" s="192"/>
      <c r="AJ494" s="215"/>
      <c r="AK494" s="216"/>
      <c r="AL494" s="192"/>
      <c r="AM494" s="194" t="s">
        <v>648</v>
      </c>
      <c r="AN494" s="52" t="s">
        <v>779</v>
      </c>
      <c r="AO494" s="195" t="s">
        <v>208</v>
      </c>
      <c r="AP494" s="195" t="s">
        <v>99</v>
      </c>
      <c r="AQ494" s="195" t="s">
        <v>638</v>
      </c>
      <c r="AR494" s="148" t="s">
        <v>639</v>
      </c>
      <c r="AS494" s="195" t="s">
        <v>267</v>
      </c>
      <c r="AT494" s="200">
        <v>0</v>
      </c>
      <c r="AU494" s="200">
        <v>0</v>
      </c>
      <c r="AV494" s="200">
        <v>134992</v>
      </c>
      <c r="AW494" s="219">
        <v>350000</v>
      </c>
      <c r="AX494" s="219">
        <v>300000</v>
      </c>
      <c r="AY494" s="219">
        <v>300000</v>
      </c>
      <c r="AZ494" s="197">
        <v>10101</v>
      </c>
      <c r="BA494" s="222"/>
      <c r="BB494" s="588"/>
      <c r="BC494" s="223"/>
      <c r="BD494" s="224"/>
      <c r="BE494" s="224"/>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EV494" s="35"/>
      <c r="EW494" s="35"/>
      <c r="EX494" s="35"/>
      <c r="EY494" s="35"/>
      <c r="EZ494" s="35"/>
      <c r="FA494" s="35"/>
      <c r="FB494" s="35"/>
      <c r="FC494" s="35"/>
      <c r="FD494" s="35"/>
      <c r="FE494" s="35"/>
      <c r="FF494" s="35"/>
      <c r="FG494" s="35"/>
      <c r="FH494" s="35"/>
      <c r="FI494" s="35"/>
      <c r="FJ494" s="35"/>
      <c r="FK494" s="35"/>
      <c r="FL494" s="35"/>
      <c r="FM494" s="35"/>
      <c r="FN494" s="35"/>
      <c r="FO494" s="35"/>
      <c r="FP494" s="35"/>
      <c r="FQ494" s="35"/>
      <c r="FR494" s="35"/>
      <c r="FS494" s="35"/>
      <c r="FT494" s="35"/>
      <c r="FU494" s="35"/>
      <c r="FV494" s="35"/>
      <c r="FW494" s="35"/>
      <c r="FX494" s="35"/>
      <c r="FY494" s="35"/>
      <c r="FZ494" s="35"/>
      <c r="GA494" s="35"/>
      <c r="GB494" s="35"/>
      <c r="GC494" s="35"/>
      <c r="GD494" s="35"/>
      <c r="GE494" s="35"/>
      <c r="GF494" s="35"/>
      <c r="GG494" s="35"/>
      <c r="GH494" s="35"/>
      <c r="GI494" s="35"/>
      <c r="GJ494" s="35"/>
      <c r="GK494" s="35"/>
      <c r="GL494" s="35"/>
      <c r="GM494" s="35"/>
      <c r="GN494" s="35"/>
      <c r="GO494" s="35"/>
      <c r="GP494" s="35"/>
      <c r="GQ494" s="35"/>
      <c r="GR494" s="35"/>
      <c r="GS494" s="35"/>
      <c r="GT494" s="35"/>
      <c r="GU494" s="35"/>
      <c r="GV494" s="35"/>
      <c r="GW494" s="35"/>
      <c r="GX494" s="35"/>
      <c r="GY494" s="35"/>
      <c r="GZ494" s="35"/>
      <c r="HA494" s="35"/>
      <c r="HB494" s="35"/>
      <c r="HC494" s="35"/>
      <c r="HD494" s="35"/>
      <c r="HE494" s="35"/>
      <c r="HF494" s="35"/>
      <c r="HG494" s="35"/>
      <c r="HH494" s="35"/>
      <c r="HI494" s="35"/>
      <c r="HJ494" s="35"/>
      <c r="HK494" s="35"/>
      <c r="HL494" s="35"/>
      <c r="HM494" s="35"/>
      <c r="HN494" s="35"/>
      <c r="HO494" s="35"/>
      <c r="HP494" s="35"/>
      <c r="HQ494" s="35"/>
      <c r="HR494" s="35"/>
      <c r="HS494" s="35"/>
      <c r="HT494" s="35"/>
      <c r="HU494" s="35"/>
      <c r="HV494" s="35"/>
      <c r="HW494" s="35"/>
      <c r="HX494" s="35"/>
      <c r="HY494" s="35"/>
      <c r="HZ494" s="35"/>
      <c r="IA494" s="35"/>
      <c r="IB494" s="35"/>
      <c r="IC494" s="35"/>
      <c r="ID494" s="35"/>
      <c r="IE494" s="35"/>
      <c r="IF494" s="35"/>
      <c r="IG494" s="35"/>
      <c r="IH494" s="35"/>
      <c r="II494" s="35"/>
      <c r="IJ494" s="35"/>
      <c r="IK494" s="35"/>
      <c r="IL494" s="35"/>
      <c r="IM494" s="35"/>
      <c r="IN494" s="35"/>
      <c r="IO494" s="35"/>
      <c r="IP494" s="35"/>
      <c r="IQ494" s="35"/>
      <c r="IR494" s="35"/>
      <c r="IS494" s="35"/>
      <c r="IT494" s="35"/>
      <c r="IU494" s="35"/>
      <c r="IV494" s="35"/>
    </row>
    <row r="495" spans="1:256" ht="89.25">
      <c r="A495" s="191">
        <v>607</v>
      </c>
      <c r="B495" s="45" t="s">
        <v>600</v>
      </c>
      <c r="C495" s="187">
        <v>401000030</v>
      </c>
      <c r="D495" s="154" t="s">
        <v>649</v>
      </c>
      <c r="E495" s="144" t="s">
        <v>592</v>
      </c>
      <c r="F495" s="52"/>
      <c r="G495" s="52"/>
      <c r="H495" s="155" t="s">
        <v>71</v>
      </c>
      <c r="I495" s="52"/>
      <c r="J495" s="155">
        <v>16</v>
      </c>
      <c r="K495" s="155">
        <v>1</v>
      </c>
      <c r="L495" s="155">
        <v>17</v>
      </c>
      <c r="M495" s="155"/>
      <c r="N495" s="155"/>
      <c r="O495" s="155"/>
      <c r="P495" s="52" t="s">
        <v>614</v>
      </c>
      <c r="Q495" s="52" t="s">
        <v>74</v>
      </c>
      <c r="R495" s="146"/>
      <c r="S495" s="146"/>
      <c r="T495" s="146" t="s">
        <v>71</v>
      </c>
      <c r="U495" s="146"/>
      <c r="V495" s="146">
        <v>9</v>
      </c>
      <c r="W495" s="146">
        <v>1</v>
      </c>
      <c r="X495" s="146"/>
      <c r="Y495" s="146"/>
      <c r="Z495" s="146"/>
      <c r="AA495" s="146"/>
      <c r="AB495" s="52" t="s">
        <v>615</v>
      </c>
      <c r="AC495" s="188" t="s">
        <v>594</v>
      </c>
      <c r="AD495" s="189"/>
      <c r="AE495" s="189"/>
      <c r="AF495" s="189"/>
      <c r="AG495" s="189"/>
      <c r="AH495" s="189"/>
      <c r="AI495" s="189"/>
      <c r="AJ495" s="189"/>
      <c r="AK495" s="189"/>
      <c r="AL495" s="189"/>
      <c r="AM495" s="190" t="s">
        <v>768</v>
      </c>
      <c r="AN495" s="52" t="s">
        <v>596</v>
      </c>
      <c r="AO495" s="195" t="s">
        <v>208</v>
      </c>
      <c r="AP495" s="195" t="s">
        <v>99</v>
      </c>
      <c r="AQ495" s="195" t="s">
        <v>638</v>
      </c>
      <c r="AR495" s="148" t="s">
        <v>639</v>
      </c>
      <c r="AS495" s="195" t="s">
        <v>267</v>
      </c>
      <c r="AT495" s="200">
        <v>0</v>
      </c>
      <c r="AU495" s="200">
        <v>0</v>
      </c>
      <c r="AV495" s="200">
        <v>683703</v>
      </c>
      <c r="AW495" s="219">
        <v>2467600</v>
      </c>
      <c r="AX495" s="219">
        <v>2517600</v>
      </c>
      <c r="AY495" s="219">
        <v>2517600</v>
      </c>
      <c r="AZ495" s="197">
        <v>10101</v>
      </c>
      <c r="BA495" s="222"/>
      <c r="BB495" s="588"/>
      <c r="BC495" s="223"/>
      <c r="BD495" s="224"/>
      <c r="BE495" s="224"/>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c r="CZ495" s="35"/>
      <c r="DA495" s="35"/>
      <c r="DB495" s="35"/>
      <c r="DC495" s="35"/>
      <c r="DD495" s="35"/>
      <c r="DE495" s="35"/>
      <c r="DF495" s="35"/>
      <c r="DG495" s="35"/>
      <c r="DH495" s="35"/>
      <c r="DI495" s="35"/>
      <c r="DJ495" s="35"/>
      <c r="DK495" s="35"/>
      <c r="DL495" s="35"/>
      <c r="DM495" s="35"/>
      <c r="DN495" s="35"/>
      <c r="DO495" s="35"/>
      <c r="DP495" s="35"/>
      <c r="DQ495" s="35"/>
      <c r="DR495" s="35"/>
      <c r="DS495" s="35"/>
      <c r="DT495" s="35"/>
      <c r="DU495" s="35"/>
      <c r="DV495" s="35"/>
      <c r="DW495" s="35"/>
      <c r="DX495" s="35"/>
      <c r="DY495" s="35"/>
      <c r="DZ495" s="35"/>
      <c r="EA495" s="35"/>
      <c r="EB495" s="35"/>
      <c r="EC495" s="35"/>
      <c r="ED495" s="35"/>
      <c r="EE495" s="35"/>
      <c r="EF495" s="35"/>
      <c r="EG495" s="35"/>
      <c r="EH495" s="35"/>
      <c r="EI495" s="35"/>
      <c r="EJ495" s="35"/>
      <c r="EK495" s="35"/>
      <c r="EL495" s="35"/>
      <c r="EM495" s="35"/>
      <c r="EN495" s="35"/>
      <c r="EO495" s="35"/>
      <c r="EP495" s="35"/>
      <c r="EQ495" s="35"/>
      <c r="ER495" s="35"/>
      <c r="ES495" s="35"/>
      <c r="ET495" s="35"/>
      <c r="EU495" s="35"/>
      <c r="EV495" s="35"/>
      <c r="EW495" s="35"/>
      <c r="EX495" s="35"/>
      <c r="EY495" s="35"/>
      <c r="EZ495" s="35"/>
      <c r="FA495" s="35"/>
      <c r="FB495" s="35"/>
      <c r="FC495" s="35"/>
      <c r="FD495" s="35"/>
      <c r="FE495" s="35"/>
      <c r="FF495" s="35"/>
      <c r="FG495" s="35"/>
      <c r="FH495" s="35"/>
      <c r="FI495" s="35"/>
      <c r="FJ495" s="35"/>
      <c r="FK495" s="35"/>
      <c r="FL495" s="35"/>
      <c r="FM495" s="35"/>
      <c r="FN495" s="35"/>
      <c r="FO495" s="35"/>
      <c r="FP495" s="35"/>
      <c r="FQ495" s="35"/>
      <c r="FR495" s="35"/>
      <c r="FS495" s="35"/>
      <c r="FT495" s="35"/>
      <c r="FU495" s="35"/>
      <c r="FV495" s="35"/>
      <c r="FW495" s="35"/>
      <c r="FX495" s="35"/>
      <c r="FY495" s="35"/>
      <c r="FZ495" s="35"/>
      <c r="GA495" s="35"/>
      <c r="GB495" s="35"/>
      <c r="GC495" s="35"/>
      <c r="GD495" s="35"/>
      <c r="GE495" s="35"/>
      <c r="GF495" s="35"/>
      <c r="GG495" s="35"/>
      <c r="GH495" s="35"/>
      <c r="GI495" s="35"/>
      <c r="GJ495" s="35"/>
      <c r="GK495" s="35"/>
      <c r="GL495" s="35"/>
      <c r="GM495" s="35"/>
      <c r="GN495" s="35"/>
      <c r="GO495" s="35"/>
      <c r="GP495" s="35"/>
      <c r="GQ495" s="35"/>
      <c r="GR495" s="35"/>
      <c r="GS495" s="35"/>
      <c r="GT495" s="35"/>
      <c r="GU495" s="35"/>
      <c r="GV495" s="35"/>
      <c r="GW495" s="35"/>
      <c r="GX495" s="35"/>
      <c r="GY495" s="35"/>
      <c r="GZ495" s="35"/>
      <c r="HA495" s="35"/>
      <c r="HB495" s="35"/>
      <c r="HC495" s="35"/>
      <c r="HD495" s="35"/>
      <c r="HE495" s="35"/>
      <c r="HF495" s="35"/>
      <c r="HG495" s="35"/>
      <c r="HH495" s="35"/>
      <c r="HI495" s="35"/>
      <c r="HJ495" s="35"/>
      <c r="HK495" s="35"/>
      <c r="HL495" s="35"/>
      <c r="HM495" s="35"/>
      <c r="HN495" s="35"/>
      <c r="HO495" s="35"/>
      <c r="HP495" s="35"/>
      <c r="HQ495" s="35"/>
      <c r="HR495" s="35"/>
      <c r="HS495" s="35"/>
      <c r="HT495" s="35"/>
      <c r="HU495" s="35"/>
      <c r="HV495" s="35"/>
      <c r="HW495" s="35"/>
      <c r="HX495" s="35"/>
      <c r="HY495" s="35"/>
      <c r="HZ495" s="35"/>
      <c r="IA495" s="35"/>
      <c r="IB495" s="35"/>
      <c r="IC495" s="35"/>
      <c r="ID495" s="35"/>
      <c r="IE495" s="35"/>
      <c r="IF495" s="35"/>
      <c r="IG495" s="35"/>
      <c r="IH495" s="35"/>
      <c r="II495" s="35"/>
      <c r="IJ495" s="35"/>
      <c r="IK495" s="35"/>
      <c r="IL495" s="35"/>
      <c r="IM495" s="35"/>
      <c r="IN495" s="35"/>
      <c r="IO495" s="35"/>
      <c r="IP495" s="35"/>
      <c r="IQ495" s="35"/>
      <c r="IR495" s="35"/>
      <c r="IS495" s="35"/>
      <c r="IT495" s="35"/>
      <c r="IU495" s="35"/>
      <c r="IV495" s="35"/>
    </row>
    <row r="496" spans="1:256" ht="191.25">
      <c r="A496" s="191" t="s">
        <v>599</v>
      </c>
      <c r="B496" s="45" t="s">
        <v>600</v>
      </c>
      <c r="C496" s="187">
        <v>401000030</v>
      </c>
      <c r="D496" s="154" t="s">
        <v>649</v>
      </c>
      <c r="E496" s="144" t="s">
        <v>592</v>
      </c>
      <c r="F496" s="52"/>
      <c r="G496" s="52"/>
      <c r="H496" s="155" t="s">
        <v>71</v>
      </c>
      <c r="I496" s="52"/>
      <c r="J496" s="155">
        <v>16</v>
      </c>
      <c r="K496" s="155">
        <v>1</v>
      </c>
      <c r="L496" s="155">
        <v>17</v>
      </c>
      <c r="M496" s="155"/>
      <c r="N496" s="155"/>
      <c r="O496" s="155"/>
      <c r="P496" s="52" t="s">
        <v>614</v>
      </c>
      <c r="Q496" s="52" t="s">
        <v>74</v>
      </c>
      <c r="R496" s="146"/>
      <c r="S496" s="146"/>
      <c r="T496" s="146" t="s">
        <v>71</v>
      </c>
      <c r="U496" s="146"/>
      <c r="V496" s="146">
        <v>9</v>
      </c>
      <c r="W496" s="146">
        <v>1</v>
      </c>
      <c r="X496" s="146"/>
      <c r="Y496" s="146"/>
      <c r="Z496" s="146"/>
      <c r="AA496" s="146"/>
      <c r="AB496" s="52" t="s">
        <v>615</v>
      </c>
      <c r="AC496" s="188" t="s">
        <v>594</v>
      </c>
      <c r="AD496" s="189"/>
      <c r="AE496" s="189"/>
      <c r="AF496" s="189"/>
      <c r="AG496" s="189"/>
      <c r="AH496" s="189"/>
      <c r="AI496" s="189"/>
      <c r="AJ496" s="189"/>
      <c r="AK496" s="189"/>
      <c r="AL496" s="189"/>
      <c r="AM496" s="190" t="s">
        <v>768</v>
      </c>
      <c r="AN496" s="52" t="s">
        <v>596</v>
      </c>
      <c r="AO496" s="195" t="s">
        <v>208</v>
      </c>
      <c r="AP496" s="195" t="s">
        <v>99</v>
      </c>
      <c r="AQ496" s="195" t="s">
        <v>669</v>
      </c>
      <c r="AR496" s="148" t="s">
        <v>670</v>
      </c>
      <c r="AS496" s="195" t="s">
        <v>267</v>
      </c>
      <c r="AT496" s="200">
        <v>0</v>
      </c>
      <c r="AU496" s="200">
        <v>0</v>
      </c>
      <c r="AV496" s="200">
        <v>1017578.9</v>
      </c>
      <c r="AW496" s="219">
        <v>0</v>
      </c>
      <c r="AX496" s="219">
        <v>0</v>
      </c>
      <c r="AY496" s="219">
        <v>0</v>
      </c>
      <c r="AZ496" s="197">
        <v>10101</v>
      </c>
      <c r="BA496" s="222"/>
      <c r="BB496" s="588"/>
      <c r="BC496" s="223"/>
      <c r="BD496" s="224"/>
      <c r="BE496" s="224"/>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5"/>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c r="FM496" s="35"/>
      <c r="FN496" s="35"/>
      <c r="FO496" s="35"/>
      <c r="FP496" s="35"/>
      <c r="FQ496" s="35"/>
      <c r="FR496" s="35"/>
      <c r="FS496" s="35"/>
      <c r="FT496" s="35"/>
      <c r="FU496" s="35"/>
      <c r="FV496" s="35"/>
      <c r="FW496" s="35"/>
      <c r="FX496" s="35"/>
      <c r="FY496" s="35"/>
      <c r="FZ496" s="35"/>
      <c r="GA496" s="35"/>
      <c r="GB496" s="35"/>
      <c r="GC496" s="35"/>
      <c r="GD496" s="35"/>
      <c r="GE496" s="35"/>
      <c r="GF496" s="35"/>
      <c r="GG496" s="35"/>
      <c r="GH496" s="35"/>
      <c r="GI496" s="35"/>
      <c r="GJ496" s="35"/>
      <c r="GK496" s="35"/>
      <c r="GL496" s="35"/>
      <c r="GM496" s="35"/>
      <c r="GN496" s="35"/>
      <c r="GO496" s="35"/>
      <c r="GP496" s="35"/>
      <c r="GQ496" s="35"/>
      <c r="GR496" s="35"/>
      <c r="GS496" s="35"/>
      <c r="GT496" s="35"/>
      <c r="GU496" s="35"/>
      <c r="GV496" s="35"/>
      <c r="GW496" s="35"/>
      <c r="GX496" s="35"/>
      <c r="GY496" s="35"/>
      <c r="GZ496" s="35"/>
      <c r="HA496" s="35"/>
      <c r="HB496" s="35"/>
      <c r="HC496" s="35"/>
      <c r="HD496" s="35"/>
      <c r="HE496" s="35"/>
      <c r="HF496" s="35"/>
      <c r="HG496" s="35"/>
      <c r="HH496" s="35"/>
      <c r="HI496" s="35"/>
      <c r="HJ496" s="35"/>
      <c r="HK496" s="35"/>
      <c r="HL496" s="35"/>
      <c r="HM496" s="35"/>
      <c r="HN496" s="35"/>
      <c r="HO496" s="35"/>
      <c r="HP496" s="35"/>
      <c r="HQ496" s="35"/>
      <c r="HR496" s="35"/>
      <c r="HS496" s="35"/>
      <c r="HT496" s="35"/>
      <c r="HU496" s="35"/>
      <c r="HV496" s="35"/>
      <c r="HW496" s="35"/>
      <c r="HX496" s="35"/>
      <c r="HY496" s="35"/>
      <c r="HZ496" s="35"/>
      <c r="IA496" s="35"/>
      <c r="IB496" s="35"/>
      <c r="IC496" s="35"/>
      <c r="ID496" s="35"/>
      <c r="IE496" s="35"/>
      <c r="IF496" s="35"/>
      <c r="IG496" s="35"/>
      <c r="IH496" s="35"/>
      <c r="II496" s="35"/>
      <c r="IJ496" s="35"/>
      <c r="IK496" s="35"/>
      <c r="IL496" s="35"/>
      <c r="IM496" s="35"/>
      <c r="IN496" s="35"/>
      <c r="IO496" s="35"/>
      <c r="IP496" s="35"/>
      <c r="IQ496" s="35"/>
      <c r="IR496" s="35"/>
      <c r="IS496" s="35"/>
      <c r="IT496" s="35"/>
      <c r="IU496" s="35"/>
      <c r="IV496" s="35"/>
    </row>
    <row r="497" spans="1:256" ht="191.25">
      <c r="A497" s="191" t="s">
        <v>599</v>
      </c>
      <c r="B497" s="45" t="s">
        <v>600</v>
      </c>
      <c r="C497" s="187">
        <v>401000029</v>
      </c>
      <c r="D497" s="154" t="s">
        <v>647</v>
      </c>
      <c r="E497" s="144" t="s">
        <v>592</v>
      </c>
      <c r="F497" s="52"/>
      <c r="G497" s="52"/>
      <c r="H497" s="155" t="s">
        <v>71</v>
      </c>
      <c r="I497" s="52"/>
      <c r="J497" s="155">
        <v>16</v>
      </c>
      <c r="K497" s="155">
        <v>1</v>
      </c>
      <c r="L497" s="155">
        <v>16</v>
      </c>
      <c r="M497" s="155"/>
      <c r="N497" s="155"/>
      <c r="O497" s="155"/>
      <c r="P497" s="52" t="s">
        <v>723</v>
      </c>
      <c r="Q497" s="52" t="s">
        <v>74</v>
      </c>
      <c r="R497" s="146"/>
      <c r="S497" s="146"/>
      <c r="T497" s="146" t="s">
        <v>71</v>
      </c>
      <c r="U497" s="146"/>
      <c r="V497" s="146">
        <v>9</v>
      </c>
      <c r="W497" s="146">
        <v>1</v>
      </c>
      <c r="X497" s="146"/>
      <c r="Y497" s="146"/>
      <c r="Z497" s="146"/>
      <c r="AA497" s="146"/>
      <c r="AB497" s="52" t="s">
        <v>615</v>
      </c>
      <c r="AC497" s="208" t="s">
        <v>778</v>
      </c>
      <c r="AD497" s="189"/>
      <c r="AE497" s="189"/>
      <c r="AF497" s="189"/>
      <c r="AG497" s="189"/>
      <c r="AH497" s="189"/>
      <c r="AI497" s="189"/>
      <c r="AJ497" s="189"/>
      <c r="AK497" s="189"/>
      <c r="AL497" s="189"/>
      <c r="AM497" s="194" t="s">
        <v>648</v>
      </c>
      <c r="AN497" s="52" t="s">
        <v>779</v>
      </c>
      <c r="AO497" s="195" t="s">
        <v>208</v>
      </c>
      <c r="AP497" s="195" t="s">
        <v>99</v>
      </c>
      <c r="AQ497" s="195" t="s">
        <v>669</v>
      </c>
      <c r="AR497" s="148" t="s">
        <v>670</v>
      </c>
      <c r="AS497" s="195">
        <v>612</v>
      </c>
      <c r="AT497" s="200">
        <v>0</v>
      </c>
      <c r="AU497" s="200">
        <v>0</v>
      </c>
      <c r="AV497" s="200">
        <v>3840883.8</v>
      </c>
      <c r="AW497" s="219">
        <v>0</v>
      </c>
      <c r="AX497" s="219">
        <v>0</v>
      </c>
      <c r="AY497" s="219">
        <v>0</v>
      </c>
      <c r="AZ497" s="197">
        <v>10101</v>
      </c>
      <c r="BA497" s="222"/>
      <c r="BB497" s="588"/>
      <c r="BC497" s="223"/>
      <c r="BD497" s="224"/>
      <c r="BE497" s="224"/>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c r="CZ497" s="35"/>
      <c r="DA497" s="35"/>
      <c r="DB497" s="35"/>
      <c r="DC497" s="35"/>
      <c r="DD497" s="35"/>
      <c r="DE497" s="35"/>
      <c r="DF497" s="35"/>
      <c r="DG497" s="35"/>
      <c r="DH497" s="35"/>
      <c r="DI497" s="35"/>
      <c r="DJ497" s="35"/>
      <c r="DK497" s="35"/>
      <c r="DL497" s="35"/>
      <c r="DM497" s="35"/>
      <c r="DN497" s="35"/>
      <c r="DO497" s="35"/>
      <c r="DP497" s="35"/>
      <c r="DQ497" s="35"/>
      <c r="DR497" s="35"/>
      <c r="DS497" s="35"/>
      <c r="DT497" s="35"/>
      <c r="DU497" s="35"/>
      <c r="DV497" s="35"/>
      <c r="DW497" s="35"/>
      <c r="DX497" s="35"/>
      <c r="DY497" s="35"/>
      <c r="DZ497" s="35"/>
      <c r="EA497" s="35"/>
      <c r="EB497" s="35"/>
      <c r="EC497" s="35"/>
      <c r="ED497" s="35"/>
      <c r="EE497" s="35"/>
      <c r="EF497" s="35"/>
      <c r="EG497" s="35"/>
      <c r="EH497" s="35"/>
      <c r="EI497" s="35"/>
      <c r="EJ497" s="35"/>
      <c r="EK497" s="35"/>
      <c r="EL497" s="35"/>
      <c r="EM497" s="35"/>
      <c r="EN497" s="35"/>
      <c r="EO497" s="35"/>
      <c r="EP497" s="35"/>
      <c r="EQ497" s="35"/>
      <c r="ER497" s="35"/>
      <c r="ES497" s="35"/>
      <c r="ET497" s="35"/>
      <c r="EU497" s="35"/>
      <c r="EV497" s="35"/>
      <c r="EW497" s="35"/>
      <c r="EX497" s="35"/>
      <c r="EY497" s="35"/>
      <c r="EZ497" s="35"/>
      <c r="FA497" s="35"/>
      <c r="FB497" s="35"/>
      <c r="FC497" s="35"/>
      <c r="FD497" s="35"/>
      <c r="FE497" s="35"/>
      <c r="FF497" s="35"/>
      <c r="FG497" s="35"/>
      <c r="FH497" s="35"/>
      <c r="FI497" s="35"/>
      <c r="FJ497" s="35"/>
      <c r="FK497" s="35"/>
      <c r="FL497" s="35"/>
      <c r="FM497" s="35"/>
      <c r="FN497" s="35"/>
      <c r="FO497" s="35"/>
      <c r="FP497" s="35"/>
      <c r="FQ497" s="35"/>
      <c r="FR497" s="35"/>
      <c r="FS497" s="35"/>
      <c r="FT497" s="35"/>
      <c r="FU497" s="35"/>
      <c r="FV497" s="35"/>
      <c r="FW497" s="35"/>
      <c r="FX497" s="35"/>
      <c r="FY497" s="35"/>
      <c r="FZ497" s="35"/>
      <c r="GA497" s="35"/>
      <c r="GB497" s="35"/>
      <c r="GC497" s="35"/>
      <c r="GD497" s="35"/>
      <c r="GE497" s="35"/>
      <c r="GF497" s="35"/>
      <c r="GG497" s="35"/>
      <c r="GH497" s="35"/>
      <c r="GI497" s="35"/>
      <c r="GJ497" s="35"/>
      <c r="GK497" s="35"/>
      <c r="GL497" s="35"/>
      <c r="GM497" s="35"/>
      <c r="GN497" s="35"/>
      <c r="GO497" s="35"/>
      <c r="GP497" s="35"/>
      <c r="GQ497" s="35"/>
      <c r="GR497" s="35"/>
      <c r="GS497" s="35"/>
      <c r="GT497" s="35"/>
      <c r="GU497" s="35"/>
      <c r="GV497" s="35"/>
      <c r="GW497" s="35"/>
      <c r="GX497" s="35"/>
      <c r="GY497" s="35"/>
      <c r="GZ497" s="35"/>
      <c r="HA497" s="35"/>
      <c r="HB497" s="35"/>
      <c r="HC497" s="35"/>
      <c r="HD497" s="35"/>
      <c r="HE497" s="35"/>
      <c r="HF497" s="35"/>
      <c r="HG497" s="35"/>
      <c r="HH497" s="35"/>
      <c r="HI497" s="35"/>
      <c r="HJ497" s="35"/>
      <c r="HK497" s="35"/>
      <c r="HL497" s="35"/>
      <c r="HM497" s="35"/>
      <c r="HN497" s="35"/>
      <c r="HO497" s="35"/>
      <c r="HP497" s="35"/>
      <c r="HQ497" s="35"/>
      <c r="HR497" s="35"/>
      <c r="HS497" s="35"/>
      <c r="HT497" s="35"/>
      <c r="HU497" s="35"/>
      <c r="HV497" s="35"/>
      <c r="HW497" s="35"/>
      <c r="HX497" s="35"/>
      <c r="HY497" s="35"/>
      <c r="HZ497" s="35"/>
      <c r="IA497" s="35"/>
      <c r="IB497" s="35"/>
      <c r="IC497" s="35"/>
      <c r="ID497" s="35"/>
      <c r="IE497" s="35"/>
      <c r="IF497" s="35"/>
      <c r="IG497" s="35"/>
      <c r="IH497" s="35"/>
      <c r="II497" s="35"/>
      <c r="IJ497" s="35"/>
      <c r="IK497" s="35"/>
      <c r="IL497" s="35"/>
      <c r="IM497" s="35"/>
      <c r="IN497" s="35"/>
      <c r="IO497" s="35"/>
      <c r="IP497" s="35"/>
      <c r="IQ497" s="35"/>
      <c r="IR497" s="35"/>
      <c r="IS497" s="35"/>
      <c r="IT497" s="35"/>
      <c r="IU497" s="35"/>
      <c r="IV497" s="35"/>
    </row>
    <row r="498" spans="1:256" ht="140.25">
      <c r="A498" s="191" t="s">
        <v>599</v>
      </c>
      <c r="B498" s="45" t="s">
        <v>600</v>
      </c>
      <c r="C498" s="187">
        <v>401000032</v>
      </c>
      <c r="D498" s="154" t="s">
        <v>625</v>
      </c>
      <c r="E498" s="144" t="s">
        <v>592</v>
      </c>
      <c r="F498" s="52"/>
      <c r="G498" s="52"/>
      <c r="H498" s="155" t="s">
        <v>71</v>
      </c>
      <c r="I498" s="52"/>
      <c r="J498" s="155">
        <v>16</v>
      </c>
      <c r="K498" s="155">
        <v>1</v>
      </c>
      <c r="L498" s="155">
        <v>17</v>
      </c>
      <c r="M498" s="155"/>
      <c r="N498" s="155"/>
      <c r="O498" s="155"/>
      <c r="P498" s="52" t="s">
        <v>614</v>
      </c>
      <c r="Q498" s="52" t="s">
        <v>74</v>
      </c>
      <c r="R498" s="146"/>
      <c r="S498" s="146"/>
      <c r="T498" s="146" t="s">
        <v>71</v>
      </c>
      <c r="U498" s="146"/>
      <c r="V498" s="146">
        <v>9</v>
      </c>
      <c r="W498" s="146">
        <v>1</v>
      </c>
      <c r="X498" s="146"/>
      <c r="Y498" s="146"/>
      <c r="Z498" s="146"/>
      <c r="AA498" s="146"/>
      <c r="AB498" s="52" t="s">
        <v>615</v>
      </c>
      <c r="AC498" s="188" t="s">
        <v>594</v>
      </c>
      <c r="AD498" s="189"/>
      <c r="AE498" s="189"/>
      <c r="AF498" s="189"/>
      <c r="AG498" s="189"/>
      <c r="AH498" s="189"/>
      <c r="AI498" s="189"/>
      <c r="AJ498" s="189"/>
      <c r="AK498" s="189"/>
      <c r="AL498" s="189"/>
      <c r="AM498" s="190" t="s">
        <v>768</v>
      </c>
      <c r="AN498" s="52" t="s">
        <v>596</v>
      </c>
      <c r="AO498" s="195" t="s">
        <v>208</v>
      </c>
      <c r="AP498" s="195" t="s">
        <v>99</v>
      </c>
      <c r="AQ498" s="195" t="s">
        <v>780</v>
      </c>
      <c r="AR498" s="148" t="s">
        <v>628</v>
      </c>
      <c r="AS498" s="195">
        <v>612</v>
      </c>
      <c r="AT498" s="200">
        <v>0</v>
      </c>
      <c r="AU498" s="200">
        <v>0</v>
      </c>
      <c r="AV498" s="200">
        <v>30000</v>
      </c>
      <c r="AW498" s="219">
        <v>0</v>
      </c>
      <c r="AX498" s="219">
        <v>0</v>
      </c>
      <c r="AY498" s="219">
        <v>0</v>
      </c>
      <c r="AZ498" s="197">
        <v>10101</v>
      </c>
      <c r="BA498" s="222"/>
      <c r="BB498" s="588"/>
      <c r="BC498" s="223"/>
      <c r="BD498" s="224"/>
      <c r="BE498" s="224"/>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c r="CZ498" s="35"/>
      <c r="DA498" s="35"/>
      <c r="DB498" s="35"/>
      <c r="DC498" s="35"/>
      <c r="DD498" s="35"/>
      <c r="DE498" s="35"/>
      <c r="DF498" s="35"/>
      <c r="DG498" s="35"/>
      <c r="DH498" s="35"/>
      <c r="DI498" s="35"/>
      <c r="DJ498" s="35"/>
      <c r="DK498" s="35"/>
      <c r="DL498" s="35"/>
      <c r="DM498" s="35"/>
      <c r="DN498" s="35"/>
      <c r="DO498" s="35"/>
      <c r="DP498" s="35"/>
      <c r="DQ498" s="35"/>
      <c r="DR498" s="35"/>
      <c r="DS498" s="35"/>
      <c r="DT498" s="35"/>
      <c r="DU498" s="35"/>
      <c r="DV498" s="35"/>
      <c r="DW498" s="35"/>
      <c r="DX498" s="35"/>
      <c r="DY498" s="35"/>
      <c r="DZ498" s="35"/>
      <c r="EA498" s="35"/>
      <c r="EB498" s="35"/>
      <c r="EC498" s="35"/>
      <c r="ED498" s="35"/>
      <c r="EE498" s="35"/>
      <c r="EF498" s="35"/>
      <c r="EG498" s="35"/>
      <c r="EH498" s="35"/>
      <c r="EI498" s="35"/>
      <c r="EJ498" s="35"/>
      <c r="EK498" s="35"/>
      <c r="EL498" s="35"/>
      <c r="EM498" s="35"/>
      <c r="EN498" s="35"/>
      <c r="EO498" s="35"/>
      <c r="EP498" s="35"/>
      <c r="EQ498" s="35"/>
      <c r="ER498" s="35"/>
      <c r="ES498" s="35"/>
      <c r="ET498" s="35"/>
      <c r="EU498" s="35"/>
      <c r="EV498" s="35"/>
      <c r="EW498" s="35"/>
      <c r="EX498" s="35"/>
      <c r="EY498" s="35"/>
      <c r="EZ498" s="35"/>
      <c r="FA498" s="35"/>
      <c r="FB498" s="35"/>
      <c r="FC498" s="35"/>
      <c r="FD498" s="35"/>
      <c r="FE498" s="35"/>
      <c r="FF498" s="35"/>
      <c r="FG498" s="35"/>
      <c r="FH498" s="35"/>
      <c r="FI498" s="35"/>
      <c r="FJ498" s="35"/>
      <c r="FK498" s="35"/>
      <c r="FL498" s="35"/>
      <c r="FM498" s="35"/>
      <c r="FN498" s="35"/>
      <c r="FO498" s="35"/>
      <c r="FP498" s="35"/>
      <c r="FQ498" s="35"/>
      <c r="FR498" s="35"/>
      <c r="FS498" s="35"/>
      <c r="FT498" s="35"/>
      <c r="FU498" s="35"/>
      <c r="FV498" s="35"/>
      <c r="FW498" s="35"/>
      <c r="FX498" s="35"/>
      <c r="FY498" s="35"/>
      <c r="FZ498" s="35"/>
      <c r="GA498" s="35"/>
      <c r="GB498" s="35"/>
      <c r="GC498" s="35"/>
      <c r="GD498" s="35"/>
      <c r="GE498" s="35"/>
      <c r="GF498" s="35"/>
      <c r="GG498" s="35"/>
      <c r="GH498" s="35"/>
      <c r="GI498" s="35"/>
      <c r="GJ498" s="35"/>
      <c r="GK498" s="35"/>
      <c r="GL498" s="35"/>
      <c r="GM498" s="35"/>
      <c r="GN498" s="35"/>
      <c r="GO498" s="35"/>
      <c r="GP498" s="35"/>
      <c r="GQ498" s="35"/>
      <c r="GR498" s="35"/>
      <c r="GS498" s="35"/>
      <c r="GT498" s="35"/>
      <c r="GU498" s="35"/>
      <c r="GV498" s="35"/>
      <c r="GW498" s="35"/>
      <c r="GX498" s="35"/>
      <c r="GY498" s="35"/>
      <c r="GZ498" s="35"/>
      <c r="HA498" s="35"/>
      <c r="HB498" s="35"/>
      <c r="HC498" s="35"/>
      <c r="HD498" s="35"/>
      <c r="HE498" s="35"/>
      <c r="HF498" s="35"/>
      <c r="HG498" s="35"/>
      <c r="HH498" s="35"/>
      <c r="HI498" s="35"/>
      <c r="HJ498" s="35"/>
      <c r="HK498" s="35"/>
      <c r="HL498" s="35"/>
      <c r="HM498" s="35"/>
      <c r="HN498" s="35"/>
      <c r="HO498" s="35"/>
      <c r="HP498" s="35"/>
      <c r="HQ498" s="35"/>
      <c r="HR498" s="35"/>
      <c r="HS498" s="35"/>
      <c r="HT498" s="35"/>
      <c r="HU498" s="35"/>
      <c r="HV498" s="35"/>
      <c r="HW498" s="35"/>
      <c r="HX498" s="35"/>
      <c r="HY498" s="35"/>
      <c r="HZ498" s="35"/>
      <c r="IA498" s="35"/>
      <c r="IB498" s="35"/>
      <c r="IC498" s="35"/>
      <c r="ID498" s="35"/>
      <c r="IE498" s="35"/>
      <c r="IF498" s="35"/>
      <c r="IG498" s="35"/>
      <c r="IH498" s="35"/>
      <c r="II498" s="35"/>
      <c r="IJ498" s="35"/>
      <c r="IK498" s="35"/>
      <c r="IL498" s="35"/>
      <c r="IM498" s="35"/>
      <c r="IN498" s="35"/>
      <c r="IO498" s="35"/>
      <c r="IP498" s="35"/>
      <c r="IQ498" s="35"/>
      <c r="IR498" s="35"/>
      <c r="IS498" s="35"/>
      <c r="IT498" s="35"/>
      <c r="IU498" s="35"/>
      <c r="IV498" s="35"/>
    </row>
    <row r="499" spans="1:256" ht="89.25">
      <c r="A499" s="191">
        <v>607</v>
      </c>
      <c r="B499" s="45" t="s">
        <v>600</v>
      </c>
      <c r="C499" s="187">
        <v>401000030</v>
      </c>
      <c r="D499" s="154" t="s">
        <v>649</v>
      </c>
      <c r="E499" s="144" t="s">
        <v>592</v>
      </c>
      <c r="F499" s="52"/>
      <c r="G499" s="52"/>
      <c r="H499" s="155" t="s">
        <v>71</v>
      </c>
      <c r="I499" s="52"/>
      <c r="J499" s="155">
        <v>16</v>
      </c>
      <c r="K499" s="155">
        <v>1</v>
      </c>
      <c r="L499" s="155">
        <v>17</v>
      </c>
      <c r="M499" s="155"/>
      <c r="N499" s="155"/>
      <c r="O499" s="155"/>
      <c r="P499" s="52" t="s">
        <v>616</v>
      </c>
      <c r="Q499" s="52" t="s">
        <v>74</v>
      </c>
      <c r="R499" s="146"/>
      <c r="S499" s="146"/>
      <c r="T499" s="146" t="s">
        <v>71</v>
      </c>
      <c r="U499" s="146"/>
      <c r="V499" s="146">
        <v>9</v>
      </c>
      <c r="W499" s="146">
        <v>1</v>
      </c>
      <c r="X499" s="146"/>
      <c r="Y499" s="146"/>
      <c r="Z499" s="146"/>
      <c r="AA499" s="146"/>
      <c r="AB499" s="52" t="s">
        <v>615</v>
      </c>
      <c r="AC499" s="188" t="s">
        <v>594</v>
      </c>
      <c r="AD499" s="189"/>
      <c r="AE499" s="189"/>
      <c r="AF499" s="189"/>
      <c r="AG499" s="189"/>
      <c r="AH499" s="189"/>
      <c r="AI499" s="189"/>
      <c r="AJ499" s="189"/>
      <c r="AK499" s="44"/>
      <c r="AL499" s="189"/>
      <c r="AM499" s="190" t="s">
        <v>768</v>
      </c>
      <c r="AN499" s="52" t="s">
        <v>781</v>
      </c>
      <c r="AO499" s="195" t="s">
        <v>208</v>
      </c>
      <c r="AP499" s="195" t="s">
        <v>99</v>
      </c>
      <c r="AQ499" s="195" t="s">
        <v>782</v>
      </c>
      <c r="AR499" s="148" t="s">
        <v>783</v>
      </c>
      <c r="AS499" s="195">
        <v>612</v>
      </c>
      <c r="AT499" s="200">
        <v>2571586.33</v>
      </c>
      <c r="AU499" s="200">
        <v>2571586.33</v>
      </c>
      <c r="AV499" s="200">
        <v>0</v>
      </c>
      <c r="AW499" s="219">
        <v>0</v>
      </c>
      <c r="AX499" s="200">
        <v>0</v>
      </c>
      <c r="AY499" s="200">
        <v>0</v>
      </c>
      <c r="AZ499" s="197">
        <v>10101</v>
      </c>
      <c r="BA499" s="222"/>
      <c r="BB499" s="588"/>
      <c r="BC499" s="223"/>
      <c r="BD499" s="224"/>
      <c r="BE499" s="224"/>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c r="CZ499" s="35"/>
      <c r="DA499" s="35"/>
      <c r="DB499" s="35"/>
      <c r="DC499" s="35"/>
      <c r="DD499" s="35"/>
      <c r="DE499" s="35"/>
      <c r="DF499" s="35"/>
      <c r="DG499" s="35"/>
      <c r="DH499" s="35"/>
      <c r="DI499" s="35"/>
      <c r="DJ499" s="35"/>
      <c r="DK499" s="35"/>
      <c r="DL499" s="35"/>
      <c r="DM499" s="35"/>
      <c r="DN499" s="35"/>
      <c r="DO499" s="35"/>
      <c r="DP499" s="35"/>
      <c r="DQ499" s="35"/>
      <c r="DR499" s="35"/>
      <c r="DS499" s="35"/>
      <c r="DT499" s="35"/>
      <c r="DU499" s="35"/>
      <c r="DV499" s="35"/>
      <c r="DW499" s="35"/>
      <c r="DX499" s="35"/>
      <c r="DY499" s="35"/>
      <c r="DZ499" s="35"/>
      <c r="EA499" s="35"/>
      <c r="EB499" s="35"/>
      <c r="EC499" s="35"/>
      <c r="ED499" s="35"/>
      <c r="EE499" s="35"/>
      <c r="EF499" s="35"/>
      <c r="EG499" s="35"/>
      <c r="EH499" s="35"/>
      <c r="EI499" s="35"/>
      <c r="EJ499" s="35"/>
      <c r="EK499" s="35"/>
      <c r="EL499" s="35"/>
      <c r="EM499" s="35"/>
      <c r="EN499" s="35"/>
      <c r="EO499" s="35"/>
      <c r="EP499" s="35"/>
      <c r="EQ499" s="35"/>
      <c r="ER499" s="35"/>
      <c r="ES499" s="35"/>
      <c r="ET499" s="35"/>
      <c r="EU499" s="35"/>
      <c r="EV499" s="35"/>
      <c r="EW499" s="35"/>
      <c r="EX499" s="35"/>
      <c r="EY499" s="35"/>
      <c r="EZ499" s="35"/>
      <c r="FA499" s="35"/>
      <c r="FB499" s="35"/>
      <c r="FC499" s="35"/>
      <c r="FD499" s="35"/>
      <c r="FE499" s="35"/>
      <c r="FF499" s="35"/>
      <c r="FG499" s="35"/>
      <c r="FH499" s="35"/>
      <c r="FI499" s="35"/>
      <c r="FJ499" s="35"/>
      <c r="FK499" s="35"/>
      <c r="FL499" s="35"/>
      <c r="FM499" s="35"/>
      <c r="FN499" s="35"/>
      <c r="FO499" s="35"/>
      <c r="FP499" s="35"/>
      <c r="FQ499" s="35"/>
      <c r="FR499" s="35"/>
      <c r="FS499" s="35"/>
      <c r="FT499" s="35"/>
      <c r="FU499" s="35"/>
      <c r="FV499" s="35"/>
      <c r="FW499" s="35"/>
      <c r="FX499" s="35"/>
      <c r="FY499" s="35"/>
      <c r="FZ499" s="35"/>
      <c r="GA499" s="35"/>
      <c r="GB499" s="35"/>
      <c r="GC499" s="35"/>
      <c r="GD499" s="35"/>
      <c r="GE499" s="35"/>
      <c r="GF499" s="35"/>
      <c r="GG499" s="35"/>
      <c r="GH499" s="35"/>
      <c r="GI499" s="35"/>
      <c r="GJ499" s="35"/>
      <c r="GK499" s="35"/>
      <c r="GL499" s="35"/>
      <c r="GM499" s="35"/>
      <c r="GN499" s="35"/>
      <c r="GO499" s="35"/>
      <c r="GP499" s="35"/>
      <c r="GQ499" s="35"/>
      <c r="GR499" s="35"/>
      <c r="GS499" s="35"/>
      <c r="GT499" s="35"/>
      <c r="GU499" s="35"/>
      <c r="GV499" s="35"/>
      <c r="GW499" s="35"/>
      <c r="GX499" s="35"/>
      <c r="GY499" s="35"/>
      <c r="GZ499" s="35"/>
      <c r="HA499" s="35"/>
      <c r="HB499" s="35"/>
      <c r="HC499" s="35"/>
      <c r="HD499" s="35"/>
      <c r="HE499" s="35"/>
      <c r="HF499" s="35"/>
      <c r="HG499" s="35"/>
      <c r="HH499" s="35"/>
      <c r="HI499" s="35"/>
      <c r="HJ499" s="35"/>
      <c r="HK499" s="35"/>
      <c r="HL499" s="35"/>
      <c r="HM499" s="35"/>
      <c r="HN499" s="35"/>
      <c r="HO499" s="35"/>
      <c r="HP499" s="35"/>
      <c r="HQ499" s="35"/>
      <c r="HR499" s="35"/>
      <c r="HS499" s="35"/>
      <c r="HT499" s="35"/>
      <c r="HU499" s="35"/>
      <c r="HV499" s="35"/>
      <c r="HW499" s="35"/>
      <c r="HX499" s="35"/>
      <c r="HY499" s="35"/>
      <c r="HZ499" s="35"/>
      <c r="IA499" s="35"/>
      <c r="IB499" s="35"/>
      <c r="IC499" s="35"/>
      <c r="ID499" s="35"/>
      <c r="IE499" s="35"/>
      <c r="IF499" s="35"/>
      <c r="IG499" s="35"/>
      <c r="IH499" s="35"/>
      <c r="II499" s="35"/>
      <c r="IJ499" s="35"/>
      <c r="IK499" s="35"/>
      <c r="IL499" s="35"/>
      <c r="IM499" s="35"/>
      <c r="IN499" s="35"/>
      <c r="IO499" s="35"/>
      <c r="IP499" s="35"/>
      <c r="IQ499" s="35"/>
      <c r="IR499" s="35"/>
      <c r="IS499" s="35"/>
      <c r="IT499" s="35"/>
      <c r="IU499" s="35"/>
      <c r="IV499" s="35"/>
    </row>
    <row r="500" spans="1:256" ht="191.25">
      <c r="A500" s="191">
        <v>607</v>
      </c>
      <c r="B500" s="45" t="s">
        <v>600</v>
      </c>
      <c r="C500" s="187">
        <v>401000029</v>
      </c>
      <c r="D500" s="154" t="s">
        <v>647</v>
      </c>
      <c r="E500" s="144" t="s">
        <v>592</v>
      </c>
      <c r="F500" s="52"/>
      <c r="G500" s="52"/>
      <c r="H500" s="155" t="s">
        <v>71</v>
      </c>
      <c r="I500" s="52"/>
      <c r="J500" s="155">
        <v>16</v>
      </c>
      <c r="K500" s="155">
        <v>1</v>
      </c>
      <c r="L500" s="155">
        <v>16</v>
      </c>
      <c r="M500" s="155"/>
      <c r="N500" s="155"/>
      <c r="O500" s="155"/>
      <c r="P500" s="52" t="s">
        <v>723</v>
      </c>
      <c r="Q500" s="52" t="s">
        <v>74</v>
      </c>
      <c r="R500" s="146"/>
      <c r="S500" s="146"/>
      <c r="T500" s="146" t="s">
        <v>71</v>
      </c>
      <c r="U500" s="146"/>
      <c r="V500" s="146">
        <v>9</v>
      </c>
      <c r="W500" s="146">
        <v>1</v>
      </c>
      <c r="X500" s="146"/>
      <c r="Y500" s="146"/>
      <c r="Z500" s="146"/>
      <c r="AA500" s="146"/>
      <c r="AB500" s="52" t="s">
        <v>615</v>
      </c>
      <c r="AC500" s="208" t="s">
        <v>778</v>
      </c>
      <c r="AD500" s="189"/>
      <c r="AE500" s="189"/>
      <c r="AF500" s="189"/>
      <c r="AG500" s="189"/>
      <c r="AH500" s="189"/>
      <c r="AI500" s="189"/>
      <c r="AJ500" s="189"/>
      <c r="AK500" s="189"/>
      <c r="AL500" s="189"/>
      <c r="AM500" s="194" t="s">
        <v>648</v>
      </c>
      <c r="AN500" s="52" t="s">
        <v>762</v>
      </c>
      <c r="AO500" s="195" t="s">
        <v>208</v>
      </c>
      <c r="AP500" s="195" t="s">
        <v>99</v>
      </c>
      <c r="AQ500" s="195" t="s">
        <v>782</v>
      </c>
      <c r="AR500" s="148" t="s">
        <v>783</v>
      </c>
      <c r="AS500" s="195" t="s">
        <v>267</v>
      </c>
      <c r="AT500" s="200">
        <v>529469.81999999995</v>
      </c>
      <c r="AU500" s="200">
        <v>529469.81999999995</v>
      </c>
      <c r="AV500" s="200">
        <v>0</v>
      </c>
      <c r="AW500" s="200">
        <v>0</v>
      </c>
      <c r="AX500" s="200">
        <v>0</v>
      </c>
      <c r="AY500" s="200">
        <v>0</v>
      </c>
      <c r="AZ500" s="197">
        <v>10101</v>
      </c>
      <c r="BA500" s="230"/>
      <c r="BB500" s="595"/>
      <c r="BC500" s="231"/>
      <c r="BD500" s="232"/>
      <c r="BE500" s="232"/>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C500" s="233"/>
      <c r="CD500" s="233"/>
      <c r="CE500" s="233"/>
      <c r="CF500" s="233"/>
      <c r="CG500" s="233"/>
      <c r="CH500" s="233"/>
      <c r="CI500" s="233"/>
      <c r="CJ500" s="233"/>
      <c r="CK500" s="233"/>
      <c r="CL500" s="233"/>
      <c r="CM500" s="233"/>
      <c r="CN500" s="233"/>
      <c r="CO500" s="233"/>
      <c r="CP500" s="233"/>
      <c r="CQ500" s="233"/>
      <c r="CR500" s="233"/>
      <c r="CS500" s="233"/>
      <c r="CT500" s="233"/>
      <c r="CU500" s="233"/>
      <c r="CV500" s="233"/>
      <c r="CW500" s="233"/>
      <c r="CX500" s="233"/>
      <c r="CY500" s="233"/>
      <c r="CZ500" s="233"/>
      <c r="DA500" s="233"/>
      <c r="DB500" s="233"/>
      <c r="DC500" s="233"/>
      <c r="DD500" s="233"/>
      <c r="DE500" s="233"/>
      <c r="DF500" s="233"/>
      <c r="DG500" s="233"/>
      <c r="DH500" s="233"/>
      <c r="DI500" s="233"/>
      <c r="DJ500" s="233"/>
      <c r="DK500" s="233"/>
      <c r="DL500" s="233"/>
      <c r="DM500" s="233"/>
      <c r="DN500" s="233"/>
      <c r="DO500" s="233"/>
      <c r="DP500" s="233"/>
      <c r="DQ500" s="233"/>
      <c r="DR500" s="233"/>
      <c r="DS500" s="233"/>
      <c r="DT500" s="233"/>
      <c r="DU500" s="233"/>
      <c r="DV500" s="233"/>
      <c r="DW500" s="233"/>
      <c r="DX500" s="233"/>
      <c r="DY500" s="233"/>
      <c r="DZ500" s="233"/>
      <c r="EA500" s="233"/>
      <c r="EB500" s="233"/>
      <c r="EC500" s="233"/>
      <c r="ED500" s="233"/>
      <c r="EE500" s="233"/>
      <c r="EF500" s="233"/>
      <c r="EG500" s="233"/>
      <c r="EH500" s="233"/>
      <c r="EI500" s="233"/>
      <c r="EJ500" s="233"/>
      <c r="EK500" s="233"/>
      <c r="EL500" s="233"/>
      <c r="EM500" s="233"/>
      <c r="EN500" s="233"/>
      <c r="EO500" s="233"/>
      <c r="EP500" s="233"/>
      <c r="EQ500" s="233"/>
      <c r="ER500" s="233"/>
      <c r="ES500" s="233"/>
      <c r="ET500" s="233"/>
      <c r="EU500" s="233"/>
      <c r="EV500" s="233"/>
      <c r="EW500" s="233"/>
      <c r="EX500" s="233"/>
      <c r="EY500" s="233"/>
      <c r="EZ500" s="233"/>
      <c r="FA500" s="233"/>
      <c r="FB500" s="233"/>
      <c r="FC500" s="233"/>
      <c r="FD500" s="233"/>
      <c r="FE500" s="233"/>
      <c r="FF500" s="233"/>
      <c r="FG500" s="233"/>
      <c r="FH500" s="233"/>
      <c r="FI500" s="233"/>
      <c r="FJ500" s="233"/>
      <c r="FK500" s="233"/>
      <c r="FL500" s="233"/>
      <c r="FM500" s="233"/>
      <c r="FN500" s="233"/>
      <c r="FO500" s="233"/>
      <c r="FP500" s="233"/>
      <c r="FQ500" s="233"/>
      <c r="FR500" s="233"/>
      <c r="FS500" s="233"/>
      <c r="FT500" s="233"/>
      <c r="FU500" s="233"/>
      <c r="FV500" s="233"/>
      <c r="FW500" s="233"/>
      <c r="FX500" s="233"/>
      <c r="FY500" s="233"/>
      <c r="FZ500" s="233"/>
      <c r="GA500" s="233"/>
      <c r="GB500" s="233"/>
      <c r="GC500" s="233"/>
      <c r="GD500" s="233"/>
      <c r="GE500" s="233"/>
      <c r="GF500" s="233"/>
      <c r="GG500" s="233"/>
      <c r="GH500" s="233"/>
      <c r="GI500" s="233"/>
      <c r="GJ500" s="233"/>
      <c r="GK500" s="233"/>
      <c r="GL500" s="233"/>
      <c r="GM500" s="233"/>
      <c r="GN500" s="233"/>
      <c r="GO500" s="233"/>
      <c r="GP500" s="233"/>
      <c r="GQ500" s="233"/>
      <c r="GR500" s="233"/>
      <c r="GS500" s="233"/>
      <c r="GT500" s="233"/>
      <c r="GU500" s="233"/>
      <c r="GV500" s="233"/>
      <c r="GW500" s="233"/>
      <c r="GX500" s="233"/>
      <c r="GY500" s="233"/>
      <c r="GZ500" s="233"/>
      <c r="HA500" s="233"/>
      <c r="HB500" s="233"/>
      <c r="HC500" s="233"/>
      <c r="HD500" s="233"/>
      <c r="HE500" s="233"/>
      <c r="HF500" s="233"/>
      <c r="HG500" s="233"/>
      <c r="HH500" s="233"/>
      <c r="HI500" s="233"/>
      <c r="HJ500" s="233"/>
      <c r="HK500" s="233"/>
      <c r="HL500" s="233"/>
      <c r="HM500" s="233"/>
      <c r="HN500" s="233"/>
      <c r="HO500" s="233"/>
      <c r="HP500" s="233"/>
      <c r="HQ500" s="233"/>
      <c r="HR500" s="233"/>
      <c r="HS500" s="233"/>
      <c r="HT500" s="233"/>
      <c r="HU500" s="233"/>
      <c r="HV500" s="233"/>
      <c r="HW500" s="233"/>
      <c r="HX500" s="233"/>
      <c r="HY500" s="233"/>
      <c r="HZ500" s="233"/>
      <c r="IA500" s="233"/>
      <c r="IB500" s="233"/>
      <c r="IC500" s="233"/>
      <c r="ID500" s="233"/>
      <c r="IE500" s="233"/>
      <c r="IF500" s="233"/>
      <c r="IG500" s="233"/>
      <c r="IH500" s="233"/>
      <c r="II500" s="233"/>
      <c r="IJ500" s="233"/>
      <c r="IK500" s="233"/>
      <c r="IL500" s="233"/>
      <c r="IM500" s="233"/>
      <c r="IN500" s="233"/>
      <c r="IO500" s="233"/>
      <c r="IP500" s="233"/>
      <c r="IQ500" s="233"/>
      <c r="IR500" s="233"/>
      <c r="IS500" s="233"/>
      <c r="IT500" s="233"/>
      <c r="IU500" s="233"/>
      <c r="IV500" s="233"/>
    </row>
    <row r="501" spans="1:256" ht="89.25">
      <c r="A501" s="191">
        <v>607</v>
      </c>
      <c r="B501" s="45" t="s">
        <v>600</v>
      </c>
      <c r="C501" s="187">
        <v>401000030</v>
      </c>
      <c r="D501" s="154" t="s">
        <v>649</v>
      </c>
      <c r="E501" s="144" t="s">
        <v>592</v>
      </c>
      <c r="F501" s="52"/>
      <c r="G501" s="52"/>
      <c r="H501" s="155" t="s">
        <v>71</v>
      </c>
      <c r="I501" s="52"/>
      <c r="J501" s="155">
        <v>16</v>
      </c>
      <c r="K501" s="155">
        <v>1</v>
      </c>
      <c r="L501" s="155">
        <v>17</v>
      </c>
      <c r="M501" s="155"/>
      <c r="N501" s="155"/>
      <c r="O501" s="155"/>
      <c r="P501" s="52" t="s">
        <v>616</v>
      </c>
      <c r="Q501" s="52" t="s">
        <v>74</v>
      </c>
      <c r="R501" s="146"/>
      <c r="S501" s="146"/>
      <c r="T501" s="146" t="s">
        <v>71</v>
      </c>
      <c r="U501" s="146"/>
      <c r="V501" s="146">
        <v>9</v>
      </c>
      <c r="W501" s="146">
        <v>1</v>
      </c>
      <c r="X501" s="146"/>
      <c r="Y501" s="146"/>
      <c r="Z501" s="146"/>
      <c r="AA501" s="146"/>
      <c r="AB501" s="52" t="s">
        <v>615</v>
      </c>
      <c r="AC501" s="188" t="s">
        <v>594</v>
      </c>
      <c r="AD501" s="189"/>
      <c r="AE501" s="189"/>
      <c r="AF501" s="189"/>
      <c r="AG501" s="189"/>
      <c r="AH501" s="189"/>
      <c r="AI501" s="189"/>
      <c r="AJ501" s="189"/>
      <c r="AK501" s="189"/>
      <c r="AL501" s="189"/>
      <c r="AM501" s="190" t="s">
        <v>741</v>
      </c>
      <c r="AN501" s="52" t="s">
        <v>784</v>
      </c>
      <c r="AO501" s="195" t="s">
        <v>208</v>
      </c>
      <c r="AP501" s="195" t="s">
        <v>99</v>
      </c>
      <c r="AQ501" s="195" t="s">
        <v>785</v>
      </c>
      <c r="AR501" s="148" t="s">
        <v>286</v>
      </c>
      <c r="AS501" s="195" t="s">
        <v>267</v>
      </c>
      <c r="AT501" s="200">
        <v>76500</v>
      </c>
      <c r="AU501" s="200">
        <v>76500</v>
      </c>
      <c r="AV501" s="200">
        <v>0</v>
      </c>
      <c r="AW501" s="200">
        <v>76500</v>
      </c>
      <c r="AX501" s="200">
        <v>76500</v>
      </c>
      <c r="AY501" s="200">
        <v>76500</v>
      </c>
      <c r="AZ501" s="197">
        <v>10101</v>
      </c>
      <c r="BA501" s="222"/>
      <c r="BB501" s="588"/>
      <c r="BC501" s="223"/>
      <c r="BD501" s="224"/>
      <c r="BE501" s="224"/>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EV501" s="35"/>
      <c r="EW501" s="35"/>
      <c r="EX501" s="35"/>
      <c r="EY501" s="35"/>
      <c r="EZ501" s="35"/>
      <c r="FA501" s="35"/>
      <c r="FB501" s="35"/>
      <c r="FC501" s="35"/>
      <c r="FD501" s="35"/>
      <c r="FE501" s="35"/>
      <c r="FF501" s="35"/>
      <c r="FG501" s="35"/>
      <c r="FH501" s="35"/>
      <c r="FI501" s="35"/>
      <c r="FJ501" s="35"/>
      <c r="FK501" s="35"/>
      <c r="FL501" s="35"/>
      <c r="FM501" s="35"/>
      <c r="FN501" s="35"/>
      <c r="FO501" s="35"/>
      <c r="FP501" s="35"/>
      <c r="FQ501" s="35"/>
      <c r="FR501" s="35"/>
      <c r="FS501" s="35"/>
      <c r="FT501" s="35"/>
      <c r="FU501" s="35"/>
      <c r="FV501" s="35"/>
      <c r="FW501" s="35"/>
      <c r="FX501" s="35"/>
      <c r="FY501" s="35"/>
      <c r="FZ501" s="35"/>
      <c r="GA501" s="35"/>
      <c r="GB501" s="35"/>
      <c r="GC501" s="35"/>
      <c r="GD501" s="35"/>
      <c r="GE501" s="35"/>
      <c r="GF501" s="35"/>
      <c r="GG501" s="35"/>
      <c r="GH501" s="35"/>
      <c r="GI501" s="35"/>
      <c r="GJ501" s="35"/>
      <c r="GK501" s="35"/>
      <c r="GL501" s="35"/>
      <c r="GM501" s="35"/>
      <c r="GN501" s="35"/>
      <c r="GO501" s="35"/>
      <c r="GP501" s="35"/>
      <c r="GQ501" s="35"/>
      <c r="GR501" s="35"/>
      <c r="GS501" s="35"/>
      <c r="GT501" s="35"/>
      <c r="GU501" s="35"/>
      <c r="GV501" s="35"/>
      <c r="GW501" s="35"/>
      <c r="GX501" s="35"/>
      <c r="GY501" s="35"/>
      <c r="GZ501" s="35"/>
      <c r="HA501" s="35"/>
      <c r="HB501" s="35"/>
      <c r="HC501" s="35"/>
      <c r="HD501" s="35"/>
      <c r="HE501" s="35"/>
      <c r="HF501" s="35"/>
      <c r="HG501" s="35"/>
      <c r="HH501" s="35"/>
      <c r="HI501" s="35"/>
      <c r="HJ501" s="35"/>
      <c r="HK501" s="35"/>
      <c r="HL501" s="35"/>
      <c r="HM501" s="35"/>
      <c r="HN501" s="35"/>
      <c r="HO501" s="35"/>
      <c r="HP501" s="35"/>
      <c r="HQ501" s="35"/>
      <c r="HR501" s="35"/>
      <c r="HS501" s="35"/>
      <c r="HT501" s="35"/>
      <c r="HU501" s="35"/>
      <c r="HV501" s="35"/>
      <c r="HW501" s="35"/>
      <c r="HX501" s="35"/>
      <c r="HY501" s="35"/>
      <c r="HZ501" s="35"/>
      <c r="IA501" s="35"/>
      <c r="IB501" s="35"/>
      <c r="IC501" s="35"/>
      <c r="ID501" s="35"/>
      <c r="IE501" s="35"/>
      <c r="IF501" s="35"/>
      <c r="IG501" s="35"/>
      <c r="IH501" s="35"/>
      <c r="II501" s="35"/>
      <c r="IJ501" s="35"/>
      <c r="IK501" s="35"/>
      <c r="IL501" s="35"/>
      <c r="IM501" s="35"/>
      <c r="IN501" s="35"/>
      <c r="IO501" s="35"/>
      <c r="IP501" s="35"/>
      <c r="IQ501" s="35"/>
      <c r="IR501" s="35"/>
      <c r="IS501" s="35"/>
      <c r="IT501" s="35"/>
      <c r="IU501" s="35"/>
      <c r="IV501" s="35"/>
    </row>
    <row r="502" spans="1:256" ht="165.75">
      <c r="A502" s="191">
        <v>607</v>
      </c>
      <c r="B502" s="45" t="s">
        <v>590</v>
      </c>
      <c r="C502" s="187">
        <v>401000030</v>
      </c>
      <c r="D502" s="154" t="s">
        <v>649</v>
      </c>
      <c r="E502" s="144" t="s">
        <v>671</v>
      </c>
      <c r="F502" s="52"/>
      <c r="G502" s="52"/>
      <c r="H502" s="155" t="s">
        <v>672</v>
      </c>
      <c r="I502" s="52"/>
      <c r="J502" s="155">
        <v>10</v>
      </c>
      <c r="K502" s="155"/>
      <c r="L502" s="155"/>
      <c r="M502" s="155"/>
      <c r="N502" s="155" t="s">
        <v>673</v>
      </c>
      <c r="O502" s="155"/>
      <c r="P502" s="52" t="s">
        <v>695</v>
      </c>
      <c r="Q502" s="52" t="s">
        <v>675</v>
      </c>
      <c r="R502" s="146"/>
      <c r="S502" s="146"/>
      <c r="T502" s="146"/>
      <c r="U502" s="146"/>
      <c r="V502" s="146" t="s">
        <v>676</v>
      </c>
      <c r="W502" s="146" t="s">
        <v>677</v>
      </c>
      <c r="X502" s="146"/>
      <c r="Y502" s="146"/>
      <c r="Z502" s="146"/>
      <c r="AA502" s="146"/>
      <c r="AB502" s="52" t="s">
        <v>682</v>
      </c>
      <c r="AC502" s="188" t="s">
        <v>679</v>
      </c>
      <c r="AD502" s="189"/>
      <c r="AE502" s="189"/>
      <c r="AF502" s="189"/>
      <c r="AG502" s="189"/>
      <c r="AH502" s="189"/>
      <c r="AI502" s="189"/>
      <c r="AJ502" s="193" t="s">
        <v>680</v>
      </c>
      <c r="AK502" s="189"/>
      <c r="AL502" s="189"/>
      <c r="AM502" s="190"/>
      <c r="AN502" s="52" t="s">
        <v>786</v>
      </c>
      <c r="AO502" s="195" t="s">
        <v>208</v>
      </c>
      <c r="AP502" s="195" t="s">
        <v>99</v>
      </c>
      <c r="AQ502" s="195" t="s">
        <v>301</v>
      </c>
      <c r="AR502" s="148" t="s">
        <v>302</v>
      </c>
      <c r="AS502" s="195" t="s">
        <v>267</v>
      </c>
      <c r="AT502" s="200">
        <v>321038</v>
      </c>
      <c r="AU502" s="200">
        <v>321038</v>
      </c>
      <c r="AV502" s="200">
        <v>321050</v>
      </c>
      <c r="AW502" s="200">
        <v>321050</v>
      </c>
      <c r="AX502" s="200">
        <v>321050</v>
      </c>
      <c r="AY502" s="200">
        <v>321050</v>
      </c>
      <c r="AZ502" s="197">
        <v>10101</v>
      </c>
      <c r="BA502" s="222"/>
      <c r="BB502" s="588"/>
      <c r="BC502" s="223"/>
      <c r="BD502" s="224"/>
      <c r="BE502" s="224"/>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M502" s="35"/>
      <c r="EN502" s="35"/>
      <c r="EO502" s="35"/>
      <c r="EP502" s="35"/>
      <c r="EQ502" s="35"/>
      <c r="ER502" s="35"/>
      <c r="ES502" s="35"/>
      <c r="ET502" s="35"/>
      <c r="EU502" s="35"/>
      <c r="EV502" s="35"/>
      <c r="EW502" s="35"/>
      <c r="EX502" s="35"/>
      <c r="EY502" s="35"/>
      <c r="EZ502" s="35"/>
      <c r="FA502" s="35"/>
      <c r="FB502" s="35"/>
      <c r="FC502" s="35"/>
      <c r="FD502" s="35"/>
      <c r="FE502" s="35"/>
      <c r="FF502" s="35"/>
      <c r="FG502" s="35"/>
      <c r="FH502" s="35"/>
      <c r="FI502" s="35"/>
      <c r="FJ502" s="35"/>
      <c r="FK502" s="35"/>
      <c r="FL502" s="35"/>
      <c r="FM502" s="35"/>
      <c r="FN502" s="35"/>
      <c r="FO502" s="35"/>
      <c r="FP502" s="35"/>
      <c r="FQ502" s="35"/>
      <c r="FR502" s="35"/>
      <c r="FS502" s="35"/>
      <c r="FT502" s="35"/>
      <c r="FU502" s="35"/>
      <c r="FV502" s="35"/>
      <c r="FW502" s="35"/>
      <c r="FX502" s="35"/>
      <c r="FY502" s="35"/>
      <c r="FZ502" s="35"/>
      <c r="GA502" s="35"/>
      <c r="GB502" s="35"/>
      <c r="GC502" s="35"/>
      <c r="GD502" s="35"/>
      <c r="GE502" s="35"/>
      <c r="GF502" s="35"/>
      <c r="GG502" s="35"/>
      <c r="GH502" s="35"/>
      <c r="GI502" s="35"/>
      <c r="GJ502" s="35"/>
      <c r="GK502" s="35"/>
      <c r="GL502" s="35"/>
      <c r="GM502" s="35"/>
      <c r="GN502" s="35"/>
      <c r="GO502" s="35"/>
      <c r="GP502" s="35"/>
      <c r="GQ502" s="35"/>
      <c r="GR502" s="35"/>
      <c r="GS502" s="35"/>
      <c r="GT502" s="35"/>
      <c r="GU502" s="35"/>
      <c r="GV502" s="35"/>
      <c r="GW502" s="35"/>
      <c r="GX502" s="35"/>
      <c r="GY502" s="35"/>
      <c r="GZ502" s="35"/>
      <c r="HA502" s="35"/>
      <c r="HB502" s="35"/>
      <c r="HC502" s="35"/>
      <c r="HD502" s="35"/>
      <c r="HE502" s="35"/>
      <c r="HF502" s="35"/>
      <c r="HG502" s="35"/>
      <c r="HH502" s="35"/>
      <c r="HI502" s="35"/>
      <c r="HJ502" s="35"/>
      <c r="HK502" s="35"/>
      <c r="HL502" s="35"/>
      <c r="HM502" s="35"/>
      <c r="HN502" s="35"/>
      <c r="HO502" s="35"/>
      <c r="HP502" s="35"/>
      <c r="HQ502" s="35"/>
      <c r="HR502" s="35"/>
      <c r="HS502" s="35"/>
      <c r="HT502" s="35"/>
      <c r="HU502" s="35"/>
      <c r="HV502" s="35"/>
      <c r="HW502" s="35"/>
      <c r="HX502" s="35"/>
      <c r="HY502" s="35"/>
      <c r="HZ502" s="35"/>
      <c r="IA502" s="35"/>
      <c r="IB502" s="35"/>
      <c r="IC502" s="35"/>
      <c r="ID502" s="35"/>
      <c r="IE502" s="35"/>
      <c r="IF502" s="35"/>
      <c r="IG502" s="35"/>
      <c r="IH502" s="35"/>
      <c r="II502" s="35"/>
      <c r="IJ502" s="35"/>
      <c r="IK502" s="35"/>
      <c r="IL502" s="35"/>
      <c r="IM502" s="35"/>
      <c r="IN502" s="35"/>
      <c r="IO502" s="35"/>
      <c r="IP502" s="35"/>
      <c r="IQ502" s="35"/>
      <c r="IR502" s="35"/>
      <c r="IS502" s="35"/>
      <c r="IT502" s="35"/>
      <c r="IU502" s="35"/>
      <c r="IV502" s="35"/>
    </row>
    <row r="503" spans="1:256" ht="114.75">
      <c r="A503" s="191">
        <v>607</v>
      </c>
      <c r="B503" s="45" t="s">
        <v>600</v>
      </c>
      <c r="C503" s="187">
        <v>401000030</v>
      </c>
      <c r="D503" s="154" t="s">
        <v>649</v>
      </c>
      <c r="E503" s="144" t="s">
        <v>592</v>
      </c>
      <c r="F503" s="52"/>
      <c r="G503" s="52"/>
      <c r="H503" s="155" t="s">
        <v>71</v>
      </c>
      <c r="I503" s="52"/>
      <c r="J503" s="155">
        <v>16</v>
      </c>
      <c r="K503" s="155">
        <v>1</v>
      </c>
      <c r="L503" s="155">
        <v>17</v>
      </c>
      <c r="M503" s="155"/>
      <c r="N503" s="155"/>
      <c r="O503" s="155"/>
      <c r="P503" s="52" t="s">
        <v>614</v>
      </c>
      <c r="Q503" s="52" t="s">
        <v>74</v>
      </c>
      <c r="R503" s="146"/>
      <c r="S503" s="146"/>
      <c r="T503" s="146" t="s">
        <v>71</v>
      </c>
      <c r="U503" s="146"/>
      <c r="V503" s="146">
        <v>9</v>
      </c>
      <c r="W503" s="146">
        <v>1</v>
      </c>
      <c r="X503" s="146"/>
      <c r="Y503" s="146"/>
      <c r="Z503" s="146"/>
      <c r="AA503" s="146"/>
      <c r="AB503" s="52" t="s">
        <v>615</v>
      </c>
      <c r="AC503" s="188" t="s">
        <v>594</v>
      </c>
      <c r="AD503" s="189"/>
      <c r="AE503" s="189"/>
      <c r="AF503" s="189"/>
      <c r="AG503" s="189"/>
      <c r="AH503" s="189"/>
      <c r="AI503" s="189"/>
      <c r="AJ503" s="189"/>
      <c r="AK503" s="189"/>
      <c r="AL503" s="189"/>
      <c r="AM503" s="190" t="s">
        <v>787</v>
      </c>
      <c r="AN503" s="52" t="s">
        <v>596</v>
      </c>
      <c r="AO503" s="195" t="s">
        <v>208</v>
      </c>
      <c r="AP503" s="195" t="s">
        <v>99</v>
      </c>
      <c r="AQ503" s="195" t="s">
        <v>788</v>
      </c>
      <c r="AR503" s="148" t="s">
        <v>789</v>
      </c>
      <c r="AS503" s="195" t="s">
        <v>273</v>
      </c>
      <c r="AT503" s="200">
        <v>4312000</v>
      </c>
      <c r="AU503" s="200">
        <v>4312000</v>
      </c>
      <c r="AV503" s="200">
        <v>0</v>
      </c>
      <c r="AW503" s="200">
        <v>0</v>
      </c>
      <c r="AX503" s="200">
        <v>0</v>
      </c>
      <c r="AY503" s="200">
        <v>0</v>
      </c>
      <c r="AZ503" s="197">
        <v>10301</v>
      </c>
      <c r="BA503" s="222"/>
      <c r="BB503" s="588"/>
      <c r="BC503" s="223"/>
      <c r="BD503" s="224"/>
      <c r="BE503" s="224"/>
      <c r="BF503" s="35"/>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c r="CZ503" s="35"/>
      <c r="DA503" s="35"/>
      <c r="DB503" s="35"/>
      <c r="DC503" s="35"/>
      <c r="DD503" s="35"/>
      <c r="DE503" s="35"/>
      <c r="DF503" s="35"/>
      <c r="DG503" s="35"/>
      <c r="DH503" s="35"/>
      <c r="DI503" s="35"/>
      <c r="DJ503" s="35"/>
      <c r="DK503" s="35"/>
      <c r="DL503" s="35"/>
      <c r="DM503" s="35"/>
      <c r="DN503" s="35"/>
      <c r="DO503" s="35"/>
      <c r="DP503" s="35"/>
      <c r="DQ503" s="35"/>
      <c r="DR503" s="35"/>
      <c r="DS503" s="35"/>
      <c r="DT503" s="35"/>
      <c r="DU503" s="35"/>
      <c r="DV503" s="35"/>
      <c r="DW503" s="35"/>
      <c r="DX503" s="35"/>
      <c r="DY503" s="35"/>
      <c r="DZ503" s="35"/>
      <c r="EA503" s="35"/>
      <c r="EB503" s="35"/>
      <c r="EC503" s="35"/>
      <c r="ED503" s="35"/>
      <c r="EE503" s="35"/>
      <c r="EF503" s="35"/>
      <c r="EG503" s="35"/>
      <c r="EH503" s="35"/>
      <c r="EI503" s="35"/>
      <c r="EJ503" s="35"/>
      <c r="EK503" s="35"/>
      <c r="EL503" s="35"/>
      <c r="EM503" s="35"/>
      <c r="EN503" s="35"/>
      <c r="EO503" s="35"/>
      <c r="EP503" s="35"/>
      <c r="EQ503" s="35"/>
      <c r="ER503" s="35"/>
      <c r="ES503" s="35"/>
      <c r="ET503" s="35"/>
      <c r="EU503" s="35"/>
      <c r="EV503" s="35"/>
      <c r="EW503" s="35"/>
      <c r="EX503" s="35"/>
      <c r="EY503" s="35"/>
      <c r="EZ503" s="35"/>
      <c r="FA503" s="35"/>
      <c r="FB503" s="35"/>
      <c r="FC503" s="35"/>
      <c r="FD503" s="35"/>
      <c r="FE503" s="35"/>
      <c r="FF503" s="35"/>
      <c r="FG503" s="35"/>
      <c r="FH503" s="35"/>
      <c r="FI503" s="35"/>
      <c r="FJ503" s="35"/>
      <c r="FK503" s="35"/>
      <c r="FL503" s="35"/>
      <c r="FM503" s="35"/>
      <c r="FN503" s="35"/>
      <c r="FO503" s="35"/>
      <c r="FP503" s="35"/>
      <c r="FQ503" s="35"/>
      <c r="FR503" s="35"/>
      <c r="FS503" s="35"/>
      <c r="FT503" s="35"/>
      <c r="FU503" s="35"/>
      <c r="FV503" s="35"/>
      <c r="FW503" s="35"/>
      <c r="FX503" s="35"/>
      <c r="FY503" s="35"/>
      <c r="FZ503" s="35"/>
      <c r="GA503" s="35"/>
      <c r="GB503" s="35"/>
      <c r="GC503" s="35"/>
      <c r="GD503" s="35"/>
      <c r="GE503" s="35"/>
      <c r="GF503" s="35"/>
      <c r="GG503" s="35"/>
      <c r="GH503" s="35"/>
      <c r="GI503" s="35"/>
      <c r="GJ503" s="35"/>
      <c r="GK503" s="35"/>
      <c r="GL503" s="35"/>
      <c r="GM503" s="35"/>
      <c r="GN503" s="35"/>
      <c r="GO503" s="35"/>
      <c r="GP503" s="35"/>
      <c r="GQ503" s="35"/>
      <c r="GR503" s="35"/>
      <c r="GS503" s="35"/>
      <c r="GT503" s="35"/>
      <c r="GU503" s="35"/>
      <c r="GV503" s="35"/>
      <c r="GW503" s="35"/>
      <c r="GX503" s="35"/>
      <c r="GY503" s="35"/>
      <c r="GZ503" s="35"/>
      <c r="HA503" s="35"/>
      <c r="HB503" s="35"/>
      <c r="HC503" s="35"/>
      <c r="HD503" s="35"/>
      <c r="HE503" s="35"/>
      <c r="HF503" s="35"/>
      <c r="HG503" s="35"/>
      <c r="HH503" s="35"/>
      <c r="HI503" s="35"/>
      <c r="HJ503" s="35"/>
      <c r="HK503" s="35"/>
      <c r="HL503" s="35"/>
      <c r="HM503" s="35"/>
      <c r="HN503" s="35"/>
      <c r="HO503" s="35"/>
      <c r="HP503" s="35"/>
      <c r="HQ503" s="35"/>
      <c r="HR503" s="35"/>
      <c r="HS503" s="35"/>
      <c r="HT503" s="35"/>
      <c r="HU503" s="35"/>
      <c r="HV503" s="35"/>
      <c r="HW503" s="35"/>
      <c r="HX503" s="35"/>
      <c r="HY503" s="35"/>
      <c r="HZ503" s="35"/>
      <c r="IA503" s="35"/>
      <c r="IB503" s="35"/>
      <c r="IC503" s="35"/>
      <c r="ID503" s="35"/>
      <c r="IE503" s="35"/>
      <c r="IF503" s="35"/>
      <c r="IG503" s="35"/>
      <c r="IH503" s="35"/>
      <c r="II503" s="35"/>
      <c r="IJ503" s="35"/>
      <c r="IK503" s="35"/>
      <c r="IL503" s="35"/>
      <c r="IM503" s="35"/>
      <c r="IN503" s="35"/>
      <c r="IO503" s="35"/>
      <c r="IP503" s="35"/>
      <c r="IQ503" s="35"/>
      <c r="IR503" s="35"/>
      <c r="IS503" s="35"/>
      <c r="IT503" s="35"/>
      <c r="IU503" s="35"/>
      <c r="IV503" s="35"/>
    </row>
    <row r="504" spans="1:256" ht="76.5">
      <c r="A504" s="191">
        <v>607</v>
      </c>
      <c r="B504" s="45" t="s">
        <v>600</v>
      </c>
      <c r="C504" s="187">
        <v>401000030</v>
      </c>
      <c r="D504" s="154" t="s">
        <v>649</v>
      </c>
      <c r="E504" s="144" t="s">
        <v>592</v>
      </c>
      <c r="F504" s="52"/>
      <c r="G504" s="52"/>
      <c r="H504" s="155" t="s">
        <v>71</v>
      </c>
      <c r="I504" s="52"/>
      <c r="J504" s="155">
        <v>16</v>
      </c>
      <c r="K504" s="155">
        <v>1</v>
      </c>
      <c r="L504" s="155">
        <v>17</v>
      </c>
      <c r="M504" s="155"/>
      <c r="N504" s="155"/>
      <c r="O504" s="155"/>
      <c r="P504" s="52" t="s">
        <v>616</v>
      </c>
      <c r="Q504" s="52" t="s">
        <v>74</v>
      </c>
      <c r="R504" s="146"/>
      <c r="S504" s="146"/>
      <c r="T504" s="146" t="s">
        <v>71</v>
      </c>
      <c r="U504" s="146"/>
      <c r="V504" s="146">
        <v>9</v>
      </c>
      <c r="W504" s="146">
        <v>1</v>
      </c>
      <c r="X504" s="146"/>
      <c r="Y504" s="146"/>
      <c r="Z504" s="146"/>
      <c r="AA504" s="146"/>
      <c r="AB504" s="52" t="s">
        <v>615</v>
      </c>
      <c r="AC504" s="188" t="s">
        <v>594</v>
      </c>
      <c r="AD504" s="189"/>
      <c r="AE504" s="189"/>
      <c r="AF504" s="189"/>
      <c r="AG504" s="189"/>
      <c r="AH504" s="189"/>
      <c r="AI504" s="189"/>
      <c r="AJ504" s="189"/>
      <c r="AK504" s="189"/>
      <c r="AL504" s="189"/>
      <c r="AM504" s="190" t="s">
        <v>790</v>
      </c>
      <c r="AN504" s="52" t="s">
        <v>596</v>
      </c>
      <c r="AO504" s="195" t="s">
        <v>208</v>
      </c>
      <c r="AP504" s="195" t="s">
        <v>99</v>
      </c>
      <c r="AQ504" s="195" t="s">
        <v>791</v>
      </c>
      <c r="AR504" s="148" t="s">
        <v>265</v>
      </c>
      <c r="AS504" s="195">
        <v>622</v>
      </c>
      <c r="AT504" s="200">
        <v>0</v>
      </c>
      <c r="AU504" s="200">
        <v>0</v>
      </c>
      <c r="AV504" s="200">
        <v>479921</v>
      </c>
      <c r="AW504" s="200">
        <v>0</v>
      </c>
      <c r="AX504" s="200">
        <v>0</v>
      </c>
      <c r="AY504" s="200">
        <v>0</v>
      </c>
      <c r="AZ504" s="197">
        <v>10113</v>
      </c>
      <c r="BA504" s="222"/>
      <c r="BB504" s="588"/>
      <c r="BC504" s="223"/>
      <c r="BD504" s="224"/>
      <c r="BE504" s="224"/>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EV504" s="35"/>
      <c r="EW504" s="35"/>
      <c r="EX504" s="35"/>
      <c r="EY504" s="35"/>
      <c r="EZ504" s="35"/>
      <c r="FA504" s="35"/>
      <c r="FB504" s="35"/>
      <c r="FC504" s="35"/>
      <c r="FD504" s="35"/>
      <c r="FE504" s="35"/>
      <c r="FF504" s="35"/>
      <c r="FG504" s="35"/>
      <c r="FH504" s="35"/>
      <c r="FI504" s="35"/>
      <c r="FJ504" s="35"/>
      <c r="FK504" s="35"/>
      <c r="FL504" s="35"/>
      <c r="FM504" s="35"/>
      <c r="FN504" s="35"/>
      <c r="FO504" s="35"/>
      <c r="FP504" s="35"/>
      <c r="FQ504" s="35"/>
      <c r="FR504" s="35"/>
      <c r="FS504" s="35"/>
      <c r="FT504" s="35"/>
      <c r="FU504" s="35"/>
      <c r="FV504" s="35"/>
      <c r="FW504" s="35"/>
      <c r="FX504" s="35"/>
      <c r="FY504" s="35"/>
      <c r="FZ504" s="35"/>
      <c r="GA504" s="35"/>
      <c r="GB504" s="35"/>
      <c r="GC504" s="35"/>
      <c r="GD504" s="35"/>
      <c r="GE504" s="35"/>
      <c r="GF504" s="35"/>
      <c r="GG504" s="35"/>
      <c r="GH504" s="35"/>
      <c r="GI504" s="35"/>
      <c r="GJ504" s="35"/>
      <c r="GK504" s="35"/>
      <c r="GL504" s="35"/>
      <c r="GM504" s="35"/>
      <c r="GN504" s="35"/>
      <c r="GO504" s="35"/>
      <c r="GP504" s="35"/>
      <c r="GQ504" s="35"/>
      <c r="GR504" s="35"/>
      <c r="GS504" s="35"/>
      <c r="GT504" s="35"/>
      <c r="GU504" s="35"/>
      <c r="GV504" s="35"/>
      <c r="GW504" s="35"/>
      <c r="GX504" s="35"/>
      <c r="GY504" s="35"/>
      <c r="GZ504" s="35"/>
      <c r="HA504" s="35"/>
      <c r="HB504" s="35"/>
      <c r="HC504" s="35"/>
      <c r="HD504" s="35"/>
      <c r="HE504" s="35"/>
      <c r="HF504" s="35"/>
      <c r="HG504" s="35"/>
      <c r="HH504" s="35"/>
      <c r="HI504" s="35"/>
      <c r="HJ504" s="35"/>
      <c r="HK504" s="35"/>
      <c r="HL504" s="35"/>
      <c r="HM504" s="35"/>
      <c r="HN504" s="35"/>
      <c r="HO504" s="35"/>
      <c r="HP504" s="35"/>
      <c r="HQ504" s="35"/>
      <c r="HR504" s="35"/>
      <c r="HS504" s="35"/>
      <c r="HT504" s="35"/>
      <c r="HU504" s="35"/>
      <c r="HV504" s="35"/>
      <c r="HW504" s="35"/>
      <c r="HX504" s="35"/>
      <c r="HY504" s="35"/>
      <c r="HZ504" s="35"/>
      <c r="IA504" s="35"/>
      <c r="IB504" s="35"/>
      <c r="IC504" s="35"/>
      <c r="ID504" s="35"/>
      <c r="IE504" s="35"/>
      <c r="IF504" s="35"/>
      <c r="IG504" s="35"/>
      <c r="IH504" s="35"/>
      <c r="II504" s="35"/>
      <c r="IJ504" s="35"/>
      <c r="IK504" s="35"/>
      <c r="IL504" s="35"/>
      <c r="IM504" s="35"/>
      <c r="IN504" s="35"/>
      <c r="IO504" s="35"/>
      <c r="IP504" s="35"/>
      <c r="IQ504" s="35"/>
      <c r="IR504" s="35"/>
      <c r="IS504" s="35"/>
      <c r="IT504" s="35"/>
      <c r="IU504" s="35"/>
      <c r="IV504" s="35"/>
    </row>
    <row r="505" spans="1:256" ht="306">
      <c r="A505" s="191">
        <v>607</v>
      </c>
      <c r="B505" s="45" t="s">
        <v>600</v>
      </c>
      <c r="C505" s="187">
        <v>401000030</v>
      </c>
      <c r="D505" s="154" t="s">
        <v>649</v>
      </c>
      <c r="E505" s="144" t="s">
        <v>792</v>
      </c>
      <c r="F505" s="52"/>
      <c r="G505" s="52"/>
      <c r="H505" s="155" t="s">
        <v>793</v>
      </c>
      <c r="I505" s="52"/>
      <c r="J505" s="155" t="s">
        <v>794</v>
      </c>
      <c r="K505" s="155" t="s">
        <v>795</v>
      </c>
      <c r="L505" s="155" t="s">
        <v>796</v>
      </c>
      <c r="M505" s="155"/>
      <c r="N505" s="155"/>
      <c r="O505" s="155"/>
      <c r="P505" s="52" t="s">
        <v>797</v>
      </c>
      <c r="Q505" s="52" t="s">
        <v>74</v>
      </c>
      <c r="R505" s="146"/>
      <c r="S505" s="146"/>
      <c r="T505" s="146" t="s">
        <v>71</v>
      </c>
      <c r="U505" s="146"/>
      <c r="V505" s="146">
        <v>9</v>
      </c>
      <c r="W505" s="146">
        <v>1</v>
      </c>
      <c r="X505" s="146"/>
      <c r="Y505" s="146"/>
      <c r="Z505" s="146"/>
      <c r="AA505" s="146"/>
      <c r="AB505" s="52" t="s">
        <v>615</v>
      </c>
      <c r="AC505" s="188" t="s">
        <v>594</v>
      </c>
      <c r="AD505" s="189"/>
      <c r="AE505" s="189"/>
      <c r="AF505" s="189"/>
      <c r="AG505" s="189"/>
      <c r="AH505" s="189"/>
      <c r="AI505" s="189"/>
      <c r="AJ505" s="189"/>
      <c r="AK505" s="189"/>
      <c r="AL505" s="189"/>
      <c r="AM505" s="190" t="s">
        <v>790</v>
      </c>
      <c r="AN505" s="52" t="s">
        <v>596</v>
      </c>
      <c r="AO505" s="195" t="s">
        <v>208</v>
      </c>
      <c r="AP505" s="195" t="s">
        <v>99</v>
      </c>
      <c r="AQ505" s="195" t="s">
        <v>326</v>
      </c>
      <c r="AR505" s="148" t="s">
        <v>327</v>
      </c>
      <c r="AS505" s="195" t="s">
        <v>267</v>
      </c>
      <c r="AT505" s="200">
        <v>0</v>
      </c>
      <c r="AU505" s="200">
        <v>0</v>
      </c>
      <c r="AV505" s="200">
        <v>83865</v>
      </c>
      <c r="AW505" s="200">
        <v>0</v>
      </c>
      <c r="AX505" s="200">
        <v>0</v>
      </c>
      <c r="AY505" s="200">
        <v>0</v>
      </c>
      <c r="AZ505" s="197">
        <v>10101</v>
      </c>
      <c r="BA505" s="222"/>
      <c r="BB505" s="588"/>
      <c r="BC505" s="223"/>
      <c r="BD505" s="224"/>
      <c r="BE505" s="224"/>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EV505" s="35"/>
      <c r="EW505" s="35"/>
      <c r="EX505" s="35"/>
      <c r="EY505" s="35"/>
      <c r="EZ505" s="35"/>
      <c r="FA505" s="35"/>
      <c r="FB505" s="35"/>
      <c r="FC505" s="35"/>
      <c r="FD505" s="35"/>
      <c r="FE505" s="35"/>
      <c r="FF505" s="35"/>
      <c r="FG505" s="35"/>
      <c r="FH505" s="35"/>
      <c r="FI505" s="35"/>
      <c r="FJ505" s="35"/>
      <c r="FK505" s="35"/>
      <c r="FL505" s="35"/>
      <c r="FM505" s="35"/>
      <c r="FN505" s="35"/>
      <c r="FO505" s="35"/>
      <c r="FP505" s="35"/>
      <c r="FQ505" s="35"/>
      <c r="FR505" s="35"/>
      <c r="FS505" s="35"/>
      <c r="FT505" s="35"/>
      <c r="FU505" s="35"/>
      <c r="FV505" s="35"/>
      <c r="FW505" s="35"/>
      <c r="FX505" s="35"/>
      <c r="FY505" s="35"/>
      <c r="FZ505" s="35"/>
      <c r="GA505" s="35"/>
      <c r="GB505" s="35"/>
      <c r="GC505" s="35"/>
      <c r="GD505" s="35"/>
      <c r="GE505" s="35"/>
      <c r="GF505" s="35"/>
      <c r="GG505" s="35"/>
      <c r="GH505" s="35"/>
      <c r="GI505" s="35"/>
      <c r="GJ505" s="35"/>
      <c r="GK505" s="35"/>
      <c r="GL505" s="35"/>
      <c r="GM505" s="35"/>
      <c r="GN505" s="35"/>
      <c r="GO505" s="35"/>
      <c r="GP505" s="35"/>
      <c r="GQ505" s="35"/>
      <c r="GR505" s="35"/>
      <c r="GS505" s="35"/>
      <c r="GT505" s="35"/>
      <c r="GU505" s="35"/>
      <c r="GV505" s="35"/>
      <c r="GW505" s="35"/>
      <c r="GX505" s="35"/>
      <c r="GY505" s="35"/>
      <c r="GZ505" s="35"/>
      <c r="HA505" s="35"/>
      <c r="HB505" s="35"/>
      <c r="HC505" s="35"/>
      <c r="HD505" s="35"/>
      <c r="HE505" s="35"/>
      <c r="HF505" s="35"/>
      <c r="HG505" s="35"/>
      <c r="HH505" s="35"/>
      <c r="HI505" s="35"/>
      <c r="HJ505" s="35"/>
      <c r="HK505" s="35"/>
      <c r="HL505" s="35"/>
      <c r="HM505" s="35"/>
      <c r="HN505" s="35"/>
      <c r="HO505" s="35"/>
      <c r="HP505" s="35"/>
      <c r="HQ505" s="35"/>
      <c r="HR505" s="35"/>
      <c r="HS505" s="35"/>
      <c r="HT505" s="35"/>
      <c r="HU505" s="35"/>
      <c r="HV505" s="35"/>
      <c r="HW505" s="35"/>
      <c r="HX505" s="35"/>
      <c r="HY505" s="35"/>
      <c r="HZ505" s="35"/>
      <c r="IA505" s="35"/>
      <c r="IB505" s="35"/>
      <c r="IC505" s="35"/>
      <c r="ID505" s="35"/>
      <c r="IE505" s="35"/>
      <c r="IF505" s="35"/>
      <c r="IG505" s="35"/>
      <c r="IH505" s="35"/>
      <c r="II505" s="35"/>
      <c r="IJ505" s="35"/>
      <c r="IK505" s="35"/>
      <c r="IL505" s="35"/>
      <c r="IM505" s="35"/>
      <c r="IN505" s="35"/>
      <c r="IO505" s="35"/>
      <c r="IP505" s="35"/>
      <c r="IQ505" s="35"/>
      <c r="IR505" s="35"/>
      <c r="IS505" s="35"/>
      <c r="IT505" s="35"/>
      <c r="IU505" s="35"/>
      <c r="IV505" s="35"/>
    </row>
    <row r="506" spans="1:256" ht="306">
      <c r="A506" s="191">
        <v>607</v>
      </c>
      <c r="B506" s="45" t="s">
        <v>600</v>
      </c>
      <c r="C506" s="187">
        <v>401000029</v>
      </c>
      <c r="D506" s="154" t="s">
        <v>649</v>
      </c>
      <c r="E506" s="144" t="s">
        <v>685</v>
      </c>
      <c r="F506" s="52"/>
      <c r="G506" s="52"/>
      <c r="H506" s="155" t="s">
        <v>793</v>
      </c>
      <c r="I506" s="52" t="s">
        <v>687</v>
      </c>
      <c r="J506" s="155" t="s">
        <v>794</v>
      </c>
      <c r="K506" s="155" t="s">
        <v>795</v>
      </c>
      <c r="L506" s="155" t="s">
        <v>798</v>
      </c>
      <c r="M506" s="155"/>
      <c r="N506" s="155"/>
      <c r="O506" s="155"/>
      <c r="P506" s="52" t="s">
        <v>799</v>
      </c>
      <c r="Q506" s="52" t="s">
        <v>74</v>
      </c>
      <c r="R506" s="146"/>
      <c r="S506" s="146"/>
      <c r="T506" s="146" t="s">
        <v>71</v>
      </c>
      <c r="U506" s="146"/>
      <c r="V506" s="146">
        <v>9</v>
      </c>
      <c r="W506" s="146">
        <v>1</v>
      </c>
      <c r="X506" s="146"/>
      <c r="Y506" s="146"/>
      <c r="Z506" s="146"/>
      <c r="AA506" s="146"/>
      <c r="AB506" s="52" t="s">
        <v>746</v>
      </c>
      <c r="AC506" s="188" t="s">
        <v>594</v>
      </c>
      <c r="AD506" s="189"/>
      <c r="AE506" s="189"/>
      <c r="AF506" s="189"/>
      <c r="AG506" s="189"/>
      <c r="AH506" s="189"/>
      <c r="AI506" s="189"/>
      <c r="AJ506" s="189"/>
      <c r="AK506" s="189"/>
      <c r="AL506" s="189"/>
      <c r="AM506" s="194" t="s">
        <v>800</v>
      </c>
      <c r="AN506" s="52" t="s">
        <v>801</v>
      </c>
      <c r="AO506" s="195" t="s">
        <v>208</v>
      </c>
      <c r="AP506" s="195" t="s">
        <v>99</v>
      </c>
      <c r="AQ506" s="195" t="s">
        <v>326</v>
      </c>
      <c r="AR506" s="148" t="s">
        <v>327</v>
      </c>
      <c r="AS506" s="195" t="s">
        <v>267</v>
      </c>
      <c r="AT506" s="200">
        <v>666321.94999999995</v>
      </c>
      <c r="AU506" s="200">
        <v>666321.94999999995</v>
      </c>
      <c r="AV506" s="200">
        <v>316785</v>
      </c>
      <c r="AW506" s="219">
        <v>896080</v>
      </c>
      <c r="AX506" s="219">
        <v>896080</v>
      </c>
      <c r="AY506" s="219">
        <v>896080</v>
      </c>
      <c r="AZ506" s="197">
        <v>10101</v>
      </c>
      <c r="BA506" s="230"/>
      <c r="BB506" s="595"/>
      <c r="BC506" s="231"/>
      <c r="BD506" s="232"/>
      <c r="BE506" s="232"/>
      <c r="BF506" s="233"/>
      <c r="BG506" s="233"/>
      <c r="BH506" s="233"/>
      <c r="BI506" s="233"/>
      <c r="BJ506" s="233"/>
      <c r="BK506" s="233"/>
      <c r="BL506" s="233"/>
      <c r="BM506" s="233"/>
      <c r="BN506" s="233"/>
      <c r="BO506" s="233"/>
      <c r="BP506" s="233"/>
      <c r="BQ506" s="233"/>
      <c r="BR506" s="233"/>
      <c r="BS506" s="233"/>
      <c r="BT506" s="233"/>
      <c r="BU506" s="233"/>
      <c r="BV506" s="233"/>
      <c r="BW506" s="233"/>
      <c r="BX506" s="233"/>
      <c r="BY506" s="233"/>
      <c r="BZ506" s="233"/>
      <c r="CA506" s="233"/>
      <c r="CB506" s="233"/>
      <c r="CC506" s="233"/>
      <c r="CD506" s="233"/>
      <c r="CE506" s="233"/>
      <c r="CF506" s="233"/>
      <c r="CG506" s="233"/>
      <c r="CH506" s="233"/>
      <c r="CI506" s="233"/>
      <c r="CJ506" s="233"/>
      <c r="CK506" s="233"/>
      <c r="CL506" s="233"/>
      <c r="CM506" s="233"/>
      <c r="CN506" s="233"/>
      <c r="CO506" s="233"/>
      <c r="CP506" s="233"/>
      <c r="CQ506" s="233"/>
      <c r="CR506" s="233"/>
      <c r="CS506" s="233"/>
      <c r="CT506" s="233"/>
      <c r="CU506" s="233"/>
      <c r="CV506" s="233"/>
      <c r="CW506" s="233"/>
      <c r="CX506" s="233"/>
      <c r="CY506" s="233"/>
      <c r="CZ506" s="233"/>
      <c r="DA506" s="233"/>
      <c r="DB506" s="233"/>
      <c r="DC506" s="233"/>
      <c r="DD506" s="233"/>
      <c r="DE506" s="233"/>
      <c r="DF506" s="233"/>
      <c r="DG506" s="233"/>
      <c r="DH506" s="233"/>
      <c r="DI506" s="233"/>
      <c r="DJ506" s="233"/>
      <c r="DK506" s="233"/>
      <c r="DL506" s="233"/>
      <c r="DM506" s="233"/>
      <c r="DN506" s="233"/>
      <c r="DO506" s="233"/>
      <c r="DP506" s="233"/>
      <c r="DQ506" s="233"/>
      <c r="DR506" s="233"/>
      <c r="DS506" s="233"/>
      <c r="DT506" s="233"/>
      <c r="DU506" s="233"/>
      <c r="DV506" s="233"/>
      <c r="DW506" s="233"/>
      <c r="DX506" s="233"/>
      <c r="DY506" s="233"/>
      <c r="DZ506" s="233"/>
      <c r="EA506" s="233"/>
      <c r="EB506" s="233"/>
      <c r="EC506" s="233"/>
      <c r="ED506" s="233"/>
      <c r="EE506" s="233"/>
      <c r="EF506" s="233"/>
      <c r="EG506" s="233"/>
      <c r="EH506" s="233"/>
      <c r="EI506" s="233"/>
      <c r="EJ506" s="233"/>
      <c r="EK506" s="233"/>
      <c r="EL506" s="233"/>
      <c r="EM506" s="233"/>
      <c r="EN506" s="233"/>
      <c r="EO506" s="233"/>
      <c r="EP506" s="233"/>
      <c r="EQ506" s="233"/>
      <c r="ER506" s="233"/>
      <c r="ES506" s="233"/>
      <c r="ET506" s="233"/>
      <c r="EU506" s="233"/>
      <c r="EV506" s="233"/>
      <c r="EW506" s="233"/>
      <c r="EX506" s="233"/>
      <c r="EY506" s="233"/>
      <c r="EZ506" s="233"/>
      <c r="FA506" s="233"/>
      <c r="FB506" s="233"/>
      <c r="FC506" s="233"/>
      <c r="FD506" s="233"/>
      <c r="FE506" s="233"/>
      <c r="FF506" s="233"/>
      <c r="FG506" s="233"/>
      <c r="FH506" s="233"/>
      <c r="FI506" s="233"/>
      <c r="FJ506" s="233"/>
      <c r="FK506" s="233"/>
      <c r="FL506" s="233"/>
      <c r="FM506" s="233"/>
      <c r="FN506" s="233"/>
      <c r="FO506" s="233"/>
      <c r="FP506" s="233"/>
      <c r="FQ506" s="233"/>
      <c r="FR506" s="233"/>
      <c r="FS506" s="233"/>
      <c r="FT506" s="233"/>
      <c r="FU506" s="233"/>
      <c r="FV506" s="233"/>
      <c r="FW506" s="233"/>
      <c r="FX506" s="233"/>
      <c r="FY506" s="233"/>
      <c r="FZ506" s="233"/>
      <c r="GA506" s="233"/>
      <c r="GB506" s="233"/>
      <c r="GC506" s="233"/>
      <c r="GD506" s="233"/>
      <c r="GE506" s="233"/>
      <c r="GF506" s="233"/>
      <c r="GG506" s="233"/>
      <c r="GH506" s="233"/>
      <c r="GI506" s="233"/>
      <c r="GJ506" s="233"/>
      <c r="GK506" s="233"/>
      <c r="GL506" s="233"/>
      <c r="GM506" s="233"/>
      <c r="GN506" s="233"/>
      <c r="GO506" s="233"/>
      <c r="GP506" s="233"/>
      <c r="GQ506" s="233"/>
      <c r="GR506" s="233"/>
      <c r="GS506" s="233"/>
      <c r="GT506" s="233"/>
      <c r="GU506" s="233"/>
      <c r="GV506" s="233"/>
      <c r="GW506" s="233"/>
      <c r="GX506" s="233"/>
      <c r="GY506" s="233"/>
      <c r="GZ506" s="233"/>
      <c r="HA506" s="233"/>
      <c r="HB506" s="233"/>
      <c r="HC506" s="233"/>
      <c r="HD506" s="233"/>
      <c r="HE506" s="233"/>
      <c r="HF506" s="233"/>
      <c r="HG506" s="233"/>
      <c r="HH506" s="233"/>
      <c r="HI506" s="233"/>
      <c r="HJ506" s="233"/>
      <c r="HK506" s="233"/>
      <c r="HL506" s="233"/>
      <c r="HM506" s="233"/>
      <c r="HN506" s="233"/>
      <c r="HO506" s="233"/>
      <c r="HP506" s="233"/>
      <c r="HQ506" s="233"/>
      <c r="HR506" s="233"/>
      <c r="HS506" s="233"/>
      <c r="HT506" s="233"/>
      <c r="HU506" s="233"/>
      <c r="HV506" s="233"/>
      <c r="HW506" s="233"/>
      <c r="HX506" s="233"/>
      <c r="HY506" s="233"/>
      <c r="HZ506" s="233"/>
      <c r="IA506" s="233"/>
      <c r="IB506" s="233"/>
      <c r="IC506" s="233"/>
      <c r="ID506" s="233"/>
      <c r="IE506" s="233"/>
      <c r="IF506" s="233"/>
      <c r="IG506" s="233"/>
      <c r="IH506" s="233"/>
      <c r="II506" s="233"/>
      <c r="IJ506" s="233"/>
      <c r="IK506" s="233"/>
      <c r="IL506" s="233"/>
      <c r="IM506" s="233"/>
      <c r="IN506" s="233"/>
      <c r="IO506" s="233"/>
      <c r="IP506" s="233"/>
      <c r="IQ506" s="233"/>
      <c r="IR506" s="233"/>
      <c r="IS506" s="233"/>
      <c r="IT506" s="233"/>
      <c r="IU506" s="233"/>
      <c r="IV506" s="233"/>
    </row>
    <row r="507" spans="1:256" ht="102">
      <c r="A507" s="191">
        <v>607</v>
      </c>
      <c r="B507" s="45" t="s">
        <v>600</v>
      </c>
      <c r="C507" s="187">
        <v>401000030</v>
      </c>
      <c r="D507" s="154" t="s">
        <v>649</v>
      </c>
      <c r="E507" s="144" t="s">
        <v>592</v>
      </c>
      <c r="F507" s="52"/>
      <c r="G507" s="52"/>
      <c r="H507" s="155">
        <v>3</v>
      </c>
      <c r="I507" s="52"/>
      <c r="J507" s="155">
        <v>16</v>
      </c>
      <c r="K507" s="155">
        <v>1</v>
      </c>
      <c r="L507" s="155">
        <v>17</v>
      </c>
      <c r="M507" s="155"/>
      <c r="N507" s="155"/>
      <c r="O507" s="155"/>
      <c r="P507" s="52" t="s">
        <v>722</v>
      </c>
      <c r="Q507" s="52" t="s">
        <v>74</v>
      </c>
      <c r="R507" s="146"/>
      <c r="S507" s="146"/>
      <c r="T507" s="146">
        <v>3</v>
      </c>
      <c r="U507" s="146"/>
      <c r="V507" s="146">
        <v>9</v>
      </c>
      <c r="W507" s="146">
        <v>1</v>
      </c>
      <c r="X507" s="146"/>
      <c r="Y507" s="146"/>
      <c r="Z507" s="146"/>
      <c r="AA507" s="146"/>
      <c r="AB507" s="52" t="s">
        <v>746</v>
      </c>
      <c r="AC507" s="188" t="s">
        <v>594</v>
      </c>
      <c r="AD507" s="189"/>
      <c r="AE507" s="189"/>
      <c r="AF507" s="189"/>
      <c r="AG507" s="189"/>
      <c r="AH507" s="189"/>
      <c r="AI507" s="189"/>
      <c r="AJ507" s="189"/>
      <c r="AK507" s="44"/>
      <c r="AL507" s="189"/>
      <c r="AM507" s="194" t="s">
        <v>802</v>
      </c>
      <c r="AN507" s="52" t="s">
        <v>666</v>
      </c>
      <c r="AO507" s="195" t="s">
        <v>208</v>
      </c>
      <c r="AP507" s="195" t="s">
        <v>430</v>
      </c>
      <c r="AQ507" s="195" t="s">
        <v>803</v>
      </c>
      <c r="AR507" s="148" t="s">
        <v>804</v>
      </c>
      <c r="AS507" s="195" t="s">
        <v>116</v>
      </c>
      <c r="AT507" s="200">
        <v>185000</v>
      </c>
      <c r="AU507" s="200">
        <v>185000</v>
      </c>
      <c r="AV507" s="200">
        <v>97580.4</v>
      </c>
      <c r="AW507" s="200">
        <v>346700</v>
      </c>
      <c r="AX507" s="200">
        <f>160000+1386700-842327.07</f>
        <v>704372.93</v>
      </c>
      <c r="AY507" s="200">
        <f>160000+1386700-842327.07</f>
        <v>704372.93</v>
      </c>
      <c r="AZ507" s="197">
        <v>10101</v>
      </c>
      <c r="BA507" s="235"/>
      <c r="BB507" s="588"/>
      <c r="BC507" s="223"/>
      <c r="BD507" s="224"/>
      <c r="BE507" s="224"/>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5"/>
      <c r="EA507" s="35"/>
      <c r="EB507" s="35"/>
      <c r="EC507" s="35"/>
      <c r="ED507" s="35"/>
      <c r="EE507" s="35"/>
      <c r="EF507" s="35"/>
      <c r="EG507" s="35"/>
      <c r="EH507" s="35"/>
      <c r="EI507" s="35"/>
      <c r="EJ507" s="35"/>
      <c r="EK507" s="35"/>
      <c r="EL507" s="35"/>
      <c r="EM507" s="35"/>
      <c r="EN507" s="35"/>
      <c r="EO507" s="35"/>
      <c r="EP507" s="35"/>
      <c r="EQ507" s="35"/>
      <c r="ER507" s="35"/>
      <c r="ES507" s="35"/>
      <c r="ET507" s="35"/>
      <c r="EU507" s="35"/>
      <c r="EV507" s="35"/>
      <c r="EW507" s="35"/>
      <c r="EX507" s="35"/>
      <c r="EY507" s="35"/>
      <c r="EZ507" s="35"/>
      <c r="FA507" s="35"/>
      <c r="FB507" s="35"/>
      <c r="FC507" s="35"/>
      <c r="FD507" s="35"/>
      <c r="FE507" s="35"/>
      <c r="FF507" s="35"/>
      <c r="FG507" s="35"/>
      <c r="FH507" s="35"/>
      <c r="FI507" s="35"/>
      <c r="FJ507" s="35"/>
      <c r="FK507" s="35"/>
      <c r="FL507" s="35"/>
      <c r="FM507" s="35"/>
      <c r="FN507" s="35"/>
      <c r="FO507" s="35"/>
      <c r="FP507" s="35"/>
      <c r="FQ507" s="35"/>
      <c r="FR507" s="35"/>
      <c r="FS507" s="35"/>
      <c r="FT507" s="35"/>
      <c r="FU507" s="35"/>
      <c r="FV507" s="35"/>
      <c r="FW507" s="35"/>
      <c r="FX507" s="35"/>
      <c r="FY507" s="35"/>
      <c r="FZ507" s="35"/>
      <c r="GA507" s="35"/>
      <c r="GB507" s="35"/>
      <c r="GC507" s="35"/>
      <c r="GD507" s="35"/>
      <c r="GE507" s="35"/>
      <c r="GF507" s="35"/>
      <c r="GG507" s="35"/>
      <c r="GH507" s="35"/>
      <c r="GI507" s="35"/>
      <c r="GJ507" s="35"/>
      <c r="GK507" s="35"/>
      <c r="GL507" s="35"/>
      <c r="GM507" s="35"/>
      <c r="GN507" s="35"/>
      <c r="GO507" s="35"/>
      <c r="GP507" s="35"/>
      <c r="GQ507" s="35"/>
      <c r="GR507" s="35"/>
      <c r="GS507" s="35"/>
      <c r="GT507" s="35"/>
      <c r="GU507" s="35"/>
      <c r="GV507" s="35"/>
      <c r="GW507" s="35"/>
      <c r="GX507" s="35"/>
      <c r="GY507" s="35"/>
      <c r="GZ507" s="35"/>
      <c r="HA507" s="35"/>
      <c r="HB507" s="35"/>
      <c r="HC507" s="35"/>
      <c r="HD507" s="35"/>
      <c r="HE507" s="35"/>
      <c r="HF507" s="35"/>
      <c r="HG507" s="35"/>
      <c r="HH507" s="35"/>
      <c r="HI507" s="35"/>
      <c r="HJ507" s="35"/>
      <c r="HK507" s="35"/>
      <c r="HL507" s="35"/>
      <c r="HM507" s="35"/>
      <c r="HN507" s="35"/>
      <c r="HO507" s="35"/>
      <c r="HP507" s="35"/>
      <c r="HQ507" s="35"/>
      <c r="HR507" s="35"/>
      <c r="HS507" s="35"/>
      <c r="HT507" s="35"/>
      <c r="HU507" s="35"/>
      <c r="HV507" s="35"/>
      <c r="HW507" s="35"/>
      <c r="HX507" s="35"/>
      <c r="HY507" s="35"/>
      <c r="HZ507" s="35"/>
      <c r="IA507" s="35"/>
      <c r="IB507" s="35"/>
      <c r="IC507" s="35"/>
      <c r="ID507" s="35"/>
      <c r="IE507" s="35"/>
      <c r="IF507" s="35"/>
      <c r="IG507" s="35"/>
      <c r="IH507" s="35"/>
      <c r="II507" s="35"/>
      <c r="IJ507" s="35"/>
      <c r="IK507" s="35"/>
      <c r="IL507" s="35"/>
      <c r="IM507" s="35"/>
      <c r="IN507" s="35"/>
      <c r="IO507" s="35"/>
      <c r="IP507" s="35"/>
      <c r="IQ507" s="35"/>
      <c r="IR507" s="35"/>
      <c r="IS507" s="35"/>
      <c r="IT507" s="35"/>
      <c r="IU507" s="35"/>
      <c r="IV507" s="35"/>
    </row>
    <row r="508" spans="1:256" ht="76.5">
      <c r="A508" s="191">
        <v>607</v>
      </c>
      <c r="B508" s="45" t="s">
        <v>600</v>
      </c>
      <c r="C508" s="187">
        <v>401000054</v>
      </c>
      <c r="D508" s="154" t="s">
        <v>805</v>
      </c>
      <c r="E508" s="144" t="s">
        <v>592</v>
      </c>
      <c r="F508" s="52"/>
      <c r="G508" s="52"/>
      <c r="H508" s="155">
        <v>3</v>
      </c>
      <c r="I508" s="52"/>
      <c r="J508" s="155">
        <v>16</v>
      </c>
      <c r="K508" s="155">
        <v>1</v>
      </c>
      <c r="L508" s="155">
        <v>34</v>
      </c>
      <c r="M508" s="155"/>
      <c r="N508" s="155"/>
      <c r="O508" s="155"/>
      <c r="P508" s="52" t="s">
        <v>723</v>
      </c>
      <c r="Q508" s="52" t="s">
        <v>74</v>
      </c>
      <c r="R508" s="146"/>
      <c r="S508" s="146"/>
      <c r="T508" s="146">
        <v>3</v>
      </c>
      <c r="U508" s="146"/>
      <c r="V508" s="146">
        <v>9</v>
      </c>
      <c r="W508" s="146">
        <v>1</v>
      </c>
      <c r="X508" s="146"/>
      <c r="Y508" s="146"/>
      <c r="Z508" s="146"/>
      <c r="AA508" s="146"/>
      <c r="AB508" s="52" t="s">
        <v>746</v>
      </c>
      <c r="AC508" s="188" t="s">
        <v>594</v>
      </c>
      <c r="AD508" s="189"/>
      <c r="AE508" s="189"/>
      <c r="AF508" s="189"/>
      <c r="AG508" s="189"/>
      <c r="AH508" s="189"/>
      <c r="AI508" s="189"/>
      <c r="AJ508" s="189"/>
      <c r="AK508" s="189"/>
      <c r="AL508" s="189"/>
      <c r="AM508" s="190" t="s">
        <v>741</v>
      </c>
      <c r="AN508" s="52" t="s">
        <v>784</v>
      </c>
      <c r="AO508" s="195" t="s">
        <v>263</v>
      </c>
      <c r="AP508" s="195" t="s">
        <v>263</v>
      </c>
      <c r="AQ508" s="195" t="s">
        <v>606</v>
      </c>
      <c r="AR508" s="148" t="s">
        <v>607</v>
      </c>
      <c r="AS508" s="195" t="s">
        <v>116</v>
      </c>
      <c r="AT508" s="200">
        <v>187468.25</v>
      </c>
      <c r="AU508" s="200">
        <v>187468.25</v>
      </c>
      <c r="AV508" s="200">
        <v>0</v>
      </c>
      <c r="AW508" s="200">
        <v>0</v>
      </c>
      <c r="AX508" s="200">
        <v>0</v>
      </c>
      <c r="AY508" s="200">
        <v>0</v>
      </c>
      <c r="AZ508" s="197">
        <v>10101</v>
      </c>
      <c r="BA508" s="222"/>
      <c r="BB508" s="588"/>
      <c r="BC508" s="223"/>
      <c r="BD508" s="224"/>
      <c r="BE508" s="224"/>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35"/>
      <c r="EA508" s="35"/>
      <c r="EB508" s="35"/>
      <c r="EC508" s="35"/>
      <c r="ED508" s="35"/>
      <c r="EE508" s="35"/>
      <c r="EF508" s="35"/>
      <c r="EG508" s="35"/>
      <c r="EH508" s="35"/>
      <c r="EI508" s="35"/>
      <c r="EJ508" s="35"/>
      <c r="EK508" s="35"/>
      <c r="EL508" s="35"/>
      <c r="EM508" s="35"/>
      <c r="EN508" s="35"/>
      <c r="EO508" s="35"/>
      <c r="EP508" s="35"/>
      <c r="EQ508" s="35"/>
      <c r="ER508" s="35"/>
      <c r="ES508" s="35"/>
      <c r="ET508" s="35"/>
      <c r="EU508" s="35"/>
      <c r="EV508" s="35"/>
      <c r="EW508" s="35"/>
      <c r="EX508" s="35"/>
      <c r="EY508" s="35"/>
      <c r="EZ508" s="35"/>
      <c r="FA508" s="35"/>
      <c r="FB508" s="35"/>
      <c r="FC508" s="35"/>
      <c r="FD508" s="35"/>
      <c r="FE508" s="35"/>
      <c r="FF508" s="35"/>
      <c r="FG508" s="35"/>
      <c r="FH508" s="35"/>
      <c r="FI508" s="35"/>
      <c r="FJ508" s="35"/>
      <c r="FK508" s="35"/>
      <c r="FL508" s="35"/>
      <c r="FM508" s="35"/>
      <c r="FN508" s="35"/>
      <c r="FO508" s="35"/>
      <c r="FP508" s="35"/>
      <c r="FQ508" s="35"/>
      <c r="FR508" s="35"/>
      <c r="FS508" s="35"/>
      <c r="FT508" s="35"/>
      <c r="FU508" s="35"/>
      <c r="FV508" s="35"/>
      <c r="FW508" s="35"/>
      <c r="FX508" s="35"/>
      <c r="FY508" s="35"/>
      <c r="FZ508" s="35"/>
      <c r="GA508" s="35"/>
      <c r="GB508" s="35"/>
      <c r="GC508" s="35"/>
      <c r="GD508" s="35"/>
      <c r="GE508" s="35"/>
      <c r="GF508" s="35"/>
      <c r="GG508" s="35"/>
      <c r="GH508" s="35"/>
      <c r="GI508" s="35"/>
      <c r="GJ508" s="35"/>
      <c r="GK508" s="35"/>
      <c r="GL508" s="35"/>
      <c r="GM508" s="35"/>
      <c r="GN508" s="35"/>
      <c r="GO508" s="35"/>
      <c r="GP508" s="35"/>
      <c r="GQ508" s="35"/>
      <c r="GR508" s="35"/>
      <c r="GS508" s="35"/>
      <c r="GT508" s="35"/>
      <c r="GU508" s="35"/>
      <c r="GV508" s="35"/>
      <c r="GW508" s="35"/>
      <c r="GX508" s="35"/>
      <c r="GY508" s="35"/>
      <c r="GZ508" s="35"/>
      <c r="HA508" s="35"/>
      <c r="HB508" s="35"/>
      <c r="HC508" s="35"/>
      <c r="HD508" s="35"/>
      <c r="HE508" s="35"/>
      <c r="HF508" s="35"/>
      <c r="HG508" s="35"/>
      <c r="HH508" s="35"/>
      <c r="HI508" s="35"/>
      <c r="HJ508" s="35"/>
      <c r="HK508" s="35"/>
      <c r="HL508" s="35"/>
      <c r="HM508" s="35"/>
      <c r="HN508" s="35"/>
      <c r="HO508" s="35"/>
      <c r="HP508" s="35"/>
      <c r="HQ508" s="35"/>
      <c r="HR508" s="35"/>
      <c r="HS508" s="35"/>
      <c r="HT508" s="35"/>
      <c r="HU508" s="35"/>
      <c r="HV508" s="35"/>
      <c r="HW508" s="35"/>
      <c r="HX508" s="35"/>
      <c r="HY508" s="35"/>
      <c r="HZ508" s="35"/>
      <c r="IA508" s="35"/>
      <c r="IB508" s="35"/>
      <c r="IC508" s="35"/>
      <c r="ID508" s="35"/>
      <c r="IE508" s="35"/>
      <c r="IF508" s="35"/>
      <c r="IG508" s="35"/>
      <c r="IH508" s="35"/>
      <c r="II508" s="35"/>
      <c r="IJ508" s="35"/>
      <c r="IK508" s="35"/>
      <c r="IL508" s="35"/>
      <c r="IM508" s="35"/>
      <c r="IN508" s="35"/>
      <c r="IO508" s="35"/>
      <c r="IP508" s="35"/>
      <c r="IQ508" s="35"/>
      <c r="IR508" s="35"/>
      <c r="IS508" s="35"/>
      <c r="IT508" s="35"/>
      <c r="IU508" s="35"/>
      <c r="IV508" s="35"/>
    </row>
    <row r="509" spans="1:256" ht="76.5">
      <c r="A509" s="191" t="s">
        <v>599</v>
      </c>
      <c r="B509" s="45" t="s">
        <v>600</v>
      </c>
      <c r="C509" s="187">
        <v>401000054</v>
      </c>
      <c r="D509" s="154" t="s">
        <v>805</v>
      </c>
      <c r="E509" s="144" t="s">
        <v>592</v>
      </c>
      <c r="F509" s="52"/>
      <c r="G509" s="52"/>
      <c r="H509" s="155">
        <v>3</v>
      </c>
      <c r="I509" s="52"/>
      <c r="J509" s="155">
        <v>16</v>
      </c>
      <c r="K509" s="155">
        <v>1</v>
      </c>
      <c r="L509" s="155">
        <v>34</v>
      </c>
      <c r="M509" s="155"/>
      <c r="N509" s="155"/>
      <c r="O509" s="155"/>
      <c r="P509" s="52" t="s">
        <v>723</v>
      </c>
      <c r="Q509" s="52" t="s">
        <v>74</v>
      </c>
      <c r="R509" s="146"/>
      <c r="S509" s="146"/>
      <c r="T509" s="146">
        <v>3</v>
      </c>
      <c r="U509" s="146"/>
      <c r="V509" s="146">
        <v>9</v>
      </c>
      <c r="W509" s="146">
        <v>1</v>
      </c>
      <c r="X509" s="146"/>
      <c r="Y509" s="146"/>
      <c r="Z509" s="146"/>
      <c r="AA509" s="146"/>
      <c r="AB509" s="52" t="s">
        <v>746</v>
      </c>
      <c r="AC509" s="188" t="s">
        <v>594</v>
      </c>
      <c r="AD509" s="189"/>
      <c r="AE509" s="189"/>
      <c r="AF509" s="189"/>
      <c r="AG509" s="189"/>
      <c r="AH509" s="189"/>
      <c r="AI509" s="189"/>
      <c r="AJ509" s="189"/>
      <c r="AK509" s="189"/>
      <c r="AL509" s="189"/>
      <c r="AM509" s="190" t="s">
        <v>741</v>
      </c>
      <c r="AN509" s="52" t="s">
        <v>784</v>
      </c>
      <c r="AO509" s="195" t="s">
        <v>263</v>
      </c>
      <c r="AP509" s="195" t="s">
        <v>263</v>
      </c>
      <c r="AQ509" s="195" t="s">
        <v>606</v>
      </c>
      <c r="AR509" s="148" t="s">
        <v>607</v>
      </c>
      <c r="AS509" s="195" t="s">
        <v>267</v>
      </c>
      <c r="AT509" s="200">
        <v>0</v>
      </c>
      <c r="AU509" s="200">
        <v>0</v>
      </c>
      <c r="AV509" s="200">
        <v>0</v>
      </c>
      <c r="AW509" s="200">
        <v>187500</v>
      </c>
      <c r="AX509" s="200">
        <v>187500</v>
      </c>
      <c r="AY509" s="200">
        <v>187500</v>
      </c>
      <c r="AZ509" s="197">
        <v>10101</v>
      </c>
      <c r="BA509" s="222"/>
      <c r="BB509" s="588"/>
      <c r="BC509" s="223"/>
      <c r="BD509" s="224"/>
      <c r="BE509" s="224"/>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c r="CZ509" s="35"/>
      <c r="DA509" s="35"/>
      <c r="DB509" s="35"/>
      <c r="DC509" s="35"/>
      <c r="DD509" s="35"/>
      <c r="DE509" s="35"/>
      <c r="DF509" s="35"/>
      <c r="DG509" s="35"/>
      <c r="DH509" s="35"/>
      <c r="DI509" s="35"/>
      <c r="DJ509" s="35"/>
      <c r="DK509" s="35"/>
      <c r="DL509" s="35"/>
      <c r="DM509" s="35"/>
      <c r="DN509" s="35"/>
      <c r="DO509" s="35"/>
      <c r="DP509" s="35"/>
      <c r="DQ509" s="35"/>
      <c r="DR509" s="35"/>
      <c r="DS509" s="35"/>
      <c r="DT509" s="35"/>
      <c r="DU509" s="35"/>
      <c r="DV509" s="35"/>
      <c r="DW509" s="35"/>
      <c r="DX509" s="35"/>
      <c r="DY509" s="35"/>
      <c r="DZ509" s="35"/>
      <c r="EA509" s="35"/>
      <c r="EB509" s="35"/>
      <c r="EC509" s="35"/>
      <c r="ED509" s="35"/>
      <c r="EE509" s="35"/>
      <c r="EF509" s="35"/>
      <c r="EG509" s="35"/>
      <c r="EH509" s="35"/>
      <c r="EI509" s="35"/>
      <c r="EJ509" s="35"/>
      <c r="EK509" s="35"/>
      <c r="EL509" s="35"/>
      <c r="EM509" s="35"/>
      <c r="EN509" s="35"/>
      <c r="EO509" s="35"/>
      <c r="EP509" s="35"/>
      <c r="EQ509" s="35"/>
      <c r="ER509" s="35"/>
      <c r="ES509" s="35"/>
      <c r="ET509" s="35"/>
      <c r="EU509" s="35"/>
      <c r="EV509" s="35"/>
      <c r="EW509" s="35"/>
      <c r="EX509" s="35"/>
      <c r="EY509" s="35"/>
      <c r="EZ509" s="35"/>
      <c r="FA509" s="35"/>
      <c r="FB509" s="35"/>
      <c r="FC509" s="35"/>
      <c r="FD509" s="35"/>
      <c r="FE509" s="35"/>
      <c r="FF509" s="35"/>
      <c r="FG509" s="35"/>
      <c r="FH509" s="35"/>
      <c r="FI509" s="35"/>
      <c r="FJ509" s="35"/>
      <c r="FK509" s="35"/>
      <c r="FL509" s="35"/>
      <c r="FM509" s="35"/>
      <c r="FN509" s="35"/>
      <c r="FO509" s="35"/>
      <c r="FP509" s="35"/>
      <c r="FQ509" s="35"/>
      <c r="FR509" s="35"/>
      <c r="FS509" s="35"/>
      <c r="FT509" s="35"/>
      <c r="FU509" s="35"/>
      <c r="FV509" s="35"/>
      <c r="FW509" s="35"/>
      <c r="FX509" s="35"/>
      <c r="FY509" s="35"/>
      <c r="FZ509" s="35"/>
      <c r="GA509" s="35"/>
      <c r="GB509" s="35"/>
      <c r="GC509" s="35"/>
      <c r="GD509" s="35"/>
      <c r="GE509" s="35"/>
      <c r="GF509" s="35"/>
      <c r="GG509" s="35"/>
      <c r="GH509" s="35"/>
      <c r="GI509" s="35"/>
      <c r="GJ509" s="35"/>
      <c r="GK509" s="35"/>
      <c r="GL509" s="35"/>
      <c r="GM509" s="35"/>
      <c r="GN509" s="35"/>
      <c r="GO509" s="35"/>
      <c r="GP509" s="35"/>
      <c r="GQ509" s="35"/>
      <c r="GR509" s="35"/>
      <c r="GS509" s="35"/>
      <c r="GT509" s="35"/>
      <c r="GU509" s="35"/>
      <c r="GV509" s="35"/>
      <c r="GW509" s="35"/>
      <c r="GX509" s="35"/>
      <c r="GY509" s="35"/>
      <c r="GZ509" s="35"/>
      <c r="HA509" s="35"/>
      <c r="HB509" s="35"/>
      <c r="HC509" s="35"/>
      <c r="HD509" s="35"/>
      <c r="HE509" s="35"/>
      <c r="HF509" s="35"/>
      <c r="HG509" s="35"/>
      <c r="HH509" s="35"/>
      <c r="HI509" s="35"/>
      <c r="HJ509" s="35"/>
      <c r="HK509" s="35"/>
      <c r="HL509" s="35"/>
      <c r="HM509" s="35"/>
      <c r="HN509" s="35"/>
      <c r="HO509" s="35"/>
      <c r="HP509" s="35"/>
      <c r="HQ509" s="35"/>
      <c r="HR509" s="35"/>
      <c r="HS509" s="35"/>
      <c r="HT509" s="35"/>
      <c r="HU509" s="35"/>
      <c r="HV509" s="35"/>
      <c r="HW509" s="35"/>
      <c r="HX509" s="35"/>
      <c r="HY509" s="35"/>
      <c r="HZ509" s="35"/>
      <c r="IA509" s="35"/>
      <c r="IB509" s="35"/>
      <c r="IC509" s="35"/>
      <c r="ID509" s="35"/>
      <c r="IE509" s="35"/>
      <c r="IF509" s="35"/>
      <c r="IG509" s="35"/>
      <c r="IH509" s="35"/>
      <c r="II509" s="35"/>
      <c r="IJ509" s="35"/>
      <c r="IK509" s="35"/>
      <c r="IL509" s="35"/>
      <c r="IM509" s="35"/>
      <c r="IN509" s="35"/>
      <c r="IO509" s="35"/>
      <c r="IP509" s="35"/>
      <c r="IQ509" s="35"/>
      <c r="IR509" s="35"/>
      <c r="IS509" s="35"/>
      <c r="IT509" s="35"/>
      <c r="IU509" s="35"/>
      <c r="IV509" s="35"/>
    </row>
    <row r="510" spans="1:256" ht="102">
      <c r="A510" s="191">
        <v>607</v>
      </c>
      <c r="B510" s="45" t="s">
        <v>600</v>
      </c>
      <c r="C510" s="187">
        <v>401000054</v>
      </c>
      <c r="D510" s="154" t="s">
        <v>805</v>
      </c>
      <c r="E510" s="144" t="s">
        <v>592</v>
      </c>
      <c r="F510" s="52"/>
      <c r="G510" s="52"/>
      <c r="H510" s="155">
        <v>3</v>
      </c>
      <c r="I510" s="52"/>
      <c r="J510" s="155">
        <v>16</v>
      </c>
      <c r="K510" s="155">
        <v>1</v>
      </c>
      <c r="L510" s="155">
        <v>34</v>
      </c>
      <c r="M510" s="155"/>
      <c r="N510" s="155"/>
      <c r="O510" s="155"/>
      <c r="P510" s="52" t="s">
        <v>723</v>
      </c>
      <c r="Q510" s="52" t="s">
        <v>806</v>
      </c>
      <c r="R510" s="146"/>
      <c r="S510" s="146"/>
      <c r="T510" s="146" t="s">
        <v>807</v>
      </c>
      <c r="U510" s="146"/>
      <c r="V510" s="146" t="s">
        <v>808</v>
      </c>
      <c r="W510" s="146" t="s">
        <v>809</v>
      </c>
      <c r="X510" s="146"/>
      <c r="Y510" s="146"/>
      <c r="Z510" s="146"/>
      <c r="AA510" s="146"/>
      <c r="AB510" s="52" t="s">
        <v>810</v>
      </c>
      <c r="AC510" s="188" t="s">
        <v>594</v>
      </c>
      <c r="AD510" s="189"/>
      <c r="AE510" s="189"/>
      <c r="AF510" s="189"/>
      <c r="AG510" s="189"/>
      <c r="AH510" s="189"/>
      <c r="AI510" s="189"/>
      <c r="AJ510" s="189"/>
      <c r="AK510" s="189"/>
      <c r="AL510" s="189"/>
      <c r="AM510" s="190" t="s">
        <v>741</v>
      </c>
      <c r="AN510" s="52" t="s">
        <v>605</v>
      </c>
      <c r="AO510" s="195" t="s">
        <v>263</v>
      </c>
      <c r="AP510" s="195" t="s">
        <v>263</v>
      </c>
      <c r="AQ510" s="195">
        <v>1510220350</v>
      </c>
      <c r="AR510" s="148" t="s">
        <v>286</v>
      </c>
      <c r="AS510" s="195" t="s">
        <v>267</v>
      </c>
      <c r="AT510" s="200">
        <v>390000</v>
      </c>
      <c r="AU510" s="200">
        <v>390000</v>
      </c>
      <c r="AV510" s="200">
        <v>190000</v>
      </c>
      <c r="AW510" s="200">
        <v>390000</v>
      </c>
      <c r="AX510" s="200">
        <v>390000</v>
      </c>
      <c r="AY510" s="200">
        <v>390000</v>
      </c>
      <c r="AZ510" s="197">
        <v>10101</v>
      </c>
      <c r="BA510" s="222"/>
      <c r="BB510" s="588"/>
      <c r="BC510" s="223"/>
      <c r="BD510" s="224"/>
      <c r="BE510" s="224"/>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c r="CZ510" s="35"/>
      <c r="DA510" s="35"/>
      <c r="DB510" s="35"/>
      <c r="DC510" s="35"/>
      <c r="DD510" s="35"/>
      <c r="DE510" s="35"/>
      <c r="DF510" s="35"/>
      <c r="DG510" s="35"/>
      <c r="DH510" s="35"/>
      <c r="DI510" s="35"/>
      <c r="DJ510" s="35"/>
      <c r="DK510" s="35"/>
      <c r="DL510" s="35"/>
      <c r="DM510" s="35"/>
      <c r="DN510" s="35"/>
      <c r="DO510" s="35"/>
      <c r="DP510" s="35"/>
      <c r="DQ510" s="35"/>
      <c r="DR510" s="35"/>
      <c r="DS510" s="35"/>
      <c r="DT510" s="35"/>
      <c r="DU510" s="35"/>
      <c r="DV510" s="35"/>
      <c r="DW510" s="35"/>
      <c r="DX510" s="35"/>
      <c r="DY510" s="35"/>
      <c r="DZ510" s="35"/>
      <c r="EA510" s="35"/>
      <c r="EB510" s="35"/>
      <c r="EC510" s="35"/>
      <c r="ED510" s="35"/>
      <c r="EE510" s="35"/>
      <c r="EF510" s="35"/>
      <c r="EG510" s="35"/>
      <c r="EH510" s="35"/>
      <c r="EI510" s="35"/>
      <c r="EJ510" s="35"/>
      <c r="EK510" s="35"/>
      <c r="EL510" s="35"/>
      <c r="EM510" s="35"/>
      <c r="EN510" s="35"/>
      <c r="EO510" s="35"/>
      <c r="EP510" s="35"/>
      <c r="EQ510" s="35"/>
      <c r="ER510" s="35"/>
      <c r="ES510" s="35"/>
      <c r="ET510" s="35"/>
      <c r="EU510" s="35"/>
      <c r="EV510" s="35"/>
      <c r="EW510" s="35"/>
      <c r="EX510" s="35"/>
      <c r="EY510" s="35"/>
      <c r="EZ510" s="35"/>
      <c r="FA510" s="35"/>
      <c r="FB510" s="35"/>
      <c r="FC510" s="35"/>
      <c r="FD510" s="35"/>
      <c r="FE510" s="35"/>
      <c r="FF510" s="35"/>
      <c r="FG510" s="35"/>
      <c r="FH510" s="35"/>
      <c r="FI510" s="35"/>
      <c r="FJ510" s="35"/>
      <c r="FK510" s="35"/>
      <c r="FL510" s="35"/>
      <c r="FM510" s="35"/>
      <c r="FN510" s="35"/>
      <c r="FO510" s="35"/>
      <c r="FP510" s="35"/>
      <c r="FQ510" s="35"/>
      <c r="FR510" s="35"/>
      <c r="FS510" s="35"/>
      <c r="FT510" s="35"/>
      <c r="FU510" s="35"/>
      <c r="FV510" s="35"/>
      <c r="FW510" s="35"/>
      <c r="FX510" s="35"/>
      <c r="FY510" s="35"/>
      <c r="FZ510" s="35"/>
      <c r="GA510" s="35"/>
      <c r="GB510" s="35"/>
      <c r="GC510" s="35"/>
      <c r="GD510" s="35"/>
      <c r="GE510" s="35"/>
      <c r="GF510" s="35"/>
      <c r="GG510" s="35"/>
      <c r="GH510" s="35"/>
      <c r="GI510" s="35"/>
      <c r="GJ510" s="35"/>
      <c r="GK510" s="35"/>
      <c r="GL510" s="35"/>
      <c r="GM510" s="35"/>
      <c r="GN510" s="35"/>
      <c r="GO510" s="35"/>
      <c r="GP510" s="35"/>
      <c r="GQ510" s="35"/>
      <c r="GR510" s="35"/>
      <c r="GS510" s="35"/>
      <c r="GT510" s="35"/>
      <c r="GU510" s="35"/>
      <c r="GV510" s="35"/>
      <c r="GW510" s="35"/>
      <c r="GX510" s="35"/>
      <c r="GY510" s="35"/>
      <c r="GZ510" s="35"/>
      <c r="HA510" s="35"/>
      <c r="HB510" s="35"/>
      <c r="HC510" s="35"/>
      <c r="HD510" s="35"/>
      <c r="HE510" s="35"/>
      <c r="HF510" s="35"/>
      <c r="HG510" s="35"/>
      <c r="HH510" s="35"/>
      <c r="HI510" s="35"/>
      <c r="HJ510" s="35"/>
      <c r="HK510" s="35"/>
      <c r="HL510" s="35"/>
      <c r="HM510" s="35"/>
      <c r="HN510" s="35"/>
      <c r="HO510" s="35"/>
      <c r="HP510" s="35"/>
      <c r="HQ510" s="35"/>
      <c r="HR510" s="35"/>
      <c r="HS510" s="35"/>
      <c r="HT510" s="35"/>
      <c r="HU510" s="35"/>
      <c r="HV510" s="35"/>
      <c r="HW510" s="35"/>
      <c r="HX510" s="35"/>
      <c r="HY510" s="35"/>
      <c r="HZ510" s="35"/>
      <c r="IA510" s="35"/>
      <c r="IB510" s="35"/>
      <c r="IC510" s="35"/>
      <c r="ID510" s="35"/>
      <c r="IE510" s="35"/>
      <c r="IF510" s="35"/>
      <c r="IG510" s="35"/>
      <c r="IH510" s="35"/>
      <c r="II510" s="35"/>
      <c r="IJ510" s="35"/>
      <c r="IK510" s="35"/>
      <c r="IL510" s="35"/>
      <c r="IM510" s="35"/>
      <c r="IN510" s="35"/>
      <c r="IO510" s="35"/>
      <c r="IP510" s="35"/>
      <c r="IQ510" s="35"/>
      <c r="IR510" s="35"/>
      <c r="IS510" s="35"/>
      <c r="IT510" s="35"/>
      <c r="IU510" s="35"/>
      <c r="IV510" s="35"/>
    </row>
    <row r="511" spans="1:256" ht="114.75">
      <c r="A511" s="191">
        <v>607</v>
      </c>
      <c r="B511" s="45" t="s">
        <v>600</v>
      </c>
      <c r="C511" s="187">
        <v>401000054</v>
      </c>
      <c r="D511" s="154" t="s">
        <v>805</v>
      </c>
      <c r="E511" s="144" t="s">
        <v>592</v>
      </c>
      <c r="F511" s="52"/>
      <c r="G511" s="52"/>
      <c r="H511" s="155">
        <v>3</v>
      </c>
      <c r="I511" s="52"/>
      <c r="J511" s="155">
        <v>16</v>
      </c>
      <c r="K511" s="155">
        <v>1</v>
      </c>
      <c r="L511" s="155">
        <v>34</v>
      </c>
      <c r="M511" s="155"/>
      <c r="N511" s="155"/>
      <c r="O511" s="155"/>
      <c r="P511" s="52" t="s">
        <v>753</v>
      </c>
      <c r="Q511" s="52" t="s">
        <v>806</v>
      </c>
      <c r="R511" s="146"/>
      <c r="S511" s="146"/>
      <c r="T511" s="146" t="s">
        <v>807</v>
      </c>
      <c r="U511" s="146"/>
      <c r="V511" s="146" t="s">
        <v>808</v>
      </c>
      <c r="W511" s="146" t="s">
        <v>809</v>
      </c>
      <c r="X511" s="146"/>
      <c r="Y511" s="146"/>
      <c r="Z511" s="146"/>
      <c r="AA511" s="146"/>
      <c r="AB511" s="52" t="s">
        <v>811</v>
      </c>
      <c r="AC511" s="188" t="s">
        <v>594</v>
      </c>
      <c r="AD511" s="189"/>
      <c r="AE511" s="189"/>
      <c r="AF511" s="189"/>
      <c r="AG511" s="189"/>
      <c r="AH511" s="189"/>
      <c r="AI511" s="189"/>
      <c r="AJ511" s="189"/>
      <c r="AK511" s="193"/>
      <c r="AL511" s="189"/>
      <c r="AM511" s="190" t="s">
        <v>812</v>
      </c>
      <c r="AN511" s="52" t="s">
        <v>605</v>
      </c>
      <c r="AO511" s="195" t="s">
        <v>263</v>
      </c>
      <c r="AP511" s="195" t="s">
        <v>263</v>
      </c>
      <c r="AQ511" s="195" t="s">
        <v>813</v>
      </c>
      <c r="AR511" s="148" t="s">
        <v>814</v>
      </c>
      <c r="AS511" s="195" t="s">
        <v>267</v>
      </c>
      <c r="AT511" s="200">
        <v>779000</v>
      </c>
      <c r="AU511" s="200">
        <v>779000</v>
      </c>
      <c r="AV511" s="200">
        <v>1182250</v>
      </c>
      <c r="AW511" s="200">
        <v>852000</v>
      </c>
      <c r="AX511" s="200">
        <v>852000</v>
      </c>
      <c r="AY511" s="200">
        <v>852000</v>
      </c>
      <c r="AZ511" s="197">
        <v>10101</v>
      </c>
      <c r="BA511" s="222"/>
      <c r="BB511" s="588"/>
      <c r="BC511" s="223"/>
      <c r="BD511" s="224"/>
      <c r="BE511" s="224"/>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c r="EK511" s="35"/>
      <c r="EL511" s="35"/>
      <c r="EM511" s="35"/>
      <c r="EN511" s="35"/>
      <c r="EO511" s="35"/>
      <c r="EP511" s="35"/>
      <c r="EQ511" s="35"/>
      <c r="ER511" s="35"/>
      <c r="ES511" s="35"/>
      <c r="ET511" s="35"/>
      <c r="EU511" s="35"/>
      <c r="EV511" s="35"/>
      <c r="EW511" s="35"/>
      <c r="EX511" s="35"/>
      <c r="EY511" s="35"/>
      <c r="EZ511" s="35"/>
      <c r="FA511" s="35"/>
      <c r="FB511" s="35"/>
      <c r="FC511" s="35"/>
      <c r="FD511" s="35"/>
      <c r="FE511" s="35"/>
      <c r="FF511" s="35"/>
      <c r="FG511" s="35"/>
      <c r="FH511" s="35"/>
      <c r="FI511" s="35"/>
      <c r="FJ511" s="35"/>
      <c r="FK511" s="35"/>
      <c r="FL511" s="35"/>
      <c r="FM511" s="35"/>
      <c r="FN511" s="35"/>
      <c r="FO511" s="35"/>
      <c r="FP511" s="35"/>
      <c r="FQ511" s="35"/>
      <c r="FR511" s="35"/>
      <c r="FS511" s="35"/>
      <c r="FT511" s="35"/>
      <c r="FU511" s="35"/>
      <c r="FV511" s="35"/>
      <c r="FW511" s="35"/>
      <c r="FX511" s="35"/>
      <c r="FY511" s="35"/>
      <c r="FZ511" s="35"/>
      <c r="GA511" s="35"/>
      <c r="GB511" s="35"/>
      <c r="GC511" s="35"/>
      <c r="GD511" s="35"/>
      <c r="GE511" s="35"/>
      <c r="GF511" s="35"/>
      <c r="GG511" s="35"/>
      <c r="GH511" s="35"/>
      <c r="GI511" s="35"/>
      <c r="GJ511" s="35"/>
      <c r="GK511" s="35"/>
      <c r="GL511" s="35"/>
      <c r="GM511" s="35"/>
      <c r="GN511" s="35"/>
      <c r="GO511" s="35"/>
      <c r="GP511" s="35"/>
      <c r="GQ511" s="35"/>
      <c r="GR511" s="35"/>
      <c r="GS511" s="35"/>
      <c r="GT511" s="35"/>
      <c r="GU511" s="35"/>
      <c r="GV511" s="35"/>
      <c r="GW511" s="35"/>
      <c r="GX511" s="35"/>
      <c r="GY511" s="35"/>
      <c r="GZ511" s="35"/>
      <c r="HA511" s="35"/>
      <c r="HB511" s="35"/>
      <c r="HC511" s="35"/>
      <c r="HD511" s="35"/>
      <c r="HE511" s="35"/>
      <c r="HF511" s="35"/>
      <c r="HG511" s="35"/>
      <c r="HH511" s="35"/>
      <c r="HI511" s="35"/>
      <c r="HJ511" s="35"/>
      <c r="HK511" s="35"/>
      <c r="HL511" s="35"/>
      <c r="HM511" s="35"/>
      <c r="HN511" s="35"/>
      <c r="HO511" s="35"/>
      <c r="HP511" s="35"/>
      <c r="HQ511" s="35"/>
      <c r="HR511" s="35"/>
      <c r="HS511" s="35"/>
      <c r="HT511" s="35"/>
      <c r="HU511" s="35"/>
      <c r="HV511" s="35"/>
      <c r="HW511" s="35"/>
      <c r="HX511" s="35"/>
      <c r="HY511" s="35"/>
      <c r="HZ511" s="35"/>
      <c r="IA511" s="35"/>
      <c r="IB511" s="35"/>
      <c r="IC511" s="35"/>
      <c r="ID511" s="35"/>
      <c r="IE511" s="35"/>
      <c r="IF511" s="35"/>
      <c r="IG511" s="35"/>
      <c r="IH511" s="35"/>
      <c r="II511" s="35"/>
      <c r="IJ511" s="35"/>
      <c r="IK511" s="35"/>
      <c r="IL511" s="35"/>
      <c r="IM511" s="35"/>
      <c r="IN511" s="35"/>
      <c r="IO511" s="35"/>
      <c r="IP511" s="35"/>
      <c r="IQ511" s="35"/>
      <c r="IR511" s="35"/>
      <c r="IS511" s="35"/>
      <c r="IT511" s="35"/>
      <c r="IU511" s="35"/>
      <c r="IV511" s="35"/>
    </row>
    <row r="512" spans="1:256" ht="114.75">
      <c r="A512" s="191">
        <v>607</v>
      </c>
      <c r="B512" s="45" t="s">
        <v>600</v>
      </c>
      <c r="C512" s="187">
        <v>401000054</v>
      </c>
      <c r="D512" s="154" t="s">
        <v>805</v>
      </c>
      <c r="E512" s="144" t="s">
        <v>592</v>
      </c>
      <c r="F512" s="52"/>
      <c r="G512" s="52"/>
      <c r="H512" s="155">
        <v>3</v>
      </c>
      <c r="I512" s="52"/>
      <c r="J512" s="155">
        <v>16</v>
      </c>
      <c r="K512" s="155">
        <v>1</v>
      </c>
      <c r="L512" s="155">
        <v>34</v>
      </c>
      <c r="M512" s="155"/>
      <c r="N512" s="155"/>
      <c r="O512" s="155"/>
      <c r="P512" s="52" t="s">
        <v>753</v>
      </c>
      <c r="Q512" s="52" t="s">
        <v>806</v>
      </c>
      <c r="R512" s="146"/>
      <c r="S512" s="146"/>
      <c r="T512" s="146" t="s">
        <v>807</v>
      </c>
      <c r="U512" s="146"/>
      <c r="V512" s="146" t="s">
        <v>808</v>
      </c>
      <c r="W512" s="146" t="s">
        <v>809</v>
      </c>
      <c r="X512" s="146"/>
      <c r="Y512" s="146"/>
      <c r="Z512" s="146"/>
      <c r="AA512" s="146"/>
      <c r="AB512" s="52" t="s">
        <v>811</v>
      </c>
      <c r="AC512" s="188" t="s">
        <v>594</v>
      </c>
      <c r="AD512" s="189"/>
      <c r="AE512" s="189"/>
      <c r="AF512" s="189"/>
      <c r="AG512" s="189"/>
      <c r="AH512" s="189"/>
      <c r="AI512" s="189"/>
      <c r="AJ512" s="189"/>
      <c r="AK512" s="193"/>
      <c r="AL512" s="189"/>
      <c r="AM512" s="190" t="s">
        <v>812</v>
      </c>
      <c r="AN512" s="52" t="s">
        <v>605</v>
      </c>
      <c r="AO512" s="195" t="s">
        <v>263</v>
      </c>
      <c r="AP512" s="195" t="s">
        <v>263</v>
      </c>
      <c r="AQ512" s="195" t="s">
        <v>815</v>
      </c>
      <c r="AR512" s="148" t="s">
        <v>814</v>
      </c>
      <c r="AS512" s="195" t="s">
        <v>116</v>
      </c>
      <c r="AT512" s="200">
        <v>549500</v>
      </c>
      <c r="AU512" s="200">
        <v>549500</v>
      </c>
      <c r="AV512" s="200">
        <v>49040</v>
      </c>
      <c r="AW512" s="200">
        <v>549040</v>
      </c>
      <c r="AX512" s="200">
        <v>549040</v>
      </c>
      <c r="AY512" s="200">
        <v>549040</v>
      </c>
      <c r="AZ512" s="197">
        <v>10101</v>
      </c>
      <c r="BA512" s="222"/>
      <c r="BB512" s="588"/>
      <c r="BC512" s="223"/>
      <c r="BD512" s="224"/>
      <c r="BE512" s="224"/>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5"/>
      <c r="ER512" s="35"/>
      <c r="ES512" s="35"/>
      <c r="ET512" s="35"/>
      <c r="EU512" s="35"/>
      <c r="EV512" s="35"/>
      <c r="EW512" s="35"/>
      <c r="EX512" s="35"/>
      <c r="EY512" s="35"/>
      <c r="EZ512" s="35"/>
      <c r="FA512" s="35"/>
      <c r="FB512" s="35"/>
      <c r="FC512" s="35"/>
      <c r="FD512" s="35"/>
      <c r="FE512" s="35"/>
      <c r="FF512" s="35"/>
      <c r="FG512" s="35"/>
      <c r="FH512" s="35"/>
      <c r="FI512" s="35"/>
      <c r="FJ512" s="35"/>
      <c r="FK512" s="35"/>
      <c r="FL512" s="35"/>
      <c r="FM512" s="35"/>
      <c r="FN512" s="35"/>
      <c r="FO512" s="35"/>
      <c r="FP512" s="35"/>
      <c r="FQ512" s="35"/>
      <c r="FR512" s="35"/>
      <c r="FS512" s="35"/>
      <c r="FT512" s="35"/>
      <c r="FU512" s="35"/>
      <c r="FV512" s="35"/>
      <c r="FW512" s="35"/>
      <c r="FX512" s="35"/>
      <c r="FY512" s="35"/>
      <c r="FZ512" s="35"/>
      <c r="GA512" s="35"/>
      <c r="GB512" s="35"/>
      <c r="GC512" s="35"/>
      <c r="GD512" s="35"/>
      <c r="GE512" s="35"/>
      <c r="GF512" s="35"/>
      <c r="GG512" s="35"/>
      <c r="GH512" s="35"/>
      <c r="GI512" s="35"/>
      <c r="GJ512" s="35"/>
      <c r="GK512" s="35"/>
      <c r="GL512" s="35"/>
      <c r="GM512" s="35"/>
      <c r="GN512" s="35"/>
      <c r="GO512" s="35"/>
      <c r="GP512" s="35"/>
      <c r="GQ512" s="35"/>
      <c r="GR512" s="35"/>
      <c r="GS512" s="35"/>
      <c r="GT512" s="35"/>
      <c r="GU512" s="35"/>
      <c r="GV512" s="35"/>
      <c r="GW512" s="35"/>
      <c r="GX512" s="35"/>
      <c r="GY512" s="35"/>
      <c r="GZ512" s="35"/>
      <c r="HA512" s="35"/>
      <c r="HB512" s="35"/>
      <c r="HC512" s="35"/>
      <c r="HD512" s="35"/>
      <c r="HE512" s="35"/>
      <c r="HF512" s="35"/>
      <c r="HG512" s="35"/>
      <c r="HH512" s="35"/>
      <c r="HI512" s="35"/>
      <c r="HJ512" s="35"/>
      <c r="HK512" s="35"/>
      <c r="HL512" s="35"/>
      <c r="HM512" s="35"/>
      <c r="HN512" s="35"/>
      <c r="HO512" s="35"/>
      <c r="HP512" s="35"/>
      <c r="HQ512" s="35"/>
      <c r="HR512" s="35"/>
      <c r="HS512" s="35"/>
      <c r="HT512" s="35"/>
      <c r="HU512" s="35"/>
      <c r="HV512" s="35"/>
      <c r="HW512" s="35"/>
      <c r="HX512" s="35"/>
      <c r="HY512" s="35"/>
      <c r="HZ512" s="35"/>
      <c r="IA512" s="35"/>
      <c r="IB512" s="35"/>
      <c r="IC512" s="35"/>
      <c r="ID512" s="35"/>
      <c r="IE512" s="35"/>
      <c r="IF512" s="35"/>
      <c r="IG512" s="35"/>
      <c r="IH512" s="35"/>
      <c r="II512" s="35"/>
      <c r="IJ512" s="35"/>
      <c r="IK512" s="35"/>
      <c r="IL512" s="35"/>
      <c r="IM512" s="35"/>
      <c r="IN512" s="35"/>
      <c r="IO512" s="35"/>
      <c r="IP512" s="35"/>
      <c r="IQ512" s="35"/>
      <c r="IR512" s="35"/>
      <c r="IS512" s="35"/>
      <c r="IT512" s="35"/>
      <c r="IU512" s="35"/>
      <c r="IV512" s="35"/>
    </row>
    <row r="513" spans="1:256" ht="114.75">
      <c r="A513" s="191">
        <v>607</v>
      </c>
      <c r="B513" s="45" t="s">
        <v>600</v>
      </c>
      <c r="C513" s="187">
        <v>401000054</v>
      </c>
      <c r="D513" s="154" t="s">
        <v>805</v>
      </c>
      <c r="E513" s="144" t="s">
        <v>592</v>
      </c>
      <c r="F513" s="52"/>
      <c r="G513" s="52"/>
      <c r="H513" s="155">
        <v>3</v>
      </c>
      <c r="I513" s="52"/>
      <c r="J513" s="155">
        <v>16</v>
      </c>
      <c r="K513" s="155">
        <v>1</v>
      </c>
      <c r="L513" s="155">
        <v>34</v>
      </c>
      <c r="M513" s="155"/>
      <c r="N513" s="155"/>
      <c r="O513" s="155"/>
      <c r="P513" s="52" t="s">
        <v>753</v>
      </c>
      <c r="Q513" s="52" t="s">
        <v>806</v>
      </c>
      <c r="R513" s="146"/>
      <c r="S513" s="146"/>
      <c r="T513" s="146" t="s">
        <v>807</v>
      </c>
      <c r="U513" s="146"/>
      <c r="V513" s="146" t="s">
        <v>808</v>
      </c>
      <c r="W513" s="146" t="s">
        <v>809</v>
      </c>
      <c r="X513" s="146"/>
      <c r="Y513" s="146"/>
      <c r="Z513" s="146"/>
      <c r="AA513" s="146"/>
      <c r="AB513" s="52" t="s">
        <v>811</v>
      </c>
      <c r="AC513" s="188" t="s">
        <v>594</v>
      </c>
      <c r="AD513" s="189"/>
      <c r="AE513" s="189"/>
      <c r="AF513" s="189"/>
      <c r="AG513" s="189"/>
      <c r="AH513" s="189"/>
      <c r="AI513" s="189"/>
      <c r="AJ513" s="189"/>
      <c r="AK513" s="193"/>
      <c r="AL513" s="189"/>
      <c r="AM513" s="190" t="s">
        <v>812</v>
      </c>
      <c r="AN513" s="52" t="s">
        <v>605</v>
      </c>
      <c r="AO513" s="195" t="s">
        <v>263</v>
      </c>
      <c r="AP513" s="195" t="s">
        <v>263</v>
      </c>
      <c r="AQ513" s="195" t="s">
        <v>815</v>
      </c>
      <c r="AR513" s="148" t="s">
        <v>814</v>
      </c>
      <c r="AS513" s="195" t="s">
        <v>816</v>
      </c>
      <c r="AT513" s="200">
        <v>2835000</v>
      </c>
      <c r="AU513" s="200">
        <v>2835000</v>
      </c>
      <c r="AV513" s="200">
        <v>2835000</v>
      </c>
      <c r="AW513" s="200">
        <v>2835000</v>
      </c>
      <c r="AX513" s="200">
        <v>2835000</v>
      </c>
      <c r="AY513" s="200">
        <v>2835000</v>
      </c>
      <c r="AZ513" s="197">
        <v>10101</v>
      </c>
      <c r="BA513" s="222"/>
      <c r="BB513" s="588"/>
      <c r="BC513" s="223"/>
      <c r="BD513" s="224"/>
      <c r="BE513" s="224"/>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5"/>
      <c r="ER513" s="35"/>
      <c r="ES513" s="35"/>
      <c r="ET513" s="35"/>
      <c r="EU513" s="35"/>
      <c r="EV513" s="35"/>
      <c r="EW513" s="35"/>
      <c r="EX513" s="35"/>
      <c r="EY513" s="35"/>
      <c r="EZ513" s="35"/>
      <c r="FA513" s="35"/>
      <c r="FB513" s="35"/>
      <c r="FC513" s="35"/>
      <c r="FD513" s="35"/>
      <c r="FE513" s="35"/>
      <c r="FF513" s="35"/>
      <c r="FG513" s="35"/>
      <c r="FH513" s="35"/>
      <c r="FI513" s="35"/>
      <c r="FJ513" s="35"/>
      <c r="FK513" s="35"/>
      <c r="FL513" s="35"/>
      <c r="FM513" s="35"/>
      <c r="FN513" s="35"/>
      <c r="FO513" s="35"/>
      <c r="FP513" s="35"/>
      <c r="FQ513" s="35"/>
      <c r="FR513" s="35"/>
      <c r="FS513" s="35"/>
      <c r="FT513" s="35"/>
      <c r="FU513" s="35"/>
      <c r="FV513" s="35"/>
      <c r="FW513" s="35"/>
      <c r="FX513" s="35"/>
      <c r="FY513" s="35"/>
      <c r="FZ513" s="35"/>
      <c r="GA513" s="35"/>
      <c r="GB513" s="35"/>
      <c r="GC513" s="35"/>
      <c r="GD513" s="35"/>
      <c r="GE513" s="35"/>
      <c r="GF513" s="35"/>
      <c r="GG513" s="35"/>
      <c r="GH513" s="35"/>
      <c r="GI513" s="35"/>
      <c r="GJ513" s="35"/>
      <c r="GK513" s="35"/>
      <c r="GL513" s="35"/>
      <c r="GM513" s="35"/>
      <c r="GN513" s="35"/>
      <c r="GO513" s="35"/>
      <c r="GP513" s="35"/>
      <c r="GQ513" s="35"/>
      <c r="GR513" s="35"/>
      <c r="GS513" s="35"/>
      <c r="GT513" s="35"/>
      <c r="GU513" s="35"/>
      <c r="GV513" s="35"/>
      <c r="GW513" s="35"/>
      <c r="GX513" s="35"/>
      <c r="GY513" s="35"/>
      <c r="GZ513" s="35"/>
      <c r="HA513" s="35"/>
      <c r="HB513" s="35"/>
      <c r="HC513" s="35"/>
      <c r="HD513" s="35"/>
      <c r="HE513" s="35"/>
      <c r="HF513" s="35"/>
      <c r="HG513" s="35"/>
      <c r="HH513" s="35"/>
      <c r="HI513" s="35"/>
      <c r="HJ513" s="35"/>
      <c r="HK513" s="35"/>
      <c r="HL513" s="35"/>
      <c r="HM513" s="35"/>
      <c r="HN513" s="35"/>
      <c r="HO513" s="35"/>
      <c r="HP513" s="35"/>
      <c r="HQ513" s="35"/>
      <c r="HR513" s="35"/>
      <c r="HS513" s="35"/>
      <c r="HT513" s="35"/>
      <c r="HU513" s="35"/>
      <c r="HV513" s="35"/>
      <c r="HW513" s="35"/>
      <c r="HX513" s="35"/>
      <c r="HY513" s="35"/>
      <c r="HZ513" s="35"/>
      <c r="IA513" s="35"/>
      <c r="IB513" s="35"/>
      <c r="IC513" s="35"/>
      <c r="ID513" s="35"/>
      <c r="IE513" s="35"/>
      <c r="IF513" s="35"/>
      <c r="IG513" s="35"/>
      <c r="IH513" s="35"/>
      <c r="II513" s="35"/>
      <c r="IJ513" s="35"/>
      <c r="IK513" s="35"/>
      <c r="IL513" s="35"/>
      <c r="IM513" s="35"/>
      <c r="IN513" s="35"/>
      <c r="IO513" s="35"/>
      <c r="IP513" s="35"/>
      <c r="IQ513" s="35"/>
      <c r="IR513" s="35"/>
      <c r="IS513" s="35"/>
      <c r="IT513" s="35"/>
      <c r="IU513" s="35"/>
      <c r="IV513" s="35"/>
    </row>
    <row r="514" spans="1:256" ht="114.75">
      <c r="A514" s="191">
        <v>607</v>
      </c>
      <c r="B514" s="45" t="s">
        <v>600</v>
      </c>
      <c r="C514" s="187">
        <v>401000054</v>
      </c>
      <c r="D514" s="154" t="s">
        <v>805</v>
      </c>
      <c r="E514" s="144" t="s">
        <v>592</v>
      </c>
      <c r="F514" s="52"/>
      <c r="G514" s="52"/>
      <c r="H514" s="155">
        <v>3</v>
      </c>
      <c r="I514" s="52"/>
      <c r="J514" s="155">
        <v>16</v>
      </c>
      <c r="K514" s="155">
        <v>1</v>
      </c>
      <c r="L514" s="155">
        <v>34</v>
      </c>
      <c r="M514" s="155"/>
      <c r="N514" s="155"/>
      <c r="O514" s="155"/>
      <c r="P514" s="52" t="s">
        <v>753</v>
      </c>
      <c r="Q514" s="52" t="s">
        <v>806</v>
      </c>
      <c r="R514" s="146"/>
      <c r="S514" s="146"/>
      <c r="T514" s="146" t="s">
        <v>807</v>
      </c>
      <c r="U514" s="146"/>
      <c r="V514" s="146" t="s">
        <v>808</v>
      </c>
      <c r="W514" s="146" t="s">
        <v>809</v>
      </c>
      <c r="X514" s="146"/>
      <c r="Y514" s="146"/>
      <c r="Z514" s="146"/>
      <c r="AA514" s="146"/>
      <c r="AB514" s="52" t="s">
        <v>811</v>
      </c>
      <c r="AC514" s="188" t="s">
        <v>594</v>
      </c>
      <c r="AD514" s="189"/>
      <c r="AE514" s="189"/>
      <c r="AF514" s="189"/>
      <c r="AG514" s="189"/>
      <c r="AH514" s="189"/>
      <c r="AI514" s="189"/>
      <c r="AJ514" s="189"/>
      <c r="AK514" s="193"/>
      <c r="AL514" s="189"/>
      <c r="AM514" s="190" t="s">
        <v>812</v>
      </c>
      <c r="AN514" s="52" t="s">
        <v>605</v>
      </c>
      <c r="AO514" s="195" t="s">
        <v>263</v>
      </c>
      <c r="AP514" s="195" t="s">
        <v>263</v>
      </c>
      <c r="AQ514" s="195" t="s">
        <v>815</v>
      </c>
      <c r="AR514" s="148" t="s">
        <v>814</v>
      </c>
      <c r="AS514" s="195" t="s">
        <v>745</v>
      </c>
      <c r="AT514" s="200">
        <v>250000</v>
      </c>
      <c r="AU514" s="200">
        <v>250000</v>
      </c>
      <c r="AV514" s="200">
        <v>250000</v>
      </c>
      <c r="AW514" s="200">
        <v>250000</v>
      </c>
      <c r="AX514" s="200">
        <v>250000</v>
      </c>
      <c r="AY514" s="200">
        <v>250000</v>
      </c>
      <c r="AZ514" s="197">
        <v>10101</v>
      </c>
      <c r="BA514" s="222"/>
      <c r="BB514" s="588"/>
      <c r="BC514" s="223"/>
      <c r="BD514" s="224"/>
      <c r="BE514" s="224"/>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c r="CZ514" s="35"/>
      <c r="DA514" s="35"/>
      <c r="DB514" s="35"/>
      <c r="DC514" s="35"/>
      <c r="DD514" s="35"/>
      <c r="DE514" s="35"/>
      <c r="DF514" s="35"/>
      <c r="DG514" s="35"/>
      <c r="DH514" s="35"/>
      <c r="DI514" s="35"/>
      <c r="DJ514" s="35"/>
      <c r="DK514" s="35"/>
      <c r="DL514" s="35"/>
      <c r="DM514" s="35"/>
      <c r="DN514" s="35"/>
      <c r="DO514" s="35"/>
      <c r="DP514" s="35"/>
      <c r="DQ514" s="35"/>
      <c r="DR514" s="35"/>
      <c r="DS514" s="35"/>
      <c r="DT514" s="35"/>
      <c r="DU514" s="35"/>
      <c r="DV514" s="35"/>
      <c r="DW514" s="35"/>
      <c r="DX514" s="35"/>
      <c r="DY514" s="35"/>
      <c r="DZ514" s="35"/>
      <c r="EA514" s="35"/>
      <c r="EB514" s="35"/>
      <c r="EC514" s="35"/>
      <c r="ED514" s="35"/>
      <c r="EE514" s="35"/>
      <c r="EF514" s="35"/>
      <c r="EG514" s="35"/>
      <c r="EH514" s="35"/>
      <c r="EI514" s="35"/>
      <c r="EJ514" s="35"/>
      <c r="EK514" s="35"/>
      <c r="EL514" s="35"/>
      <c r="EM514" s="35"/>
      <c r="EN514" s="35"/>
      <c r="EO514" s="35"/>
      <c r="EP514" s="35"/>
      <c r="EQ514" s="35"/>
      <c r="ER514" s="35"/>
      <c r="ES514" s="35"/>
      <c r="ET514" s="35"/>
      <c r="EU514" s="35"/>
      <c r="EV514" s="35"/>
      <c r="EW514" s="35"/>
      <c r="EX514" s="35"/>
      <c r="EY514" s="35"/>
      <c r="EZ514" s="35"/>
      <c r="FA514" s="35"/>
      <c r="FB514" s="35"/>
      <c r="FC514" s="35"/>
      <c r="FD514" s="35"/>
      <c r="FE514" s="35"/>
      <c r="FF514" s="35"/>
      <c r="FG514" s="35"/>
      <c r="FH514" s="35"/>
      <c r="FI514" s="35"/>
      <c r="FJ514" s="35"/>
      <c r="FK514" s="35"/>
      <c r="FL514" s="35"/>
      <c r="FM514" s="35"/>
      <c r="FN514" s="35"/>
      <c r="FO514" s="35"/>
      <c r="FP514" s="35"/>
      <c r="FQ514" s="35"/>
      <c r="FR514" s="35"/>
      <c r="FS514" s="35"/>
      <c r="FT514" s="35"/>
      <c r="FU514" s="35"/>
      <c r="FV514" s="35"/>
      <c r="FW514" s="35"/>
      <c r="FX514" s="35"/>
      <c r="FY514" s="35"/>
      <c r="FZ514" s="35"/>
      <c r="GA514" s="35"/>
      <c r="GB514" s="35"/>
      <c r="GC514" s="35"/>
      <c r="GD514" s="35"/>
      <c r="GE514" s="35"/>
      <c r="GF514" s="35"/>
      <c r="GG514" s="35"/>
      <c r="GH514" s="35"/>
      <c r="GI514" s="35"/>
      <c r="GJ514" s="35"/>
      <c r="GK514" s="35"/>
      <c r="GL514" s="35"/>
      <c r="GM514" s="35"/>
      <c r="GN514" s="35"/>
      <c r="GO514" s="35"/>
      <c r="GP514" s="35"/>
      <c r="GQ514" s="35"/>
      <c r="GR514" s="35"/>
      <c r="GS514" s="35"/>
      <c r="GT514" s="35"/>
      <c r="GU514" s="35"/>
      <c r="GV514" s="35"/>
      <c r="GW514" s="35"/>
      <c r="GX514" s="35"/>
      <c r="GY514" s="35"/>
      <c r="GZ514" s="35"/>
      <c r="HA514" s="35"/>
      <c r="HB514" s="35"/>
      <c r="HC514" s="35"/>
      <c r="HD514" s="35"/>
      <c r="HE514" s="35"/>
      <c r="HF514" s="35"/>
      <c r="HG514" s="35"/>
      <c r="HH514" s="35"/>
      <c r="HI514" s="35"/>
      <c r="HJ514" s="35"/>
      <c r="HK514" s="35"/>
      <c r="HL514" s="35"/>
      <c r="HM514" s="35"/>
      <c r="HN514" s="35"/>
      <c r="HO514" s="35"/>
      <c r="HP514" s="35"/>
      <c r="HQ514" s="35"/>
      <c r="HR514" s="35"/>
      <c r="HS514" s="35"/>
      <c r="HT514" s="35"/>
      <c r="HU514" s="35"/>
      <c r="HV514" s="35"/>
      <c r="HW514" s="35"/>
      <c r="HX514" s="35"/>
      <c r="HY514" s="35"/>
      <c r="HZ514" s="35"/>
      <c r="IA514" s="35"/>
      <c r="IB514" s="35"/>
      <c r="IC514" s="35"/>
      <c r="ID514" s="35"/>
      <c r="IE514" s="35"/>
      <c r="IF514" s="35"/>
      <c r="IG514" s="35"/>
      <c r="IH514" s="35"/>
      <c r="II514" s="35"/>
      <c r="IJ514" s="35"/>
      <c r="IK514" s="35"/>
      <c r="IL514" s="35"/>
      <c r="IM514" s="35"/>
      <c r="IN514" s="35"/>
      <c r="IO514" s="35"/>
      <c r="IP514" s="35"/>
      <c r="IQ514" s="35"/>
      <c r="IR514" s="35"/>
      <c r="IS514" s="35"/>
      <c r="IT514" s="35"/>
      <c r="IU514" s="35"/>
      <c r="IV514" s="35"/>
    </row>
    <row r="515" spans="1:256" ht="114.75">
      <c r="A515" s="191">
        <v>607</v>
      </c>
      <c r="B515" s="45" t="s">
        <v>600</v>
      </c>
      <c r="C515" s="187">
        <v>401000054</v>
      </c>
      <c r="D515" s="154" t="s">
        <v>805</v>
      </c>
      <c r="E515" s="144" t="s">
        <v>592</v>
      </c>
      <c r="F515" s="52"/>
      <c r="G515" s="52"/>
      <c r="H515" s="155">
        <v>3</v>
      </c>
      <c r="I515" s="52"/>
      <c r="J515" s="155">
        <v>16</v>
      </c>
      <c r="K515" s="155">
        <v>1</v>
      </c>
      <c r="L515" s="155">
        <v>34</v>
      </c>
      <c r="M515" s="155"/>
      <c r="N515" s="155"/>
      <c r="O515" s="155"/>
      <c r="P515" s="52" t="s">
        <v>753</v>
      </c>
      <c r="Q515" s="52" t="s">
        <v>806</v>
      </c>
      <c r="R515" s="146"/>
      <c r="S515" s="146"/>
      <c r="T515" s="146" t="s">
        <v>807</v>
      </c>
      <c r="U515" s="146"/>
      <c r="V515" s="146" t="s">
        <v>808</v>
      </c>
      <c r="W515" s="146" t="s">
        <v>809</v>
      </c>
      <c r="X515" s="146"/>
      <c r="Y515" s="146"/>
      <c r="Z515" s="146"/>
      <c r="AA515" s="146"/>
      <c r="AB515" s="52" t="s">
        <v>811</v>
      </c>
      <c r="AC515" s="188" t="s">
        <v>594</v>
      </c>
      <c r="AD515" s="189"/>
      <c r="AE515" s="189"/>
      <c r="AF515" s="189"/>
      <c r="AG515" s="189"/>
      <c r="AH515" s="189"/>
      <c r="AI515" s="189"/>
      <c r="AJ515" s="189"/>
      <c r="AK515" s="193"/>
      <c r="AL515" s="189"/>
      <c r="AM515" s="190" t="s">
        <v>812</v>
      </c>
      <c r="AN515" s="52" t="s">
        <v>605</v>
      </c>
      <c r="AO515" s="195" t="s">
        <v>263</v>
      </c>
      <c r="AP515" s="195" t="s">
        <v>263</v>
      </c>
      <c r="AQ515" s="195" t="s">
        <v>815</v>
      </c>
      <c r="AR515" s="148" t="s">
        <v>814</v>
      </c>
      <c r="AS515" s="195" t="s">
        <v>267</v>
      </c>
      <c r="AT515" s="200">
        <v>1580000</v>
      </c>
      <c r="AU515" s="200">
        <v>1580000</v>
      </c>
      <c r="AV515" s="217">
        <v>1293000</v>
      </c>
      <c r="AW515" s="200">
        <v>1293000</v>
      </c>
      <c r="AX515" s="200">
        <v>1293000</v>
      </c>
      <c r="AY515" s="200">
        <v>1293000</v>
      </c>
      <c r="AZ515" s="197">
        <v>10101</v>
      </c>
      <c r="BA515" s="222"/>
      <c r="BB515" s="588"/>
      <c r="BC515" s="223"/>
      <c r="BD515" s="224"/>
      <c r="BE515" s="224"/>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c r="CZ515" s="35"/>
      <c r="DA515" s="35"/>
      <c r="DB515" s="35"/>
      <c r="DC515" s="35"/>
      <c r="DD515" s="35"/>
      <c r="DE515" s="35"/>
      <c r="DF515" s="35"/>
      <c r="DG515" s="35"/>
      <c r="DH515" s="35"/>
      <c r="DI515" s="35"/>
      <c r="DJ515" s="35"/>
      <c r="DK515" s="35"/>
      <c r="DL515" s="35"/>
      <c r="DM515" s="35"/>
      <c r="DN515" s="35"/>
      <c r="DO515" s="35"/>
      <c r="DP515" s="35"/>
      <c r="DQ515" s="35"/>
      <c r="DR515" s="35"/>
      <c r="DS515" s="35"/>
      <c r="DT515" s="35"/>
      <c r="DU515" s="35"/>
      <c r="DV515" s="35"/>
      <c r="DW515" s="35"/>
      <c r="DX515" s="35"/>
      <c r="DY515" s="35"/>
      <c r="DZ515" s="35"/>
      <c r="EA515" s="35"/>
      <c r="EB515" s="35"/>
      <c r="EC515" s="35"/>
      <c r="ED515" s="35"/>
      <c r="EE515" s="35"/>
      <c r="EF515" s="35"/>
      <c r="EG515" s="35"/>
      <c r="EH515" s="35"/>
      <c r="EI515" s="35"/>
      <c r="EJ515" s="35"/>
      <c r="EK515" s="35"/>
      <c r="EL515" s="35"/>
      <c r="EM515" s="35"/>
      <c r="EN515" s="35"/>
      <c r="EO515" s="35"/>
      <c r="EP515" s="35"/>
      <c r="EQ515" s="35"/>
      <c r="ER515" s="35"/>
      <c r="ES515" s="35"/>
      <c r="ET515" s="35"/>
      <c r="EU515" s="35"/>
      <c r="EV515" s="35"/>
      <c r="EW515" s="35"/>
      <c r="EX515" s="35"/>
      <c r="EY515" s="35"/>
      <c r="EZ515" s="35"/>
      <c r="FA515" s="35"/>
      <c r="FB515" s="35"/>
      <c r="FC515" s="35"/>
      <c r="FD515" s="35"/>
      <c r="FE515" s="35"/>
      <c r="FF515" s="35"/>
      <c r="FG515" s="35"/>
      <c r="FH515" s="35"/>
      <c r="FI515" s="35"/>
      <c r="FJ515" s="35"/>
      <c r="FK515" s="35"/>
      <c r="FL515" s="35"/>
      <c r="FM515" s="35"/>
      <c r="FN515" s="35"/>
      <c r="FO515" s="35"/>
      <c r="FP515" s="35"/>
      <c r="FQ515" s="35"/>
      <c r="FR515" s="35"/>
      <c r="FS515" s="35"/>
      <c r="FT515" s="35"/>
      <c r="FU515" s="35"/>
      <c r="FV515" s="35"/>
      <c r="FW515" s="35"/>
      <c r="FX515" s="35"/>
      <c r="FY515" s="35"/>
      <c r="FZ515" s="35"/>
      <c r="GA515" s="35"/>
      <c r="GB515" s="35"/>
      <c r="GC515" s="35"/>
      <c r="GD515" s="35"/>
      <c r="GE515" s="35"/>
      <c r="GF515" s="35"/>
      <c r="GG515" s="35"/>
      <c r="GH515" s="35"/>
      <c r="GI515" s="35"/>
      <c r="GJ515" s="35"/>
      <c r="GK515" s="35"/>
      <c r="GL515" s="35"/>
      <c r="GM515" s="35"/>
      <c r="GN515" s="35"/>
      <c r="GO515" s="35"/>
      <c r="GP515" s="35"/>
      <c r="GQ515" s="35"/>
      <c r="GR515" s="35"/>
      <c r="GS515" s="35"/>
      <c r="GT515" s="35"/>
      <c r="GU515" s="35"/>
      <c r="GV515" s="35"/>
      <c r="GW515" s="35"/>
      <c r="GX515" s="35"/>
      <c r="GY515" s="35"/>
      <c r="GZ515" s="35"/>
      <c r="HA515" s="35"/>
      <c r="HB515" s="35"/>
      <c r="HC515" s="35"/>
      <c r="HD515" s="35"/>
      <c r="HE515" s="35"/>
      <c r="HF515" s="35"/>
      <c r="HG515" s="35"/>
      <c r="HH515" s="35"/>
      <c r="HI515" s="35"/>
      <c r="HJ515" s="35"/>
      <c r="HK515" s="35"/>
      <c r="HL515" s="35"/>
      <c r="HM515" s="35"/>
      <c r="HN515" s="35"/>
      <c r="HO515" s="35"/>
      <c r="HP515" s="35"/>
      <c r="HQ515" s="35"/>
      <c r="HR515" s="35"/>
      <c r="HS515" s="35"/>
      <c r="HT515" s="35"/>
      <c r="HU515" s="35"/>
      <c r="HV515" s="35"/>
      <c r="HW515" s="35"/>
      <c r="HX515" s="35"/>
      <c r="HY515" s="35"/>
      <c r="HZ515" s="35"/>
      <c r="IA515" s="35"/>
      <c r="IB515" s="35"/>
      <c r="IC515" s="35"/>
      <c r="ID515" s="35"/>
      <c r="IE515" s="35"/>
      <c r="IF515" s="35"/>
      <c r="IG515" s="35"/>
      <c r="IH515" s="35"/>
      <c r="II515" s="35"/>
      <c r="IJ515" s="35"/>
      <c r="IK515" s="35"/>
      <c r="IL515" s="35"/>
      <c r="IM515" s="35"/>
      <c r="IN515" s="35"/>
      <c r="IO515" s="35"/>
      <c r="IP515" s="35"/>
      <c r="IQ515" s="35"/>
      <c r="IR515" s="35"/>
      <c r="IS515" s="35"/>
      <c r="IT515" s="35"/>
      <c r="IU515" s="35"/>
      <c r="IV515" s="35"/>
    </row>
    <row r="516" spans="1:256" ht="114.75">
      <c r="A516" s="191">
        <v>607</v>
      </c>
      <c r="B516" s="45" t="s">
        <v>600</v>
      </c>
      <c r="C516" s="187">
        <v>401000054</v>
      </c>
      <c r="D516" s="154" t="s">
        <v>805</v>
      </c>
      <c r="E516" s="144" t="s">
        <v>592</v>
      </c>
      <c r="F516" s="52"/>
      <c r="G516" s="52"/>
      <c r="H516" s="155">
        <v>3</v>
      </c>
      <c r="I516" s="52"/>
      <c r="J516" s="155">
        <v>16</v>
      </c>
      <c r="K516" s="155">
        <v>1</v>
      </c>
      <c r="L516" s="155">
        <v>34</v>
      </c>
      <c r="M516" s="155"/>
      <c r="N516" s="155"/>
      <c r="O516" s="155"/>
      <c r="P516" s="52" t="s">
        <v>753</v>
      </c>
      <c r="Q516" s="52" t="s">
        <v>806</v>
      </c>
      <c r="R516" s="146"/>
      <c r="S516" s="146"/>
      <c r="T516" s="146" t="s">
        <v>807</v>
      </c>
      <c r="U516" s="146"/>
      <c r="V516" s="146" t="s">
        <v>808</v>
      </c>
      <c r="W516" s="146" t="s">
        <v>809</v>
      </c>
      <c r="X516" s="146"/>
      <c r="Y516" s="146"/>
      <c r="Z516" s="146"/>
      <c r="AA516" s="146"/>
      <c r="AB516" s="52" t="s">
        <v>811</v>
      </c>
      <c r="AC516" s="188" t="s">
        <v>594</v>
      </c>
      <c r="AD516" s="189"/>
      <c r="AE516" s="189"/>
      <c r="AF516" s="189"/>
      <c r="AG516" s="189"/>
      <c r="AH516" s="189"/>
      <c r="AI516" s="189"/>
      <c r="AJ516" s="189"/>
      <c r="AK516" s="193"/>
      <c r="AL516" s="189"/>
      <c r="AM516" s="190" t="s">
        <v>812</v>
      </c>
      <c r="AN516" s="52" t="s">
        <v>755</v>
      </c>
      <c r="AO516" s="195" t="s">
        <v>263</v>
      </c>
      <c r="AP516" s="195" t="s">
        <v>263</v>
      </c>
      <c r="AQ516" s="195" t="s">
        <v>817</v>
      </c>
      <c r="AR516" s="148" t="s">
        <v>814</v>
      </c>
      <c r="AS516" s="195" t="s">
        <v>267</v>
      </c>
      <c r="AT516" s="200">
        <v>180000</v>
      </c>
      <c r="AU516" s="200">
        <v>180000</v>
      </c>
      <c r="AV516" s="200">
        <v>730000</v>
      </c>
      <c r="AW516" s="200">
        <v>730000</v>
      </c>
      <c r="AX516" s="200">
        <v>730000</v>
      </c>
      <c r="AY516" s="200">
        <v>730000</v>
      </c>
      <c r="AZ516" s="197">
        <v>10101</v>
      </c>
      <c r="BA516" s="222"/>
      <c r="BB516" s="588"/>
      <c r="BC516" s="223"/>
      <c r="BD516" s="224"/>
      <c r="BE516" s="224"/>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5"/>
      <c r="ER516" s="35"/>
      <c r="ES516" s="35"/>
      <c r="ET516" s="35"/>
      <c r="EU516" s="35"/>
      <c r="EV516" s="35"/>
      <c r="EW516" s="35"/>
      <c r="EX516" s="35"/>
      <c r="EY516" s="35"/>
      <c r="EZ516" s="35"/>
      <c r="FA516" s="35"/>
      <c r="FB516" s="35"/>
      <c r="FC516" s="35"/>
      <c r="FD516" s="35"/>
      <c r="FE516" s="35"/>
      <c r="FF516" s="35"/>
      <c r="FG516" s="35"/>
      <c r="FH516" s="35"/>
      <c r="FI516" s="35"/>
      <c r="FJ516" s="35"/>
      <c r="FK516" s="35"/>
      <c r="FL516" s="35"/>
      <c r="FM516" s="35"/>
      <c r="FN516" s="35"/>
      <c r="FO516" s="35"/>
      <c r="FP516" s="35"/>
      <c r="FQ516" s="35"/>
      <c r="FR516" s="35"/>
      <c r="FS516" s="35"/>
      <c r="FT516" s="35"/>
      <c r="FU516" s="35"/>
      <c r="FV516" s="35"/>
      <c r="FW516" s="35"/>
      <c r="FX516" s="35"/>
      <c r="FY516" s="35"/>
      <c r="FZ516" s="35"/>
      <c r="GA516" s="35"/>
      <c r="GB516" s="35"/>
      <c r="GC516" s="35"/>
      <c r="GD516" s="35"/>
      <c r="GE516" s="35"/>
      <c r="GF516" s="35"/>
      <c r="GG516" s="35"/>
      <c r="GH516" s="35"/>
      <c r="GI516" s="35"/>
      <c r="GJ516" s="35"/>
      <c r="GK516" s="35"/>
      <c r="GL516" s="35"/>
      <c r="GM516" s="35"/>
      <c r="GN516" s="35"/>
      <c r="GO516" s="35"/>
      <c r="GP516" s="35"/>
      <c r="GQ516" s="35"/>
      <c r="GR516" s="35"/>
      <c r="GS516" s="35"/>
      <c r="GT516" s="35"/>
      <c r="GU516" s="35"/>
      <c r="GV516" s="35"/>
      <c r="GW516" s="35"/>
      <c r="GX516" s="35"/>
      <c r="GY516" s="35"/>
      <c r="GZ516" s="35"/>
      <c r="HA516" s="35"/>
      <c r="HB516" s="35"/>
      <c r="HC516" s="35"/>
      <c r="HD516" s="35"/>
      <c r="HE516" s="35"/>
      <c r="HF516" s="35"/>
      <c r="HG516" s="35"/>
      <c r="HH516" s="35"/>
      <c r="HI516" s="35"/>
      <c r="HJ516" s="35"/>
      <c r="HK516" s="35"/>
      <c r="HL516" s="35"/>
      <c r="HM516" s="35"/>
      <c r="HN516" s="35"/>
      <c r="HO516" s="35"/>
      <c r="HP516" s="35"/>
      <c r="HQ516" s="35"/>
      <c r="HR516" s="35"/>
      <c r="HS516" s="35"/>
      <c r="HT516" s="35"/>
      <c r="HU516" s="35"/>
      <c r="HV516" s="35"/>
      <c r="HW516" s="35"/>
      <c r="HX516" s="35"/>
      <c r="HY516" s="35"/>
      <c r="HZ516" s="35"/>
      <c r="IA516" s="35"/>
      <c r="IB516" s="35"/>
      <c r="IC516" s="35"/>
      <c r="ID516" s="35"/>
      <c r="IE516" s="35"/>
      <c r="IF516" s="35"/>
      <c r="IG516" s="35"/>
      <c r="IH516" s="35"/>
      <c r="II516" s="35"/>
      <c r="IJ516" s="35"/>
      <c r="IK516" s="35"/>
      <c r="IL516" s="35"/>
      <c r="IM516" s="35"/>
      <c r="IN516" s="35"/>
      <c r="IO516" s="35"/>
      <c r="IP516" s="35"/>
      <c r="IQ516" s="35"/>
      <c r="IR516" s="35"/>
      <c r="IS516" s="35"/>
      <c r="IT516" s="35"/>
      <c r="IU516" s="35"/>
      <c r="IV516" s="35"/>
    </row>
    <row r="517" spans="1:256" ht="114.75">
      <c r="A517" s="191">
        <v>607</v>
      </c>
      <c r="B517" s="45" t="s">
        <v>600</v>
      </c>
      <c r="C517" s="187">
        <v>401000054</v>
      </c>
      <c r="D517" s="154" t="s">
        <v>805</v>
      </c>
      <c r="E517" s="144" t="s">
        <v>592</v>
      </c>
      <c r="F517" s="52"/>
      <c r="G517" s="52"/>
      <c r="H517" s="155">
        <v>3</v>
      </c>
      <c r="I517" s="52"/>
      <c r="J517" s="155">
        <v>16</v>
      </c>
      <c r="K517" s="155">
        <v>1</v>
      </c>
      <c r="L517" s="155">
        <v>34</v>
      </c>
      <c r="M517" s="155"/>
      <c r="N517" s="155"/>
      <c r="O517" s="155"/>
      <c r="P517" s="52" t="s">
        <v>753</v>
      </c>
      <c r="Q517" s="52" t="s">
        <v>806</v>
      </c>
      <c r="R517" s="146"/>
      <c r="S517" s="146"/>
      <c r="T517" s="146" t="s">
        <v>807</v>
      </c>
      <c r="U517" s="146"/>
      <c r="V517" s="146" t="s">
        <v>808</v>
      </c>
      <c r="W517" s="146" t="s">
        <v>809</v>
      </c>
      <c r="X517" s="146"/>
      <c r="Y517" s="146"/>
      <c r="Z517" s="146"/>
      <c r="AA517" s="146"/>
      <c r="AB517" s="52" t="s">
        <v>811</v>
      </c>
      <c r="AC517" s="188" t="s">
        <v>594</v>
      </c>
      <c r="AD517" s="189"/>
      <c r="AE517" s="189"/>
      <c r="AF517" s="189"/>
      <c r="AG517" s="189"/>
      <c r="AH517" s="189"/>
      <c r="AI517" s="189"/>
      <c r="AJ517" s="189"/>
      <c r="AK517" s="193"/>
      <c r="AL517" s="189"/>
      <c r="AM517" s="190" t="s">
        <v>812</v>
      </c>
      <c r="AN517" s="52" t="s">
        <v>605</v>
      </c>
      <c r="AO517" s="195" t="s">
        <v>263</v>
      </c>
      <c r="AP517" s="195" t="s">
        <v>263</v>
      </c>
      <c r="AQ517" s="195" t="s">
        <v>818</v>
      </c>
      <c r="AR517" s="148" t="s">
        <v>814</v>
      </c>
      <c r="AS517" s="195" t="s">
        <v>267</v>
      </c>
      <c r="AT517" s="200">
        <v>310000</v>
      </c>
      <c r="AU517" s="200">
        <v>310000</v>
      </c>
      <c r="AV517" s="200">
        <v>0</v>
      </c>
      <c r="AW517" s="200">
        <v>0</v>
      </c>
      <c r="AX517" s="200">
        <v>0</v>
      </c>
      <c r="AY517" s="200">
        <v>0</v>
      </c>
      <c r="AZ517" s="197">
        <v>10101</v>
      </c>
      <c r="BA517" s="222"/>
      <c r="BB517" s="588"/>
      <c r="BC517" s="223"/>
      <c r="BD517" s="224"/>
      <c r="BE517" s="224"/>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c r="CZ517" s="35"/>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5"/>
      <c r="EK517" s="35"/>
      <c r="EL517" s="35"/>
      <c r="EM517" s="35"/>
      <c r="EN517" s="35"/>
      <c r="EO517" s="35"/>
      <c r="EP517" s="35"/>
      <c r="EQ517" s="35"/>
      <c r="ER517" s="35"/>
      <c r="ES517" s="35"/>
      <c r="ET517" s="35"/>
      <c r="EU517" s="35"/>
      <c r="EV517" s="35"/>
      <c r="EW517" s="35"/>
      <c r="EX517" s="35"/>
      <c r="EY517" s="35"/>
      <c r="EZ517" s="35"/>
      <c r="FA517" s="35"/>
      <c r="FB517" s="35"/>
      <c r="FC517" s="35"/>
      <c r="FD517" s="35"/>
      <c r="FE517" s="35"/>
      <c r="FF517" s="35"/>
      <c r="FG517" s="35"/>
      <c r="FH517" s="35"/>
      <c r="FI517" s="35"/>
      <c r="FJ517" s="35"/>
      <c r="FK517" s="35"/>
      <c r="FL517" s="35"/>
      <c r="FM517" s="35"/>
      <c r="FN517" s="35"/>
      <c r="FO517" s="35"/>
      <c r="FP517" s="35"/>
      <c r="FQ517" s="35"/>
      <c r="FR517" s="35"/>
      <c r="FS517" s="35"/>
      <c r="FT517" s="35"/>
      <c r="FU517" s="35"/>
      <c r="FV517" s="35"/>
      <c r="FW517" s="35"/>
      <c r="FX517" s="35"/>
      <c r="FY517" s="35"/>
      <c r="FZ517" s="35"/>
      <c r="GA517" s="35"/>
      <c r="GB517" s="35"/>
      <c r="GC517" s="35"/>
      <c r="GD517" s="35"/>
      <c r="GE517" s="35"/>
      <c r="GF517" s="35"/>
      <c r="GG517" s="35"/>
      <c r="GH517" s="35"/>
      <c r="GI517" s="35"/>
      <c r="GJ517" s="35"/>
      <c r="GK517" s="35"/>
      <c r="GL517" s="35"/>
      <c r="GM517" s="35"/>
      <c r="GN517" s="35"/>
      <c r="GO517" s="35"/>
      <c r="GP517" s="35"/>
      <c r="GQ517" s="35"/>
      <c r="GR517" s="35"/>
      <c r="GS517" s="35"/>
      <c r="GT517" s="35"/>
      <c r="GU517" s="35"/>
      <c r="GV517" s="35"/>
      <c r="GW517" s="35"/>
      <c r="GX517" s="35"/>
      <c r="GY517" s="35"/>
      <c r="GZ517" s="35"/>
      <c r="HA517" s="35"/>
      <c r="HB517" s="35"/>
      <c r="HC517" s="35"/>
      <c r="HD517" s="35"/>
      <c r="HE517" s="35"/>
      <c r="HF517" s="35"/>
      <c r="HG517" s="35"/>
      <c r="HH517" s="35"/>
      <c r="HI517" s="35"/>
      <c r="HJ517" s="35"/>
      <c r="HK517" s="35"/>
      <c r="HL517" s="35"/>
      <c r="HM517" s="35"/>
      <c r="HN517" s="35"/>
      <c r="HO517" s="35"/>
      <c r="HP517" s="35"/>
      <c r="HQ517" s="35"/>
      <c r="HR517" s="35"/>
      <c r="HS517" s="35"/>
      <c r="HT517" s="35"/>
      <c r="HU517" s="35"/>
      <c r="HV517" s="35"/>
      <c r="HW517" s="35"/>
      <c r="HX517" s="35"/>
      <c r="HY517" s="35"/>
      <c r="HZ517" s="35"/>
      <c r="IA517" s="35"/>
      <c r="IB517" s="35"/>
      <c r="IC517" s="35"/>
      <c r="ID517" s="35"/>
      <c r="IE517" s="35"/>
      <c r="IF517" s="35"/>
      <c r="IG517" s="35"/>
      <c r="IH517" s="35"/>
      <c r="II517" s="35"/>
      <c r="IJ517" s="35"/>
      <c r="IK517" s="35"/>
      <c r="IL517" s="35"/>
      <c r="IM517" s="35"/>
      <c r="IN517" s="35"/>
      <c r="IO517" s="35"/>
      <c r="IP517" s="35"/>
      <c r="IQ517" s="35"/>
      <c r="IR517" s="35"/>
      <c r="IS517" s="35"/>
      <c r="IT517" s="35"/>
      <c r="IU517" s="35"/>
      <c r="IV517" s="35"/>
    </row>
    <row r="518" spans="1:256" ht="114.75">
      <c r="A518" s="191">
        <v>607</v>
      </c>
      <c r="B518" s="45" t="s">
        <v>600</v>
      </c>
      <c r="C518" s="187">
        <v>401000054</v>
      </c>
      <c r="D518" s="154" t="s">
        <v>805</v>
      </c>
      <c r="E518" s="144" t="s">
        <v>592</v>
      </c>
      <c r="F518" s="52"/>
      <c r="G518" s="52"/>
      <c r="H518" s="155">
        <v>3</v>
      </c>
      <c r="I518" s="52"/>
      <c r="J518" s="155">
        <v>16</v>
      </c>
      <c r="K518" s="155">
        <v>1</v>
      </c>
      <c r="L518" s="155">
        <v>34</v>
      </c>
      <c r="M518" s="155"/>
      <c r="N518" s="155"/>
      <c r="O518" s="155"/>
      <c r="P518" s="52" t="s">
        <v>753</v>
      </c>
      <c r="Q518" s="52" t="s">
        <v>806</v>
      </c>
      <c r="R518" s="146"/>
      <c r="S518" s="146"/>
      <c r="T518" s="146" t="s">
        <v>807</v>
      </c>
      <c r="U518" s="146"/>
      <c r="V518" s="146" t="s">
        <v>808</v>
      </c>
      <c r="W518" s="146" t="s">
        <v>809</v>
      </c>
      <c r="X518" s="146"/>
      <c r="Y518" s="146"/>
      <c r="Z518" s="146"/>
      <c r="AA518" s="146"/>
      <c r="AB518" s="52" t="s">
        <v>811</v>
      </c>
      <c r="AC518" s="188" t="s">
        <v>594</v>
      </c>
      <c r="AD518" s="189"/>
      <c r="AE518" s="189"/>
      <c r="AF518" s="189"/>
      <c r="AG518" s="189"/>
      <c r="AH518" s="189"/>
      <c r="AI518" s="189"/>
      <c r="AJ518" s="189"/>
      <c r="AK518" s="193"/>
      <c r="AL518" s="189"/>
      <c r="AM518" s="190" t="s">
        <v>812</v>
      </c>
      <c r="AN518" s="52" t="s">
        <v>605</v>
      </c>
      <c r="AO518" s="195" t="s">
        <v>263</v>
      </c>
      <c r="AP518" s="195" t="s">
        <v>263</v>
      </c>
      <c r="AQ518" s="195" t="s">
        <v>819</v>
      </c>
      <c r="AR518" s="148" t="s">
        <v>814</v>
      </c>
      <c r="AS518" s="195" t="s">
        <v>267</v>
      </c>
      <c r="AT518" s="200">
        <v>25540</v>
      </c>
      <c r="AU518" s="200">
        <v>25540</v>
      </c>
      <c r="AV518" s="200">
        <v>0</v>
      </c>
      <c r="AW518" s="200">
        <v>0</v>
      </c>
      <c r="AX518" s="200">
        <v>0</v>
      </c>
      <c r="AY518" s="200">
        <v>0</v>
      </c>
      <c r="AZ518" s="197">
        <v>10101</v>
      </c>
      <c r="BA518" s="222"/>
      <c r="BB518" s="588"/>
      <c r="BC518" s="223"/>
      <c r="BD518" s="224"/>
      <c r="BE518" s="224"/>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5"/>
      <c r="EK518" s="35"/>
      <c r="EL518" s="35"/>
      <c r="EM518" s="35"/>
      <c r="EN518" s="35"/>
      <c r="EO518" s="35"/>
      <c r="EP518" s="35"/>
      <c r="EQ518" s="35"/>
      <c r="ER518" s="35"/>
      <c r="ES518" s="35"/>
      <c r="ET518" s="35"/>
      <c r="EU518" s="35"/>
      <c r="EV518" s="35"/>
      <c r="EW518" s="35"/>
      <c r="EX518" s="35"/>
      <c r="EY518" s="35"/>
      <c r="EZ518" s="35"/>
      <c r="FA518" s="35"/>
      <c r="FB518" s="35"/>
      <c r="FC518" s="35"/>
      <c r="FD518" s="35"/>
      <c r="FE518" s="35"/>
      <c r="FF518" s="35"/>
      <c r="FG518" s="35"/>
      <c r="FH518" s="35"/>
      <c r="FI518" s="35"/>
      <c r="FJ518" s="35"/>
      <c r="FK518" s="35"/>
      <c r="FL518" s="35"/>
      <c r="FM518" s="35"/>
      <c r="FN518" s="35"/>
      <c r="FO518" s="35"/>
      <c r="FP518" s="35"/>
      <c r="FQ518" s="35"/>
      <c r="FR518" s="35"/>
      <c r="FS518" s="35"/>
      <c r="FT518" s="35"/>
      <c r="FU518" s="35"/>
      <c r="FV518" s="35"/>
      <c r="FW518" s="35"/>
      <c r="FX518" s="35"/>
      <c r="FY518" s="35"/>
      <c r="FZ518" s="35"/>
      <c r="GA518" s="35"/>
      <c r="GB518" s="35"/>
      <c r="GC518" s="35"/>
      <c r="GD518" s="35"/>
      <c r="GE518" s="35"/>
      <c r="GF518" s="35"/>
      <c r="GG518" s="35"/>
      <c r="GH518" s="35"/>
      <c r="GI518" s="35"/>
      <c r="GJ518" s="35"/>
      <c r="GK518" s="35"/>
      <c r="GL518" s="35"/>
      <c r="GM518" s="35"/>
      <c r="GN518" s="35"/>
      <c r="GO518" s="35"/>
      <c r="GP518" s="35"/>
      <c r="GQ518" s="35"/>
      <c r="GR518" s="35"/>
      <c r="GS518" s="35"/>
      <c r="GT518" s="35"/>
      <c r="GU518" s="35"/>
      <c r="GV518" s="35"/>
      <c r="GW518" s="35"/>
      <c r="GX518" s="35"/>
      <c r="GY518" s="35"/>
      <c r="GZ518" s="35"/>
      <c r="HA518" s="35"/>
      <c r="HB518" s="35"/>
      <c r="HC518" s="35"/>
      <c r="HD518" s="35"/>
      <c r="HE518" s="35"/>
      <c r="HF518" s="35"/>
      <c r="HG518" s="35"/>
      <c r="HH518" s="35"/>
      <c r="HI518" s="35"/>
      <c r="HJ518" s="35"/>
      <c r="HK518" s="35"/>
      <c r="HL518" s="35"/>
      <c r="HM518" s="35"/>
      <c r="HN518" s="35"/>
      <c r="HO518" s="35"/>
      <c r="HP518" s="35"/>
      <c r="HQ518" s="35"/>
      <c r="HR518" s="35"/>
      <c r="HS518" s="35"/>
      <c r="HT518" s="35"/>
      <c r="HU518" s="35"/>
      <c r="HV518" s="35"/>
      <c r="HW518" s="35"/>
      <c r="HX518" s="35"/>
      <c r="HY518" s="35"/>
      <c r="HZ518" s="35"/>
      <c r="IA518" s="35"/>
      <c r="IB518" s="35"/>
      <c r="IC518" s="35"/>
      <c r="ID518" s="35"/>
      <c r="IE518" s="35"/>
      <c r="IF518" s="35"/>
      <c r="IG518" s="35"/>
      <c r="IH518" s="35"/>
      <c r="II518" s="35"/>
      <c r="IJ518" s="35"/>
      <c r="IK518" s="35"/>
      <c r="IL518" s="35"/>
      <c r="IM518" s="35"/>
      <c r="IN518" s="35"/>
      <c r="IO518" s="35"/>
      <c r="IP518" s="35"/>
      <c r="IQ518" s="35"/>
      <c r="IR518" s="35"/>
      <c r="IS518" s="35"/>
      <c r="IT518" s="35"/>
      <c r="IU518" s="35"/>
      <c r="IV518" s="35"/>
    </row>
    <row r="519" spans="1:256" ht="114.75">
      <c r="A519" s="191">
        <v>607</v>
      </c>
      <c r="B519" s="45" t="s">
        <v>600</v>
      </c>
      <c r="C519" s="187">
        <v>401000054</v>
      </c>
      <c r="D519" s="154" t="s">
        <v>805</v>
      </c>
      <c r="E519" s="144" t="s">
        <v>592</v>
      </c>
      <c r="F519" s="52"/>
      <c r="G519" s="52"/>
      <c r="H519" s="155">
        <v>3</v>
      </c>
      <c r="I519" s="52"/>
      <c r="J519" s="155">
        <v>16</v>
      </c>
      <c r="K519" s="155">
        <v>1</v>
      </c>
      <c r="L519" s="155">
        <v>34</v>
      </c>
      <c r="M519" s="155"/>
      <c r="N519" s="155"/>
      <c r="O519" s="155"/>
      <c r="P519" s="52" t="s">
        <v>753</v>
      </c>
      <c r="Q519" s="52" t="s">
        <v>806</v>
      </c>
      <c r="R519" s="146"/>
      <c r="S519" s="146"/>
      <c r="T519" s="146" t="s">
        <v>807</v>
      </c>
      <c r="U519" s="146"/>
      <c r="V519" s="146" t="s">
        <v>808</v>
      </c>
      <c r="W519" s="146" t="s">
        <v>809</v>
      </c>
      <c r="X519" s="146"/>
      <c r="Y519" s="146"/>
      <c r="Z519" s="146"/>
      <c r="AA519" s="146"/>
      <c r="AB519" s="52" t="s">
        <v>811</v>
      </c>
      <c r="AC519" s="188" t="s">
        <v>594</v>
      </c>
      <c r="AD519" s="189"/>
      <c r="AE519" s="189"/>
      <c r="AF519" s="189"/>
      <c r="AG519" s="189"/>
      <c r="AH519" s="189"/>
      <c r="AI519" s="189"/>
      <c r="AJ519" s="189"/>
      <c r="AK519" s="193"/>
      <c r="AL519" s="189"/>
      <c r="AM519" s="190" t="s">
        <v>812</v>
      </c>
      <c r="AN519" s="52" t="s">
        <v>605</v>
      </c>
      <c r="AO519" s="195" t="s">
        <v>263</v>
      </c>
      <c r="AP519" s="195" t="s">
        <v>263</v>
      </c>
      <c r="AQ519" s="195" t="s">
        <v>820</v>
      </c>
      <c r="AR519" s="148" t="s">
        <v>265</v>
      </c>
      <c r="AS519" s="195" t="s">
        <v>331</v>
      </c>
      <c r="AT519" s="200">
        <f>4025550-35900</f>
        <v>3989650</v>
      </c>
      <c r="AU519" s="200">
        <f>4025550-35900</f>
        <v>3989650</v>
      </c>
      <c r="AV519" s="217">
        <v>0</v>
      </c>
      <c r="AW519" s="200">
        <v>0</v>
      </c>
      <c r="AX519" s="219">
        <v>0</v>
      </c>
      <c r="AY519" s="219">
        <v>0</v>
      </c>
      <c r="AZ519" s="197">
        <v>10101</v>
      </c>
      <c r="BA519" s="222"/>
      <c r="BB519" s="588"/>
      <c r="BC519" s="223"/>
      <c r="BD519" s="224"/>
      <c r="BE519" s="224"/>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5"/>
      <c r="ER519" s="35"/>
      <c r="ES519" s="35"/>
      <c r="ET519" s="35"/>
      <c r="EU519" s="35"/>
      <c r="EV519" s="35"/>
      <c r="EW519" s="35"/>
      <c r="EX519" s="35"/>
      <c r="EY519" s="35"/>
      <c r="EZ519" s="35"/>
      <c r="FA519" s="35"/>
      <c r="FB519" s="35"/>
      <c r="FC519" s="35"/>
      <c r="FD519" s="35"/>
      <c r="FE519" s="35"/>
      <c r="FF519" s="35"/>
      <c r="FG519" s="35"/>
      <c r="FH519" s="35"/>
      <c r="FI519" s="35"/>
      <c r="FJ519" s="35"/>
      <c r="FK519" s="35"/>
      <c r="FL519" s="35"/>
      <c r="FM519" s="35"/>
      <c r="FN519" s="35"/>
      <c r="FO519" s="35"/>
      <c r="FP519" s="35"/>
      <c r="FQ519" s="35"/>
      <c r="FR519" s="35"/>
      <c r="FS519" s="35"/>
      <c r="FT519" s="35"/>
      <c r="FU519" s="35"/>
      <c r="FV519" s="35"/>
      <c r="FW519" s="35"/>
      <c r="FX519" s="35"/>
      <c r="FY519" s="35"/>
      <c r="FZ519" s="35"/>
      <c r="GA519" s="35"/>
      <c r="GB519" s="35"/>
      <c r="GC519" s="35"/>
      <c r="GD519" s="35"/>
      <c r="GE519" s="35"/>
      <c r="GF519" s="35"/>
      <c r="GG519" s="35"/>
      <c r="GH519" s="35"/>
      <c r="GI519" s="35"/>
      <c r="GJ519" s="35"/>
      <c r="GK519" s="35"/>
      <c r="GL519" s="35"/>
      <c r="GM519" s="35"/>
      <c r="GN519" s="35"/>
      <c r="GO519" s="35"/>
      <c r="GP519" s="35"/>
      <c r="GQ519" s="35"/>
      <c r="GR519" s="35"/>
      <c r="GS519" s="35"/>
      <c r="GT519" s="35"/>
      <c r="GU519" s="35"/>
      <c r="GV519" s="35"/>
      <c r="GW519" s="35"/>
      <c r="GX519" s="35"/>
      <c r="GY519" s="35"/>
      <c r="GZ519" s="35"/>
      <c r="HA519" s="35"/>
      <c r="HB519" s="35"/>
      <c r="HC519" s="35"/>
      <c r="HD519" s="35"/>
      <c r="HE519" s="35"/>
      <c r="HF519" s="35"/>
      <c r="HG519" s="35"/>
      <c r="HH519" s="35"/>
      <c r="HI519" s="35"/>
      <c r="HJ519" s="35"/>
      <c r="HK519" s="35"/>
      <c r="HL519" s="35"/>
      <c r="HM519" s="35"/>
      <c r="HN519" s="35"/>
      <c r="HO519" s="35"/>
      <c r="HP519" s="35"/>
      <c r="HQ519" s="35"/>
      <c r="HR519" s="35"/>
      <c r="HS519" s="35"/>
      <c r="HT519" s="35"/>
      <c r="HU519" s="35"/>
      <c r="HV519" s="35"/>
      <c r="HW519" s="35"/>
      <c r="HX519" s="35"/>
      <c r="HY519" s="35"/>
      <c r="HZ519" s="35"/>
      <c r="IA519" s="35"/>
      <c r="IB519" s="35"/>
      <c r="IC519" s="35"/>
      <c r="ID519" s="35"/>
      <c r="IE519" s="35"/>
      <c r="IF519" s="35"/>
      <c r="IG519" s="35"/>
      <c r="IH519" s="35"/>
      <c r="II519" s="35"/>
      <c r="IJ519" s="35"/>
      <c r="IK519" s="35"/>
      <c r="IL519" s="35"/>
      <c r="IM519" s="35"/>
      <c r="IN519" s="35"/>
      <c r="IO519" s="35"/>
      <c r="IP519" s="35"/>
      <c r="IQ519" s="35"/>
      <c r="IR519" s="35"/>
      <c r="IS519" s="35"/>
      <c r="IT519" s="35"/>
      <c r="IU519" s="35"/>
      <c r="IV519" s="35"/>
    </row>
    <row r="520" spans="1:256" ht="114.75">
      <c r="A520" s="191">
        <v>607</v>
      </c>
      <c r="B520" s="45" t="s">
        <v>600</v>
      </c>
      <c r="C520" s="187">
        <v>401000054</v>
      </c>
      <c r="D520" s="154" t="s">
        <v>805</v>
      </c>
      <c r="E520" s="144" t="s">
        <v>592</v>
      </c>
      <c r="F520" s="52"/>
      <c r="G520" s="52"/>
      <c r="H520" s="155">
        <v>3</v>
      </c>
      <c r="I520" s="52"/>
      <c r="J520" s="155">
        <v>16</v>
      </c>
      <c r="K520" s="155">
        <v>1</v>
      </c>
      <c r="L520" s="155">
        <v>34</v>
      </c>
      <c r="M520" s="155"/>
      <c r="N520" s="155"/>
      <c r="O520" s="155"/>
      <c r="P520" s="52" t="s">
        <v>753</v>
      </c>
      <c r="Q520" s="52" t="s">
        <v>806</v>
      </c>
      <c r="R520" s="146"/>
      <c r="S520" s="146"/>
      <c r="T520" s="146" t="s">
        <v>807</v>
      </c>
      <c r="U520" s="146"/>
      <c r="V520" s="146" t="s">
        <v>808</v>
      </c>
      <c r="W520" s="146" t="s">
        <v>809</v>
      </c>
      <c r="X520" s="146"/>
      <c r="Y520" s="146"/>
      <c r="Z520" s="146"/>
      <c r="AA520" s="146"/>
      <c r="AB520" s="52" t="s">
        <v>811</v>
      </c>
      <c r="AC520" s="188" t="s">
        <v>594</v>
      </c>
      <c r="AD520" s="189"/>
      <c r="AE520" s="189"/>
      <c r="AF520" s="189"/>
      <c r="AG520" s="189"/>
      <c r="AH520" s="189"/>
      <c r="AI520" s="189"/>
      <c r="AJ520" s="189"/>
      <c r="AK520" s="193"/>
      <c r="AL520" s="189"/>
      <c r="AM520" s="190" t="s">
        <v>812</v>
      </c>
      <c r="AN520" s="52" t="s">
        <v>605</v>
      </c>
      <c r="AO520" s="195" t="s">
        <v>263</v>
      </c>
      <c r="AP520" s="195" t="s">
        <v>263</v>
      </c>
      <c r="AQ520" s="195" t="s">
        <v>820</v>
      </c>
      <c r="AR520" s="148" t="s">
        <v>265</v>
      </c>
      <c r="AS520" s="195" t="s">
        <v>331</v>
      </c>
      <c r="AT520" s="200">
        <v>35900</v>
      </c>
      <c r="AU520" s="200">
        <v>35900</v>
      </c>
      <c r="AV520" s="217">
        <v>0</v>
      </c>
      <c r="AW520" s="200">
        <v>0</v>
      </c>
      <c r="AX520" s="219">
        <v>0</v>
      </c>
      <c r="AY520" s="219">
        <v>0</v>
      </c>
      <c r="AZ520" s="197">
        <v>10306</v>
      </c>
      <c r="BA520" s="222"/>
      <c r="BB520" s="588"/>
      <c r="BC520" s="223"/>
      <c r="BD520" s="224"/>
      <c r="BE520" s="224"/>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5"/>
      <c r="ER520" s="35"/>
      <c r="ES520" s="35"/>
      <c r="ET520" s="35"/>
      <c r="EU520" s="35"/>
      <c r="EV520" s="35"/>
      <c r="EW520" s="35"/>
      <c r="EX520" s="35"/>
      <c r="EY520" s="35"/>
      <c r="EZ520" s="35"/>
      <c r="FA520" s="35"/>
      <c r="FB520" s="35"/>
      <c r="FC520" s="35"/>
      <c r="FD520" s="35"/>
      <c r="FE520" s="35"/>
      <c r="FF520" s="35"/>
      <c r="FG520" s="35"/>
      <c r="FH520" s="35"/>
      <c r="FI520" s="35"/>
      <c r="FJ520" s="35"/>
      <c r="FK520" s="35"/>
      <c r="FL520" s="35"/>
      <c r="FM520" s="35"/>
      <c r="FN520" s="35"/>
      <c r="FO520" s="35"/>
      <c r="FP520" s="35"/>
      <c r="FQ520" s="35"/>
      <c r="FR520" s="35"/>
      <c r="FS520" s="35"/>
      <c r="FT520" s="35"/>
      <c r="FU520" s="35"/>
      <c r="FV520" s="35"/>
      <c r="FW520" s="35"/>
      <c r="FX520" s="35"/>
      <c r="FY520" s="35"/>
      <c r="FZ520" s="35"/>
      <c r="GA520" s="35"/>
      <c r="GB520" s="35"/>
      <c r="GC520" s="35"/>
      <c r="GD520" s="35"/>
      <c r="GE520" s="35"/>
      <c r="GF520" s="35"/>
      <c r="GG520" s="35"/>
      <c r="GH520" s="35"/>
      <c r="GI520" s="35"/>
      <c r="GJ520" s="35"/>
      <c r="GK520" s="35"/>
      <c r="GL520" s="35"/>
      <c r="GM520" s="35"/>
      <c r="GN520" s="35"/>
      <c r="GO520" s="35"/>
      <c r="GP520" s="35"/>
      <c r="GQ520" s="35"/>
      <c r="GR520" s="35"/>
      <c r="GS520" s="35"/>
      <c r="GT520" s="35"/>
      <c r="GU520" s="35"/>
      <c r="GV520" s="35"/>
      <c r="GW520" s="35"/>
      <c r="GX520" s="35"/>
      <c r="GY520" s="35"/>
      <c r="GZ520" s="35"/>
      <c r="HA520" s="35"/>
      <c r="HB520" s="35"/>
      <c r="HC520" s="35"/>
      <c r="HD520" s="35"/>
      <c r="HE520" s="35"/>
      <c r="HF520" s="35"/>
      <c r="HG520" s="35"/>
      <c r="HH520" s="35"/>
      <c r="HI520" s="35"/>
      <c r="HJ520" s="35"/>
      <c r="HK520" s="35"/>
      <c r="HL520" s="35"/>
      <c r="HM520" s="35"/>
      <c r="HN520" s="35"/>
      <c r="HO520" s="35"/>
      <c r="HP520" s="35"/>
      <c r="HQ520" s="35"/>
      <c r="HR520" s="35"/>
      <c r="HS520" s="35"/>
      <c r="HT520" s="35"/>
      <c r="HU520" s="35"/>
      <c r="HV520" s="35"/>
      <c r="HW520" s="35"/>
      <c r="HX520" s="35"/>
      <c r="HY520" s="35"/>
      <c r="HZ520" s="35"/>
      <c r="IA520" s="35"/>
      <c r="IB520" s="35"/>
      <c r="IC520" s="35"/>
      <c r="ID520" s="35"/>
      <c r="IE520" s="35"/>
      <c r="IF520" s="35"/>
      <c r="IG520" s="35"/>
      <c r="IH520" s="35"/>
      <c r="II520" s="35"/>
      <c r="IJ520" s="35"/>
      <c r="IK520" s="35"/>
      <c r="IL520" s="35"/>
      <c r="IM520" s="35"/>
      <c r="IN520" s="35"/>
      <c r="IO520" s="35"/>
      <c r="IP520" s="35"/>
      <c r="IQ520" s="35"/>
      <c r="IR520" s="35"/>
      <c r="IS520" s="35"/>
      <c r="IT520" s="35"/>
      <c r="IU520" s="35"/>
      <c r="IV520" s="35"/>
    </row>
    <row r="521" spans="1:256" ht="114.75">
      <c r="A521" s="191">
        <v>607</v>
      </c>
      <c r="B521" s="45" t="s">
        <v>600</v>
      </c>
      <c r="C521" s="187">
        <v>401000054</v>
      </c>
      <c r="D521" s="154" t="s">
        <v>805</v>
      </c>
      <c r="E521" s="144" t="s">
        <v>592</v>
      </c>
      <c r="F521" s="52"/>
      <c r="G521" s="52"/>
      <c r="H521" s="155">
        <v>3</v>
      </c>
      <c r="I521" s="52"/>
      <c r="J521" s="155">
        <v>16</v>
      </c>
      <c r="K521" s="155">
        <v>1</v>
      </c>
      <c r="L521" s="155">
        <v>34</v>
      </c>
      <c r="M521" s="155"/>
      <c r="N521" s="155"/>
      <c r="O521" s="155"/>
      <c r="P521" s="52" t="s">
        <v>753</v>
      </c>
      <c r="Q521" s="52" t="s">
        <v>806</v>
      </c>
      <c r="R521" s="146"/>
      <c r="S521" s="146"/>
      <c r="T521" s="146" t="s">
        <v>807</v>
      </c>
      <c r="U521" s="146"/>
      <c r="V521" s="146" t="s">
        <v>808</v>
      </c>
      <c r="W521" s="146" t="s">
        <v>809</v>
      </c>
      <c r="X521" s="146"/>
      <c r="Y521" s="146"/>
      <c r="Z521" s="146"/>
      <c r="AA521" s="146"/>
      <c r="AB521" s="52" t="s">
        <v>811</v>
      </c>
      <c r="AC521" s="188" t="s">
        <v>594</v>
      </c>
      <c r="AD521" s="189"/>
      <c r="AE521" s="189"/>
      <c r="AF521" s="189"/>
      <c r="AG521" s="189"/>
      <c r="AH521" s="189"/>
      <c r="AI521" s="189"/>
      <c r="AJ521" s="189"/>
      <c r="AK521" s="193"/>
      <c r="AL521" s="189"/>
      <c r="AM521" s="190" t="s">
        <v>812</v>
      </c>
      <c r="AN521" s="52" t="s">
        <v>605</v>
      </c>
      <c r="AO521" s="195" t="s">
        <v>263</v>
      </c>
      <c r="AP521" s="195" t="s">
        <v>263</v>
      </c>
      <c r="AQ521" s="195" t="s">
        <v>821</v>
      </c>
      <c r="AR521" s="148" t="s">
        <v>265</v>
      </c>
      <c r="AS521" s="195" t="s">
        <v>331</v>
      </c>
      <c r="AT521" s="200">
        <v>0</v>
      </c>
      <c r="AU521" s="200">
        <v>0</v>
      </c>
      <c r="AV521" s="217">
        <f>4121940</f>
        <v>4121940</v>
      </c>
      <c r="AW521" s="200">
        <f>4088750+842327.07</f>
        <v>4931077.07</v>
      </c>
      <c r="AX521" s="200">
        <f>4088750+842327.07</f>
        <v>4931077.07</v>
      </c>
      <c r="AY521" s="200">
        <f>4088750+842327.07</f>
        <v>4931077.07</v>
      </c>
      <c r="AZ521" s="197">
        <v>10101</v>
      </c>
      <c r="BA521" s="222"/>
      <c r="BB521" s="588"/>
      <c r="BC521" s="223"/>
      <c r="BD521" s="224"/>
      <c r="BE521" s="224"/>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c r="DO521" s="35"/>
      <c r="DP521" s="35"/>
      <c r="DQ521" s="35"/>
      <c r="DR521" s="35"/>
      <c r="DS521" s="35"/>
      <c r="DT521" s="35"/>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5"/>
      <c r="ER521" s="35"/>
      <c r="ES521" s="35"/>
      <c r="ET521" s="35"/>
      <c r="EU521" s="35"/>
      <c r="EV521" s="35"/>
      <c r="EW521" s="35"/>
      <c r="EX521" s="35"/>
      <c r="EY521" s="35"/>
      <c r="EZ521" s="35"/>
      <c r="FA521" s="35"/>
      <c r="FB521" s="35"/>
      <c r="FC521" s="35"/>
      <c r="FD521" s="35"/>
      <c r="FE521" s="35"/>
      <c r="FF521" s="35"/>
      <c r="FG521" s="35"/>
      <c r="FH521" s="35"/>
      <c r="FI521" s="35"/>
      <c r="FJ521" s="35"/>
      <c r="FK521" s="35"/>
      <c r="FL521" s="35"/>
      <c r="FM521" s="35"/>
      <c r="FN521" s="35"/>
      <c r="FO521" s="35"/>
      <c r="FP521" s="35"/>
      <c r="FQ521" s="35"/>
      <c r="FR521" s="35"/>
      <c r="FS521" s="35"/>
      <c r="FT521" s="35"/>
      <c r="FU521" s="35"/>
      <c r="FV521" s="35"/>
      <c r="FW521" s="35"/>
      <c r="FX521" s="35"/>
      <c r="FY521" s="35"/>
      <c r="FZ521" s="35"/>
      <c r="GA521" s="35"/>
      <c r="GB521" s="35"/>
      <c r="GC521" s="35"/>
      <c r="GD521" s="35"/>
      <c r="GE521" s="35"/>
      <c r="GF521" s="35"/>
      <c r="GG521" s="35"/>
      <c r="GH521" s="35"/>
      <c r="GI521" s="35"/>
      <c r="GJ521" s="35"/>
      <c r="GK521" s="35"/>
      <c r="GL521" s="35"/>
      <c r="GM521" s="35"/>
      <c r="GN521" s="35"/>
      <c r="GO521" s="35"/>
      <c r="GP521" s="35"/>
      <c r="GQ521" s="35"/>
      <c r="GR521" s="35"/>
      <c r="GS521" s="35"/>
      <c r="GT521" s="35"/>
      <c r="GU521" s="35"/>
      <c r="GV521" s="35"/>
      <c r="GW521" s="35"/>
      <c r="GX521" s="35"/>
      <c r="GY521" s="35"/>
      <c r="GZ521" s="35"/>
      <c r="HA521" s="35"/>
      <c r="HB521" s="35"/>
      <c r="HC521" s="35"/>
      <c r="HD521" s="35"/>
      <c r="HE521" s="35"/>
      <c r="HF521" s="35"/>
      <c r="HG521" s="35"/>
      <c r="HH521" s="35"/>
      <c r="HI521" s="35"/>
      <c r="HJ521" s="35"/>
      <c r="HK521" s="35"/>
      <c r="HL521" s="35"/>
      <c r="HM521" s="35"/>
      <c r="HN521" s="35"/>
      <c r="HO521" s="35"/>
      <c r="HP521" s="35"/>
      <c r="HQ521" s="35"/>
      <c r="HR521" s="35"/>
      <c r="HS521" s="35"/>
      <c r="HT521" s="35"/>
      <c r="HU521" s="35"/>
      <c r="HV521" s="35"/>
      <c r="HW521" s="35"/>
      <c r="HX521" s="35"/>
      <c r="HY521" s="35"/>
      <c r="HZ521" s="35"/>
      <c r="IA521" s="35"/>
      <c r="IB521" s="35"/>
      <c r="IC521" s="35"/>
      <c r="ID521" s="35"/>
      <c r="IE521" s="35"/>
      <c r="IF521" s="35"/>
      <c r="IG521" s="35"/>
      <c r="IH521" s="35"/>
      <c r="II521" s="35"/>
      <c r="IJ521" s="35"/>
      <c r="IK521" s="35"/>
      <c r="IL521" s="35"/>
      <c r="IM521" s="35"/>
      <c r="IN521" s="35"/>
      <c r="IO521" s="35"/>
      <c r="IP521" s="35"/>
      <c r="IQ521" s="35"/>
      <c r="IR521" s="35"/>
      <c r="IS521" s="35"/>
      <c r="IT521" s="35"/>
      <c r="IU521" s="35"/>
      <c r="IV521" s="35"/>
    </row>
    <row r="522" spans="1:256" ht="153">
      <c r="A522" s="191">
        <v>607</v>
      </c>
      <c r="B522" s="45" t="s">
        <v>600</v>
      </c>
      <c r="C522" s="187">
        <v>401000030</v>
      </c>
      <c r="D522" s="154" t="s">
        <v>649</v>
      </c>
      <c r="E522" s="144" t="s">
        <v>592</v>
      </c>
      <c r="F522" s="52"/>
      <c r="G522" s="52"/>
      <c r="H522" s="155">
        <v>3</v>
      </c>
      <c r="I522" s="52"/>
      <c r="J522" s="155">
        <v>16</v>
      </c>
      <c r="K522" s="155">
        <v>1</v>
      </c>
      <c r="L522" s="155">
        <v>17</v>
      </c>
      <c r="M522" s="155"/>
      <c r="N522" s="155"/>
      <c r="O522" s="155"/>
      <c r="P522" s="52" t="s">
        <v>753</v>
      </c>
      <c r="Q522" s="52" t="s">
        <v>74</v>
      </c>
      <c r="R522" s="146"/>
      <c r="S522" s="146"/>
      <c r="T522" s="146">
        <v>3</v>
      </c>
      <c r="U522" s="146"/>
      <c r="V522" s="146">
        <v>9</v>
      </c>
      <c r="W522" s="146">
        <v>1</v>
      </c>
      <c r="X522" s="146"/>
      <c r="Y522" s="146"/>
      <c r="Z522" s="146"/>
      <c r="AA522" s="146"/>
      <c r="AB522" s="52" t="s">
        <v>746</v>
      </c>
      <c r="AC522" s="188" t="s">
        <v>822</v>
      </c>
      <c r="AD522" s="189"/>
      <c r="AE522" s="189"/>
      <c r="AF522" s="189"/>
      <c r="AG522" s="189"/>
      <c r="AH522" s="189"/>
      <c r="AI522" s="189"/>
      <c r="AJ522" s="189"/>
      <c r="AK522" s="44"/>
      <c r="AL522" s="189"/>
      <c r="AM522" s="194" t="s">
        <v>823</v>
      </c>
      <c r="AN522" s="52" t="s">
        <v>824</v>
      </c>
      <c r="AO522" s="195" t="s">
        <v>208</v>
      </c>
      <c r="AP522" s="195" t="s">
        <v>430</v>
      </c>
      <c r="AQ522" s="195" t="s">
        <v>825</v>
      </c>
      <c r="AR522" s="148" t="s">
        <v>826</v>
      </c>
      <c r="AS522" s="195" t="s">
        <v>347</v>
      </c>
      <c r="AT522" s="200">
        <v>250000</v>
      </c>
      <c r="AU522" s="200">
        <v>250000</v>
      </c>
      <c r="AV522" s="200">
        <v>0</v>
      </c>
      <c r="AW522" s="200">
        <v>0</v>
      </c>
      <c r="AX522" s="200">
        <v>0</v>
      </c>
      <c r="AY522" s="200">
        <v>0</v>
      </c>
      <c r="AZ522" s="197">
        <v>10101</v>
      </c>
      <c r="BA522" s="235"/>
      <c r="BB522" s="588"/>
      <c r="BC522" s="223"/>
      <c r="BD522" s="224"/>
      <c r="BE522" s="224"/>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c r="CZ522" s="35"/>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M522" s="35"/>
      <c r="EN522" s="35"/>
      <c r="EO522" s="35"/>
      <c r="EP522" s="35"/>
      <c r="EQ522" s="35"/>
      <c r="ER522" s="35"/>
      <c r="ES522" s="35"/>
      <c r="ET522" s="35"/>
      <c r="EU522" s="35"/>
      <c r="EV522" s="35"/>
      <c r="EW522" s="35"/>
      <c r="EX522" s="35"/>
      <c r="EY522" s="35"/>
      <c r="EZ522" s="35"/>
      <c r="FA522" s="35"/>
      <c r="FB522" s="35"/>
      <c r="FC522" s="35"/>
      <c r="FD522" s="35"/>
      <c r="FE522" s="35"/>
      <c r="FF522" s="35"/>
      <c r="FG522" s="35"/>
      <c r="FH522" s="35"/>
      <c r="FI522" s="35"/>
      <c r="FJ522" s="35"/>
      <c r="FK522" s="35"/>
      <c r="FL522" s="35"/>
      <c r="FM522" s="35"/>
      <c r="FN522" s="35"/>
      <c r="FO522" s="35"/>
      <c r="FP522" s="35"/>
      <c r="FQ522" s="35"/>
      <c r="FR522" s="35"/>
      <c r="FS522" s="35"/>
      <c r="FT522" s="35"/>
      <c r="FU522" s="35"/>
      <c r="FV522" s="35"/>
      <c r="FW522" s="35"/>
      <c r="FX522" s="35"/>
      <c r="FY522" s="35"/>
      <c r="FZ522" s="35"/>
      <c r="GA522" s="35"/>
      <c r="GB522" s="35"/>
      <c r="GC522" s="35"/>
      <c r="GD522" s="35"/>
      <c r="GE522" s="35"/>
      <c r="GF522" s="35"/>
      <c r="GG522" s="35"/>
      <c r="GH522" s="35"/>
      <c r="GI522" s="35"/>
      <c r="GJ522" s="35"/>
      <c r="GK522" s="35"/>
      <c r="GL522" s="35"/>
      <c r="GM522" s="35"/>
      <c r="GN522" s="35"/>
      <c r="GO522" s="35"/>
      <c r="GP522" s="35"/>
      <c r="GQ522" s="35"/>
      <c r="GR522" s="35"/>
      <c r="GS522" s="35"/>
      <c r="GT522" s="35"/>
      <c r="GU522" s="35"/>
      <c r="GV522" s="35"/>
      <c r="GW522" s="35"/>
      <c r="GX522" s="35"/>
      <c r="GY522" s="35"/>
      <c r="GZ522" s="35"/>
      <c r="HA522" s="35"/>
      <c r="HB522" s="35"/>
      <c r="HC522" s="35"/>
      <c r="HD522" s="35"/>
      <c r="HE522" s="35"/>
      <c r="HF522" s="35"/>
      <c r="HG522" s="35"/>
      <c r="HH522" s="35"/>
      <c r="HI522" s="35"/>
      <c r="HJ522" s="35"/>
      <c r="HK522" s="35"/>
      <c r="HL522" s="35"/>
      <c r="HM522" s="35"/>
      <c r="HN522" s="35"/>
      <c r="HO522" s="35"/>
      <c r="HP522" s="35"/>
      <c r="HQ522" s="35"/>
      <c r="HR522" s="35"/>
      <c r="HS522" s="35"/>
      <c r="HT522" s="35"/>
      <c r="HU522" s="35"/>
      <c r="HV522" s="35"/>
      <c r="HW522" s="35"/>
      <c r="HX522" s="35"/>
      <c r="HY522" s="35"/>
      <c r="HZ522" s="35"/>
      <c r="IA522" s="35"/>
      <c r="IB522" s="35"/>
      <c r="IC522" s="35"/>
      <c r="ID522" s="35"/>
      <c r="IE522" s="35"/>
      <c r="IF522" s="35"/>
      <c r="IG522" s="35"/>
      <c r="IH522" s="35"/>
      <c r="II522" s="35"/>
      <c r="IJ522" s="35"/>
      <c r="IK522" s="35"/>
      <c r="IL522" s="35"/>
      <c r="IM522" s="35"/>
      <c r="IN522" s="35"/>
      <c r="IO522" s="35"/>
      <c r="IP522" s="35"/>
      <c r="IQ522" s="35"/>
      <c r="IR522" s="35"/>
      <c r="IS522" s="35"/>
      <c r="IT522" s="35"/>
      <c r="IU522" s="35"/>
      <c r="IV522" s="35"/>
    </row>
    <row r="523" spans="1:256" ht="89.25">
      <c r="A523" s="191">
        <v>607</v>
      </c>
      <c r="B523" s="45" t="s">
        <v>600</v>
      </c>
      <c r="C523" s="187">
        <v>402000001</v>
      </c>
      <c r="D523" s="154" t="s">
        <v>79</v>
      </c>
      <c r="E523" s="144" t="s">
        <v>827</v>
      </c>
      <c r="F523" s="52"/>
      <c r="G523" s="52"/>
      <c r="H523" s="155">
        <v>6</v>
      </c>
      <c r="I523" s="52"/>
      <c r="J523" s="155">
        <v>23</v>
      </c>
      <c r="K523" s="155">
        <v>3</v>
      </c>
      <c r="L523" s="155"/>
      <c r="M523" s="155"/>
      <c r="N523" s="155"/>
      <c r="O523" s="155"/>
      <c r="P523" s="52" t="s">
        <v>828</v>
      </c>
      <c r="Q523" s="52" t="s">
        <v>219</v>
      </c>
      <c r="R523" s="146"/>
      <c r="S523" s="146"/>
      <c r="T523" s="146"/>
      <c r="U523" s="146"/>
      <c r="V523" s="146">
        <v>11</v>
      </c>
      <c r="W523" s="146">
        <v>1</v>
      </c>
      <c r="X523" s="146" t="s">
        <v>69</v>
      </c>
      <c r="Y523" s="146"/>
      <c r="Z523" s="146"/>
      <c r="AA523" s="146"/>
      <c r="AB523" s="52" t="s">
        <v>829</v>
      </c>
      <c r="AC523" s="220" t="s">
        <v>480</v>
      </c>
      <c r="AD523" s="189"/>
      <c r="AE523" s="189"/>
      <c r="AF523" s="189"/>
      <c r="AG523" s="189"/>
      <c r="AH523" s="189"/>
      <c r="AI523" s="189"/>
      <c r="AJ523" s="189"/>
      <c r="AK523" s="189"/>
      <c r="AL523" s="189"/>
      <c r="AM523" s="189" t="s">
        <v>222</v>
      </c>
      <c r="AN523" s="73" t="s">
        <v>830</v>
      </c>
      <c r="AO523" s="195" t="s">
        <v>208</v>
      </c>
      <c r="AP523" s="195" t="s">
        <v>430</v>
      </c>
      <c r="AQ523" s="195" t="s">
        <v>831</v>
      </c>
      <c r="AR523" s="148" t="s">
        <v>111</v>
      </c>
      <c r="AS523" s="195" t="s">
        <v>112</v>
      </c>
      <c r="AT523" s="200">
        <v>310197.36</v>
      </c>
      <c r="AU523" s="200">
        <v>310197.36</v>
      </c>
      <c r="AV523" s="200">
        <v>284619.5</v>
      </c>
      <c r="AW523" s="200">
        <v>274447.5</v>
      </c>
      <c r="AX523" s="200">
        <v>274447.5</v>
      </c>
      <c r="AY523" s="200">
        <v>274447.5</v>
      </c>
      <c r="AZ523" s="197">
        <v>10101</v>
      </c>
      <c r="BA523" s="222"/>
      <c r="BB523" s="588"/>
      <c r="BC523" s="223"/>
      <c r="BD523" s="224"/>
      <c r="BE523" s="224"/>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c r="CZ523" s="35"/>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5"/>
      <c r="EK523" s="35"/>
      <c r="EL523" s="35"/>
      <c r="EM523" s="35"/>
      <c r="EN523" s="35"/>
      <c r="EO523" s="35"/>
      <c r="EP523" s="35"/>
      <c r="EQ523" s="35"/>
      <c r="ER523" s="35"/>
      <c r="ES523" s="35"/>
      <c r="ET523" s="35"/>
      <c r="EU523" s="35"/>
      <c r="EV523" s="35"/>
      <c r="EW523" s="35"/>
      <c r="EX523" s="35"/>
      <c r="EY523" s="35"/>
      <c r="EZ523" s="35"/>
      <c r="FA523" s="35"/>
      <c r="FB523" s="35"/>
      <c r="FC523" s="35"/>
      <c r="FD523" s="35"/>
      <c r="FE523" s="35"/>
      <c r="FF523" s="35"/>
      <c r="FG523" s="35"/>
      <c r="FH523" s="35"/>
      <c r="FI523" s="35"/>
      <c r="FJ523" s="35"/>
      <c r="FK523" s="35"/>
      <c r="FL523" s="35"/>
      <c r="FM523" s="35"/>
      <c r="FN523" s="35"/>
      <c r="FO523" s="35"/>
      <c r="FP523" s="35"/>
      <c r="FQ523" s="35"/>
      <c r="FR523" s="35"/>
      <c r="FS523" s="35"/>
      <c r="FT523" s="35"/>
      <c r="FU523" s="35"/>
      <c r="FV523" s="35"/>
      <c r="FW523" s="35"/>
      <c r="FX523" s="35"/>
      <c r="FY523" s="35"/>
      <c r="FZ523" s="35"/>
      <c r="GA523" s="35"/>
      <c r="GB523" s="35"/>
      <c r="GC523" s="35"/>
      <c r="GD523" s="35"/>
      <c r="GE523" s="35"/>
      <c r="GF523" s="35"/>
      <c r="GG523" s="35"/>
      <c r="GH523" s="35"/>
      <c r="GI523" s="35"/>
      <c r="GJ523" s="35"/>
      <c r="GK523" s="35"/>
      <c r="GL523" s="35"/>
      <c r="GM523" s="35"/>
      <c r="GN523" s="35"/>
      <c r="GO523" s="35"/>
      <c r="GP523" s="35"/>
      <c r="GQ523" s="35"/>
      <c r="GR523" s="35"/>
      <c r="GS523" s="35"/>
      <c r="GT523" s="35"/>
      <c r="GU523" s="35"/>
      <c r="GV523" s="35"/>
      <c r="GW523" s="35"/>
      <c r="GX523" s="35"/>
      <c r="GY523" s="35"/>
      <c r="GZ523" s="35"/>
      <c r="HA523" s="35"/>
      <c r="HB523" s="35"/>
      <c r="HC523" s="35"/>
      <c r="HD523" s="35"/>
      <c r="HE523" s="35"/>
      <c r="HF523" s="35"/>
      <c r="HG523" s="35"/>
      <c r="HH523" s="35"/>
      <c r="HI523" s="35"/>
      <c r="HJ523" s="35"/>
      <c r="HK523" s="35"/>
      <c r="HL523" s="35"/>
      <c r="HM523" s="35"/>
      <c r="HN523" s="35"/>
      <c r="HO523" s="35"/>
      <c r="HP523" s="35"/>
      <c r="HQ523" s="35"/>
      <c r="HR523" s="35"/>
      <c r="HS523" s="35"/>
      <c r="HT523" s="35"/>
      <c r="HU523" s="35"/>
      <c r="HV523" s="35"/>
      <c r="HW523" s="35"/>
      <c r="HX523" s="35"/>
      <c r="HY523" s="35"/>
      <c r="HZ523" s="35"/>
      <c r="IA523" s="35"/>
      <c r="IB523" s="35"/>
      <c r="IC523" s="35"/>
      <c r="ID523" s="35"/>
      <c r="IE523" s="35"/>
      <c r="IF523" s="35"/>
      <c r="IG523" s="35"/>
      <c r="IH523" s="35"/>
      <c r="II523" s="35"/>
      <c r="IJ523" s="35"/>
      <c r="IK523" s="35"/>
      <c r="IL523" s="35"/>
      <c r="IM523" s="35"/>
      <c r="IN523" s="35"/>
      <c r="IO523" s="35"/>
      <c r="IP523" s="35"/>
      <c r="IQ523" s="35"/>
      <c r="IR523" s="35"/>
      <c r="IS523" s="35"/>
      <c r="IT523" s="35"/>
      <c r="IU523" s="35"/>
      <c r="IV523" s="35"/>
    </row>
    <row r="524" spans="1:256" ht="89.25">
      <c r="A524" s="191">
        <v>607</v>
      </c>
      <c r="B524" s="45" t="s">
        <v>600</v>
      </c>
      <c r="C524" s="187">
        <v>402000001</v>
      </c>
      <c r="D524" s="154" t="s">
        <v>79</v>
      </c>
      <c r="E524" s="144" t="s">
        <v>827</v>
      </c>
      <c r="F524" s="52"/>
      <c r="G524" s="52"/>
      <c r="H524" s="155">
        <v>6</v>
      </c>
      <c r="I524" s="52"/>
      <c r="J524" s="155">
        <v>23</v>
      </c>
      <c r="K524" s="155">
        <v>3</v>
      </c>
      <c r="L524" s="155"/>
      <c r="M524" s="155"/>
      <c r="N524" s="155"/>
      <c r="O524" s="155"/>
      <c r="P524" s="52" t="s">
        <v>832</v>
      </c>
      <c r="Q524" s="52" t="s">
        <v>219</v>
      </c>
      <c r="R524" s="146"/>
      <c r="S524" s="146"/>
      <c r="T524" s="146"/>
      <c r="U524" s="146"/>
      <c r="V524" s="146">
        <v>11</v>
      </c>
      <c r="W524" s="146">
        <v>1</v>
      </c>
      <c r="X524" s="146" t="s">
        <v>833</v>
      </c>
      <c r="Y524" s="146"/>
      <c r="Z524" s="146"/>
      <c r="AA524" s="146"/>
      <c r="AB524" s="52" t="s">
        <v>829</v>
      </c>
      <c r="AC524" s="220" t="s">
        <v>480</v>
      </c>
      <c r="AD524" s="189"/>
      <c r="AE524" s="189"/>
      <c r="AF524" s="189"/>
      <c r="AG524" s="189"/>
      <c r="AH524" s="189"/>
      <c r="AI524" s="189"/>
      <c r="AJ524" s="189"/>
      <c r="AK524" s="189"/>
      <c r="AL524" s="189"/>
      <c r="AM524" s="189" t="s">
        <v>222</v>
      </c>
      <c r="AN524" s="73" t="s">
        <v>830</v>
      </c>
      <c r="AO524" s="195" t="s">
        <v>208</v>
      </c>
      <c r="AP524" s="195" t="s">
        <v>430</v>
      </c>
      <c r="AQ524" s="195" t="s">
        <v>831</v>
      </c>
      <c r="AR524" s="148" t="s">
        <v>111</v>
      </c>
      <c r="AS524" s="195" t="s">
        <v>113</v>
      </c>
      <c r="AT524" s="200">
        <v>81001.3</v>
      </c>
      <c r="AU524" s="200">
        <v>81001.3</v>
      </c>
      <c r="AV524" s="200">
        <v>82282.5</v>
      </c>
      <c r="AW524" s="200">
        <v>82883.149999999994</v>
      </c>
      <c r="AX524" s="200">
        <v>82883.149999999994</v>
      </c>
      <c r="AY524" s="200">
        <v>82883.149999999994</v>
      </c>
      <c r="AZ524" s="197">
        <v>10101</v>
      </c>
      <c r="BA524" s="222"/>
      <c r="BB524" s="588"/>
      <c r="BC524" s="223"/>
      <c r="BD524" s="224"/>
      <c r="BE524" s="224"/>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5"/>
      <c r="ER524" s="35"/>
      <c r="ES524" s="35"/>
      <c r="ET524" s="35"/>
      <c r="EU524" s="35"/>
      <c r="EV524" s="35"/>
      <c r="EW524" s="35"/>
      <c r="EX524" s="35"/>
      <c r="EY524" s="35"/>
      <c r="EZ524" s="35"/>
      <c r="FA524" s="35"/>
      <c r="FB524" s="35"/>
      <c r="FC524" s="35"/>
      <c r="FD524" s="35"/>
      <c r="FE524" s="35"/>
      <c r="FF524" s="35"/>
      <c r="FG524" s="35"/>
      <c r="FH524" s="35"/>
      <c r="FI524" s="35"/>
      <c r="FJ524" s="35"/>
      <c r="FK524" s="35"/>
      <c r="FL524" s="35"/>
      <c r="FM524" s="35"/>
      <c r="FN524" s="35"/>
      <c r="FO524" s="35"/>
      <c r="FP524" s="35"/>
      <c r="FQ524" s="35"/>
      <c r="FR524" s="35"/>
      <c r="FS524" s="35"/>
      <c r="FT524" s="35"/>
      <c r="FU524" s="35"/>
      <c r="FV524" s="35"/>
      <c r="FW524" s="35"/>
      <c r="FX524" s="35"/>
      <c r="FY524" s="35"/>
      <c r="FZ524" s="35"/>
      <c r="GA524" s="35"/>
      <c r="GB524" s="35"/>
      <c r="GC524" s="35"/>
      <c r="GD524" s="35"/>
      <c r="GE524" s="35"/>
      <c r="GF524" s="35"/>
      <c r="GG524" s="35"/>
      <c r="GH524" s="35"/>
      <c r="GI524" s="35"/>
      <c r="GJ524" s="35"/>
      <c r="GK524" s="35"/>
      <c r="GL524" s="35"/>
      <c r="GM524" s="35"/>
      <c r="GN524" s="35"/>
      <c r="GO524" s="35"/>
      <c r="GP524" s="35"/>
      <c r="GQ524" s="35"/>
      <c r="GR524" s="35"/>
      <c r="GS524" s="35"/>
      <c r="GT524" s="35"/>
      <c r="GU524" s="35"/>
      <c r="GV524" s="35"/>
      <c r="GW524" s="35"/>
      <c r="GX524" s="35"/>
      <c r="GY524" s="35"/>
      <c r="GZ524" s="35"/>
      <c r="HA524" s="35"/>
      <c r="HB524" s="35"/>
      <c r="HC524" s="35"/>
      <c r="HD524" s="35"/>
      <c r="HE524" s="35"/>
      <c r="HF524" s="35"/>
      <c r="HG524" s="35"/>
      <c r="HH524" s="35"/>
      <c r="HI524" s="35"/>
      <c r="HJ524" s="35"/>
      <c r="HK524" s="35"/>
      <c r="HL524" s="35"/>
      <c r="HM524" s="35"/>
      <c r="HN524" s="35"/>
      <c r="HO524" s="35"/>
      <c r="HP524" s="35"/>
      <c r="HQ524" s="35"/>
      <c r="HR524" s="35"/>
      <c r="HS524" s="35"/>
      <c r="HT524" s="35"/>
      <c r="HU524" s="35"/>
      <c r="HV524" s="35"/>
      <c r="HW524" s="35"/>
      <c r="HX524" s="35"/>
      <c r="HY524" s="35"/>
      <c r="HZ524" s="35"/>
      <c r="IA524" s="35"/>
      <c r="IB524" s="35"/>
      <c r="IC524" s="35"/>
      <c r="ID524" s="35"/>
      <c r="IE524" s="35"/>
      <c r="IF524" s="35"/>
      <c r="IG524" s="35"/>
      <c r="IH524" s="35"/>
      <c r="II524" s="35"/>
      <c r="IJ524" s="35"/>
      <c r="IK524" s="35"/>
      <c r="IL524" s="35"/>
      <c r="IM524" s="35"/>
      <c r="IN524" s="35"/>
      <c r="IO524" s="35"/>
      <c r="IP524" s="35"/>
      <c r="IQ524" s="35"/>
      <c r="IR524" s="35"/>
      <c r="IS524" s="35"/>
      <c r="IT524" s="35"/>
      <c r="IU524" s="35"/>
      <c r="IV524" s="35"/>
    </row>
    <row r="525" spans="1:256" ht="89.25">
      <c r="A525" s="191">
        <v>607</v>
      </c>
      <c r="B525" s="45" t="s">
        <v>600</v>
      </c>
      <c r="C525" s="187">
        <v>402000001</v>
      </c>
      <c r="D525" s="154" t="s">
        <v>79</v>
      </c>
      <c r="E525" s="144" t="s">
        <v>592</v>
      </c>
      <c r="F525" s="52"/>
      <c r="G525" s="52"/>
      <c r="H525" s="155">
        <v>3</v>
      </c>
      <c r="I525" s="52"/>
      <c r="J525" s="155">
        <v>17</v>
      </c>
      <c r="K525" s="155">
        <v>1</v>
      </c>
      <c r="L525" s="155">
        <v>3</v>
      </c>
      <c r="M525" s="155"/>
      <c r="N525" s="155"/>
      <c r="O525" s="155"/>
      <c r="P525" s="52" t="s">
        <v>723</v>
      </c>
      <c r="Q525" s="52" t="s">
        <v>74</v>
      </c>
      <c r="R525" s="146"/>
      <c r="S525" s="146"/>
      <c r="T525" s="146">
        <v>3</v>
      </c>
      <c r="U525" s="146"/>
      <c r="V525" s="146">
        <v>9</v>
      </c>
      <c r="W525" s="146">
        <v>1</v>
      </c>
      <c r="X525" s="146"/>
      <c r="Y525" s="146"/>
      <c r="Z525" s="146"/>
      <c r="AA525" s="146"/>
      <c r="AB525" s="52" t="s">
        <v>715</v>
      </c>
      <c r="AC525" s="220" t="s">
        <v>834</v>
      </c>
      <c r="AD525" s="189"/>
      <c r="AE525" s="189"/>
      <c r="AF525" s="189"/>
      <c r="AG525" s="189"/>
      <c r="AH525" s="189"/>
      <c r="AI525" s="189"/>
      <c r="AJ525" s="44"/>
      <c r="AK525" s="193"/>
      <c r="AL525" s="189"/>
      <c r="AM525" s="193" t="s">
        <v>835</v>
      </c>
      <c r="AN525" s="73" t="s">
        <v>836</v>
      </c>
      <c r="AO525" s="195" t="s">
        <v>208</v>
      </c>
      <c r="AP525" s="195" t="s">
        <v>430</v>
      </c>
      <c r="AQ525" s="195" t="s">
        <v>831</v>
      </c>
      <c r="AR525" s="148" t="s">
        <v>111</v>
      </c>
      <c r="AS525" s="195" t="s">
        <v>116</v>
      </c>
      <c r="AT525" s="200">
        <v>1215592.97</v>
      </c>
      <c r="AU525" s="200">
        <v>1215592.97</v>
      </c>
      <c r="AV525" s="589">
        <v>1270286.3</v>
      </c>
      <c r="AW525" s="200">
        <f>1068930-234710</f>
        <v>834220</v>
      </c>
      <c r="AX525" s="200">
        <f>1073070-238230</f>
        <v>834840</v>
      </c>
      <c r="AY525" s="200">
        <f>1079510-243710</f>
        <v>835800</v>
      </c>
      <c r="AZ525" s="197">
        <v>10101</v>
      </c>
      <c r="BA525" s="222"/>
      <c r="BB525" s="588"/>
      <c r="BC525" s="223"/>
      <c r="BD525" s="224"/>
      <c r="BE525" s="224"/>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c r="CZ525" s="35"/>
      <c r="DA525" s="35"/>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5"/>
      <c r="ER525" s="35"/>
      <c r="ES525" s="35"/>
      <c r="ET525" s="35"/>
      <c r="EU525" s="35"/>
      <c r="EV525" s="35"/>
      <c r="EW525" s="35"/>
      <c r="EX525" s="35"/>
      <c r="EY525" s="35"/>
      <c r="EZ525" s="35"/>
      <c r="FA525" s="35"/>
      <c r="FB525" s="35"/>
      <c r="FC525" s="35"/>
      <c r="FD525" s="35"/>
      <c r="FE525" s="35"/>
      <c r="FF525" s="35"/>
      <c r="FG525" s="35"/>
      <c r="FH525" s="35"/>
      <c r="FI525" s="35"/>
      <c r="FJ525" s="35"/>
      <c r="FK525" s="35"/>
      <c r="FL525" s="35"/>
      <c r="FM525" s="35"/>
      <c r="FN525" s="35"/>
      <c r="FO525" s="35"/>
      <c r="FP525" s="35"/>
      <c r="FQ525" s="35"/>
      <c r="FR525" s="35"/>
      <c r="FS525" s="35"/>
      <c r="FT525" s="35"/>
      <c r="FU525" s="35"/>
      <c r="FV525" s="35"/>
      <c r="FW525" s="35"/>
      <c r="FX525" s="35"/>
      <c r="FY525" s="35"/>
      <c r="FZ525" s="35"/>
      <c r="GA525" s="35"/>
      <c r="GB525" s="35"/>
      <c r="GC525" s="35"/>
      <c r="GD525" s="35"/>
      <c r="GE525" s="35"/>
      <c r="GF525" s="35"/>
      <c r="GG525" s="35"/>
      <c r="GH525" s="35"/>
      <c r="GI525" s="35"/>
      <c r="GJ525" s="35"/>
      <c r="GK525" s="35"/>
      <c r="GL525" s="35"/>
      <c r="GM525" s="35"/>
      <c r="GN525" s="35"/>
      <c r="GO525" s="35"/>
      <c r="GP525" s="35"/>
      <c r="GQ525" s="35"/>
      <c r="GR525" s="35"/>
      <c r="GS525" s="35"/>
      <c r="GT525" s="35"/>
      <c r="GU525" s="35"/>
      <c r="GV525" s="35"/>
      <c r="GW525" s="35"/>
      <c r="GX525" s="35"/>
      <c r="GY525" s="35"/>
      <c r="GZ525" s="35"/>
      <c r="HA525" s="35"/>
      <c r="HB525" s="35"/>
      <c r="HC525" s="35"/>
      <c r="HD525" s="35"/>
      <c r="HE525" s="35"/>
      <c r="HF525" s="35"/>
      <c r="HG525" s="35"/>
      <c r="HH525" s="35"/>
      <c r="HI525" s="35"/>
      <c r="HJ525" s="35"/>
      <c r="HK525" s="35"/>
      <c r="HL525" s="35"/>
      <c r="HM525" s="35"/>
      <c r="HN525" s="35"/>
      <c r="HO525" s="35"/>
      <c r="HP525" s="35"/>
      <c r="HQ525" s="35"/>
      <c r="HR525" s="35"/>
      <c r="HS525" s="35"/>
      <c r="HT525" s="35"/>
      <c r="HU525" s="35"/>
      <c r="HV525" s="35"/>
      <c r="HW525" s="35"/>
      <c r="HX525" s="35"/>
      <c r="HY525" s="35"/>
      <c r="HZ525" s="35"/>
      <c r="IA525" s="35"/>
      <c r="IB525" s="35"/>
      <c r="IC525" s="35"/>
      <c r="ID525" s="35"/>
      <c r="IE525" s="35"/>
      <c r="IF525" s="35"/>
      <c r="IG525" s="35"/>
      <c r="IH525" s="35"/>
      <c r="II525" s="35"/>
      <c r="IJ525" s="35"/>
      <c r="IK525" s="35"/>
      <c r="IL525" s="35"/>
      <c r="IM525" s="35"/>
      <c r="IN525" s="35"/>
      <c r="IO525" s="35"/>
      <c r="IP525" s="35"/>
      <c r="IQ525" s="35"/>
      <c r="IR525" s="35"/>
      <c r="IS525" s="35"/>
      <c r="IT525" s="35"/>
      <c r="IU525" s="35"/>
      <c r="IV525" s="35"/>
    </row>
    <row r="526" spans="1:256" ht="89.25">
      <c r="A526" s="191">
        <v>607</v>
      </c>
      <c r="B526" s="45" t="s">
        <v>600</v>
      </c>
      <c r="C526" s="187">
        <v>402000001</v>
      </c>
      <c r="D526" s="154" t="s">
        <v>79</v>
      </c>
      <c r="E526" s="144" t="s">
        <v>592</v>
      </c>
      <c r="F526" s="52"/>
      <c r="G526" s="52"/>
      <c r="H526" s="155">
        <v>3</v>
      </c>
      <c r="I526" s="52"/>
      <c r="J526" s="155">
        <v>17</v>
      </c>
      <c r="K526" s="155">
        <v>1</v>
      </c>
      <c r="L526" s="155">
        <v>3</v>
      </c>
      <c r="M526" s="155"/>
      <c r="N526" s="155"/>
      <c r="O526" s="155"/>
      <c r="P526" s="52" t="s">
        <v>723</v>
      </c>
      <c r="Q526" s="52" t="s">
        <v>74</v>
      </c>
      <c r="R526" s="146"/>
      <c r="S526" s="146"/>
      <c r="T526" s="146">
        <v>3</v>
      </c>
      <c r="U526" s="146"/>
      <c r="V526" s="146">
        <v>9</v>
      </c>
      <c r="W526" s="146">
        <v>1</v>
      </c>
      <c r="X526" s="146"/>
      <c r="Y526" s="146"/>
      <c r="Z526" s="146"/>
      <c r="AA526" s="146"/>
      <c r="AB526" s="52" t="s">
        <v>715</v>
      </c>
      <c r="AC526" s="220" t="s">
        <v>834</v>
      </c>
      <c r="AD526" s="189"/>
      <c r="AE526" s="189"/>
      <c r="AF526" s="189"/>
      <c r="AG526" s="189"/>
      <c r="AH526" s="189"/>
      <c r="AI526" s="189"/>
      <c r="AJ526" s="44"/>
      <c r="AK526" s="193"/>
      <c r="AL526" s="189"/>
      <c r="AM526" s="193" t="s">
        <v>835</v>
      </c>
      <c r="AN526" s="73" t="s">
        <v>836</v>
      </c>
      <c r="AO526" s="195" t="s">
        <v>208</v>
      </c>
      <c r="AP526" s="195" t="s">
        <v>430</v>
      </c>
      <c r="AQ526" s="195" t="s">
        <v>831</v>
      </c>
      <c r="AR526" s="148" t="s">
        <v>111</v>
      </c>
      <c r="AS526" s="195" t="s">
        <v>227</v>
      </c>
      <c r="AT526" s="200">
        <v>0</v>
      </c>
      <c r="AU526" s="200">
        <v>0</v>
      </c>
      <c r="AV526" s="589">
        <v>0</v>
      </c>
      <c r="AW526" s="200">
        <v>234710</v>
      </c>
      <c r="AX526" s="200">
        <v>238230</v>
      </c>
      <c r="AY526" s="200">
        <v>243710</v>
      </c>
      <c r="AZ526" s="197">
        <v>10101</v>
      </c>
      <c r="BA526" s="222">
        <v>247</v>
      </c>
      <c r="BB526" s="588"/>
      <c r="BC526" s="223"/>
      <c r="BD526" s="224"/>
      <c r="BE526" s="224"/>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5"/>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5"/>
      <c r="ER526" s="35"/>
      <c r="ES526" s="35"/>
      <c r="ET526" s="35"/>
      <c r="EU526" s="35"/>
      <c r="EV526" s="35"/>
      <c r="EW526" s="35"/>
      <c r="EX526" s="35"/>
      <c r="EY526" s="35"/>
      <c r="EZ526" s="35"/>
      <c r="FA526" s="35"/>
      <c r="FB526" s="35"/>
      <c r="FC526" s="35"/>
      <c r="FD526" s="35"/>
      <c r="FE526" s="35"/>
      <c r="FF526" s="35"/>
      <c r="FG526" s="35"/>
      <c r="FH526" s="35"/>
      <c r="FI526" s="35"/>
      <c r="FJ526" s="35"/>
      <c r="FK526" s="35"/>
      <c r="FL526" s="35"/>
      <c r="FM526" s="35"/>
      <c r="FN526" s="35"/>
      <c r="FO526" s="35"/>
      <c r="FP526" s="35"/>
      <c r="FQ526" s="35"/>
      <c r="FR526" s="35"/>
      <c r="FS526" s="35"/>
      <c r="FT526" s="35"/>
      <c r="FU526" s="35"/>
      <c r="FV526" s="35"/>
      <c r="FW526" s="35"/>
      <c r="FX526" s="35"/>
      <c r="FY526" s="35"/>
      <c r="FZ526" s="35"/>
      <c r="GA526" s="35"/>
      <c r="GB526" s="35"/>
      <c r="GC526" s="35"/>
      <c r="GD526" s="35"/>
      <c r="GE526" s="35"/>
      <c r="GF526" s="35"/>
      <c r="GG526" s="35"/>
      <c r="GH526" s="35"/>
      <c r="GI526" s="35"/>
      <c r="GJ526" s="35"/>
      <c r="GK526" s="35"/>
      <c r="GL526" s="35"/>
      <c r="GM526" s="35"/>
      <c r="GN526" s="35"/>
      <c r="GO526" s="35"/>
      <c r="GP526" s="35"/>
      <c r="GQ526" s="35"/>
      <c r="GR526" s="35"/>
      <c r="GS526" s="35"/>
      <c r="GT526" s="35"/>
      <c r="GU526" s="35"/>
      <c r="GV526" s="35"/>
      <c r="GW526" s="35"/>
      <c r="GX526" s="35"/>
      <c r="GY526" s="35"/>
      <c r="GZ526" s="35"/>
      <c r="HA526" s="35"/>
      <c r="HB526" s="35"/>
      <c r="HC526" s="35"/>
      <c r="HD526" s="35"/>
      <c r="HE526" s="35"/>
      <c r="HF526" s="35"/>
      <c r="HG526" s="35"/>
      <c r="HH526" s="35"/>
      <c r="HI526" s="35"/>
      <c r="HJ526" s="35"/>
      <c r="HK526" s="35"/>
      <c r="HL526" s="35"/>
      <c r="HM526" s="35"/>
      <c r="HN526" s="35"/>
      <c r="HO526" s="35"/>
      <c r="HP526" s="35"/>
      <c r="HQ526" s="35"/>
      <c r="HR526" s="35"/>
      <c r="HS526" s="35"/>
      <c r="HT526" s="35"/>
      <c r="HU526" s="35"/>
      <c r="HV526" s="35"/>
      <c r="HW526" s="35"/>
      <c r="HX526" s="35"/>
      <c r="HY526" s="35"/>
      <c r="HZ526" s="35"/>
      <c r="IA526" s="35"/>
      <c r="IB526" s="35"/>
      <c r="IC526" s="35"/>
      <c r="ID526" s="35"/>
      <c r="IE526" s="35"/>
      <c r="IF526" s="35"/>
      <c r="IG526" s="35"/>
      <c r="IH526" s="35"/>
      <c r="II526" s="35"/>
      <c r="IJ526" s="35"/>
      <c r="IK526" s="35"/>
      <c r="IL526" s="35"/>
      <c r="IM526" s="35"/>
      <c r="IN526" s="35"/>
      <c r="IO526" s="35"/>
      <c r="IP526" s="35"/>
      <c r="IQ526" s="35"/>
      <c r="IR526" s="35"/>
      <c r="IS526" s="35"/>
      <c r="IT526" s="35"/>
      <c r="IU526" s="35"/>
      <c r="IV526" s="35"/>
    </row>
    <row r="527" spans="1:256" ht="89.25">
      <c r="A527" s="191">
        <v>607</v>
      </c>
      <c r="B527" s="45" t="s">
        <v>600</v>
      </c>
      <c r="C527" s="187">
        <v>402000001</v>
      </c>
      <c r="D527" s="154" t="s">
        <v>79</v>
      </c>
      <c r="E527" s="144" t="s">
        <v>592</v>
      </c>
      <c r="F527" s="52"/>
      <c r="G527" s="52"/>
      <c r="H527" s="155">
        <v>3</v>
      </c>
      <c r="I527" s="52"/>
      <c r="J527" s="155">
        <v>17</v>
      </c>
      <c r="K527" s="155">
        <v>1</v>
      </c>
      <c r="L527" s="155">
        <v>3</v>
      </c>
      <c r="M527" s="155"/>
      <c r="N527" s="155"/>
      <c r="O527" s="155"/>
      <c r="P527" s="52" t="s">
        <v>714</v>
      </c>
      <c r="Q527" s="52" t="s">
        <v>74</v>
      </c>
      <c r="R527" s="146"/>
      <c r="S527" s="146"/>
      <c r="T527" s="146">
        <v>3</v>
      </c>
      <c r="U527" s="146"/>
      <c r="V527" s="146">
        <v>9</v>
      </c>
      <c r="W527" s="146">
        <v>1</v>
      </c>
      <c r="X527" s="146"/>
      <c r="Y527" s="146"/>
      <c r="Z527" s="146"/>
      <c r="AA527" s="146"/>
      <c r="AB527" s="52" t="s">
        <v>715</v>
      </c>
      <c r="AC527" s="220" t="s">
        <v>834</v>
      </c>
      <c r="AD527" s="189"/>
      <c r="AE527" s="189"/>
      <c r="AF527" s="189"/>
      <c r="AG527" s="189"/>
      <c r="AH527" s="189"/>
      <c r="AI527" s="189"/>
      <c r="AJ527" s="44"/>
      <c r="AK527" s="193"/>
      <c r="AL527" s="189"/>
      <c r="AM527" s="193" t="s">
        <v>835</v>
      </c>
      <c r="AN527" s="73" t="s">
        <v>836</v>
      </c>
      <c r="AO527" s="195" t="s">
        <v>208</v>
      </c>
      <c r="AP527" s="195" t="s">
        <v>430</v>
      </c>
      <c r="AQ527" s="195" t="s">
        <v>831</v>
      </c>
      <c r="AR527" s="148" t="s">
        <v>111</v>
      </c>
      <c r="AS527" s="195" t="s">
        <v>117</v>
      </c>
      <c r="AT527" s="200">
        <v>174199.88</v>
      </c>
      <c r="AU527" s="200">
        <v>174199.88</v>
      </c>
      <c r="AV527" s="200">
        <v>174200</v>
      </c>
      <c r="AW527" s="200">
        <v>166640</v>
      </c>
      <c r="AX527" s="200">
        <v>166640</v>
      </c>
      <c r="AY527" s="200">
        <v>166640</v>
      </c>
      <c r="AZ527" s="197">
        <v>10101</v>
      </c>
      <c r="BA527" s="222"/>
      <c r="BB527" s="588"/>
      <c r="BC527" s="223"/>
      <c r="BD527" s="224"/>
      <c r="BE527" s="224"/>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5"/>
      <c r="ER527" s="35"/>
      <c r="ES527" s="35"/>
      <c r="ET527" s="35"/>
      <c r="EU527" s="35"/>
      <c r="EV527" s="35"/>
      <c r="EW527" s="35"/>
      <c r="EX527" s="35"/>
      <c r="EY527" s="35"/>
      <c r="EZ527" s="35"/>
      <c r="FA527" s="35"/>
      <c r="FB527" s="35"/>
      <c r="FC527" s="35"/>
      <c r="FD527" s="35"/>
      <c r="FE527" s="35"/>
      <c r="FF527" s="35"/>
      <c r="FG527" s="35"/>
      <c r="FH527" s="35"/>
      <c r="FI527" s="35"/>
      <c r="FJ527" s="35"/>
      <c r="FK527" s="35"/>
      <c r="FL527" s="35"/>
      <c r="FM527" s="35"/>
      <c r="FN527" s="35"/>
      <c r="FO527" s="35"/>
      <c r="FP527" s="35"/>
      <c r="FQ527" s="35"/>
      <c r="FR527" s="35"/>
      <c r="FS527" s="35"/>
      <c r="FT527" s="35"/>
      <c r="FU527" s="35"/>
      <c r="FV527" s="35"/>
      <c r="FW527" s="35"/>
      <c r="FX527" s="35"/>
      <c r="FY527" s="35"/>
      <c r="FZ527" s="35"/>
      <c r="GA527" s="35"/>
      <c r="GB527" s="35"/>
      <c r="GC527" s="35"/>
      <c r="GD527" s="35"/>
      <c r="GE527" s="35"/>
      <c r="GF527" s="35"/>
      <c r="GG527" s="35"/>
      <c r="GH527" s="35"/>
      <c r="GI527" s="35"/>
      <c r="GJ527" s="35"/>
      <c r="GK527" s="35"/>
      <c r="GL527" s="35"/>
      <c r="GM527" s="35"/>
      <c r="GN527" s="35"/>
      <c r="GO527" s="35"/>
      <c r="GP527" s="35"/>
      <c r="GQ527" s="35"/>
      <c r="GR527" s="35"/>
      <c r="GS527" s="35"/>
      <c r="GT527" s="35"/>
      <c r="GU527" s="35"/>
      <c r="GV527" s="35"/>
      <c r="GW527" s="35"/>
      <c r="GX527" s="35"/>
      <c r="GY527" s="35"/>
      <c r="GZ527" s="35"/>
      <c r="HA527" s="35"/>
      <c r="HB527" s="35"/>
      <c r="HC527" s="35"/>
      <c r="HD527" s="35"/>
      <c r="HE527" s="35"/>
      <c r="HF527" s="35"/>
      <c r="HG527" s="35"/>
      <c r="HH527" s="35"/>
      <c r="HI527" s="35"/>
      <c r="HJ527" s="35"/>
      <c r="HK527" s="35"/>
      <c r="HL527" s="35"/>
      <c r="HM527" s="35"/>
      <c r="HN527" s="35"/>
      <c r="HO527" s="35"/>
      <c r="HP527" s="35"/>
      <c r="HQ527" s="35"/>
      <c r="HR527" s="35"/>
      <c r="HS527" s="35"/>
      <c r="HT527" s="35"/>
      <c r="HU527" s="35"/>
      <c r="HV527" s="35"/>
      <c r="HW527" s="35"/>
      <c r="HX527" s="35"/>
      <c r="HY527" s="35"/>
      <c r="HZ527" s="35"/>
      <c r="IA527" s="35"/>
      <c r="IB527" s="35"/>
      <c r="IC527" s="35"/>
      <c r="ID527" s="35"/>
      <c r="IE527" s="35"/>
      <c r="IF527" s="35"/>
      <c r="IG527" s="35"/>
      <c r="IH527" s="35"/>
      <c r="II527" s="35"/>
      <c r="IJ527" s="35"/>
      <c r="IK527" s="35"/>
      <c r="IL527" s="35"/>
      <c r="IM527" s="35"/>
      <c r="IN527" s="35"/>
      <c r="IO527" s="35"/>
      <c r="IP527" s="35"/>
      <c r="IQ527" s="35"/>
      <c r="IR527" s="35"/>
      <c r="IS527" s="35"/>
      <c r="IT527" s="35"/>
      <c r="IU527" s="35"/>
      <c r="IV527" s="35"/>
    </row>
    <row r="528" spans="1:256" ht="89.25">
      <c r="A528" s="191">
        <v>607</v>
      </c>
      <c r="B528" s="45" t="s">
        <v>600</v>
      </c>
      <c r="C528" s="187">
        <v>402000001</v>
      </c>
      <c r="D528" s="154" t="s">
        <v>79</v>
      </c>
      <c r="E528" s="144" t="s">
        <v>592</v>
      </c>
      <c r="F528" s="52"/>
      <c r="G528" s="52"/>
      <c r="H528" s="155">
        <v>3</v>
      </c>
      <c r="I528" s="52"/>
      <c r="J528" s="155">
        <v>17</v>
      </c>
      <c r="K528" s="155">
        <v>1</v>
      </c>
      <c r="L528" s="155">
        <v>3</v>
      </c>
      <c r="M528" s="155"/>
      <c r="N528" s="155"/>
      <c r="O528" s="155"/>
      <c r="P528" s="52" t="s">
        <v>714</v>
      </c>
      <c r="Q528" s="52" t="s">
        <v>74</v>
      </c>
      <c r="R528" s="146"/>
      <c r="S528" s="146"/>
      <c r="T528" s="146">
        <v>3</v>
      </c>
      <c r="U528" s="146"/>
      <c r="V528" s="146">
        <v>9</v>
      </c>
      <c r="W528" s="146">
        <v>1</v>
      </c>
      <c r="X528" s="146"/>
      <c r="Y528" s="146"/>
      <c r="Z528" s="146"/>
      <c r="AA528" s="146"/>
      <c r="AB528" s="52" t="s">
        <v>746</v>
      </c>
      <c r="AC528" s="220" t="s">
        <v>834</v>
      </c>
      <c r="AD528" s="189"/>
      <c r="AE528" s="189"/>
      <c r="AF528" s="189"/>
      <c r="AG528" s="189"/>
      <c r="AH528" s="189"/>
      <c r="AI528" s="189"/>
      <c r="AJ528" s="44"/>
      <c r="AK528" s="193"/>
      <c r="AL528" s="189"/>
      <c r="AM528" s="193" t="s">
        <v>835</v>
      </c>
      <c r="AN528" s="73" t="s">
        <v>836</v>
      </c>
      <c r="AO528" s="195" t="s">
        <v>208</v>
      </c>
      <c r="AP528" s="195" t="s">
        <v>430</v>
      </c>
      <c r="AQ528" s="195" t="s">
        <v>831</v>
      </c>
      <c r="AR528" s="148" t="s">
        <v>111</v>
      </c>
      <c r="AS528" s="195" t="s">
        <v>118</v>
      </c>
      <c r="AT528" s="200">
        <v>2382</v>
      </c>
      <c r="AU528" s="200">
        <v>2382</v>
      </c>
      <c r="AV528" s="200">
        <v>5500</v>
      </c>
      <c r="AW528" s="200">
        <v>5500</v>
      </c>
      <c r="AX528" s="200">
        <v>5500</v>
      </c>
      <c r="AY528" s="200">
        <v>5500</v>
      </c>
      <c r="AZ528" s="197">
        <v>10101</v>
      </c>
      <c r="BA528" s="222"/>
      <c r="BB528" s="588"/>
      <c r="BC528" s="223"/>
      <c r="BD528" s="224"/>
      <c r="BE528" s="224"/>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5"/>
      <c r="EK528" s="35"/>
      <c r="EL528" s="35"/>
      <c r="EM528" s="35"/>
      <c r="EN528" s="35"/>
      <c r="EO528" s="35"/>
      <c r="EP528" s="35"/>
      <c r="EQ528" s="35"/>
      <c r="ER528" s="35"/>
      <c r="ES528" s="35"/>
      <c r="ET528" s="35"/>
      <c r="EU528" s="35"/>
      <c r="EV528" s="35"/>
      <c r="EW528" s="35"/>
      <c r="EX528" s="35"/>
      <c r="EY528" s="35"/>
      <c r="EZ528" s="35"/>
      <c r="FA528" s="35"/>
      <c r="FB528" s="35"/>
      <c r="FC528" s="35"/>
      <c r="FD528" s="35"/>
      <c r="FE528" s="35"/>
      <c r="FF528" s="35"/>
      <c r="FG528" s="35"/>
      <c r="FH528" s="35"/>
      <c r="FI528" s="35"/>
      <c r="FJ528" s="35"/>
      <c r="FK528" s="35"/>
      <c r="FL528" s="35"/>
      <c r="FM528" s="35"/>
      <c r="FN528" s="35"/>
      <c r="FO528" s="35"/>
      <c r="FP528" s="35"/>
      <c r="FQ528" s="35"/>
      <c r="FR528" s="35"/>
      <c r="FS528" s="35"/>
      <c r="FT528" s="35"/>
      <c r="FU528" s="35"/>
      <c r="FV528" s="35"/>
      <c r="FW528" s="35"/>
      <c r="FX528" s="35"/>
      <c r="FY528" s="35"/>
      <c r="FZ528" s="35"/>
      <c r="GA528" s="35"/>
      <c r="GB528" s="35"/>
      <c r="GC528" s="35"/>
      <c r="GD528" s="35"/>
      <c r="GE528" s="35"/>
      <c r="GF528" s="35"/>
      <c r="GG528" s="35"/>
      <c r="GH528" s="35"/>
      <c r="GI528" s="35"/>
      <c r="GJ528" s="35"/>
      <c r="GK528" s="35"/>
      <c r="GL528" s="35"/>
      <c r="GM528" s="35"/>
      <c r="GN528" s="35"/>
      <c r="GO528" s="35"/>
      <c r="GP528" s="35"/>
      <c r="GQ528" s="35"/>
      <c r="GR528" s="35"/>
      <c r="GS528" s="35"/>
      <c r="GT528" s="35"/>
      <c r="GU528" s="35"/>
      <c r="GV528" s="35"/>
      <c r="GW528" s="35"/>
      <c r="GX528" s="35"/>
      <c r="GY528" s="35"/>
      <c r="GZ528" s="35"/>
      <c r="HA528" s="35"/>
      <c r="HB528" s="35"/>
      <c r="HC528" s="35"/>
      <c r="HD528" s="35"/>
      <c r="HE528" s="35"/>
      <c r="HF528" s="35"/>
      <c r="HG528" s="35"/>
      <c r="HH528" s="35"/>
      <c r="HI528" s="35"/>
      <c r="HJ528" s="35"/>
      <c r="HK528" s="35"/>
      <c r="HL528" s="35"/>
      <c r="HM528" s="35"/>
      <c r="HN528" s="35"/>
      <c r="HO528" s="35"/>
      <c r="HP528" s="35"/>
      <c r="HQ528" s="35"/>
      <c r="HR528" s="35"/>
      <c r="HS528" s="35"/>
      <c r="HT528" s="35"/>
      <c r="HU528" s="35"/>
      <c r="HV528" s="35"/>
      <c r="HW528" s="35"/>
      <c r="HX528" s="35"/>
      <c r="HY528" s="35"/>
      <c r="HZ528" s="35"/>
      <c r="IA528" s="35"/>
      <c r="IB528" s="35"/>
      <c r="IC528" s="35"/>
      <c r="ID528" s="35"/>
      <c r="IE528" s="35"/>
      <c r="IF528" s="35"/>
      <c r="IG528" s="35"/>
      <c r="IH528" s="35"/>
      <c r="II528" s="35"/>
      <c r="IJ528" s="35"/>
      <c r="IK528" s="35"/>
      <c r="IL528" s="35"/>
      <c r="IM528" s="35"/>
      <c r="IN528" s="35"/>
      <c r="IO528" s="35"/>
      <c r="IP528" s="35"/>
      <c r="IQ528" s="35"/>
      <c r="IR528" s="35"/>
      <c r="IS528" s="35"/>
      <c r="IT528" s="35"/>
      <c r="IU528" s="35"/>
      <c r="IV528" s="35"/>
    </row>
    <row r="529" spans="1:256 16377:16382" ht="89.25">
      <c r="A529" s="191">
        <v>607</v>
      </c>
      <c r="B529" s="45" t="s">
        <v>600</v>
      </c>
      <c r="C529" s="187">
        <v>402000001</v>
      </c>
      <c r="D529" s="154" t="s">
        <v>79</v>
      </c>
      <c r="E529" s="144" t="s">
        <v>592</v>
      </c>
      <c r="F529" s="52"/>
      <c r="G529" s="52"/>
      <c r="H529" s="155">
        <v>3</v>
      </c>
      <c r="I529" s="52"/>
      <c r="J529" s="155">
        <v>17</v>
      </c>
      <c r="K529" s="155">
        <v>1</v>
      </c>
      <c r="L529" s="155">
        <v>3</v>
      </c>
      <c r="M529" s="155"/>
      <c r="N529" s="155"/>
      <c r="O529" s="155"/>
      <c r="P529" s="52" t="s">
        <v>753</v>
      </c>
      <c r="Q529" s="52" t="s">
        <v>74</v>
      </c>
      <c r="R529" s="146"/>
      <c r="S529" s="146"/>
      <c r="T529" s="146">
        <v>3</v>
      </c>
      <c r="U529" s="146"/>
      <c r="V529" s="146">
        <v>9</v>
      </c>
      <c r="W529" s="146">
        <v>1</v>
      </c>
      <c r="X529" s="146"/>
      <c r="Y529" s="146"/>
      <c r="Z529" s="146"/>
      <c r="AA529" s="146"/>
      <c r="AB529" s="52" t="s">
        <v>715</v>
      </c>
      <c r="AC529" s="220" t="s">
        <v>834</v>
      </c>
      <c r="AD529" s="189"/>
      <c r="AE529" s="189"/>
      <c r="AF529" s="189"/>
      <c r="AG529" s="189"/>
      <c r="AH529" s="189"/>
      <c r="AI529" s="189"/>
      <c r="AJ529" s="44"/>
      <c r="AK529" s="193"/>
      <c r="AL529" s="189"/>
      <c r="AM529" s="193" t="s">
        <v>835</v>
      </c>
      <c r="AN529" s="73" t="s">
        <v>836</v>
      </c>
      <c r="AO529" s="195" t="s">
        <v>208</v>
      </c>
      <c r="AP529" s="195" t="s">
        <v>430</v>
      </c>
      <c r="AQ529" s="195" t="s">
        <v>831</v>
      </c>
      <c r="AR529" s="148" t="s">
        <v>111</v>
      </c>
      <c r="AS529" s="195">
        <v>853</v>
      </c>
      <c r="AT529" s="200">
        <v>726</v>
      </c>
      <c r="AU529" s="200">
        <v>726</v>
      </c>
      <c r="AV529" s="200">
        <v>1500</v>
      </c>
      <c r="AW529" s="200">
        <v>1500</v>
      </c>
      <c r="AX529" s="200">
        <v>1500</v>
      </c>
      <c r="AY529" s="200">
        <v>1500</v>
      </c>
      <c r="AZ529" s="197">
        <v>10101</v>
      </c>
      <c r="BA529" s="222"/>
      <c r="BB529" s="588"/>
      <c r="BC529" s="223"/>
      <c r="BD529" s="224"/>
      <c r="BE529" s="224"/>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c r="CZ529" s="35"/>
      <c r="DA529" s="35"/>
      <c r="DB529" s="35"/>
      <c r="DC529" s="35"/>
      <c r="DD529" s="35"/>
      <c r="DE529" s="35"/>
      <c r="DF529" s="35"/>
      <c r="DG529" s="35"/>
      <c r="DH529" s="35"/>
      <c r="DI529" s="35"/>
      <c r="DJ529" s="35"/>
      <c r="DK529" s="35"/>
      <c r="DL529" s="35"/>
      <c r="DM529" s="35"/>
      <c r="DN529" s="35"/>
      <c r="DO529" s="35"/>
      <c r="DP529" s="35"/>
      <c r="DQ529" s="35"/>
      <c r="DR529" s="35"/>
      <c r="DS529" s="35"/>
      <c r="DT529" s="35"/>
      <c r="DU529" s="35"/>
      <c r="DV529" s="35"/>
      <c r="DW529" s="35"/>
      <c r="DX529" s="35"/>
      <c r="DY529" s="35"/>
      <c r="DZ529" s="35"/>
      <c r="EA529" s="35"/>
      <c r="EB529" s="35"/>
      <c r="EC529" s="35"/>
      <c r="ED529" s="35"/>
      <c r="EE529" s="35"/>
      <c r="EF529" s="35"/>
      <c r="EG529" s="35"/>
      <c r="EH529" s="35"/>
      <c r="EI529" s="35"/>
      <c r="EJ529" s="35"/>
      <c r="EK529" s="35"/>
      <c r="EL529" s="35"/>
      <c r="EM529" s="35"/>
      <c r="EN529" s="35"/>
      <c r="EO529" s="35"/>
      <c r="EP529" s="35"/>
      <c r="EQ529" s="35"/>
      <c r="ER529" s="35"/>
      <c r="ES529" s="35"/>
      <c r="ET529" s="35"/>
      <c r="EU529" s="35"/>
      <c r="EV529" s="35"/>
      <c r="EW529" s="35"/>
      <c r="EX529" s="35"/>
      <c r="EY529" s="35"/>
      <c r="EZ529" s="35"/>
      <c r="FA529" s="35"/>
      <c r="FB529" s="35"/>
      <c r="FC529" s="35"/>
      <c r="FD529" s="35"/>
      <c r="FE529" s="35"/>
      <c r="FF529" s="35"/>
      <c r="FG529" s="35"/>
      <c r="FH529" s="35"/>
      <c r="FI529" s="35"/>
      <c r="FJ529" s="35"/>
      <c r="FK529" s="35"/>
      <c r="FL529" s="35"/>
      <c r="FM529" s="35"/>
      <c r="FN529" s="35"/>
      <c r="FO529" s="35"/>
      <c r="FP529" s="35"/>
      <c r="FQ529" s="35"/>
      <c r="FR529" s="35"/>
      <c r="FS529" s="35"/>
      <c r="FT529" s="35"/>
      <c r="FU529" s="35"/>
      <c r="FV529" s="35"/>
      <c r="FW529" s="35"/>
      <c r="FX529" s="35"/>
      <c r="FY529" s="35"/>
      <c r="FZ529" s="35"/>
      <c r="GA529" s="35"/>
      <c r="GB529" s="35"/>
      <c r="GC529" s="35"/>
      <c r="GD529" s="35"/>
      <c r="GE529" s="35"/>
      <c r="GF529" s="35"/>
      <c r="GG529" s="35"/>
      <c r="GH529" s="35"/>
      <c r="GI529" s="35"/>
      <c r="GJ529" s="35"/>
      <c r="GK529" s="35"/>
      <c r="GL529" s="35"/>
      <c r="GM529" s="35"/>
      <c r="GN529" s="35"/>
      <c r="GO529" s="35"/>
      <c r="GP529" s="35"/>
      <c r="GQ529" s="35"/>
      <c r="GR529" s="35"/>
      <c r="GS529" s="35"/>
      <c r="GT529" s="35"/>
      <c r="GU529" s="35"/>
      <c r="GV529" s="35"/>
      <c r="GW529" s="35"/>
      <c r="GX529" s="35"/>
      <c r="GY529" s="35"/>
      <c r="GZ529" s="35"/>
      <c r="HA529" s="35"/>
      <c r="HB529" s="35"/>
      <c r="HC529" s="35"/>
      <c r="HD529" s="35"/>
      <c r="HE529" s="35"/>
      <c r="HF529" s="35"/>
      <c r="HG529" s="35"/>
      <c r="HH529" s="35"/>
      <c r="HI529" s="35"/>
      <c r="HJ529" s="35"/>
      <c r="HK529" s="35"/>
      <c r="HL529" s="35"/>
      <c r="HM529" s="35"/>
      <c r="HN529" s="35"/>
      <c r="HO529" s="35"/>
      <c r="HP529" s="35"/>
      <c r="HQ529" s="35"/>
      <c r="HR529" s="35"/>
      <c r="HS529" s="35"/>
      <c r="HT529" s="35"/>
      <c r="HU529" s="35"/>
      <c r="HV529" s="35"/>
      <c r="HW529" s="35"/>
      <c r="HX529" s="35"/>
      <c r="HY529" s="35"/>
      <c r="HZ529" s="35"/>
      <c r="IA529" s="35"/>
      <c r="IB529" s="35"/>
      <c r="IC529" s="35"/>
      <c r="ID529" s="35"/>
      <c r="IE529" s="35"/>
      <c r="IF529" s="35"/>
      <c r="IG529" s="35"/>
      <c r="IH529" s="35"/>
      <c r="II529" s="35"/>
      <c r="IJ529" s="35"/>
      <c r="IK529" s="35"/>
      <c r="IL529" s="35"/>
      <c r="IM529" s="35"/>
      <c r="IN529" s="35"/>
      <c r="IO529" s="35"/>
      <c r="IP529" s="35"/>
      <c r="IQ529" s="35"/>
      <c r="IR529" s="35"/>
      <c r="IS529" s="35"/>
      <c r="IT529" s="35"/>
      <c r="IU529" s="35"/>
      <c r="IV529" s="35"/>
    </row>
    <row r="530" spans="1:256 16377:16382" ht="306">
      <c r="A530" s="191">
        <v>607</v>
      </c>
      <c r="B530" s="45" t="s">
        <v>600</v>
      </c>
      <c r="C530" s="187">
        <v>402000001</v>
      </c>
      <c r="D530" s="154" t="s">
        <v>79</v>
      </c>
      <c r="E530" s="144" t="s">
        <v>837</v>
      </c>
      <c r="F530" s="52"/>
      <c r="G530" s="52"/>
      <c r="H530" s="155" t="s">
        <v>838</v>
      </c>
      <c r="I530" s="52"/>
      <c r="J530" s="155" t="s">
        <v>839</v>
      </c>
      <c r="K530" s="155" t="s">
        <v>840</v>
      </c>
      <c r="L530" s="155" t="s">
        <v>841</v>
      </c>
      <c r="M530" s="155"/>
      <c r="N530" s="155"/>
      <c r="O530" s="155"/>
      <c r="P530" s="52" t="s">
        <v>842</v>
      </c>
      <c r="Q530" s="52" t="s">
        <v>843</v>
      </c>
      <c r="R530" s="146"/>
      <c r="S530" s="146"/>
      <c r="T530" s="146" t="s">
        <v>844</v>
      </c>
      <c r="U530" s="146"/>
      <c r="V530" s="146" t="s">
        <v>845</v>
      </c>
      <c r="W530" s="146" t="s">
        <v>846</v>
      </c>
      <c r="X530" s="146"/>
      <c r="Y530" s="146"/>
      <c r="Z530" s="146"/>
      <c r="AA530" s="146"/>
      <c r="AB530" s="52" t="s">
        <v>847</v>
      </c>
      <c r="AC530" s="188" t="s">
        <v>848</v>
      </c>
      <c r="AD530" s="189"/>
      <c r="AE530" s="189"/>
      <c r="AF530" s="189"/>
      <c r="AG530" s="189"/>
      <c r="AH530" s="189"/>
      <c r="AI530" s="189"/>
      <c r="AJ530" s="193" t="s">
        <v>849</v>
      </c>
      <c r="AK530" s="193"/>
      <c r="AL530" s="189"/>
      <c r="AM530" s="189"/>
      <c r="AN530" s="52" t="s">
        <v>850</v>
      </c>
      <c r="AO530" s="195" t="s">
        <v>208</v>
      </c>
      <c r="AP530" s="195" t="s">
        <v>430</v>
      </c>
      <c r="AQ530" s="195" t="s">
        <v>851</v>
      </c>
      <c r="AR530" s="148" t="s">
        <v>121</v>
      </c>
      <c r="AS530" s="195" t="s">
        <v>113</v>
      </c>
      <c r="AT530" s="200">
        <v>2879000.37</v>
      </c>
      <c r="AU530" s="200">
        <v>2879000.37</v>
      </c>
      <c r="AV530" s="217">
        <v>3478949.75</v>
      </c>
      <c r="AW530" s="200">
        <v>3478846.69</v>
      </c>
      <c r="AX530" s="200">
        <v>3478846.69</v>
      </c>
      <c r="AY530" s="200">
        <v>3478846.69</v>
      </c>
      <c r="AZ530" s="197">
        <v>10101</v>
      </c>
      <c r="BA530" s="222"/>
      <c r="BB530" s="588"/>
      <c r="BC530" s="223"/>
      <c r="BD530" s="224"/>
      <c r="BE530" s="224"/>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c r="DA530" s="35"/>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5"/>
      <c r="ER530" s="35"/>
      <c r="ES530" s="35"/>
      <c r="ET530" s="35"/>
      <c r="EU530" s="35"/>
      <c r="EV530" s="35"/>
      <c r="EW530" s="35"/>
      <c r="EX530" s="35"/>
      <c r="EY530" s="35"/>
      <c r="EZ530" s="35"/>
      <c r="FA530" s="35"/>
      <c r="FB530" s="35"/>
      <c r="FC530" s="35"/>
      <c r="FD530" s="35"/>
      <c r="FE530" s="35"/>
      <c r="FF530" s="35"/>
      <c r="FG530" s="35"/>
      <c r="FH530" s="35"/>
      <c r="FI530" s="35"/>
      <c r="FJ530" s="35"/>
      <c r="FK530" s="35"/>
      <c r="FL530" s="35"/>
      <c r="FM530" s="35"/>
      <c r="FN530" s="35"/>
      <c r="FO530" s="35"/>
      <c r="FP530" s="35"/>
      <c r="FQ530" s="35"/>
      <c r="FR530" s="35"/>
      <c r="FS530" s="35"/>
      <c r="FT530" s="35"/>
      <c r="FU530" s="35"/>
      <c r="FV530" s="35"/>
      <c r="FW530" s="35"/>
      <c r="FX530" s="35"/>
      <c r="FY530" s="35"/>
      <c r="FZ530" s="35"/>
      <c r="GA530" s="35"/>
      <c r="GB530" s="35"/>
      <c r="GC530" s="35"/>
      <c r="GD530" s="35"/>
      <c r="GE530" s="35"/>
      <c r="GF530" s="35"/>
      <c r="GG530" s="35"/>
      <c r="GH530" s="35"/>
      <c r="GI530" s="35"/>
      <c r="GJ530" s="35"/>
      <c r="GK530" s="35"/>
      <c r="GL530" s="35"/>
      <c r="GM530" s="35"/>
      <c r="GN530" s="35"/>
      <c r="GO530" s="35"/>
      <c r="GP530" s="35"/>
      <c r="GQ530" s="35"/>
      <c r="GR530" s="35"/>
      <c r="GS530" s="35"/>
      <c r="GT530" s="35"/>
      <c r="GU530" s="35"/>
      <c r="GV530" s="35"/>
      <c r="GW530" s="35"/>
      <c r="GX530" s="35"/>
      <c r="GY530" s="35"/>
      <c r="GZ530" s="35"/>
      <c r="HA530" s="35"/>
      <c r="HB530" s="35"/>
      <c r="HC530" s="35"/>
      <c r="HD530" s="35"/>
      <c r="HE530" s="35"/>
      <c r="HF530" s="35"/>
      <c r="HG530" s="35"/>
      <c r="HH530" s="35"/>
      <c r="HI530" s="35"/>
      <c r="HJ530" s="35"/>
      <c r="HK530" s="35"/>
      <c r="HL530" s="35"/>
      <c r="HM530" s="35"/>
      <c r="HN530" s="35"/>
      <c r="HO530" s="35"/>
      <c r="HP530" s="35"/>
      <c r="HQ530" s="35"/>
      <c r="HR530" s="35"/>
      <c r="HS530" s="35"/>
      <c r="HT530" s="35"/>
      <c r="HU530" s="35"/>
      <c r="HV530" s="35"/>
      <c r="HW530" s="35"/>
      <c r="HX530" s="35"/>
      <c r="HY530" s="35"/>
      <c r="HZ530" s="35"/>
      <c r="IA530" s="35"/>
      <c r="IB530" s="35"/>
      <c r="IC530" s="35"/>
      <c r="ID530" s="35"/>
      <c r="IE530" s="35"/>
      <c r="IF530" s="35"/>
      <c r="IG530" s="35"/>
      <c r="IH530" s="35"/>
      <c r="II530" s="35"/>
      <c r="IJ530" s="35"/>
      <c r="IK530" s="35"/>
      <c r="IL530" s="35"/>
      <c r="IM530" s="35"/>
      <c r="IN530" s="35"/>
      <c r="IO530" s="35"/>
      <c r="IP530" s="35"/>
      <c r="IQ530" s="35"/>
      <c r="IR530" s="35"/>
      <c r="IS530" s="35"/>
      <c r="IT530" s="35"/>
      <c r="IU530" s="35"/>
      <c r="IV530" s="35"/>
    </row>
    <row r="531" spans="1:256 16377:16382" ht="318.75">
      <c r="A531" s="191">
        <v>607</v>
      </c>
      <c r="B531" s="45" t="s">
        <v>600</v>
      </c>
      <c r="C531" s="187">
        <v>402000001</v>
      </c>
      <c r="D531" s="154" t="s">
        <v>79</v>
      </c>
      <c r="E531" s="144" t="s">
        <v>837</v>
      </c>
      <c r="F531" s="52"/>
      <c r="G531" s="52"/>
      <c r="H531" s="155" t="s">
        <v>838</v>
      </c>
      <c r="I531" s="52"/>
      <c r="J531" s="155" t="s">
        <v>839</v>
      </c>
      <c r="K531" s="155" t="s">
        <v>840</v>
      </c>
      <c r="L531" s="155" t="s">
        <v>841</v>
      </c>
      <c r="M531" s="155"/>
      <c r="N531" s="155"/>
      <c r="O531" s="155"/>
      <c r="P531" s="52" t="s">
        <v>842</v>
      </c>
      <c r="Q531" s="52" t="s">
        <v>852</v>
      </c>
      <c r="R531" s="146"/>
      <c r="S531" s="146"/>
      <c r="T531" s="146" t="s">
        <v>844</v>
      </c>
      <c r="U531" s="146"/>
      <c r="V531" s="146" t="s">
        <v>845</v>
      </c>
      <c r="W531" s="146" t="s">
        <v>846</v>
      </c>
      <c r="X531" s="146"/>
      <c r="Y531" s="146"/>
      <c r="Z531" s="146"/>
      <c r="AA531" s="146"/>
      <c r="AB531" s="52" t="s">
        <v>853</v>
      </c>
      <c r="AC531" s="188" t="s">
        <v>848</v>
      </c>
      <c r="AD531" s="189"/>
      <c r="AE531" s="189"/>
      <c r="AF531" s="189"/>
      <c r="AG531" s="189"/>
      <c r="AH531" s="189"/>
      <c r="AI531" s="189"/>
      <c r="AJ531" s="193" t="s">
        <v>854</v>
      </c>
      <c r="AK531" s="193"/>
      <c r="AL531" s="189"/>
      <c r="AM531" s="189"/>
      <c r="AN531" s="52" t="s">
        <v>855</v>
      </c>
      <c r="AO531" s="195" t="s">
        <v>208</v>
      </c>
      <c r="AP531" s="195" t="s">
        <v>430</v>
      </c>
      <c r="AQ531" s="195" t="s">
        <v>851</v>
      </c>
      <c r="AR531" s="148" t="s">
        <v>121</v>
      </c>
      <c r="AS531" s="195" t="s">
        <v>113</v>
      </c>
      <c r="AT531" s="200">
        <v>144806.67000000001</v>
      </c>
      <c r="AU531" s="200">
        <v>144806.67000000001</v>
      </c>
      <c r="AV531" s="217">
        <v>0</v>
      </c>
      <c r="AW531" s="200">
        <v>0</v>
      </c>
      <c r="AX531" s="200">
        <v>0</v>
      </c>
      <c r="AY531" s="200">
        <v>0</v>
      </c>
      <c r="AZ531" s="197">
        <v>10306</v>
      </c>
      <c r="BA531" s="222"/>
      <c r="BB531" s="588"/>
      <c r="BC531" s="223"/>
      <c r="BD531" s="224"/>
      <c r="BE531" s="224"/>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5"/>
      <c r="DA531" s="35"/>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5"/>
      <c r="EK531" s="35"/>
      <c r="EL531" s="35"/>
      <c r="EM531" s="35"/>
      <c r="EN531" s="35"/>
      <c r="EO531" s="35"/>
      <c r="EP531" s="35"/>
      <c r="EQ531" s="35"/>
      <c r="ER531" s="35"/>
      <c r="ES531" s="35"/>
      <c r="ET531" s="35"/>
      <c r="EU531" s="35"/>
      <c r="EV531" s="35"/>
      <c r="EW531" s="35"/>
      <c r="EX531" s="35"/>
      <c r="EY531" s="35"/>
      <c r="EZ531" s="35"/>
      <c r="FA531" s="35"/>
      <c r="FB531" s="35"/>
      <c r="FC531" s="35"/>
      <c r="FD531" s="35"/>
      <c r="FE531" s="35"/>
      <c r="FF531" s="35"/>
      <c r="FG531" s="35"/>
      <c r="FH531" s="35"/>
      <c r="FI531" s="35"/>
      <c r="FJ531" s="35"/>
      <c r="FK531" s="35"/>
      <c r="FL531" s="35"/>
      <c r="FM531" s="35"/>
      <c r="FN531" s="35"/>
      <c r="FO531" s="35"/>
      <c r="FP531" s="35"/>
      <c r="FQ531" s="35"/>
      <c r="FR531" s="35"/>
      <c r="FS531" s="35"/>
      <c r="FT531" s="35"/>
      <c r="FU531" s="35"/>
      <c r="FV531" s="35"/>
      <c r="FW531" s="35"/>
      <c r="FX531" s="35"/>
      <c r="FY531" s="35"/>
      <c r="FZ531" s="35"/>
      <c r="GA531" s="35"/>
      <c r="GB531" s="35"/>
      <c r="GC531" s="35"/>
      <c r="GD531" s="35"/>
      <c r="GE531" s="35"/>
      <c r="GF531" s="35"/>
      <c r="GG531" s="35"/>
      <c r="GH531" s="35"/>
      <c r="GI531" s="35"/>
      <c r="GJ531" s="35"/>
      <c r="GK531" s="35"/>
      <c r="GL531" s="35"/>
      <c r="GM531" s="35"/>
      <c r="GN531" s="35"/>
      <c r="GO531" s="35"/>
      <c r="GP531" s="35"/>
      <c r="GQ531" s="35"/>
      <c r="GR531" s="35"/>
      <c r="GS531" s="35"/>
      <c r="GT531" s="35"/>
      <c r="GU531" s="35"/>
      <c r="GV531" s="35"/>
      <c r="GW531" s="35"/>
      <c r="GX531" s="35"/>
      <c r="GY531" s="35"/>
      <c r="GZ531" s="35"/>
      <c r="HA531" s="35"/>
      <c r="HB531" s="35"/>
      <c r="HC531" s="35"/>
      <c r="HD531" s="35"/>
      <c r="HE531" s="35"/>
      <c r="HF531" s="35"/>
      <c r="HG531" s="35"/>
      <c r="HH531" s="35"/>
      <c r="HI531" s="35"/>
      <c r="HJ531" s="35"/>
      <c r="HK531" s="35"/>
      <c r="HL531" s="35"/>
      <c r="HM531" s="35"/>
      <c r="HN531" s="35"/>
      <c r="HO531" s="35"/>
      <c r="HP531" s="35"/>
      <c r="HQ531" s="35"/>
      <c r="HR531" s="35"/>
      <c r="HS531" s="35"/>
      <c r="HT531" s="35"/>
      <c r="HU531" s="35"/>
      <c r="HV531" s="35"/>
      <c r="HW531" s="35"/>
      <c r="HX531" s="35"/>
      <c r="HY531" s="35"/>
      <c r="HZ531" s="35"/>
      <c r="IA531" s="35"/>
      <c r="IB531" s="35"/>
      <c r="IC531" s="35"/>
      <c r="ID531" s="35"/>
      <c r="IE531" s="35"/>
      <c r="IF531" s="35"/>
      <c r="IG531" s="35"/>
      <c r="IH531" s="35"/>
      <c r="II531" s="35"/>
      <c r="IJ531" s="35"/>
      <c r="IK531" s="35"/>
      <c r="IL531" s="35"/>
      <c r="IM531" s="35"/>
      <c r="IN531" s="35"/>
      <c r="IO531" s="35"/>
      <c r="IP531" s="35"/>
      <c r="IQ531" s="35"/>
      <c r="IR531" s="35"/>
      <c r="IS531" s="35"/>
      <c r="IT531" s="35"/>
      <c r="IU531" s="35"/>
      <c r="IV531" s="35"/>
    </row>
    <row r="532" spans="1:256 16377:16382" ht="318.75">
      <c r="A532" s="191">
        <v>607</v>
      </c>
      <c r="B532" s="45" t="s">
        <v>600</v>
      </c>
      <c r="C532" s="187">
        <v>402000002</v>
      </c>
      <c r="D532" s="154" t="s">
        <v>91</v>
      </c>
      <c r="E532" s="144" t="s">
        <v>837</v>
      </c>
      <c r="F532" s="52"/>
      <c r="G532" s="52"/>
      <c r="H532" s="155" t="s">
        <v>838</v>
      </c>
      <c r="I532" s="52"/>
      <c r="J532" s="155" t="s">
        <v>839</v>
      </c>
      <c r="K532" s="155" t="s">
        <v>840</v>
      </c>
      <c r="L532" s="155" t="s">
        <v>841</v>
      </c>
      <c r="M532" s="155"/>
      <c r="N532" s="155"/>
      <c r="O532" s="155"/>
      <c r="P532" s="52" t="s">
        <v>856</v>
      </c>
      <c r="Q532" s="52" t="s">
        <v>857</v>
      </c>
      <c r="R532" s="146"/>
      <c r="S532" s="146"/>
      <c r="T532" s="146" t="s">
        <v>844</v>
      </c>
      <c r="U532" s="146"/>
      <c r="V532" s="146" t="s">
        <v>845</v>
      </c>
      <c r="W532" s="146" t="s">
        <v>846</v>
      </c>
      <c r="X532" s="146"/>
      <c r="Y532" s="146"/>
      <c r="Z532" s="146"/>
      <c r="AA532" s="146"/>
      <c r="AB532" s="52" t="s">
        <v>858</v>
      </c>
      <c r="AC532" s="188" t="s">
        <v>848</v>
      </c>
      <c r="AD532" s="189"/>
      <c r="AE532" s="189"/>
      <c r="AF532" s="189"/>
      <c r="AG532" s="189"/>
      <c r="AH532" s="189"/>
      <c r="AI532" s="189"/>
      <c r="AJ532" s="193" t="s">
        <v>849</v>
      </c>
      <c r="AK532" s="193"/>
      <c r="AL532" s="189"/>
      <c r="AM532" s="189"/>
      <c r="AN532" s="52" t="s">
        <v>859</v>
      </c>
      <c r="AO532" s="195" t="s">
        <v>208</v>
      </c>
      <c r="AP532" s="195" t="s">
        <v>430</v>
      </c>
      <c r="AQ532" s="195" t="s">
        <v>851</v>
      </c>
      <c r="AR532" s="148" t="s">
        <v>121</v>
      </c>
      <c r="AS532" s="195" t="s">
        <v>115</v>
      </c>
      <c r="AT532" s="498">
        <v>480188.31</v>
      </c>
      <c r="AU532" s="498">
        <v>480188.31</v>
      </c>
      <c r="AV532" s="217">
        <v>0</v>
      </c>
      <c r="AW532" s="200">
        <v>0</v>
      </c>
      <c r="AX532" s="200">
        <v>0</v>
      </c>
      <c r="AY532" s="200">
        <v>0</v>
      </c>
      <c r="AZ532" s="197">
        <v>10306</v>
      </c>
      <c r="BA532" s="222"/>
      <c r="BB532" s="588"/>
      <c r="BC532" s="223"/>
      <c r="BD532" s="224"/>
      <c r="BE532" s="224"/>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c r="CZ532" s="35"/>
      <c r="DA532" s="35"/>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M532" s="35"/>
      <c r="EN532" s="35"/>
      <c r="EO532" s="35"/>
      <c r="EP532" s="35"/>
      <c r="EQ532" s="35"/>
      <c r="ER532" s="35"/>
      <c r="ES532" s="35"/>
      <c r="ET532" s="35"/>
      <c r="EU532" s="35"/>
      <c r="EV532" s="35"/>
      <c r="EW532" s="35"/>
      <c r="EX532" s="35"/>
      <c r="EY532" s="35"/>
      <c r="EZ532" s="35"/>
      <c r="FA532" s="35"/>
      <c r="FB532" s="35"/>
      <c r="FC532" s="35"/>
      <c r="FD532" s="35"/>
      <c r="FE532" s="35"/>
      <c r="FF532" s="35"/>
      <c r="FG532" s="35"/>
      <c r="FH532" s="35"/>
      <c r="FI532" s="35"/>
      <c r="FJ532" s="35"/>
      <c r="FK532" s="35"/>
      <c r="FL532" s="35"/>
      <c r="FM532" s="35"/>
      <c r="FN532" s="35"/>
      <c r="FO532" s="35"/>
      <c r="FP532" s="35"/>
      <c r="FQ532" s="35"/>
      <c r="FR532" s="35"/>
      <c r="FS532" s="35"/>
      <c r="FT532" s="35"/>
      <c r="FU532" s="35"/>
      <c r="FV532" s="35"/>
      <c r="FW532" s="35"/>
      <c r="FX532" s="35"/>
      <c r="FY532" s="35"/>
      <c r="FZ532" s="35"/>
      <c r="GA532" s="35"/>
      <c r="GB532" s="35"/>
      <c r="GC532" s="35"/>
      <c r="GD532" s="35"/>
      <c r="GE532" s="35"/>
      <c r="GF532" s="35"/>
      <c r="GG532" s="35"/>
      <c r="GH532" s="35"/>
      <c r="GI532" s="35"/>
      <c r="GJ532" s="35"/>
      <c r="GK532" s="35"/>
      <c r="GL532" s="35"/>
      <c r="GM532" s="35"/>
      <c r="GN532" s="35"/>
      <c r="GO532" s="35"/>
      <c r="GP532" s="35"/>
      <c r="GQ532" s="35"/>
      <c r="GR532" s="35"/>
      <c r="GS532" s="35"/>
      <c r="GT532" s="35"/>
      <c r="GU532" s="35"/>
      <c r="GV532" s="35"/>
      <c r="GW532" s="35"/>
      <c r="GX532" s="35"/>
      <c r="GY532" s="35"/>
      <c r="GZ532" s="35"/>
      <c r="HA532" s="35"/>
      <c r="HB532" s="35"/>
      <c r="HC532" s="35"/>
      <c r="HD532" s="35"/>
      <c r="HE532" s="35"/>
      <c r="HF532" s="35"/>
      <c r="HG532" s="35"/>
      <c r="HH532" s="35"/>
      <c r="HI532" s="35"/>
      <c r="HJ532" s="35"/>
      <c r="HK532" s="35"/>
      <c r="HL532" s="35"/>
      <c r="HM532" s="35"/>
      <c r="HN532" s="35"/>
      <c r="HO532" s="35"/>
      <c r="HP532" s="35"/>
      <c r="HQ532" s="35"/>
      <c r="HR532" s="35"/>
      <c r="HS532" s="35"/>
      <c r="HT532" s="35"/>
      <c r="HU532" s="35"/>
      <c r="HV532" s="35"/>
      <c r="HW532" s="35"/>
      <c r="HX532" s="35"/>
      <c r="HY532" s="35"/>
      <c r="HZ532" s="35"/>
      <c r="IA532" s="35"/>
      <c r="IB532" s="35"/>
      <c r="IC532" s="35"/>
      <c r="ID532" s="35"/>
      <c r="IE532" s="35"/>
      <c r="IF532" s="35"/>
      <c r="IG532" s="35"/>
      <c r="IH532" s="35"/>
      <c r="II532" s="35"/>
      <c r="IJ532" s="35"/>
      <c r="IK532" s="35"/>
      <c r="IL532" s="35"/>
      <c r="IM532" s="35"/>
      <c r="IN532" s="35"/>
      <c r="IO532" s="35"/>
      <c r="IP532" s="35"/>
      <c r="IQ532" s="35"/>
      <c r="IR532" s="35"/>
      <c r="IS532" s="35"/>
      <c r="IT532" s="35"/>
      <c r="IU532" s="35"/>
      <c r="IV532" s="35"/>
    </row>
    <row r="533" spans="1:256 16377:16382" ht="318.75">
      <c r="A533" s="191">
        <v>607</v>
      </c>
      <c r="B533" s="45" t="s">
        <v>600</v>
      </c>
      <c r="C533" s="187">
        <v>402000002</v>
      </c>
      <c r="D533" s="154" t="s">
        <v>91</v>
      </c>
      <c r="E533" s="144" t="s">
        <v>837</v>
      </c>
      <c r="F533" s="52"/>
      <c r="G533" s="52"/>
      <c r="H533" s="155" t="s">
        <v>838</v>
      </c>
      <c r="I533" s="52"/>
      <c r="J533" s="155" t="s">
        <v>839</v>
      </c>
      <c r="K533" s="155" t="s">
        <v>840</v>
      </c>
      <c r="L533" s="155" t="s">
        <v>841</v>
      </c>
      <c r="M533" s="155"/>
      <c r="N533" s="155"/>
      <c r="O533" s="155"/>
      <c r="P533" s="52" t="s">
        <v>856</v>
      </c>
      <c r="Q533" s="52" t="s">
        <v>857</v>
      </c>
      <c r="R533" s="146"/>
      <c r="S533" s="146"/>
      <c r="T533" s="146" t="s">
        <v>844</v>
      </c>
      <c r="U533" s="146"/>
      <c r="V533" s="146" t="s">
        <v>845</v>
      </c>
      <c r="W533" s="146" t="s">
        <v>846</v>
      </c>
      <c r="X533" s="146"/>
      <c r="Y533" s="146"/>
      <c r="Z533" s="146"/>
      <c r="AA533" s="146"/>
      <c r="AB533" s="52" t="s">
        <v>847</v>
      </c>
      <c r="AC533" s="188" t="s">
        <v>848</v>
      </c>
      <c r="AD533" s="189"/>
      <c r="AE533" s="189"/>
      <c r="AF533" s="189"/>
      <c r="AG533" s="189"/>
      <c r="AH533" s="189"/>
      <c r="AI533" s="189"/>
      <c r="AJ533" s="193" t="s">
        <v>849</v>
      </c>
      <c r="AK533" s="193"/>
      <c r="AL533" s="189"/>
      <c r="AM533" s="189"/>
      <c r="AN533" s="52" t="s">
        <v>860</v>
      </c>
      <c r="AO533" s="195" t="s">
        <v>208</v>
      </c>
      <c r="AP533" s="195" t="s">
        <v>430</v>
      </c>
      <c r="AQ533" s="195" t="s">
        <v>851</v>
      </c>
      <c r="AR533" s="148" t="s">
        <v>121</v>
      </c>
      <c r="AS533" s="195" t="s">
        <v>115</v>
      </c>
      <c r="AT533" s="200">
        <v>9667684.5</v>
      </c>
      <c r="AU533" s="200">
        <v>9667684.5</v>
      </c>
      <c r="AV533" s="217">
        <v>11519677.25</v>
      </c>
      <c r="AW533" s="200">
        <v>11519336</v>
      </c>
      <c r="AX533" s="200">
        <v>11519336</v>
      </c>
      <c r="AY533" s="200">
        <v>11519336</v>
      </c>
      <c r="AZ533" s="197">
        <v>10101</v>
      </c>
      <c r="BA533" s="222"/>
      <c r="BB533" s="588"/>
      <c r="BC533" s="223"/>
      <c r="BD533" s="224"/>
      <c r="BE533" s="224"/>
      <c r="BF533" s="35"/>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c r="CZ533" s="35"/>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5"/>
      <c r="EK533" s="35"/>
      <c r="EL533" s="35"/>
      <c r="EM533" s="35"/>
      <c r="EN533" s="35"/>
      <c r="EO533" s="35"/>
      <c r="EP533" s="35"/>
      <c r="EQ533" s="35"/>
      <c r="ER533" s="35"/>
      <c r="ES533" s="35"/>
      <c r="ET533" s="35"/>
      <c r="EU533" s="35"/>
      <c r="EV533" s="35"/>
      <c r="EW533" s="35"/>
      <c r="EX533" s="35"/>
      <c r="EY533" s="35"/>
      <c r="EZ533" s="35"/>
      <c r="FA533" s="35"/>
      <c r="FB533" s="35"/>
      <c r="FC533" s="35"/>
      <c r="FD533" s="35"/>
      <c r="FE533" s="35"/>
      <c r="FF533" s="35"/>
      <c r="FG533" s="35"/>
      <c r="FH533" s="35"/>
      <c r="FI533" s="35"/>
      <c r="FJ533" s="35"/>
      <c r="FK533" s="35"/>
      <c r="FL533" s="35"/>
      <c r="FM533" s="35"/>
      <c r="FN533" s="35"/>
      <c r="FO533" s="35"/>
      <c r="FP533" s="35"/>
      <c r="FQ533" s="35"/>
      <c r="FR533" s="35"/>
      <c r="FS533" s="35"/>
      <c r="FT533" s="35"/>
      <c r="FU533" s="35"/>
      <c r="FV533" s="35"/>
      <c r="FW533" s="35"/>
      <c r="FX533" s="35"/>
      <c r="FY533" s="35"/>
      <c r="FZ533" s="35"/>
      <c r="GA533" s="35"/>
      <c r="GB533" s="35"/>
      <c r="GC533" s="35"/>
      <c r="GD533" s="35"/>
      <c r="GE533" s="35"/>
      <c r="GF533" s="35"/>
      <c r="GG533" s="35"/>
      <c r="GH533" s="35"/>
      <c r="GI533" s="35"/>
      <c r="GJ533" s="35"/>
      <c r="GK533" s="35"/>
      <c r="GL533" s="35"/>
      <c r="GM533" s="35"/>
      <c r="GN533" s="35"/>
      <c r="GO533" s="35"/>
      <c r="GP533" s="35"/>
      <c r="GQ533" s="35"/>
      <c r="GR533" s="35"/>
      <c r="GS533" s="35"/>
      <c r="GT533" s="35"/>
      <c r="GU533" s="35"/>
      <c r="GV533" s="35"/>
      <c r="GW533" s="35"/>
      <c r="GX533" s="35"/>
      <c r="GY533" s="35"/>
      <c r="GZ533" s="35"/>
      <c r="HA533" s="35"/>
      <c r="HB533" s="35"/>
      <c r="HC533" s="35"/>
      <c r="HD533" s="35"/>
      <c r="HE533" s="35"/>
      <c r="HF533" s="35"/>
      <c r="HG533" s="35"/>
      <c r="HH533" s="35"/>
      <c r="HI533" s="35"/>
      <c r="HJ533" s="35"/>
      <c r="HK533" s="35"/>
      <c r="HL533" s="35"/>
      <c r="HM533" s="35"/>
      <c r="HN533" s="35"/>
      <c r="HO533" s="35"/>
      <c r="HP533" s="35"/>
      <c r="HQ533" s="35"/>
      <c r="HR533" s="35"/>
      <c r="HS533" s="35"/>
      <c r="HT533" s="35"/>
      <c r="HU533" s="35"/>
      <c r="HV533" s="35"/>
      <c r="HW533" s="35"/>
      <c r="HX533" s="35"/>
      <c r="HY533" s="35"/>
      <c r="HZ533" s="35"/>
      <c r="IA533" s="35"/>
      <c r="IB533" s="35"/>
      <c r="IC533" s="35"/>
      <c r="ID533" s="35"/>
      <c r="IE533" s="35"/>
      <c r="IF533" s="35"/>
      <c r="IG533" s="35"/>
      <c r="IH533" s="35"/>
      <c r="II533" s="35"/>
      <c r="IJ533" s="35"/>
      <c r="IK533" s="35"/>
      <c r="IL533" s="35"/>
      <c r="IM533" s="35"/>
      <c r="IN533" s="35"/>
      <c r="IO533" s="35"/>
      <c r="IP533" s="35"/>
      <c r="IQ533" s="35"/>
      <c r="IR533" s="35"/>
      <c r="IS533" s="35"/>
      <c r="IT533" s="35"/>
      <c r="IU533" s="35"/>
      <c r="IV533" s="35"/>
    </row>
    <row r="534" spans="1:256 16377:16382" ht="14.25">
      <c r="A534" s="141" t="s">
        <v>599</v>
      </c>
      <c r="B534" s="157"/>
      <c r="C534" s="158"/>
      <c r="D534" s="159" t="s">
        <v>98</v>
      </c>
      <c r="E534" s="160"/>
      <c r="F534" s="161"/>
      <c r="G534" s="161"/>
      <c r="H534" s="161"/>
      <c r="I534" s="161"/>
      <c r="J534" s="161"/>
      <c r="K534" s="161"/>
      <c r="L534" s="161"/>
      <c r="M534" s="161"/>
      <c r="N534" s="161"/>
      <c r="O534" s="161"/>
      <c r="P534" s="162"/>
      <c r="Q534" s="161"/>
      <c r="R534" s="161"/>
      <c r="S534" s="161"/>
      <c r="T534" s="161"/>
      <c r="U534" s="161"/>
      <c r="V534" s="161"/>
      <c r="W534" s="161"/>
      <c r="X534" s="161"/>
      <c r="Y534" s="161"/>
      <c r="Z534" s="161"/>
      <c r="AA534" s="161"/>
      <c r="AB534" s="161"/>
      <c r="AC534" s="161"/>
      <c r="AD534" s="161"/>
      <c r="AE534" s="161"/>
      <c r="AF534" s="161"/>
      <c r="AG534" s="161"/>
      <c r="AH534" s="161"/>
      <c r="AI534" s="161"/>
      <c r="AJ534" s="161"/>
      <c r="AK534" s="161"/>
      <c r="AL534" s="161"/>
      <c r="AM534" s="161"/>
      <c r="AN534" s="161"/>
      <c r="AO534" s="161"/>
      <c r="AP534" s="161"/>
      <c r="AQ534" s="163"/>
      <c r="AR534" s="157"/>
      <c r="AS534" s="157"/>
      <c r="AT534" s="56">
        <f>SUBTOTAL(9,AT419:AT533)</f>
        <v>509490888.9000001</v>
      </c>
      <c r="AU534" s="56">
        <f t="shared" ref="AU534:AY534" si="8">SUBTOTAL(9,AU419:AU533)</f>
        <v>502404627.26000005</v>
      </c>
      <c r="AV534" s="56">
        <f t="shared" si="8"/>
        <v>682065507.01999974</v>
      </c>
      <c r="AW534" s="56">
        <f t="shared" si="8"/>
        <v>460614890.40999997</v>
      </c>
      <c r="AX534" s="56">
        <f t="shared" si="8"/>
        <v>473013313.33999997</v>
      </c>
      <c r="AY534" s="56">
        <f t="shared" si="8"/>
        <v>470899473.33999997</v>
      </c>
      <c r="AZ534" s="164"/>
      <c r="BA534" s="165"/>
      <c r="BB534" s="166"/>
      <c r="BC534" s="166"/>
      <c r="BD534" s="167"/>
      <c r="BE534" s="167"/>
      <c r="BF534" s="167"/>
      <c r="BG534" s="167"/>
      <c r="BH534" s="167"/>
      <c r="BI534" s="167"/>
      <c r="BJ534" s="167"/>
      <c r="BK534" s="167"/>
      <c r="BL534" s="168"/>
      <c r="BM534" s="169"/>
      <c r="BN534" s="170"/>
      <c r="BO534" s="170"/>
      <c r="BP534" s="170"/>
      <c r="BQ534" s="170"/>
      <c r="BR534" s="170"/>
      <c r="BS534" s="170"/>
      <c r="BT534" s="170"/>
      <c r="BU534" s="170"/>
      <c r="BV534" s="170"/>
      <c r="BW534" s="170"/>
      <c r="BX534" s="170"/>
      <c r="BY534" s="170"/>
      <c r="BZ534" s="170"/>
      <c r="CA534" s="170"/>
      <c r="CB534" s="170"/>
      <c r="CC534" s="170"/>
      <c r="CD534" s="170"/>
      <c r="CE534" s="170"/>
      <c r="CF534" s="170"/>
      <c r="CG534" s="170"/>
      <c r="CH534" s="170"/>
      <c r="CI534" s="170"/>
      <c r="CJ534" s="170"/>
      <c r="CK534" s="170"/>
      <c r="CL534" s="170"/>
      <c r="CM534" s="170"/>
      <c r="CN534" s="170"/>
      <c r="CO534" s="170"/>
      <c r="CP534" s="170"/>
      <c r="CQ534" s="170"/>
      <c r="CR534" s="170"/>
      <c r="CS534" s="170"/>
      <c r="CT534" s="170"/>
      <c r="CU534" s="170"/>
      <c r="CV534" s="170"/>
      <c r="CW534" s="170"/>
      <c r="CX534" s="170"/>
      <c r="CY534" s="170"/>
      <c r="CZ534" s="170"/>
      <c r="DA534" s="170"/>
      <c r="DB534" s="170"/>
      <c r="DC534" s="170"/>
      <c r="DD534" s="170"/>
      <c r="DE534" s="170"/>
      <c r="DF534" s="170"/>
      <c r="DG534" s="170"/>
      <c r="DH534" s="170"/>
      <c r="DI534" s="170"/>
      <c r="DJ534" s="170"/>
      <c r="DK534" s="170"/>
      <c r="DL534" s="170"/>
      <c r="DM534" s="170"/>
      <c r="DN534" s="170"/>
      <c r="DO534" s="170"/>
      <c r="DP534" s="170"/>
      <c r="DQ534" s="170"/>
      <c r="DR534" s="170"/>
      <c r="DS534" s="170"/>
      <c r="DT534" s="170"/>
      <c r="DU534" s="170"/>
      <c r="DV534" s="170"/>
      <c r="DW534" s="170"/>
      <c r="DX534" s="170"/>
      <c r="DY534" s="170"/>
      <c r="DZ534" s="170"/>
      <c r="EA534" s="170"/>
      <c r="EB534" s="170"/>
      <c r="EC534" s="170"/>
      <c r="ED534" s="170"/>
      <c r="EE534" s="170"/>
      <c r="EF534" s="170"/>
      <c r="EG534" s="170"/>
      <c r="EH534" s="170"/>
      <c r="EI534" s="170"/>
      <c r="EJ534" s="170"/>
      <c r="EK534" s="170"/>
      <c r="EL534" s="170"/>
      <c r="EM534" s="170"/>
      <c r="EN534" s="170"/>
      <c r="EO534" s="170"/>
      <c r="EP534" s="170"/>
      <c r="EQ534" s="170"/>
      <c r="ER534" s="170"/>
      <c r="ES534" s="170"/>
      <c r="ET534" s="170"/>
      <c r="EU534" s="170"/>
      <c r="EV534" s="170"/>
      <c r="EW534" s="170"/>
      <c r="EX534" s="170"/>
      <c r="EY534" s="170"/>
      <c r="EZ534" s="170"/>
      <c r="FA534" s="170"/>
      <c r="FB534" s="170"/>
      <c r="FC534" s="170"/>
      <c r="FD534" s="170"/>
      <c r="FE534" s="170"/>
      <c r="FF534" s="170"/>
      <c r="FG534" s="170"/>
      <c r="FH534" s="170"/>
      <c r="FI534" s="170"/>
      <c r="FJ534" s="170"/>
      <c r="FK534" s="170"/>
      <c r="FL534" s="170"/>
      <c r="FM534" s="170"/>
      <c r="FN534" s="170"/>
      <c r="FO534" s="170"/>
      <c r="FP534" s="170"/>
      <c r="FQ534" s="170"/>
      <c r="FR534" s="170"/>
      <c r="FS534" s="170"/>
      <c r="FT534" s="170"/>
      <c r="FU534" s="170"/>
      <c r="FV534" s="170"/>
      <c r="FW534" s="170"/>
      <c r="FX534" s="170"/>
      <c r="FY534" s="170"/>
      <c r="FZ534" s="170"/>
      <c r="GA534" s="170"/>
      <c r="GB534" s="170"/>
      <c r="GC534" s="170"/>
      <c r="GD534" s="170"/>
      <c r="GE534" s="170"/>
      <c r="GF534" s="170"/>
      <c r="GG534" s="170"/>
      <c r="GH534" s="170"/>
      <c r="GI534" s="170"/>
      <c r="GJ534" s="170"/>
      <c r="GK534" s="170"/>
      <c r="GL534" s="170"/>
      <c r="GM534" s="170"/>
      <c r="GN534" s="170"/>
      <c r="GO534" s="170"/>
      <c r="GP534" s="170"/>
      <c r="GQ534" s="170"/>
      <c r="GR534" s="170"/>
      <c r="GS534" s="170"/>
      <c r="GT534" s="170"/>
      <c r="GU534" s="170"/>
      <c r="GV534" s="170"/>
      <c r="GW534" s="170"/>
      <c r="GX534" s="170"/>
      <c r="GY534" s="170"/>
      <c r="GZ534" s="170"/>
      <c r="HA534" s="170"/>
      <c r="HB534" s="170"/>
      <c r="HC534" s="170"/>
      <c r="HD534" s="170"/>
      <c r="HE534" s="170"/>
      <c r="HF534" s="170"/>
      <c r="HG534" s="170"/>
      <c r="HH534" s="170"/>
      <c r="HI534" s="170"/>
      <c r="HJ534" s="170"/>
      <c r="HK534" s="170"/>
      <c r="HL534" s="170"/>
      <c r="HM534" s="170"/>
      <c r="HN534" s="170"/>
      <c r="HO534" s="170"/>
      <c r="HP534" s="170"/>
      <c r="HQ534" s="170"/>
      <c r="HR534" s="170"/>
      <c r="HS534" s="170"/>
      <c r="HT534" s="170"/>
      <c r="HU534" s="170"/>
      <c r="HV534" s="170"/>
      <c r="HW534" s="170"/>
      <c r="HX534" s="170"/>
      <c r="HY534" s="170"/>
      <c r="HZ534" s="170"/>
      <c r="IA534" s="170"/>
      <c r="IB534" s="170"/>
      <c r="IC534" s="170"/>
      <c r="ID534" s="170"/>
      <c r="IE534" s="170"/>
      <c r="IF534" s="170"/>
      <c r="IG534" s="170"/>
      <c r="IH534" s="170"/>
      <c r="XEW534" s="152"/>
      <c r="XEX534" s="152"/>
      <c r="XEY534" s="152"/>
      <c r="XEZ534" s="152"/>
      <c r="XFA534" s="35"/>
      <c r="XFB534" s="35"/>
    </row>
    <row r="535" spans="1:256 16377:16382" s="35" customFormat="1" ht="178.5">
      <c r="A535" s="424" t="s">
        <v>1277</v>
      </c>
      <c r="B535" s="422" t="s">
        <v>1663</v>
      </c>
      <c r="C535" s="142">
        <v>401000007</v>
      </c>
      <c r="D535" s="154" t="s">
        <v>1278</v>
      </c>
      <c r="E535" s="144" t="s">
        <v>1279</v>
      </c>
      <c r="F535" s="145"/>
      <c r="G535" s="145"/>
      <c r="H535" s="146">
        <v>3</v>
      </c>
      <c r="I535" s="145"/>
      <c r="J535" s="146">
        <v>16</v>
      </c>
      <c r="K535" s="146" t="s">
        <v>73</v>
      </c>
      <c r="L535" s="146" t="s">
        <v>575</v>
      </c>
      <c r="M535" s="146"/>
      <c r="N535" s="146"/>
      <c r="O535" s="146"/>
      <c r="P535" s="52" t="s">
        <v>204</v>
      </c>
      <c r="Q535" s="52" t="s">
        <v>1280</v>
      </c>
      <c r="R535" s="146"/>
      <c r="S535" s="146"/>
      <c r="T535" s="146"/>
      <c r="U535" s="146"/>
      <c r="V535" s="146" t="s">
        <v>71</v>
      </c>
      <c r="W535" s="146" t="s">
        <v>1281</v>
      </c>
      <c r="X535" s="146"/>
      <c r="Y535" s="146"/>
      <c r="Z535" s="146" t="s">
        <v>1282</v>
      </c>
      <c r="AA535" s="146"/>
      <c r="AB535" s="52" t="s">
        <v>1283</v>
      </c>
      <c r="AC535" s="52" t="s">
        <v>1284</v>
      </c>
      <c r="AD535" s="52"/>
      <c r="AE535" s="52"/>
      <c r="AF535" s="52"/>
      <c r="AG535" s="52"/>
      <c r="AH535" s="52"/>
      <c r="AI535" s="52"/>
      <c r="AJ535" s="52"/>
      <c r="AK535" s="52"/>
      <c r="AL535" s="52"/>
      <c r="AM535" s="52" t="s">
        <v>1285</v>
      </c>
      <c r="AN535" s="52" t="s">
        <v>1286</v>
      </c>
      <c r="AO535" s="147" t="s">
        <v>99</v>
      </c>
      <c r="AP535" s="147" t="s">
        <v>68</v>
      </c>
      <c r="AQ535" s="147" t="s">
        <v>1046</v>
      </c>
      <c r="AR535" s="148" t="s">
        <v>1287</v>
      </c>
      <c r="AS535" s="147">
        <v>244</v>
      </c>
      <c r="AT535" s="254">
        <v>8159.58</v>
      </c>
      <c r="AU535" s="254">
        <v>8159.58</v>
      </c>
      <c r="AV535" s="149">
        <v>8950</v>
      </c>
      <c r="AW535" s="149">
        <f>8947.56+2.44</f>
        <v>8950</v>
      </c>
      <c r="AX535" s="149">
        <f>8947.56+2.44</f>
        <v>8950</v>
      </c>
      <c r="AY535" s="149">
        <f>8947.56+2.44</f>
        <v>8950</v>
      </c>
      <c r="AZ535" s="141" t="s">
        <v>134</v>
      </c>
    </row>
    <row r="536" spans="1:256 16377:16382" s="35" customFormat="1" ht="76.5">
      <c r="A536" s="424" t="s">
        <v>1277</v>
      </c>
      <c r="B536" s="422" t="s">
        <v>1663</v>
      </c>
      <c r="C536" s="142">
        <v>401000030</v>
      </c>
      <c r="D536" s="154" t="s">
        <v>1288</v>
      </c>
      <c r="E536" s="144" t="s">
        <v>1279</v>
      </c>
      <c r="F536" s="145"/>
      <c r="G536" s="145"/>
      <c r="H536" s="146" t="s">
        <v>71</v>
      </c>
      <c r="I536" s="145"/>
      <c r="J536" s="146" t="s">
        <v>72</v>
      </c>
      <c r="K536" s="146" t="s">
        <v>73</v>
      </c>
      <c r="L536" s="146" t="s">
        <v>510</v>
      </c>
      <c r="M536" s="146"/>
      <c r="N536" s="146"/>
      <c r="O536" s="146"/>
      <c r="P536" s="52" t="s">
        <v>204</v>
      </c>
      <c r="Q536" s="52" t="s">
        <v>74</v>
      </c>
      <c r="R536" s="146"/>
      <c r="S536" s="146"/>
      <c r="T536" s="146" t="s">
        <v>71</v>
      </c>
      <c r="U536" s="146"/>
      <c r="V536" s="146" t="s">
        <v>75</v>
      </c>
      <c r="W536" s="146" t="s">
        <v>73</v>
      </c>
      <c r="X536" s="146"/>
      <c r="Y536" s="146"/>
      <c r="Z536" s="146"/>
      <c r="AA536" s="146"/>
      <c r="AB536" s="52" t="s">
        <v>187</v>
      </c>
      <c r="AC536" s="52" t="s">
        <v>1289</v>
      </c>
      <c r="AD536" s="52"/>
      <c r="AE536" s="52"/>
      <c r="AF536" s="52"/>
      <c r="AG536" s="52"/>
      <c r="AH536" s="52"/>
      <c r="AI536" s="52"/>
      <c r="AJ536" s="52"/>
      <c r="AK536" s="52"/>
      <c r="AL536" s="52"/>
      <c r="AM536" s="52" t="s">
        <v>1290</v>
      </c>
      <c r="AN536" s="52" t="s">
        <v>1291</v>
      </c>
      <c r="AO536" s="147" t="s">
        <v>208</v>
      </c>
      <c r="AP536" s="147" t="s">
        <v>99</v>
      </c>
      <c r="AQ536" s="147" t="s">
        <v>209</v>
      </c>
      <c r="AR536" s="148" t="s">
        <v>621</v>
      </c>
      <c r="AS536" s="147">
        <v>244</v>
      </c>
      <c r="AT536" s="254">
        <v>2625360</v>
      </c>
      <c r="AU536" s="254">
        <v>2625360</v>
      </c>
      <c r="AV536" s="149">
        <v>419144</v>
      </c>
      <c r="AW536" s="149">
        <v>1004000</v>
      </c>
      <c r="AX536" s="149">
        <v>1004000</v>
      </c>
      <c r="AY536" s="149">
        <v>1004000</v>
      </c>
      <c r="AZ536" s="141" t="s">
        <v>134</v>
      </c>
    </row>
    <row r="537" spans="1:256 16377:16382" s="35" customFormat="1" ht="89.25">
      <c r="A537" s="424" t="s">
        <v>1277</v>
      </c>
      <c r="B537" s="422" t="s">
        <v>1663</v>
      </c>
      <c r="C537" s="142">
        <v>401000025</v>
      </c>
      <c r="D537" s="154" t="s">
        <v>1292</v>
      </c>
      <c r="E537" s="144" t="s">
        <v>1279</v>
      </c>
      <c r="F537" s="145"/>
      <c r="G537" s="145"/>
      <c r="H537" s="146" t="s">
        <v>71</v>
      </c>
      <c r="I537" s="145"/>
      <c r="J537" s="146" t="s">
        <v>72</v>
      </c>
      <c r="K537" s="146" t="s">
        <v>73</v>
      </c>
      <c r="L537" s="146" t="s">
        <v>510</v>
      </c>
      <c r="M537" s="146"/>
      <c r="N537" s="146"/>
      <c r="O537" s="146"/>
      <c r="P537" s="52" t="s">
        <v>204</v>
      </c>
      <c r="Q537" s="52" t="s">
        <v>74</v>
      </c>
      <c r="R537" s="146"/>
      <c r="S537" s="146"/>
      <c r="T537" s="146" t="s">
        <v>71</v>
      </c>
      <c r="U537" s="146"/>
      <c r="V537" s="146" t="s">
        <v>75</v>
      </c>
      <c r="W537" s="146" t="s">
        <v>73</v>
      </c>
      <c r="X537" s="146"/>
      <c r="Y537" s="146"/>
      <c r="Z537" s="146"/>
      <c r="AA537" s="146"/>
      <c r="AB537" s="52" t="s">
        <v>187</v>
      </c>
      <c r="AC537" s="52" t="s">
        <v>1289</v>
      </c>
      <c r="AD537" s="52"/>
      <c r="AE537" s="52"/>
      <c r="AF537" s="52"/>
      <c r="AG537" s="52"/>
      <c r="AH537" s="52"/>
      <c r="AI537" s="52"/>
      <c r="AJ537" s="52"/>
      <c r="AK537" s="52"/>
      <c r="AL537" s="52"/>
      <c r="AM537" s="52" t="s">
        <v>1290</v>
      </c>
      <c r="AN537" s="52" t="s">
        <v>1291</v>
      </c>
      <c r="AO537" s="147" t="s">
        <v>199</v>
      </c>
      <c r="AP537" s="147" t="s">
        <v>200</v>
      </c>
      <c r="AQ537" s="147" t="s">
        <v>1293</v>
      </c>
      <c r="AR537" s="148" t="s">
        <v>1294</v>
      </c>
      <c r="AS537" s="147" t="s">
        <v>562</v>
      </c>
      <c r="AT537" s="254">
        <v>79488</v>
      </c>
      <c r="AU537" s="254">
        <v>79488</v>
      </c>
      <c r="AV537" s="149">
        <v>0</v>
      </c>
      <c r="AW537" s="149">
        <v>0</v>
      </c>
      <c r="AX537" s="149">
        <v>0</v>
      </c>
      <c r="AY537" s="149">
        <v>0</v>
      </c>
      <c r="AZ537" s="141" t="s">
        <v>134</v>
      </c>
    </row>
    <row r="538" spans="1:256 16377:16382" s="35" customFormat="1" ht="76.5">
      <c r="A538" s="424" t="s">
        <v>1277</v>
      </c>
      <c r="B538" s="422" t="s">
        <v>1663</v>
      </c>
      <c r="C538" s="142">
        <v>401000030</v>
      </c>
      <c r="D538" s="154" t="s">
        <v>1288</v>
      </c>
      <c r="E538" s="144" t="s">
        <v>1279</v>
      </c>
      <c r="F538" s="145"/>
      <c r="G538" s="145"/>
      <c r="H538" s="146" t="s">
        <v>71</v>
      </c>
      <c r="I538" s="145"/>
      <c r="J538" s="146" t="s">
        <v>72</v>
      </c>
      <c r="K538" s="146" t="s">
        <v>73</v>
      </c>
      <c r="L538" s="146" t="s">
        <v>68</v>
      </c>
      <c r="M538" s="146"/>
      <c r="N538" s="146"/>
      <c r="O538" s="146"/>
      <c r="P538" s="52" t="s">
        <v>204</v>
      </c>
      <c r="Q538" s="52" t="s">
        <v>74</v>
      </c>
      <c r="R538" s="146"/>
      <c r="S538" s="146"/>
      <c r="T538" s="146" t="s">
        <v>71</v>
      </c>
      <c r="U538" s="146"/>
      <c r="V538" s="146" t="s">
        <v>75</v>
      </c>
      <c r="W538" s="146" t="s">
        <v>73</v>
      </c>
      <c r="X538" s="146"/>
      <c r="Y538" s="146"/>
      <c r="Z538" s="146"/>
      <c r="AA538" s="146"/>
      <c r="AB538" s="52" t="s">
        <v>187</v>
      </c>
      <c r="AC538" s="52" t="s">
        <v>1289</v>
      </c>
      <c r="AD538" s="52"/>
      <c r="AE538" s="52"/>
      <c r="AF538" s="52"/>
      <c r="AG538" s="52"/>
      <c r="AH538" s="52"/>
      <c r="AI538" s="52"/>
      <c r="AJ538" s="52"/>
      <c r="AK538" s="52"/>
      <c r="AL538" s="52"/>
      <c r="AM538" s="52" t="s">
        <v>1290</v>
      </c>
      <c r="AN538" s="52" t="s">
        <v>1291</v>
      </c>
      <c r="AO538" s="147" t="s">
        <v>199</v>
      </c>
      <c r="AP538" s="147" t="s">
        <v>200</v>
      </c>
      <c r="AQ538" s="147" t="s">
        <v>1293</v>
      </c>
      <c r="AR538" s="148" t="s">
        <v>1294</v>
      </c>
      <c r="AS538" s="147" t="s">
        <v>116</v>
      </c>
      <c r="AT538" s="254">
        <v>0</v>
      </c>
      <c r="AU538" s="254">
        <v>0</v>
      </c>
      <c r="AV538" s="149">
        <v>1747980</v>
      </c>
      <c r="AW538" s="149">
        <f>1747980+81000</f>
        <v>1828980</v>
      </c>
      <c r="AX538" s="149">
        <f>1747980+81000</f>
        <v>1828980</v>
      </c>
      <c r="AY538" s="149">
        <f>1747980+81000</f>
        <v>1828980</v>
      </c>
      <c r="AZ538" s="141" t="s">
        <v>134</v>
      </c>
    </row>
    <row r="539" spans="1:256 16377:16382" s="35" customFormat="1" ht="114.75">
      <c r="A539" s="424" t="s">
        <v>1277</v>
      </c>
      <c r="B539" s="422" t="s">
        <v>1663</v>
      </c>
      <c r="C539" s="142">
        <v>401000030</v>
      </c>
      <c r="D539" s="154" t="s">
        <v>1288</v>
      </c>
      <c r="E539" s="144" t="s">
        <v>1279</v>
      </c>
      <c r="F539" s="145"/>
      <c r="G539" s="145"/>
      <c r="H539" s="146" t="s">
        <v>71</v>
      </c>
      <c r="I539" s="145"/>
      <c r="J539" s="146" t="s">
        <v>72</v>
      </c>
      <c r="K539" s="146" t="s">
        <v>73</v>
      </c>
      <c r="L539" s="146" t="s">
        <v>510</v>
      </c>
      <c r="M539" s="146"/>
      <c r="N539" s="146"/>
      <c r="O539" s="146"/>
      <c r="P539" s="52" t="s">
        <v>204</v>
      </c>
      <c r="Q539" s="52" t="s">
        <v>74</v>
      </c>
      <c r="R539" s="146"/>
      <c r="S539" s="146"/>
      <c r="T539" s="146" t="s">
        <v>71</v>
      </c>
      <c r="U539" s="146"/>
      <c r="V539" s="146" t="s">
        <v>75</v>
      </c>
      <c r="W539" s="146" t="s">
        <v>73</v>
      </c>
      <c r="X539" s="146"/>
      <c r="Y539" s="146"/>
      <c r="Z539" s="146"/>
      <c r="AA539" s="146"/>
      <c r="AB539" s="52" t="s">
        <v>187</v>
      </c>
      <c r="AC539" s="52" t="s">
        <v>1289</v>
      </c>
      <c r="AD539" s="52"/>
      <c r="AE539" s="52"/>
      <c r="AF539" s="52"/>
      <c r="AG539" s="52"/>
      <c r="AH539" s="52"/>
      <c r="AI539" s="52"/>
      <c r="AJ539" s="52"/>
      <c r="AK539" s="52"/>
      <c r="AL539" s="52"/>
      <c r="AM539" s="52" t="s">
        <v>1290</v>
      </c>
      <c r="AN539" s="52" t="s">
        <v>1291</v>
      </c>
      <c r="AO539" s="147" t="s">
        <v>199</v>
      </c>
      <c r="AP539" s="147" t="s">
        <v>200</v>
      </c>
      <c r="AQ539" s="147" t="s">
        <v>1295</v>
      </c>
      <c r="AR539" s="148" t="s">
        <v>1296</v>
      </c>
      <c r="AS539" s="147">
        <v>244</v>
      </c>
      <c r="AT539" s="254">
        <v>24750</v>
      </c>
      <c r="AU539" s="254">
        <v>24750</v>
      </c>
      <c r="AV539" s="149">
        <v>24000</v>
      </c>
      <c r="AW539" s="149">
        <v>25000</v>
      </c>
      <c r="AX539" s="149">
        <v>25000</v>
      </c>
      <c r="AY539" s="149">
        <v>25000</v>
      </c>
      <c r="AZ539" s="141" t="s">
        <v>134</v>
      </c>
    </row>
    <row r="540" spans="1:256 16377:16382" s="35" customFormat="1" ht="76.5">
      <c r="A540" s="424" t="s">
        <v>1277</v>
      </c>
      <c r="B540" s="422" t="s">
        <v>1663</v>
      </c>
      <c r="C540" s="142">
        <v>401000030</v>
      </c>
      <c r="D540" s="154" t="s">
        <v>1288</v>
      </c>
      <c r="E540" s="144" t="s">
        <v>1279</v>
      </c>
      <c r="F540" s="145"/>
      <c r="G540" s="145"/>
      <c r="H540" s="146" t="s">
        <v>71</v>
      </c>
      <c r="I540" s="145"/>
      <c r="J540" s="146" t="s">
        <v>72</v>
      </c>
      <c r="K540" s="146" t="s">
        <v>73</v>
      </c>
      <c r="L540" s="146" t="s">
        <v>510</v>
      </c>
      <c r="M540" s="146"/>
      <c r="N540" s="146"/>
      <c r="O540" s="146"/>
      <c r="P540" s="52" t="s">
        <v>204</v>
      </c>
      <c r="Q540" s="52" t="s">
        <v>74</v>
      </c>
      <c r="R540" s="146"/>
      <c r="S540" s="146"/>
      <c r="T540" s="146" t="s">
        <v>71</v>
      </c>
      <c r="U540" s="146"/>
      <c r="V540" s="146" t="s">
        <v>75</v>
      </c>
      <c r="W540" s="146" t="s">
        <v>73</v>
      </c>
      <c r="X540" s="146"/>
      <c r="Y540" s="146"/>
      <c r="Z540" s="146"/>
      <c r="AA540" s="146"/>
      <c r="AB540" s="52" t="s">
        <v>187</v>
      </c>
      <c r="AC540" s="52" t="s">
        <v>1289</v>
      </c>
      <c r="AD540" s="52"/>
      <c r="AE540" s="52"/>
      <c r="AF540" s="52"/>
      <c r="AG540" s="52"/>
      <c r="AH540" s="52"/>
      <c r="AI540" s="52"/>
      <c r="AJ540" s="52"/>
      <c r="AK540" s="52"/>
      <c r="AL540" s="52"/>
      <c r="AM540" s="52" t="s">
        <v>1290</v>
      </c>
      <c r="AN540" s="52" t="s">
        <v>1291</v>
      </c>
      <c r="AO540" s="147" t="s">
        <v>199</v>
      </c>
      <c r="AP540" s="147" t="s">
        <v>200</v>
      </c>
      <c r="AQ540" s="147" t="s">
        <v>1297</v>
      </c>
      <c r="AR540" s="148" t="s">
        <v>1298</v>
      </c>
      <c r="AS540" s="147">
        <v>244</v>
      </c>
      <c r="AT540" s="254">
        <v>140000</v>
      </c>
      <c r="AU540" s="254">
        <v>140000</v>
      </c>
      <c r="AV540" s="149">
        <v>124846.44</v>
      </c>
      <c r="AW540" s="149">
        <v>140000</v>
      </c>
      <c r="AX540" s="149">
        <v>140000</v>
      </c>
      <c r="AY540" s="149">
        <v>140000</v>
      </c>
      <c r="AZ540" s="141" t="s">
        <v>134</v>
      </c>
    </row>
    <row r="541" spans="1:256 16377:16382" s="35" customFormat="1" ht="76.5">
      <c r="A541" s="424" t="s">
        <v>1277</v>
      </c>
      <c r="B541" s="422" t="s">
        <v>1663</v>
      </c>
      <c r="C541" s="142">
        <v>401000037</v>
      </c>
      <c r="D541" s="143" t="s">
        <v>1299</v>
      </c>
      <c r="E541" s="144" t="s">
        <v>1300</v>
      </c>
      <c r="F541" s="145"/>
      <c r="G541" s="145"/>
      <c r="H541" s="146" t="s">
        <v>672</v>
      </c>
      <c r="I541" s="145"/>
      <c r="J541" s="146" t="s">
        <v>199</v>
      </c>
      <c r="K541" s="146"/>
      <c r="L541" s="146" t="s">
        <v>672</v>
      </c>
      <c r="M541" s="146"/>
      <c r="N541" s="146" t="s">
        <v>1301</v>
      </c>
      <c r="O541" s="146"/>
      <c r="P541" s="52" t="s">
        <v>1302</v>
      </c>
      <c r="Q541" s="52" t="s">
        <v>1303</v>
      </c>
      <c r="R541" s="146"/>
      <c r="S541" s="146"/>
      <c r="T541" s="146"/>
      <c r="U541" s="146"/>
      <c r="V541" s="146" t="s">
        <v>1304</v>
      </c>
      <c r="W541" s="146"/>
      <c r="X541" s="146"/>
      <c r="Y541" s="146"/>
      <c r="Z541" s="146"/>
      <c r="AA541" s="146"/>
      <c r="AB541" s="52" t="s">
        <v>1305</v>
      </c>
      <c r="AC541" s="52" t="s">
        <v>1289</v>
      </c>
      <c r="AD541" s="52"/>
      <c r="AE541" s="52"/>
      <c r="AF541" s="52"/>
      <c r="AG541" s="52"/>
      <c r="AH541" s="52"/>
      <c r="AI541" s="52"/>
      <c r="AJ541" s="52"/>
      <c r="AK541" s="52"/>
      <c r="AL541" s="52"/>
      <c r="AM541" s="52" t="s">
        <v>1306</v>
      </c>
      <c r="AN541" s="52" t="s">
        <v>1291</v>
      </c>
      <c r="AO541" s="147" t="s">
        <v>199</v>
      </c>
      <c r="AP541" s="147" t="s">
        <v>200</v>
      </c>
      <c r="AQ541" s="147" t="s">
        <v>1307</v>
      </c>
      <c r="AR541" s="148" t="s">
        <v>1308</v>
      </c>
      <c r="AS541" s="147">
        <v>313</v>
      </c>
      <c r="AT541" s="254">
        <v>1606590.17</v>
      </c>
      <c r="AU541" s="254">
        <v>1606590.17</v>
      </c>
      <c r="AV541" s="149">
        <v>1783482</v>
      </c>
      <c r="AW541" s="149">
        <v>0</v>
      </c>
      <c r="AX541" s="149">
        <v>0</v>
      </c>
      <c r="AY541" s="149">
        <v>0</v>
      </c>
      <c r="AZ541" s="141" t="s">
        <v>152</v>
      </c>
    </row>
    <row r="542" spans="1:256 16377:16382" s="35" customFormat="1" ht="204">
      <c r="A542" s="424" t="s">
        <v>1277</v>
      </c>
      <c r="B542" s="422" t="s">
        <v>1663</v>
      </c>
      <c r="C542" s="142">
        <v>401000053</v>
      </c>
      <c r="D542" s="154" t="s">
        <v>1309</v>
      </c>
      <c r="E542" s="144" t="s">
        <v>1279</v>
      </c>
      <c r="F542" s="145"/>
      <c r="G542" s="145"/>
      <c r="H542" s="146" t="s">
        <v>71</v>
      </c>
      <c r="I542" s="145"/>
      <c r="J542" s="146" t="s">
        <v>72</v>
      </c>
      <c r="K542" s="146" t="s">
        <v>73</v>
      </c>
      <c r="L542" s="146" t="s">
        <v>1310</v>
      </c>
      <c r="M542" s="146"/>
      <c r="N542" s="146"/>
      <c r="O542" s="146"/>
      <c r="P542" s="52" t="s">
        <v>186</v>
      </c>
      <c r="Q542" s="52" t="s">
        <v>74</v>
      </c>
      <c r="R542" s="146"/>
      <c r="S542" s="146"/>
      <c r="T542" s="146" t="s">
        <v>71</v>
      </c>
      <c r="U542" s="146"/>
      <c r="V542" s="146" t="s">
        <v>75</v>
      </c>
      <c r="W542" s="146" t="s">
        <v>73</v>
      </c>
      <c r="X542" s="146"/>
      <c r="Y542" s="146"/>
      <c r="Z542" s="146"/>
      <c r="AA542" s="146"/>
      <c r="AB542" s="52" t="s">
        <v>187</v>
      </c>
      <c r="AC542" s="52" t="s">
        <v>1311</v>
      </c>
      <c r="AD542" s="52"/>
      <c r="AE542" s="52"/>
      <c r="AF542" s="52"/>
      <c r="AG542" s="52"/>
      <c r="AH542" s="52"/>
      <c r="AI542" s="52"/>
      <c r="AJ542" s="52"/>
      <c r="AK542" s="52"/>
      <c r="AL542" s="52"/>
      <c r="AM542" s="52" t="s">
        <v>1312</v>
      </c>
      <c r="AN542" s="52" t="s">
        <v>1313</v>
      </c>
      <c r="AO542" s="147" t="s">
        <v>199</v>
      </c>
      <c r="AP542" s="147" t="s">
        <v>109</v>
      </c>
      <c r="AQ542" s="147" t="s">
        <v>1314</v>
      </c>
      <c r="AR542" s="148" t="s">
        <v>1315</v>
      </c>
      <c r="AS542" s="147" t="s">
        <v>347</v>
      </c>
      <c r="AT542" s="254">
        <v>1232510</v>
      </c>
      <c r="AU542" s="254">
        <v>1232510</v>
      </c>
      <c r="AV542" s="149">
        <v>1232510</v>
      </c>
      <c r="AW542" s="149">
        <v>1232510</v>
      </c>
      <c r="AX542" s="149">
        <v>1232510</v>
      </c>
      <c r="AY542" s="149">
        <v>1232510</v>
      </c>
      <c r="AZ542" s="141" t="s">
        <v>134</v>
      </c>
    </row>
    <row r="543" spans="1:256 16377:16382" s="35" customFormat="1" ht="153">
      <c r="A543" s="424" t="s">
        <v>1277</v>
      </c>
      <c r="B543" s="422" t="s">
        <v>1663</v>
      </c>
      <c r="C543" s="142">
        <v>402000001</v>
      </c>
      <c r="D543" s="143" t="s">
        <v>79</v>
      </c>
      <c r="E543" s="144" t="s">
        <v>1316</v>
      </c>
      <c r="F543" s="145"/>
      <c r="G543" s="145"/>
      <c r="H543" s="146">
        <v>7</v>
      </c>
      <c r="I543" s="145"/>
      <c r="J543" s="146" t="s">
        <v>66</v>
      </c>
      <c r="K543" s="146"/>
      <c r="L543" s="146"/>
      <c r="M543" s="146"/>
      <c r="N543" s="146"/>
      <c r="O543" s="146"/>
      <c r="P543" s="52" t="s">
        <v>218</v>
      </c>
      <c r="Q543" s="52" t="s">
        <v>1317</v>
      </c>
      <c r="R543" s="146"/>
      <c r="S543" s="146"/>
      <c r="T543" s="146"/>
      <c r="U543" s="146"/>
      <c r="V543" s="146" t="s">
        <v>68</v>
      </c>
      <c r="W543" s="146" t="s">
        <v>1318</v>
      </c>
      <c r="X543" s="146"/>
      <c r="Y543" s="146"/>
      <c r="Z543" s="146"/>
      <c r="AA543" s="146"/>
      <c r="AB543" s="52" t="s">
        <v>1283</v>
      </c>
      <c r="AC543" s="52" t="s">
        <v>1319</v>
      </c>
      <c r="AD543" s="52"/>
      <c r="AE543" s="52"/>
      <c r="AF543" s="52"/>
      <c r="AG543" s="52"/>
      <c r="AH543" s="52"/>
      <c r="AI543" s="52"/>
      <c r="AJ543" s="52"/>
      <c r="AK543" s="52"/>
      <c r="AL543" s="52"/>
      <c r="AM543" s="52" t="s">
        <v>173</v>
      </c>
      <c r="AN543" s="52" t="s">
        <v>174</v>
      </c>
      <c r="AO543" s="147" t="s">
        <v>99</v>
      </c>
      <c r="AP543" s="147" t="s">
        <v>68</v>
      </c>
      <c r="AQ543" s="147" t="s">
        <v>1320</v>
      </c>
      <c r="AR543" s="148" t="s">
        <v>101</v>
      </c>
      <c r="AS543" s="147" t="s">
        <v>115</v>
      </c>
      <c r="AT543" s="254">
        <v>1192990</v>
      </c>
      <c r="AU543" s="254">
        <v>1192990</v>
      </c>
      <c r="AV543" s="149">
        <v>561855</v>
      </c>
      <c r="AW543" s="149">
        <v>0</v>
      </c>
      <c r="AX543" s="149">
        <v>0</v>
      </c>
      <c r="AY543" s="149">
        <v>0</v>
      </c>
      <c r="AZ543" s="141" t="s">
        <v>134</v>
      </c>
    </row>
    <row r="544" spans="1:256 16377:16382" s="35" customFormat="1" ht="153">
      <c r="A544" s="424" t="s">
        <v>1277</v>
      </c>
      <c r="B544" s="422" t="s">
        <v>1663</v>
      </c>
      <c r="C544" s="142">
        <v>402000001</v>
      </c>
      <c r="D544" s="143" t="s">
        <v>79</v>
      </c>
      <c r="E544" s="144" t="s">
        <v>1316</v>
      </c>
      <c r="F544" s="145"/>
      <c r="G544" s="145"/>
      <c r="H544" s="146" t="s">
        <v>65</v>
      </c>
      <c r="I544" s="145"/>
      <c r="J544" s="146" t="s">
        <v>66</v>
      </c>
      <c r="K544" s="146"/>
      <c r="L544" s="146"/>
      <c r="M544" s="146"/>
      <c r="N544" s="146"/>
      <c r="O544" s="146"/>
      <c r="P544" s="52" t="s">
        <v>218</v>
      </c>
      <c r="Q544" s="52" t="s">
        <v>1317</v>
      </c>
      <c r="R544" s="146"/>
      <c r="S544" s="146"/>
      <c r="T544" s="146"/>
      <c r="U544" s="146"/>
      <c r="V544" s="146" t="s">
        <v>68</v>
      </c>
      <c r="W544" s="146" t="s">
        <v>69</v>
      </c>
      <c r="X544" s="146"/>
      <c r="Y544" s="146"/>
      <c r="Z544" s="146"/>
      <c r="AA544" s="146"/>
      <c r="AB544" s="52" t="s">
        <v>1283</v>
      </c>
      <c r="AC544" s="52" t="s">
        <v>1319</v>
      </c>
      <c r="AD544" s="52"/>
      <c r="AE544" s="52"/>
      <c r="AF544" s="52"/>
      <c r="AG544" s="52"/>
      <c r="AH544" s="52"/>
      <c r="AI544" s="52"/>
      <c r="AJ544" s="52"/>
      <c r="AK544" s="52"/>
      <c r="AL544" s="52"/>
      <c r="AM544" s="52" t="s">
        <v>173</v>
      </c>
      <c r="AN544" s="52" t="s">
        <v>174</v>
      </c>
      <c r="AO544" s="147" t="s">
        <v>99</v>
      </c>
      <c r="AP544" s="147" t="s">
        <v>68</v>
      </c>
      <c r="AQ544" s="147" t="s">
        <v>1320</v>
      </c>
      <c r="AR544" s="148" t="s">
        <v>101</v>
      </c>
      <c r="AS544" s="147" t="s">
        <v>113</v>
      </c>
      <c r="AT544" s="254">
        <v>325686.27</v>
      </c>
      <c r="AU544" s="254">
        <v>325686.27</v>
      </c>
      <c r="AV544" s="149">
        <v>153386.42000000001</v>
      </c>
      <c r="AW544" s="149">
        <v>0</v>
      </c>
      <c r="AX544" s="149">
        <v>0</v>
      </c>
      <c r="AY544" s="149">
        <v>0</v>
      </c>
      <c r="AZ544" s="141" t="s">
        <v>134</v>
      </c>
    </row>
    <row r="545" spans="1:52" s="35" customFormat="1" ht="89.25">
      <c r="A545" s="424" t="s">
        <v>1277</v>
      </c>
      <c r="B545" s="422" t="s">
        <v>1663</v>
      </c>
      <c r="C545" s="142">
        <v>402000001</v>
      </c>
      <c r="D545" s="154" t="s">
        <v>79</v>
      </c>
      <c r="E545" s="144" t="s">
        <v>1321</v>
      </c>
      <c r="F545" s="145"/>
      <c r="G545" s="145"/>
      <c r="H545" s="146" t="s">
        <v>575</v>
      </c>
      <c r="I545" s="145"/>
      <c r="J545" s="146" t="s">
        <v>502</v>
      </c>
      <c r="K545" s="146" t="s">
        <v>71</v>
      </c>
      <c r="L545" s="146"/>
      <c r="M545" s="146"/>
      <c r="N545" s="146"/>
      <c r="O545" s="146"/>
      <c r="P545" s="52" t="s">
        <v>218</v>
      </c>
      <c r="Q545" s="52" t="s">
        <v>1322</v>
      </c>
      <c r="R545" s="146"/>
      <c r="S545" s="146"/>
      <c r="T545" s="146"/>
      <c r="U545" s="146"/>
      <c r="V545" s="146" t="s">
        <v>106</v>
      </c>
      <c r="W545" s="146" t="s">
        <v>73</v>
      </c>
      <c r="X545" s="146">
        <v>2</v>
      </c>
      <c r="Y545" s="146"/>
      <c r="Z545" s="146"/>
      <c r="AA545" s="146"/>
      <c r="AB545" s="52" t="s">
        <v>220</v>
      </c>
      <c r="AC545" s="52" t="s">
        <v>1323</v>
      </c>
      <c r="AD545" s="52"/>
      <c r="AE545" s="52"/>
      <c r="AF545" s="52"/>
      <c r="AG545" s="52"/>
      <c r="AH545" s="52"/>
      <c r="AI545" s="52"/>
      <c r="AJ545" s="52"/>
      <c r="AK545" s="52"/>
      <c r="AL545" s="52"/>
      <c r="AM545" s="52" t="s">
        <v>1324</v>
      </c>
      <c r="AN545" s="52" t="s">
        <v>223</v>
      </c>
      <c r="AO545" s="147" t="s">
        <v>199</v>
      </c>
      <c r="AP545" s="147" t="s">
        <v>109</v>
      </c>
      <c r="AQ545" s="147" t="s">
        <v>1325</v>
      </c>
      <c r="AR545" s="148" t="s">
        <v>111</v>
      </c>
      <c r="AS545" s="147" t="s">
        <v>112</v>
      </c>
      <c r="AT545" s="254">
        <v>110630</v>
      </c>
      <c r="AU545" s="254">
        <v>110630</v>
      </c>
      <c r="AV545" s="149">
        <v>110630</v>
      </c>
      <c r="AW545" s="149">
        <v>110630</v>
      </c>
      <c r="AX545" s="149">
        <v>110630</v>
      </c>
      <c r="AY545" s="149">
        <v>110630</v>
      </c>
      <c r="AZ545" s="141" t="s">
        <v>134</v>
      </c>
    </row>
    <row r="546" spans="1:52" s="35" customFormat="1" ht="89.25">
      <c r="A546" s="424" t="s">
        <v>1277</v>
      </c>
      <c r="B546" s="422" t="s">
        <v>1663</v>
      </c>
      <c r="C546" s="142">
        <v>402000001</v>
      </c>
      <c r="D546" s="154" t="s">
        <v>79</v>
      </c>
      <c r="E546" s="144" t="s">
        <v>1321</v>
      </c>
      <c r="F546" s="145"/>
      <c r="G546" s="145"/>
      <c r="H546" s="146" t="s">
        <v>575</v>
      </c>
      <c r="I546" s="145"/>
      <c r="J546" s="146" t="s">
        <v>502</v>
      </c>
      <c r="K546" s="146" t="s">
        <v>71</v>
      </c>
      <c r="L546" s="146"/>
      <c r="M546" s="146"/>
      <c r="N546" s="146"/>
      <c r="O546" s="146"/>
      <c r="P546" s="52" t="s">
        <v>218</v>
      </c>
      <c r="Q546" s="52" t="s">
        <v>1322</v>
      </c>
      <c r="R546" s="146"/>
      <c r="S546" s="146"/>
      <c r="T546" s="146"/>
      <c r="U546" s="146"/>
      <c r="V546" s="146" t="s">
        <v>106</v>
      </c>
      <c r="W546" s="146" t="s">
        <v>73</v>
      </c>
      <c r="X546" s="146">
        <v>2</v>
      </c>
      <c r="Y546" s="146"/>
      <c r="Z546" s="146"/>
      <c r="AA546" s="146"/>
      <c r="AB546" s="52" t="s">
        <v>220</v>
      </c>
      <c r="AC546" s="52" t="s">
        <v>1323</v>
      </c>
      <c r="AD546" s="52"/>
      <c r="AE546" s="52"/>
      <c r="AF546" s="52"/>
      <c r="AG546" s="52"/>
      <c r="AH546" s="52"/>
      <c r="AI546" s="52"/>
      <c r="AJ546" s="52"/>
      <c r="AK546" s="52"/>
      <c r="AL546" s="52"/>
      <c r="AM546" s="52" t="s">
        <v>1324</v>
      </c>
      <c r="AN546" s="52" t="s">
        <v>1326</v>
      </c>
      <c r="AO546" s="147" t="s">
        <v>199</v>
      </c>
      <c r="AP546" s="147" t="s">
        <v>109</v>
      </c>
      <c r="AQ546" s="147" t="s">
        <v>1325</v>
      </c>
      <c r="AR546" s="148" t="s">
        <v>111</v>
      </c>
      <c r="AS546" s="147" t="s">
        <v>113</v>
      </c>
      <c r="AT546" s="254">
        <v>33410</v>
      </c>
      <c r="AU546" s="254">
        <v>33410</v>
      </c>
      <c r="AV546" s="149">
        <v>33410</v>
      </c>
      <c r="AW546" s="149">
        <v>33410</v>
      </c>
      <c r="AX546" s="149">
        <v>33410</v>
      </c>
      <c r="AY546" s="149">
        <v>33410</v>
      </c>
      <c r="AZ546" s="141" t="s">
        <v>134</v>
      </c>
    </row>
    <row r="547" spans="1:52" s="35" customFormat="1" ht="89.25">
      <c r="A547" s="424" t="s">
        <v>1277</v>
      </c>
      <c r="B547" s="422" t="s">
        <v>1663</v>
      </c>
      <c r="C547" s="142">
        <v>402000001</v>
      </c>
      <c r="D547" s="154" t="s">
        <v>79</v>
      </c>
      <c r="E547" s="144" t="s">
        <v>1279</v>
      </c>
      <c r="F547" s="145"/>
      <c r="G547" s="145"/>
      <c r="H547" s="146" t="s">
        <v>71</v>
      </c>
      <c r="I547" s="145"/>
      <c r="J547" s="146" t="s">
        <v>510</v>
      </c>
      <c r="K547" s="146" t="s">
        <v>73</v>
      </c>
      <c r="L547" s="146" t="s">
        <v>71</v>
      </c>
      <c r="M547" s="146"/>
      <c r="N547" s="146"/>
      <c r="O547" s="146"/>
      <c r="P547" s="52" t="s">
        <v>186</v>
      </c>
      <c r="Q547" s="52" t="s">
        <v>74</v>
      </c>
      <c r="R547" s="146"/>
      <c r="S547" s="146"/>
      <c r="T547" s="146">
        <v>3</v>
      </c>
      <c r="U547" s="146"/>
      <c r="V547" s="146" t="s">
        <v>75</v>
      </c>
      <c r="W547" s="146" t="s">
        <v>73</v>
      </c>
      <c r="X547" s="146"/>
      <c r="Y547" s="146"/>
      <c r="Z547" s="146"/>
      <c r="AA547" s="146"/>
      <c r="AB547" s="52" t="s">
        <v>187</v>
      </c>
      <c r="AC547" s="52" t="s">
        <v>1327</v>
      </c>
      <c r="AD547" s="52"/>
      <c r="AE547" s="52"/>
      <c r="AF547" s="52"/>
      <c r="AG547" s="52"/>
      <c r="AH547" s="52"/>
      <c r="AI547" s="52"/>
      <c r="AJ547" s="52"/>
      <c r="AK547" s="52"/>
      <c r="AL547" s="52"/>
      <c r="AM547" s="52" t="s">
        <v>1328</v>
      </c>
      <c r="AN547" s="52" t="s">
        <v>1291</v>
      </c>
      <c r="AO547" s="147" t="s">
        <v>99</v>
      </c>
      <c r="AP547" s="147" t="s">
        <v>68</v>
      </c>
      <c r="AQ547" s="147" t="s">
        <v>1329</v>
      </c>
      <c r="AR547" s="148" t="s">
        <v>104</v>
      </c>
      <c r="AS547" s="147" t="s">
        <v>105</v>
      </c>
      <c r="AT547" s="254">
        <v>49649</v>
      </c>
      <c r="AU547" s="254">
        <v>31000</v>
      </c>
      <c r="AV547" s="149">
        <v>0</v>
      </c>
      <c r="AW547" s="149">
        <v>0</v>
      </c>
      <c r="AX547" s="149">
        <v>0</v>
      </c>
      <c r="AY547" s="149">
        <v>0</v>
      </c>
      <c r="AZ547" s="141" t="s">
        <v>134</v>
      </c>
    </row>
    <row r="548" spans="1:52" s="35" customFormat="1" ht="89.25">
      <c r="A548" s="424" t="s">
        <v>1277</v>
      </c>
      <c r="B548" s="422" t="s">
        <v>1663</v>
      </c>
      <c r="C548" s="142">
        <v>402000001</v>
      </c>
      <c r="D548" s="154" t="s">
        <v>79</v>
      </c>
      <c r="E548" s="144" t="s">
        <v>1279</v>
      </c>
      <c r="F548" s="145"/>
      <c r="G548" s="145"/>
      <c r="H548" s="146" t="s">
        <v>71</v>
      </c>
      <c r="I548" s="145"/>
      <c r="J548" s="146" t="s">
        <v>510</v>
      </c>
      <c r="K548" s="146" t="s">
        <v>73</v>
      </c>
      <c r="L548" s="146" t="s">
        <v>71</v>
      </c>
      <c r="M548" s="146"/>
      <c r="N548" s="146"/>
      <c r="O548" s="146"/>
      <c r="P548" s="52" t="s">
        <v>186</v>
      </c>
      <c r="Q548" s="52" t="s">
        <v>74</v>
      </c>
      <c r="R548" s="146"/>
      <c r="S548" s="146"/>
      <c r="T548" s="146">
        <v>3</v>
      </c>
      <c r="U548" s="146"/>
      <c r="V548" s="146" t="s">
        <v>75</v>
      </c>
      <c r="W548" s="146" t="s">
        <v>73</v>
      </c>
      <c r="X548" s="146"/>
      <c r="Y548" s="146"/>
      <c r="Z548" s="146"/>
      <c r="AA548" s="146"/>
      <c r="AB548" s="52" t="s">
        <v>187</v>
      </c>
      <c r="AC548" s="52" t="s">
        <v>1327</v>
      </c>
      <c r="AD548" s="52"/>
      <c r="AE548" s="52"/>
      <c r="AF548" s="52"/>
      <c r="AG548" s="52"/>
      <c r="AH548" s="52"/>
      <c r="AI548" s="52"/>
      <c r="AJ548" s="52"/>
      <c r="AK548" s="52"/>
      <c r="AL548" s="52"/>
      <c r="AM548" s="52" t="s">
        <v>1328</v>
      </c>
      <c r="AN548" s="52" t="s">
        <v>1291</v>
      </c>
      <c r="AO548" s="147" t="s">
        <v>99</v>
      </c>
      <c r="AP548" s="147" t="s">
        <v>68</v>
      </c>
      <c r="AQ548" s="147" t="s">
        <v>103</v>
      </c>
      <c r="AR548" s="148" t="s">
        <v>104</v>
      </c>
      <c r="AS548" s="147" t="s">
        <v>105</v>
      </c>
      <c r="AT548" s="254">
        <v>0</v>
      </c>
      <c r="AU548" s="254">
        <v>0</v>
      </c>
      <c r="AV548" s="149">
        <v>18649</v>
      </c>
      <c r="AW548" s="149">
        <v>0</v>
      </c>
      <c r="AX548" s="149">
        <v>0</v>
      </c>
      <c r="AY548" s="149">
        <v>0</v>
      </c>
      <c r="AZ548" s="141" t="s">
        <v>228</v>
      </c>
    </row>
    <row r="549" spans="1:52" s="35" customFormat="1" ht="89.25">
      <c r="A549" s="424" t="s">
        <v>1277</v>
      </c>
      <c r="B549" s="422" t="s">
        <v>1663</v>
      </c>
      <c r="C549" s="142">
        <v>402000001</v>
      </c>
      <c r="D549" s="154" t="s">
        <v>79</v>
      </c>
      <c r="E549" s="144" t="s">
        <v>1279</v>
      </c>
      <c r="F549" s="145"/>
      <c r="G549" s="145"/>
      <c r="H549" s="146" t="s">
        <v>71</v>
      </c>
      <c r="I549" s="145"/>
      <c r="J549" s="146" t="s">
        <v>510</v>
      </c>
      <c r="K549" s="146" t="s">
        <v>73</v>
      </c>
      <c r="L549" s="146" t="s">
        <v>71</v>
      </c>
      <c r="M549" s="146"/>
      <c r="N549" s="146"/>
      <c r="O549" s="146"/>
      <c r="P549" s="52" t="s">
        <v>186</v>
      </c>
      <c r="Q549" s="52" t="s">
        <v>74</v>
      </c>
      <c r="R549" s="146"/>
      <c r="S549" s="146"/>
      <c r="T549" s="146">
        <v>3</v>
      </c>
      <c r="U549" s="146"/>
      <c r="V549" s="146" t="s">
        <v>75</v>
      </c>
      <c r="W549" s="146" t="s">
        <v>73</v>
      </c>
      <c r="X549" s="146"/>
      <c r="Y549" s="146"/>
      <c r="Z549" s="146"/>
      <c r="AA549" s="146"/>
      <c r="AB549" s="52" t="s">
        <v>187</v>
      </c>
      <c r="AC549" s="52" t="s">
        <v>1330</v>
      </c>
      <c r="AD549" s="52"/>
      <c r="AE549" s="52"/>
      <c r="AF549" s="52"/>
      <c r="AG549" s="52"/>
      <c r="AH549" s="52"/>
      <c r="AI549" s="52"/>
      <c r="AJ549" s="52"/>
      <c r="AK549" s="52"/>
      <c r="AL549" s="52"/>
      <c r="AM549" s="52" t="s">
        <v>1331</v>
      </c>
      <c r="AN549" s="52" t="s">
        <v>226</v>
      </c>
      <c r="AO549" s="147" t="s">
        <v>199</v>
      </c>
      <c r="AP549" s="147" t="s">
        <v>109</v>
      </c>
      <c r="AQ549" s="147" t="s">
        <v>1325</v>
      </c>
      <c r="AR549" s="148" t="s">
        <v>111</v>
      </c>
      <c r="AS549" s="147" t="s">
        <v>116</v>
      </c>
      <c r="AT549" s="254">
        <v>982004.42</v>
      </c>
      <c r="AU549" s="254">
        <v>982004.42</v>
      </c>
      <c r="AV549" s="149">
        <v>3975655.75</v>
      </c>
      <c r="AW549" s="149">
        <f>1009675-295660</f>
        <v>714015</v>
      </c>
      <c r="AX549" s="149">
        <f>1015255-300120</f>
        <v>715135</v>
      </c>
      <c r="AY549" s="149">
        <f>1023935-307025</f>
        <v>716910</v>
      </c>
      <c r="AZ549" s="141" t="s">
        <v>134</v>
      </c>
    </row>
    <row r="550" spans="1:52" s="35" customFormat="1" ht="89.25">
      <c r="A550" s="424" t="s">
        <v>1277</v>
      </c>
      <c r="B550" s="422" t="s">
        <v>1663</v>
      </c>
      <c r="C550" s="142">
        <v>402000001</v>
      </c>
      <c r="D550" s="154" t="s">
        <v>79</v>
      </c>
      <c r="E550" s="144" t="s">
        <v>1279</v>
      </c>
      <c r="F550" s="145"/>
      <c r="G550" s="145"/>
      <c r="H550" s="146" t="s">
        <v>71</v>
      </c>
      <c r="I550" s="145"/>
      <c r="J550" s="146" t="s">
        <v>510</v>
      </c>
      <c r="K550" s="146" t="s">
        <v>73</v>
      </c>
      <c r="L550" s="146" t="s">
        <v>71</v>
      </c>
      <c r="M550" s="146"/>
      <c r="N550" s="146"/>
      <c r="O550" s="146"/>
      <c r="P550" s="52" t="s">
        <v>186</v>
      </c>
      <c r="Q550" s="52" t="s">
        <v>74</v>
      </c>
      <c r="R550" s="146"/>
      <c r="S550" s="146"/>
      <c r="T550" s="146">
        <v>3</v>
      </c>
      <c r="U550" s="146"/>
      <c r="V550" s="146" t="s">
        <v>75</v>
      </c>
      <c r="W550" s="146" t="s">
        <v>73</v>
      </c>
      <c r="X550" s="146"/>
      <c r="Y550" s="146"/>
      <c r="Z550" s="146"/>
      <c r="AA550" s="146"/>
      <c r="AB550" s="52" t="s">
        <v>187</v>
      </c>
      <c r="AC550" s="52" t="s">
        <v>1330</v>
      </c>
      <c r="AD550" s="52"/>
      <c r="AE550" s="52"/>
      <c r="AF550" s="52"/>
      <c r="AG550" s="52"/>
      <c r="AH550" s="52"/>
      <c r="AI550" s="52"/>
      <c r="AJ550" s="52"/>
      <c r="AK550" s="52"/>
      <c r="AL550" s="52"/>
      <c r="AM550" s="52" t="s">
        <v>1331</v>
      </c>
      <c r="AN550" s="52" t="s">
        <v>226</v>
      </c>
      <c r="AO550" s="147" t="s">
        <v>199</v>
      </c>
      <c r="AP550" s="147" t="s">
        <v>109</v>
      </c>
      <c r="AQ550" s="147" t="s">
        <v>1325</v>
      </c>
      <c r="AR550" s="148" t="s">
        <v>111</v>
      </c>
      <c r="AS550" s="147" t="s">
        <v>227</v>
      </c>
      <c r="AT550" s="254">
        <v>0</v>
      </c>
      <c r="AU550" s="254">
        <v>0</v>
      </c>
      <c r="AV550" s="149">
        <v>0</v>
      </c>
      <c r="AW550" s="149">
        <f>216060+79600</f>
        <v>295660</v>
      </c>
      <c r="AX550" s="149">
        <f>219320+80800</f>
        <v>300120</v>
      </c>
      <c r="AY550" s="149">
        <f>224365+82660</f>
        <v>307025</v>
      </c>
      <c r="AZ550" s="141" t="s">
        <v>134</v>
      </c>
    </row>
    <row r="551" spans="1:52" s="35" customFormat="1" ht="89.25">
      <c r="A551" s="424" t="s">
        <v>1277</v>
      </c>
      <c r="B551" s="422" t="s">
        <v>1663</v>
      </c>
      <c r="C551" s="142">
        <v>402000001</v>
      </c>
      <c r="D551" s="154" t="s">
        <v>79</v>
      </c>
      <c r="E551" s="144" t="s">
        <v>1279</v>
      </c>
      <c r="F551" s="145"/>
      <c r="G551" s="145"/>
      <c r="H551" s="146" t="s">
        <v>71</v>
      </c>
      <c r="I551" s="145"/>
      <c r="J551" s="146" t="s">
        <v>510</v>
      </c>
      <c r="K551" s="146" t="s">
        <v>73</v>
      </c>
      <c r="L551" s="146" t="s">
        <v>71</v>
      </c>
      <c r="M551" s="146"/>
      <c r="N551" s="146"/>
      <c r="O551" s="146"/>
      <c r="P551" s="52" t="s">
        <v>186</v>
      </c>
      <c r="Q551" s="52" t="s">
        <v>74</v>
      </c>
      <c r="R551" s="146"/>
      <c r="S551" s="146"/>
      <c r="T551" s="146" t="s">
        <v>71</v>
      </c>
      <c r="U551" s="146"/>
      <c r="V551" s="146" t="s">
        <v>75</v>
      </c>
      <c r="W551" s="146" t="s">
        <v>73</v>
      </c>
      <c r="X551" s="146"/>
      <c r="Y551" s="146"/>
      <c r="Z551" s="146"/>
      <c r="AA551" s="146"/>
      <c r="AB551" s="52" t="s">
        <v>187</v>
      </c>
      <c r="AC551" s="52" t="s">
        <v>1330</v>
      </c>
      <c r="AD551" s="52"/>
      <c r="AE551" s="52"/>
      <c r="AF551" s="52"/>
      <c r="AG551" s="52"/>
      <c r="AH551" s="52"/>
      <c r="AI551" s="52"/>
      <c r="AJ551" s="52"/>
      <c r="AK551" s="52"/>
      <c r="AL551" s="52"/>
      <c r="AM551" s="52" t="s">
        <v>1332</v>
      </c>
      <c r="AN551" s="52" t="s">
        <v>226</v>
      </c>
      <c r="AO551" s="147" t="s">
        <v>199</v>
      </c>
      <c r="AP551" s="147" t="s">
        <v>109</v>
      </c>
      <c r="AQ551" s="147" t="s">
        <v>1325</v>
      </c>
      <c r="AR551" s="148" t="s">
        <v>111</v>
      </c>
      <c r="AS551" s="147" t="s">
        <v>118</v>
      </c>
      <c r="AT551" s="254">
        <v>1940</v>
      </c>
      <c r="AU551" s="254">
        <v>1940</v>
      </c>
      <c r="AV551" s="149">
        <v>1935</v>
      </c>
      <c r="AW551" s="149">
        <v>1935</v>
      </c>
      <c r="AX551" s="149">
        <v>1935</v>
      </c>
      <c r="AY551" s="149">
        <v>1935</v>
      </c>
      <c r="AZ551" s="141" t="s">
        <v>134</v>
      </c>
    </row>
    <row r="552" spans="1:52" s="35" customFormat="1" ht="89.25">
      <c r="A552" s="424" t="s">
        <v>1277</v>
      </c>
      <c r="B552" s="422" t="s">
        <v>1663</v>
      </c>
      <c r="C552" s="142">
        <v>402000001</v>
      </c>
      <c r="D552" s="154" t="s">
        <v>79</v>
      </c>
      <c r="E552" s="144" t="s">
        <v>1321</v>
      </c>
      <c r="F552" s="145"/>
      <c r="G552" s="145"/>
      <c r="H552" s="146" t="s">
        <v>575</v>
      </c>
      <c r="I552" s="145"/>
      <c r="J552" s="146" t="s">
        <v>1333</v>
      </c>
      <c r="K552" s="146" t="s">
        <v>73</v>
      </c>
      <c r="L552" s="146"/>
      <c r="M552" s="146"/>
      <c r="N552" s="146"/>
      <c r="O552" s="146"/>
      <c r="P552" s="52" t="s">
        <v>218</v>
      </c>
      <c r="Q552" s="52" t="s">
        <v>1322</v>
      </c>
      <c r="R552" s="146"/>
      <c r="S552" s="146"/>
      <c r="T552" s="146"/>
      <c r="U552" s="146"/>
      <c r="V552" s="146" t="s">
        <v>90</v>
      </c>
      <c r="W552" s="146"/>
      <c r="X552" s="146"/>
      <c r="Y552" s="146"/>
      <c r="Z552" s="146"/>
      <c r="AA552" s="146"/>
      <c r="AB552" s="52" t="s">
        <v>220</v>
      </c>
      <c r="AC552" s="52" t="s">
        <v>1334</v>
      </c>
      <c r="AD552" s="52"/>
      <c r="AE552" s="52"/>
      <c r="AF552" s="52"/>
      <c r="AG552" s="52"/>
      <c r="AH552" s="52"/>
      <c r="AI552" s="52"/>
      <c r="AJ552" s="73">
        <v>1</v>
      </c>
      <c r="AK552" s="52"/>
      <c r="AL552" s="52"/>
      <c r="AM552" s="52"/>
      <c r="AN552" s="52" t="s">
        <v>1335</v>
      </c>
      <c r="AO552" s="147" t="s">
        <v>199</v>
      </c>
      <c r="AP552" s="147" t="s">
        <v>109</v>
      </c>
      <c r="AQ552" s="147" t="s">
        <v>1336</v>
      </c>
      <c r="AR552" s="148" t="s">
        <v>121</v>
      </c>
      <c r="AS552" s="147" t="s">
        <v>113</v>
      </c>
      <c r="AT552" s="254">
        <v>1443954.76</v>
      </c>
      <c r="AU552" s="254">
        <v>1443954.76</v>
      </c>
      <c r="AV552" s="149">
        <f>1778210+5194</f>
        <v>1783404</v>
      </c>
      <c r="AW552" s="149">
        <v>1778210</v>
      </c>
      <c r="AX552" s="149">
        <v>1778210</v>
      </c>
      <c r="AY552" s="149">
        <v>1778210</v>
      </c>
      <c r="AZ552" s="141" t="s">
        <v>134</v>
      </c>
    </row>
    <row r="553" spans="1:52" s="35" customFormat="1" ht="89.25">
      <c r="A553" s="424" t="s">
        <v>1277</v>
      </c>
      <c r="B553" s="422" t="s">
        <v>1663</v>
      </c>
      <c r="C553" s="142">
        <v>402000001</v>
      </c>
      <c r="D553" s="154" t="s">
        <v>79</v>
      </c>
      <c r="E553" s="144" t="s">
        <v>1321</v>
      </c>
      <c r="F553" s="145"/>
      <c r="G553" s="145"/>
      <c r="H553" s="146" t="s">
        <v>575</v>
      </c>
      <c r="I553" s="145"/>
      <c r="J553" s="146" t="s">
        <v>1333</v>
      </c>
      <c r="K553" s="146" t="s">
        <v>73</v>
      </c>
      <c r="L553" s="146"/>
      <c r="M553" s="146"/>
      <c r="N553" s="146"/>
      <c r="O553" s="146"/>
      <c r="P553" s="52" t="s">
        <v>218</v>
      </c>
      <c r="Q553" s="52" t="s">
        <v>1322</v>
      </c>
      <c r="R553" s="146"/>
      <c r="S553" s="146"/>
      <c r="T553" s="146"/>
      <c r="U553" s="146"/>
      <c r="V553" s="146" t="s">
        <v>90</v>
      </c>
      <c r="W553" s="146"/>
      <c r="X553" s="146"/>
      <c r="Y553" s="146"/>
      <c r="Z553" s="146"/>
      <c r="AA553" s="146"/>
      <c r="AB553" s="52" t="s">
        <v>220</v>
      </c>
      <c r="AC553" s="52" t="s">
        <v>1334</v>
      </c>
      <c r="AD553" s="52"/>
      <c r="AE553" s="52"/>
      <c r="AF553" s="52"/>
      <c r="AG553" s="52"/>
      <c r="AH553" s="52"/>
      <c r="AI553" s="52"/>
      <c r="AJ553" s="73">
        <v>1</v>
      </c>
      <c r="AK553" s="52"/>
      <c r="AL553" s="52"/>
      <c r="AM553" s="52"/>
      <c r="AN553" s="52" t="s">
        <v>1335</v>
      </c>
      <c r="AO553" s="147" t="s">
        <v>199</v>
      </c>
      <c r="AP553" s="147" t="s">
        <v>109</v>
      </c>
      <c r="AQ553" s="147" t="s">
        <v>1336</v>
      </c>
      <c r="AR553" s="148" t="s">
        <v>121</v>
      </c>
      <c r="AS553" s="147" t="s">
        <v>113</v>
      </c>
      <c r="AT553" s="254">
        <v>135716.66</v>
      </c>
      <c r="AU553" s="254">
        <v>135716.66</v>
      </c>
      <c r="AV553" s="149">
        <v>0</v>
      </c>
      <c r="AW553" s="149">
        <v>0</v>
      </c>
      <c r="AX553" s="149">
        <v>0</v>
      </c>
      <c r="AY553" s="149">
        <v>0</v>
      </c>
      <c r="AZ553" s="141" t="s">
        <v>152</v>
      </c>
    </row>
    <row r="554" spans="1:52" s="35" customFormat="1" ht="153">
      <c r="A554" s="424" t="s">
        <v>1277</v>
      </c>
      <c r="B554" s="422" t="s">
        <v>1663</v>
      </c>
      <c r="C554" s="142">
        <v>402000001</v>
      </c>
      <c r="D554" s="154" t="s">
        <v>79</v>
      </c>
      <c r="E554" s="144" t="s">
        <v>1279</v>
      </c>
      <c r="F554" s="145"/>
      <c r="G554" s="145"/>
      <c r="H554" s="146" t="s">
        <v>1301</v>
      </c>
      <c r="I554" s="145"/>
      <c r="J554" s="146" t="s">
        <v>1337</v>
      </c>
      <c r="K554" s="146" t="s">
        <v>1338</v>
      </c>
      <c r="L554" s="146"/>
      <c r="M554" s="146"/>
      <c r="N554" s="146" t="s">
        <v>73</v>
      </c>
      <c r="O554" s="146"/>
      <c r="P554" s="52" t="s">
        <v>576</v>
      </c>
      <c r="Q554" s="52" t="s">
        <v>1339</v>
      </c>
      <c r="R554" s="146"/>
      <c r="S554" s="146"/>
      <c r="T554" s="146"/>
      <c r="U554" s="146"/>
      <c r="V554" s="146" t="s">
        <v>1340</v>
      </c>
      <c r="W554" s="146" t="s">
        <v>1341</v>
      </c>
      <c r="X554" s="146"/>
      <c r="Y554" s="146"/>
      <c r="Z554" s="146"/>
      <c r="AA554" s="146"/>
      <c r="AB554" s="52" t="s">
        <v>1342</v>
      </c>
      <c r="AC554" s="52" t="s">
        <v>1289</v>
      </c>
      <c r="AD554" s="52"/>
      <c r="AE554" s="52"/>
      <c r="AF554" s="52"/>
      <c r="AG554" s="52"/>
      <c r="AH554" s="52"/>
      <c r="AI554" s="52"/>
      <c r="AJ554" s="52"/>
      <c r="AK554" s="52"/>
      <c r="AL554" s="52"/>
      <c r="AM554" s="52" t="s">
        <v>1343</v>
      </c>
      <c r="AN554" s="52" t="s">
        <v>1291</v>
      </c>
      <c r="AO554" s="147" t="s">
        <v>199</v>
      </c>
      <c r="AP554" s="147" t="s">
        <v>109</v>
      </c>
      <c r="AQ554" s="147" t="s">
        <v>1344</v>
      </c>
      <c r="AR554" s="148" t="s">
        <v>1345</v>
      </c>
      <c r="AS554" s="147">
        <v>122</v>
      </c>
      <c r="AT554" s="254">
        <v>1383836.48</v>
      </c>
      <c r="AU554" s="254">
        <v>1383836.48</v>
      </c>
      <c r="AV554" s="149">
        <v>1284000</v>
      </c>
      <c r="AW554" s="149">
        <v>1404000</v>
      </c>
      <c r="AX554" s="149">
        <v>1404000</v>
      </c>
      <c r="AY554" s="149">
        <v>1404000</v>
      </c>
      <c r="AZ554" s="141" t="s">
        <v>152</v>
      </c>
    </row>
    <row r="555" spans="1:52" s="35" customFormat="1" ht="153">
      <c r="A555" s="424" t="s">
        <v>1277</v>
      </c>
      <c r="B555" s="422" t="s">
        <v>1663</v>
      </c>
      <c r="C555" s="142">
        <v>402000001</v>
      </c>
      <c r="D555" s="154" t="s">
        <v>79</v>
      </c>
      <c r="E555" s="144" t="s">
        <v>1279</v>
      </c>
      <c r="F555" s="145"/>
      <c r="G555" s="145"/>
      <c r="H555" s="146" t="s">
        <v>1301</v>
      </c>
      <c r="I555" s="145"/>
      <c r="J555" s="146" t="s">
        <v>1337</v>
      </c>
      <c r="K555" s="146" t="s">
        <v>1338</v>
      </c>
      <c r="L555" s="146"/>
      <c r="M555" s="146"/>
      <c r="N555" s="146" t="s">
        <v>73</v>
      </c>
      <c r="O555" s="146"/>
      <c r="P555" s="52" t="s">
        <v>576</v>
      </c>
      <c r="Q555" s="52" t="s">
        <v>1339</v>
      </c>
      <c r="R555" s="146"/>
      <c r="S555" s="146"/>
      <c r="T555" s="146"/>
      <c r="U555" s="146"/>
      <c r="V555" s="146" t="s">
        <v>1340</v>
      </c>
      <c r="W555" s="146" t="s">
        <v>1346</v>
      </c>
      <c r="X555" s="146"/>
      <c r="Y555" s="146"/>
      <c r="Z555" s="146"/>
      <c r="AA555" s="146"/>
      <c r="AB555" s="52" t="s">
        <v>1342</v>
      </c>
      <c r="AC555" s="52" t="s">
        <v>1289</v>
      </c>
      <c r="AD555" s="52"/>
      <c r="AE555" s="52"/>
      <c r="AF555" s="52"/>
      <c r="AG555" s="52"/>
      <c r="AH555" s="52"/>
      <c r="AI555" s="52"/>
      <c r="AJ555" s="52"/>
      <c r="AK555" s="52"/>
      <c r="AL555" s="52"/>
      <c r="AM555" s="52" t="s">
        <v>1343</v>
      </c>
      <c r="AN555" s="52" t="s">
        <v>1291</v>
      </c>
      <c r="AO555" s="147" t="s">
        <v>199</v>
      </c>
      <c r="AP555" s="147" t="s">
        <v>109</v>
      </c>
      <c r="AQ555" s="147" t="s">
        <v>1344</v>
      </c>
      <c r="AR555" s="148" t="s">
        <v>1345</v>
      </c>
      <c r="AS555" s="147">
        <v>129</v>
      </c>
      <c r="AT555" s="254">
        <v>13133123.35</v>
      </c>
      <c r="AU555" s="254">
        <v>13133123.35</v>
      </c>
      <c r="AV555" s="149">
        <v>15179441.1</v>
      </c>
      <c r="AW555" s="149">
        <v>15222008</v>
      </c>
      <c r="AX555" s="149">
        <v>15222008</v>
      </c>
      <c r="AY555" s="149">
        <v>15222008</v>
      </c>
      <c r="AZ555" s="141" t="s">
        <v>152</v>
      </c>
    </row>
    <row r="556" spans="1:52" s="35" customFormat="1" ht="153">
      <c r="A556" s="424" t="s">
        <v>1277</v>
      </c>
      <c r="B556" s="422" t="s">
        <v>1663</v>
      </c>
      <c r="C556" s="142">
        <v>402000001</v>
      </c>
      <c r="D556" s="154" t="s">
        <v>79</v>
      </c>
      <c r="E556" s="144" t="s">
        <v>1279</v>
      </c>
      <c r="F556" s="145"/>
      <c r="G556" s="145"/>
      <c r="H556" s="146" t="s">
        <v>1301</v>
      </c>
      <c r="I556" s="145"/>
      <c r="J556" s="146" t="s">
        <v>1337</v>
      </c>
      <c r="K556" s="146" t="s">
        <v>1338</v>
      </c>
      <c r="L556" s="146"/>
      <c r="M556" s="146"/>
      <c r="N556" s="146" t="s">
        <v>73</v>
      </c>
      <c r="O556" s="146"/>
      <c r="P556" s="52" t="s">
        <v>576</v>
      </c>
      <c r="Q556" s="52" t="s">
        <v>1339</v>
      </c>
      <c r="R556" s="146"/>
      <c r="S556" s="146"/>
      <c r="T556" s="146"/>
      <c r="U556" s="146"/>
      <c r="V556" s="146" t="s">
        <v>1340</v>
      </c>
      <c r="W556" s="146" t="s">
        <v>1347</v>
      </c>
      <c r="X556" s="146"/>
      <c r="Y556" s="146"/>
      <c r="Z556" s="146"/>
      <c r="AA556" s="146"/>
      <c r="AB556" s="52" t="s">
        <v>1342</v>
      </c>
      <c r="AC556" s="52" t="s">
        <v>1289</v>
      </c>
      <c r="AD556" s="52"/>
      <c r="AE556" s="52"/>
      <c r="AF556" s="52"/>
      <c r="AG556" s="52"/>
      <c r="AH556" s="52"/>
      <c r="AI556" s="52"/>
      <c r="AJ556" s="52"/>
      <c r="AK556" s="52"/>
      <c r="AL556" s="52"/>
      <c r="AM556" s="52" t="s">
        <v>1324</v>
      </c>
      <c r="AN556" s="52" t="s">
        <v>1291</v>
      </c>
      <c r="AO556" s="147" t="s">
        <v>199</v>
      </c>
      <c r="AP556" s="147" t="s">
        <v>109</v>
      </c>
      <c r="AQ556" s="147" t="s">
        <v>1344</v>
      </c>
      <c r="AR556" s="148" t="s">
        <v>1345</v>
      </c>
      <c r="AS556" s="147">
        <v>244</v>
      </c>
      <c r="AT556" s="254">
        <v>999999.32</v>
      </c>
      <c r="AU556" s="254">
        <v>999999.32</v>
      </c>
      <c r="AV556" s="149">
        <v>1198480.17</v>
      </c>
      <c r="AW556" s="149">
        <f>879534-289066</f>
        <v>590468</v>
      </c>
      <c r="AX556" s="149">
        <f>890264-289066</f>
        <v>601198</v>
      </c>
      <c r="AY556" s="149">
        <f>892074-289066</f>
        <v>603008</v>
      </c>
      <c r="AZ556" s="141" t="s">
        <v>152</v>
      </c>
    </row>
    <row r="557" spans="1:52" s="35" customFormat="1" ht="153">
      <c r="A557" s="424" t="s">
        <v>1277</v>
      </c>
      <c r="B557" s="422" t="s">
        <v>1663</v>
      </c>
      <c r="C557" s="142">
        <v>402000001</v>
      </c>
      <c r="D557" s="154" t="s">
        <v>79</v>
      </c>
      <c r="E557" s="144" t="s">
        <v>1279</v>
      </c>
      <c r="F557" s="145"/>
      <c r="G557" s="145"/>
      <c r="H557" s="146" t="s">
        <v>1301</v>
      </c>
      <c r="I557" s="145"/>
      <c r="J557" s="146" t="s">
        <v>1337</v>
      </c>
      <c r="K557" s="146" t="s">
        <v>1338</v>
      </c>
      <c r="L557" s="146"/>
      <c r="M557" s="146"/>
      <c r="N557" s="146" t="s">
        <v>73</v>
      </c>
      <c r="O557" s="146"/>
      <c r="P557" s="52" t="s">
        <v>576</v>
      </c>
      <c r="Q557" s="52" t="s">
        <v>1339</v>
      </c>
      <c r="R557" s="146"/>
      <c r="S557" s="146"/>
      <c r="T557" s="146"/>
      <c r="U557" s="146"/>
      <c r="V557" s="146" t="s">
        <v>1340</v>
      </c>
      <c r="W557" s="146" t="s">
        <v>1347</v>
      </c>
      <c r="X557" s="146"/>
      <c r="Y557" s="146"/>
      <c r="Z557" s="146"/>
      <c r="AA557" s="146"/>
      <c r="AB557" s="52" t="s">
        <v>1342</v>
      </c>
      <c r="AC557" s="52" t="s">
        <v>1289</v>
      </c>
      <c r="AD557" s="52"/>
      <c r="AE557" s="52"/>
      <c r="AF557" s="52"/>
      <c r="AG557" s="52"/>
      <c r="AH557" s="52"/>
      <c r="AI557" s="52"/>
      <c r="AJ557" s="52"/>
      <c r="AK557" s="52"/>
      <c r="AL557" s="52"/>
      <c r="AM557" s="52" t="s">
        <v>1324</v>
      </c>
      <c r="AN557" s="52" t="s">
        <v>1291</v>
      </c>
      <c r="AO557" s="147" t="s">
        <v>199</v>
      </c>
      <c r="AP557" s="147" t="s">
        <v>109</v>
      </c>
      <c r="AQ557" s="147" t="s">
        <v>1344</v>
      </c>
      <c r="AR557" s="148" t="s">
        <v>1345</v>
      </c>
      <c r="AS557" s="147" t="s">
        <v>227</v>
      </c>
      <c r="AT557" s="254">
        <v>0</v>
      </c>
      <c r="AU557" s="254">
        <v>0</v>
      </c>
      <c r="AV557" s="149">
        <v>0</v>
      </c>
      <c r="AW557" s="149">
        <f>122160+166906</f>
        <v>289066</v>
      </c>
      <c r="AX557" s="149">
        <v>289066</v>
      </c>
      <c r="AY557" s="149">
        <v>289066</v>
      </c>
      <c r="AZ557" s="141" t="s">
        <v>152</v>
      </c>
    </row>
    <row r="558" spans="1:52" s="35" customFormat="1" ht="153">
      <c r="A558" s="424" t="s">
        <v>1277</v>
      </c>
      <c r="B558" s="422" t="s">
        <v>1663</v>
      </c>
      <c r="C558" s="142">
        <v>402000001</v>
      </c>
      <c r="D558" s="154" t="s">
        <v>79</v>
      </c>
      <c r="E558" s="144" t="s">
        <v>1279</v>
      </c>
      <c r="F558" s="145"/>
      <c r="G558" s="145"/>
      <c r="H558" s="146" t="s">
        <v>1301</v>
      </c>
      <c r="I558" s="145"/>
      <c r="J558" s="146" t="s">
        <v>1337</v>
      </c>
      <c r="K558" s="146" t="s">
        <v>1338</v>
      </c>
      <c r="L558" s="146"/>
      <c r="M558" s="146"/>
      <c r="N558" s="146" t="s">
        <v>73</v>
      </c>
      <c r="O558" s="146"/>
      <c r="P558" s="52" t="s">
        <v>576</v>
      </c>
      <c r="Q558" s="52" t="s">
        <v>1339</v>
      </c>
      <c r="R558" s="146"/>
      <c r="S558" s="146"/>
      <c r="T558" s="146"/>
      <c r="U558" s="146"/>
      <c r="V558" s="146" t="s">
        <v>1340</v>
      </c>
      <c r="W558" s="146" t="s">
        <v>1347</v>
      </c>
      <c r="X558" s="146"/>
      <c r="Y558" s="146"/>
      <c r="Z558" s="146"/>
      <c r="AA558" s="146"/>
      <c r="AB558" s="52" t="s">
        <v>1342</v>
      </c>
      <c r="AC558" s="52" t="s">
        <v>1289</v>
      </c>
      <c r="AD558" s="52"/>
      <c r="AE558" s="52"/>
      <c r="AF558" s="52"/>
      <c r="AG558" s="52"/>
      <c r="AH558" s="52"/>
      <c r="AI558" s="52"/>
      <c r="AJ558" s="52"/>
      <c r="AK558" s="52"/>
      <c r="AL558" s="52"/>
      <c r="AM558" s="52" t="s">
        <v>1324</v>
      </c>
      <c r="AN558" s="52" t="s">
        <v>1291</v>
      </c>
      <c r="AO558" s="147" t="s">
        <v>199</v>
      </c>
      <c r="AP558" s="147" t="s">
        <v>109</v>
      </c>
      <c r="AQ558" s="147" t="s">
        <v>1344</v>
      </c>
      <c r="AR558" s="148" t="s">
        <v>1345</v>
      </c>
      <c r="AS558" s="147" t="s">
        <v>122</v>
      </c>
      <c r="AT558" s="254">
        <v>0</v>
      </c>
      <c r="AU558" s="254">
        <v>0</v>
      </c>
      <c r="AV558" s="149">
        <v>6124.86</v>
      </c>
      <c r="AW558" s="149">
        <v>0</v>
      </c>
      <c r="AX558" s="149">
        <v>0</v>
      </c>
      <c r="AY558" s="149">
        <v>0</v>
      </c>
      <c r="AZ558" s="141" t="s">
        <v>152</v>
      </c>
    </row>
    <row r="559" spans="1:52" s="35" customFormat="1" ht="153">
      <c r="A559" s="424" t="s">
        <v>1277</v>
      </c>
      <c r="B559" s="422" t="s">
        <v>1663</v>
      </c>
      <c r="C559" s="142">
        <v>402000001</v>
      </c>
      <c r="D559" s="154" t="s">
        <v>79</v>
      </c>
      <c r="E559" s="144" t="s">
        <v>1279</v>
      </c>
      <c r="F559" s="145"/>
      <c r="G559" s="145"/>
      <c r="H559" s="146" t="s">
        <v>1301</v>
      </c>
      <c r="I559" s="145"/>
      <c r="J559" s="146" t="s">
        <v>1337</v>
      </c>
      <c r="K559" s="146" t="s">
        <v>1338</v>
      </c>
      <c r="L559" s="146"/>
      <c r="M559" s="146"/>
      <c r="N559" s="146" t="s">
        <v>73</v>
      </c>
      <c r="O559" s="146"/>
      <c r="P559" s="52" t="s">
        <v>576</v>
      </c>
      <c r="Q559" s="52" t="s">
        <v>1339</v>
      </c>
      <c r="R559" s="146"/>
      <c r="S559" s="146"/>
      <c r="T559" s="146"/>
      <c r="U559" s="146"/>
      <c r="V559" s="146" t="s">
        <v>1340</v>
      </c>
      <c r="W559" s="146" t="s">
        <v>1348</v>
      </c>
      <c r="X559" s="146"/>
      <c r="Y559" s="146"/>
      <c r="Z559" s="146"/>
      <c r="AA559" s="146"/>
      <c r="AB559" s="52" t="s">
        <v>1342</v>
      </c>
      <c r="AC559" s="52" t="s">
        <v>1289</v>
      </c>
      <c r="AD559" s="52"/>
      <c r="AE559" s="52"/>
      <c r="AF559" s="52"/>
      <c r="AG559" s="52"/>
      <c r="AH559" s="52"/>
      <c r="AI559" s="52"/>
      <c r="AJ559" s="52"/>
      <c r="AK559" s="52"/>
      <c r="AL559" s="52"/>
      <c r="AM559" s="52" t="s">
        <v>1324</v>
      </c>
      <c r="AN559" s="52" t="s">
        <v>1291</v>
      </c>
      <c r="AO559" s="147" t="s">
        <v>199</v>
      </c>
      <c r="AP559" s="147" t="s">
        <v>109</v>
      </c>
      <c r="AQ559" s="147" t="s">
        <v>1344</v>
      </c>
      <c r="AR559" s="148" t="s">
        <v>1345</v>
      </c>
      <c r="AS559" s="147">
        <v>851</v>
      </c>
      <c r="AT559" s="254">
        <v>100000</v>
      </c>
      <c r="AU559" s="254">
        <v>100000</v>
      </c>
      <c r="AV559" s="149">
        <v>96363</v>
      </c>
      <c r="AW559" s="149">
        <v>96363</v>
      </c>
      <c r="AX559" s="149">
        <v>96363</v>
      </c>
      <c r="AY559" s="149">
        <v>96363</v>
      </c>
      <c r="AZ559" s="141" t="s">
        <v>152</v>
      </c>
    </row>
    <row r="560" spans="1:52" s="35" customFormat="1" ht="153">
      <c r="A560" s="424" t="s">
        <v>1277</v>
      </c>
      <c r="B560" s="422" t="s">
        <v>1663</v>
      </c>
      <c r="C560" s="142">
        <v>402000001</v>
      </c>
      <c r="D560" s="154" t="s">
        <v>79</v>
      </c>
      <c r="E560" s="144" t="s">
        <v>1279</v>
      </c>
      <c r="F560" s="145"/>
      <c r="G560" s="145"/>
      <c r="H560" s="146" t="s">
        <v>1301</v>
      </c>
      <c r="I560" s="145"/>
      <c r="J560" s="146" t="s">
        <v>1337</v>
      </c>
      <c r="K560" s="146" t="s">
        <v>1338</v>
      </c>
      <c r="L560" s="146"/>
      <c r="M560" s="146"/>
      <c r="N560" s="146" t="s">
        <v>73</v>
      </c>
      <c r="O560" s="146"/>
      <c r="P560" s="52" t="s">
        <v>576</v>
      </c>
      <c r="Q560" s="52" t="s">
        <v>1339</v>
      </c>
      <c r="R560" s="146"/>
      <c r="S560" s="146"/>
      <c r="T560" s="146"/>
      <c r="U560" s="146"/>
      <c r="V560" s="146" t="s">
        <v>1340</v>
      </c>
      <c r="W560" s="146" t="s">
        <v>1348</v>
      </c>
      <c r="X560" s="146"/>
      <c r="Y560" s="146"/>
      <c r="Z560" s="146"/>
      <c r="AA560" s="146"/>
      <c r="AB560" s="52" t="s">
        <v>1342</v>
      </c>
      <c r="AC560" s="52" t="s">
        <v>1289</v>
      </c>
      <c r="AD560" s="52"/>
      <c r="AE560" s="52"/>
      <c r="AF560" s="52"/>
      <c r="AG560" s="52"/>
      <c r="AH560" s="52"/>
      <c r="AI560" s="52"/>
      <c r="AJ560" s="52"/>
      <c r="AK560" s="52"/>
      <c r="AL560" s="52"/>
      <c r="AM560" s="52" t="s">
        <v>1343</v>
      </c>
      <c r="AN560" s="52" t="s">
        <v>1291</v>
      </c>
      <c r="AO560" s="147" t="s">
        <v>199</v>
      </c>
      <c r="AP560" s="147" t="s">
        <v>109</v>
      </c>
      <c r="AQ560" s="147" t="s">
        <v>1344</v>
      </c>
      <c r="AR560" s="148" t="s">
        <v>1345</v>
      </c>
      <c r="AS560" s="147">
        <v>852</v>
      </c>
      <c r="AT560" s="254">
        <v>2500</v>
      </c>
      <c r="AU560" s="254">
        <v>2500</v>
      </c>
      <c r="AV560" s="149">
        <v>1965</v>
      </c>
      <c r="AW560" s="149">
        <v>1965</v>
      </c>
      <c r="AX560" s="149">
        <v>1965</v>
      </c>
      <c r="AY560" s="149">
        <v>1965</v>
      </c>
      <c r="AZ560" s="141" t="s">
        <v>152</v>
      </c>
    </row>
    <row r="561" spans="1:52" s="35" customFormat="1" ht="153">
      <c r="A561" s="424" t="s">
        <v>1277</v>
      </c>
      <c r="B561" s="422" t="s">
        <v>1663</v>
      </c>
      <c r="C561" s="142">
        <v>404020001</v>
      </c>
      <c r="D561" s="154" t="s">
        <v>79</v>
      </c>
      <c r="E561" s="144" t="s">
        <v>1349</v>
      </c>
      <c r="F561" s="145"/>
      <c r="G561" s="145"/>
      <c r="H561" s="146"/>
      <c r="I561" s="145"/>
      <c r="J561" s="146">
        <v>5</v>
      </c>
      <c r="K561" s="146"/>
      <c r="L561" s="146">
        <v>6</v>
      </c>
      <c r="M561" s="146"/>
      <c r="N561" s="146"/>
      <c r="O561" s="146"/>
      <c r="P561" s="52" t="s">
        <v>1350</v>
      </c>
      <c r="Q561" s="52" t="s">
        <v>1351</v>
      </c>
      <c r="R561" s="146"/>
      <c r="S561" s="146"/>
      <c r="T561" s="146"/>
      <c r="U561" s="146"/>
      <c r="V561" s="146" t="s">
        <v>473</v>
      </c>
      <c r="W561" s="146"/>
      <c r="X561" s="146"/>
      <c r="Y561" s="146"/>
      <c r="Z561" s="146"/>
      <c r="AA561" s="146"/>
      <c r="AB561" s="52" t="s">
        <v>1352</v>
      </c>
      <c r="AC561" s="52" t="s">
        <v>1353</v>
      </c>
      <c r="AD561" s="52"/>
      <c r="AE561" s="52"/>
      <c r="AF561" s="52"/>
      <c r="AG561" s="52"/>
      <c r="AH561" s="52"/>
      <c r="AI561" s="52"/>
      <c r="AJ561" s="52" t="s">
        <v>1354</v>
      </c>
      <c r="AK561" s="52"/>
      <c r="AL561" s="52"/>
      <c r="AM561" s="52"/>
      <c r="AN561" s="52" t="s">
        <v>1355</v>
      </c>
      <c r="AO561" s="147" t="s">
        <v>99</v>
      </c>
      <c r="AP561" s="147" t="s">
        <v>68</v>
      </c>
      <c r="AQ561" s="147" t="s">
        <v>1356</v>
      </c>
      <c r="AR561" s="148" t="s">
        <v>1357</v>
      </c>
      <c r="AS561" s="147" t="s">
        <v>116</v>
      </c>
      <c r="AT561" s="254">
        <v>0</v>
      </c>
      <c r="AU561" s="254">
        <v>0</v>
      </c>
      <c r="AV561" s="149">
        <v>6073220</v>
      </c>
      <c r="AW561" s="149">
        <v>0</v>
      </c>
      <c r="AX561" s="149">
        <v>0</v>
      </c>
      <c r="AY561" s="149">
        <v>0</v>
      </c>
      <c r="AZ561" s="141" t="s">
        <v>1358</v>
      </c>
    </row>
    <row r="562" spans="1:52" s="35" customFormat="1" ht="140.25">
      <c r="A562" s="424" t="s">
        <v>1277</v>
      </c>
      <c r="B562" s="422" t="s">
        <v>1663</v>
      </c>
      <c r="C562" s="142">
        <v>404020001</v>
      </c>
      <c r="D562" s="154" t="s">
        <v>79</v>
      </c>
      <c r="E562" s="144" t="s">
        <v>1359</v>
      </c>
      <c r="F562" s="145"/>
      <c r="G562" s="145"/>
      <c r="H562" s="146" t="s">
        <v>672</v>
      </c>
      <c r="I562" s="145"/>
      <c r="J562" s="146" t="s">
        <v>575</v>
      </c>
      <c r="K562" s="146" t="s">
        <v>238</v>
      </c>
      <c r="L562" s="146"/>
      <c r="M562" s="146"/>
      <c r="N562" s="146"/>
      <c r="O562" s="146"/>
      <c r="P562" s="52" t="s">
        <v>576</v>
      </c>
      <c r="Q562" s="52" t="s">
        <v>1360</v>
      </c>
      <c r="R562" s="146"/>
      <c r="S562" s="146"/>
      <c r="T562" s="146"/>
      <c r="U562" s="146"/>
      <c r="V562" s="146" t="s">
        <v>1361</v>
      </c>
      <c r="W562" s="146" t="s">
        <v>1362</v>
      </c>
      <c r="X562" s="146"/>
      <c r="Y562" s="146"/>
      <c r="Z562" s="146"/>
      <c r="AA562" s="146"/>
      <c r="AB562" s="52" t="s">
        <v>1363</v>
      </c>
      <c r="AC562" s="52" t="s">
        <v>1289</v>
      </c>
      <c r="AD562" s="52"/>
      <c r="AE562" s="52"/>
      <c r="AF562" s="52"/>
      <c r="AG562" s="52"/>
      <c r="AH562" s="52"/>
      <c r="AI562" s="52"/>
      <c r="AJ562" s="52"/>
      <c r="AK562" s="52"/>
      <c r="AL562" s="52"/>
      <c r="AM562" s="52" t="s">
        <v>1364</v>
      </c>
      <c r="AN562" s="52" t="s">
        <v>1291</v>
      </c>
      <c r="AO562" s="147" t="s">
        <v>199</v>
      </c>
      <c r="AP562" s="147" t="s">
        <v>109</v>
      </c>
      <c r="AQ562" s="147" t="s">
        <v>1365</v>
      </c>
      <c r="AR562" s="148" t="s">
        <v>1366</v>
      </c>
      <c r="AS562" s="147">
        <v>122</v>
      </c>
      <c r="AT562" s="254">
        <v>38295</v>
      </c>
      <c r="AU562" s="254">
        <v>38295</v>
      </c>
      <c r="AV562" s="149">
        <v>38295</v>
      </c>
      <c r="AW562" s="149">
        <v>38295</v>
      </c>
      <c r="AX562" s="149">
        <v>38295</v>
      </c>
      <c r="AY562" s="149">
        <v>38295</v>
      </c>
      <c r="AZ562" s="141" t="s">
        <v>152</v>
      </c>
    </row>
    <row r="563" spans="1:52" s="35" customFormat="1" ht="140.25">
      <c r="A563" s="424" t="s">
        <v>1277</v>
      </c>
      <c r="B563" s="422" t="s">
        <v>1663</v>
      </c>
      <c r="C563" s="142">
        <v>404020001</v>
      </c>
      <c r="D563" s="154" t="s">
        <v>79</v>
      </c>
      <c r="E563" s="144" t="s">
        <v>1359</v>
      </c>
      <c r="F563" s="145"/>
      <c r="G563" s="145"/>
      <c r="H563" s="146" t="s">
        <v>672</v>
      </c>
      <c r="I563" s="145"/>
      <c r="J563" s="146" t="s">
        <v>575</v>
      </c>
      <c r="K563" s="146" t="s">
        <v>238</v>
      </c>
      <c r="L563" s="146"/>
      <c r="M563" s="146"/>
      <c r="N563" s="146"/>
      <c r="O563" s="146"/>
      <c r="P563" s="52" t="s">
        <v>576</v>
      </c>
      <c r="Q563" s="52" t="s">
        <v>1360</v>
      </c>
      <c r="R563" s="146"/>
      <c r="S563" s="146"/>
      <c r="T563" s="146"/>
      <c r="U563" s="146"/>
      <c r="V563" s="146" t="s">
        <v>1361</v>
      </c>
      <c r="W563" s="146" t="s">
        <v>1362</v>
      </c>
      <c r="X563" s="146"/>
      <c r="Y563" s="146"/>
      <c r="Z563" s="146"/>
      <c r="AA563" s="146"/>
      <c r="AB563" s="52" t="s">
        <v>1363</v>
      </c>
      <c r="AC563" s="52" t="s">
        <v>1289</v>
      </c>
      <c r="AD563" s="52"/>
      <c r="AE563" s="52"/>
      <c r="AF563" s="52"/>
      <c r="AG563" s="52"/>
      <c r="AH563" s="52"/>
      <c r="AI563" s="52"/>
      <c r="AJ563" s="52"/>
      <c r="AK563" s="52"/>
      <c r="AL563" s="52"/>
      <c r="AM563" s="52" t="s">
        <v>1367</v>
      </c>
      <c r="AN563" s="52" t="s">
        <v>1291</v>
      </c>
      <c r="AO563" s="147" t="s">
        <v>199</v>
      </c>
      <c r="AP563" s="147" t="s">
        <v>109</v>
      </c>
      <c r="AQ563" s="147" t="s">
        <v>1365</v>
      </c>
      <c r="AR563" s="148" t="s">
        <v>1366</v>
      </c>
      <c r="AS563" s="147">
        <v>129</v>
      </c>
      <c r="AT563" s="254">
        <v>294221.90999999997</v>
      </c>
      <c r="AU563" s="254">
        <v>294221.90999999997</v>
      </c>
      <c r="AV563" s="149">
        <v>366694.31</v>
      </c>
      <c r="AW563" s="149">
        <v>366693</v>
      </c>
      <c r="AX563" s="149">
        <v>366693</v>
      </c>
      <c r="AY563" s="149">
        <v>366693</v>
      </c>
      <c r="AZ563" s="141" t="s">
        <v>152</v>
      </c>
    </row>
    <row r="564" spans="1:52" s="35" customFormat="1" ht="140.25">
      <c r="A564" s="424" t="s">
        <v>1277</v>
      </c>
      <c r="B564" s="422" t="s">
        <v>1663</v>
      </c>
      <c r="C564" s="142">
        <v>404020001</v>
      </c>
      <c r="D564" s="154" t="s">
        <v>79</v>
      </c>
      <c r="E564" s="144" t="s">
        <v>1359</v>
      </c>
      <c r="F564" s="145"/>
      <c r="G564" s="145"/>
      <c r="H564" s="146" t="s">
        <v>672</v>
      </c>
      <c r="I564" s="145"/>
      <c r="J564" s="146" t="s">
        <v>575</v>
      </c>
      <c r="K564" s="146" t="s">
        <v>238</v>
      </c>
      <c r="L564" s="146"/>
      <c r="M564" s="146"/>
      <c r="N564" s="146"/>
      <c r="O564" s="146"/>
      <c r="P564" s="52" t="s">
        <v>576</v>
      </c>
      <c r="Q564" s="52" t="s">
        <v>1360</v>
      </c>
      <c r="R564" s="146"/>
      <c r="S564" s="146"/>
      <c r="T564" s="146"/>
      <c r="U564" s="146"/>
      <c r="V564" s="146" t="s">
        <v>1361</v>
      </c>
      <c r="W564" s="146" t="s">
        <v>1362</v>
      </c>
      <c r="X564" s="146"/>
      <c r="Y564" s="146"/>
      <c r="Z564" s="146"/>
      <c r="AA564" s="146"/>
      <c r="AB564" s="52" t="s">
        <v>1363</v>
      </c>
      <c r="AC564" s="52" t="s">
        <v>1289</v>
      </c>
      <c r="AD564" s="52"/>
      <c r="AE564" s="52"/>
      <c r="AF564" s="52"/>
      <c r="AG564" s="52"/>
      <c r="AH564" s="52"/>
      <c r="AI564" s="52"/>
      <c r="AJ564" s="52"/>
      <c r="AK564" s="52"/>
      <c r="AL564" s="52"/>
      <c r="AM564" s="52" t="s">
        <v>1364</v>
      </c>
      <c r="AN564" s="52" t="s">
        <v>1291</v>
      </c>
      <c r="AO564" s="147" t="s">
        <v>199</v>
      </c>
      <c r="AP564" s="147" t="s">
        <v>109</v>
      </c>
      <c r="AQ564" s="147" t="s">
        <v>1365</v>
      </c>
      <c r="AR564" s="148" t="s">
        <v>1366</v>
      </c>
      <c r="AS564" s="147">
        <v>244</v>
      </c>
      <c r="AT564" s="254">
        <v>221160</v>
      </c>
      <c r="AU564" s="254">
        <v>221160</v>
      </c>
      <c r="AV564" s="149">
        <v>234752.45</v>
      </c>
      <c r="AW564" s="149">
        <v>211612</v>
      </c>
      <c r="AX564" s="149">
        <v>211612</v>
      </c>
      <c r="AY564" s="149">
        <v>211612</v>
      </c>
      <c r="AZ564" s="141" t="s">
        <v>152</v>
      </c>
    </row>
    <row r="565" spans="1:52" s="35" customFormat="1" ht="140.25">
      <c r="A565" s="424" t="s">
        <v>1277</v>
      </c>
      <c r="B565" s="422" t="s">
        <v>1663</v>
      </c>
      <c r="C565" s="142">
        <v>402000002</v>
      </c>
      <c r="D565" s="154" t="s">
        <v>91</v>
      </c>
      <c r="E565" s="144" t="s">
        <v>1359</v>
      </c>
      <c r="F565" s="145"/>
      <c r="G565" s="145"/>
      <c r="H565" s="146" t="s">
        <v>672</v>
      </c>
      <c r="I565" s="145"/>
      <c r="J565" s="146" t="s">
        <v>575</v>
      </c>
      <c r="K565" s="146" t="s">
        <v>238</v>
      </c>
      <c r="L565" s="146"/>
      <c r="M565" s="146"/>
      <c r="N565" s="146"/>
      <c r="O565" s="146"/>
      <c r="P565" s="52" t="s">
        <v>576</v>
      </c>
      <c r="Q565" s="52" t="s">
        <v>1360</v>
      </c>
      <c r="R565" s="146"/>
      <c r="S565" s="146"/>
      <c r="T565" s="146"/>
      <c r="U565" s="146"/>
      <c r="V565" s="146" t="s">
        <v>1361</v>
      </c>
      <c r="W565" s="146" t="s">
        <v>1362</v>
      </c>
      <c r="X565" s="146"/>
      <c r="Y565" s="146"/>
      <c r="Z565" s="146"/>
      <c r="AA565" s="146"/>
      <c r="AB565" s="52" t="s">
        <v>1363</v>
      </c>
      <c r="AC565" s="52" t="s">
        <v>1289</v>
      </c>
      <c r="AD565" s="52"/>
      <c r="AE565" s="52"/>
      <c r="AF565" s="52"/>
      <c r="AG565" s="52"/>
      <c r="AH565" s="52"/>
      <c r="AI565" s="52"/>
      <c r="AJ565" s="52"/>
      <c r="AK565" s="52"/>
      <c r="AL565" s="52"/>
      <c r="AM565" s="52" t="s">
        <v>1364</v>
      </c>
      <c r="AN565" s="52" t="s">
        <v>1291</v>
      </c>
      <c r="AO565" s="147" t="s">
        <v>199</v>
      </c>
      <c r="AP565" s="147" t="s">
        <v>109</v>
      </c>
      <c r="AQ565" s="147" t="s">
        <v>1365</v>
      </c>
      <c r="AR565" s="148" t="s">
        <v>1366</v>
      </c>
      <c r="AS565" s="147" t="s">
        <v>115</v>
      </c>
      <c r="AT565" s="254">
        <v>1039461.2</v>
      </c>
      <c r="AU565" s="254">
        <v>1039461.2</v>
      </c>
      <c r="AV565" s="149">
        <v>1175920</v>
      </c>
      <c r="AW565" s="149">
        <v>1175920</v>
      </c>
      <c r="AX565" s="149">
        <v>1175920</v>
      </c>
      <c r="AY565" s="149">
        <v>1175920</v>
      </c>
      <c r="AZ565" s="141" t="s">
        <v>152</v>
      </c>
    </row>
    <row r="566" spans="1:52" s="35" customFormat="1" ht="76.5">
      <c r="A566" s="424" t="s">
        <v>1277</v>
      </c>
      <c r="B566" s="422" t="s">
        <v>1663</v>
      </c>
      <c r="C566" s="142">
        <v>402000002</v>
      </c>
      <c r="D566" s="143" t="s">
        <v>91</v>
      </c>
      <c r="E566" s="144" t="s">
        <v>1321</v>
      </c>
      <c r="F566" s="145"/>
      <c r="G566" s="145"/>
      <c r="H566" s="146" t="s">
        <v>575</v>
      </c>
      <c r="I566" s="145"/>
      <c r="J566" s="146" t="s">
        <v>1333</v>
      </c>
      <c r="K566" s="146" t="s">
        <v>73</v>
      </c>
      <c r="L566" s="146"/>
      <c r="M566" s="146"/>
      <c r="N566" s="146"/>
      <c r="O566" s="146"/>
      <c r="P566" s="52" t="s">
        <v>218</v>
      </c>
      <c r="Q566" s="52" t="s">
        <v>1322</v>
      </c>
      <c r="R566" s="146"/>
      <c r="S566" s="146"/>
      <c r="T566" s="146"/>
      <c r="U566" s="146"/>
      <c r="V566" s="146" t="s">
        <v>90</v>
      </c>
      <c r="W566" s="146"/>
      <c r="X566" s="146"/>
      <c r="Y566" s="146"/>
      <c r="Z566" s="146"/>
      <c r="AA566" s="146"/>
      <c r="AB566" s="52" t="s">
        <v>220</v>
      </c>
      <c r="AC566" s="52" t="s">
        <v>1368</v>
      </c>
      <c r="AD566" s="52"/>
      <c r="AE566" s="52"/>
      <c r="AF566" s="52"/>
      <c r="AG566" s="52"/>
      <c r="AH566" s="52"/>
      <c r="AI566" s="52"/>
      <c r="AJ566" s="73">
        <v>1</v>
      </c>
      <c r="AK566" s="52"/>
      <c r="AL566" s="52"/>
      <c r="AM566" s="52"/>
      <c r="AN566" s="52" t="s">
        <v>231</v>
      </c>
      <c r="AO566" s="147" t="s">
        <v>199</v>
      </c>
      <c r="AP566" s="147" t="s">
        <v>109</v>
      </c>
      <c r="AQ566" s="147" t="s">
        <v>1336</v>
      </c>
      <c r="AR566" s="148" t="s">
        <v>121</v>
      </c>
      <c r="AS566" s="147" t="s">
        <v>115</v>
      </c>
      <c r="AT566" s="254">
        <v>4893880.21</v>
      </c>
      <c r="AU566" s="254">
        <v>4893880.21</v>
      </c>
      <c r="AV566" s="149">
        <v>5900126</v>
      </c>
      <c r="AW566" s="149">
        <v>5888120</v>
      </c>
      <c r="AX566" s="149">
        <v>5888120</v>
      </c>
      <c r="AY566" s="149">
        <v>5888120</v>
      </c>
      <c r="AZ566" s="141" t="s">
        <v>134</v>
      </c>
    </row>
    <row r="567" spans="1:52" s="35" customFormat="1" ht="76.5">
      <c r="A567" s="424" t="s">
        <v>1277</v>
      </c>
      <c r="B567" s="422" t="s">
        <v>1663</v>
      </c>
      <c r="C567" s="142">
        <v>402000002</v>
      </c>
      <c r="D567" s="143" t="s">
        <v>91</v>
      </c>
      <c r="E567" s="144" t="s">
        <v>1321</v>
      </c>
      <c r="F567" s="145"/>
      <c r="G567" s="145"/>
      <c r="H567" s="146" t="s">
        <v>575</v>
      </c>
      <c r="I567" s="145"/>
      <c r="J567" s="146" t="s">
        <v>1333</v>
      </c>
      <c r="K567" s="146" t="s">
        <v>73</v>
      </c>
      <c r="L567" s="146"/>
      <c r="M567" s="146"/>
      <c r="N567" s="146"/>
      <c r="O567" s="146"/>
      <c r="P567" s="52" t="s">
        <v>218</v>
      </c>
      <c r="Q567" s="52" t="s">
        <v>1322</v>
      </c>
      <c r="R567" s="146"/>
      <c r="S567" s="146"/>
      <c r="T567" s="146"/>
      <c r="U567" s="146"/>
      <c r="V567" s="146" t="s">
        <v>90</v>
      </c>
      <c r="W567" s="146"/>
      <c r="X567" s="146"/>
      <c r="Y567" s="146"/>
      <c r="Z567" s="146"/>
      <c r="AA567" s="146"/>
      <c r="AB567" s="52" t="s">
        <v>220</v>
      </c>
      <c r="AC567" s="52" t="s">
        <v>1368</v>
      </c>
      <c r="AD567" s="52"/>
      <c r="AE567" s="52"/>
      <c r="AF567" s="52"/>
      <c r="AG567" s="52"/>
      <c r="AH567" s="52"/>
      <c r="AI567" s="52"/>
      <c r="AJ567" s="73">
        <v>1</v>
      </c>
      <c r="AK567" s="52"/>
      <c r="AL567" s="52"/>
      <c r="AM567" s="52"/>
      <c r="AN567" s="52" t="s">
        <v>231</v>
      </c>
      <c r="AO567" s="147" t="s">
        <v>199</v>
      </c>
      <c r="AP567" s="147" t="s">
        <v>109</v>
      </c>
      <c r="AQ567" s="147" t="s">
        <v>1336</v>
      </c>
      <c r="AR567" s="148" t="s">
        <v>121</v>
      </c>
      <c r="AS567" s="147" t="s">
        <v>115</v>
      </c>
      <c r="AT567" s="254">
        <f>449279.03+130.97</f>
        <v>449410</v>
      </c>
      <c r="AU567" s="254">
        <v>449410</v>
      </c>
      <c r="AV567" s="149">
        <v>0</v>
      </c>
      <c r="AW567" s="149">
        <v>0</v>
      </c>
      <c r="AX567" s="149">
        <v>0</v>
      </c>
      <c r="AY567" s="149">
        <v>0</v>
      </c>
      <c r="AZ567" s="141" t="s">
        <v>152</v>
      </c>
    </row>
    <row r="568" spans="1:52" s="35" customFormat="1" ht="153">
      <c r="A568" s="424" t="s">
        <v>1277</v>
      </c>
      <c r="B568" s="422" t="s">
        <v>1663</v>
      </c>
      <c r="C568" s="142">
        <v>402000002</v>
      </c>
      <c r="D568" s="154" t="s">
        <v>91</v>
      </c>
      <c r="E568" s="144" t="s">
        <v>1279</v>
      </c>
      <c r="F568" s="145"/>
      <c r="G568" s="145"/>
      <c r="H568" s="146" t="s">
        <v>1301</v>
      </c>
      <c r="I568" s="145"/>
      <c r="J568" s="146" t="s">
        <v>1337</v>
      </c>
      <c r="K568" s="146" t="s">
        <v>1338</v>
      </c>
      <c r="L568" s="146"/>
      <c r="M568" s="146"/>
      <c r="N568" s="146" t="s">
        <v>73</v>
      </c>
      <c r="O568" s="146"/>
      <c r="P568" s="52" t="s">
        <v>576</v>
      </c>
      <c r="Q568" s="52" t="s">
        <v>1339</v>
      </c>
      <c r="R568" s="146"/>
      <c r="S568" s="146"/>
      <c r="T568" s="146"/>
      <c r="U568" s="146"/>
      <c r="V568" s="146" t="s">
        <v>1340</v>
      </c>
      <c r="W568" s="146" t="s">
        <v>1369</v>
      </c>
      <c r="X568" s="146"/>
      <c r="Y568" s="146"/>
      <c r="Z568" s="146"/>
      <c r="AA568" s="146"/>
      <c r="AB568" s="52" t="s">
        <v>1342</v>
      </c>
      <c r="AC568" s="52" t="s">
        <v>1289</v>
      </c>
      <c r="AD568" s="52"/>
      <c r="AE568" s="52"/>
      <c r="AF568" s="52"/>
      <c r="AG568" s="52"/>
      <c r="AH568" s="52"/>
      <c r="AI568" s="52"/>
      <c r="AJ568" s="73"/>
      <c r="AK568" s="52"/>
      <c r="AL568" s="52"/>
      <c r="AM568" s="52" t="s">
        <v>1370</v>
      </c>
      <c r="AN568" s="52" t="s">
        <v>1291</v>
      </c>
      <c r="AO568" s="147" t="s">
        <v>199</v>
      </c>
      <c r="AP568" s="147" t="s">
        <v>109</v>
      </c>
      <c r="AQ568" s="147" t="s">
        <v>1344</v>
      </c>
      <c r="AR568" s="148" t="s">
        <v>1345</v>
      </c>
      <c r="AS568" s="147">
        <v>121</v>
      </c>
      <c r="AT568" s="254">
        <v>42695684.140000001</v>
      </c>
      <c r="AU568" s="254">
        <v>42695684.140000001</v>
      </c>
      <c r="AV568" s="149">
        <v>50011841.829999998</v>
      </c>
      <c r="AW568" s="149">
        <v>49000000</v>
      </c>
      <c r="AX568" s="149">
        <v>49000000</v>
      </c>
      <c r="AY568" s="149">
        <v>49000000</v>
      </c>
      <c r="AZ568" s="141" t="s">
        <v>152</v>
      </c>
    </row>
    <row r="569" spans="1:52" s="35" customFormat="1" ht="165.75">
      <c r="A569" s="424" t="s">
        <v>1277</v>
      </c>
      <c r="B569" s="422" t="s">
        <v>1663</v>
      </c>
      <c r="C569" s="142">
        <v>403030005</v>
      </c>
      <c r="D569" s="143" t="s">
        <v>1371</v>
      </c>
      <c r="E569" s="144" t="s">
        <v>1279</v>
      </c>
      <c r="F569" s="145"/>
      <c r="G569" s="145"/>
      <c r="H569" s="146" t="s">
        <v>71</v>
      </c>
      <c r="I569" s="145"/>
      <c r="J569" s="146" t="s">
        <v>510</v>
      </c>
      <c r="K569" s="146" t="s">
        <v>73</v>
      </c>
      <c r="L569" s="146" t="s">
        <v>75</v>
      </c>
      <c r="M569" s="146"/>
      <c r="N569" s="146"/>
      <c r="O569" s="146"/>
      <c r="P569" s="52" t="s">
        <v>186</v>
      </c>
      <c r="Q569" s="52" t="s">
        <v>74</v>
      </c>
      <c r="R569" s="146"/>
      <c r="S569" s="146"/>
      <c r="T569" s="146" t="s">
        <v>71</v>
      </c>
      <c r="U569" s="146"/>
      <c r="V569" s="146" t="s">
        <v>75</v>
      </c>
      <c r="W569" s="146" t="s">
        <v>73</v>
      </c>
      <c r="X569" s="146"/>
      <c r="Y569" s="146"/>
      <c r="Z569" s="146"/>
      <c r="AA569" s="146"/>
      <c r="AB569" s="52" t="s">
        <v>187</v>
      </c>
      <c r="AC569" s="52" t="s">
        <v>1289</v>
      </c>
      <c r="AD569" s="52"/>
      <c r="AE569" s="52"/>
      <c r="AF569" s="52"/>
      <c r="AG569" s="52"/>
      <c r="AH569" s="52"/>
      <c r="AI569" s="52"/>
      <c r="AJ569" s="52"/>
      <c r="AK569" s="52"/>
      <c r="AL569" s="52"/>
      <c r="AM569" s="52" t="s">
        <v>1372</v>
      </c>
      <c r="AN569" s="52" t="s">
        <v>1291</v>
      </c>
      <c r="AO569" s="147" t="s">
        <v>199</v>
      </c>
      <c r="AP569" s="147" t="s">
        <v>200</v>
      </c>
      <c r="AQ569" s="147" t="s">
        <v>1373</v>
      </c>
      <c r="AR569" s="148" t="s">
        <v>598</v>
      </c>
      <c r="AS569" s="147">
        <v>323</v>
      </c>
      <c r="AT569" s="254">
        <v>2727053.98</v>
      </c>
      <c r="AU569" s="254">
        <v>2727053.98</v>
      </c>
      <c r="AV569" s="149">
        <v>3015426</v>
      </c>
      <c r="AW569" s="149">
        <v>2608500</v>
      </c>
      <c r="AX569" s="149">
        <v>2608500</v>
      </c>
      <c r="AY569" s="149">
        <v>2608500</v>
      </c>
      <c r="AZ569" s="141" t="s">
        <v>134</v>
      </c>
    </row>
    <row r="570" spans="1:52" s="35" customFormat="1" ht="165.75">
      <c r="A570" s="424" t="s">
        <v>1277</v>
      </c>
      <c r="B570" s="422" t="s">
        <v>1663</v>
      </c>
      <c r="C570" s="142">
        <v>403030005</v>
      </c>
      <c r="D570" s="143" t="s">
        <v>1371</v>
      </c>
      <c r="E570" s="144" t="s">
        <v>1279</v>
      </c>
      <c r="F570" s="145"/>
      <c r="G570" s="145"/>
      <c r="H570" s="146" t="s">
        <v>71</v>
      </c>
      <c r="I570" s="145"/>
      <c r="J570" s="146" t="s">
        <v>510</v>
      </c>
      <c r="K570" s="146" t="s">
        <v>73</v>
      </c>
      <c r="L570" s="146" t="s">
        <v>75</v>
      </c>
      <c r="M570" s="146"/>
      <c r="N570" s="146"/>
      <c r="O570" s="146"/>
      <c r="P570" s="52" t="s">
        <v>186</v>
      </c>
      <c r="Q570" s="52" t="s">
        <v>74</v>
      </c>
      <c r="R570" s="146"/>
      <c r="S570" s="146"/>
      <c r="T570" s="146" t="s">
        <v>71</v>
      </c>
      <c r="U570" s="146"/>
      <c r="V570" s="146" t="s">
        <v>75</v>
      </c>
      <c r="W570" s="146" t="s">
        <v>73</v>
      </c>
      <c r="X570" s="146"/>
      <c r="Y570" s="146"/>
      <c r="Z570" s="146"/>
      <c r="AA570" s="146"/>
      <c r="AB570" s="52" t="s">
        <v>187</v>
      </c>
      <c r="AC570" s="52" t="s">
        <v>1289</v>
      </c>
      <c r="AD570" s="52"/>
      <c r="AE570" s="52"/>
      <c r="AF570" s="52"/>
      <c r="AG570" s="52"/>
      <c r="AH570" s="52"/>
      <c r="AI570" s="52"/>
      <c r="AJ570" s="52"/>
      <c r="AK570" s="52"/>
      <c r="AL570" s="52"/>
      <c r="AM570" s="52" t="s">
        <v>1372</v>
      </c>
      <c r="AN570" s="52" t="s">
        <v>1291</v>
      </c>
      <c r="AO570" s="147" t="s">
        <v>199</v>
      </c>
      <c r="AP570" s="147" t="s">
        <v>109</v>
      </c>
      <c r="AQ570" s="147" t="s">
        <v>1373</v>
      </c>
      <c r="AR570" s="148" t="s">
        <v>598</v>
      </c>
      <c r="AS570" s="147">
        <v>244</v>
      </c>
      <c r="AT570" s="254">
        <v>3878947.88</v>
      </c>
      <c r="AU570" s="254">
        <v>1665757.34</v>
      </c>
      <c r="AV570" s="149">
        <v>64614</v>
      </c>
      <c r="AW570" s="149">
        <f>64656-27800</f>
        <v>36856</v>
      </c>
      <c r="AX570" s="149">
        <f>65136-27800</f>
        <v>37336</v>
      </c>
      <c r="AY570" s="149">
        <f>65136-27800</f>
        <v>37336</v>
      </c>
      <c r="AZ570" s="141" t="s">
        <v>134</v>
      </c>
    </row>
    <row r="571" spans="1:52" s="35" customFormat="1" ht="165.75">
      <c r="A571" s="424" t="s">
        <v>1277</v>
      </c>
      <c r="B571" s="422" t="s">
        <v>1663</v>
      </c>
      <c r="C571" s="142">
        <v>403030005</v>
      </c>
      <c r="D571" s="143" t="s">
        <v>1371</v>
      </c>
      <c r="E571" s="144" t="s">
        <v>1279</v>
      </c>
      <c r="F571" s="145"/>
      <c r="G571" s="145"/>
      <c r="H571" s="146" t="s">
        <v>71</v>
      </c>
      <c r="I571" s="145"/>
      <c r="J571" s="146" t="s">
        <v>510</v>
      </c>
      <c r="K571" s="146" t="s">
        <v>73</v>
      </c>
      <c r="L571" s="146" t="s">
        <v>75</v>
      </c>
      <c r="M571" s="146"/>
      <c r="N571" s="146"/>
      <c r="O571" s="146"/>
      <c r="P571" s="52" t="s">
        <v>186</v>
      </c>
      <c r="Q571" s="52" t="s">
        <v>74</v>
      </c>
      <c r="R571" s="146"/>
      <c r="S571" s="146"/>
      <c r="T571" s="146" t="s">
        <v>71</v>
      </c>
      <c r="U571" s="146"/>
      <c r="V571" s="146" t="s">
        <v>75</v>
      </c>
      <c r="W571" s="146" t="s">
        <v>73</v>
      </c>
      <c r="X571" s="146"/>
      <c r="Y571" s="146"/>
      <c r="Z571" s="146"/>
      <c r="AA571" s="146"/>
      <c r="AB571" s="52" t="s">
        <v>187</v>
      </c>
      <c r="AC571" s="52" t="s">
        <v>1289</v>
      </c>
      <c r="AD571" s="52"/>
      <c r="AE571" s="52"/>
      <c r="AF571" s="52"/>
      <c r="AG571" s="52"/>
      <c r="AH571" s="52"/>
      <c r="AI571" s="52"/>
      <c r="AJ571" s="52"/>
      <c r="AK571" s="52"/>
      <c r="AL571" s="52"/>
      <c r="AM571" s="52" t="s">
        <v>1372</v>
      </c>
      <c r="AN571" s="52" t="s">
        <v>1291</v>
      </c>
      <c r="AO571" s="147" t="s">
        <v>199</v>
      </c>
      <c r="AP571" s="147" t="s">
        <v>109</v>
      </c>
      <c r="AQ571" s="147" t="s">
        <v>1373</v>
      </c>
      <c r="AR571" s="148" t="s">
        <v>598</v>
      </c>
      <c r="AS571" s="147" t="s">
        <v>227</v>
      </c>
      <c r="AT571" s="254">
        <v>0</v>
      </c>
      <c r="AU571" s="254">
        <v>0</v>
      </c>
      <c r="AV571" s="149">
        <v>0</v>
      </c>
      <c r="AW571" s="149">
        <f>22410+5390</f>
        <v>27800</v>
      </c>
      <c r="AX571" s="149">
        <f>22410+5390</f>
        <v>27800</v>
      </c>
      <c r="AY571" s="149">
        <f>22410+5390</f>
        <v>27800</v>
      </c>
      <c r="AZ571" s="141" t="s">
        <v>134</v>
      </c>
    </row>
    <row r="572" spans="1:52" s="35" customFormat="1" ht="165.75">
      <c r="A572" s="424" t="s">
        <v>1277</v>
      </c>
      <c r="B572" s="422" t="s">
        <v>1663</v>
      </c>
      <c r="C572" s="142">
        <v>403030005</v>
      </c>
      <c r="D572" s="143" t="s">
        <v>1371</v>
      </c>
      <c r="E572" s="144" t="s">
        <v>1279</v>
      </c>
      <c r="F572" s="145"/>
      <c r="G572" s="145"/>
      <c r="H572" s="146" t="s">
        <v>71</v>
      </c>
      <c r="I572" s="145"/>
      <c r="J572" s="146" t="s">
        <v>510</v>
      </c>
      <c r="K572" s="146" t="s">
        <v>73</v>
      </c>
      <c r="L572" s="146" t="s">
        <v>75</v>
      </c>
      <c r="M572" s="146"/>
      <c r="N572" s="146"/>
      <c r="O572" s="146"/>
      <c r="P572" s="52" t="s">
        <v>186</v>
      </c>
      <c r="Q572" s="52" t="s">
        <v>74</v>
      </c>
      <c r="R572" s="146"/>
      <c r="S572" s="146"/>
      <c r="T572" s="146" t="s">
        <v>71</v>
      </c>
      <c r="U572" s="146"/>
      <c r="V572" s="146" t="s">
        <v>75</v>
      </c>
      <c r="W572" s="146" t="s">
        <v>73</v>
      </c>
      <c r="X572" s="146"/>
      <c r="Y572" s="146"/>
      <c r="Z572" s="146"/>
      <c r="AA572" s="146"/>
      <c r="AB572" s="52" t="s">
        <v>187</v>
      </c>
      <c r="AC572" s="52" t="s">
        <v>1289</v>
      </c>
      <c r="AD572" s="52"/>
      <c r="AE572" s="52"/>
      <c r="AF572" s="52"/>
      <c r="AG572" s="52"/>
      <c r="AH572" s="52"/>
      <c r="AI572" s="52"/>
      <c r="AJ572" s="52"/>
      <c r="AK572" s="52"/>
      <c r="AL572" s="52"/>
      <c r="AM572" s="52" t="s">
        <v>1372</v>
      </c>
      <c r="AN572" s="52" t="s">
        <v>1291</v>
      </c>
      <c r="AO572" s="147" t="s">
        <v>199</v>
      </c>
      <c r="AP572" s="147" t="s">
        <v>109</v>
      </c>
      <c r="AQ572" s="147" t="s">
        <v>1373</v>
      </c>
      <c r="AR572" s="148" t="s">
        <v>598</v>
      </c>
      <c r="AS572" s="147">
        <v>851</v>
      </c>
      <c r="AT572" s="254">
        <v>22587</v>
      </c>
      <c r="AU572" s="254">
        <v>22587</v>
      </c>
      <c r="AV572" s="149">
        <v>22157</v>
      </c>
      <c r="AW572" s="149">
        <v>21727</v>
      </c>
      <c r="AX572" s="149">
        <v>21727</v>
      </c>
      <c r="AY572" s="149">
        <v>21727</v>
      </c>
      <c r="AZ572" s="141" t="s">
        <v>134</v>
      </c>
    </row>
    <row r="573" spans="1:52" s="35" customFormat="1" ht="165.75">
      <c r="A573" s="424" t="s">
        <v>1277</v>
      </c>
      <c r="B573" s="422" t="s">
        <v>1663</v>
      </c>
      <c r="C573" s="142">
        <v>403030005</v>
      </c>
      <c r="D573" s="143" t="s">
        <v>1371</v>
      </c>
      <c r="E573" s="144" t="s">
        <v>1279</v>
      </c>
      <c r="F573" s="145"/>
      <c r="G573" s="145"/>
      <c r="H573" s="146" t="s">
        <v>71</v>
      </c>
      <c r="I573" s="145"/>
      <c r="J573" s="146" t="s">
        <v>510</v>
      </c>
      <c r="K573" s="146" t="s">
        <v>73</v>
      </c>
      <c r="L573" s="146" t="s">
        <v>75</v>
      </c>
      <c r="M573" s="146"/>
      <c r="N573" s="146"/>
      <c r="O573" s="146"/>
      <c r="P573" s="52" t="s">
        <v>186</v>
      </c>
      <c r="Q573" s="52" t="s">
        <v>74</v>
      </c>
      <c r="R573" s="146"/>
      <c r="S573" s="146"/>
      <c r="T573" s="146" t="s">
        <v>71</v>
      </c>
      <c r="U573" s="146"/>
      <c r="V573" s="146" t="s">
        <v>75</v>
      </c>
      <c r="W573" s="146" t="s">
        <v>73</v>
      </c>
      <c r="X573" s="146"/>
      <c r="Y573" s="146"/>
      <c r="Z573" s="146"/>
      <c r="AA573" s="146"/>
      <c r="AB573" s="52" t="s">
        <v>187</v>
      </c>
      <c r="AC573" s="52" t="s">
        <v>1289</v>
      </c>
      <c r="AD573" s="52"/>
      <c r="AE573" s="52"/>
      <c r="AF573" s="52"/>
      <c r="AG573" s="52"/>
      <c r="AH573" s="52"/>
      <c r="AI573" s="52"/>
      <c r="AJ573" s="52"/>
      <c r="AK573" s="52"/>
      <c r="AL573" s="52"/>
      <c r="AM573" s="52" t="s">
        <v>1372</v>
      </c>
      <c r="AN573" s="52" t="s">
        <v>1291</v>
      </c>
      <c r="AO573" s="147" t="s">
        <v>199</v>
      </c>
      <c r="AP573" s="147" t="s">
        <v>109</v>
      </c>
      <c r="AQ573" s="147" t="s">
        <v>1373</v>
      </c>
      <c r="AR573" s="148" t="s">
        <v>598</v>
      </c>
      <c r="AS573" s="147">
        <v>852</v>
      </c>
      <c r="AT573" s="254">
        <v>6028</v>
      </c>
      <c r="AU573" s="254">
        <v>6028</v>
      </c>
      <c r="AV573" s="149">
        <v>4379</v>
      </c>
      <c r="AW573" s="149">
        <v>5447</v>
      </c>
      <c r="AX573" s="149">
        <v>5447</v>
      </c>
      <c r="AY573" s="149">
        <v>5447</v>
      </c>
      <c r="AZ573" s="141" t="s">
        <v>134</v>
      </c>
    </row>
    <row r="574" spans="1:52" s="35" customFormat="1" ht="204">
      <c r="A574" s="424" t="s">
        <v>1277</v>
      </c>
      <c r="B574" s="422" t="s">
        <v>1663</v>
      </c>
      <c r="C574" s="142">
        <v>403030005</v>
      </c>
      <c r="D574" s="154" t="s">
        <v>1371</v>
      </c>
      <c r="E574" s="144" t="s">
        <v>1374</v>
      </c>
      <c r="F574" s="145"/>
      <c r="G574" s="145"/>
      <c r="H574" s="146" t="s">
        <v>85</v>
      </c>
      <c r="I574" s="145"/>
      <c r="J574" s="146" t="s">
        <v>1375</v>
      </c>
      <c r="K574" s="146" t="s">
        <v>1376</v>
      </c>
      <c r="L574" s="146" t="s">
        <v>1377</v>
      </c>
      <c r="M574" s="146"/>
      <c r="N574" s="146"/>
      <c r="O574" s="146"/>
      <c r="P574" s="52" t="s">
        <v>1378</v>
      </c>
      <c r="Q574" s="52" t="s">
        <v>1379</v>
      </c>
      <c r="R574" s="146"/>
      <c r="S574" s="146"/>
      <c r="T574" s="146" t="s">
        <v>85</v>
      </c>
      <c r="U574" s="146"/>
      <c r="V574" s="146" t="s">
        <v>1377</v>
      </c>
      <c r="W574" s="146" t="s">
        <v>88</v>
      </c>
      <c r="X574" s="146"/>
      <c r="Y574" s="146"/>
      <c r="Z574" s="146"/>
      <c r="AA574" s="146" t="s">
        <v>1380</v>
      </c>
      <c r="AB574" s="52" t="s">
        <v>1381</v>
      </c>
      <c r="AC574" s="52" t="s">
        <v>1382</v>
      </c>
      <c r="AD574" s="52"/>
      <c r="AE574" s="52"/>
      <c r="AF574" s="52"/>
      <c r="AG574" s="52"/>
      <c r="AH574" s="52"/>
      <c r="AI574" s="52"/>
      <c r="AJ574" s="52"/>
      <c r="AK574" s="52"/>
      <c r="AL574" s="52"/>
      <c r="AM574" s="52" t="s">
        <v>1383</v>
      </c>
      <c r="AN574" s="52" t="s">
        <v>1384</v>
      </c>
      <c r="AO574" s="147" t="s">
        <v>199</v>
      </c>
      <c r="AP574" s="147" t="s">
        <v>109</v>
      </c>
      <c r="AQ574" s="147" t="s">
        <v>1373</v>
      </c>
      <c r="AR574" s="148" t="s">
        <v>598</v>
      </c>
      <c r="AS574" s="147">
        <v>244</v>
      </c>
      <c r="AT574" s="254">
        <v>448477.79</v>
      </c>
      <c r="AU574" s="254">
        <v>448477.79</v>
      </c>
      <c r="AV574" s="149">
        <v>0</v>
      </c>
      <c r="AW574" s="149">
        <v>0</v>
      </c>
      <c r="AX574" s="149">
        <v>0</v>
      </c>
      <c r="AY574" s="149">
        <v>0</v>
      </c>
      <c r="AZ574" s="141" t="s">
        <v>134</v>
      </c>
    </row>
    <row r="575" spans="1:52" s="35" customFormat="1" ht="204">
      <c r="A575" s="424" t="s">
        <v>1277</v>
      </c>
      <c r="B575" s="422" t="s">
        <v>1663</v>
      </c>
      <c r="C575" s="142">
        <v>403030005</v>
      </c>
      <c r="D575" s="154" t="s">
        <v>1371</v>
      </c>
      <c r="E575" s="144" t="s">
        <v>1374</v>
      </c>
      <c r="F575" s="145"/>
      <c r="G575" s="145"/>
      <c r="H575" s="146" t="s">
        <v>85</v>
      </c>
      <c r="I575" s="145"/>
      <c r="J575" s="146" t="s">
        <v>1375</v>
      </c>
      <c r="K575" s="146" t="s">
        <v>1376</v>
      </c>
      <c r="L575" s="146" t="s">
        <v>1377</v>
      </c>
      <c r="M575" s="146"/>
      <c r="N575" s="146"/>
      <c r="O575" s="146"/>
      <c r="P575" s="52" t="s">
        <v>1378</v>
      </c>
      <c r="Q575" s="52" t="s">
        <v>1379</v>
      </c>
      <c r="R575" s="146"/>
      <c r="S575" s="146"/>
      <c r="T575" s="146" t="s">
        <v>85</v>
      </c>
      <c r="U575" s="146"/>
      <c r="V575" s="146" t="s">
        <v>1377</v>
      </c>
      <c r="W575" s="146" t="s">
        <v>88</v>
      </c>
      <c r="X575" s="146"/>
      <c r="Y575" s="146"/>
      <c r="Z575" s="146"/>
      <c r="AA575" s="146" t="s">
        <v>1380</v>
      </c>
      <c r="AB575" s="52" t="s">
        <v>1381</v>
      </c>
      <c r="AC575" s="52" t="s">
        <v>1382</v>
      </c>
      <c r="AD575" s="52"/>
      <c r="AE575" s="52"/>
      <c r="AF575" s="52"/>
      <c r="AG575" s="52"/>
      <c r="AH575" s="52"/>
      <c r="AI575" s="52"/>
      <c r="AJ575" s="52"/>
      <c r="AK575" s="52"/>
      <c r="AL575" s="52"/>
      <c r="AM575" s="52" t="s">
        <v>1383</v>
      </c>
      <c r="AN575" s="52" t="s">
        <v>1384</v>
      </c>
      <c r="AO575" s="147" t="s">
        <v>199</v>
      </c>
      <c r="AP575" s="147" t="s">
        <v>109</v>
      </c>
      <c r="AQ575" s="147" t="s">
        <v>1385</v>
      </c>
      <c r="AR575" s="148" t="s">
        <v>598</v>
      </c>
      <c r="AS575" s="147">
        <v>244</v>
      </c>
      <c r="AT575" s="254">
        <v>0</v>
      </c>
      <c r="AU575" s="254">
        <v>0</v>
      </c>
      <c r="AV575" s="149">
        <v>2212500</v>
      </c>
      <c r="AW575" s="149">
        <v>0</v>
      </c>
      <c r="AX575" s="149">
        <v>0</v>
      </c>
      <c r="AY575" s="149">
        <v>0</v>
      </c>
      <c r="AZ575" s="141" t="s">
        <v>228</v>
      </c>
    </row>
    <row r="576" spans="1:52" s="35" customFormat="1" ht="306">
      <c r="A576" s="424" t="s">
        <v>1277</v>
      </c>
      <c r="B576" s="422" t="s">
        <v>1663</v>
      </c>
      <c r="C576" s="142">
        <v>403030005</v>
      </c>
      <c r="D576" s="154" t="s">
        <v>1371</v>
      </c>
      <c r="E576" s="144" t="s">
        <v>1374</v>
      </c>
      <c r="F576" s="145"/>
      <c r="G576" s="145"/>
      <c r="H576" s="146" t="s">
        <v>85</v>
      </c>
      <c r="I576" s="145"/>
      <c r="J576" s="146" t="s">
        <v>1375</v>
      </c>
      <c r="K576" s="146" t="s">
        <v>1376</v>
      </c>
      <c r="L576" s="146" t="s">
        <v>1377</v>
      </c>
      <c r="M576" s="146"/>
      <c r="N576" s="146"/>
      <c r="O576" s="146"/>
      <c r="P576" s="52" t="s">
        <v>1378</v>
      </c>
      <c r="Q576" s="52" t="s">
        <v>1379</v>
      </c>
      <c r="R576" s="146"/>
      <c r="S576" s="146"/>
      <c r="T576" s="146" t="s">
        <v>85</v>
      </c>
      <c r="U576" s="146"/>
      <c r="V576" s="146" t="s">
        <v>1377</v>
      </c>
      <c r="W576" s="146" t="s">
        <v>88</v>
      </c>
      <c r="X576" s="146"/>
      <c r="Y576" s="146"/>
      <c r="Z576" s="146"/>
      <c r="AA576" s="146" t="s">
        <v>1380</v>
      </c>
      <c r="AB576" s="52" t="s">
        <v>1381</v>
      </c>
      <c r="AC576" s="52" t="s">
        <v>1382</v>
      </c>
      <c r="AD576" s="52"/>
      <c r="AE576" s="52"/>
      <c r="AF576" s="52"/>
      <c r="AG576" s="52"/>
      <c r="AH576" s="52"/>
      <c r="AI576" s="52"/>
      <c r="AJ576" s="52"/>
      <c r="AK576" s="52"/>
      <c r="AL576" s="52"/>
      <c r="AM576" s="52" t="s">
        <v>1383</v>
      </c>
      <c r="AN576" s="52" t="s">
        <v>1384</v>
      </c>
      <c r="AO576" s="147" t="s">
        <v>199</v>
      </c>
      <c r="AP576" s="147" t="s">
        <v>109</v>
      </c>
      <c r="AQ576" s="147" t="s">
        <v>1386</v>
      </c>
      <c r="AR576" s="148" t="s">
        <v>1387</v>
      </c>
      <c r="AS576" s="147">
        <v>244</v>
      </c>
      <c r="AT576" s="254">
        <v>1510740.32</v>
      </c>
      <c r="AU576" s="254">
        <v>910493.32</v>
      </c>
      <c r="AV576" s="149">
        <v>0</v>
      </c>
      <c r="AW576" s="149">
        <v>0</v>
      </c>
      <c r="AX576" s="149">
        <v>0</v>
      </c>
      <c r="AY576" s="149">
        <v>0</v>
      </c>
      <c r="AZ576" s="141" t="s">
        <v>134</v>
      </c>
    </row>
    <row r="577" spans="1:52" s="35" customFormat="1" ht="306">
      <c r="A577" s="424" t="s">
        <v>1277</v>
      </c>
      <c r="B577" s="422" t="s">
        <v>1663</v>
      </c>
      <c r="C577" s="142">
        <v>403030005</v>
      </c>
      <c r="D577" s="154" t="s">
        <v>1371</v>
      </c>
      <c r="E577" s="144" t="s">
        <v>1374</v>
      </c>
      <c r="F577" s="145"/>
      <c r="G577" s="145"/>
      <c r="H577" s="146" t="s">
        <v>85</v>
      </c>
      <c r="I577" s="145"/>
      <c r="J577" s="146" t="s">
        <v>1375</v>
      </c>
      <c r="K577" s="146" t="s">
        <v>1376</v>
      </c>
      <c r="L577" s="146" t="s">
        <v>1377</v>
      </c>
      <c r="M577" s="146"/>
      <c r="N577" s="146"/>
      <c r="O577" s="146"/>
      <c r="P577" s="52" t="s">
        <v>1378</v>
      </c>
      <c r="Q577" s="52" t="s">
        <v>1379</v>
      </c>
      <c r="R577" s="146"/>
      <c r="S577" s="146"/>
      <c r="T577" s="146" t="s">
        <v>85</v>
      </c>
      <c r="U577" s="146"/>
      <c r="V577" s="146" t="s">
        <v>1377</v>
      </c>
      <c r="W577" s="146" t="s">
        <v>88</v>
      </c>
      <c r="X577" s="146"/>
      <c r="Y577" s="146"/>
      <c r="Z577" s="146"/>
      <c r="AA577" s="146" t="s">
        <v>1380</v>
      </c>
      <c r="AB577" s="52" t="s">
        <v>1381</v>
      </c>
      <c r="AC577" s="52" t="s">
        <v>1382</v>
      </c>
      <c r="AD577" s="52"/>
      <c r="AE577" s="52"/>
      <c r="AF577" s="52"/>
      <c r="AG577" s="52"/>
      <c r="AH577" s="52"/>
      <c r="AI577" s="52"/>
      <c r="AJ577" s="52"/>
      <c r="AK577" s="52"/>
      <c r="AL577" s="52"/>
      <c r="AM577" s="52" t="s">
        <v>1383</v>
      </c>
      <c r="AN577" s="52" t="s">
        <v>1384</v>
      </c>
      <c r="AO577" s="147" t="s">
        <v>199</v>
      </c>
      <c r="AP577" s="147" t="s">
        <v>109</v>
      </c>
      <c r="AQ577" s="147" t="s">
        <v>1388</v>
      </c>
      <c r="AR577" s="148" t="s">
        <v>1389</v>
      </c>
      <c r="AS577" s="147">
        <v>244</v>
      </c>
      <c r="AT577" s="254">
        <v>0</v>
      </c>
      <c r="AU577" s="254">
        <v>0</v>
      </c>
      <c r="AV577" s="149">
        <f>244000+356247</f>
        <v>600247</v>
      </c>
      <c r="AW577" s="149">
        <v>0</v>
      </c>
      <c r="AX577" s="149">
        <v>0</v>
      </c>
      <c r="AY577" s="149">
        <v>0</v>
      </c>
      <c r="AZ577" s="141" t="s">
        <v>228</v>
      </c>
    </row>
    <row r="578" spans="1:52" s="35" customFormat="1" ht="306">
      <c r="A578" s="424" t="s">
        <v>1277</v>
      </c>
      <c r="B578" s="422" t="s">
        <v>1663</v>
      </c>
      <c r="C578" s="142">
        <v>403030005</v>
      </c>
      <c r="D578" s="154" t="s">
        <v>1371</v>
      </c>
      <c r="E578" s="144" t="s">
        <v>1374</v>
      </c>
      <c r="F578" s="145"/>
      <c r="G578" s="145"/>
      <c r="H578" s="146" t="s">
        <v>85</v>
      </c>
      <c r="I578" s="145"/>
      <c r="J578" s="146" t="s">
        <v>1375</v>
      </c>
      <c r="K578" s="146" t="s">
        <v>1376</v>
      </c>
      <c r="L578" s="146" t="s">
        <v>1377</v>
      </c>
      <c r="M578" s="146"/>
      <c r="N578" s="146"/>
      <c r="O578" s="146"/>
      <c r="P578" s="52" t="s">
        <v>1378</v>
      </c>
      <c r="Q578" s="52" t="s">
        <v>1379</v>
      </c>
      <c r="R578" s="146"/>
      <c r="S578" s="146"/>
      <c r="T578" s="146" t="s">
        <v>85</v>
      </c>
      <c r="U578" s="146"/>
      <c r="V578" s="146" t="s">
        <v>1377</v>
      </c>
      <c r="W578" s="146" t="s">
        <v>88</v>
      </c>
      <c r="X578" s="146"/>
      <c r="Y578" s="146"/>
      <c r="Z578" s="146"/>
      <c r="AA578" s="146" t="s">
        <v>1380</v>
      </c>
      <c r="AB578" s="52" t="s">
        <v>1381</v>
      </c>
      <c r="AC578" s="52" t="s">
        <v>1382</v>
      </c>
      <c r="AD578" s="52"/>
      <c r="AE578" s="52"/>
      <c r="AF578" s="52"/>
      <c r="AG578" s="52"/>
      <c r="AH578" s="52"/>
      <c r="AI578" s="52"/>
      <c r="AJ578" s="52"/>
      <c r="AK578" s="52"/>
      <c r="AL578" s="52"/>
      <c r="AM578" s="52" t="s">
        <v>1383</v>
      </c>
      <c r="AN578" s="52" t="s">
        <v>1384</v>
      </c>
      <c r="AO578" s="147" t="s">
        <v>199</v>
      </c>
      <c r="AP578" s="147" t="s">
        <v>109</v>
      </c>
      <c r="AQ578" s="147" t="s">
        <v>1390</v>
      </c>
      <c r="AR578" s="148" t="s">
        <v>1387</v>
      </c>
      <c r="AS578" s="147">
        <v>244</v>
      </c>
      <c r="AT578" s="254">
        <v>0</v>
      </c>
      <c r="AU578" s="254">
        <v>0</v>
      </c>
      <c r="AV578" s="149">
        <v>1812000</v>
      </c>
      <c r="AW578" s="149">
        <f>1812000+6340000</f>
        <v>8152000</v>
      </c>
      <c r="AX578" s="149">
        <v>1812000</v>
      </c>
      <c r="AY578" s="149">
        <v>1812000</v>
      </c>
      <c r="AZ578" s="141" t="s">
        <v>134</v>
      </c>
    </row>
    <row r="579" spans="1:52" s="35" customFormat="1" ht="76.5">
      <c r="A579" s="424" t="s">
        <v>1277</v>
      </c>
      <c r="B579" s="422" t="s">
        <v>1663</v>
      </c>
      <c r="C579" s="142">
        <v>403030006</v>
      </c>
      <c r="D579" s="154" t="s">
        <v>1391</v>
      </c>
      <c r="E579" s="144" t="s">
        <v>1279</v>
      </c>
      <c r="F579" s="145"/>
      <c r="G579" s="145"/>
      <c r="H579" s="146" t="s">
        <v>71</v>
      </c>
      <c r="I579" s="145"/>
      <c r="J579" s="146" t="s">
        <v>510</v>
      </c>
      <c r="K579" s="146" t="s">
        <v>73</v>
      </c>
      <c r="L579" s="146" t="s">
        <v>75</v>
      </c>
      <c r="M579" s="146"/>
      <c r="N579" s="146"/>
      <c r="O579" s="146"/>
      <c r="P579" s="52" t="s">
        <v>186</v>
      </c>
      <c r="Q579" s="52" t="s">
        <v>74</v>
      </c>
      <c r="R579" s="146"/>
      <c r="S579" s="146"/>
      <c r="T579" s="146" t="s">
        <v>71</v>
      </c>
      <c r="U579" s="146"/>
      <c r="V579" s="146" t="s">
        <v>75</v>
      </c>
      <c r="W579" s="146" t="s">
        <v>73</v>
      </c>
      <c r="X579" s="146"/>
      <c r="Y579" s="146"/>
      <c r="Z579" s="146"/>
      <c r="AA579" s="146"/>
      <c r="AB579" s="52" t="s">
        <v>187</v>
      </c>
      <c r="AC579" s="52" t="s">
        <v>1392</v>
      </c>
      <c r="AD579" s="52"/>
      <c r="AE579" s="52"/>
      <c r="AF579" s="52"/>
      <c r="AG579" s="52"/>
      <c r="AH579" s="52"/>
      <c r="AI579" s="52"/>
      <c r="AJ579" s="52" t="s">
        <v>73</v>
      </c>
      <c r="AK579" s="52"/>
      <c r="AL579" s="52"/>
      <c r="AM579" s="52"/>
      <c r="AN579" s="52" t="s">
        <v>1393</v>
      </c>
      <c r="AO579" s="147" t="s">
        <v>199</v>
      </c>
      <c r="AP579" s="147" t="s">
        <v>200</v>
      </c>
      <c r="AQ579" s="147" t="s">
        <v>1394</v>
      </c>
      <c r="AR579" s="148" t="s">
        <v>1395</v>
      </c>
      <c r="AS579" s="147" t="s">
        <v>122</v>
      </c>
      <c r="AT579" s="254">
        <v>0</v>
      </c>
      <c r="AU579" s="254">
        <v>0</v>
      </c>
      <c r="AV579" s="149">
        <v>0</v>
      </c>
      <c r="AW579" s="149">
        <v>0</v>
      </c>
      <c r="AX579" s="149">
        <v>0</v>
      </c>
      <c r="AY579" s="149">
        <v>1650000</v>
      </c>
      <c r="AZ579" s="141" t="s">
        <v>134</v>
      </c>
    </row>
    <row r="580" spans="1:52" s="35" customFormat="1" ht="127.5">
      <c r="A580" s="424" t="s">
        <v>1277</v>
      </c>
      <c r="B580" s="422" t="s">
        <v>1663</v>
      </c>
      <c r="C580" s="142">
        <v>403030006</v>
      </c>
      <c r="D580" s="154" t="s">
        <v>1391</v>
      </c>
      <c r="E580" s="144" t="s">
        <v>1279</v>
      </c>
      <c r="F580" s="145"/>
      <c r="G580" s="145"/>
      <c r="H580" s="146" t="s">
        <v>71</v>
      </c>
      <c r="I580" s="145"/>
      <c r="J580" s="146" t="s">
        <v>510</v>
      </c>
      <c r="K580" s="146" t="s">
        <v>73</v>
      </c>
      <c r="L580" s="146" t="s">
        <v>75</v>
      </c>
      <c r="M580" s="146"/>
      <c r="N580" s="146"/>
      <c r="O580" s="146"/>
      <c r="P580" s="52" t="s">
        <v>186</v>
      </c>
      <c r="Q580" s="52" t="s">
        <v>74</v>
      </c>
      <c r="R580" s="146"/>
      <c r="S580" s="146"/>
      <c r="T580" s="146" t="s">
        <v>71</v>
      </c>
      <c r="U580" s="146"/>
      <c r="V580" s="146" t="s">
        <v>75</v>
      </c>
      <c r="W580" s="146" t="s">
        <v>73</v>
      </c>
      <c r="X580" s="146"/>
      <c r="Y580" s="146"/>
      <c r="Z580" s="146"/>
      <c r="AA580" s="146"/>
      <c r="AB580" s="52" t="s">
        <v>187</v>
      </c>
      <c r="AC580" s="52" t="s">
        <v>1396</v>
      </c>
      <c r="AD580" s="52"/>
      <c r="AE580" s="52"/>
      <c r="AF580" s="52"/>
      <c r="AG580" s="52"/>
      <c r="AH580" s="52"/>
      <c r="AI580" s="52"/>
      <c r="AJ580" s="52" t="s">
        <v>473</v>
      </c>
      <c r="AK580" s="52"/>
      <c r="AL580" s="52"/>
      <c r="AM580" s="52"/>
      <c r="AN580" s="52" t="s">
        <v>1342</v>
      </c>
      <c r="AO580" s="147" t="s">
        <v>199</v>
      </c>
      <c r="AP580" s="147" t="s">
        <v>200</v>
      </c>
      <c r="AQ580" s="147" t="s">
        <v>1397</v>
      </c>
      <c r="AR580" s="148" t="s">
        <v>1398</v>
      </c>
      <c r="AS580" s="147" t="s">
        <v>1399</v>
      </c>
      <c r="AT580" s="254">
        <v>3849500</v>
      </c>
      <c r="AU580" s="254">
        <v>3849500</v>
      </c>
      <c r="AV580" s="149">
        <v>5040000</v>
      </c>
      <c r="AW580" s="149">
        <v>3600000</v>
      </c>
      <c r="AX580" s="149">
        <v>3600000</v>
      </c>
      <c r="AY580" s="149">
        <v>3600000</v>
      </c>
      <c r="AZ580" s="141" t="s">
        <v>134</v>
      </c>
    </row>
    <row r="581" spans="1:52" s="35" customFormat="1" ht="76.5">
      <c r="A581" s="424" t="s">
        <v>1277</v>
      </c>
      <c r="B581" s="422" t="s">
        <v>1663</v>
      </c>
      <c r="C581" s="142">
        <v>403030006</v>
      </c>
      <c r="D581" s="154" t="s">
        <v>1391</v>
      </c>
      <c r="E581" s="144" t="s">
        <v>1279</v>
      </c>
      <c r="F581" s="145"/>
      <c r="G581" s="145"/>
      <c r="H581" s="146" t="s">
        <v>71</v>
      </c>
      <c r="I581" s="145"/>
      <c r="J581" s="146" t="s">
        <v>510</v>
      </c>
      <c r="K581" s="146" t="s">
        <v>73</v>
      </c>
      <c r="L581" s="146" t="s">
        <v>75</v>
      </c>
      <c r="M581" s="146"/>
      <c r="N581" s="146"/>
      <c r="O581" s="146"/>
      <c r="P581" s="52" t="s">
        <v>186</v>
      </c>
      <c r="Q581" s="52" t="s">
        <v>74</v>
      </c>
      <c r="R581" s="146"/>
      <c r="S581" s="146"/>
      <c r="T581" s="146" t="s">
        <v>71</v>
      </c>
      <c r="U581" s="146"/>
      <c r="V581" s="146" t="s">
        <v>75</v>
      </c>
      <c r="W581" s="146" t="s">
        <v>73</v>
      </c>
      <c r="X581" s="146"/>
      <c r="Y581" s="146"/>
      <c r="Z581" s="146"/>
      <c r="AA581" s="146"/>
      <c r="AB581" s="52" t="s">
        <v>187</v>
      </c>
      <c r="AC581" s="52" t="s">
        <v>1400</v>
      </c>
      <c r="AD581" s="52"/>
      <c r="AE581" s="52"/>
      <c r="AF581" s="52"/>
      <c r="AG581" s="52"/>
      <c r="AH581" s="52"/>
      <c r="AI581" s="52"/>
      <c r="AJ581" s="52" t="s">
        <v>73</v>
      </c>
      <c r="AK581" s="52"/>
      <c r="AL581" s="52"/>
      <c r="AM581" s="52"/>
      <c r="AN581" s="52" t="s">
        <v>1401</v>
      </c>
      <c r="AO581" s="147" t="s">
        <v>199</v>
      </c>
      <c r="AP581" s="147" t="s">
        <v>200</v>
      </c>
      <c r="AQ581" s="147" t="s">
        <v>1402</v>
      </c>
      <c r="AR581" s="148" t="s">
        <v>1403</v>
      </c>
      <c r="AS581" s="147">
        <v>313</v>
      </c>
      <c r="AT581" s="254">
        <v>0</v>
      </c>
      <c r="AU581" s="254">
        <v>0</v>
      </c>
      <c r="AV581" s="149">
        <v>0</v>
      </c>
      <c r="AW581" s="149">
        <v>0</v>
      </c>
      <c r="AX581" s="149">
        <v>0</v>
      </c>
      <c r="AY581" s="149">
        <v>132000</v>
      </c>
      <c r="AZ581" s="141" t="s">
        <v>134</v>
      </c>
    </row>
    <row r="582" spans="1:52" s="35" customFormat="1" ht="76.5">
      <c r="A582" s="424" t="s">
        <v>1277</v>
      </c>
      <c r="B582" s="422" t="s">
        <v>1663</v>
      </c>
      <c r="C582" s="142">
        <v>403030006</v>
      </c>
      <c r="D582" s="154" t="s">
        <v>1391</v>
      </c>
      <c r="E582" s="144" t="s">
        <v>1279</v>
      </c>
      <c r="F582" s="145"/>
      <c r="G582" s="145"/>
      <c r="H582" s="146" t="s">
        <v>71</v>
      </c>
      <c r="I582" s="145"/>
      <c r="J582" s="146" t="s">
        <v>510</v>
      </c>
      <c r="K582" s="146" t="s">
        <v>73</v>
      </c>
      <c r="L582" s="146" t="s">
        <v>75</v>
      </c>
      <c r="M582" s="146"/>
      <c r="N582" s="146"/>
      <c r="O582" s="146"/>
      <c r="P582" s="52" t="s">
        <v>186</v>
      </c>
      <c r="Q582" s="52" t="s">
        <v>74</v>
      </c>
      <c r="R582" s="146"/>
      <c r="S582" s="146"/>
      <c r="T582" s="146" t="s">
        <v>71</v>
      </c>
      <c r="U582" s="146"/>
      <c r="V582" s="146" t="s">
        <v>75</v>
      </c>
      <c r="W582" s="146" t="s">
        <v>73</v>
      </c>
      <c r="X582" s="146"/>
      <c r="Y582" s="146"/>
      <c r="Z582" s="146"/>
      <c r="AA582" s="146"/>
      <c r="AB582" s="52" t="s">
        <v>187</v>
      </c>
      <c r="AC582" s="52" t="s">
        <v>1404</v>
      </c>
      <c r="AD582" s="52"/>
      <c r="AE582" s="52"/>
      <c r="AF582" s="52"/>
      <c r="AG582" s="52"/>
      <c r="AH582" s="52"/>
      <c r="AI582" s="52"/>
      <c r="AJ582" s="52" t="s">
        <v>73</v>
      </c>
      <c r="AK582" s="52"/>
      <c r="AL582" s="52"/>
      <c r="AM582" s="52"/>
      <c r="AN582" s="52" t="s">
        <v>1342</v>
      </c>
      <c r="AO582" s="147" t="s">
        <v>199</v>
      </c>
      <c r="AP582" s="147" t="s">
        <v>200</v>
      </c>
      <c r="AQ582" s="147" t="s">
        <v>1405</v>
      </c>
      <c r="AR582" s="148" t="s">
        <v>1406</v>
      </c>
      <c r="AS582" s="147">
        <v>313</v>
      </c>
      <c r="AT582" s="254">
        <v>0</v>
      </c>
      <c r="AU582" s="254">
        <v>0</v>
      </c>
      <c r="AV582" s="149">
        <v>0</v>
      </c>
      <c r="AW582" s="149">
        <v>0</v>
      </c>
      <c r="AX582" s="149">
        <v>0</v>
      </c>
      <c r="AY582" s="149">
        <v>8000000</v>
      </c>
      <c r="AZ582" s="141" t="s">
        <v>134</v>
      </c>
    </row>
    <row r="583" spans="1:52" s="35" customFormat="1" ht="102">
      <c r="A583" s="424" t="s">
        <v>1277</v>
      </c>
      <c r="B583" s="422" t="s">
        <v>1663</v>
      </c>
      <c r="C583" s="142">
        <v>403030006</v>
      </c>
      <c r="D583" s="154" t="s">
        <v>1391</v>
      </c>
      <c r="E583" s="144" t="s">
        <v>1279</v>
      </c>
      <c r="F583" s="145"/>
      <c r="G583" s="145"/>
      <c r="H583" s="146" t="s">
        <v>71</v>
      </c>
      <c r="I583" s="145"/>
      <c r="J583" s="146" t="s">
        <v>510</v>
      </c>
      <c r="K583" s="146" t="s">
        <v>73</v>
      </c>
      <c r="L583" s="146" t="s">
        <v>75</v>
      </c>
      <c r="M583" s="146"/>
      <c r="N583" s="146"/>
      <c r="O583" s="146"/>
      <c r="P583" s="52" t="s">
        <v>186</v>
      </c>
      <c r="Q583" s="52" t="s">
        <v>74</v>
      </c>
      <c r="R583" s="146"/>
      <c r="S583" s="146"/>
      <c r="T583" s="146" t="s">
        <v>71</v>
      </c>
      <c r="U583" s="146"/>
      <c r="V583" s="146" t="s">
        <v>75</v>
      </c>
      <c r="W583" s="146" t="s">
        <v>73</v>
      </c>
      <c r="X583" s="146"/>
      <c r="Y583" s="146"/>
      <c r="Z583" s="146"/>
      <c r="AA583" s="146"/>
      <c r="AB583" s="52" t="s">
        <v>187</v>
      </c>
      <c r="AC583" s="52" t="s">
        <v>1407</v>
      </c>
      <c r="AD583" s="52"/>
      <c r="AE583" s="52"/>
      <c r="AF583" s="52"/>
      <c r="AG583" s="52"/>
      <c r="AH583" s="52"/>
      <c r="AI583" s="52"/>
      <c r="AJ583" s="52" t="s">
        <v>73</v>
      </c>
      <c r="AK583" s="52"/>
      <c r="AL583" s="52"/>
      <c r="AM583" s="52"/>
      <c r="AN583" s="52" t="s">
        <v>1408</v>
      </c>
      <c r="AO583" s="147" t="s">
        <v>199</v>
      </c>
      <c r="AP583" s="147" t="s">
        <v>200</v>
      </c>
      <c r="AQ583" s="147" t="s">
        <v>1409</v>
      </c>
      <c r="AR583" s="148" t="s">
        <v>1410</v>
      </c>
      <c r="AS583" s="147">
        <v>313</v>
      </c>
      <c r="AT583" s="254">
        <v>5754100</v>
      </c>
      <c r="AU583" s="254">
        <v>5732100</v>
      </c>
      <c r="AV583" s="149">
        <v>13595374.91</v>
      </c>
      <c r="AW583" s="149">
        <v>16200000</v>
      </c>
      <c r="AX583" s="149">
        <v>16200000</v>
      </c>
      <c r="AY583" s="149">
        <v>16200000</v>
      </c>
      <c r="AZ583" s="141" t="s">
        <v>134</v>
      </c>
    </row>
    <row r="584" spans="1:52" s="35" customFormat="1" ht="76.5">
      <c r="A584" s="424" t="s">
        <v>1277</v>
      </c>
      <c r="B584" s="422" t="s">
        <v>1663</v>
      </c>
      <c r="C584" s="142">
        <v>403030006</v>
      </c>
      <c r="D584" s="154" t="s">
        <v>1391</v>
      </c>
      <c r="E584" s="144" t="s">
        <v>1279</v>
      </c>
      <c r="F584" s="145"/>
      <c r="G584" s="145"/>
      <c r="H584" s="146" t="s">
        <v>71</v>
      </c>
      <c r="I584" s="145"/>
      <c r="J584" s="146" t="s">
        <v>510</v>
      </c>
      <c r="K584" s="146" t="s">
        <v>73</v>
      </c>
      <c r="L584" s="146" t="s">
        <v>75</v>
      </c>
      <c r="M584" s="146"/>
      <c r="N584" s="146"/>
      <c r="O584" s="146"/>
      <c r="P584" s="52" t="s">
        <v>186</v>
      </c>
      <c r="Q584" s="52" t="s">
        <v>74</v>
      </c>
      <c r="R584" s="146"/>
      <c r="S584" s="146"/>
      <c r="T584" s="146" t="s">
        <v>71</v>
      </c>
      <c r="U584" s="146"/>
      <c r="V584" s="146" t="s">
        <v>75</v>
      </c>
      <c r="W584" s="146" t="s">
        <v>73</v>
      </c>
      <c r="X584" s="146"/>
      <c r="Y584" s="146"/>
      <c r="Z584" s="146"/>
      <c r="AA584" s="146"/>
      <c r="AB584" s="52" t="s">
        <v>187</v>
      </c>
      <c r="AC584" s="52" t="s">
        <v>1411</v>
      </c>
      <c r="AD584" s="52"/>
      <c r="AE584" s="52"/>
      <c r="AF584" s="52"/>
      <c r="AG584" s="52"/>
      <c r="AH584" s="52"/>
      <c r="AI584" s="52"/>
      <c r="AJ584" s="52"/>
      <c r="AK584" s="52"/>
      <c r="AL584" s="52"/>
      <c r="AM584" s="52" t="s">
        <v>1412</v>
      </c>
      <c r="AN584" s="52" t="s">
        <v>1413</v>
      </c>
      <c r="AO584" s="147" t="s">
        <v>199</v>
      </c>
      <c r="AP584" s="147" t="s">
        <v>200</v>
      </c>
      <c r="AQ584" s="147" t="s">
        <v>1414</v>
      </c>
      <c r="AR584" s="148" t="s">
        <v>1415</v>
      </c>
      <c r="AS584" s="147">
        <v>313</v>
      </c>
      <c r="AT584" s="254">
        <v>1408437</v>
      </c>
      <c r="AU584" s="254">
        <v>1392086.7</v>
      </c>
      <c r="AV584" s="149">
        <v>0</v>
      </c>
      <c r="AW584" s="149">
        <v>0</v>
      </c>
      <c r="AX584" s="149">
        <v>0</v>
      </c>
      <c r="AY584" s="149">
        <v>0</v>
      </c>
      <c r="AZ584" s="141" t="s">
        <v>134</v>
      </c>
    </row>
    <row r="585" spans="1:52" s="35" customFormat="1" ht="76.5">
      <c r="A585" s="424" t="s">
        <v>1277</v>
      </c>
      <c r="B585" s="422" t="s">
        <v>1663</v>
      </c>
      <c r="C585" s="142">
        <v>403030006</v>
      </c>
      <c r="D585" s="154" t="s">
        <v>1391</v>
      </c>
      <c r="E585" s="144" t="s">
        <v>1279</v>
      </c>
      <c r="F585" s="145"/>
      <c r="G585" s="145"/>
      <c r="H585" s="146" t="s">
        <v>71</v>
      </c>
      <c r="I585" s="145"/>
      <c r="J585" s="146" t="s">
        <v>510</v>
      </c>
      <c r="K585" s="146" t="s">
        <v>73</v>
      </c>
      <c r="L585" s="146" t="s">
        <v>75</v>
      </c>
      <c r="M585" s="146"/>
      <c r="N585" s="146"/>
      <c r="O585" s="146"/>
      <c r="P585" s="52" t="s">
        <v>186</v>
      </c>
      <c r="Q585" s="52" t="s">
        <v>74</v>
      </c>
      <c r="R585" s="146"/>
      <c r="S585" s="146"/>
      <c r="T585" s="146" t="s">
        <v>71</v>
      </c>
      <c r="U585" s="146"/>
      <c r="V585" s="146" t="s">
        <v>75</v>
      </c>
      <c r="W585" s="146" t="s">
        <v>73</v>
      </c>
      <c r="X585" s="146"/>
      <c r="Y585" s="146"/>
      <c r="Z585" s="146"/>
      <c r="AA585" s="146"/>
      <c r="AB585" s="52" t="s">
        <v>187</v>
      </c>
      <c r="AC585" s="52" t="s">
        <v>1411</v>
      </c>
      <c r="AD585" s="52"/>
      <c r="AE585" s="52"/>
      <c r="AF585" s="52"/>
      <c r="AG585" s="52"/>
      <c r="AH585" s="52"/>
      <c r="AI585" s="52"/>
      <c r="AJ585" s="52"/>
      <c r="AK585" s="52"/>
      <c r="AL585" s="52"/>
      <c r="AM585" s="52" t="s">
        <v>1412</v>
      </c>
      <c r="AN585" s="52" t="s">
        <v>1413</v>
      </c>
      <c r="AO585" s="147" t="s">
        <v>199</v>
      </c>
      <c r="AP585" s="147" t="s">
        <v>200</v>
      </c>
      <c r="AQ585" s="147" t="s">
        <v>1414</v>
      </c>
      <c r="AR585" s="148" t="s">
        <v>1415</v>
      </c>
      <c r="AS585" s="147" t="s">
        <v>122</v>
      </c>
      <c r="AT585" s="254">
        <v>0</v>
      </c>
      <c r="AU585" s="254">
        <v>0</v>
      </c>
      <c r="AV585" s="149">
        <v>1584350</v>
      </c>
      <c r="AW585" s="149">
        <v>938170</v>
      </c>
      <c r="AX585" s="149">
        <v>938170</v>
      </c>
      <c r="AY585" s="149">
        <v>938170</v>
      </c>
      <c r="AZ585" s="141" t="s">
        <v>134</v>
      </c>
    </row>
    <row r="586" spans="1:52" s="35" customFormat="1" ht="76.5">
      <c r="A586" s="424" t="s">
        <v>1277</v>
      </c>
      <c r="B586" s="422" t="s">
        <v>1663</v>
      </c>
      <c r="C586" s="142">
        <v>403030006</v>
      </c>
      <c r="D586" s="154" t="s">
        <v>1391</v>
      </c>
      <c r="E586" s="144" t="s">
        <v>1279</v>
      </c>
      <c r="F586" s="145"/>
      <c r="G586" s="145"/>
      <c r="H586" s="146" t="s">
        <v>71</v>
      </c>
      <c r="I586" s="145"/>
      <c r="J586" s="146" t="s">
        <v>510</v>
      </c>
      <c r="K586" s="146" t="s">
        <v>73</v>
      </c>
      <c r="L586" s="146" t="s">
        <v>75</v>
      </c>
      <c r="M586" s="146"/>
      <c r="N586" s="146"/>
      <c r="O586" s="146"/>
      <c r="P586" s="52" t="s">
        <v>186</v>
      </c>
      <c r="Q586" s="52" t="s">
        <v>74</v>
      </c>
      <c r="R586" s="146"/>
      <c r="S586" s="146"/>
      <c r="T586" s="146" t="s">
        <v>71</v>
      </c>
      <c r="U586" s="146"/>
      <c r="V586" s="146" t="s">
        <v>75</v>
      </c>
      <c r="W586" s="146" t="s">
        <v>73</v>
      </c>
      <c r="X586" s="146"/>
      <c r="Y586" s="146"/>
      <c r="Z586" s="146"/>
      <c r="AA586" s="146"/>
      <c r="AB586" s="52" t="s">
        <v>187</v>
      </c>
      <c r="AC586" s="52" t="s">
        <v>1416</v>
      </c>
      <c r="AD586" s="52"/>
      <c r="AE586" s="52"/>
      <c r="AF586" s="52"/>
      <c r="AG586" s="52"/>
      <c r="AH586" s="52"/>
      <c r="AI586" s="52"/>
      <c r="AJ586" s="52" t="s">
        <v>73</v>
      </c>
      <c r="AK586" s="52"/>
      <c r="AL586" s="52"/>
      <c r="AM586" s="52"/>
      <c r="AN586" s="52" t="s">
        <v>1342</v>
      </c>
      <c r="AO586" s="147" t="s">
        <v>199</v>
      </c>
      <c r="AP586" s="147" t="s">
        <v>200</v>
      </c>
      <c r="AQ586" s="147" t="s">
        <v>1417</v>
      </c>
      <c r="AR586" s="148" t="s">
        <v>1418</v>
      </c>
      <c r="AS586" s="147">
        <v>313</v>
      </c>
      <c r="AT586" s="254">
        <v>0</v>
      </c>
      <c r="AU586" s="254">
        <v>0</v>
      </c>
      <c r="AV586" s="149">
        <v>0</v>
      </c>
      <c r="AW586" s="149">
        <v>0</v>
      </c>
      <c r="AX586" s="149">
        <v>0</v>
      </c>
      <c r="AY586" s="149">
        <v>10800000</v>
      </c>
      <c r="AZ586" s="141" t="s">
        <v>134</v>
      </c>
    </row>
    <row r="587" spans="1:52" s="35" customFormat="1" ht="76.5">
      <c r="A587" s="424" t="s">
        <v>1277</v>
      </c>
      <c r="B587" s="422" t="s">
        <v>1663</v>
      </c>
      <c r="C587" s="142">
        <v>403030006</v>
      </c>
      <c r="D587" s="154" t="s">
        <v>1391</v>
      </c>
      <c r="E587" s="144" t="s">
        <v>1279</v>
      </c>
      <c r="F587" s="145"/>
      <c r="G587" s="145"/>
      <c r="H587" s="146" t="s">
        <v>71</v>
      </c>
      <c r="I587" s="145"/>
      <c r="J587" s="146" t="s">
        <v>510</v>
      </c>
      <c r="K587" s="146" t="s">
        <v>73</v>
      </c>
      <c r="L587" s="146" t="s">
        <v>75</v>
      </c>
      <c r="M587" s="146"/>
      <c r="N587" s="146"/>
      <c r="O587" s="146"/>
      <c r="P587" s="52" t="s">
        <v>186</v>
      </c>
      <c r="Q587" s="52" t="s">
        <v>74</v>
      </c>
      <c r="R587" s="146"/>
      <c r="S587" s="146"/>
      <c r="T587" s="146" t="s">
        <v>71</v>
      </c>
      <c r="U587" s="146"/>
      <c r="V587" s="146" t="s">
        <v>75</v>
      </c>
      <c r="W587" s="146" t="s">
        <v>73</v>
      </c>
      <c r="X587" s="146"/>
      <c r="Y587" s="146"/>
      <c r="Z587" s="146"/>
      <c r="AA587" s="146"/>
      <c r="AB587" s="52" t="s">
        <v>187</v>
      </c>
      <c r="AC587" s="52" t="s">
        <v>1419</v>
      </c>
      <c r="AD587" s="52"/>
      <c r="AE587" s="52"/>
      <c r="AF587" s="52"/>
      <c r="AG587" s="52"/>
      <c r="AH587" s="52"/>
      <c r="AI587" s="52"/>
      <c r="AJ587" s="52" t="s">
        <v>73</v>
      </c>
      <c r="AK587" s="52"/>
      <c r="AL587" s="52"/>
      <c r="AM587" s="52"/>
      <c r="AN587" s="52" t="s">
        <v>1420</v>
      </c>
      <c r="AO587" s="147" t="s">
        <v>199</v>
      </c>
      <c r="AP587" s="147" t="s">
        <v>200</v>
      </c>
      <c r="AQ587" s="147" t="s">
        <v>1421</v>
      </c>
      <c r="AR587" s="148" t="s">
        <v>1422</v>
      </c>
      <c r="AS587" s="147">
        <v>313</v>
      </c>
      <c r="AT587" s="254">
        <v>6364500</v>
      </c>
      <c r="AU587" s="254">
        <v>6364500</v>
      </c>
      <c r="AV587" s="149">
        <v>5940000</v>
      </c>
      <c r="AW587" s="149">
        <v>6480000</v>
      </c>
      <c r="AX587" s="149">
        <v>6480000</v>
      </c>
      <c r="AY587" s="149">
        <v>6480000</v>
      </c>
      <c r="AZ587" s="141" t="s">
        <v>134</v>
      </c>
    </row>
    <row r="588" spans="1:52" s="35" customFormat="1" ht="76.5">
      <c r="A588" s="424" t="s">
        <v>1277</v>
      </c>
      <c r="B588" s="422" t="s">
        <v>1663</v>
      </c>
      <c r="C588" s="142">
        <v>403030006</v>
      </c>
      <c r="D588" s="154" t="s">
        <v>1391</v>
      </c>
      <c r="E588" s="144" t="s">
        <v>1279</v>
      </c>
      <c r="F588" s="145"/>
      <c r="G588" s="145"/>
      <c r="H588" s="146" t="s">
        <v>71</v>
      </c>
      <c r="I588" s="145"/>
      <c r="J588" s="146" t="s">
        <v>510</v>
      </c>
      <c r="K588" s="146" t="s">
        <v>73</v>
      </c>
      <c r="L588" s="146" t="s">
        <v>75</v>
      </c>
      <c r="M588" s="146"/>
      <c r="N588" s="146"/>
      <c r="O588" s="146"/>
      <c r="P588" s="52" t="s">
        <v>186</v>
      </c>
      <c r="Q588" s="52" t="s">
        <v>74</v>
      </c>
      <c r="R588" s="146"/>
      <c r="S588" s="146"/>
      <c r="T588" s="146" t="s">
        <v>71</v>
      </c>
      <c r="U588" s="146"/>
      <c r="V588" s="146" t="s">
        <v>75</v>
      </c>
      <c r="W588" s="146" t="s">
        <v>73</v>
      </c>
      <c r="X588" s="146"/>
      <c r="Y588" s="146"/>
      <c r="Z588" s="146"/>
      <c r="AA588" s="146"/>
      <c r="AB588" s="52" t="s">
        <v>187</v>
      </c>
      <c r="AC588" s="52" t="s">
        <v>1423</v>
      </c>
      <c r="AD588" s="52"/>
      <c r="AE588" s="52"/>
      <c r="AF588" s="52"/>
      <c r="AG588" s="52"/>
      <c r="AH588" s="52"/>
      <c r="AI588" s="52"/>
      <c r="AJ588" s="52" t="s">
        <v>73</v>
      </c>
      <c r="AK588" s="52"/>
      <c r="AL588" s="52"/>
      <c r="AM588" s="52"/>
      <c r="AN588" s="52" t="s">
        <v>1420</v>
      </c>
      <c r="AO588" s="147" t="s">
        <v>199</v>
      </c>
      <c r="AP588" s="147" t="s">
        <v>200</v>
      </c>
      <c r="AQ588" s="147" t="s">
        <v>1424</v>
      </c>
      <c r="AR588" s="148" t="s">
        <v>1425</v>
      </c>
      <c r="AS588" s="147">
        <v>313</v>
      </c>
      <c r="AT588" s="254">
        <v>1237800</v>
      </c>
      <c r="AU588" s="254">
        <v>1237800</v>
      </c>
      <c r="AV588" s="149">
        <v>1137600</v>
      </c>
      <c r="AW588" s="149">
        <v>1307520</v>
      </c>
      <c r="AX588" s="149">
        <v>1307520</v>
      </c>
      <c r="AY588" s="149">
        <v>1307520</v>
      </c>
      <c r="AZ588" s="141" t="s">
        <v>134</v>
      </c>
    </row>
    <row r="589" spans="1:52" s="35" customFormat="1" ht="293.25">
      <c r="A589" s="424" t="s">
        <v>1277</v>
      </c>
      <c r="B589" s="422" t="s">
        <v>1663</v>
      </c>
      <c r="C589" s="142">
        <v>403030006</v>
      </c>
      <c r="D589" s="154" t="s">
        <v>1391</v>
      </c>
      <c r="E589" s="144" t="s">
        <v>1279</v>
      </c>
      <c r="F589" s="145"/>
      <c r="G589" s="145"/>
      <c r="H589" s="146" t="s">
        <v>71</v>
      </c>
      <c r="I589" s="145"/>
      <c r="J589" s="146" t="s">
        <v>510</v>
      </c>
      <c r="K589" s="146" t="s">
        <v>73</v>
      </c>
      <c r="L589" s="146" t="s">
        <v>75</v>
      </c>
      <c r="M589" s="146"/>
      <c r="N589" s="146"/>
      <c r="O589" s="146"/>
      <c r="P589" s="52" t="s">
        <v>186</v>
      </c>
      <c r="Q589" s="52" t="s">
        <v>74</v>
      </c>
      <c r="R589" s="146"/>
      <c r="S589" s="146"/>
      <c r="T589" s="146" t="s">
        <v>71</v>
      </c>
      <c r="U589" s="146"/>
      <c r="V589" s="146" t="s">
        <v>75</v>
      </c>
      <c r="W589" s="146" t="s">
        <v>73</v>
      </c>
      <c r="X589" s="146"/>
      <c r="Y589" s="146"/>
      <c r="Z589" s="146"/>
      <c r="AA589" s="146"/>
      <c r="AB589" s="52" t="s">
        <v>187</v>
      </c>
      <c r="AC589" s="52" t="s">
        <v>1426</v>
      </c>
      <c r="AD589" s="52"/>
      <c r="AE589" s="52"/>
      <c r="AF589" s="52"/>
      <c r="AG589" s="52"/>
      <c r="AH589" s="52"/>
      <c r="AI589" s="52"/>
      <c r="AJ589" s="52" t="s">
        <v>473</v>
      </c>
      <c r="AK589" s="52"/>
      <c r="AL589" s="52"/>
      <c r="AM589" s="52"/>
      <c r="AN589" s="52" t="s">
        <v>1427</v>
      </c>
      <c r="AO589" s="147" t="s">
        <v>199</v>
      </c>
      <c r="AP589" s="147" t="s">
        <v>200</v>
      </c>
      <c r="AQ589" s="147" t="s">
        <v>1428</v>
      </c>
      <c r="AR589" s="148" t="s">
        <v>1429</v>
      </c>
      <c r="AS589" s="147">
        <v>313</v>
      </c>
      <c r="AT589" s="254">
        <v>1025460</v>
      </c>
      <c r="AU589" s="254">
        <v>1025460</v>
      </c>
      <c r="AV589" s="149">
        <v>1025460</v>
      </c>
      <c r="AW589" s="149">
        <v>1025460</v>
      </c>
      <c r="AX589" s="149">
        <v>1025460</v>
      </c>
      <c r="AY589" s="149">
        <v>1025460</v>
      </c>
      <c r="AZ589" s="141" t="s">
        <v>134</v>
      </c>
    </row>
    <row r="590" spans="1:52" s="35" customFormat="1" ht="102">
      <c r="A590" s="424" t="s">
        <v>1277</v>
      </c>
      <c r="B590" s="422" t="s">
        <v>1663</v>
      </c>
      <c r="C590" s="142">
        <v>403030006</v>
      </c>
      <c r="D590" s="154" t="s">
        <v>1391</v>
      </c>
      <c r="E590" s="144" t="s">
        <v>1279</v>
      </c>
      <c r="F590" s="145"/>
      <c r="G590" s="145"/>
      <c r="H590" s="146" t="s">
        <v>71</v>
      </c>
      <c r="I590" s="145"/>
      <c r="J590" s="146" t="s">
        <v>510</v>
      </c>
      <c r="K590" s="146" t="s">
        <v>73</v>
      </c>
      <c r="L590" s="146" t="s">
        <v>75</v>
      </c>
      <c r="M590" s="146"/>
      <c r="N590" s="146"/>
      <c r="O590" s="146"/>
      <c r="P590" s="52" t="s">
        <v>186</v>
      </c>
      <c r="Q590" s="52" t="s">
        <v>74</v>
      </c>
      <c r="R590" s="146"/>
      <c r="S590" s="146"/>
      <c r="T590" s="146" t="s">
        <v>71</v>
      </c>
      <c r="U590" s="146"/>
      <c r="V590" s="146" t="s">
        <v>75</v>
      </c>
      <c r="W590" s="146" t="s">
        <v>73</v>
      </c>
      <c r="X590" s="146"/>
      <c r="Y590" s="146"/>
      <c r="Z590" s="146"/>
      <c r="AA590" s="146"/>
      <c r="AB590" s="52" t="s">
        <v>187</v>
      </c>
      <c r="AC590" s="52" t="s">
        <v>1430</v>
      </c>
      <c r="AD590" s="52"/>
      <c r="AE590" s="52"/>
      <c r="AF590" s="52"/>
      <c r="AG590" s="52"/>
      <c r="AH590" s="52"/>
      <c r="AI590" s="52"/>
      <c r="AJ590" s="73">
        <v>1</v>
      </c>
      <c r="AK590" s="52"/>
      <c r="AL590" s="52"/>
      <c r="AM590" s="52"/>
      <c r="AN590" s="52" t="s">
        <v>1431</v>
      </c>
      <c r="AO590" s="147" t="s">
        <v>199</v>
      </c>
      <c r="AP590" s="147" t="s">
        <v>200</v>
      </c>
      <c r="AQ590" s="147" t="s">
        <v>1432</v>
      </c>
      <c r="AR590" s="148" t="s">
        <v>1433</v>
      </c>
      <c r="AS590" s="147">
        <v>313</v>
      </c>
      <c r="AT590" s="254">
        <v>0</v>
      </c>
      <c r="AU590" s="254">
        <v>0</v>
      </c>
      <c r="AV590" s="149">
        <v>0</v>
      </c>
      <c r="AW590" s="149">
        <v>0</v>
      </c>
      <c r="AX590" s="149">
        <v>0</v>
      </c>
      <c r="AY590" s="149">
        <v>1000000</v>
      </c>
      <c r="AZ590" s="141" t="s">
        <v>134</v>
      </c>
    </row>
    <row r="591" spans="1:52" s="35" customFormat="1" ht="76.5">
      <c r="A591" s="424" t="s">
        <v>1277</v>
      </c>
      <c r="B591" s="422" t="s">
        <v>1663</v>
      </c>
      <c r="C591" s="142">
        <v>403030006</v>
      </c>
      <c r="D591" s="154" t="s">
        <v>1391</v>
      </c>
      <c r="E591" s="144" t="s">
        <v>1279</v>
      </c>
      <c r="F591" s="145"/>
      <c r="G591" s="145"/>
      <c r="H591" s="146" t="s">
        <v>71</v>
      </c>
      <c r="I591" s="145"/>
      <c r="J591" s="146" t="s">
        <v>510</v>
      </c>
      <c r="K591" s="146" t="s">
        <v>73</v>
      </c>
      <c r="L591" s="146" t="s">
        <v>75</v>
      </c>
      <c r="M591" s="146"/>
      <c r="N591" s="146"/>
      <c r="O591" s="146"/>
      <c r="P591" s="52" t="s">
        <v>186</v>
      </c>
      <c r="Q591" s="52" t="s">
        <v>74</v>
      </c>
      <c r="R591" s="146"/>
      <c r="S591" s="146"/>
      <c r="T591" s="146" t="s">
        <v>71</v>
      </c>
      <c r="U591" s="146"/>
      <c r="V591" s="146" t="s">
        <v>75</v>
      </c>
      <c r="W591" s="146" t="s">
        <v>73</v>
      </c>
      <c r="X591" s="146"/>
      <c r="Y591" s="146"/>
      <c r="Z591" s="146"/>
      <c r="AA591" s="146"/>
      <c r="AB591" s="52" t="s">
        <v>187</v>
      </c>
      <c r="AC591" s="52" t="s">
        <v>1434</v>
      </c>
      <c r="AD591" s="52"/>
      <c r="AE591" s="52"/>
      <c r="AF591" s="52"/>
      <c r="AG591" s="52"/>
      <c r="AH591" s="52"/>
      <c r="AI591" s="52"/>
      <c r="AJ591" s="52" t="s">
        <v>1435</v>
      </c>
      <c r="AK591" s="52"/>
      <c r="AL591" s="52"/>
      <c r="AM591" s="52"/>
      <c r="AN591" s="52" t="s">
        <v>1408</v>
      </c>
      <c r="AO591" s="147" t="s">
        <v>199</v>
      </c>
      <c r="AP591" s="147" t="s">
        <v>200</v>
      </c>
      <c r="AQ591" s="147" t="s">
        <v>1436</v>
      </c>
      <c r="AR591" s="148" t="s">
        <v>1437</v>
      </c>
      <c r="AS591" s="147">
        <v>313</v>
      </c>
      <c r="AT591" s="254">
        <v>572000</v>
      </c>
      <c r="AU591" s="254">
        <v>572000</v>
      </c>
      <c r="AV591" s="149">
        <v>576000</v>
      </c>
      <c r="AW591" s="149">
        <v>576000</v>
      </c>
      <c r="AX591" s="149">
        <v>576000</v>
      </c>
      <c r="AY591" s="149">
        <v>576000</v>
      </c>
      <c r="AZ591" s="141" t="s">
        <v>134</v>
      </c>
    </row>
    <row r="592" spans="1:52" s="35" customFormat="1" ht="165.75">
      <c r="A592" s="424" t="s">
        <v>1277</v>
      </c>
      <c r="B592" s="422" t="s">
        <v>1663</v>
      </c>
      <c r="C592" s="142">
        <v>403030006</v>
      </c>
      <c r="D592" s="154" t="s">
        <v>1391</v>
      </c>
      <c r="E592" s="144" t="s">
        <v>1279</v>
      </c>
      <c r="F592" s="145"/>
      <c r="G592" s="145"/>
      <c r="H592" s="146" t="s">
        <v>71</v>
      </c>
      <c r="I592" s="145"/>
      <c r="J592" s="146" t="s">
        <v>510</v>
      </c>
      <c r="K592" s="146" t="s">
        <v>73</v>
      </c>
      <c r="L592" s="146" t="s">
        <v>75</v>
      </c>
      <c r="M592" s="146"/>
      <c r="N592" s="146"/>
      <c r="O592" s="146"/>
      <c r="P592" s="52" t="s">
        <v>186</v>
      </c>
      <c r="Q592" s="52" t="s">
        <v>74</v>
      </c>
      <c r="R592" s="146"/>
      <c r="S592" s="146"/>
      <c r="T592" s="146" t="s">
        <v>71</v>
      </c>
      <c r="U592" s="146"/>
      <c r="V592" s="146" t="s">
        <v>75</v>
      </c>
      <c r="W592" s="146" t="s">
        <v>73</v>
      </c>
      <c r="X592" s="146"/>
      <c r="Y592" s="146"/>
      <c r="Z592" s="146"/>
      <c r="AA592" s="146"/>
      <c r="AB592" s="52" t="s">
        <v>187</v>
      </c>
      <c r="AC592" s="52" t="s">
        <v>1438</v>
      </c>
      <c r="AD592" s="52"/>
      <c r="AE592" s="52"/>
      <c r="AF592" s="52"/>
      <c r="AG592" s="52"/>
      <c r="AH592" s="52"/>
      <c r="AI592" s="52"/>
      <c r="AJ592" s="52" t="s">
        <v>73</v>
      </c>
      <c r="AK592" s="52"/>
      <c r="AL592" s="52"/>
      <c r="AM592" s="52"/>
      <c r="AN592" s="52" t="s">
        <v>1439</v>
      </c>
      <c r="AO592" s="147" t="s">
        <v>199</v>
      </c>
      <c r="AP592" s="147" t="s">
        <v>200</v>
      </c>
      <c r="AQ592" s="147" t="s">
        <v>1440</v>
      </c>
      <c r="AR592" s="148" t="s">
        <v>1441</v>
      </c>
      <c r="AS592" s="147">
        <v>313</v>
      </c>
      <c r="AT592" s="254">
        <v>300000</v>
      </c>
      <c r="AU592" s="254">
        <v>300000</v>
      </c>
      <c r="AV592" s="149">
        <v>500000</v>
      </c>
      <c r="AW592" s="149">
        <v>300000</v>
      </c>
      <c r="AX592" s="149">
        <v>300000</v>
      </c>
      <c r="AY592" s="149">
        <v>300000</v>
      </c>
      <c r="AZ592" s="141" t="s">
        <v>134</v>
      </c>
    </row>
    <row r="593" spans="1:52" s="35" customFormat="1" ht="76.5">
      <c r="A593" s="424" t="s">
        <v>1277</v>
      </c>
      <c r="B593" s="422" t="s">
        <v>1663</v>
      </c>
      <c r="C593" s="142">
        <v>403030006</v>
      </c>
      <c r="D593" s="154" t="s">
        <v>1391</v>
      </c>
      <c r="E593" s="144" t="s">
        <v>1279</v>
      </c>
      <c r="F593" s="145"/>
      <c r="G593" s="145"/>
      <c r="H593" s="146" t="s">
        <v>71</v>
      </c>
      <c r="I593" s="145"/>
      <c r="J593" s="146" t="s">
        <v>510</v>
      </c>
      <c r="K593" s="146" t="s">
        <v>73</v>
      </c>
      <c r="L593" s="146" t="s">
        <v>75</v>
      </c>
      <c r="M593" s="146"/>
      <c r="N593" s="146"/>
      <c r="O593" s="146"/>
      <c r="P593" s="52" t="s">
        <v>186</v>
      </c>
      <c r="Q593" s="52" t="s">
        <v>74</v>
      </c>
      <c r="R593" s="146"/>
      <c r="S593" s="146"/>
      <c r="T593" s="146" t="s">
        <v>71</v>
      </c>
      <c r="U593" s="146"/>
      <c r="V593" s="146" t="s">
        <v>75</v>
      </c>
      <c r="W593" s="146" t="s">
        <v>73</v>
      </c>
      <c r="X593" s="146"/>
      <c r="Y593" s="146"/>
      <c r="Z593" s="146"/>
      <c r="AA593" s="146"/>
      <c r="AB593" s="52" t="s">
        <v>187</v>
      </c>
      <c r="AC593" s="52" t="s">
        <v>1442</v>
      </c>
      <c r="AD593" s="52"/>
      <c r="AE593" s="52"/>
      <c r="AF593" s="52"/>
      <c r="AG593" s="52"/>
      <c r="AH593" s="52"/>
      <c r="AI593" s="52"/>
      <c r="AJ593" s="52" t="s">
        <v>473</v>
      </c>
      <c r="AK593" s="52"/>
      <c r="AL593" s="52"/>
      <c r="AM593" s="52"/>
      <c r="AN593" s="52" t="s">
        <v>1443</v>
      </c>
      <c r="AO593" s="147" t="s">
        <v>199</v>
      </c>
      <c r="AP593" s="147" t="s">
        <v>200</v>
      </c>
      <c r="AQ593" s="147" t="s">
        <v>1444</v>
      </c>
      <c r="AR593" s="148" t="s">
        <v>1445</v>
      </c>
      <c r="AS593" s="147">
        <v>313</v>
      </c>
      <c r="AT593" s="254">
        <v>350000</v>
      </c>
      <c r="AU593" s="254">
        <v>350000</v>
      </c>
      <c r="AV593" s="149">
        <v>0</v>
      </c>
      <c r="AW593" s="149">
        <v>0</v>
      </c>
      <c r="AX593" s="149">
        <v>0</v>
      </c>
      <c r="AY593" s="149">
        <v>0</v>
      </c>
      <c r="AZ593" s="141" t="s">
        <v>134</v>
      </c>
    </row>
    <row r="594" spans="1:52" s="35" customFormat="1" ht="76.5">
      <c r="A594" s="424" t="s">
        <v>1277</v>
      </c>
      <c r="B594" s="422" t="s">
        <v>1663</v>
      </c>
      <c r="C594" s="142">
        <v>403030006</v>
      </c>
      <c r="D594" s="154" t="s">
        <v>1391</v>
      </c>
      <c r="E594" s="144" t="s">
        <v>1279</v>
      </c>
      <c r="F594" s="145"/>
      <c r="G594" s="145"/>
      <c r="H594" s="146" t="s">
        <v>71</v>
      </c>
      <c r="I594" s="145"/>
      <c r="J594" s="146" t="s">
        <v>510</v>
      </c>
      <c r="K594" s="146" t="s">
        <v>73</v>
      </c>
      <c r="L594" s="146" t="s">
        <v>75</v>
      </c>
      <c r="M594" s="146"/>
      <c r="N594" s="146"/>
      <c r="O594" s="146"/>
      <c r="P594" s="52" t="s">
        <v>186</v>
      </c>
      <c r="Q594" s="52" t="s">
        <v>74</v>
      </c>
      <c r="R594" s="146"/>
      <c r="S594" s="146"/>
      <c r="T594" s="146" t="s">
        <v>71</v>
      </c>
      <c r="U594" s="146"/>
      <c r="V594" s="146" t="s">
        <v>75</v>
      </c>
      <c r="W594" s="146" t="s">
        <v>73</v>
      </c>
      <c r="X594" s="146"/>
      <c r="Y594" s="146"/>
      <c r="Z594" s="146"/>
      <c r="AA594" s="146"/>
      <c r="AB594" s="52" t="s">
        <v>187</v>
      </c>
      <c r="AC594" s="52" t="s">
        <v>1446</v>
      </c>
      <c r="AD594" s="52"/>
      <c r="AE594" s="52"/>
      <c r="AF594" s="52"/>
      <c r="AG594" s="52"/>
      <c r="AH594" s="52"/>
      <c r="AI594" s="52"/>
      <c r="AJ594" s="52" t="s">
        <v>473</v>
      </c>
      <c r="AK594" s="52"/>
      <c r="AL594" s="52"/>
      <c r="AM594" s="52"/>
      <c r="AN594" s="52" t="s">
        <v>1447</v>
      </c>
      <c r="AO594" s="147" t="s">
        <v>199</v>
      </c>
      <c r="AP594" s="147" t="s">
        <v>200</v>
      </c>
      <c r="AQ594" s="147" t="s">
        <v>1444</v>
      </c>
      <c r="AR594" s="148" t="s">
        <v>1445</v>
      </c>
      <c r="AS594" s="147">
        <v>313</v>
      </c>
      <c r="AT594" s="254">
        <v>1064100</v>
      </c>
      <c r="AU594" s="254">
        <v>773875</v>
      </c>
      <c r="AV594" s="149">
        <v>1000000</v>
      </c>
      <c r="AW594" s="149">
        <v>1000000</v>
      </c>
      <c r="AX594" s="149">
        <v>1000000</v>
      </c>
      <c r="AY594" s="149">
        <v>1000000</v>
      </c>
      <c r="AZ594" s="141" t="s">
        <v>134</v>
      </c>
    </row>
    <row r="595" spans="1:52" s="35" customFormat="1" ht="114.75">
      <c r="A595" s="424" t="s">
        <v>1277</v>
      </c>
      <c r="B595" s="422" t="s">
        <v>1663</v>
      </c>
      <c r="C595" s="142">
        <v>403030006</v>
      </c>
      <c r="D595" s="154" t="s">
        <v>1391</v>
      </c>
      <c r="E595" s="144" t="s">
        <v>1279</v>
      </c>
      <c r="F595" s="145"/>
      <c r="G595" s="145"/>
      <c r="H595" s="146" t="s">
        <v>71</v>
      </c>
      <c r="I595" s="145"/>
      <c r="J595" s="146" t="s">
        <v>510</v>
      </c>
      <c r="K595" s="146" t="s">
        <v>73</v>
      </c>
      <c r="L595" s="146" t="s">
        <v>75</v>
      </c>
      <c r="M595" s="146"/>
      <c r="N595" s="146"/>
      <c r="O595" s="146"/>
      <c r="P595" s="52" t="s">
        <v>186</v>
      </c>
      <c r="Q595" s="52" t="s">
        <v>74</v>
      </c>
      <c r="R595" s="146"/>
      <c r="S595" s="146"/>
      <c r="T595" s="146" t="s">
        <v>71</v>
      </c>
      <c r="U595" s="146"/>
      <c r="V595" s="146" t="s">
        <v>75</v>
      </c>
      <c r="W595" s="146" t="s">
        <v>73</v>
      </c>
      <c r="X595" s="146"/>
      <c r="Y595" s="146"/>
      <c r="Z595" s="146"/>
      <c r="AA595" s="146"/>
      <c r="AB595" s="52" t="s">
        <v>187</v>
      </c>
      <c r="AC595" s="52" t="s">
        <v>1448</v>
      </c>
      <c r="AD595" s="52"/>
      <c r="AE595" s="52"/>
      <c r="AF595" s="52"/>
      <c r="AG595" s="52"/>
      <c r="AH595" s="52"/>
      <c r="AI595" s="52"/>
      <c r="AJ595" s="52" t="s">
        <v>73</v>
      </c>
      <c r="AK595" s="52"/>
      <c r="AL595" s="52"/>
      <c r="AM595" s="52"/>
      <c r="AN595" s="52" t="s">
        <v>1449</v>
      </c>
      <c r="AO595" s="147" t="s">
        <v>199</v>
      </c>
      <c r="AP595" s="147" t="s">
        <v>200</v>
      </c>
      <c r="AQ595" s="147" t="s">
        <v>1450</v>
      </c>
      <c r="AR595" s="148" t="s">
        <v>1451</v>
      </c>
      <c r="AS595" s="147">
        <v>313</v>
      </c>
      <c r="AT595" s="254">
        <v>0</v>
      </c>
      <c r="AU595" s="254">
        <v>0</v>
      </c>
      <c r="AV595" s="149">
        <v>0</v>
      </c>
      <c r="AW595" s="149">
        <v>0</v>
      </c>
      <c r="AX595" s="149">
        <v>0</v>
      </c>
      <c r="AY595" s="149">
        <v>3750000</v>
      </c>
      <c r="AZ595" s="141" t="s">
        <v>134</v>
      </c>
    </row>
    <row r="596" spans="1:52" s="35" customFormat="1" ht="76.5">
      <c r="A596" s="424" t="s">
        <v>1277</v>
      </c>
      <c r="B596" s="422" t="s">
        <v>1663</v>
      </c>
      <c r="C596" s="142">
        <v>403030006</v>
      </c>
      <c r="D596" s="154" t="s">
        <v>1391</v>
      </c>
      <c r="E596" s="144" t="s">
        <v>1279</v>
      </c>
      <c r="F596" s="145"/>
      <c r="G596" s="145"/>
      <c r="H596" s="146" t="s">
        <v>71</v>
      </c>
      <c r="I596" s="145"/>
      <c r="J596" s="146" t="s">
        <v>510</v>
      </c>
      <c r="K596" s="146" t="s">
        <v>73</v>
      </c>
      <c r="L596" s="146" t="s">
        <v>75</v>
      </c>
      <c r="M596" s="146"/>
      <c r="N596" s="146"/>
      <c r="O596" s="146"/>
      <c r="P596" s="52" t="s">
        <v>186</v>
      </c>
      <c r="Q596" s="52" t="s">
        <v>74</v>
      </c>
      <c r="R596" s="146"/>
      <c r="S596" s="146"/>
      <c r="T596" s="146" t="s">
        <v>71</v>
      </c>
      <c r="U596" s="146"/>
      <c r="V596" s="146" t="s">
        <v>75</v>
      </c>
      <c r="W596" s="146" t="s">
        <v>73</v>
      </c>
      <c r="X596" s="146"/>
      <c r="Y596" s="146"/>
      <c r="Z596" s="146"/>
      <c r="AA596" s="146"/>
      <c r="AB596" s="52" t="s">
        <v>187</v>
      </c>
      <c r="AC596" s="52" t="s">
        <v>1452</v>
      </c>
      <c r="AD596" s="52"/>
      <c r="AE596" s="52"/>
      <c r="AF596" s="52"/>
      <c r="AG596" s="52"/>
      <c r="AH596" s="52"/>
      <c r="AI596" s="52"/>
      <c r="AJ596" s="52" t="s">
        <v>73</v>
      </c>
      <c r="AK596" s="52"/>
      <c r="AL596" s="52"/>
      <c r="AM596" s="52"/>
      <c r="AN596" s="52" t="s">
        <v>1443</v>
      </c>
      <c r="AO596" s="147" t="s">
        <v>199</v>
      </c>
      <c r="AP596" s="147" t="s">
        <v>200</v>
      </c>
      <c r="AQ596" s="147" t="s">
        <v>1453</v>
      </c>
      <c r="AR596" s="148" t="s">
        <v>1454</v>
      </c>
      <c r="AS596" s="147">
        <v>313</v>
      </c>
      <c r="AT596" s="254">
        <v>1719000</v>
      </c>
      <c r="AU596" s="254">
        <v>1719000</v>
      </c>
      <c r="AV596" s="149">
        <v>1854000</v>
      </c>
      <c r="AW596" s="149">
        <v>1854000</v>
      </c>
      <c r="AX596" s="149">
        <v>1854000</v>
      </c>
      <c r="AY596" s="149">
        <v>1854000</v>
      </c>
      <c r="AZ596" s="141" t="s">
        <v>134</v>
      </c>
    </row>
    <row r="597" spans="1:52" s="35" customFormat="1" ht="76.5">
      <c r="A597" s="424" t="s">
        <v>1277</v>
      </c>
      <c r="B597" s="422" t="s">
        <v>1663</v>
      </c>
      <c r="C597" s="142">
        <v>403030006</v>
      </c>
      <c r="D597" s="154" t="s">
        <v>1391</v>
      </c>
      <c r="E597" s="144" t="s">
        <v>1279</v>
      </c>
      <c r="F597" s="145"/>
      <c r="G597" s="145"/>
      <c r="H597" s="146" t="s">
        <v>71</v>
      </c>
      <c r="I597" s="145"/>
      <c r="J597" s="146" t="s">
        <v>510</v>
      </c>
      <c r="K597" s="146" t="s">
        <v>73</v>
      </c>
      <c r="L597" s="146" t="s">
        <v>75</v>
      </c>
      <c r="M597" s="146"/>
      <c r="N597" s="146"/>
      <c r="O597" s="146"/>
      <c r="P597" s="52" t="s">
        <v>186</v>
      </c>
      <c r="Q597" s="52" t="s">
        <v>74</v>
      </c>
      <c r="R597" s="146"/>
      <c r="S597" s="146"/>
      <c r="T597" s="146" t="s">
        <v>71</v>
      </c>
      <c r="U597" s="146"/>
      <c r="V597" s="146" t="s">
        <v>75</v>
      </c>
      <c r="W597" s="146" t="s">
        <v>73</v>
      </c>
      <c r="X597" s="146"/>
      <c r="Y597" s="146"/>
      <c r="Z597" s="146"/>
      <c r="AA597" s="146"/>
      <c r="AB597" s="52" t="s">
        <v>187</v>
      </c>
      <c r="AC597" s="52" t="s">
        <v>1455</v>
      </c>
      <c r="AD597" s="52"/>
      <c r="AE597" s="52"/>
      <c r="AF597" s="52"/>
      <c r="AG597" s="52"/>
      <c r="AH597" s="52"/>
      <c r="AI597" s="52"/>
      <c r="AJ597" s="52" t="s">
        <v>473</v>
      </c>
      <c r="AK597" s="52"/>
      <c r="AL597" s="52"/>
      <c r="AM597" s="52"/>
      <c r="AN597" s="52" t="s">
        <v>1456</v>
      </c>
      <c r="AO597" s="147" t="s">
        <v>199</v>
      </c>
      <c r="AP597" s="147" t="s">
        <v>200</v>
      </c>
      <c r="AQ597" s="147" t="s">
        <v>1457</v>
      </c>
      <c r="AR597" s="148" t="s">
        <v>1458</v>
      </c>
      <c r="AS597" s="147">
        <v>313</v>
      </c>
      <c r="AT597" s="254">
        <v>0</v>
      </c>
      <c r="AU597" s="254">
        <v>0</v>
      </c>
      <c r="AV597" s="149">
        <v>0</v>
      </c>
      <c r="AW597" s="149">
        <v>0</v>
      </c>
      <c r="AX597" s="149">
        <v>0</v>
      </c>
      <c r="AY597" s="149">
        <v>4500000</v>
      </c>
      <c r="AZ597" s="141" t="s">
        <v>134</v>
      </c>
    </row>
    <row r="598" spans="1:52" s="35" customFormat="1" ht="127.5">
      <c r="A598" s="424" t="s">
        <v>1277</v>
      </c>
      <c r="B598" s="422" t="s">
        <v>1663</v>
      </c>
      <c r="C598" s="142">
        <v>403030006</v>
      </c>
      <c r="D598" s="154" t="s">
        <v>1391</v>
      </c>
      <c r="E598" s="144" t="s">
        <v>1279</v>
      </c>
      <c r="F598" s="145"/>
      <c r="G598" s="145"/>
      <c r="H598" s="146" t="s">
        <v>71</v>
      </c>
      <c r="I598" s="145"/>
      <c r="J598" s="146" t="s">
        <v>510</v>
      </c>
      <c r="K598" s="146" t="s">
        <v>73</v>
      </c>
      <c r="L598" s="146" t="s">
        <v>75</v>
      </c>
      <c r="M598" s="146"/>
      <c r="N598" s="146"/>
      <c r="O598" s="146"/>
      <c r="P598" s="52" t="s">
        <v>186</v>
      </c>
      <c r="Q598" s="52" t="s">
        <v>74</v>
      </c>
      <c r="R598" s="146"/>
      <c r="S598" s="146"/>
      <c r="T598" s="146" t="s">
        <v>71</v>
      </c>
      <c r="U598" s="146"/>
      <c r="V598" s="146" t="s">
        <v>75</v>
      </c>
      <c r="W598" s="146" t="s">
        <v>73</v>
      </c>
      <c r="X598" s="146"/>
      <c r="Y598" s="146"/>
      <c r="Z598" s="146"/>
      <c r="AA598" s="146"/>
      <c r="AB598" s="52" t="s">
        <v>187</v>
      </c>
      <c r="AC598" s="52" t="s">
        <v>1459</v>
      </c>
      <c r="AD598" s="52"/>
      <c r="AE598" s="52"/>
      <c r="AF598" s="52"/>
      <c r="AG598" s="52"/>
      <c r="AH598" s="52"/>
      <c r="AI598" s="52"/>
      <c r="AJ598" s="52" t="s">
        <v>473</v>
      </c>
      <c r="AK598" s="52"/>
      <c r="AL598" s="52"/>
      <c r="AM598" s="52"/>
      <c r="AN598" s="52" t="s">
        <v>1460</v>
      </c>
      <c r="AO598" s="147" t="s">
        <v>199</v>
      </c>
      <c r="AP598" s="147" t="s">
        <v>200</v>
      </c>
      <c r="AQ598" s="147" t="s">
        <v>1461</v>
      </c>
      <c r="AR598" s="148" t="s">
        <v>1462</v>
      </c>
      <c r="AS598" s="147">
        <v>313</v>
      </c>
      <c r="AT598" s="254">
        <v>30000</v>
      </c>
      <c r="AU598" s="254">
        <v>30000</v>
      </c>
      <c r="AV598" s="149">
        <v>100000</v>
      </c>
      <c r="AW598" s="149">
        <v>50000</v>
      </c>
      <c r="AX598" s="149">
        <v>50000</v>
      </c>
      <c r="AY598" s="149">
        <v>50000</v>
      </c>
      <c r="AZ598" s="141" t="s">
        <v>134</v>
      </c>
    </row>
    <row r="599" spans="1:52" s="35" customFormat="1" ht="153">
      <c r="A599" s="424" t="s">
        <v>1277</v>
      </c>
      <c r="B599" s="422" t="s">
        <v>1663</v>
      </c>
      <c r="C599" s="142">
        <v>403030006</v>
      </c>
      <c r="D599" s="154" t="s">
        <v>1391</v>
      </c>
      <c r="E599" s="144" t="s">
        <v>1279</v>
      </c>
      <c r="F599" s="145"/>
      <c r="G599" s="145"/>
      <c r="H599" s="146" t="s">
        <v>71</v>
      </c>
      <c r="I599" s="145"/>
      <c r="J599" s="146" t="s">
        <v>510</v>
      </c>
      <c r="K599" s="146" t="s">
        <v>73</v>
      </c>
      <c r="L599" s="146" t="s">
        <v>75</v>
      </c>
      <c r="M599" s="146"/>
      <c r="N599" s="146"/>
      <c r="O599" s="146"/>
      <c r="P599" s="52" t="s">
        <v>186</v>
      </c>
      <c r="Q599" s="52" t="s">
        <v>74</v>
      </c>
      <c r="R599" s="146"/>
      <c r="S599" s="146"/>
      <c r="T599" s="146" t="s">
        <v>71</v>
      </c>
      <c r="U599" s="146"/>
      <c r="V599" s="146" t="s">
        <v>75</v>
      </c>
      <c r="W599" s="146" t="s">
        <v>73</v>
      </c>
      <c r="X599" s="146"/>
      <c r="Y599" s="146"/>
      <c r="Z599" s="146"/>
      <c r="AA599" s="146"/>
      <c r="AB599" s="52" t="s">
        <v>187</v>
      </c>
      <c r="AC599" s="52" t="s">
        <v>1463</v>
      </c>
      <c r="AD599" s="52"/>
      <c r="AE599" s="52"/>
      <c r="AF599" s="52"/>
      <c r="AG599" s="52"/>
      <c r="AH599" s="52"/>
      <c r="AI599" s="52"/>
      <c r="AJ599" s="52" t="s">
        <v>473</v>
      </c>
      <c r="AK599" s="52"/>
      <c r="AL599" s="52"/>
      <c r="AM599" s="52"/>
      <c r="AN599" s="52" t="s">
        <v>1464</v>
      </c>
      <c r="AO599" s="147" t="s">
        <v>199</v>
      </c>
      <c r="AP599" s="147" t="s">
        <v>200</v>
      </c>
      <c r="AQ599" s="147" t="s">
        <v>1465</v>
      </c>
      <c r="AR599" s="148" t="s">
        <v>1466</v>
      </c>
      <c r="AS599" s="147">
        <v>313</v>
      </c>
      <c r="AT599" s="254">
        <v>14722.5</v>
      </c>
      <c r="AU599" s="254">
        <v>14722.5</v>
      </c>
      <c r="AV599" s="149">
        <v>0</v>
      </c>
      <c r="AW599" s="149">
        <v>0</v>
      </c>
      <c r="AX599" s="149">
        <v>0</v>
      </c>
      <c r="AY599" s="149">
        <v>0</v>
      </c>
      <c r="AZ599" s="141" t="s">
        <v>134</v>
      </c>
    </row>
    <row r="600" spans="1:52" s="35" customFormat="1" ht="76.5">
      <c r="A600" s="424" t="s">
        <v>1277</v>
      </c>
      <c r="B600" s="422" t="s">
        <v>1663</v>
      </c>
      <c r="C600" s="142">
        <v>403030006</v>
      </c>
      <c r="D600" s="154" t="s">
        <v>1391</v>
      </c>
      <c r="E600" s="144" t="s">
        <v>1279</v>
      </c>
      <c r="F600" s="145"/>
      <c r="G600" s="145"/>
      <c r="H600" s="146" t="s">
        <v>71</v>
      </c>
      <c r="I600" s="145"/>
      <c r="J600" s="146" t="s">
        <v>510</v>
      </c>
      <c r="K600" s="146" t="s">
        <v>73</v>
      </c>
      <c r="L600" s="146" t="s">
        <v>75</v>
      </c>
      <c r="M600" s="146"/>
      <c r="N600" s="146"/>
      <c r="O600" s="146"/>
      <c r="P600" s="52" t="s">
        <v>186</v>
      </c>
      <c r="Q600" s="52" t="s">
        <v>74</v>
      </c>
      <c r="R600" s="146"/>
      <c r="S600" s="146"/>
      <c r="T600" s="146" t="s">
        <v>71</v>
      </c>
      <c r="U600" s="146"/>
      <c r="V600" s="146" t="s">
        <v>75</v>
      </c>
      <c r="W600" s="146" t="s">
        <v>73</v>
      </c>
      <c r="X600" s="146"/>
      <c r="Y600" s="146"/>
      <c r="Z600" s="146"/>
      <c r="AA600" s="146"/>
      <c r="AB600" s="52" t="s">
        <v>187</v>
      </c>
      <c r="AC600" s="52" t="s">
        <v>1446</v>
      </c>
      <c r="AD600" s="52"/>
      <c r="AE600" s="52"/>
      <c r="AF600" s="52"/>
      <c r="AG600" s="52"/>
      <c r="AH600" s="52"/>
      <c r="AI600" s="52"/>
      <c r="AJ600" s="73">
        <v>2</v>
      </c>
      <c r="AK600" s="52"/>
      <c r="AL600" s="52"/>
      <c r="AM600" s="52"/>
      <c r="AN600" s="52" t="s">
        <v>1447</v>
      </c>
      <c r="AO600" s="147" t="s">
        <v>199</v>
      </c>
      <c r="AP600" s="147" t="s">
        <v>200</v>
      </c>
      <c r="AQ600" s="147" t="s">
        <v>1467</v>
      </c>
      <c r="AR600" s="148" t="s">
        <v>1468</v>
      </c>
      <c r="AS600" s="147" t="s">
        <v>122</v>
      </c>
      <c r="AT600" s="254">
        <v>0</v>
      </c>
      <c r="AU600" s="254">
        <v>0</v>
      </c>
      <c r="AV600" s="149">
        <v>20000</v>
      </c>
      <c r="AW600" s="149">
        <v>20000</v>
      </c>
      <c r="AX600" s="149">
        <v>20000</v>
      </c>
      <c r="AY600" s="149">
        <v>20000</v>
      </c>
      <c r="AZ600" s="141" t="s">
        <v>134</v>
      </c>
    </row>
    <row r="601" spans="1:52" s="35" customFormat="1" ht="165.75">
      <c r="A601" s="424" t="s">
        <v>1277</v>
      </c>
      <c r="B601" s="422" t="s">
        <v>1663</v>
      </c>
      <c r="C601" s="142">
        <v>403030006</v>
      </c>
      <c r="D601" s="154" t="s">
        <v>1391</v>
      </c>
      <c r="E601" s="144" t="s">
        <v>1279</v>
      </c>
      <c r="F601" s="145"/>
      <c r="G601" s="145"/>
      <c r="H601" s="146" t="s">
        <v>71</v>
      </c>
      <c r="I601" s="145"/>
      <c r="J601" s="146" t="s">
        <v>510</v>
      </c>
      <c r="K601" s="146" t="s">
        <v>73</v>
      </c>
      <c r="L601" s="146" t="s">
        <v>75</v>
      </c>
      <c r="M601" s="146"/>
      <c r="N601" s="146"/>
      <c r="O601" s="146"/>
      <c r="P601" s="52" t="s">
        <v>186</v>
      </c>
      <c r="Q601" s="52" t="s">
        <v>74</v>
      </c>
      <c r="R601" s="146"/>
      <c r="S601" s="146"/>
      <c r="T601" s="146" t="s">
        <v>71</v>
      </c>
      <c r="U601" s="146"/>
      <c r="V601" s="146" t="s">
        <v>75</v>
      </c>
      <c r="W601" s="146" t="s">
        <v>73</v>
      </c>
      <c r="X601" s="146"/>
      <c r="Y601" s="146"/>
      <c r="Z601" s="146"/>
      <c r="AA601" s="146"/>
      <c r="AB601" s="52" t="s">
        <v>187</v>
      </c>
      <c r="AC601" s="52" t="s">
        <v>1469</v>
      </c>
      <c r="AD601" s="52"/>
      <c r="AE601" s="52"/>
      <c r="AF601" s="52"/>
      <c r="AG601" s="52"/>
      <c r="AH601" s="52"/>
      <c r="AI601" s="52"/>
      <c r="AJ601" s="52" t="s">
        <v>473</v>
      </c>
      <c r="AK601" s="52"/>
      <c r="AL601" s="52"/>
      <c r="AM601" s="52"/>
      <c r="AN601" s="52" t="s">
        <v>1470</v>
      </c>
      <c r="AO601" s="147" t="s">
        <v>199</v>
      </c>
      <c r="AP601" s="147" t="s">
        <v>200</v>
      </c>
      <c r="AQ601" s="147" t="s">
        <v>1471</v>
      </c>
      <c r="AR601" s="148" t="s">
        <v>1472</v>
      </c>
      <c r="AS601" s="147">
        <v>313</v>
      </c>
      <c r="AT601" s="254">
        <v>10771.62</v>
      </c>
      <c r="AU601" s="254">
        <v>10771.62</v>
      </c>
      <c r="AV601" s="149">
        <v>0</v>
      </c>
      <c r="AW601" s="149">
        <v>0</v>
      </c>
      <c r="AX601" s="149">
        <v>0</v>
      </c>
      <c r="AY601" s="149">
        <v>0</v>
      </c>
      <c r="AZ601" s="141" t="s">
        <v>134</v>
      </c>
    </row>
    <row r="602" spans="1:52" s="35" customFormat="1" ht="165.75">
      <c r="A602" s="424" t="s">
        <v>1277</v>
      </c>
      <c r="B602" s="422" t="s">
        <v>1663</v>
      </c>
      <c r="C602" s="142">
        <v>403030006</v>
      </c>
      <c r="D602" s="154" t="s">
        <v>1391</v>
      </c>
      <c r="E602" s="144" t="s">
        <v>1279</v>
      </c>
      <c r="F602" s="145"/>
      <c r="G602" s="145"/>
      <c r="H602" s="146" t="s">
        <v>71</v>
      </c>
      <c r="I602" s="145"/>
      <c r="J602" s="146" t="s">
        <v>510</v>
      </c>
      <c r="K602" s="146" t="s">
        <v>73</v>
      </c>
      <c r="L602" s="146" t="s">
        <v>75</v>
      </c>
      <c r="M602" s="146"/>
      <c r="N602" s="146"/>
      <c r="O602" s="146"/>
      <c r="P602" s="52" t="s">
        <v>186</v>
      </c>
      <c r="Q602" s="52" t="s">
        <v>74</v>
      </c>
      <c r="R602" s="146"/>
      <c r="S602" s="146"/>
      <c r="T602" s="146" t="s">
        <v>71</v>
      </c>
      <c r="U602" s="146"/>
      <c r="V602" s="146" t="s">
        <v>75</v>
      </c>
      <c r="W602" s="146" t="s">
        <v>73</v>
      </c>
      <c r="X602" s="146"/>
      <c r="Y602" s="146"/>
      <c r="Z602" s="146"/>
      <c r="AA602" s="146"/>
      <c r="AB602" s="52" t="s">
        <v>187</v>
      </c>
      <c r="AC602" s="52" t="s">
        <v>1469</v>
      </c>
      <c r="AD602" s="52"/>
      <c r="AE602" s="52"/>
      <c r="AF602" s="52"/>
      <c r="AG602" s="52"/>
      <c r="AH602" s="52"/>
      <c r="AI602" s="52"/>
      <c r="AJ602" s="52" t="s">
        <v>473</v>
      </c>
      <c r="AK602" s="52"/>
      <c r="AL602" s="52"/>
      <c r="AM602" s="52"/>
      <c r="AN602" s="52" t="s">
        <v>1470</v>
      </c>
      <c r="AO602" s="147" t="s">
        <v>199</v>
      </c>
      <c r="AP602" s="147" t="s">
        <v>200</v>
      </c>
      <c r="AQ602" s="147" t="s">
        <v>1471</v>
      </c>
      <c r="AR602" s="148" t="s">
        <v>1472</v>
      </c>
      <c r="AS602" s="147" t="s">
        <v>122</v>
      </c>
      <c r="AT602" s="254">
        <v>0</v>
      </c>
      <c r="AU602" s="254">
        <v>0</v>
      </c>
      <c r="AV602" s="149">
        <v>193074</v>
      </c>
      <c r="AW602" s="149">
        <v>300000</v>
      </c>
      <c r="AX602" s="149">
        <v>300000</v>
      </c>
      <c r="AY602" s="149">
        <v>300000</v>
      </c>
      <c r="AZ602" s="141" t="s">
        <v>134</v>
      </c>
    </row>
    <row r="603" spans="1:52" s="35" customFormat="1" ht="267.75">
      <c r="A603" s="424" t="s">
        <v>1277</v>
      </c>
      <c r="B603" s="422" t="s">
        <v>1663</v>
      </c>
      <c r="C603" s="142">
        <v>404010007</v>
      </c>
      <c r="D603" s="154" t="s">
        <v>1473</v>
      </c>
      <c r="E603" s="144" t="s">
        <v>1474</v>
      </c>
      <c r="F603" s="145"/>
      <c r="G603" s="145"/>
      <c r="H603" s="146">
        <v>4</v>
      </c>
      <c r="I603" s="145"/>
      <c r="J603" s="146">
        <v>17</v>
      </c>
      <c r="K603" s="146"/>
      <c r="L603" s="146"/>
      <c r="M603" s="146"/>
      <c r="N603" s="146">
        <v>13</v>
      </c>
      <c r="O603" s="146"/>
      <c r="P603" s="52" t="s">
        <v>1475</v>
      </c>
      <c r="Q603" s="52" t="s">
        <v>1476</v>
      </c>
      <c r="R603" s="146"/>
      <c r="S603" s="146"/>
      <c r="T603" s="146"/>
      <c r="U603" s="146"/>
      <c r="V603" s="146" t="s">
        <v>95</v>
      </c>
      <c r="W603" s="146"/>
      <c r="X603" s="146" t="s">
        <v>1477</v>
      </c>
      <c r="Y603" s="146"/>
      <c r="Z603" s="146"/>
      <c r="AA603" s="146"/>
      <c r="AB603" s="52" t="s">
        <v>1478</v>
      </c>
      <c r="AC603" s="52" t="s">
        <v>1289</v>
      </c>
      <c r="AD603" s="52"/>
      <c r="AE603" s="52"/>
      <c r="AF603" s="52"/>
      <c r="AG603" s="52"/>
      <c r="AH603" s="52"/>
      <c r="AI603" s="52"/>
      <c r="AJ603" s="52"/>
      <c r="AK603" s="52"/>
      <c r="AL603" s="52"/>
      <c r="AM603" s="52" t="s">
        <v>1479</v>
      </c>
      <c r="AN603" s="52" t="s">
        <v>1291</v>
      </c>
      <c r="AO603" s="597" t="s">
        <v>199</v>
      </c>
      <c r="AP603" s="597" t="s">
        <v>200</v>
      </c>
      <c r="AQ603" s="597" t="s">
        <v>1480</v>
      </c>
      <c r="AR603" s="148" t="s">
        <v>1481</v>
      </c>
      <c r="AS603" s="147">
        <v>244</v>
      </c>
      <c r="AT603" s="254">
        <v>3099584.01</v>
      </c>
      <c r="AU603" s="254">
        <v>3099584.01</v>
      </c>
      <c r="AV603" s="149">
        <v>3055819.08</v>
      </c>
      <c r="AW603" s="149">
        <f>3315424-203600</f>
        <v>3111824</v>
      </c>
      <c r="AX603" s="149">
        <f>3228800-203600</f>
        <v>3025200</v>
      </c>
      <c r="AY603" s="149">
        <f>3228800-203600</f>
        <v>3025200</v>
      </c>
      <c r="AZ603" s="141" t="s">
        <v>1358</v>
      </c>
    </row>
    <row r="604" spans="1:52" s="35" customFormat="1" ht="267.75">
      <c r="A604" s="424" t="s">
        <v>1277</v>
      </c>
      <c r="B604" s="422" t="s">
        <v>1663</v>
      </c>
      <c r="C604" s="142">
        <v>404010007</v>
      </c>
      <c r="D604" s="154" t="s">
        <v>1473</v>
      </c>
      <c r="E604" s="144" t="s">
        <v>1474</v>
      </c>
      <c r="F604" s="145"/>
      <c r="G604" s="145"/>
      <c r="H604" s="146">
        <v>4</v>
      </c>
      <c r="I604" s="145"/>
      <c r="J604" s="146">
        <v>17</v>
      </c>
      <c r="K604" s="146"/>
      <c r="L604" s="146"/>
      <c r="M604" s="146"/>
      <c r="N604" s="146">
        <v>13</v>
      </c>
      <c r="O604" s="146"/>
      <c r="P604" s="52" t="s">
        <v>1475</v>
      </c>
      <c r="Q604" s="52" t="s">
        <v>1476</v>
      </c>
      <c r="R604" s="146"/>
      <c r="S604" s="146"/>
      <c r="T604" s="146"/>
      <c r="U604" s="146"/>
      <c r="V604" s="146" t="s">
        <v>95</v>
      </c>
      <c r="W604" s="146"/>
      <c r="X604" s="146" t="s">
        <v>1477</v>
      </c>
      <c r="Y604" s="146"/>
      <c r="Z604" s="146"/>
      <c r="AA604" s="146"/>
      <c r="AB604" s="52" t="s">
        <v>1478</v>
      </c>
      <c r="AC604" s="52" t="s">
        <v>1289</v>
      </c>
      <c r="AD604" s="52"/>
      <c r="AE604" s="52"/>
      <c r="AF604" s="52"/>
      <c r="AG604" s="52"/>
      <c r="AH604" s="52"/>
      <c r="AI604" s="52"/>
      <c r="AJ604" s="52"/>
      <c r="AK604" s="52"/>
      <c r="AL604" s="52"/>
      <c r="AM604" s="52" t="s">
        <v>1479</v>
      </c>
      <c r="AN604" s="52" t="s">
        <v>1291</v>
      </c>
      <c r="AO604" s="598" t="s">
        <v>199</v>
      </c>
      <c r="AP604" s="598" t="s">
        <v>200</v>
      </c>
      <c r="AQ604" s="598" t="s">
        <v>1480</v>
      </c>
      <c r="AR604" s="148" t="s">
        <v>1481</v>
      </c>
      <c r="AS604" s="147" t="s">
        <v>122</v>
      </c>
      <c r="AT604" s="254">
        <v>391133005</v>
      </c>
      <c r="AU604" s="254">
        <v>391128571.92000002</v>
      </c>
      <c r="AV604" s="149">
        <v>373456800</v>
      </c>
      <c r="AW604" s="149">
        <v>384900186</v>
      </c>
      <c r="AX604" s="149">
        <v>384986810</v>
      </c>
      <c r="AY604" s="149">
        <v>384986810</v>
      </c>
      <c r="AZ604" s="141" t="s">
        <v>1358</v>
      </c>
    </row>
    <row r="605" spans="1:52" s="35" customFormat="1" ht="267.75">
      <c r="A605" s="424" t="s">
        <v>1277</v>
      </c>
      <c r="B605" s="422" t="s">
        <v>1663</v>
      </c>
      <c r="C605" s="142">
        <v>404010007</v>
      </c>
      <c r="D605" s="154" t="s">
        <v>1473</v>
      </c>
      <c r="E605" s="144" t="s">
        <v>1474</v>
      </c>
      <c r="F605" s="145"/>
      <c r="G605" s="145"/>
      <c r="H605" s="146">
        <v>4</v>
      </c>
      <c r="I605" s="145"/>
      <c r="J605" s="146">
        <v>17</v>
      </c>
      <c r="K605" s="146"/>
      <c r="L605" s="146"/>
      <c r="M605" s="146"/>
      <c r="N605" s="146">
        <v>13</v>
      </c>
      <c r="O605" s="146"/>
      <c r="P605" s="52" t="s">
        <v>1475</v>
      </c>
      <c r="Q605" s="52" t="s">
        <v>1476</v>
      </c>
      <c r="R605" s="146"/>
      <c r="S605" s="146"/>
      <c r="T605" s="146"/>
      <c r="U605" s="146"/>
      <c r="V605" s="146" t="s">
        <v>95</v>
      </c>
      <c r="W605" s="146"/>
      <c r="X605" s="146" t="s">
        <v>1477</v>
      </c>
      <c r="Y605" s="146"/>
      <c r="Z605" s="146"/>
      <c r="AA605" s="146"/>
      <c r="AB605" s="52" t="s">
        <v>1478</v>
      </c>
      <c r="AC605" s="52" t="s">
        <v>1289</v>
      </c>
      <c r="AD605" s="52"/>
      <c r="AE605" s="52"/>
      <c r="AF605" s="52"/>
      <c r="AG605" s="52"/>
      <c r="AH605" s="52"/>
      <c r="AI605" s="52"/>
      <c r="AJ605" s="52"/>
      <c r="AK605" s="52"/>
      <c r="AL605" s="52"/>
      <c r="AM605" s="52" t="s">
        <v>1479</v>
      </c>
      <c r="AN605" s="52" t="s">
        <v>1291</v>
      </c>
      <c r="AO605" s="598" t="s">
        <v>199</v>
      </c>
      <c r="AP605" s="598" t="s">
        <v>109</v>
      </c>
      <c r="AQ605" s="598" t="s">
        <v>1480</v>
      </c>
      <c r="AR605" s="148" t="s">
        <v>1481</v>
      </c>
      <c r="AS605" s="147">
        <v>121</v>
      </c>
      <c r="AT605" s="254">
        <v>2173943</v>
      </c>
      <c r="AU605" s="254">
        <v>2173943</v>
      </c>
      <c r="AV605" s="149">
        <v>1976276.06</v>
      </c>
      <c r="AW605" s="149">
        <v>2000000</v>
      </c>
      <c r="AX605" s="149">
        <v>2000000</v>
      </c>
      <c r="AY605" s="149">
        <v>2000000</v>
      </c>
      <c r="AZ605" s="141" t="s">
        <v>1358</v>
      </c>
    </row>
    <row r="606" spans="1:52" s="35" customFormat="1" ht="267.75">
      <c r="A606" s="424" t="s">
        <v>1277</v>
      </c>
      <c r="B606" s="422" t="s">
        <v>1663</v>
      </c>
      <c r="C606" s="142">
        <v>404010007</v>
      </c>
      <c r="D606" s="154" t="s">
        <v>1473</v>
      </c>
      <c r="E606" s="144" t="s">
        <v>1474</v>
      </c>
      <c r="F606" s="145"/>
      <c r="G606" s="145"/>
      <c r="H606" s="146">
        <v>4</v>
      </c>
      <c r="I606" s="145"/>
      <c r="J606" s="146">
        <v>17</v>
      </c>
      <c r="K606" s="146"/>
      <c r="L606" s="146"/>
      <c r="M606" s="146"/>
      <c r="N606" s="146">
        <v>13</v>
      </c>
      <c r="O606" s="146"/>
      <c r="P606" s="52" t="s">
        <v>1475</v>
      </c>
      <c r="Q606" s="52" t="s">
        <v>1476</v>
      </c>
      <c r="R606" s="146"/>
      <c r="S606" s="146"/>
      <c r="T606" s="146"/>
      <c r="U606" s="146"/>
      <c r="V606" s="146" t="s">
        <v>95</v>
      </c>
      <c r="W606" s="146"/>
      <c r="X606" s="146" t="s">
        <v>1477</v>
      </c>
      <c r="Y606" s="146"/>
      <c r="Z606" s="146"/>
      <c r="AA606" s="146"/>
      <c r="AB606" s="52" t="s">
        <v>1478</v>
      </c>
      <c r="AC606" s="52" t="s">
        <v>1289</v>
      </c>
      <c r="AD606" s="52"/>
      <c r="AE606" s="52"/>
      <c r="AF606" s="52"/>
      <c r="AG606" s="52"/>
      <c r="AH606" s="52"/>
      <c r="AI606" s="52"/>
      <c r="AJ606" s="52"/>
      <c r="AK606" s="52"/>
      <c r="AL606" s="52"/>
      <c r="AM606" s="52" t="s">
        <v>1482</v>
      </c>
      <c r="AN606" s="52" t="s">
        <v>1291</v>
      </c>
      <c r="AO606" s="598" t="s">
        <v>199</v>
      </c>
      <c r="AP606" s="598" t="s">
        <v>109</v>
      </c>
      <c r="AQ606" s="598" t="s">
        <v>1480</v>
      </c>
      <c r="AR606" s="148" t="s">
        <v>1481</v>
      </c>
      <c r="AS606" s="147">
        <v>129</v>
      </c>
      <c r="AT606" s="254">
        <v>593467.99</v>
      </c>
      <c r="AU606" s="254">
        <v>593467.99</v>
      </c>
      <c r="AV606" s="149">
        <v>569723.93999999994</v>
      </c>
      <c r="AW606" s="149">
        <v>546000</v>
      </c>
      <c r="AX606" s="149">
        <v>546000</v>
      </c>
      <c r="AY606" s="149">
        <v>546000</v>
      </c>
      <c r="AZ606" s="141" t="s">
        <v>1358</v>
      </c>
    </row>
    <row r="607" spans="1:52" s="35" customFormat="1" ht="165.75">
      <c r="A607" s="424" t="s">
        <v>1277</v>
      </c>
      <c r="B607" s="422" t="s">
        <v>1663</v>
      </c>
      <c r="C607" s="142">
        <v>404010008</v>
      </c>
      <c r="D607" s="154" t="s">
        <v>1483</v>
      </c>
      <c r="E607" s="144" t="s">
        <v>1484</v>
      </c>
      <c r="F607" s="145"/>
      <c r="G607" s="145"/>
      <c r="H607" s="146"/>
      <c r="I607" s="145"/>
      <c r="J607" s="146">
        <v>25</v>
      </c>
      <c r="K607" s="146">
        <v>9</v>
      </c>
      <c r="L607" s="146"/>
      <c r="M607" s="146"/>
      <c r="N607" s="146"/>
      <c r="O607" s="146"/>
      <c r="P607" s="52" t="s">
        <v>1485</v>
      </c>
      <c r="Q607" s="52" t="s">
        <v>1486</v>
      </c>
      <c r="R607" s="146"/>
      <c r="S607" s="146"/>
      <c r="T607" s="146"/>
      <c r="U607" s="146"/>
      <c r="V607" s="146">
        <v>1</v>
      </c>
      <c r="W607" s="146"/>
      <c r="X607" s="146">
        <v>22</v>
      </c>
      <c r="Y607" s="146"/>
      <c r="Z607" s="146"/>
      <c r="AA607" s="146"/>
      <c r="AB607" s="52" t="s">
        <v>1342</v>
      </c>
      <c r="AC607" s="52" t="s">
        <v>1289</v>
      </c>
      <c r="AD607" s="52"/>
      <c r="AE607" s="52"/>
      <c r="AF607" s="52"/>
      <c r="AG607" s="52"/>
      <c r="AH607" s="52"/>
      <c r="AI607" s="52"/>
      <c r="AJ607" s="52"/>
      <c r="AK607" s="52"/>
      <c r="AL607" s="52"/>
      <c r="AM607" s="52" t="s">
        <v>1487</v>
      </c>
      <c r="AN607" s="52" t="s">
        <v>1291</v>
      </c>
      <c r="AO607" s="599" t="s">
        <v>199</v>
      </c>
      <c r="AP607" s="599" t="s">
        <v>200</v>
      </c>
      <c r="AQ607" s="599" t="s">
        <v>1488</v>
      </c>
      <c r="AR607" s="148" t="s">
        <v>1489</v>
      </c>
      <c r="AS607" s="147">
        <v>244</v>
      </c>
      <c r="AT607" s="254">
        <v>273286.23</v>
      </c>
      <c r="AU607" s="254">
        <v>273286.23</v>
      </c>
      <c r="AV607" s="149">
        <v>278287.51</v>
      </c>
      <c r="AW607" s="149">
        <f>274610</f>
        <v>274610</v>
      </c>
      <c r="AX607" s="149">
        <f>285630</f>
        <v>285630</v>
      </c>
      <c r="AY607" s="149">
        <f>285630</f>
        <v>285630</v>
      </c>
      <c r="AZ607" s="141" t="s">
        <v>1358</v>
      </c>
    </row>
    <row r="608" spans="1:52" s="35" customFormat="1" ht="165.75">
      <c r="A608" s="424" t="s">
        <v>1277</v>
      </c>
      <c r="B608" s="422" t="s">
        <v>1663</v>
      </c>
      <c r="C608" s="142">
        <v>404010008</v>
      </c>
      <c r="D608" s="154" t="s">
        <v>1483</v>
      </c>
      <c r="E608" s="144" t="s">
        <v>1484</v>
      </c>
      <c r="F608" s="145"/>
      <c r="G608" s="145"/>
      <c r="H608" s="146"/>
      <c r="I608" s="145"/>
      <c r="J608" s="146">
        <v>25</v>
      </c>
      <c r="K608" s="146">
        <v>9</v>
      </c>
      <c r="L608" s="146"/>
      <c r="M608" s="146"/>
      <c r="N608" s="146"/>
      <c r="O608" s="146"/>
      <c r="P608" s="52" t="s">
        <v>1485</v>
      </c>
      <c r="Q608" s="52" t="s">
        <v>1486</v>
      </c>
      <c r="R608" s="146"/>
      <c r="S608" s="146"/>
      <c r="T608" s="146"/>
      <c r="U608" s="146"/>
      <c r="V608" s="146">
        <v>1</v>
      </c>
      <c r="W608" s="146"/>
      <c r="X608" s="146">
        <v>22</v>
      </c>
      <c r="Y608" s="146"/>
      <c r="Z608" s="146"/>
      <c r="AA608" s="146"/>
      <c r="AB608" s="52" t="s">
        <v>1342</v>
      </c>
      <c r="AC608" s="52" t="s">
        <v>1289</v>
      </c>
      <c r="AD608" s="52"/>
      <c r="AE608" s="52"/>
      <c r="AF608" s="52"/>
      <c r="AG608" s="52"/>
      <c r="AH608" s="52"/>
      <c r="AI608" s="52"/>
      <c r="AJ608" s="52"/>
      <c r="AK608" s="52"/>
      <c r="AL608" s="52"/>
      <c r="AM608" s="52" t="s">
        <v>1487</v>
      </c>
      <c r="AN608" s="52" t="s">
        <v>1291</v>
      </c>
      <c r="AO608" s="599" t="s">
        <v>199</v>
      </c>
      <c r="AP608" s="599" t="s">
        <v>200</v>
      </c>
      <c r="AQ608" s="599" t="s">
        <v>1480</v>
      </c>
      <c r="AR608" s="148" t="s">
        <v>1481</v>
      </c>
      <c r="AS608" s="147" t="s">
        <v>227</v>
      </c>
      <c r="AT608" s="254">
        <v>0</v>
      </c>
      <c r="AU608" s="254">
        <v>0</v>
      </c>
      <c r="AV608" s="149">
        <v>0</v>
      </c>
      <c r="AW608" s="149">
        <v>203600</v>
      </c>
      <c r="AX608" s="149">
        <v>203600</v>
      </c>
      <c r="AY608" s="149">
        <v>203600</v>
      </c>
      <c r="AZ608" s="141" t="s">
        <v>1358</v>
      </c>
    </row>
    <row r="609" spans="1:52" s="35" customFormat="1" ht="165.75">
      <c r="A609" s="424" t="s">
        <v>1277</v>
      </c>
      <c r="B609" s="422" t="s">
        <v>1663</v>
      </c>
      <c r="C609" s="142">
        <v>404010008</v>
      </c>
      <c r="D609" s="154" t="s">
        <v>1483</v>
      </c>
      <c r="E609" s="144" t="s">
        <v>1490</v>
      </c>
      <c r="F609" s="145"/>
      <c r="G609" s="145"/>
      <c r="H609" s="146"/>
      <c r="I609" s="145"/>
      <c r="J609" s="146">
        <v>25</v>
      </c>
      <c r="K609" s="146">
        <v>9</v>
      </c>
      <c r="L609" s="146"/>
      <c r="M609" s="146"/>
      <c r="N609" s="146"/>
      <c r="O609" s="146"/>
      <c r="P609" s="52" t="s">
        <v>1485</v>
      </c>
      <c r="Q609" s="52" t="s">
        <v>1486</v>
      </c>
      <c r="R609" s="146"/>
      <c r="S609" s="146"/>
      <c r="T609" s="146"/>
      <c r="U609" s="146"/>
      <c r="V609" s="146">
        <v>1</v>
      </c>
      <c r="W609" s="146"/>
      <c r="X609" s="146">
        <v>22</v>
      </c>
      <c r="Y609" s="146"/>
      <c r="Z609" s="146"/>
      <c r="AA609" s="146"/>
      <c r="AB609" s="52" t="s">
        <v>1342</v>
      </c>
      <c r="AC609" s="52" t="s">
        <v>1289</v>
      </c>
      <c r="AD609" s="52"/>
      <c r="AE609" s="52"/>
      <c r="AF609" s="52"/>
      <c r="AG609" s="52"/>
      <c r="AH609" s="52"/>
      <c r="AI609" s="52"/>
      <c r="AJ609" s="52"/>
      <c r="AK609" s="52"/>
      <c r="AL609" s="52"/>
      <c r="AM609" s="52" t="s">
        <v>1487</v>
      </c>
      <c r="AN609" s="52" t="s">
        <v>1291</v>
      </c>
      <c r="AO609" s="599" t="s">
        <v>199</v>
      </c>
      <c r="AP609" s="599" t="s">
        <v>200</v>
      </c>
      <c r="AQ609" s="599" t="s">
        <v>1488</v>
      </c>
      <c r="AR609" s="148" t="s">
        <v>1489</v>
      </c>
      <c r="AS609" s="147">
        <v>313</v>
      </c>
      <c r="AT609" s="254">
        <v>18219080.890000001</v>
      </c>
      <c r="AU609" s="254">
        <v>18219080.890000001</v>
      </c>
      <c r="AV609" s="149">
        <v>18707917.859999999</v>
      </c>
      <c r="AW609" s="149">
        <v>18311500</v>
      </c>
      <c r="AX609" s="149">
        <v>19042030</v>
      </c>
      <c r="AY609" s="149">
        <v>19042030</v>
      </c>
      <c r="AZ609" s="141" t="s">
        <v>1358</v>
      </c>
    </row>
    <row r="610" spans="1:52" s="35" customFormat="1" ht="191.25">
      <c r="A610" s="424" t="s">
        <v>1277</v>
      </c>
      <c r="B610" s="422" t="s">
        <v>1663</v>
      </c>
      <c r="C610" s="142">
        <v>404010011</v>
      </c>
      <c r="D610" s="154" t="s">
        <v>1491</v>
      </c>
      <c r="E610" s="144" t="s">
        <v>1492</v>
      </c>
      <c r="F610" s="145"/>
      <c r="G610" s="145"/>
      <c r="H610" s="146" t="s">
        <v>71</v>
      </c>
      <c r="I610" s="145"/>
      <c r="J610" s="146" t="s">
        <v>71</v>
      </c>
      <c r="K610" s="146"/>
      <c r="L610" s="146"/>
      <c r="M610" s="146"/>
      <c r="N610" s="146" t="s">
        <v>1493</v>
      </c>
      <c r="O610" s="146"/>
      <c r="P610" s="52" t="s">
        <v>565</v>
      </c>
      <c r="Q610" s="52" t="s">
        <v>1494</v>
      </c>
      <c r="R610" s="146"/>
      <c r="S610" s="146"/>
      <c r="T610" s="146"/>
      <c r="U610" s="146"/>
      <c r="V610" s="146">
        <v>1</v>
      </c>
      <c r="W610" s="146"/>
      <c r="X610" s="146" t="s">
        <v>1495</v>
      </c>
      <c r="Y610" s="146"/>
      <c r="Z610" s="146">
        <v>4.5</v>
      </c>
      <c r="AA610" s="146"/>
      <c r="AB610" s="52" t="s">
        <v>1342</v>
      </c>
      <c r="AC610" s="52" t="s">
        <v>1289</v>
      </c>
      <c r="AD610" s="52"/>
      <c r="AE610" s="52"/>
      <c r="AF610" s="52"/>
      <c r="AG610" s="52"/>
      <c r="AH610" s="52"/>
      <c r="AI610" s="52"/>
      <c r="AJ610" s="52"/>
      <c r="AK610" s="52"/>
      <c r="AL610" s="52"/>
      <c r="AM610" s="52" t="s">
        <v>1496</v>
      </c>
      <c r="AN610" s="52" t="s">
        <v>1291</v>
      </c>
      <c r="AO610" s="598" t="s">
        <v>199</v>
      </c>
      <c r="AP610" s="598" t="s">
        <v>109</v>
      </c>
      <c r="AQ610" s="598" t="s">
        <v>1497</v>
      </c>
      <c r="AR610" s="148" t="s">
        <v>1498</v>
      </c>
      <c r="AS610" s="147" t="s">
        <v>115</v>
      </c>
      <c r="AT610" s="254">
        <v>319369.74</v>
      </c>
      <c r="AU610" s="254">
        <v>319369.74</v>
      </c>
      <c r="AV610" s="149">
        <v>355103.25</v>
      </c>
      <c r="AW610" s="149">
        <v>357910</v>
      </c>
      <c r="AX610" s="149">
        <v>357910</v>
      </c>
      <c r="AY610" s="149">
        <v>357910</v>
      </c>
      <c r="AZ610" s="141" t="s">
        <v>1358</v>
      </c>
    </row>
    <row r="611" spans="1:52" s="35" customFormat="1" ht="191.25">
      <c r="A611" s="424" t="s">
        <v>1277</v>
      </c>
      <c r="B611" s="422" t="s">
        <v>1663</v>
      </c>
      <c r="C611" s="142">
        <v>404010011</v>
      </c>
      <c r="D611" s="154" t="s">
        <v>1491</v>
      </c>
      <c r="E611" s="144" t="s">
        <v>1492</v>
      </c>
      <c r="F611" s="145"/>
      <c r="G611" s="145"/>
      <c r="H611" s="146" t="s">
        <v>71</v>
      </c>
      <c r="I611" s="145"/>
      <c r="J611" s="146" t="s">
        <v>71</v>
      </c>
      <c r="K611" s="146"/>
      <c r="L611" s="146"/>
      <c r="M611" s="146"/>
      <c r="N611" s="146" t="s">
        <v>1493</v>
      </c>
      <c r="O611" s="146"/>
      <c r="P611" s="52" t="s">
        <v>565</v>
      </c>
      <c r="Q611" s="52" t="s">
        <v>1494</v>
      </c>
      <c r="R611" s="146"/>
      <c r="S611" s="146"/>
      <c r="T611" s="146"/>
      <c r="U611" s="146"/>
      <c r="V611" s="146">
        <v>1</v>
      </c>
      <c r="W611" s="146"/>
      <c r="X611" s="146" t="s">
        <v>1495</v>
      </c>
      <c r="Y611" s="146"/>
      <c r="Z611" s="146">
        <v>4.5</v>
      </c>
      <c r="AA611" s="146"/>
      <c r="AB611" s="52" t="s">
        <v>1342</v>
      </c>
      <c r="AC611" s="52" t="s">
        <v>1289</v>
      </c>
      <c r="AD611" s="52"/>
      <c r="AE611" s="52"/>
      <c r="AF611" s="52"/>
      <c r="AG611" s="52"/>
      <c r="AH611" s="52"/>
      <c r="AI611" s="52"/>
      <c r="AJ611" s="52"/>
      <c r="AK611" s="52"/>
      <c r="AL611" s="52"/>
      <c r="AM611" s="52" t="s">
        <v>1496</v>
      </c>
      <c r="AN611" s="52" t="s">
        <v>1291</v>
      </c>
      <c r="AO611" s="598" t="s">
        <v>199</v>
      </c>
      <c r="AP611" s="598" t="s">
        <v>109</v>
      </c>
      <c r="AQ611" s="598" t="s">
        <v>1497</v>
      </c>
      <c r="AR611" s="148" t="s">
        <v>1498</v>
      </c>
      <c r="AS611" s="147" t="s">
        <v>113</v>
      </c>
      <c r="AT611" s="254">
        <v>87187.57</v>
      </c>
      <c r="AU611" s="254">
        <v>87187.57</v>
      </c>
      <c r="AV611" s="149">
        <v>100516.75</v>
      </c>
      <c r="AW611" s="149">
        <v>97710</v>
      </c>
      <c r="AX611" s="149">
        <v>97710</v>
      </c>
      <c r="AY611" s="149">
        <v>97710</v>
      </c>
      <c r="AZ611" s="141" t="s">
        <v>1358</v>
      </c>
    </row>
    <row r="612" spans="1:52" s="35" customFormat="1" ht="191.25">
      <c r="A612" s="424" t="s">
        <v>1277</v>
      </c>
      <c r="B612" s="422" t="s">
        <v>1663</v>
      </c>
      <c r="C612" s="142">
        <v>404010011</v>
      </c>
      <c r="D612" s="154" t="s">
        <v>1491</v>
      </c>
      <c r="E612" s="144" t="s">
        <v>1492</v>
      </c>
      <c r="F612" s="145"/>
      <c r="G612" s="145"/>
      <c r="H612" s="146" t="s">
        <v>71</v>
      </c>
      <c r="I612" s="145"/>
      <c r="J612" s="146" t="s">
        <v>71</v>
      </c>
      <c r="K612" s="146"/>
      <c r="L612" s="146"/>
      <c r="M612" s="146"/>
      <c r="N612" s="146" t="s">
        <v>1493</v>
      </c>
      <c r="O612" s="146"/>
      <c r="P612" s="52" t="s">
        <v>565</v>
      </c>
      <c r="Q612" s="52" t="s">
        <v>1494</v>
      </c>
      <c r="R612" s="146"/>
      <c r="S612" s="146"/>
      <c r="T612" s="146"/>
      <c r="U612" s="146"/>
      <c r="V612" s="146">
        <v>1</v>
      </c>
      <c r="W612" s="146"/>
      <c r="X612" s="146" t="s">
        <v>1495</v>
      </c>
      <c r="Y612" s="146"/>
      <c r="Z612" s="146">
        <v>4.5</v>
      </c>
      <c r="AA612" s="146"/>
      <c r="AB612" s="52" t="s">
        <v>1342</v>
      </c>
      <c r="AC612" s="52" t="s">
        <v>1289</v>
      </c>
      <c r="AD612" s="52"/>
      <c r="AE612" s="52"/>
      <c r="AF612" s="52"/>
      <c r="AG612" s="52"/>
      <c r="AH612" s="52"/>
      <c r="AI612" s="52"/>
      <c r="AJ612" s="52"/>
      <c r="AK612" s="52"/>
      <c r="AL612" s="52"/>
      <c r="AM612" s="52" t="s">
        <v>1496</v>
      </c>
      <c r="AN612" s="52" t="s">
        <v>1291</v>
      </c>
      <c r="AO612" s="598" t="s">
        <v>199</v>
      </c>
      <c r="AP612" s="598" t="s">
        <v>430</v>
      </c>
      <c r="AQ612" s="598" t="s">
        <v>1497</v>
      </c>
      <c r="AR612" s="148" t="s">
        <v>1498</v>
      </c>
      <c r="AS612" s="147">
        <v>244</v>
      </c>
      <c r="AT612" s="254">
        <v>2249872.4900000002</v>
      </c>
      <c r="AU612" s="254">
        <v>2249872.4900000002</v>
      </c>
      <c r="AV612" s="149">
        <v>2453719.29</v>
      </c>
      <c r="AW612" s="149">
        <f>3476787-203600</f>
        <v>3273187</v>
      </c>
      <c r="AX612" s="149">
        <f>3628504-203600</f>
        <v>3424904</v>
      </c>
      <c r="AY612" s="149">
        <f>3621820-203600</f>
        <v>3418220</v>
      </c>
      <c r="AZ612" s="141" t="s">
        <v>1358</v>
      </c>
    </row>
    <row r="613" spans="1:52" s="35" customFormat="1" ht="191.25">
      <c r="A613" s="424" t="s">
        <v>1277</v>
      </c>
      <c r="B613" s="422" t="s">
        <v>1663</v>
      </c>
      <c r="C613" s="142">
        <v>404010011</v>
      </c>
      <c r="D613" s="154" t="s">
        <v>1491</v>
      </c>
      <c r="E613" s="144" t="s">
        <v>1492</v>
      </c>
      <c r="F613" s="145"/>
      <c r="G613" s="145"/>
      <c r="H613" s="146" t="s">
        <v>71</v>
      </c>
      <c r="I613" s="145"/>
      <c r="J613" s="146" t="s">
        <v>71</v>
      </c>
      <c r="K613" s="146"/>
      <c r="L613" s="146"/>
      <c r="M613" s="146"/>
      <c r="N613" s="146" t="s">
        <v>1493</v>
      </c>
      <c r="O613" s="146"/>
      <c r="P613" s="52" t="s">
        <v>565</v>
      </c>
      <c r="Q613" s="52" t="s">
        <v>1494</v>
      </c>
      <c r="R613" s="146"/>
      <c r="S613" s="146"/>
      <c r="T613" s="146"/>
      <c r="U613" s="146"/>
      <c r="V613" s="146">
        <v>1</v>
      </c>
      <c r="W613" s="146"/>
      <c r="X613" s="146" t="s">
        <v>1495</v>
      </c>
      <c r="Y613" s="146"/>
      <c r="Z613" s="146">
        <v>4.5</v>
      </c>
      <c r="AA613" s="146"/>
      <c r="AB613" s="52" t="s">
        <v>1342</v>
      </c>
      <c r="AC613" s="52" t="s">
        <v>1289</v>
      </c>
      <c r="AD613" s="52"/>
      <c r="AE613" s="52"/>
      <c r="AF613" s="52"/>
      <c r="AG613" s="52"/>
      <c r="AH613" s="52"/>
      <c r="AI613" s="52"/>
      <c r="AJ613" s="52"/>
      <c r="AK613" s="52"/>
      <c r="AL613" s="52"/>
      <c r="AM613" s="52" t="s">
        <v>1496</v>
      </c>
      <c r="AN613" s="52" t="s">
        <v>1291</v>
      </c>
      <c r="AO613" s="598" t="s">
        <v>199</v>
      </c>
      <c r="AP613" s="598" t="s">
        <v>430</v>
      </c>
      <c r="AQ613" s="598" t="s">
        <v>1497</v>
      </c>
      <c r="AR613" s="148" t="s">
        <v>1498</v>
      </c>
      <c r="AS613" s="147" t="s">
        <v>227</v>
      </c>
      <c r="AT613" s="254">
        <v>0</v>
      </c>
      <c r="AU613" s="254">
        <v>0</v>
      </c>
      <c r="AV613" s="149">
        <v>0</v>
      </c>
      <c r="AW613" s="149">
        <v>203600</v>
      </c>
      <c r="AX613" s="149">
        <v>203600</v>
      </c>
      <c r="AY613" s="149">
        <v>203600</v>
      </c>
      <c r="AZ613" s="141" t="s">
        <v>1358</v>
      </c>
    </row>
    <row r="614" spans="1:52" s="35" customFormat="1" ht="191.25">
      <c r="A614" s="424" t="s">
        <v>1277</v>
      </c>
      <c r="B614" s="422" t="s">
        <v>1663</v>
      </c>
      <c r="C614" s="142">
        <v>404010011</v>
      </c>
      <c r="D614" s="154" t="s">
        <v>1499</v>
      </c>
      <c r="E614" s="144" t="s">
        <v>1492</v>
      </c>
      <c r="F614" s="145"/>
      <c r="G614" s="145"/>
      <c r="H614" s="146" t="s">
        <v>71</v>
      </c>
      <c r="I614" s="145"/>
      <c r="J614" s="146" t="s">
        <v>71</v>
      </c>
      <c r="K614" s="146"/>
      <c r="L614" s="146"/>
      <c r="M614" s="146"/>
      <c r="N614" s="146" t="s">
        <v>1493</v>
      </c>
      <c r="O614" s="146"/>
      <c r="P614" s="52" t="s">
        <v>565</v>
      </c>
      <c r="Q614" s="52" t="s">
        <v>1494</v>
      </c>
      <c r="R614" s="146"/>
      <c r="S614" s="146"/>
      <c r="T614" s="146"/>
      <c r="U614" s="146"/>
      <c r="V614" s="146">
        <v>1</v>
      </c>
      <c r="W614" s="146"/>
      <c r="X614" s="146" t="s">
        <v>1495</v>
      </c>
      <c r="Y614" s="146"/>
      <c r="Z614" s="146">
        <v>4.5</v>
      </c>
      <c r="AA614" s="146"/>
      <c r="AB614" s="52" t="s">
        <v>1342</v>
      </c>
      <c r="AC614" s="52" t="s">
        <v>1289</v>
      </c>
      <c r="AD614" s="52"/>
      <c r="AE614" s="52"/>
      <c r="AF614" s="52"/>
      <c r="AG614" s="52"/>
      <c r="AH614" s="52"/>
      <c r="AI614" s="52"/>
      <c r="AJ614" s="52"/>
      <c r="AK614" s="52"/>
      <c r="AL614" s="52"/>
      <c r="AM614" s="52" t="s">
        <v>1496</v>
      </c>
      <c r="AN614" s="52" t="s">
        <v>1291</v>
      </c>
      <c r="AO614" s="598" t="s">
        <v>199</v>
      </c>
      <c r="AP614" s="598" t="s">
        <v>430</v>
      </c>
      <c r="AQ614" s="598" t="s">
        <v>1497</v>
      </c>
      <c r="AR614" s="148" t="s">
        <v>1498</v>
      </c>
      <c r="AS614" s="147">
        <v>313</v>
      </c>
      <c r="AT614" s="254">
        <v>179243570.19999999</v>
      </c>
      <c r="AU614" s="254">
        <v>179243570.19999999</v>
      </c>
      <c r="AV614" s="149">
        <v>194180000</v>
      </c>
      <c r="AW614" s="149">
        <v>262160473</v>
      </c>
      <c r="AX614" s="149">
        <v>272274936</v>
      </c>
      <c r="AY614" s="149">
        <v>271829560</v>
      </c>
      <c r="AZ614" s="141" t="s">
        <v>1358</v>
      </c>
    </row>
    <row r="615" spans="1:52" s="35" customFormat="1" ht="331.5">
      <c r="A615" s="424" t="s">
        <v>1277</v>
      </c>
      <c r="B615" s="422" t="s">
        <v>1663</v>
      </c>
      <c r="C615" s="142">
        <v>404010011</v>
      </c>
      <c r="D615" s="154" t="s">
        <v>1499</v>
      </c>
      <c r="E615" s="144" t="s">
        <v>1492</v>
      </c>
      <c r="F615" s="145"/>
      <c r="G615" s="145"/>
      <c r="H615" s="146" t="s">
        <v>71</v>
      </c>
      <c r="I615" s="145"/>
      <c r="J615" s="146" t="s">
        <v>71</v>
      </c>
      <c r="K615" s="146"/>
      <c r="L615" s="146"/>
      <c r="M615" s="146"/>
      <c r="N615" s="146" t="s">
        <v>1493</v>
      </c>
      <c r="O615" s="146"/>
      <c r="P615" s="52" t="s">
        <v>565</v>
      </c>
      <c r="Q615" s="52" t="s">
        <v>1494</v>
      </c>
      <c r="R615" s="146"/>
      <c r="S615" s="146"/>
      <c r="T615" s="146"/>
      <c r="U615" s="146"/>
      <c r="V615" s="146">
        <v>1</v>
      </c>
      <c r="W615" s="146"/>
      <c r="X615" s="146" t="s">
        <v>1495</v>
      </c>
      <c r="Y615" s="146"/>
      <c r="Z615" s="146">
        <v>4.5</v>
      </c>
      <c r="AA615" s="146"/>
      <c r="AB615" s="52" t="s">
        <v>1342</v>
      </c>
      <c r="AC615" s="52" t="s">
        <v>1289</v>
      </c>
      <c r="AD615" s="52"/>
      <c r="AE615" s="52"/>
      <c r="AF615" s="52"/>
      <c r="AG615" s="52"/>
      <c r="AH615" s="52"/>
      <c r="AI615" s="52"/>
      <c r="AJ615" s="52"/>
      <c r="AK615" s="52"/>
      <c r="AL615" s="52"/>
      <c r="AM615" s="52" t="s">
        <v>1496</v>
      </c>
      <c r="AN615" s="52" t="s">
        <v>1291</v>
      </c>
      <c r="AO615" s="598" t="s">
        <v>199</v>
      </c>
      <c r="AP615" s="598" t="s">
        <v>430</v>
      </c>
      <c r="AQ615" s="598" t="s">
        <v>1500</v>
      </c>
      <c r="AR615" s="148" t="s">
        <v>1501</v>
      </c>
      <c r="AS615" s="147">
        <v>313</v>
      </c>
      <c r="AT615" s="254">
        <v>0</v>
      </c>
      <c r="AU615" s="254">
        <v>0</v>
      </c>
      <c r="AV615" s="149">
        <v>33471420</v>
      </c>
      <c r="AW615" s="149">
        <v>0</v>
      </c>
      <c r="AX615" s="149">
        <v>0</v>
      </c>
      <c r="AY615" s="149">
        <v>0</v>
      </c>
      <c r="AZ615" s="141" t="s">
        <v>1358</v>
      </c>
    </row>
    <row r="616" spans="1:52" s="35" customFormat="1" ht="306">
      <c r="A616" s="424" t="s">
        <v>1277</v>
      </c>
      <c r="B616" s="422" t="s">
        <v>1663</v>
      </c>
      <c r="C616" s="142">
        <v>404010014</v>
      </c>
      <c r="D616" s="154" t="s">
        <v>1502</v>
      </c>
      <c r="E616" s="144" t="s">
        <v>1503</v>
      </c>
      <c r="F616" s="145"/>
      <c r="G616" s="145"/>
      <c r="H616" s="146" t="s">
        <v>672</v>
      </c>
      <c r="I616" s="145"/>
      <c r="J616" s="146" t="s">
        <v>510</v>
      </c>
      <c r="K616" s="146"/>
      <c r="L616" s="146" t="s">
        <v>73</v>
      </c>
      <c r="M616" s="146"/>
      <c r="N616" s="146"/>
      <c r="O616" s="146"/>
      <c r="P616" s="52" t="s">
        <v>1504</v>
      </c>
      <c r="Q616" s="52" t="s">
        <v>1494</v>
      </c>
      <c r="R616" s="146"/>
      <c r="S616" s="146"/>
      <c r="T616" s="146"/>
      <c r="U616" s="146"/>
      <c r="V616" s="146">
        <v>1</v>
      </c>
      <c r="W616" s="146"/>
      <c r="X616" s="146">
        <v>4</v>
      </c>
      <c r="Y616" s="146"/>
      <c r="Z616" s="146"/>
      <c r="AA616" s="146"/>
      <c r="AB616" s="52" t="s">
        <v>1342</v>
      </c>
      <c r="AC616" s="52" t="s">
        <v>1289</v>
      </c>
      <c r="AD616" s="52"/>
      <c r="AE616" s="52"/>
      <c r="AF616" s="52"/>
      <c r="AG616" s="52"/>
      <c r="AH616" s="52"/>
      <c r="AI616" s="52"/>
      <c r="AJ616" s="52"/>
      <c r="AK616" s="52"/>
      <c r="AL616" s="52"/>
      <c r="AM616" s="52" t="s">
        <v>1505</v>
      </c>
      <c r="AN616" s="52" t="s">
        <v>1291</v>
      </c>
      <c r="AO616" s="598" t="s">
        <v>199</v>
      </c>
      <c r="AP616" s="598" t="s">
        <v>200</v>
      </c>
      <c r="AQ616" s="598" t="s">
        <v>1506</v>
      </c>
      <c r="AR616" s="148" t="s">
        <v>1507</v>
      </c>
      <c r="AS616" s="147">
        <v>244</v>
      </c>
      <c r="AT616" s="254">
        <v>1296.21</v>
      </c>
      <c r="AU616" s="254">
        <v>1296.21</v>
      </c>
      <c r="AV616" s="149">
        <v>1140</v>
      </c>
      <c r="AW616" s="149">
        <v>1008</v>
      </c>
      <c r="AX616" s="149">
        <v>1008</v>
      </c>
      <c r="AY616" s="149">
        <v>1008</v>
      </c>
      <c r="AZ616" s="141" t="s">
        <v>1358</v>
      </c>
    </row>
    <row r="617" spans="1:52" s="35" customFormat="1" ht="306">
      <c r="A617" s="424" t="s">
        <v>1277</v>
      </c>
      <c r="B617" s="422" t="s">
        <v>1663</v>
      </c>
      <c r="C617" s="142">
        <v>404010014</v>
      </c>
      <c r="D617" s="154" t="s">
        <v>1502</v>
      </c>
      <c r="E617" s="144" t="s">
        <v>1508</v>
      </c>
      <c r="F617" s="145"/>
      <c r="G617" s="145"/>
      <c r="H617" s="146" t="s">
        <v>672</v>
      </c>
      <c r="I617" s="145"/>
      <c r="J617" s="146" t="s">
        <v>510</v>
      </c>
      <c r="K617" s="146"/>
      <c r="L617" s="146" t="s">
        <v>73</v>
      </c>
      <c r="M617" s="146"/>
      <c r="N617" s="146"/>
      <c r="O617" s="146"/>
      <c r="P617" s="52" t="s">
        <v>1504</v>
      </c>
      <c r="Q617" s="52" t="s">
        <v>1494</v>
      </c>
      <c r="R617" s="146"/>
      <c r="S617" s="146"/>
      <c r="T617" s="146"/>
      <c r="U617" s="146"/>
      <c r="V617" s="146">
        <v>1</v>
      </c>
      <c r="W617" s="146"/>
      <c r="X617" s="146">
        <v>4</v>
      </c>
      <c r="Y617" s="146"/>
      <c r="Z617" s="146"/>
      <c r="AA617" s="146"/>
      <c r="AB617" s="52" t="s">
        <v>1342</v>
      </c>
      <c r="AC617" s="52" t="s">
        <v>1289</v>
      </c>
      <c r="AD617" s="52"/>
      <c r="AE617" s="52"/>
      <c r="AF617" s="52"/>
      <c r="AG617" s="52"/>
      <c r="AH617" s="52"/>
      <c r="AI617" s="52"/>
      <c r="AJ617" s="52"/>
      <c r="AK617" s="52"/>
      <c r="AL617" s="52"/>
      <c r="AM617" s="52" t="s">
        <v>1505</v>
      </c>
      <c r="AN617" s="52" t="s">
        <v>1291</v>
      </c>
      <c r="AO617" s="598" t="s">
        <v>199</v>
      </c>
      <c r="AP617" s="598" t="s">
        <v>200</v>
      </c>
      <c r="AQ617" s="598" t="s">
        <v>1506</v>
      </c>
      <c r="AR617" s="148" t="s">
        <v>1507</v>
      </c>
      <c r="AS617" s="147" t="s">
        <v>122</v>
      </c>
      <c r="AT617" s="254">
        <v>96016.62</v>
      </c>
      <c r="AU617" s="254">
        <v>96016.62</v>
      </c>
      <c r="AV617" s="149">
        <v>84570.2</v>
      </c>
      <c r="AW617" s="149">
        <v>74602</v>
      </c>
      <c r="AX617" s="149">
        <v>74602</v>
      </c>
      <c r="AY617" s="149">
        <v>74602</v>
      </c>
      <c r="AZ617" s="141" t="s">
        <v>1358</v>
      </c>
    </row>
    <row r="618" spans="1:52" s="35" customFormat="1" ht="409.5">
      <c r="A618" s="424" t="s">
        <v>1277</v>
      </c>
      <c r="B618" s="422" t="s">
        <v>1663</v>
      </c>
      <c r="C618" s="142">
        <v>404020036</v>
      </c>
      <c r="D618" s="154" t="s">
        <v>1509</v>
      </c>
      <c r="E618" s="144" t="s">
        <v>1510</v>
      </c>
      <c r="F618" s="145"/>
      <c r="G618" s="145"/>
      <c r="H618" s="146" t="s">
        <v>71</v>
      </c>
      <c r="I618" s="145"/>
      <c r="J618" s="146" t="s">
        <v>77</v>
      </c>
      <c r="K618" s="146" t="s">
        <v>73</v>
      </c>
      <c r="L618" s="146"/>
      <c r="M618" s="146"/>
      <c r="N618" s="146"/>
      <c r="O618" s="146"/>
      <c r="P618" s="52" t="s">
        <v>1511</v>
      </c>
      <c r="Q618" s="52" t="s">
        <v>1512</v>
      </c>
      <c r="R618" s="146"/>
      <c r="S618" s="146"/>
      <c r="T618" s="146"/>
      <c r="U618" s="146"/>
      <c r="V618" s="146" t="s">
        <v>1513</v>
      </c>
      <c r="W618" s="146" t="s">
        <v>95</v>
      </c>
      <c r="X618" s="146" t="s">
        <v>1514</v>
      </c>
      <c r="Y618" s="146"/>
      <c r="Z618" s="146"/>
      <c r="AA618" s="146"/>
      <c r="AB618" s="52" t="s">
        <v>1515</v>
      </c>
      <c r="AC618" s="52" t="s">
        <v>1289</v>
      </c>
      <c r="AD618" s="52"/>
      <c r="AE618" s="52"/>
      <c r="AF618" s="52"/>
      <c r="AG618" s="52"/>
      <c r="AH618" s="52"/>
      <c r="AI618" s="52"/>
      <c r="AJ618" s="52"/>
      <c r="AK618" s="52"/>
      <c r="AL618" s="52"/>
      <c r="AM618" s="52" t="s">
        <v>1516</v>
      </c>
      <c r="AN618" s="52" t="s">
        <v>1291</v>
      </c>
      <c r="AO618" s="598" t="s">
        <v>199</v>
      </c>
      <c r="AP618" s="598" t="s">
        <v>200</v>
      </c>
      <c r="AQ618" s="147" t="s">
        <v>1517</v>
      </c>
      <c r="AR618" s="148" t="s">
        <v>1518</v>
      </c>
      <c r="AS618" s="147" t="s">
        <v>122</v>
      </c>
      <c r="AT618" s="254">
        <v>12881000</v>
      </c>
      <c r="AU618" s="254">
        <v>12880665.039999999</v>
      </c>
      <c r="AV618" s="149">
        <v>9003137.4000000004</v>
      </c>
      <c r="AW618" s="149">
        <v>5088450</v>
      </c>
      <c r="AX618" s="149">
        <v>5338450</v>
      </c>
      <c r="AY618" s="149">
        <v>5338450</v>
      </c>
      <c r="AZ618" s="141" t="s">
        <v>152</v>
      </c>
    </row>
    <row r="619" spans="1:52" s="35" customFormat="1" ht="409.5">
      <c r="A619" s="424" t="s">
        <v>1277</v>
      </c>
      <c r="B619" s="422" t="s">
        <v>1663</v>
      </c>
      <c r="C619" s="142">
        <v>404020036</v>
      </c>
      <c r="D619" s="270" t="s">
        <v>1509</v>
      </c>
      <c r="E619" s="600" t="s">
        <v>1510</v>
      </c>
      <c r="F619" s="601"/>
      <c r="G619" s="602"/>
      <c r="H619" s="141" t="s">
        <v>71</v>
      </c>
      <c r="I619" s="141"/>
      <c r="J619" s="141" t="s">
        <v>77</v>
      </c>
      <c r="K619" s="601" t="s">
        <v>73</v>
      </c>
      <c r="L619" s="601"/>
      <c r="M619" s="601"/>
      <c r="N619" s="520"/>
      <c r="O619" s="520"/>
      <c r="P619" s="603" t="s">
        <v>1511</v>
      </c>
      <c r="Q619" s="604" t="s">
        <v>1512</v>
      </c>
      <c r="R619" s="603"/>
      <c r="S619" s="187"/>
      <c r="T619" s="605"/>
      <c r="U619" s="187"/>
      <c r="V619" s="606" t="s">
        <v>1519</v>
      </c>
      <c r="W619" s="605">
        <v>1</v>
      </c>
      <c r="X619" s="606" t="s">
        <v>1520</v>
      </c>
      <c r="Y619" s="606"/>
      <c r="Z619" s="607"/>
      <c r="AA619" s="608"/>
      <c r="AB619" s="52" t="s">
        <v>1515</v>
      </c>
      <c r="AC619" s="52" t="s">
        <v>1289</v>
      </c>
      <c r="AD619" s="52"/>
      <c r="AE619" s="52"/>
      <c r="AF619" s="52"/>
      <c r="AG619" s="52"/>
      <c r="AH619" s="52"/>
      <c r="AI619" s="52"/>
      <c r="AJ619" s="52"/>
      <c r="AK619" s="52"/>
      <c r="AL619" s="52"/>
      <c r="AM619" s="52" t="s">
        <v>1516</v>
      </c>
      <c r="AN619" s="52" t="s">
        <v>1291</v>
      </c>
      <c r="AO619" s="598" t="s">
        <v>199</v>
      </c>
      <c r="AP619" s="598" t="s">
        <v>200</v>
      </c>
      <c r="AQ619" s="598" t="s">
        <v>1521</v>
      </c>
      <c r="AR619" s="45" t="s">
        <v>1522</v>
      </c>
      <c r="AS619" s="523">
        <v>321</v>
      </c>
      <c r="AT619" s="149">
        <v>150000</v>
      </c>
      <c r="AU619" s="149">
        <v>150000</v>
      </c>
      <c r="AV619" s="149">
        <v>1000000</v>
      </c>
      <c r="AW619" s="149">
        <v>0</v>
      </c>
      <c r="AX619" s="149">
        <v>0</v>
      </c>
      <c r="AY619" s="149">
        <v>0</v>
      </c>
      <c r="AZ619" s="141" t="s">
        <v>152</v>
      </c>
    </row>
    <row r="620" spans="1:52" s="35" customFormat="1" ht="409.5">
      <c r="A620" s="424" t="s">
        <v>1277</v>
      </c>
      <c r="B620" s="422" t="s">
        <v>1663</v>
      </c>
      <c r="C620" s="142">
        <v>404020036</v>
      </c>
      <c r="D620" s="154" t="s">
        <v>1523</v>
      </c>
      <c r="E620" s="144" t="s">
        <v>1524</v>
      </c>
      <c r="F620" s="141">
        <v>9</v>
      </c>
      <c r="G620" s="145"/>
      <c r="H620" s="146">
        <v>15</v>
      </c>
      <c r="I620" s="145"/>
      <c r="J620" s="146" t="s">
        <v>1525</v>
      </c>
      <c r="K620" s="146" t="s">
        <v>992</v>
      </c>
      <c r="L620" s="146"/>
      <c r="M620" s="146"/>
      <c r="N620" s="146"/>
      <c r="O620" s="146"/>
      <c r="P620" s="52" t="s">
        <v>1526</v>
      </c>
      <c r="Q620" s="52" t="s">
        <v>1527</v>
      </c>
      <c r="R620" s="146"/>
      <c r="S620" s="146"/>
      <c r="T620" s="146"/>
      <c r="U620" s="146"/>
      <c r="V620" s="146" t="s">
        <v>1528</v>
      </c>
      <c r="W620" s="146"/>
      <c r="X620" s="146" t="s">
        <v>1529</v>
      </c>
      <c r="Y620" s="146"/>
      <c r="Z620" s="146"/>
      <c r="AA620" s="146"/>
      <c r="AB620" s="52" t="s">
        <v>1530</v>
      </c>
      <c r="AC620" s="52" t="s">
        <v>1289</v>
      </c>
      <c r="AD620" s="52"/>
      <c r="AE620" s="52"/>
      <c r="AF620" s="52"/>
      <c r="AG620" s="52"/>
      <c r="AH620" s="52"/>
      <c r="AI620" s="52"/>
      <c r="AJ620" s="52"/>
      <c r="AK620" s="52"/>
      <c r="AL620" s="52"/>
      <c r="AM620" s="52" t="s">
        <v>1531</v>
      </c>
      <c r="AN620" s="52" t="s">
        <v>1291</v>
      </c>
      <c r="AO620" s="598" t="s">
        <v>199</v>
      </c>
      <c r="AP620" s="598" t="s">
        <v>200</v>
      </c>
      <c r="AQ620" s="147" t="s">
        <v>1532</v>
      </c>
      <c r="AR620" s="148" t="s">
        <v>1533</v>
      </c>
      <c r="AS620" s="147">
        <v>244</v>
      </c>
      <c r="AT620" s="254">
        <v>81493.210000000006</v>
      </c>
      <c r="AU620" s="254">
        <v>81493.210000000006</v>
      </c>
      <c r="AV620" s="149">
        <v>84900</v>
      </c>
      <c r="AW620" s="149">
        <v>112718</v>
      </c>
      <c r="AX620" s="149">
        <v>128657</v>
      </c>
      <c r="AY620" s="149">
        <v>128657</v>
      </c>
      <c r="AZ620" s="141" t="s">
        <v>152</v>
      </c>
    </row>
    <row r="621" spans="1:52" s="35" customFormat="1" ht="409.5">
      <c r="A621" s="424" t="s">
        <v>1277</v>
      </c>
      <c r="B621" s="422" t="s">
        <v>1663</v>
      </c>
      <c r="C621" s="142">
        <v>404020036</v>
      </c>
      <c r="D621" s="154" t="s">
        <v>1523</v>
      </c>
      <c r="E621" s="144" t="s">
        <v>1524</v>
      </c>
      <c r="F621" s="141">
        <v>9</v>
      </c>
      <c r="G621" s="145"/>
      <c r="H621" s="146">
        <v>15</v>
      </c>
      <c r="I621" s="145"/>
      <c r="J621" s="146" t="s">
        <v>1525</v>
      </c>
      <c r="K621" s="146" t="s">
        <v>992</v>
      </c>
      <c r="L621" s="146"/>
      <c r="M621" s="146"/>
      <c r="N621" s="146"/>
      <c r="O621" s="146"/>
      <c r="P621" s="52" t="s">
        <v>1526</v>
      </c>
      <c r="Q621" s="52" t="s">
        <v>1527</v>
      </c>
      <c r="R621" s="146"/>
      <c r="S621" s="146"/>
      <c r="T621" s="146"/>
      <c r="U621" s="146"/>
      <c r="V621" s="146" t="s">
        <v>1528</v>
      </c>
      <c r="W621" s="146"/>
      <c r="X621" s="146" t="s">
        <v>1529</v>
      </c>
      <c r="Y621" s="146"/>
      <c r="Z621" s="146"/>
      <c r="AA621" s="146"/>
      <c r="AB621" s="52" t="s">
        <v>1530</v>
      </c>
      <c r="AC621" s="52" t="s">
        <v>1289</v>
      </c>
      <c r="AD621" s="52"/>
      <c r="AE621" s="52"/>
      <c r="AF621" s="52"/>
      <c r="AG621" s="52"/>
      <c r="AH621" s="52"/>
      <c r="AI621" s="52"/>
      <c r="AJ621" s="52"/>
      <c r="AK621" s="52"/>
      <c r="AL621" s="52"/>
      <c r="AM621" s="52" t="s">
        <v>1531</v>
      </c>
      <c r="AN621" s="52" t="s">
        <v>1291</v>
      </c>
      <c r="AO621" s="598" t="s">
        <v>199</v>
      </c>
      <c r="AP621" s="598" t="s">
        <v>200</v>
      </c>
      <c r="AQ621" s="147" t="s">
        <v>1532</v>
      </c>
      <c r="AR621" s="148" t="s">
        <v>1533</v>
      </c>
      <c r="AS621" s="147" t="s">
        <v>122</v>
      </c>
      <c r="AT621" s="254">
        <v>5058617.43</v>
      </c>
      <c r="AU621" s="254">
        <v>5058617.43</v>
      </c>
      <c r="AV621" s="149">
        <v>4724910.0199999996</v>
      </c>
      <c r="AW621" s="149">
        <v>11159102</v>
      </c>
      <c r="AX621" s="149">
        <v>12737033</v>
      </c>
      <c r="AY621" s="149">
        <v>12737033</v>
      </c>
      <c r="AZ621" s="141" t="s">
        <v>152</v>
      </c>
    </row>
    <row r="622" spans="1:52" s="35" customFormat="1" ht="409.5">
      <c r="A622" s="424" t="s">
        <v>1277</v>
      </c>
      <c r="B622" s="422" t="s">
        <v>1663</v>
      </c>
      <c r="C622" s="142">
        <v>404020036</v>
      </c>
      <c r="D622" s="154" t="s">
        <v>1509</v>
      </c>
      <c r="E622" s="144" t="s">
        <v>1279</v>
      </c>
      <c r="F622" s="145"/>
      <c r="G622" s="145"/>
      <c r="H622" s="146">
        <v>4</v>
      </c>
      <c r="I622" s="145"/>
      <c r="J622" s="146">
        <v>19</v>
      </c>
      <c r="K622" s="146" t="s">
        <v>1534</v>
      </c>
      <c r="L622" s="146"/>
      <c r="M622" s="146"/>
      <c r="N622" s="146"/>
      <c r="O622" s="146"/>
      <c r="P622" s="52" t="s">
        <v>186</v>
      </c>
      <c r="Q622" s="52" t="s">
        <v>1339</v>
      </c>
      <c r="R622" s="146"/>
      <c r="S622" s="146"/>
      <c r="T622" s="146"/>
      <c r="U622" s="146"/>
      <c r="V622" s="146">
        <v>1</v>
      </c>
      <c r="W622" s="146"/>
      <c r="X622" s="146">
        <v>28</v>
      </c>
      <c r="Y622" s="146"/>
      <c r="Z622" s="146"/>
      <c r="AA622" s="146"/>
      <c r="AB622" s="52" t="s">
        <v>1342</v>
      </c>
      <c r="AC622" s="52" t="s">
        <v>1289</v>
      </c>
      <c r="AD622" s="52"/>
      <c r="AE622" s="52"/>
      <c r="AF622" s="52"/>
      <c r="AG622" s="52"/>
      <c r="AH622" s="52"/>
      <c r="AI622" s="52"/>
      <c r="AJ622" s="52"/>
      <c r="AK622" s="52"/>
      <c r="AL622" s="52"/>
      <c r="AM622" s="52" t="s">
        <v>1535</v>
      </c>
      <c r="AN622" s="52" t="s">
        <v>1291</v>
      </c>
      <c r="AO622" s="598" t="s">
        <v>199</v>
      </c>
      <c r="AP622" s="598" t="s">
        <v>200</v>
      </c>
      <c r="AQ622" s="147" t="s">
        <v>1536</v>
      </c>
      <c r="AR622" s="148" t="s">
        <v>1537</v>
      </c>
      <c r="AS622" s="147" t="s">
        <v>116</v>
      </c>
      <c r="AT622" s="254">
        <v>445693.8</v>
      </c>
      <c r="AU622" s="254">
        <v>445693.8</v>
      </c>
      <c r="AV622" s="149">
        <v>443679.9</v>
      </c>
      <c r="AW622" s="149">
        <v>532250</v>
      </c>
      <c r="AX622" s="149">
        <v>0</v>
      </c>
      <c r="AY622" s="149">
        <v>0</v>
      </c>
      <c r="AZ622" s="141" t="s">
        <v>152</v>
      </c>
    </row>
    <row r="623" spans="1:52" s="35" customFormat="1" ht="409.5">
      <c r="A623" s="424" t="s">
        <v>1277</v>
      </c>
      <c r="B623" s="422" t="s">
        <v>1663</v>
      </c>
      <c r="C623" s="142">
        <v>404020036</v>
      </c>
      <c r="D623" s="154" t="s">
        <v>1509</v>
      </c>
      <c r="E623" s="144" t="s">
        <v>1279</v>
      </c>
      <c r="F623" s="145"/>
      <c r="G623" s="145"/>
      <c r="H623" s="146">
        <v>4</v>
      </c>
      <c r="I623" s="145"/>
      <c r="J623" s="146">
        <v>19</v>
      </c>
      <c r="K623" s="146" t="s">
        <v>1534</v>
      </c>
      <c r="L623" s="146"/>
      <c r="M623" s="146"/>
      <c r="N623" s="146"/>
      <c r="O623" s="146"/>
      <c r="P623" s="52" t="s">
        <v>186</v>
      </c>
      <c r="Q623" s="52" t="s">
        <v>1339</v>
      </c>
      <c r="R623" s="146"/>
      <c r="S623" s="146"/>
      <c r="T623" s="146"/>
      <c r="U623" s="146"/>
      <c r="V623" s="146">
        <v>1</v>
      </c>
      <c r="W623" s="146"/>
      <c r="X623" s="146">
        <v>28</v>
      </c>
      <c r="Y623" s="146"/>
      <c r="Z623" s="146"/>
      <c r="AA623" s="146"/>
      <c r="AB623" s="52" t="s">
        <v>1342</v>
      </c>
      <c r="AC623" s="52" t="s">
        <v>1289</v>
      </c>
      <c r="AD623" s="52"/>
      <c r="AE623" s="52"/>
      <c r="AF623" s="52"/>
      <c r="AG623" s="52"/>
      <c r="AH623" s="52"/>
      <c r="AI623" s="52"/>
      <c r="AJ623" s="52"/>
      <c r="AK623" s="52"/>
      <c r="AL623" s="52"/>
      <c r="AM623" s="52" t="s">
        <v>1535</v>
      </c>
      <c r="AN623" s="52" t="s">
        <v>1291</v>
      </c>
      <c r="AO623" s="598" t="s">
        <v>199</v>
      </c>
      <c r="AP623" s="598" t="s">
        <v>200</v>
      </c>
      <c r="AQ623" s="147" t="s">
        <v>1536</v>
      </c>
      <c r="AR623" s="148" t="s">
        <v>1537</v>
      </c>
      <c r="AS623" s="147" t="s">
        <v>1399</v>
      </c>
      <c r="AT623" s="254">
        <v>112855000</v>
      </c>
      <c r="AU623" s="254">
        <v>112855000</v>
      </c>
      <c r="AV623" s="149">
        <v>108515984.3</v>
      </c>
      <c r="AW623" s="149">
        <v>93000000</v>
      </c>
      <c r="AX623" s="149">
        <v>0</v>
      </c>
      <c r="AY623" s="149">
        <v>0</v>
      </c>
      <c r="AZ623" s="141" t="s">
        <v>152</v>
      </c>
    </row>
    <row r="624" spans="1:52" s="35" customFormat="1" ht="409.5">
      <c r="A624" s="424" t="s">
        <v>1277</v>
      </c>
      <c r="B624" s="422" t="s">
        <v>1663</v>
      </c>
      <c r="C624" s="142">
        <v>404020036</v>
      </c>
      <c r="D624" s="154" t="s">
        <v>1523</v>
      </c>
      <c r="E624" s="144" t="s">
        <v>1538</v>
      </c>
      <c r="F624" s="145"/>
      <c r="G624" s="145"/>
      <c r="H624" s="146" t="s">
        <v>672</v>
      </c>
      <c r="I624" s="145"/>
      <c r="J624" s="146" t="s">
        <v>1333</v>
      </c>
      <c r="K624" s="146"/>
      <c r="L624" s="146"/>
      <c r="M624" s="146"/>
      <c r="N624" s="146"/>
      <c r="O624" s="146"/>
      <c r="P624" s="52" t="s">
        <v>1539</v>
      </c>
      <c r="Q624" s="52" t="s">
        <v>1540</v>
      </c>
      <c r="R624" s="146"/>
      <c r="S624" s="146"/>
      <c r="T624" s="146"/>
      <c r="U624" s="146"/>
      <c r="V624" s="146" t="s">
        <v>1541</v>
      </c>
      <c r="W624" s="146"/>
      <c r="X624" s="146" t="s">
        <v>1542</v>
      </c>
      <c r="Y624" s="146" t="s">
        <v>1543</v>
      </c>
      <c r="Z624" s="146"/>
      <c r="AA624" s="146"/>
      <c r="AB624" s="52" t="s">
        <v>1544</v>
      </c>
      <c r="AC624" s="52" t="s">
        <v>1289</v>
      </c>
      <c r="AD624" s="52"/>
      <c r="AE624" s="52"/>
      <c r="AF624" s="52"/>
      <c r="AG624" s="52"/>
      <c r="AH624" s="52"/>
      <c r="AI624" s="52"/>
      <c r="AJ624" s="52"/>
      <c r="AK624" s="52"/>
      <c r="AL624" s="52"/>
      <c r="AM624" s="52" t="s">
        <v>1545</v>
      </c>
      <c r="AN624" s="52" t="s">
        <v>1291</v>
      </c>
      <c r="AO624" s="598" t="s">
        <v>199</v>
      </c>
      <c r="AP624" s="598" t="s">
        <v>200</v>
      </c>
      <c r="AQ624" s="147" t="s">
        <v>1546</v>
      </c>
      <c r="AR624" s="148" t="s">
        <v>1547</v>
      </c>
      <c r="AS624" s="147">
        <v>244</v>
      </c>
      <c r="AT624" s="254">
        <v>5545199</v>
      </c>
      <c r="AU624" s="254">
        <v>5545199</v>
      </c>
      <c r="AV624" s="149">
        <v>5247150</v>
      </c>
      <c r="AW624" s="149">
        <f>5985323.22+1120.96</f>
        <v>5986444.1799999997</v>
      </c>
      <c r="AX624" s="149">
        <f>5955430.98+1120.96</f>
        <v>5956551.9400000004</v>
      </c>
      <c r="AY624" s="149">
        <f>5925538.74+1120.96</f>
        <v>5926659.7000000002</v>
      </c>
      <c r="AZ624" s="141" t="s">
        <v>152</v>
      </c>
    </row>
    <row r="625" spans="1:52" s="35" customFormat="1" ht="409.5">
      <c r="A625" s="424" t="s">
        <v>1277</v>
      </c>
      <c r="B625" s="422" t="s">
        <v>1663</v>
      </c>
      <c r="C625" s="142">
        <v>404020036</v>
      </c>
      <c r="D625" s="154" t="s">
        <v>1509</v>
      </c>
      <c r="E625" s="144" t="s">
        <v>1538</v>
      </c>
      <c r="F625" s="145"/>
      <c r="G625" s="145"/>
      <c r="H625" s="146" t="s">
        <v>672</v>
      </c>
      <c r="I625" s="145"/>
      <c r="J625" s="146" t="s">
        <v>1333</v>
      </c>
      <c r="K625" s="146"/>
      <c r="L625" s="146"/>
      <c r="M625" s="146"/>
      <c r="N625" s="146"/>
      <c r="O625" s="146"/>
      <c r="P625" s="52" t="s">
        <v>1539</v>
      </c>
      <c r="Q625" s="52" t="s">
        <v>1540</v>
      </c>
      <c r="R625" s="146"/>
      <c r="S625" s="146"/>
      <c r="T625" s="146"/>
      <c r="U625" s="146"/>
      <c r="V625" s="146" t="s">
        <v>1548</v>
      </c>
      <c r="W625" s="146"/>
      <c r="X625" s="146" t="s">
        <v>1549</v>
      </c>
      <c r="Y625" s="146" t="s">
        <v>1550</v>
      </c>
      <c r="Z625" s="146"/>
      <c r="AA625" s="146"/>
      <c r="AB625" s="52" t="s">
        <v>1544</v>
      </c>
      <c r="AC625" s="52" t="s">
        <v>1289</v>
      </c>
      <c r="AD625" s="52"/>
      <c r="AE625" s="52"/>
      <c r="AF625" s="52"/>
      <c r="AG625" s="52"/>
      <c r="AH625" s="52"/>
      <c r="AI625" s="52"/>
      <c r="AJ625" s="52"/>
      <c r="AK625" s="52"/>
      <c r="AL625" s="52"/>
      <c r="AM625" s="52" t="s">
        <v>1545</v>
      </c>
      <c r="AN625" s="52" t="s">
        <v>1291</v>
      </c>
      <c r="AO625" s="598" t="s">
        <v>199</v>
      </c>
      <c r="AP625" s="598" t="s">
        <v>200</v>
      </c>
      <c r="AQ625" s="147" t="s">
        <v>1546</v>
      </c>
      <c r="AR625" s="148" t="s">
        <v>1547</v>
      </c>
      <c r="AS625" s="147">
        <v>313</v>
      </c>
      <c r="AT625" s="254">
        <v>395300394.95999998</v>
      </c>
      <c r="AU625" s="254">
        <v>395300394.95999998</v>
      </c>
      <c r="AV625" s="149">
        <v>389049986.44</v>
      </c>
      <c r="AW625" s="149">
        <f>405006870.9-5985323.22+75851.56-1120.96-20254136.12+8.8</f>
        <v>378842150.95999998</v>
      </c>
      <c r="AX625" s="149">
        <f>402984162.66-5955430.98+75851.56-1120.96-20153000.71-31.83+30</f>
        <v>376950459.74000007</v>
      </c>
      <c r="AY625" s="149">
        <f>400961454.42-5925538.74+75851.56-1120.96-20051865.3+0.21</f>
        <v>375058781.19</v>
      </c>
      <c r="AZ625" s="141" t="s">
        <v>152</v>
      </c>
    </row>
    <row r="626" spans="1:52" s="35" customFormat="1" ht="409.5">
      <c r="A626" s="424" t="s">
        <v>1277</v>
      </c>
      <c r="B626" s="422" t="s">
        <v>1663</v>
      </c>
      <c r="C626" s="142">
        <v>404020036</v>
      </c>
      <c r="D626" s="154" t="s">
        <v>1523</v>
      </c>
      <c r="E626" s="144" t="s">
        <v>1279</v>
      </c>
      <c r="F626" s="145"/>
      <c r="G626" s="145"/>
      <c r="H626" s="146" t="s">
        <v>1301</v>
      </c>
      <c r="I626" s="145"/>
      <c r="J626" s="146" t="s">
        <v>1337</v>
      </c>
      <c r="K626" s="146" t="s">
        <v>672</v>
      </c>
      <c r="L626" s="146"/>
      <c r="M626" s="146"/>
      <c r="N626" s="146" t="s">
        <v>73</v>
      </c>
      <c r="O626" s="146"/>
      <c r="P626" s="52" t="s">
        <v>186</v>
      </c>
      <c r="Q626" s="52" t="s">
        <v>1540</v>
      </c>
      <c r="R626" s="146"/>
      <c r="S626" s="146"/>
      <c r="T626" s="146"/>
      <c r="U626" s="146"/>
      <c r="V626" s="146" t="s">
        <v>1548</v>
      </c>
      <c r="W626" s="146"/>
      <c r="X626" s="146" t="s">
        <v>1549</v>
      </c>
      <c r="Y626" s="146" t="s">
        <v>1551</v>
      </c>
      <c r="Z626" s="146"/>
      <c r="AA626" s="146"/>
      <c r="AB626" s="52" t="s">
        <v>1544</v>
      </c>
      <c r="AC626" s="52" t="s">
        <v>1289</v>
      </c>
      <c r="AD626" s="52"/>
      <c r="AE626" s="52"/>
      <c r="AF626" s="52"/>
      <c r="AG626" s="52"/>
      <c r="AH626" s="52"/>
      <c r="AI626" s="52"/>
      <c r="AJ626" s="52"/>
      <c r="AK626" s="52"/>
      <c r="AL626" s="52"/>
      <c r="AM626" s="52" t="s">
        <v>1535</v>
      </c>
      <c r="AN626" s="52" t="s">
        <v>1291</v>
      </c>
      <c r="AO626" s="598" t="s">
        <v>199</v>
      </c>
      <c r="AP626" s="598" t="s">
        <v>200</v>
      </c>
      <c r="AQ626" s="147" t="s">
        <v>1552</v>
      </c>
      <c r="AR626" s="148" t="s">
        <v>1553</v>
      </c>
      <c r="AS626" s="147">
        <v>244</v>
      </c>
      <c r="AT626" s="254">
        <v>3928091.78</v>
      </c>
      <c r="AU626" s="254">
        <v>3928091.78</v>
      </c>
      <c r="AV626" s="149">
        <v>3724950</v>
      </c>
      <c r="AW626" s="149">
        <v>4332581.2699999996</v>
      </c>
      <c r="AX626" s="149">
        <v>4311058.8499999996</v>
      </c>
      <c r="AY626" s="149">
        <v>4289536.4400000004</v>
      </c>
      <c r="AZ626" s="141" t="s">
        <v>152</v>
      </c>
    </row>
    <row r="627" spans="1:52" s="35" customFormat="1" ht="409.5">
      <c r="A627" s="424" t="s">
        <v>1277</v>
      </c>
      <c r="B627" s="422" t="s">
        <v>1663</v>
      </c>
      <c r="C627" s="142">
        <v>404020036</v>
      </c>
      <c r="D627" s="154" t="s">
        <v>1523</v>
      </c>
      <c r="E627" s="144" t="s">
        <v>1279</v>
      </c>
      <c r="F627" s="145"/>
      <c r="G627" s="145"/>
      <c r="H627" s="146" t="s">
        <v>1301</v>
      </c>
      <c r="I627" s="145"/>
      <c r="J627" s="146" t="s">
        <v>1337</v>
      </c>
      <c r="K627" s="146" t="s">
        <v>672</v>
      </c>
      <c r="L627" s="146"/>
      <c r="M627" s="146"/>
      <c r="N627" s="146" t="s">
        <v>73</v>
      </c>
      <c r="O627" s="146"/>
      <c r="P627" s="52" t="s">
        <v>186</v>
      </c>
      <c r="Q627" s="52" t="s">
        <v>1540</v>
      </c>
      <c r="R627" s="146"/>
      <c r="S627" s="146"/>
      <c r="T627" s="146"/>
      <c r="U627" s="146"/>
      <c r="V627" s="146" t="s">
        <v>1548</v>
      </c>
      <c r="W627" s="146"/>
      <c r="X627" s="146" t="s">
        <v>1549</v>
      </c>
      <c r="Y627" s="146" t="s">
        <v>1554</v>
      </c>
      <c r="Z627" s="146"/>
      <c r="AA627" s="146"/>
      <c r="AB627" s="52" t="s">
        <v>1544</v>
      </c>
      <c r="AC627" s="52" t="s">
        <v>1289</v>
      </c>
      <c r="AD627" s="52"/>
      <c r="AE627" s="52"/>
      <c r="AF627" s="52"/>
      <c r="AG627" s="52"/>
      <c r="AH627" s="52"/>
      <c r="AI627" s="52"/>
      <c r="AJ627" s="52"/>
      <c r="AK627" s="52"/>
      <c r="AL627" s="52"/>
      <c r="AM627" s="52" t="s">
        <v>1535</v>
      </c>
      <c r="AN627" s="52" t="s">
        <v>1291</v>
      </c>
      <c r="AO627" s="598" t="s">
        <v>199</v>
      </c>
      <c r="AP627" s="598" t="s">
        <v>200</v>
      </c>
      <c r="AQ627" s="147" t="s">
        <v>1552</v>
      </c>
      <c r="AR627" s="148" t="s">
        <v>1553</v>
      </c>
      <c r="AS627" s="147">
        <v>313</v>
      </c>
      <c r="AT627" s="254">
        <v>284732208.22000003</v>
      </c>
      <c r="AU627" s="254">
        <v>284732208.22000003</v>
      </c>
      <c r="AV627" s="149">
        <v>278899981.54000002</v>
      </c>
      <c r="AW627" s="149">
        <f>293171332.31-4332581.27-14658566.62</f>
        <v>274180184.42000002</v>
      </c>
      <c r="AX627" s="149">
        <f>291714982.37-4311058.85-14585749.12</f>
        <v>272818174.39999998</v>
      </c>
      <c r="AY627" s="149">
        <f>290258632.44-4289536.44-14512931.62</f>
        <v>271456164.38</v>
      </c>
      <c r="AZ627" s="141" t="s">
        <v>152</v>
      </c>
    </row>
    <row r="628" spans="1:52" s="35" customFormat="1" ht="409.5">
      <c r="A628" s="424" t="s">
        <v>1277</v>
      </c>
      <c r="B628" s="422" t="s">
        <v>1663</v>
      </c>
      <c r="C628" s="142">
        <v>404020036</v>
      </c>
      <c r="D628" s="154" t="s">
        <v>1509</v>
      </c>
      <c r="E628" s="144" t="s">
        <v>1555</v>
      </c>
      <c r="F628" s="145" t="s">
        <v>71</v>
      </c>
      <c r="G628" s="145"/>
      <c r="H628" s="146"/>
      <c r="I628" s="145"/>
      <c r="J628" s="146" t="s">
        <v>1556</v>
      </c>
      <c r="K628" s="146"/>
      <c r="L628" s="146"/>
      <c r="M628" s="146"/>
      <c r="N628" s="146"/>
      <c r="O628" s="146"/>
      <c r="P628" s="52" t="s">
        <v>1557</v>
      </c>
      <c r="Q628" s="52" t="s">
        <v>1558</v>
      </c>
      <c r="R628" s="146"/>
      <c r="S628" s="146"/>
      <c r="T628" s="146"/>
      <c r="U628" s="146"/>
      <c r="V628" s="146" t="s">
        <v>1559</v>
      </c>
      <c r="W628" s="146"/>
      <c r="X628" s="146" t="s">
        <v>1560</v>
      </c>
      <c r="Y628" s="146" t="s">
        <v>1561</v>
      </c>
      <c r="Z628" s="146"/>
      <c r="AA628" s="146"/>
      <c r="AB628" s="52" t="s">
        <v>1544</v>
      </c>
      <c r="AC628" s="52" t="s">
        <v>1289</v>
      </c>
      <c r="AD628" s="52"/>
      <c r="AE628" s="52"/>
      <c r="AF628" s="52"/>
      <c r="AG628" s="52"/>
      <c r="AH628" s="52"/>
      <c r="AI628" s="52"/>
      <c r="AJ628" s="52"/>
      <c r="AK628" s="52"/>
      <c r="AL628" s="52"/>
      <c r="AM628" s="52" t="s">
        <v>1562</v>
      </c>
      <c r="AN628" s="52" t="s">
        <v>1291</v>
      </c>
      <c r="AO628" s="598" t="s">
        <v>199</v>
      </c>
      <c r="AP628" s="598" t="s">
        <v>200</v>
      </c>
      <c r="AQ628" s="147" t="s">
        <v>1563</v>
      </c>
      <c r="AR628" s="148" t="s">
        <v>1564</v>
      </c>
      <c r="AS628" s="147">
        <v>244</v>
      </c>
      <c r="AT628" s="254">
        <v>93679.89</v>
      </c>
      <c r="AU628" s="254">
        <v>93679.89</v>
      </c>
      <c r="AV628" s="149">
        <v>87350</v>
      </c>
      <c r="AW628" s="149">
        <v>97149.78</v>
      </c>
      <c r="AX628" s="149">
        <v>95655.17</v>
      </c>
      <c r="AY628" s="149">
        <v>94160.56</v>
      </c>
      <c r="AZ628" s="141" t="s">
        <v>152</v>
      </c>
    </row>
    <row r="629" spans="1:52" s="35" customFormat="1" ht="409.5">
      <c r="A629" s="424" t="s">
        <v>1277</v>
      </c>
      <c r="B629" s="422" t="s">
        <v>1663</v>
      </c>
      <c r="C629" s="142">
        <v>404020036</v>
      </c>
      <c r="D629" s="154" t="s">
        <v>1523</v>
      </c>
      <c r="E629" s="144" t="s">
        <v>1555</v>
      </c>
      <c r="F629" s="145" t="s">
        <v>71</v>
      </c>
      <c r="G629" s="145"/>
      <c r="H629" s="146"/>
      <c r="I629" s="145"/>
      <c r="J629" s="146" t="s">
        <v>1556</v>
      </c>
      <c r="K629" s="146"/>
      <c r="L629" s="146"/>
      <c r="M629" s="146"/>
      <c r="N629" s="146"/>
      <c r="O629" s="146"/>
      <c r="P629" s="52" t="s">
        <v>1557</v>
      </c>
      <c r="Q629" s="52" t="s">
        <v>1565</v>
      </c>
      <c r="R629" s="146"/>
      <c r="S629" s="146"/>
      <c r="T629" s="146"/>
      <c r="U629" s="146"/>
      <c r="V629" s="146" t="s">
        <v>1559</v>
      </c>
      <c r="W629" s="146"/>
      <c r="X629" s="146" t="s">
        <v>1560</v>
      </c>
      <c r="Y629" s="146" t="s">
        <v>1561</v>
      </c>
      <c r="Z629" s="146"/>
      <c r="AA629" s="146"/>
      <c r="AB629" s="52" t="s">
        <v>1566</v>
      </c>
      <c r="AC629" s="52" t="s">
        <v>1289</v>
      </c>
      <c r="AD629" s="52"/>
      <c r="AE629" s="52"/>
      <c r="AF629" s="52"/>
      <c r="AG629" s="52"/>
      <c r="AH629" s="52"/>
      <c r="AI629" s="52"/>
      <c r="AJ629" s="52"/>
      <c r="AK629" s="52"/>
      <c r="AL629" s="52"/>
      <c r="AM629" s="52" t="s">
        <v>1562</v>
      </c>
      <c r="AN629" s="52" t="s">
        <v>1291</v>
      </c>
      <c r="AO629" s="598" t="s">
        <v>199</v>
      </c>
      <c r="AP629" s="598" t="s">
        <v>200</v>
      </c>
      <c r="AQ629" s="147" t="s">
        <v>1563</v>
      </c>
      <c r="AR629" s="148" t="s">
        <v>1564</v>
      </c>
      <c r="AS629" s="147">
        <v>313</v>
      </c>
      <c r="AT629" s="254">
        <v>6647595.4299999997</v>
      </c>
      <c r="AU629" s="254">
        <v>6647595.4299999997</v>
      </c>
      <c r="AV629" s="149">
        <v>6445997.6200000001</v>
      </c>
      <c r="AW629" s="149">
        <f>6573801.78-97149.78-328690.09</f>
        <v>6147961.9100000001</v>
      </c>
      <c r="AX629" s="149">
        <f>6472666.37-95655.17-323633.32</f>
        <v>6053377.8799999999</v>
      </c>
      <c r="AY629" s="149">
        <f>6371530.96-94160.56-318576.55</f>
        <v>5958793.8500000006</v>
      </c>
      <c r="AZ629" s="141" t="s">
        <v>152</v>
      </c>
    </row>
    <row r="630" spans="1:52" s="35" customFormat="1" ht="409.5">
      <c r="A630" s="424" t="s">
        <v>1277</v>
      </c>
      <c r="B630" s="422" t="s">
        <v>1663</v>
      </c>
      <c r="C630" s="142">
        <v>404020036</v>
      </c>
      <c r="D630" s="154" t="s">
        <v>1509</v>
      </c>
      <c r="E630" s="144" t="s">
        <v>1538</v>
      </c>
      <c r="F630" s="145"/>
      <c r="G630" s="145"/>
      <c r="H630" s="146">
        <v>2</v>
      </c>
      <c r="I630" s="145"/>
      <c r="J630" s="146">
        <v>16</v>
      </c>
      <c r="K630" s="146"/>
      <c r="L630" s="146" t="s">
        <v>73</v>
      </c>
      <c r="M630" s="146" t="s">
        <v>73</v>
      </c>
      <c r="N630" s="146"/>
      <c r="O630" s="146"/>
      <c r="P630" s="52" t="s">
        <v>1539</v>
      </c>
      <c r="Q630" s="52" t="s">
        <v>1567</v>
      </c>
      <c r="R630" s="146"/>
      <c r="S630" s="146"/>
      <c r="T630" s="146"/>
      <c r="U630" s="146"/>
      <c r="V630" s="146" t="s">
        <v>1568</v>
      </c>
      <c r="W630" s="146"/>
      <c r="X630" s="146" t="s">
        <v>1569</v>
      </c>
      <c r="Y630" s="146" t="s">
        <v>1570</v>
      </c>
      <c r="Z630" s="146"/>
      <c r="AA630" s="146"/>
      <c r="AB630" s="52" t="s">
        <v>1571</v>
      </c>
      <c r="AC630" s="52" t="s">
        <v>1289</v>
      </c>
      <c r="AD630" s="52"/>
      <c r="AE630" s="52"/>
      <c r="AF630" s="52"/>
      <c r="AG630" s="52"/>
      <c r="AH630" s="52"/>
      <c r="AI630" s="52"/>
      <c r="AJ630" s="52"/>
      <c r="AK630" s="52"/>
      <c r="AL630" s="52"/>
      <c r="AM630" s="52" t="s">
        <v>1572</v>
      </c>
      <c r="AN630" s="52" t="s">
        <v>1291</v>
      </c>
      <c r="AO630" s="598" t="s">
        <v>199</v>
      </c>
      <c r="AP630" s="598" t="s">
        <v>200</v>
      </c>
      <c r="AQ630" s="147" t="s">
        <v>1573</v>
      </c>
      <c r="AR630" s="148" t="s">
        <v>1574</v>
      </c>
      <c r="AS630" s="147">
        <v>244</v>
      </c>
      <c r="AT630" s="254">
        <v>912.24</v>
      </c>
      <c r="AU630" s="254">
        <v>912.24</v>
      </c>
      <c r="AV630" s="149">
        <v>1000</v>
      </c>
      <c r="AW630" s="149">
        <v>2630.35</v>
      </c>
      <c r="AX630" s="149">
        <v>2630.35</v>
      </c>
      <c r="AY630" s="149">
        <v>2630.35</v>
      </c>
      <c r="AZ630" s="141" t="s">
        <v>152</v>
      </c>
    </row>
    <row r="631" spans="1:52" s="35" customFormat="1" ht="409.5">
      <c r="A631" s="424" t="s">
        <v>1277</v>
      </c>
      <c r="B631" s="422" t="s">
        <v>1663</v>
      </c>
      <c r="C631" s="142">
        <v>404020036</v>
      </c>
      <c r="D631" s="154" t="s">
        <v>1509</v>
      </c>
      <c r="E631" s="144" t="s">
        <v>1538</v>
      </c>
      <c r="F631" s="145"/>
      <c r="G631" s="145"/>
      <c r="H631" s="146">
        <v>2</v>
      </c>
      <c r="I631" s="145"/>
      <c r="J631" s="146">
        <v>16</v>
      </c>
      <c r="K631" s="146"/>
      <c r="L631" s="146" t="s">
        <v>73</v>
      </c>
      <c r="M631" s="146" t="s">
        <v>73</v>
      </c>
      <c r="N631" s="146"/>
      <c r="O631" s="146"/>
      <c r="P631" s="52" t="s">
        <v>1539</v>
      </c>
      <c r="Q631" s="52" t="s">
        <v>1567</v>
      </c>
      <c r="R631" s="146"/>
      <c r="S631" s="146"/>
      <c r="T631" s="146"/>
      <c r="U631" s="146"/>
      <c r="V631" s="146" t="s">
        <v>1568</v>
      </c>
      <c r="W631" s="146"/>
      <c r="X631" s="146" t="s">
        <v>1575</v>
      </c>
      <c r="Y631" s="146" t="s">
        <v>1576</v>
      </c>
      <c r="Z631" s="146"/>
      <c r="AA631" s="146"/>
      <c r="AB631" s="52" t="s">
        <v>1577</v>
      </c>
      <c r="AC631" s="52" t="s">
        <v>1289</v>
      </c>
      <c r="AD631" s="52"/>
      <c r="AE631" s="52"/>
      <c r="AF631" s="52"/>
      <c r="AG631" s="52"/>
      <c r="AH631" s="52"/>
      <c r="AI631" s="52"/>
      <c r="AJ631" s="52"/>
      <c r="AK631" s="52"/>
      <c r="AL631" s="52"/>
      <c r="AM631" s="52" t="s">
        <v>1572</v>
      </c>
      <c r="AN631" s="52" t="s">
        <v>1291</v>
      </c>
      <c r="AO631" s="598" t="s">
        <v>199</v>
      </c>
      <c r="AP631" s="598" t="s">
        <v>200</v>
      </c>
      <c r="AQ631" s="147" t="s">
        <v>1573</v>
      </c>
      <c r="AR631" s="148" t="s">
        <v>1574</v>
      </c>
      <c r="AS631" s="147">
        <v>313</v>
      </c>
      <c r="AT631" s="254">
        <v>168936.48</v>
      </c>
      <c r="AU631" s="254">
        <v>168936.48</v>
      </c>
      <c r="AV631" s="149">
        <v>178033.69</v>
      </c>
      <c r="AW631" s="149">
        <f>177986.71-2630.35-8899.34</f>
        <v>166457.01999999999</v>
      </c>
      <c r="AX631" s="149">
        <f>177986.71-2630.35-8899.34</f>
        <v>166457.01999999999</v>
      </c>
      <c r="AY631" s="149">
        <f>175356.36-8899.34</f>
        <v>166457.01999999999</v>
      </c>
      <c r="AZ631" s="141" t="s">
        <v>152</v>
      </c>
    </row>
    <row r="632" spans="1:52" s="35" customFormat="1" ht="409.5">
      <c r="A632" s="424" t="s">
        <v>1277</v>
      </c>
      <c r="B632" s="422" t="s">
        <v>1663</v>
      </c>
      <c r="C632" s="142">
        <v>404020036</v>
      </c>
      <c r="D632" s="154" t="s">
        <v>1509</v>
      </c>
      <c r="E632" s="144" t="s">
        <v>1538</v>
      </c>
      <c r="F632" s="145"/>
      <c r="G632" s="145"/>
      <c r="H632" s="146" t="s">
        <v>672</v>
      </c>
      <c r="I632" s="145"/>
      <c r="J632" s="146" t="s">
        <v>1578</v>
      </c>
      <c r="K632" s="146"/>
      <c r="L632" s="146" t="s">
        <v>73</v>
      </c>
      <c r="M632" s="146" t="s">
        <v>1579</v>
      </c>
      <c r="N632" s="146"/>
      <c r="O632" s="146"/>
      <c r="P632" s="52" t="s">
        <v>1539</v>
      </c>
      <c r="Q632" s="52" t="s">
        <v>1580</v>
      </c>
      <c r="R632" s="146"/>
      <c r="S632" s="146"/>
      <c r="T632" s="146"/>
      <c r="U632" s="146"/>
      <c r="V632" s="146" t="s">
        <v>1581</v>
      </c>
      <c r="W632" s="146" t="s">
        <v>1582</v>
      </c>
      <c r="X632" s="146" t="s">
        <v>1583</v>
      </c>
      <c r="Y632" s="146" t="s">
        <v>1584</v>
      </c>
      <c r="Z632" s="146"/>
      <c r="AA632" s="146"/>
      <c r="AB632" s="52" t="s">
        <v>1585</v>
      </c>
      <c r="AC632" s="52" t="s">
        <v>1289</v>
      </c>
      <c r="AD632" s="52"/>
      <c r="AE632" s="52"/>
      <c r="AF632" s="52"/>
      <c r="AG632" s="52"/>
      <c r="AH632" s="52"/>
      <c r="AI632" s="52"/>
      <c r="AJ632" s="52"/>
      <c r="AK632" s="52"/>
      <c r="AL632" s="52"/>
      <c r="AM632" s="52" t="s">
        <v>1586</v>
      </c>
      <c r="AN632" s="52" t="s">
        <v>1291</v>
      </c>
      <c r="AO632" s="598" t="s">
        <v>199</v>
      </c>
      <c r="AP632" s="598" t="s">
        <v>200</v>
      </c>
      <c r="AQ632" s="147" t="s">
        <v>1587</v>
      </c>
      <c r="AR632" s="148" t="s">
        <v>1588</v>
      </c>
      <c r="AS632" s="147">
        <v>244</v>
      </c>
      <c r="AT632" s="254">
        <v>8328.86</v>
      </c>
      <c r="AU632" s="254">
        <v>8328.86</v>
      </c>
      <c r="AV632" s="149">
        <v>8500</v>
      </c>
      <c r="AW632" s="149">
        <v>9747.75</v>
      </c>
      <c r="AX632" s="149">
        <v>9747.75</v>
      </c>
      <c r="AY632" s="149">
        <v>9747.75</v>
      </c>
      <c r="AZ632" s="141" t="s">
        <v>152</v>
      </c>
    </row>
    <row r="633" spans="1:52" s="35" customFormat="1" ht="409.5">
      <c r="A633" s="424" t="s">
        <v>1277</v>
      </c>
      <c r="B633" s="422" t="s">
        <v>1663</v>
      </c>
      <c r="C633" s="142">
        <v>404020036</v>
      </c>
      <c r="D633" s="154" t="s">
        <v>1509</v>
      </c>
      <c r="E633" s="144" t="s">
        <v>1538</v>
      </c>
      <c r="F633" s="145"/>
      <c r="G633" s="145"/>
      <c r="H633" s="146" t="s">
        <v>672</v>
      </c>
      <c r="I633" s="145"/>
      <c r="J633" s="146" t="s">
        <v>1578</v>
      </c>
      <c r="K633" s="146"/>
      <c r="L633" s="146" t="s">
        <v>73</v>
      </c>
      <c r="M633" s="146" t="s">
        <v>1579</v>
      </c>
      <c r="N633" s="146"/>
      <c r="O633" s="146"/>
      <c r="P633" s="52" t="s">
        <v>1539</v>
      </c>
      <c r="Q633" s="52" t="s">
        <v>1580</v>
      </c>
      <c r="R633" s="146"/>
      <c r="S633" s="146"/>
      <c r="T633" s="146"/>
      <c r="U633" s="146"/>
      <c r="V633" s="146" t="s">
        <v>1581</v>
      </c>
      <c r="W633" s="146" t="s">
        <v>1582</v>
      </c>
      <c r="X633" s="146" t="s">
        <v>1589</v>
      </c>
      <c r="Y633" s="146" t="s">
        <v>1590</v>
      </c>
      <c r="Z633" s="146"/>
      <c r="AA633" s="146"/>
      <c r="AB633" s="52" t="s">
        <v>1591</v>
      </c>
      <c r="AC633" s="52" t="s">
        <v>1289</v>
      </c>
      <c r="AD633" s="52"/>
      <c r="AE633" s="52"/>
      <c r="AF633" s="52"/>
      <c r="AG633" s="52"/>
      <c r="AH633" s="52"/>
      <c r="AI633" s="52"/>
      <c r="AJ633" s="52"/>
      <c r="AK633" s="52"/>
      <c r="AL633" s="52"/>
      <c r="AM633" s="52" t="s">
        <v>1586</v>
      </c>
      <c r="AN633" s="52" t="s">
        <v>1291</v>
      </c>
      <c r="AO633" s="598" t="s">
        <v>199</v>
      </c>
      <c r="AP633" s="598" t="s">
        <v>200</v>
      </c>
      <c r="AQ633" s="147" t="s">
        <v>1587</v>
      </c>
      <c r="AR633" s="148" t="s">
        <v>1592</v>
      </c>
      <c r="AS633" s="147">
        <v>313</v>
      </c>
      <c r="AT633" s="254">
        <v>616949.4</v>
      </c>
      <c r="AU633" s="254">
        <v>616949.4</v>
      </c>
      <c r="AV633" s="149">
        <v>618117.9</v>
      </c>
      <c r="AW633" s="149">
        <f>659597.79-9747.75-32979.89</f>
        <v>616870.15</v>
      </c>
      <c r="AX633" s="149">
        <f>649850.04-32949.89-30</f>
        <v>616870.15</v>
      </c>
      <c r="AY633" s="149">
        <f>649850.04-32979.89</f>
        <v>616870.15</v>
      </c>
      <c r="AZ633" s="141" t="s">
        <v>152</v>
      </c>
    </row>
    <row r="634" spans="1:52" s="35" customFormat="1" ht="409.5">
      <c r="A634" s="424" t="s">
        <v>1277</v>
      </c>
      <c r="B634" s="422" t="s">
        <v>1663</v>
      </c>
      <c r="C634" s="142">
        <v>404020036</v>
      </c>
      <c r="D634" s="154" t="s">
        <v>1523</v>
      </c>
      <c r="E634" s="144" t="s">
        <v>1593</v>
      </c>
      <c r="F634" s="145" t="s">
        <v>435</v>
      </c>
      <c r="G634" s="145"/>
      <c r="H634" s="146"/>
      <c r="I634" s="145" t="s">
        <v>1594</v>
      </c>
      <c r="J634" s="146" t="s">
        <v>1595</v>
      </c>
      <c r="K634" s="146"/>
      <c r="L634" s="146" t="s">
        <v>1596</v>
      </c>
      <c r="M634" s="146"/>
      <c r="N634" s="146"/>
      <c r="O634" s="146"/>
      <c r="P634" s="52" t="s">
        <v>1597</v>
      </c>
      <c r="Q634" s="52" t="s">
        <v>1494</v>
      </c>
      <c r="R634" s="146"/>
      <c r="S634" s="146"/>
      <c r="T634" s="146"/>
      <c r="U634" s="146"/>
      <c r="V634" s="146">
        <v>1</v>
      </c>
      <c r="W634" s="146"/>
      <c r="X634" s="146">
        <v>5</v>
      </c>
      <c r="Y634" s="146"/>
      <c r="Z634" s="146"/>
      <c r="AA634" s="146"/>
      <c r="AB634" s="52" t="s">
        <v>1342</v>
      </c>
      <c r="AC634" s="52" t="s">
        <v>1289</v>
      </c>
      <c r="AD634" s="52"/>
      <c r="AE634" s="52"/>
      <c r="AF634" s="52"/>
      <c r="AG634" s="52"/>
      <c r="AH634" s="52"/>
      <c r="AI634" s="52"/>
      <c r="AJ634" s="52"/>
      <c r="AK634" s="52"/>
      <c r="AL634" s="52"/>
      <c r="AM634" s="52" t="s">
        <v>1598</v>
      </c>
      <c r="AN634" s="52" t="s">
        <v>1291</v>
      </c>
      <c r="AO634" s="598" t="s">
        <v>199</v>
      </c>
      <c r="AP634" s="598" t="s">
        <v>200</v>
      </c>
      <c r="AQ634" s="147" t="s">
        <v>1599</v>
      </c>
      <c r="AR634" s="148" t="s">
        <v>1600</v>
      </c>
      <c r="AS634" s="147">
        <v>244</v>
      </c>
      <c r="AT634" s="254">
        <v>4464171.71</v>
      </c>
      <c r="AU634" s="254">
        <v>4464171.71</v>
      </c>
      <c r="AV634" s="149">
        <v>4307270</v>
      </c>
      <c r="AW634" s="149">
        <v>7408960.3499999996</v>
      </c>
      <c r="AX634" s="149">
        <v>7482470.25</v>
      </c>
      <c r="AY634" s="149">
        <v>7483061</v>
      </c>
      <c r="AZ634" s="141" t="s">
        <v>152</v>
      </c>
    </row>
    <row r="635" spans="1:52" s="35" customFormat="1" ht="409.5">
      <c r="A635" s="424" t="s">
        <v>1277</v>
      </c>
      <c r="B635" s="422" t="s">
        <v>1663</v>
      </c>
      <c r="C635" s="142">
        <v>404020036</v>
      </c>
      <c r="D635" s="154" t="s">
        <v>1523</v>
      </c>
      <c r="E635" s="144" t="s">
        <v>1593</v>
      </c>
      <c r="F635" s="145" t="s">
        <v>435</v>
      </c>
      <c r="G635" s="145"/>
      <c r="H635" s="146"/>
      <c r="I635" s="145" t="s">
        <v>1601</v>
      </c>
      <c r="J635" s="146" t="s">
        <v>1595</v>
      </c>
      <c r="K635" s="146"/>
      <c r="L635" s="146" t="s">
        <v>1602</v>
      </c>
      <c r="M635" s="146"/>
      <c r="N635" s="146"/>
      <c r="O635" s="146"/>
      <c r="P635" s="52" t="s">
        <v>1597</v>
      </c>
      <c r="Q635" s="52" t="s">
        <v>1494</v>
      </c>
      <c r="R635" s="146"/>
      <c r="S635" s="146"/>
      <c r="T635" s="146"/>
      <c r="U635" s="146"/>
      <c r="V635" s="146">
        <v>1</v>
      </c>
      <c r="W635" s="146"/>
      <c r="X635" s="146">
        <v>5</v>
      </c>
      <c r="Y635" s="146"/>
      <c r="Z635" s="146"/>
      <c r="AA635" s="146"/>
      <c r="AB635" s="52" t="s">
        <v>1342</v>
      </c>
      <c r="AC635" s="52" t="s">
        <v>1289</v>
      </c>
      <c r="AD635" s="52"/>
      <c r="AE635" s="52"/>
      <c r="AF635" s="52"/>
      <c r="AG635" s="52"/>
      <c r="AH635" s="52"/>
      <c r="AI635" s="52"/>
      <c r="AJ635" s="52"/>
      <c r="AK635" s="52"/>
      <c r="AL635" s="52"/>
      <c r="AM635" s="52" t="s">
        <v>1598</v>
      </c>
      <c r="AN635" s="52" t="s">
        <v>1291</v>
      </c>
      <c r="AO635" s="598" t="s">
        <v>199</v>
      </c>
      <c r="AP635" s="598" t="s">
        <v>200</v>
      </c>
      <c r="AQ635" s="147" t="s">
        <v>1599</v>
      </c>
      <c r="AR635" s="148" t="s">
        <v>1600</v>
      </c>
      <c r="AS635" s="147">
        <v>313</v>
      </c>
      <c r="AT635" s="254">
        <v>331278828.29000002</v>
      </c>
      <c r="AU635" s="254">
        <v>331278828.29000002</v>
      </c>
      <c r="AV635" s="149">
        <v>319700018.89999998</v>
      </c>
      <c r="AW635" s="149">
        <f>377856978.03-7408960.35-18892848.9</f>
        <v>351555168.77999997</v>
      </c>
      <c r="AX635" s="149">
        <f>381605982.81-7482470.25-19080299.14</f>
        <v>355043213.42000002</v>
      </c>
      <c r="AY635" s="149">
        <f>381636111.08-7483061-19081805.55</f>
        <v>355071244.52999997</v>
      </c>
      <c r="AZ635" s="141" t="s">
        <v>152</v>
      </c>
    </row>
    <row r="636" spans="1:52" s="35" customFormat="1" ht="409.5">
      <c r="A636" s="424" t="s">
        <v>1277</v>
      </c>
      <c r="B636" s="422" t="s">
        <v>1663</v>
      </c>
      <c r="C636" s="142">
        <v>404020036</v>
      </c>
      <c r="D636" s="154" t="s">
        <v>1523</v>
      </c>
      <c r="E636" s="144" t="s">
        <v>1279</v>
      </c>
      <c r="F636" s="145"/>
      <c r="G636" s="145"/>
      <c r="H636" s="146" t="s">
        <v>1301</v>
      </c>
      <c r="I636" s="145"/>
      <c r="J636" s="146" t="s">
        <v>1337</v>
      </c>
      <c r="K636" s="146" t="s">
        <v>672</v>
      </c>
      <c r="L636" s="146"/>
      <c r="M636" s="146"/>
      <c r="N636" s="146" t="s">
        <v>73</v>
      </c>
      <c r="O636" s="146"/>
      <c r="P636" s="52" t="s">
        <v>186</v>
      </c>
      <c r="Q636" s="52" t="s">
        <v>1603</v>
      </c>
      <c r="R636" s="146"/>
      <c r="S636" s="146"/>
      <c r="T636" s="146"/>
      <c r="U636" s="146"/>
      <c r="V636" s="146" t="s">
        <v>1581</v>
      </c>
      <c r="W636" s="146" t="s">
        <v>1582</v>
      </c>
      <c r="X636" s="146" t="s">
        <v>1604</v>
      </c>
      <c r="Y636" s="146" t="s">
        <v>1605</v>
      </c>
      <c r="Z636" s="146"/>
      <c r="AA636" s="146"/>
      <c r="AB636" s="52" t="s">
        <v>1606</v>
      </c>
      <c r="AC636" s="52" t="s">
        <v>1289</v>
      </c>
      <c r="AD636" s="52"/>
      <c r="AE636" s="52"/>
      <c r="AF636" s="52"/>
      <c r="AG636" s="52"/>
      <c r="AH636" s="52"/>
      <c r="AI636" s="52"/>
      <c r="AJ636" s="52"/>
      <c r="AK636" s="52"/>
      <c r="AL636" s="52"/>
      <c r="AM636" s="52" t="s">
        <v>1607</v>
      </c>
      <c r="AN636" s="52" t="s">
        <v>1291</v>
      </c>
      <c r="AO636" s="598" t="s">
        <v>199</v>
      </c>
      <c r="AP636" s="598" t="s">
        <v>200</v>
      </c>
      <c r="AQ636" s="147" t="s">
        <v>1608</v>
      </c>
      <c r="AR636" s="148" t="s">
        <v>1609</v>
      </c>
      <c r="AS636" s="147">
        <v>244</v>
      </c>
      <c r="AT636" s="254">
        <v>5458.2</v>
      </c>
      <c r="AU636" s="254">
        <v>5458.2</v>
      </c>
      <c r="AV636" s="149">
        <v>4696.9799999999996</v>
      </c>
      <c r="AW636" s="149">
        <v>5809.85</v>
      </c>
      <c r="AX636" s="149">
        <v>5809.85</v>
      </c>
      <c r="AY636" s="149">
        <v>5809.85</v>
      </c>
      <c r="AZ636" s="141" t="s">
        <v>152</v>
      </c>
    </row>
    <row r="637" spans="1:52" s="35" customFormat="1" ht="409.5">
      <c r="A637" s="424" t="s">
        <v>1277</v>
      </c>
      <c r="B637" s="422" t="s">
        <v>1663</v>
      </c>
      <c r="C637" s="142">
        <v>404020036</v>
      </c>
      <c r="D637" s="154" t="s">
        <v>1509</v>
      </c>
      <c r="E637" s="144" t="s">
        <v>1279</v>
      </c>
      <c r="F637" s="145"/>
      <c r="G637" s="145"/>
      <c r="H637" s="146" t="s">
        <v>1301</v>
      </c>
      <c r="I637" s="145"/>
      <c r="J637" s="146" t="s">
        <v>1337</v>
      </c>
      <c r="K637" s="146" t="s">
        <v>672</v>
      </c>
      <c r="L637" s="146"/>
      <c r="M637" s="146"/>
      <c r="N637" s="146" t="s">
        <v>73</v>
      </c>
      <c r="O637" s="146"/>
      <c r="P637" s="52" t="s">
        <v>186</v>
      </c>
      <c r="Q637" s="52" t="s">
        <v>1603</v>
      </c>
      <c r="R637" s="146"/>
      <c r="S637" s="146"/>
      <c r="T637" s="146"/>
      <c r="U637" s="146"/>
      <c r="V637" s="146" t="s">
        <v>1581</v>
      </c>
      <c r="W637" s="146" t="s">
        <v>1582</v>
      </c>
      <c r="X637" s="146" t="s">
        <v>1604</v>
      </c>
      <c r="Y637" s="146" t="s">
        <v>1605</v>
      </c>
      <c r="Z637" s="146"/>
      <c r="AA637" s="146"/>
      <c r="AB637" s="52" t="s">
        <v>1606</v>
      </c>
      <c r="AC637" s="52" t="s">
        <v>1289</v>
      </c>
      <c r="AD637" s="52"/>
      <c r="AE637" s="52"/>
      <c r="AF637" s="52"/>
      <c r="AG637" s="52"/>
      <c r="AH637" s="52"/>
      <c r="AI637" s="52"/>
      <c r="AJ637" s="52"/>
      <c r="AK637" s="52"/>
      <c r="AL637" s="52"/>
      <c r="AM637" s="52" t="s">
        <v>1607</v>
      </c>
      <c r="AN637" s="52" t="s">
        <v>1291</v>
      </c>
      <c r="AO637" s="598" t="s">
        <v>199</v>
      </c>
      <c r="AP637" s="598" t="s">
        <v>200</v>
      </c>
      <c r="AQ637" s="147" t="s">
        <v>1608</v>
      </c>
      <c r="AR637" s="148" t="s">
        <v>1609</v>
      </c>
      <c r="AS637" s="147">
        <v>313</v>
      </c>
      <c r="AT637" s="254">
        <v>429091.67</v>
      </c>
      <c r="AU637" s="254">
        <v>429091.67</v>
      </c>
      <c r="AV637" s="149">
        <v>391245.31</v>
      </c>
      <c r="AW637" s="149">
        <v>385830.15</v>
      </c>
      <c r="AX637" s="149">
        <v>385830.15</v>
      </c>
      <c r="AY637" s="149">
        <v>385830.15</v>
      </c>
      <c r="AZ637" s="141" t="s">
        <v>152</v>
      </c>
    </row>
    <row r="638" spans="1:52" s="35" customFormat="1" ht="409.5">
      <c r="A638" s="424" t="s">
        <v>1277</v>
      </c>
      <c r="B638" s="422" t="s">
        <v>1663</v>
      </c>
      <c r="C638" s="142">
        <v>404020036</v>
      </c>
      <c r="D638" s="154" t="s">
        <v>1509</v>
      </c>
      <c r="E638" s="144" t="s">
        <v>1610</v>
      </c>
      <c r="F638" s="145"/>
      <c r="G638" s="145"/>
      <c r="H638" s="146"/>
      <c r="I638" s="145"/>
      <c r="J638" s="146"/>
      <c r="K638" s="146"/>
      <c r="L638" s="146">
        <v>1</v>
      </c>
      <c r="M638" s="146"/>
      <c r="N638" s="146"/>
      <c r="O638" s="146"/>
      <c r="P638" s="52" t="s">
        <v>1611</v>
      </c>
      <c r="Q638" s="52" t="s">
        <v>1612</v>
      </c>
      <c r="R638" s="146"/>
      <c r="S638" s="146"/>
      <c r="T638" s="146"/>
      <c r="U638" s="146"/>
      <c r="V638" s="146">
        <v>2</v>
      </c>
      <c r="W638" s="146"/>
      <c r="X638" s="141" t="s">
        <v>672</v>
      </c>
      <c r="Z638" s="146"/>
      <c r="AA638" s="146"/>
      <c r="AB638" s="52" t="s">
        <v>1613</v>
      </c>
      <c r="AC638" s="52" t="s">
        <v>1289</v>
      </c>
      <c r="AD638" s="52"/>
      <c r="AE638" s="52"/>
      <c r="AF638" s="52"/>
      <c r="AG638" s="52"/>
      <c r="AH638" s="52"/>
      <c r="AI638" s="52"/>
      <c r="AJ638" s="52"/>
      <c r="AK638" s="52"/>
      <c r="AL638" s="52"/>
      <c r="AM638" s="52" t="s">
        <v>1614</v>
      </c>
      <c r="AN638" s="52" t="s">
        <v>1291</v>
      </c>
      <c r="AO638" s="598" t="s">
        <v>199</v>
      </c>
      <c r="AP638" s="598" t="s">
        <v>430</v>
      </c>
      <c r="AQ638" s="147" t="s">
        <v>1615</v>
      </c>
      <c r="AR638" s="148" t="s">
        <v>1616</v>
      </c>
      <c r="AS638" s="147" t="s">
        <v>116</v>
      </c>
      <c r="AT638" s="254">
        <v>0</v>
      </c>
      <c r="AU638" s="254">
        <v>0</v>
      </c>
      <c r="AV638" s="149">
        <v>28810</v>
      </c>
      <c r="AW638" s="149">
        <v>0</v>
      </c>
      <c r="AX638" s="149">
        <v>0</v>
      </c>
      <c r="AY638" s="149">
        <v>0</v>
      </c>
      <c r="AZ638" s="141" t="s">
        <v>152</v>
      </c>
    </row>
    <row r="639" spans="1:52" s="35" customFormat="1" ht="409.5">
      <c r="A639" s="424" t="s">
        <v>1277</v>
      </c>
      <c r="B639" s="422" t="s">
        <v>1663</v>
      </c>
      <c r="C639" s="142">
        <v>404020036</v>
      </c>
      <c r="D639" s="154" t="s">
        <v>1523</v>
      </c>
      <c r="E639" s="144" t="s">
        <v>1279</v>
      </c>
      <c r="F639" s="145"/>
      <c r="G639" s="145"/>
      <c r="H639" s="146" t="s">
        <v>1301</v>
      </c>
      <c r="I639" s="145"/>
      <c r="J639" s="146" t="s">
        <v>1337</v>
      </c>
      <c r="K639" s="146" t="s">
        <v>672</v>
      </c>
      <c r="L639" s="146"/>
      <c r="M639" s="146"/>
      <c r="N639" s="146" t="s">
        <v>73</v>
      </c>
      <c r="O639" s="146"/>
      <c r="P639" s="52" t="s">
        <v>186</v>
      </c>
      <c r="Q639" s="52" t="s">
        <v>1617</v>
      </c>
      <c r="R639" s="146"/>
      <c r="S639" s="146"/>
      <c r="T639" s="146"/>
      <c r="U639" s="146"/>
      <c r="V639" s="146" t="s">
        <v>1618</v>
      </c>
      <c r="W639" s="146" t="s">
        <v>88</v>
      </c>
      <c r="X639" s="146" t="s">
        <v>1619</v>
      </c>
      <c r="Y639" s="146" t="s">
        <v>1605</v>
      </c>
      <c r="Z639" s="146"/>
      <c r="AA639" s="146"/>
      <c r="AB639" s="52" t="s">
        <v>1620</v>
      </c>
      <c r="AC639" s="52" t="s">
        <v>1289</v>
      </c>
      <c r="AD639" s="52"/>
      <c r="AE639" s="52"/>
      <c r="AF639" s="52"/>
      <c r="AG639" s="52"/>
      <c r="AH639" s="52"/>
      <c r="AI639" s="52"/>
      <c r="AJ639" s="52"/>
      <c r="AK639" s="52"/>
      <c r="AL639" s="52"/>
      <c r="AM639" s="52" t="s">
        <v>1621</v>
      </c>
      <c r="AN639" s="52" t="s">
        <v>1291</v>
      </c>
      <c r="AO639" s="598" t="s">
        <v>199</v>
      </c>
      <c r="AP639" s="598" t="s">
        <v>430</v>
      </c>
      <c r="AQ639" s="147" t="s">
        <v>1622</v>
      </c>
      <c r="AR639" s="148" t="s">
        <v>1623</v>
      </c>
      <c r="AS639" s="147">
        <v>244</v>
      </c>
      <c r="AT639" s="254">
        <v>42448.79</v>
      </c>
      <c r="AU639" s="254">
        <v>42056.98</v>
      </c>
      <c r="AV639" s="149">
        <v>50603.79</v>
      </c>
      <c r="AW639" s="149">
        <v>52705</v>
      </c>
      <c r="AX639" s="149">
        <v>52705</v>
      </c>
      <c r="AY639" s="149">
        <v>52705</v>
      </c>
      <c r="AZ639" s="141" t="s">
        <v>152</v>
      </c>
    </row>
    <row r="640" spans="1:52" s="35" customFormat="1" ht="409.5">
      <c r="A640" s="424" t="s">
        <v>1277</v>
      </c>
      <c r="B640" s="422" t="s">
        <v>1663</v>
      </c>
      <c r="C640" s="142">
        <v>404020036</v>
      </c>
      <c r="D640" s="154" t="s">
        <v>1523</v>
      </c>
      <c r="E640" s="144" t="s">
        <v>1279</v>
      </c>
      <c r="F640" s="145"/>
      <c r="G640" s="145"/>
      <c r="H640" s="146" t="s">
        <v>1301</v>
      </c>
      <c r="I640" s="145"/>
      <c r="J640" s="146" t="s">
        <v>1337</v>
      </c>
      <c r="K640" s="146" t="s">
        <v>672</v>
      </c>
      <c r="L640" s="146"/>
      <c r="M640" s="146"/>
      <c r="N640" s="146" t="s">
        <v>73</v>
      </c>
      <c r="O640" s="146"/>
      <c r="P640" s="52" t="s">
        <v>186</v>
      </c>
      <c r="Q640" s="52" t="s">
        <v>1624</v>
      </c>
      <c r="R640" s="146"/>
      <c r="S640" s="146"/>
      <c r="T640" s="146"/>
      <c r="U640" s="146"/>
      <c r="V640" s="146" t="s">
        <v>1618</v>
      </c>
      <c r="W640" s="146" t="s">
        <v>88</v>
      </c>
      <c r="X640" s="146" t="s">
        <v>1619</v>
      </c>
      <c r="Y640" s="146" t="s">
        <v>1605</v>
      </c>
      <c r="Z640" s="146"/>
      <c r="AA640" s="146"/>
      <c r="AB640" s="52" t="s">
        <v>1620</v>
      </c>
      <c r="AC640" s="52" t="s">
        <v>1289</v>
      </c>
      <c r="AD640" s="52"/>
      <c r="AE640" s="52"/>
      <c r="AF640" s="52"/>
      <c r="AG640" s="52"/>
      <c r="AH640" s="52"/>
      <c r="AI640" s="52"/>
      <c r="AJ640" s="52"/>
      <c r="AK640" s="52"/>
      <c r="AL640" s="52"/>
      <c r="AM640" s="52" t="s">
        <v>1621</v>
      </c>
      <c r="AN640" s="52" t="s">
        <v>1291</v>
      </c>
      <c r="AO640" s="598" t="s">
        <v>199</v>
      </c>
      <c r="AP640" s="598" t="s">
        <v>430</v>
      </c>
      <c r="AQ640" s="147" t="s">
        <v>1622</v>
      </c>
      <c r="AR640" s="148" t="s">
        <v>1623</v>
      </c>
      <c r="AS640" s="147">
        <v>313</v>
      </c>
      <c r="AT640" s="254">
        <v>4244878.5599999996</v>
      </c>
      <c r="AU640" s="254">
        <v>4244878.5599999996</v>
      </c>
      <c r="AV640" s="149">
        <v>5060379.3499999996</v>
      </c>
      <c r="AW640" s="149">
        <v>5270465</v>
      </c>
      <c r="AX640" s="149">
        <v>5270465</v>
      </c>
      <c r="AY640" s="149">
        <v>5270465</v>
      </c>
      <c r="AZ640" s="141" t="s">
        <v>152</v>
      </c>
    </row>
    <row r="641" spans="1:52" s="35" customFormat="1" ht="409.5">
      <c r="A641" s="424" t="s">
        <v>1277</v>
      </c>
      <c r="B641" s="422" t="s">
        <v>1663</v>
      </c>
      <c r="C641" s="142">
        <v>404020036</v>
      </c>
      <c r="D641" s="154" t="s">
        <v>1509</v>
      </c>
      <c r="E641" s="144" t="s">
        <v>1279</v>
      </c>
      <c r="F641" s="145"/>
      <c r="G641" s="145"/>
      <c r="H641" s="146">
        <v>4</v>
      </c>
      <c r="I641" s="145"/>
      <c r="J641" s="146">
        <v>19</v>
      </c>
      <c r="K641" s="146">
        <v>2</v>
      </c>
      <c r="L641" s="146"/>
      <c r="M641" s="146"/>
      <c r="N641" s="146">
        <v>1</v>
      </c>
      <c r="O641" s="146"/>
      <c r="P641" s="52" t="s">
        <v>186</v>
      </c>
      <c r="Q641" s="52" t="s">
        <v>1625</v>
      </c>
      <c r="R641" s="146"/>
      <c r="S641" s="146"/>
      <c r="T641" s="146"/>
      <c r="U641" s="146"/>
      <c r="V641" s="146">
        <v>1</v>
      </c>
      <c r="W641" s="146"/>
      <c r="X641" s="141" t="s">
        <v>1626</v>
      </c>
      <c r="Z641" s="146"/>
      <c r="AA641" s="146"/>
      <c r="AB641" s="52" t="s">
        <v>1342</v>
      </c>
      <c r="AC641" s="52" t="s">
        <v>1289</v>
      </c>
      <c r="AD641" s="52"/>
      <c r="AE641" s="52"/>
      <c r="AF641" s="52"/>
      <c r="AG641" s="52"/>
      <c r="AH641" s="52"/>
      <c r="AI641" s="52"/>
      <c r="AJ641" s="52"/>
      <c r="AK641" s="52"/>
      <c r="AL641" s="52"/>
      <c r="AM641" s="52" t="s">
        <v>1627</v>
      </c>
      <c r="AN641" s="52" t="s">
        <v>1291</v>
      </c>
      <c r="AO641" s="598" t="s">
        <v>199</v>
      </c>
      <c r="AP641" s="598" t="s">
        <v>430</v>
      </c>
      <c r="AQ641" s="147" t="s">
        <v>1628</v>
      </c>
      <c r="AR641" s="148" t="s">
        <v>1629</v>
      </c>
      <c r="AS641" s="147" t="s">
        <v>116</v>
      </c>
      <c r="AT641" s="254">
        <v>15632.03</v>
      </c>
      <c r="AU641" s="254">
        <v>15632.03</v>
      </c>
      <c r="AV641" s="149">
        <v>18740</v>
      </c>
      <c r="AW641" s="149">
        <v>6708</v>
      </c>
      <c r="AX641" s="149">
        <v>3457</v>
      </c>
      <c r="AY641" s="149">
        <v>1905.8</v>
      </c>
      <c r="AZ641" s="141" t="s">
        <v>152</v>
      </c>
    </row>
    <row r="642" spans="1:52" s="35" customFormat="1" ht="409.5">
      <c r="A642" s="424" t="s">
        <v>1277</v>
      </c>
      <c r="B642" s="422" t="s">
        <v>1663</v>
      </c>
      <c r="C642" s="142">
        <v>404020036</v>
      </c>
      <c r="D642" s="154" t="s">
        <v>1509</v>
      </c>
      <c r="E642" s="144" t="s">
        <v>1279</v>
      </c>
      <c r="F642" s="145"/>
      <c r="G642" s="145"/>
      <c r="H642" s="146">
        <v>4</v>
      </c>
      <c r="I642" s="145"/>
      <c r="J642" s="146">
        <v>19</v>
      </c>
      <c r="K642" s="146">
        <v>2</v>
      </c>
      <c r="L642" s="146"/>
      <c r="M642" s="146"/>
      <c r="N642" s="146">
        <v>1</v>
      </c>
      <c r="O642" s="146"/>
      <c r="P642" s="52" t="s">
        <v>186</v>
      </c>
      <c r="Q642" s="52" t="s">
        <v>1630</v>
      </c>
      <c r="R642" s="146"/>
      <c r="S642" s="146"/>
      <c r="T642" s="146"/>
      <c r="U642" s="146"/>
      <c r="V642" s="146">
        <v>1</v>
      </c>
      <c r="W642" s="146"/>
      <c r="X642" s="141" t="s">
        <v>1626</v>
      </c>
      <c r="Z642" s="146"/>
      <c r="AA642" s="146"/>
      <c r="AB642" s="52" t="s">
        <v>1342</v>
      </c>
      <c r="AC642" s="52" t="s">
        <v>1289</v>
      </c>
      <c r="AD642" s="52"/>
      <c r="AE642" s="52"/>
      <c r="AF642" s="52"/>
      <c r="AG642" s="52"/>
      <c r="AH642" s="52"/>
      <c r="AI642" s="52"/>
      <c r="AJ642" s="52"/>
      <c r="AK642" s="52"/>
      <c r="AL642" s="52"/>
      <c r="AM642" s="52" t="s">
        <v>1627</v>
      </c>
      <c r="AN642" s="52" t="s">
        <v>1291</v>
      </c>
      <c r="AO642" s="598" t="s">
        <v>199</v>
      </c>
      <c r="AP642" s="598" t="s">
        <v>430</v>
      </c>
      <c r="AQ642" s="147" t="s">
        <v>1628</v>
      </c>
      <c r="AR642" s="148" t="s">
        <v>1629</v>
      </c>
      <c r="AS642" s="147" t="s">
        <v>122</v>
      </c>
      <c r="AT642" s="254">
        <v>1586367.97</v>
      </c>
      <c r="AU642" s="254">
        <v>1586367.97</v>
      </c>
      <c r="AV642" s="149">
        <v>1873969.28</v>
      </c>
      <c r="AW642" s="149">
        <v>670842</v>
      </c>
      <c r="AX642" s="149">
        <v>345753</v>
      </c>
      <c r="AY642" s="149">
        <v>188674.2</v>
      </c>
      <c r="AZ642" s="141" t="s">
        <v>152</v>
      </c>
    </row>
    <row r="643" spans="1:52" s="35" customFormat="1" ht="409.5">
      <c r="A643" s="424" t="s">
        <v>1277</v>
      </c>
      <c r="B643" s="422" t="s">
        <v>1663</v>
      </c>
      <c r="C643" s="142">
        <v>404020036</v>
      </c>
      <c r="D643" s="154" t="s">
        <v>1509</v>
      </c>
      <c r="E643" s="144" t="s">
        <v>1610</v>
      </c>
      <c r="F643" s="145"/>
      <c r="G643" s="145"/>
      <c r="H643" s="146"/>
      <c r="I643" s="145"/>
      <c r="J643" s="146"/>
      <c r="K643" s="146"/>
      <c r="L643" s="146">
        <v>1</v>
      </c>
      <c r="M643" s="146"/>
      <c r="N643" s="146"/>
      <c r="O643" s="146"/>
      <c r="P643" s="52" t="s">
        <v>1611</v>
      </c>
      <c r="Q643" s="52" t="s">
        <v>1612</v>
      </c>
      <c r="R643" s="146"/>
      <c r="S643" s="146"/>
      <c r="T643" s="146"/>
      <c r="U643" s="146"/>
      <c r="V643" s="146">
        <v>2</v>
      </c>
      <c r="W643" s="146"/>
      <c r="X643" s="141" t="s">
        <v>672</v>
      </c>
      <c r="Z643" s="146"/>
      <c r="AA643" s="146"/>
      <c r="AB643" s="52" t="s">
        <v>1613</v>
      </c>
      <c r="AC643" s="52" t="s">
        <v>1289</v>
      </c>
      <c r="AD643" s="52"/>
      <c r="AE643" s="52"/>
      <c r="AF643" s="52"/>
      <c r="AG643" s="52"/>
      <c r="AH643" s="52"/>
      <c r="AI643" s="52"/>
      <c r="AJ643" s="52"/>
      <c r="AK643" s="52"/>
      <c r="AL643" s="52"/>
      <c r="AM643" s="52" t="s">
        <v>1614</v>
      </c>
      <c r="AN643" s="52" t="s">
        <v>1291</v>
      </c>
      <c r="AO643" s="598" t="s">
        <v>199</v>
      </c>
      <c r="AP643" s="598" t="s">
        <v>430</v>
      </c>
      <c r="AQ643" s="147" t="s">
        <v>1631</v>
      </c>
      <c r="AR643" s="148" t="s">
        <v>1616</v>
      </c>
      <c r="AS643" s="147" t="s">
        <v>122</v>
      </c>
      <c r="AT643" s="254">
        <v>0</v>
      </c>
      <c r="AU643" s="254">
        <v>0</v>
      </c>
      <c r="AV643" s="149">
        <v>13520899.68</v>
      </c>
      <c r="AW643" s="149">
        <v>0</v>
      </c>
      <c r="AX643" s="149">
        <v>0</v>
      </c>
      <c r="AY643" s="149">
        <v>0</v>
      </c>
      <c r="AZ643" s="141" t="s">
        <v>152</v>
      </c>
    </row>
    <row r="644" spans="1:52" s="35" customFormat="1" ht="409.5">
      <c r="A644" s="424" t="s">
        <v>1277</v>
      </c>
      <c r="B644" s="422" t="s">
        <v>1663</v>
      </c>
      <c r="C644" s="142">
        <v>404020036</v>
      </c>
      <c r="D644" s="154" t="s">
        <v>1509</v>
      </c>
      <c r="E644" s="144" t="s">
        <v>1610</v>
      </c>
      <c r="F644" s="145"/>
      <c r="G644" s="145"/>
      <c r="H644" s="146"/>
      <c r="I644" s="145"/>
      <c r="J644" s="146"/>
      <c r="K644" s="146"/>
      <c r="L644" s="146">
        <v>1</v>
      </c>
      <c r="M644" s="146"/>
      <c r="N644" s="146"/>
      <c r="O644" s="146"/>
      <c r="P644" s="52" t="s">
        <v>1611</v>
      </c>
      <c r="Q644" s="52" t="s">
        <v>1612</v>
      </c>
      <c r="R644" s="146"/>
      <c r="S644" s="146"/>
      <c r="T644" s="146"/>
      <c r="U644" s="146"/>
      <c r="V644" s="146">
        <v>2</v>
      </c>
      <c r="W644" s="146"/>
      <c r="X644" s="141" t="s">
        <v>672</v>
      </c>
      <c r="Z644" s="146"/>
      <c r="AA644" s="146"/>
      <c r="AB644" s="52" t="s">
        <v>1613</v>
      </c>
      <c r="AC644" s="52" t="s">
        <v>1289</v>
      </c>
      <c r="AD644" s="52"/>
      <c r="AE644" s="52"/>
      <c r="AF644" s="52"/>
      <c r="AG644" s="52"/>
      <c r="AH644" s="52"/>
      <c r="AI644" s="52"/>
      <c r="AJ644" s="52"/>
      <c r="AK644" s="52"/>
      <c r="AL644" s="52"/>
      <c r="AM644" s="52" t="s">
        <v>1614</v>
      </c>
      <c r="AN644" s="52" t="s">
        <v>1291</v>
      </c>
      <c r="AO644" s="598" t="s">
        <v>199</v>
      </c>
      <c r="AP644" s="598" t="s">
        <v>430</v>
      </c>
      <c r="AQ644" s="147" t="s">
        <v>1631</v>
      </c>
      <c r="AR644" s="148" t="s">
        <v>1616</v>
      </c>
      <c r="AS644" s="147" t="s">
        <v>122</v>
      </c>
      <c r="AT644" s="254">
        <v>0</v>
      </c>
      <c r="AU644" s="254">
        <v>0</v>
      </c>
      <c r="AV644" s="149">
        <v>211827400.31999999</v>
      </c>
      <c r="AW644" s="149">
        <v>624031310</v>
      </c>
      <c r="AX644" s="149">
        <v>667779940</v>
      </c>
      <c r="AY644" s="149">
        <v>694524840</v>
      </c>
      <c r="AZ644" s="141" t="s">
        <v>152</v>
      </c>
    </row>
    <row r="645" spans="1:52" s="35" customFormat="1" ht="409.5">
      <c r="A645" s="424" t="s">
        <v>1277</v>
      </c>
      <c r="B645" s="422" t="s">
        <v>1663</v>
      </c>
      <c r="C645" s="142">
        <v>404020036</v>
      </c>
      <c r="D645" s="154" t="s">
        <v>1509</v>
      </c>
      <c r="E645" s="144" t="s">
        <v>1610</v>
      </c>
      <c r="F645" s="145"/>
      <c r="G645" s="145"/>
      <c r="H645" s="146"/>
      <c r="I645" s="145"/>
      <c r="J645" s="146"/>
      <c r="K645" s="146"/>
      <c r="L645" s="146">
        <v>1</v>
      </c>
      <c r="M645" s="146"/>
      <c r="N645" s="146"/>
      <c r="O645" s="146"/>
      <c r="P645" s="52" t="s">
        <v>1611</v>
      </c>
      <c r="Q645" s="52" t="s">
        <v>1612</v>
      </c>
      <c r="R645" s="146"/>
      <c r="S645" s="146"/>
      <c r="T645" s="146"/>
      <c r="U645" s="146"/>
      <c r="V645" s="146">
        <v>2</v>
      </c>
      <c r="W645" s="146"/>
      <c r="X645" s="141" t="s">
        <v>672</v>
      </c>
      <c r="Z645" s="146"/>
      <c r="AA645" s="146"/>
      <c r="AB645" s="52" t="s">
        <v>1613</v>
      </c>
      <c r="AC645" s="52" t="s">
        <v>1289</v>
      </c>
      <c r="AD645" s="52"/>
      <c r="AE645" s="52"/>
      <c r="AF645" s="52"/>
      <c r="AG645" s="52"/>
      <c r="AH645" s="52"/>
      <c r="AI645" s="52"/>
      <c r="AJ645" s="52"/>
      <c r="AK645" s="52"/>
      <c r="AL645" s="52"/>
      <c r="AM645" s="52" t="s">
        <v>1614</v>
      </c>
      <c r="AN645" s="52" t="s">
        <v>1291</v>
      </c>
      <c r="AO645" s="598" t="s">
        <v>199</v>
      </c>
      <c r="AP645" s="598" t="s">
        <v>430</v>
      </c>
      <c r="AQ645" s="147" t="s">
        <v>1632</v>
      </c>
      <c r="AR645" s="148" t="s">
        <v>1633</v>
      </c>
      <c r="AS645" s="147" t="s">
        <v>122</v>
      </c>
      <c r="AT645" s="254">
        <v>0</v>
      </c>
      <c r="AU645" s="254">
        <v>0</v>
      </c>
      <c r="AV645" s="149">
        <v>19936802.109999999</v>
      </c>
      <c r="AW645" s="149">
        <v>0</v>
      </c>
      <c r="AX645" s="149">
        <v>0</v>
      </c>
      <c r="AY645" s="149">
        <v>0</v>
      </c>
      <c r="AZ645" s="141" t="s">
        <v>152</v>
      </c>
    </row>
    <row r="646" spans="1:52" s="35" customFormat="1" ht="409.5">
      <c r="A646" s="424" t="s">
        <v>1277</v>
      </c>
      <c r="B646" s="422" t="s">
        <v>1663</v>
      </c>
      <c r="C646" s="142">
        <v>404020036</v>
      </c>
      <c r="D646" s="154" t="s">
        <v>1509</v>
      </c>
      <c r="E646" s="144" t="s">
        <v>1610</v>
      </c>
      <c r="F646" s="145"/>
      <c r="G646" s="145"/>
      <c r="H646" s="146"/>
      <c r="I646" s="145"/>
      <c r="J646" s="146"/>
      <c r="K646" s="146"/>
      <c r="L646" s="146">
        <v>1</v>
      </c>
      <c r="M646" s="146"/>
      <c r="N646" s="146"/>
      <c r="O646" s="146"/>
      <c r="P646" s="52" t="s">
        <v>1611</v>
      </c>
      <c r="Q646" s="52" t="s">
        <v>1612</v>
      </c>
      <c r="R646" s="146"/>
      <c r="S646" s="146"/>
      <c r="T646" s="146"/>
      <c r="U646" s="146"/>
      <c r="V646" s="146">
        <v>2</v>
      </c>
      <c r="W646" s="146"/>
      <c r="X646" s="141" t="s">
        <v>672</v>
      </c>
      <c r="Z646" s="146"/>
      <c r="AA646" s="146"/>
      <c r="AB646" s="52" t="s">
        <v>1613</v>
      </c>
      <c r="AC646" s="52" t="s">
        <v>1289</v>
      </c>
      <c r="AD646" s="52"/>
      <c r="AE646" s="52"/>
      <c r="AF646" s="52"/>
      <c r="AG646" s="52"/>
      <c r="AH646" s="52"/>
      <c r="AI646" s="52"/>
      <c r="AJ646" s="52"/>
      <c r="AK646" s="52"/>
      <c r="AL646" s="52"/>
      <c r="AM646" s="52" t="s">
        <v>1614</v>
      </c>
      <c r="AN646" s="52" t="s">
        <v>1291</v>
      </c>
      <c r="AO646" s="598" t="s">
        <v>199</v>
      </c>
      <c r="AP646" s="598" t="s">
        <v>430</v>
      </c>
      <c r="AQ646" s="147" t="s">
        <v>1632</v>
      </c>
      <c r="AR646" s="148" t="s">
        <v>1633</v>
      </c>
      <c r="AS646" s="147" t="s">
        <v>122</v>
      </c>
      <c r="AT646" s="254">
        <v>0</v>
      </c>
      <c r="AU646" s="254">
        <v>0</v>
      </c>
      <c r="AV646" s="149">
        <v>312343191.88999999</v>
      </c>
      <c r="AW646" s="149">
        <v>0</v>
      </c>
      <c r="AX646" s="149">
        <v>0</v>
      </c>
      <c r="AY646" s="149">
        <v>0</v>
      </c>
      <c r="AZ646" s="141" t="s">
        <v>152</v>
      </c>
    </row>
    <row r="647" spans="1:52" s="35" customFormat="1" ht="409.5">
      <c r="A647" s="424" t="s">
        <v>1277</v>
      </c>
      <c r="B647" s="422" t="s">
        <v>1663</v>
      </c>
      <c r="C647" s="142">
        <v>404020036</v>
      </c>
      <c r="D647" s="154" t="s">
        <v>1523</v>
      </c>
      <c r="E647" s="144" t="s">
        <v>1279</v>
      </c>
      <c r="F647" s="145"/>
      <c r="G647" s="145"/>
      <c r="H647" s="146" t="s">
        <v>1301</v>
      </c>
      <c r="I647" s="145"/>
      <c r="J647" s="146" t="s">
        <v>1337</v>
      </c>
      <c r="K647" s="146" t="s">
        <v>672</v>
      </c>
      <c r="L647" s="146"/>
      <c r="M647" s="146"/>
      <c r="N647" s="146" t="s">
        <v>73</v>
      </c>
      <c r="O647" s="146"/>
      <c r="P647" s="52" t="s">
        <v>186</v>
      </c>
      <c r="Q647" s="52" t="s">
        <v>1634</v>
      </c>
      <c r="R647" s="146"/>
      <c r="S647" s="146"/>
      <c r="T647" s="146"/>
      <c r="U647" s="146"/>
      <c r="V647" s="146" t="s">
        <v>1618</v>
      </c>
      <c r="W647" s="146" t="s">
        <v>88</v>
      </c>
      <c r="X647" s="146" t="s">
        <v>1635</v>
      </c>
      <c r="Y647" s="146" t="s">
        <v>1605</v>
      </c>
      <c r="Z647" s="146"/>
      <c r="AA647" s="146"/>
      <c r="AB647" s="52" t="s">
        <v>1620</v>
      </c>
      <c r="AC647" s="52" t="s">
        <v>1289</v>
      </c>
      <c r="AD647" s="52"/>
      <c r="AE647" s="52"/>
      <c r="AF647" s="52"/>
      <c r="AG647" s="52"/>
      <c r="AH647" s="52"/>
      <c r="AI647" s="52"/>
      <c r="AJ647" s="52"/>
      <c r="AK647" s="52"/>
      <c r="AL647" s="52"/>
      <c r="AM647" s="52" t="s">
        <v>1636</v>
      </c>
      <c r="AN647" s="52" t="s">
        <v>1291</v>
      </c>
      <c r="AO647" s="598" t="s">
        <v>199</v>
      </c>
      <c r="AP647" s="598" t="s">
        <v>430</v>
      </c>
      <c r="AQ647" s="147" t="s">
        <v>1637</v>
      </c>
      <c r="AR647" s="148" t="s">
        <v>1638</v>
      </c>
      <c r="AS647" s="147">
        <v>244</v>
      </c>
      <c r="AT647" s="254">
        <v>613451.56999999995</v>
      </c>
      <c r="AU647" s="254">
        <v>613408.24</v>
      </c>
      <c r="AV647" s="149">
        <v>1264790</v>
      </c>
      <c r="AW647" s="149">
        <v>1365957</v>
      </c>
      <c r="AX647" s="149">
        <v>1441040</v>
      </c>
      <c r="AY647" s="149">
        <v>1520190</v>
      </c>
      <c r="AZ647" s="141" t="s">
        <v>152</v>
      </c>
    </row>
    <row r="648" spans="1:52" s="35" customFormat="1" ht="409.5">
      <c r="A648" s="424" t="s">
        <v>1277</v>
      </c>
      <c r="B648" s="422" t="s">
        <v>1663</v>
      </c>
      <c r="C648" s="142">
        <v>404020036</v>
      </c>
      <c r="D648" s="154" t="s">
        <v>1523</v>
      </c>
      <c r="E648" s="144" t="s">
        <v>1279</v>
      </c>
      <c r="F648" s="145"/>
      <c r="G648" s="145"/>
      <c r="H648" s="146" t="s">
        <v>1301</v>
      </c>
      <c r="I648" s="145"/>
      <c r="J648" s="146" t="s">
        <v>1337</v>
      </c>
      <c r="K648" s="146" t="s">
        <v>672</v>
      </c>
      <c r="L648" s="146"/>
      <c r="M648" s="146"/>
      <c r="N648" s="146" t="s">
        <v>73</v>
      </c>
      <c r="O648" s="146"/>
      <c r="P648" s="52" t="s">
        <v>186</v>
      </c>
      <c r="Q648" s="52" t="s">
        <v>1634</v>
      </c>
      <c r="R648" s="146"/>
      <c r="S648" s="146"/>
      <c r="T648" s="146"/>
      <c r="U648" s="146"/>
      <c r="V648" s="146" t="s">
        <v>1618</v>
      </c>
      <c r="W648" s="146" t="s">
        <v>88</v>
      </c>
      <c r="X648" s="146" t="s">
        <v>1635</v>
      </c>
      <c r="Y648" s="146" t="s">
        <v>1605</v>
      </c>
      <c r="Z648" s="146"/>
      <c r="AA648" s="146"/>
      <c r="AB648" s="52" t="s">
        <v>1620</v>
      </c>
      <c r="AC648" s="52" t="s">
        <v>1289</v>
      </c>
      <c r="AD648" s="52"/>
      <c r="AE648" s="52"/>
      <c r="AF648" s="52"/>
      <c r="AG648" s="52"/>
      <c r="AH648" s="52"/>
      <c r="AI648" s="52"/>
      <c r="AJ648" s="52"/>
      <c r="AK648" s="52"/>
      <c r="AL648" s="52"/>
      <c r="AM648" s="52" t="s">
        <v>1636</v>
      </c>
      <c r="AN648" s="52" t="s">
        <v>1291</v>
      </c>
      <c r="AO648" s="598" t="s">
        <v>199</v>
      </c>
      <c r="AP648" s="598" t="s">
        <v>430</v>
      </c>
      <c r="AQ648" s="147" t="s">
        <v>1637</v>
      </c>
      <c r="AR648" s="148" t="s">
        <v>1638</v>
      </c>
      <c r="AS648" s="147" t="s">
        <v>1399</v>
      </c>
      <c r="AT648" s="254">
        <v>49989698.43</v>
      </c>
      <c r="AU648" s="254">
        <v>49989448.659999996</v>
      </c>
      <c r="AV648" s="149">
        <v>101649998.2</v>
      </c>
      <c r="AW648" s="149">
        <v>108409273</v>
      </c>
      <c r="AX648" s="149">
        <v>114368480</v>
      </c>
      <c r="AY648" s="149">
        <v>120655700</v>
      </c>
      <c r="AZ648" s="141" t="s">
        <v>152</v>
      </c>
    </row>
    <row r="649" spans="1:52" s="35" customFormat="1" ht="409.5">
      <c r="A649" s="424" t="s">
        <v>1277</v>
      </c>
      <c r="B649" s="422" t="s">
        <v>1663</v>
      </c>
      <c r="C649" s="142">
        <v>404020036</v>
      </c>
      <c r="D649" s="154" t="s">
        <v>1523</v>
      </c>
      <c r="E649" s="144" t="s">
        <v>1524</v>
      </c>
      <c r="F649" s="145">
        <v>9</v>
      </c>
      <c r="G649" s="145"/>
      <c r="H649" s="146" t="s">
        <v>343</v>
      </c>
      <c r="I649" s="145"/>
      <c r="J649" s="146" t="s">
        <v>1525</v>
      </c>
      <c r="K649" s="146" t="s">
        <v>992</v>
      </c>
      <c r="L649" s="146"/>
      <c r="M649" s="146"/>
      <c r="N649" s="146"/>
      <c r="O649" s="146"/>
      <c r="P649" s="52" t="s">
        <v>1526</v>
      </c>
      <c r="Q649" s="52" t="s">
        <v>1527</v>
      </c>
      <c r="R649" s="146"/>
      <c r="S649" s="146"/>
      <c r="T649" s="146"/>
      <c r="U649" s="146"/>
      <c r="V649" s="146" t="s">
        <v>1639</v>
      </c>
      <c r="W649" s="146"/>
      <c r="X649" s="146" t="s">
        <v>1529</v>
      </c>
      <c r="Y649" s="146"/>
      <c r="Z649" s="146"/>
      <c r="AA649" s="146"/>
      <c r="AB649" s="52" t="s">
        <v>1640</v>
      </c>
      <c r="AC649" s="52" t="s">
        <v>1289</v>
      </c>
      <c r="AD649" s="52"/>
      <c r="AE649" s="52"/>
      <c r="AF649" s="52"/>
      <c r="AG649" s="52"/>
      <c r="AH649" s="52"/>
      <c r="AI649" s="52"/>
      <c r="AJ649" s="52"/>
      <c r="AK649" s="52"/>
      <c r="AL649" s="52"/>
      <c r="AM649" s="52" t="s">
        <v>1641</v>
      </c>
      <c r="AN649" s="52" t="s">
        <v>1291</v>
      </c>
      <c r="AO649" s="598" t="s">
        <v>199</v>
      </c>
      <c r="AP649" s="598" t="s">
        <v>200</v>
      </c>
      <c r="AQ649" s="147" t="s">
        <v>1642</v>
      </c>
      <c r="AR649" s="148" t="s">
        <v>1643</v>
      </c>
      <c r="AS649" s="147" t="s">
        <v>116</v>
      </c>
      <c r="AT649" s="254">
        <v>0</v>
      </c>
      <c r="AU649" s="254">
        <v>0</v>
      </c>
      <c r="AV649" s="149">
        <v>28680</v>
      </c>
      <c r="AW649" s="149">
        <v>120625.56</v>
      </c>
      <c r="AX649" s="149">
        <v>120625.56</v>
      </c>
      <c r="AY649" s="149">
        <v>120625.56</v>
      </c>
      <c r="AZ649" s="141" t="s">
        <v>152</v>
      </c>
    </row>
    <row r="650" spans="1:52" s="35" customFormat="1" ht="409.5">
      <c r="A650" s="424" t="s">
        <v>1277</v>
      </c>
      <c r="B650" s="422" t="s">
        <v>1663</v>
      </c>
      <c r="C650" s="142">
        <v>404020036</v>
      </c>
      <c r="D650" s="154" t="s">
        <v>1523</v>
      </c>
      <c r="E650" s="144" t="s">
        <v>1524</v>
      </c>
      <c r="F650" s="145">
        <v>9</v>
      </c>
      <c r="G650" s="145"/>
      <c r="H650" s="146" t="s">
        <v>343</v>
      </c>
      <c r="I650" s="145"/>
      <c r="J650" s="146" t="s">
        <v>1525</v>
      </c>
      <c r="K650" s="146" t="s">
        <v>992</v>
      </c>
      <c r="L650" s="146"/>
      <c r="M650" s="146"/>
      <c r="N650" s="146"/>
      <c r="O650" s="146"/>
      <c r="P650" s="52" t="s">
        <v>1526</v>
      </c>
      <c r="Q650" s="52" t="s">
        <v>1527</v>
      </c>
      <c r="R650" s="146"/>
      <c r="S650" s="146"/>
      <c r="T650" s="146"/>
      <c r="U650" s="146"/>
      <c r="V650" s="146" t="s">
        <v>1639</v>
      </c>
      <c r="W650" s="146"/>
      <c r="X650" s="146" t="s">
        <v>1529</v>
      </c>
      <c r="Y650" s="146"/>
      <c r="Z650" s="146"/>
      <c r="AA650" s="146"/>
      <c r="AB650" s="52" t="s">
        <v>1640</v>
      </c>
      <c r="AC650" s="52" t="s">
        <v>1289</v>
      </c>
      <c r="AD650" s="52"/>
      <c r="AE650" s="52"/>
      <c r="AF650" s="52"/>
      <c r="AG650" s="52"/>
      <c r="AH650" s="52"/>
      <c r="AI650" s="52"/>
      <c r="AJ650" s="52"/>
      <c r="AK650" s="52"/>
      <c r="AL650" s="52"/>
      <c r="AM650" s="52" t="s">
        <v>1641</v>
      </c>
      <c r="AN650" s="52" t="s">
        <v>1291</v>
      </c>
      <c r="AO650" s="598" t="s">
        <v>199</v>
      </c>
      <c r="AP650" s="598" t="s">
        <v>200</v>
      </c>
      <c r="AQ650" s="147" t="s">
        <v>1642</v>
      </c>
      <c r="AR650" s="148" t="s">
        <v>1643</v>
      </c>
      <c r="AS650" s="147" t="s">
        <v>122</v>
      </c>
      <c r="AT650" s="254">
        <v>0</v>
      </c>
      <c r="AU650" s="254">
        <v>0</v>
      </c>
      <c r="AV650" s="149">
        <v>8130000</v>
      </c>
      <c r="AW650" s="149">
        <f>8162329.56-120625.56-408116.48</f>
        <v>7633587.5199999996</v>
      </c>
      <c r="AX650" s="149">
        <f>8041704-408116.48</f>
        <v>7633587.5199999996</v>
      </c>
      <c r="AY650" s="149">
        <f>8041704-408116.48</f>
        <v>7633587.5199999996</v>
      </c>
      <c r="AZ650" s="141" t="s">
        <v>152</v>
      </c>
    </row>
    <row r="651" spans="1:52" s="35" customFormat="1" ht="409.5">
      <c r="A651" s="424" t="s">
        <v>1277</v>
      </c>
      <c r="B651" s="422" t="s">
        <v>1663</v>
      </c>
      <c r="C651" s="142">
        <v>404020036</v>
      </c>
      <c r="D651" s="154" t="s">
        <v>1523</v>
      </c>
      <c r="E651" s="144" t="s">
        <v>1524</v>
      </c>
      <c r="F651" s="145">
        <v>9</v>
      </c>
      <c r="G651" s="145"/>
      <c r="H651" s="146" t="s">
        <v>343</v>
      </c>
      <c r="I651" s="145"/>
      <c r="J651" s="146" t="s">
        <v>1525</v>
      </c>
      <c r="K651" s="146" t="s">
        <v>992</v>
      </c>
      <c r="L651" s="146"/>
      <c r="M651" s="146"/>
      <c r="N651" s="146"/>
      <c r="O651" s="146"/>
      <c r="P651" s="52" t="s">
        <v>1526</v>
      </c>
      <c r="Q651" s="52" t="s">
        <v>1527</v>
      </c>
      <c r="R651" s="146"/>
      <c r="S651" s="146"/>
      <c r="T651" s="146"/>
      <c r="U651" s="146"/>
      <c r="V651" s="146" t="s">
        <v>1639</v>
      </c>
      <c r="W651" s="146"/>
      <c r="X651" s="146" t="s">
        <v>1529</v>
      </c>
      <c r="Y651" s="146"/>
      <c r="Z651" s="146"/>
      <c r="AA651" s="146"/>
      <c r="AB651" s="52" t="s">
        <v>1640</v>
      </c>
      <c r="AC651" s="52" t="s">
        <v>1289</v>
      </c>
      <c r="AD651" s="52"/>
      <c r="AE651" s="52"/>
      <c r="AF651" s="52"/>
      <c r="AG651" s="52"/>
      <c r="AH651" s="52"/>
      <c r="AI651" s="52"/>
      <c r="AJ651" s="52"/>
      <c r="AK651" s="52"/>
      <c r="AL651" s="52"/>
      <c r="AM651" s="52" t="s">
        <v>1641</v>
      </c>
      <c r="AN651" s="52" t="s">
        <v>1291</v>
      </c>
      <c r="AO651" s="598" t="s">
        <v>199</v>
      </c>
      <c r="AP651" s="598" t="s">
        <v>200</v>
      </c>
      <c r="AQ651" s="147" t="s">
        <v>1644</v>
      </c>
      <c r="AR651" s="148" t="s">
        <v>1645</v>
      </c>
      <c r="AS651" s="147" t="s">
        <v>122</v>
      </c>
      <c r="AT651" s="254">
        <v>2438638.52</v>
      </c>
      <c r="AU651" s="254">
        <v>2438638.52</v>
      </c>
      <c r="AV651" s="149">
        <v>3892539.71</v>
      </c>
      <c r="AW651" s="149">
        <v>0</v>
      </c>
      <c r="AX651" s="149">
        <v>0</v>
      </c>
      <c r="AY651" s="149">
        <v>0</v>
      </c>
      <c r="AZ651" s="141" t="s">
        <v>1358</v>
      </c>
    </row>
    <row r="652" spans="1:52" s="35" customFormat="1" ht="409.5">
      <c r="A652" s="424" t="s">
        <v>1277</v>
      </c>
      <c r="B652" s="422" t="s">
        <v>1663</v>
      </c>
      <c r="C652" s="142">
        <v>404020036</v>
      </c>
      <c r="D652" s="154" t="s">
        <v>1523</v>
      </c>
      <c r="E652" s="144" t="s">
        <v>1524</v>
      </c>
      <c r="F652" s="145">
        <v>9</v>
      </c>
      <c r="G652" s="145"/>
      <c r="H652" s="146" t="s">
        <v>343</v>
      </c>
      <c r="I652" s="145"/>
      <c r="J652" s="146" t="s">
        <v>1525</v>
      </c>
      <c r="K652" s="146" t="s">
        <v>992</v>
      </c>
      <c r="L652" s="146"/>
      <c r="M652" s="146"/>
      <c r="N652" s="146"/>
      <c r="O652" s="146"/>
      <c r="P652" s="52" t="s">
        <v>1526</v>
      </c>
      <c r="Q652" s="52" t="s">
        <v>1527</v>
      </c>
      <c r="R652" s="146"/>
      <c r="S652" s="146"/>
      <c r="T652" s="146"/>
      <c r="U652" s="146"/>
      <c r="V652" s="146" t="s">
        <v>1639</v>
      </c>
      <c r="W652" s="146"/>
      <c r="X652" s="146" t="s">
        <v>1529</v>
      </c>
      <c r="Y652" s="146"/>
      <c r="Z652" s="146"/>
      <c r="AA652" s="146"/>
      <c r="AB652" s="52" t="s">
        <v>1640</v>
      </c>
      <c r="AC652" s="52" t="s">
        <v>1289</v>
      </c>
      <c r="AD652" s="52"/>
      <c r="AE652" s="52"/>
      <c r="AF652" s="52"/>
      <c r="AG652" s="52"/>
      <c r="AH652" s="52"/>
      <c r="AI652" s="52"/>
      <c r="AJ652" s="52"/>
      <c r="AK652" s="52"/>
      <c r="AL652" s="52"/>
      <c r="AM652" s="52" t="s">
        <v>1641</v>
      </c>
      <c r="AN652" s="52" t="s">
        <v>1291</v>
      </c>
      <c r="AO652" s="598" t="s">
        <v>199</v>
      </c>
      <c r="AP652" s="598" t="s">
        <v>200</v>
      </c>
      <c r="AQ652" s="147" t="s">
        <v>1644</v>
      </c>
      <c r="AR652" s="148" t="s">
        <v>1645</v>
      </c>
      <c r="AS652" s="147" t="s">
        <v>122</v>
      </c>
      <c r="AT652" s="254">
        <v>155657.84</v>
      </c>
      <c r="AU652" s="254">
        <v>155657.84</v>
      </c>
      <c r="AV652" s="149">
        <v>248460.29</v>
      </c>
      <c r="AW652" s="149">
        <v>0</v>
      </c>
      <c r="AX652" s="149">
        <v>0</v>
      </c>
      <c r="AY652" s="149">
        <v>0</v>
      </c>
      <c r="AZ652" s="141" t="s">
        <v>152</v>
      </c>
    </row>
    <row r="653" spans="1:52" s="35" customFormat="1" ht="409.5">
      <c r="A653" s="424" t="s">
        <v>1277</v>
      </c>
      <c r="B653" s="422" t="s">
        <v>1663</v>
      </c>
      <c r="C653" s="142">
        <v>404020036</v>
      </c>
      <c r="D653" s="154" t="s">
        <v>1509</v>
      </c>
      <c r="E653" s="144" t="s">
        <v>1492</v>
      </c>
      <c r="F653" s="145"/>
      <c r="G653" s="145"/>
      <c r="H653" s="146" t="s">
        <v>71</v>
      </c>
      <c r="I653" s="145"/>
      <c r="J653" s="146" t="s">
        <v>71</v>
      </c>
      <c r="K653" s="146"/>
      <c r="L653" s="146"/>
      <c r="M653" s="146"/>
      <c r="N653" s="146" t="s">
        <v>575</v>
      </c>
      <c r="O653" s="146"/>
      <c r="P653" s="52" t="s">
        <v>565</v>
      </c>
      <c r="Q653" s="52" t="s">
        <v>1494</v>
      </c>
      <c r="R653" s="146"/>
      <c r="S653" s="146"/>
      <c r="T653" s="146"/>
      <c r="U653" s="146"/>
      <c r="V653" s="146">
        <v>1</v>
      </c>
      <c r="W653" s="146"/>
      <c r="X653" s="146">
        <v>8</v>
      </c>
      <c r="Y653" s="146"/>
      <c r="Z653" s="146"/>
      <c r="AA653" s="146"/>
      <c r="AB653" s="52" t="s">
        <v>1342</v>
      </c>
      <c r="AC653" s="52" t="s">
        <v>1289</v>
      </c>
      <c r="AD653" s="52"/>
      <c r="AE653" s="52"/>
      <c r="AF653" s="52"/>
      <c r="AG653" s="52"/>
      <c r="AH653" s="52"/>
      <c r="AI653" s="52"/>
      <c r="AJ653" s="52"/>
      <c r="AK653" s="52"/>
      <c r="AL653" s="52"/>
      <c r="AM653" s="52" t="s">
        <v>1646</v>
      </c>
      <c r="AN653" s="52" t="s">
        <v>1291</v>
      </c>
      <c r="AO653" s="598" t="s">
        <v>199</v>
      </c>
      <c r="AP653" s="598" t="s">
        <v>430</v>
      </c>
      <c r="AQ653" s="147" t="s">
        <v>1647</v>
      </c>
      <c r="AR653" s="148" t="s">
        <v>1648</v>
      </c>
      <c r="AS653" s="147">
        <v>313</v>
      </c>
      <c r="AT653" s="254">
        <v>120000000</v>
      </c>
      <c r="AU653" s="254">
        <v>120000000</v>
      </c>
      <c r="AV653" s="149">
        <v>108399907.01000001</v>
      </c>
      <c r="AW653" s="149">
        <v>123576390</v>
      </c>
      <c r="AX653" s="149">
        <v>123576390</v>
      </c>
      <c r="AY653" s="149">
        <v>123576390</v>
      </c>
      <c r="AZ653" s="141" t="s">
        <v>152</v>
      </c>
    </row>
    <row r="654" spans="1:52" s="35" customFormat="1" ht="409.5">
      <c r="A654" s="424" t="s">
        <v>1277</v>
      </c>
      <c r="B654" s="422" t="s">
        <v>1663</v>
      </c>
      <c r="C654" s="142">
        <v>404020036</v>
      </c>
      <c r="D654" s="154" t="s">
        <v>1523</v>
      </c>
      <c r="E654" s="144" t="s">
        <v>1649</v>
      </c>
      <c r="F654" s="145"/>
      <c r="G654" s="145"/>
      <c r="H654" s="146"/>
      <c r="I654" s="145"/>
      <c r="J654" s="146"/>
      <c r="K654" s="146"/>
      <c r="L654" s="146" t="s">
        <v>672</v>
      </c>
      <c r="M654" s="146"/>
      <c r="N654" s="146"/>
      <c r="O654" s="146"/>
      <c r="P654" s="52" t="s">
        <v>1650</v>
      </c>
      <c r="Q654" s="52" t="s">
        <v>1494</v>
      </c>
      <c r="R654" s="146"/>
      <c r="S654" s="146"/>
      <c r="T654" s="146"/>
      <c r="U654" s="146"/>
      <c r="V654" s="146">
        <v>1</v>
      </c>
      <c r="W654" s="146"/>
      <c r="X654" s="146">
        <v>21</v>
      </c>
      <c r="Y654" s="146"/>
      <c r="Z654" s="146"/>
      <c r="AA654" s="146"/>
      <c r="AB654" s="52" t="s">
        <v>1342</v>
      </c>
      <c r="AC654" s="52" t="s">
        <v>1289</v>
      </c>
      <c r="AD654" s="52"/>
      <c r="AE654" s="52"/>
      <c r="AF654" s="52"/>
      <c r="AG654" s="52"/>
      <c r="AH654" s="52"/>
      <c r="AI654" s="52"/>
      <c r="AJ654" s="52"/>
      <c r="AK654" s="52"/>
      <c r="AL654" s="52"/>
      <c r="AM654" s="52" t="s">
        <v>1614</v>
      </c>
      <c r="AN654" s="52" t="s">
        <v>1291</v>
      </c>
      <c r="AO654" s="598" t="s">
        <v>199</v>
      </c>
      <c r="AP654" s="598" t="s">
        <v>430</v>
      </c>
      <c r="AQ654" s="147" t="s">
        <v>1651</v>
      </c>
      <c r="AR654" s="148" t="s">
        <v>1652</v>
      </c>
      <c r="AS654" s="147">
        <v>313</v>
      </c>
      <c r="AT654" s="254">
        <v>8832004.0500000007</v>
      </c>
      <c r="AU654" s="254">
        <v>8832004.0500000007</v>
      </c>
      <c r="AV654" s="149">
        <v>8822618.9299999997</v>
      </c>
      <c r="AW654" s="149">
        <v>0</v>
      </c>
      <c r="AX654" s="149">
        <v>0</v>
      </c>
      <c r="AY654" s="149">
        <v>0</v>
      </c>
      <c r="AZ654" s="141" t="s">
        <v>152</v>
      </c>
    </row>
    <row r="655" spans="1:52" s="35" customFormat="1" ht="409.5">
      <c r="A655" s="424" t="s">
        <v>1277</v>
      </c>
      <c r="B655" s="422" t="s">
        <v>1663</v>
      </c>
      <c r="C655" s="142">
        <v>404020036</v>
      </c>
      <c r="D655" s="154" t="s">
        <v>1523</v>
      </c>
      <c r="E655" s="144" t="s">
        <v>1649</v>
      </c>
      <c r="F655" s="145"/>
      <c r="G655" s="145"/>
      <c r="H655" s="146"/>
      <c r="I655" s="145"/>
      <c r="J655" s="146"/>
      <c r="K655" s="146"/>
      <c r="L655" s="146" t="s">
        <v>672</v>
      </c>
      <c r="M655" s="146"/>
      <c r="N655" s="146"/>
      <c r="O655" s="146"/>
      <c r="P655" s="52" t="s">
        <v>1650</v>
      </c>
      <c r="Q655" s="52" t="s">
        <v>1494</v>
      </c>
      <c r="R655" s="146"/>
      <c r="S655" s="146"/>
      <c r="T655" s="146"/>
      <c r="U655" s="146"/>
      <c r="V655" s="146">
        <v>1</v>
      </c>
      <c r="W655" s="146"/>
      <c r="X655" s="146">
        <v>21</v>
      </c>
      <c r="Y655" s="146"/>
      <c r="Z655" s="146"/>
      <c r="AA655" s="146"/>
      <c r="AB655" s="52" t="s">
        <v>1342</v>
      </c>
      <c r="AC655" s="52" t="s">
        <v>1289</v>
      </c>
      <c r="AD655" s="52"/>
      <c r="AE655" s="52"/>
      <c r="AF655" s="52"/>
      <c r="AG655" s="52"/>
      <c r="AH655" s="52"/>
      <c r="AI655" s="52"/>
      <c r="AJ655" s="52"/>
      <c r="AK655" s="52"/>
      <c r="AL655" s="52"/>
      <c r="AM655" s="52" t="s">
        <v>1614</v>
      </c>
      <c r="AN655" s="52" t="s">
        <v>1291</v>
      </c>
      <c r="AO655" s="598" t="s">
        <v>199</v>
      </c>
      <c r="AP655" s="598" t="s">
        <v>430</v>
      </c>
      <c r="AQ655" s="147" t="s">
        <v>1651</v>
      </c>
      <c r="AR655" s="148" t="s">
        <v>1652</v>
      </c>
      <c r="AS655" s="147">
        <v>313</v>
      </c>
      <c r="AT655" s="254">
        <v>138367995.94999999</v>
      </c>
      <c r="AU655" s="254">
        <v>138367995.94999999</v>
      </c>
      <c r="AV655" s="149">
        <v>138221030.27000001</v>
      </c>
      <c r="AW655" s="149">
        <v>169332960</v>
      </c>
      <c r="AX655" s="149">
        <v>181309640</v>
      </c>
      <c r="AY655" s="149">
        <v>181309640</v>
      </c>
      <c r="AZ655" s="141" t="s">
        <v>152</v>
      </c>
    </row>
    <row r="656" spans="1:52" s="35" customFormat="1" ht="409.5">
      <c r="A656" s="424" t="s">
        <v>1277</v>
      </c>
      <c r="B656" s="422" t="s">
        <v>1663</v>
      </c>
      <c r="C656" s="142">
        <v>404020036</v>
      </c>
      <c r="D656" s="154" t="s">
        <v>1523</v>
      </c>
      <c r="E656" s="144" t="s">
        <v>1653</v>
      </c>
      <c r="F656" s="145"/>
      <c r="G656" s="145"/>
      <c r="H656" s="146"/>
      <c r="I656" s="145"/>
      <c r="J656" s="146">
        <v>1</v>
      </c>
      <c r="K656" s="146" t="s">
        <v>1654</v>
      </c>
      <c r="L656" s="146"/>
      <c r="M656" s="146"/>
      <c r="N656" s="146"/>
      <c r="O656" s="146"/>
      <c r="P656" s="52" t="s">
        <v>1655</v>
      </c>
      <c r="Q656" s="52" t="s">
        <v>1494</v>
      </c>
      <c r="R656" s="146"/>
      <c r="S656" s="146"/>
      <c r="T656" s="146"/>
      <c r="U656" s="146"/>
      <c r="V656" s="146">
        <v>1</v>
      </c>
      <c r="W656" s="146"/>
      <c r="X656" s="146">
        <v>20</v>
      </c>
      <c r="Y656" s="146"/>
      <c r="Z656" s="146"/>
      <c r="AA656" s="146"/>
      <c r="AB656" s="52" t="s">
        <v>1342</v>
      </c>
      <c r="AC656" s="52" t="s">
        <v>1289</v>
      </c>
      <c r="AD656" s="52"/>
      <c r="AE656" s="52"/>
      <c r="AF656" s="52"/>
      <c r="AG656" s="52"/>
      <c r="AH656" s="52"/>
      <c r="AI656" s="52"/>
      <c r="AJ656" s="52"/>
      <c r="AK656" s="52"/>
      <c r="AL656" s="52"/>
      <c r="AM656" s="52" t="s">
        <v>1656</v>
      </c>
      <c r="AN656" s="52" t="s">
        <v>1291</v>
      </c>
      <c r="AO656" s="598" t="s">
        <v>199</v>
      </c>
      <c r="AP656" s="598" t="s">
        <v>430</v>
      </c>
      <c r="AQ656" s="147" t="s">
        <v>1657</v>
      </c>
      <c r="AR656" s="609" t="s">
        <v>1658</v>
      </c>
      <c r="AS656" s="147" t="s">
        <v>116</v>
      </c>
      <c r="AT656" s="254">
        <v>0</v>
      </c>
      <c r="AU656" s="254">
        <v>0</v>
      </c>
      <c r="AV656" s="149">
        <v>1604874.65</v>
      </c>
      <c r="AW656" s="149">
        <f>7901610-3442866</f>
        <v>4458744</v>
      </c>
      <c r="AX656" s="149">
        <f>8877309-3442866</f>
        <v>5434443</v>
      </c>
      <c r="AY656" s="149">
        <f>9349820-3442866</f>
        <v>5906954</v>
      </c>
      <c r="AZ656" s="141" t="s">
        <v>1358</v>
      </c>
    </row>
    <row r="657" spans="1:240 16375:16380" s="35" customFormat="1" ht="409.5">
      <c r="A657" s="424" t="s">
        <v>1277</v>
      </c>
      <c r="B657" s="422" t="s">
        <v>1663</v>
      </c>
      <c r="C657" s="142">
        <v>404020036</v>
      </c>
      <c r="D657" s="154" t="s">
        <v>1523</v>
      </c>
      <c r="E657" s="144" t="s">
        <v>1659</v>
      </c>
      <c r="F657" s="145"/>
      <c r="G657" s="145"/>
      <c r="H657" s="146"/>
      <c r="I657" s="145"/>
      <c r="J657" s="146">
        <v>1</v>
      </c>
      <c r="K657" s="146" t="s">
        <v>1660</v>
      </c>
      <c r="L657" s="146"/>
      <c r="M657" s="146"/>
      <c r="N657" s="146"/>
      <c r="O657" s="146"/>
      <c r="P657" s="52" t="s">
        <v>1661</v>
      </c>
      <c r="Q657" s="52" t="s">
        <v>1662</v>
      </c>
      <c r="R657" s="146"/>
      <c r="S657" s="146"/>
      <c r="T657" s="146"/>
      <c r="U657" s="146"/>
      <c r="V657" s="146">
        <v>1</v>
      </c>
      <c r="W657" s="146"/>
      <c r="X657" s="146">
        <v>20</v>
      </c>
      <c r="Y657" s="146"/>
      <c r="Z657" s="146"/>
      <c r="AA657" s="146"/>
      <c r="AB657" s="52" t="s">
        <v>1342</v>
      </c>
      <c r="AC657" s="52" t="s">
        <v>1289</v>
      </c>
      <c r="AD657" s="52"/>
      <c r="AE657" s="52"/>
      <c r="AF657" s="52"/>
      <c r="AG657" s="52"/>
      <c r="AH657" s="52"/>
      <c r="AI657" s="52"/>
      <c r="AJ657" s="52"/>
      <c r="AK657" s="52"/>
      <c r="AL657" s="52"/>
      <c r="AM657" s="52" t="s">
        <v>1656</v>
      </c>
      <c r="AN657" s="52" t="s">
        <v>1291</v>
      </c>
      <c r="AO657" s="598" t="s">
        <v>199</v>
      </c>
      <c r="AP657" s="598" t="s">
        <v>430</v>
      </c>
      <c r="AQ657" s="147" t="s">
        <v>1657</v>
      </c>
      <c r="AR657" s="609" t="s">
        <v>1658</v>
      </c>
      <c r="AS657" s="147" t="s">
        <v>1399</v>
      </c>
      <c r="AT657" s="254">
        <v>0</v>
      </c>
      <c r="AU657" s="254">
        <v>0</v>
      </c>
      <c r="AV657" s="149">
        <v>336518425</v>
      </c>
      <c r="AW657" s="149">
        <f>534675770-7901610</f>
        <v>526774160</v>
      </c>
      <c r="AX657" s="149">
        <f>600697910-8877309</f>
        <v>591820601</v>
      </c>
      <c r="AY657" s="149">
        <v>623321390</v>
      </c>
      <c r="AZ657" s="141" t="s">
        <v>152</v>
      </c>
    </row>
    <row r="658" spans="1:240 16375:16380" s="35" customFormat="1" ht="409.5">
      <c r="A658" s="424" t="s">
        <v>1277</v>
      </c>
      <c r="B658" s="422" t="s">
        <v>1663</v>
      </c>
      <c r="C658" s="142">
        <v>404020036</v>
      </c>
      <c r="D658" s="154" t="s">
        <v>1523</v>
      </c>
      <c r="E658" s="144" t="s">
        <v>1659</v>
      </c>
      <c r="F658" s="145"/>
      <c r="G658" s="145"/>
      <c r="H658" s="146"/>
      <c r="I658" s="145"/>
      <c r="J658" s="146">
        <v>1</v>
      </c>
      <c r="K658" s="146" t="s">
        <v>1660</v>
      </c>
      <c r="L658" s="146"/>
      <c r="M658" s="146"/>
      <c r="N658" s="146"/>
      <c r="O658" s="146"/>
      <c r="P658" s="52" t="s">
        <v>1661</v>
      </c>
      <c r="Q658" s="52" t="s">
        <v>1662</v>
      </c>
      <c r="R658" s="146"/>
      <c r="S658" s="146"/>
      <c r="T658" s="146"/>
      <c r="U658" s="146"/>
      <c r="V658" s="146">
        <v>1</v>
      </c>
      <c r="W658" s="146"/>
      <c r="X658" s="146">
        <v>20</v>
      </c>
      <c r="Y658" s="146"/>
      <c r="Z658" s="146"/>
      <c r="AA658" s="146"/>
      <c r="AB658" s="52" t="s">
        <v>1342</v>
      </c>
      <c r="AC658" s="52" t="s">
        <v>1289</v>
      </c>
      <c r="AD658" s="52"/>
      <c r="AE658" s="52"/>
      <c r="AF658" s="52"/>
      <c r="AG658" s="52"/>
      <c r="AH658" s="52"/>
      <c r="AI658" s="52"/>
      <c r="AJ658" s="52"/>
      <c r="AK658" s="52"/>
      <c r="AL658" s="52"/>
      <c r="AM658" s="52" t="s">
        <v>1656</v>
      </c>
      <c r="AN658" s="52" t="s">
        <v>1291</v>
      </c>
      <c r="AO658" s="598" t="s">
        <v>199</v>
      </c>
      <c r="AP658" s="598" t="s">
        <v>109</v>
      </c>
      <c r="AQ658" s="147" t="s">
        <v>1657</v>
      </c>
      <c r="AR658" s="609" t="s">
        <v>1658</v>
      </c>
      <c r="AS658" s="147" t="s">
        <v>115</v>
      </c>
      <c r="AT658" s="149">
        <v>0</v>
      </c>
      <c r="AU658" s="149">
        <v>0</v>
      </c>
      <c r="AV658" s="149">
        <v>2704529</v>
      </c>
      <c r="AW658" s="149">
        <v>2704529</v>
      </c>
      <c r="AX658" s="149">
        <v>2704529</v>
      </c>
      <c r="AY658" s="149">
        <v>2704529</v>
      </c>
      <c r="AZ658" s="141" t="s">
        <v>152</v>
      </c>
    </row>
    <row r="659" spans="1:240 16375:16380" s="35" customFormat="1" ht="409.5">
      <c r="A659" s="424" t="s">
        <v>1277</v>
      </c>
      <c r="B659" s="422" t="s">
        <v>1663</v>
      </c>
      <c r="C659" s="142">
        <v>404020036</v>
      </c>
      <c r="D659" s="154" t="s">
        <v>1523</v>
      </c>
      <c r="E659" s="144" t="s">
        <v>1659</v>
      </c>
      <c r="F659" s="145"/>
      <c r="G659" s="145"/>
      <c r="H659" s="146"/>
      <c r="I659" s="145"/>
      <c r="J659" s="146">
        <v>1</v>
      </c>
      <c r="K659" s="146" t="s">
        <v>1660</v>
      </c>
      <c r="L659" s="146"/>
      <c r="M659" s="146"/>
      <c r="N659" s="146"/>
      <c r="O659" s="146"/>
      <c r="P659" s="52" t="s">
        <v>1661</v>
      </c>
      <c r="Q659" s="52" t="s">
        <v>1662</v>
      </c>
      <c r="R659" s="146"/>
      <c r="S659" s="146"/>
      <c r="T659" s="146"/>
      <c r="U659" s="146"/>
      <c r="V659" s="146">
        <v>1</v>
      </c>
      <c r="W659" s="146"/>
      <c r="X659" s="146">
        <v>20</v>
      </c>
      <c r="Y659" s="146"/>
      <c r="Z659" s="146"/>
      <c r="AA659" s="146"/>
      <c r="AB659" s="52" t="s">
        <v>1342</v>
      </c>
      <c r="AC659" s="52" t="s">
        <v>1289</v>
      </c>
      <c r="AD659" s="52"/>
      <c r="AE659" s="52"/>
      <c r="AF659" s="52"/>
      <c r="AG659" s="52"/>
      <c r="AH659" s="52"/>
      <c r="AI659" s="52"/>
      <c r="AJ659" s="52"/>
      <c r="AK659" s="52"/>
      <c r="AL659" s="52"/>
      <c r="AM659" s="52" t="s">
        <v>1656</v>
      </c>
      <c r="AN659" s="52" t="s">
        <v>1291</v>
      </c>
      <c r="AO659" s="598" t="s">
        <v>199</v>
      </c>
      <c r="AP659" s="598" t="s">
        <v>109</v>
      </c>
      <c r="AQ659" s="147" t="s">
        <v>1657</v>
      </c>
      <c r="AR659" s="609" t="s">
        <v>1658</v>
      </c>
      <c r="AS659" s="147" t="s">
        <v>113</v>
      </c>
      <c r="AT659" s="254">
        <v>0</v>
      </c>
      <c r="AU659" s="254">
        <v>0</v>
      </c>
      <c r="AV659" s="149">
        <v>738337</v>
      </c>
      <c r="AW659" s="149">
        <v>738337</v>
      </c>
      <c r="AX659" s="149">
        <v>738337</v>
      </c>
      <c r="AY659" s="149">
        <v>738337</v>
      </c>
      <c r="AZ659" s="141" t="s">
        <v>152</v>
      </c>
    </row>
    <row r="660" spans="1:240 16375:16380" ht="14.25">
      <c r="A660" s="141" t="s">
        <v>1277</v>
      </c>
      <c r="B660" s="157"/>
      <c r="C660" s="158"/>
      <c r="D660" s="159" t="s">
        <v>98</v>
      </c>
      <c r="E660" s="160"/>
      <c r="F660" s="161"/>
      <c r="G660" s="161"/>
      <c r="H660" s="161"/>
      <c r="I660" s="161"/>
      <c r="J660" s="161"/>
      <c r="K660" s="161"/>
      <c r="L660" s="161"/>
      <c r="M660" s="161"/>
      <c r="N660" s="161"/>
      <c r="O660" s="161"/>
      <c r="P660" s="162"/>
      <c r="Q660" s="161"/>
      <c r="R660" s="161"/>
      <c r="S660" s="161"/>
      <c r="T660" s="161"/>
      <c r="U660" s="161"/>
      <c r="V660" s="161"/>
      <c r="W660" s="161"/>
      <c r="X660" s="161"/>
      <c r="Y660" s="161"/>
      <c r="Z660" s="161"/>
      <c r="AA660" s="161"/>
      <c r="AB660" s="161"/>
      <c r="AC660" s="161"/>
      <c r="AD660" s="161"/>
      <c r="AE660" s="161"/>
      <c r="AF660" s="161"/>
      <c r="AG660" s="161"/>
      <c r="AH660" s="161"/>
      <c r="AI660" s="161"/>
      <c r="AJ660" s="161"/>
      <c r="AK660" s="161"/>
      <c r="AL660" s="161"/>
      <c r="AM660" s="161"/>
      <c r="AN660" s="161"/>
      <c r="AO660" s="161"/>
      <c r="AP660" s="161"/>
      <c r="AQ660" s="163"/>
      <c r="AR660" s="157"/>
      <c r="AS660" s="157"/>
      <c r="AT660" s="56">
        <f>SUM(AT535:AT657)</f>
        <v>2196006740.79</v>
      </c>
      <c r="AU660" s="56">
        <f>SUM(AU535:AU659)</f>
        <v>2192840626</v>
      </c>
      <c r="AV660" s="56">
        <f>SUM(AV535:AV659)</f>
        <v>3171857433.6599994</v>
      </c>
      <c r="AW660" s="56">
        <f>SUM(AW535:AW659)</f>
        <v>3516254560</v>
      </c>
      <c r="AX660" s="56">
        <f>SUM(AX535:AX659)</f>
        <v>3556864460</v>
      </c>
      <c r="AY660" s="56">
        <f>SUM(AY535:AY659)</f>
        <v>3647808270</v>
      </c>
      <c r="AZ660" s="164"/>
      <c r="BA660" s="165"/>
      <c r="BB660" s="166"/>
      <c r="BC660" s="166"/>
      <c r="BD660" s="167"/>
      <c r="BE660" s="167"/>
      <c r="BF660" s="167"/>
      <c r="BG660" s="167"/>
      <c r="BH660" s="167"/>
      <c r="BI660" s="167"/>
      <c r="BJ660" s="167"/>
      <c r="BK660" s="167"/>
      <c r="BL660" s="168"/>
      <c r="BM660" s="169"/>
      <c r="BN660" s="170"/>
      <c r="BO660" s="170"/>
      <c r="BP660" s="170"/>
      <c r="BQ660" s="170"/>
      <c r="BR660" s="170"/>
      <c r="BS660" s="170"/>
      <c r="BT660" s="170"/>
      <c r="BU660" s="170"/>
      <c r="BV660" s="170"/>
      <c r="BW660" s="170"/>
      <c r="BX660" s="170"/>
      <c r="BY660" s="170"/>
      <c r="BZ660" s="170"/>
      <c r="CA660" s="170"/>
      <c r="CB660" s="170"/>
      <c r="CC660" s="170"/>
      <c r="CD660" s="170"/>
      <c r="CE660" s="170"/>
      <c r="CF660" s="170"/>
      <c r="CG660" s="170"/>
      <c r="CH660" s="170"/>
      <c r="CI660" s="170"/>
      <c r="CJ660" s="170"/>
      <c r="CK660" s="170"/>
      <c r="CL660" s="170"/>
      <c r="CM660" s="170"/>
      <c r="CN660" s="170"/>
      <c r="CO660" s="170"/>
      <c r="CP660" s="170"/>
      <c r="CQ660" s="170"/>
      <c r="CR660" s="170"/>
      <c r="CS660" s="170"/>
      <c r="CT660" s="170"/>
      <c r="CU660" s="170"/>
      <c r="CV660" s="170"/>
      <c r="CW660" s="170"/>
      <c r="CX660" s="170"/>
      <c r="CY660" s="170"/>
      <c r="CZ660" s="170"/>
      <c r="DA660" s="170"/>
      <c r="DB660" s="170"/>
      <c r="DC660" s="170"/>
      <c r="DD660" s="170"/>
      <c r="DE660" s="170"/>
      <c r="DF660" s="170"/>
      <c r="DG660" s="170"/>
      <c r="DH660" s="170"/>
      <c r="DI660" s="170"/>
      <c r="DJ660" s="170"/>
      <c r="DK660" s="170"/>
      <c r="DL660" s="170"/>
      <c r="DM660" s="170"/>
      <c r="DN660" s="170"/>
      <c r="DO660" s="170"/>
      <c r="DP660" s="170"/>
      <c r="DQ660" s="170"/>
      <c r="DR660" s="170"/>
      <c r="DS660" s="170"/>
      <c r="DT660" s="170"/>
      <c r="DU660" s="170"/>
      <c r="DV660" s="170"/>
      <c r="DW660" s="170"/>
      <c r="DX660" s="170"/>
      <c r="DY660" s="170"/>
      <c r="DZ660" s="170"/>
      <c r="EA660" s="170"/>
      <c r="EB660" s="170"/>
      <c r="EC660" s="170"/>
      <c r="ED660" s="170"/>
      <c r="EE660" s="170"/>
      <c r="EF660" s="170"/>
      <c r="EG660" s="170"/>
      <c r="EH660" s="170"/>
      <c r="EI660" s="170"/>
      <c r="EJ660" s="170"/>
      <c r="EK660" s="170"/>
      <c r="EL660" s="170"/>
      <c r="EM660" s="170"/>
      <c r="EN660" s="170"/>
      <c r="EO660" s="170"/>
      <c r="EP660" s="170"/>
      <c r="EQ660" s="170"/>
      <c r="ER660" s="170"/>
      <c r="ES660" s="170"/>
      <c r="ET660" s="170"/>
      <c r="EU660" s="170"/>
      <c r="EV660" s="170"/>
      <c r="EW660" s="170"/>
      <c r="EX660" s="170"/>
      <c r="EY660" s="170"/>
      <c r="EZ660" s="170"/>
      <c r="FA660" s="170"/>
      <c r="FB660" s="170"/>
      <c r="FC660" s="170"/>
      <c r="FD660" s="170"/>
      <c r="FE660" s="170"/>
      <c r="FF660" s="170"/>
      <c r="FG660" s="170"/>
      <c r="FH660" s="170"/>
      <c r="FI660" s="170"/>
      <c r="FJ660" s="170"/>
      <c r="FK660" s="170"/>
      <c r="FL660" s="170"/>
      <c r="FM660" s="170"/>
      <c r="FN660" s="170"/>
      <c r="FO660" s="170"/>
      <c r="FP660" s="170"/>
      <c r="FQ660" s="170"/>
      <c r="FR660" s="170"/>
      <c r="FS660" s="170"/>
      <c r="FT660" s="170"/>
      <c r="FU660" s="170"/>
      <c r="FV660" s="170"/>
      <c r="FW660" s="170"/>
      <c r="FX660" s="170"/>
      <c r="FY660" s="170"/>
      <c r="FZ660" s="170"/>
      <c r="GA660" s="170"/>
      <c r="GB660" s="170"/>
      <c r="GC660" s="170"/>
      <c r="GD660" s="170"/>
      <c r="GE660" s="170"/>
      <c r="GF660" s="170"/>
      <c r="GG660" s="170"/>
      <c r="GH660" s="170"/>
      <c r="GI660" s="170"/>
      <c r="GJ660" s="170"/>
      <c r="GK660" s="170"/>
      <c r="GL660" s="170"/>
      <c r="GM660" s="170"/>
      <c r="GN660" s="170"/>
      <c r="GO660" s="170"/>
      <c r="GP660" s="170"/>
      <c r="GQ660" s="170"/>
      <c r="GR660" s="170"/>
      <c r="GS660" s="170"/>
      <c r="GT660" s="170"/>
      <c r="GU660" s="170"/>
      <c r="GV660" s="170"/>
      <c r="GW660" s="170"/>
      <c r="GX660" s="170"/>
      <c r="GY660" s="170"/>
      <c r="GZ660" s="170"/>
      <c r="HA660" s="170"/>
      <c r="HB660" s="170"/>
      <c r="HC660" s="170"/>
      <c r="HD660" s="170"/>
      <c r="HE660" s="170"/>
      <c r="HF660" s="170"/>
      <c r="HG660" s="170"/>
      <c r="HH660" s="170"/>
      <c r="HI660" s="170"/>
      <c r="HJ660" s="170"/>
      <c r="HK660" s="170"/>
      <c r="HL660" s="170"/>
      <c r="HM660" s="170"/>
      <c r="HN660" s="170"/>
      <c r="HO660" s="170"/>
      <c r="HP660" s="170"/>
      <c r="HQ660" s="170"/>
      <c r="HR660" s="170"/>
      <c r="HS660" s="170"/>
      <c r="HT660" s="170"/>
      <c r="HU660" s="170"/>
      <c r="HV660" s="170"/>
      <c r="HW660" s="170"/>
      <c r="HX660" s="170"/>
      <c r="HY660" s="170"/>
      <c r="HZ660" s="170"/>
      <c r="IA660" s="170"/>
      <c r="IB660" s="170"/>
      <c r="IC660" s="170"/>
      <c r="ID660" s="170"/>
      <c r="IE660" s="170"/>
      <c r="IF660" s="170"/>
      <c r="XEU660" s="152"/>
      <c r="XEV660" s="152"/>
      <c r="XEW660" s="152"/>
      <c r="XEX660" s="152"/>
      <c r="XEY660" s="35"/>
      <c r="XEZ660" s="35"/>
    </row>
    <row r="661" spans="1:240 16375:16380" ht="127.5">
      <c r="A661" s="424">
        <v>611</v>
      </c>
      <c r="B661" s="422" t="s">
        <v>861</v>
      </c>
      <c r="C661" s="424">
        <v>401000024</v>
      </c>
      <c r="D661" s="610" t="s">
        <v>440</v>
      </c>
      <c r="E661" s="464" t="s">
        <v>185</v>
      </c>
      <c r="F661" s="519"/>
      <c r="G661" s="519"/>
      <c r="H661" s="519">
        <v>3</v>
      </c>
      <c r="I661" s="519"/>
      <c r="J661" s="519">
        <v>16</v>
      </c>
      <c r="K661" s="519">
        <v>1</v>
      </c>
      <c r="L661" s="519">
        <v>13</v>
      </c>
      <c r="M661" s="519"/>
      <c r="N661" s="519"/>
      <c r="O661" s="519"/>
      <c r="P661" s="519" t="s">
        <v>186</v>
      </c>
      <c r="Q661" s="519" t="s">
        <v>862</v>
      </c>
      <c r="R661" s="519"/>
      <c r="S661" s="519"/>
      <c r="T661" s="519"/>
      <c r="U661" s="519"/>
      <c r="V661" s="519">
        <v>11</v>
      </c>
      <c r="W661" s="519" t="s">
        <v>863</v>
      </c>
      <c r="X661" s="519"/>
      <c r="Y661" s="519"/>
      <c r="Z661" s="519"/>
      <c r="AA661" s="519"/>
      <c r="AB661" s="519" t="s">
        <v>258</v>
      </c>
      <c r="AC661" s="519" t="s">
        <v>864</v>
      </c>
      <c r="AD661" s="519"/>
      <c r="AE661" s="519"/>
      <c r="AF661" s="519"/>
      <c r="AG661" s="519"/>
      <c r="AH661" s="519"/>
      <c r="AI661" s="519"/>
      <c r="AJ661" s="519"/>
      <c r="AK661" s="519"/>
      <c r="AL661" s="519"/>
      <c r="AM661" s="519" t="s">
        <v>865</v>
      </c>
      <c r="AN661" s="145" t="s">
        <v>866</v>
      </c>
      <c r="AO661" s="611" t="s">
        <v>263</v>
      </c>
      <c r="AP661" s="611" t="s">
        <v>200</v>
      </c>
      <c r="AQ661" s="611" t="s">
        <v>867</v>
      </c>
      <c r="AR661" s="73" t="s">
        <v>265</v>
      </c>
      <c r="AS661" s="611" t="s">
        <v>331</v>
      </c>
      <c r="AT661" s="498">
        <f>121351698.5-12560</f>
        <v>121339138.5</v>
      </c>
      <c r="AU661" s="498">
        <f>121351698.5-12560</f>
        <v>121339138.5</v>
      </c>
      <c r="AV661" s="498">
        <v>15899423.220000001</v>
      </c>
      <c r="AW661" s="498">
        <v>13341410</v>
      </c>
      <c r="AX661" s="498">
        <v>13997760</v>
      </c>
      <c r="AY661" s="498">
        <v>14128060</v>
      </c>
      <c r="AZ661" s="153" t="s">
        <v>134</v>
      </c>
    </row>
    <row r="662" spans="1:240 16375:16380" ht="127.5">
      <c r="A662" s="424">
        <v>611</v>
      </c>
      <c r="B662" s="422" t="s">
        <v>861</v>
      </c>
      <c r="C662" s="424">
        <v>401000024</v>
      </c>
      <c r="D662" s="610" t="s">
        <v>440</v>
      </c>
      <c r="E662" s="464" t="s">
        <v>185</v>
      </c>
      <c r="F662" s="519"/>
      <c r="G662" s="519"/>
      <c r="H662" s="519">
        <v>3</v>
      </c>
      <c r="I662" s="519"/>
      <c r="J662" s="519">
        <v>16</v>
      </c>
      <c r="K662" s="519">
        <v>1</v>
      </c>
      <c r="L662" s="519">
        <v>13</v>
      </c>
      <c r="M662" s="519"/>
      <c r="N662" s="519"/>
      <c r="O662" s="519"/>
      <c r="P662" s="519" t="s">
        <v>186</v>
      </c>
      <c r="Q662" s="519" t="s">
        <v>862</v>
      </c>
      <c r="R662" s="519"/>
      <c r="S662" s="519"/>
      <c r="T662" s="519"/>
      <c r="U662" s="519"/>
      <c r="V662" s="519">
        <v>11</v>
      </c>
      <c r="W662" s="519" t="s">
        <v>863</v>
      </c>
      <c r="X662" s="519"/>
      <c r="Y662" s="519"/>
      <c r="Z662" s="519"/>
      <c r="AA662" s="519"/>
      <c r="AB662" s="519" t="s">
        <v>258</v>
      </c>
      <c r="AC662" s="519" t="s">
        <v>864</v>
      </c>
      <c r="AD662" s="519"/>
      <c r="AE662" s="519"/>
      <c r="AF662" s="519"/>
      <c r="AG662" s="519"/>
      <c r="AH662" s="519"/>
      <c r="AI662" s="519"/>
      <c r="AJ662" s="519"/>
      <c r="AK662" s="519"/>
      <c r="AL662" s="519"/>
      <c r="AM662" s="519" t="s">
        <v>865</v>
      </c>
      <c r="AN662" s="145" t="s">
        <v>866</v>
      </c>
      <c r="AO662" s="611" t="s">
        <v>263</v>
      </c>
      <c r="AP662" s="611" t="s">
        <v>200</v>
      </c>
      <c r="AQ662" s="611" t="s">
        <v>867</v>
      </c>
      <c r="AR662" s="73" t="s">
        <v>265</v>
      </c>
      <c r="AS662" s="611" t="s">
        <v>331</v>
      </c>
      <c r="AT662" s="498">
        <v>12560</v>
      </c>
      <c r="AU662" s="498">
        <v>12560</v>
      </c>
      <c r="AV662" s="498">
        <v>0</v>
      </c>
      <c r="AW662" s="498">
        <v>0</v>
      </c>
      <c r="AX662" s="498">
        <v>0</v>
      </c>
      <c r="AY662" s="498">
        <v>0</v>
      </c>
      <c r="AZ662" s="153" t="s">
        <v>152</v>
      </c>
    </row>
    <row r="663" spans="1:240 16375:16380" ht="89.25">
      <c r="A663" s="424">
        <v>611</v>
      </c>
      <c r="B663" s="422" t="s">
        <v>861</v>
      </c>
      <c r="C663" s="424">
        <v>401000033</v>
      </c>
      <c r="D663" s="610" t="s">
        <v>868</v>
      </c>
      <c r="E663" s="464" t="s">
        <v>869</v>
      </c>
      <c r="F663" s="519"/>
      <c r="G663" s="519"/>
      <c r="H663" s="519">
        <v>1</v>
      </c>
      <c r="I663" s="519"/>
      <c r="J663" s="519">
        <v>9</v>
      </c>
      <c r="K663" s="519">
        <v>1</v>
      </c>
      <c r="L663" s="519" t="s">
        <v>870</v>
      </c>
      <c r="M663" s="519"/>
      <c r="N663" s="519"/>
      <c r="O663" s="519"/>
      <c r="P663" s="519" t="s">
        <v>871</v>
      </c>
      <c r="Q663" s="519" t="s">
        <v>74</v>
      </c>
      <c r="R663" s="519"/>
      <c r="S663" s="519"/>
      <c r="T663" s="519" t="s">
        <v>872</v>
      </c>
      <c r="U663" s="519"/>
      <c r="V663" s="519">
        <v>12</v>
      </c>
      <c r="W663" s="519">
        <v>1</v>
      </c>
      <c r="X663" s="519">
        <v>15</v>
      </c>
      <c r="Y663" s="519"/>
      <c r="Z663" s="519"/>
      <c r="AA663" s="519"/>
      <c r="AB663" s="519" t="s">
        <v>187</v>
      </c>
      <c r="AC663" s="519" t="s">
        <v>864</v>
      </c>
      <c r="AD663" s="519"/>
      <c r="AE663" s="519"/>
      <c r="AF663" s="519"/>
      <c r="AG663" s="519"/>
      <c r="AH663" s="519"/>
      <c r="AI663" s="519"/>
      <c r="AJ663" s="519"/>
      <c r="AK663" s="519"/>
      <c r="AL663" s="519"/>
      <c r="AM663" s="519" t="s">
        <v>865</v>
      </c>
      <c r="AN663" s="145" t="s">
        <v>866</v>
      </c>
      <c r="AO663" s="611" t="s">
        <v>106</v>
      </c>
      <c r="AP663" s="611" t="s">
        <v>329</v>
      </c>
      <c r="AQ663" s="611" t="s">
        <v>873</v>
      </c>
      <c r="AR663" s="73" t="s">
        <v>265</v>
      </c>
      <c r="AS663" s="611" t="s">
        <v>267</v>
      </c>
      <c r="AT663" s="498">
        <v>6844927.5199999996</v>
      </c>
      <c r="AU663" s="498">
        <v>4582692.0199999996</v>
      </c>
      <c r="AV663" s="498">
        <v>1138384</v>
      </c>
      <c r="AW663" s="498">
        <v>0</v>
      </c>
      <c r="AX663" s="498">
        <v>0</v>
      </c>
      <c r="AY663" s="498">
        <v>0</v>
      </c>
      <c r="AZ663" s="153" t="s">
        <v>134</v>
      </c>
    </row>
    <row r="664" spans="1:240 16375:16380" ht="89.25">
      <c r="A664" s="424">
        <v>611</v>
      </c>
      <c r="B664" s="422" t="s">
        <v>861</v>
      </c>
      <c r="C664" s="424">
        <v>401000033</v>
      </c>
      <c r="D664" s="610" t="s">
        <v>868</v>
      </c>
      <c r="E664" s="464" t="s">
        <v>869</v>
      </c>
      <c r="F664" s="519"/>
      <c r="G664" s="519"/>
      <c r="H664" s="519">
        <v>1</v>
      </c>
      <c r="I664" s="519"/>
      <c r="J664" s="519">
        <v>9</v>
      </c>
      <c r="K664" s="519">
        <v>1</v>
      </c>
      <c r="L664" s="519" t="s">
        <v>870</v>
      </c>
      <c r="M664" s="519"/>
      <c r="N664" s="519"/>
      <c r="O664" s="519"/>
      <c r="P664" s="519" t="s">
        <v>871</v>
      </c>
      <c r="Q664" s="519" t="s">
        <v>74</v>
      </c>
      <c r="R664" s="519"/>
      <c r="S664" s="519"/>
      <c r="T664" s="519" t="s">
        <v>872</v>
      </c>
      <c r="U664" s="519"/>
      <c r="V664" s="519">
        <v>12</v>
      </c>
      <c r="W664" s="519">
        <v>1</v>
      </c>
      <c r="X664" s="519">
        <v>15</v>
      </c>
      <c r="Y664" s="519"/>
      <c r="Z664" s="519"/>
      <c r="AA664" s="519"/>
      <c r="AB664" s="519" t="s">
        <v>187</v>
      </c>
      <c r="AC664" s="519" t="s">
        <v>864</v>
      </c>
      <c r="AD664" s="519"/>
      <c r="AE664" s="519"/>
      <c r="AF664" s="519"/>
      <c r="AG664" s="519"/>
      <c r="AH664" s="519"/>
      <c r="AI664" s="519"/>
      <c r="AJ664" s="519"/>
      <c r="AK664" s="519"/>
      <c r="AL664" s="519"/>
      <c r="AM664" s="519" t="s">
        <v>865</v>
      </c>
      <c r="AN664" s="145" t="s">
        <v>866</v>
      </c>
      <c r="AO664" s="611" t="s">
        <v>106</v>
      </c>
      <c r="AP664" s="611" t="s">
        <v>329</v>
      </c>
      <c r="AQ664" s="611" t="s">
        <v>874</v>
      </c>
      <c r="AR664" s="73" t="s">
        <v>265</v>
      </c>
      <c r="AS664" s="611" t="s">
        <v>267</v>
      </c>
      <c r="AT664" s="498">
        <v>0</v>
      </c>
      <c r="AU664" s="498">
        <v>0</v>
      </c>
      <c r="AV664" s="498">
        <v>2262235.5</v>
      </c>
      <c r="AW664" s="498">
        <v>0</v>
      </c>
      <c r="AX664" s="498">
        <v>0</v>
      </c>
      <c r="AY664" s="498">
        <v>0</v>
      </c>
      <c r="AZ664" s="153" t="s">
        <v>875</v>
      </c>
    </row>
    <row r="665" spans="1:240 16375:16380" ht="89.25">
      <c r="A665" s="424">
        <v>611</v>
      </c>
      <c r="B665" s="422" t="s">
        <v>861</v>
      </c>
      <c r="C665" s="424">
        <v>401000033</v>
      </c>
      <c r="D665" s="45" t="s">
        <v>868</v>
      </c>
      <c r="E665" s="519" t="s">
        <v>869</v>
      </c>
      <c r="F665" s="519"/>
      <c r="G665" s="519"/>
      <c r="H665" s="519">
        <v>1</v>
      </c>
      <c r="I665" s="519"/>
      <c r="J665" s="519">
        <v>9</v>
      </c>
      <c r="K665" s="519">
        <v>1</v>
      </c>
      <c r="L665" s="519" t="s">
        <v>870</v>
      </c>
      <c r="M665" s="519"/>
      <c r="N665" s="519"/>
      <c r="O665" s="519"/>
      <c r="P665" s="519" t="s">
        <v>871</v>
      </c>
      <c r="Q665" s="519" t="s">
        <v>74</v>
      </c>
      <c r="R665" s="519"/>
      <c r="S665" s="519"/>
      <c r="T665" s="519" t="s">
        <v>872</v>
      </c>
      <c r="U665" s="519"/>
      <c r="V665" s="519">
        <v>12</v>
      </c>
      <c r="W665" s="519">
        <v>1</v>
      </c>
      <c r="X665" s="519">
        <v>15</v>
      </c>
      <c r="Y665" s="519"/>
      <c r="Z665" s="519"/>
      <c r="AA665" s="519"/>
      <c r="AB665" s="519" t="s">
        <v>187</v>
      </c>
      <c r="AC665" s="519" t="s">
        <v>864</v>
      </c>
      <c r="AD665" s="519"/>
      <c r="AE665" s="519"/>
      <c r="AF665" s="519"/>
      <c r="AG665" s="519"/>
      <c r="AH665" s="519"/>
      <c r="AI665" s="519"/>
      <c r="AJ665" s="519"/>
      <c r="AK665" s="519"/>
      <c r="AL665" s="519"/>
      <c r="AM665" s="519" t="s">
        <v>865</v>
      </c>
      <c r="AN665" s="145" t="s">
        <v>866</v>
      </c>
      <c r="AO665" s="611" t="s">
        <v>106</v>
      </c>
      <c r="AP665" s="611" t="s">
        <v>329</v>
      </c>
      <c r="AQ665" s="611" t="s">
        <v>876</v>
      </c>
      <c r="AR665" s="73" t="s">
        <v>877</v>
      </c>
      <c r="AS665" s="611" t="s">
        <v>267</v>
      </c>
      <c r="AT665" s="498">
        <v>0</v>
      </c>
      <c r="AU665" s="498">
        <v>0</v>
      </c>
      <c r="AV665" s="498">
        <v>8707330.7200000007</v>
      </c>
      <c r="AW665" s="498">
        <v>0</v>
      </c>
      <c r="AX665" s="498">
        <v>0</v>
      </c>
      <c r="AY665" s="498">
        <v>0</v>
      </c>
      <c r="AZ665" s="153" t="s">
        <v>134</v>
      </c>
    </row>
    <row r="666" spans="1:240 16375:16380" ht="89.25">
      <c r="A666" s="424">
        <v>611</v>
      </c>
      <c r="B666" s="422" t="s">
        <v>861</v>
      </c>
      <c r="C666" s="424">
        <v>401000033</v>
      </c>
      <c r="D666" s="45" t="s">
        <v>868</v>
      </c>
      <c r="E666" s="519" t="s">
        <v>869</v>
      </c>
      <c r="F666" s="519"/>
      <c r="G666" s="519"/>
      <c r="H666" s="519">
        <v>1</v>
      </c>
      <c r="I666" s="519"/>
      <c r="J666" s="519">
        <v>9</v>
      </c>
      <c r="K666" s="519">
        <v>1</v>
      </c>
      <c r="L666" s="519" t="s">
        <v>870</v>
      </c>
      <c r="M666" s="519"/>
      <c r="N666" s="519"/>
      <c r="O666" s="519"/>
      <c r="P666" s="519" t="s">
        <v>871</v>
      </c>
      <c r="Q666" s="519" t="s">
        <v>74</v>
      </c>
      <c r="R666" s="519"/>
      <c r="S666" s="519"/>
      <c r="T666" s="519" t="s">
        <v>872</v>
      </c>
      <c r="U666" s="519"/>
      <c r="V666" s="519">
        <v>12</v>
      </c>
      <c r="W666" s="519">
        <v>1</v>
      </c>
      <c r="X666" s="519">
        <v>15</v>
      </c>
      <c r="Y666" s="519"/>
      <c r="Z666" s="519"/>
      <c r="AA666" s="519"/>
      <c r="AB666" s="519" t="s">
        <v>187</v>
      </c>
      <c r="AC666" s="519" t="s">
        <v>864</v>
      </c>
      <c r="AD666" s="519"/>
      <c r="AE666" s="519"/>
      <c r="AF666" s="519"/>
      <c r="AG666" s="519"/>
      <c r="AH666" s="519"/>
      <c r="AI666" s="519"/>
      <c r="AJ666" s="519"/>
      <c r="AK666" s="519"/>
      <c r="AL666" s="519"/>
      <c r="AM666" s="519" t="s">
        <v>865</v>
      </c>
      <c r="AN666" s="145" t="s">
        <v>866</v>
      </c>
      <c r="AO666" s="611" t="s">
        <v>106</v>
      </c>
      <c r="AP666" s="611" t="s">
        <v>329</v>
      </c>
      <c r="AQ666" s="611" t="s">
        <v>873</v>
      </c>
      <c r="AR666" s="73" t="s">
        <v>265</v>
      </c>
      <c r="AS666" s="611" t="s">
        <v>331</v>
      </c>
      <c r="AT666" s="498">
        <f>44899932.23-1272577.24</f>
        <v>43627354.989999995</v>
      </c>
      <c r="AU666" s="498">
        <f>44899932.23-1272577.24</f>
        <v>43627354.989999995</v>
      </c>
      <c r="AV666" s="498">
        <v>152643287.97999999</v>
      </c>
      <c r="AW666" s="498">
        <v>156126930</v>
      </c>
      <c r="AX666" s="498">
        <v>156265410</v>
      </c>
      <c r="AY666" s="498">
        <v>156345190</v>
      </c>
      <c r="AZ666" s="153" t="s">
        <v>134</v>
      </c>
    </row>
    <row r="667" spans="1:240 16375:16380" ht="89.25">
      <c r="A667" s="424">
        <v>611</v>
      </c>
      <c r="B667" s="422" t="s">
        <v>861</v>
      </c>
      <c r="C667" s="424">
        <v>401000033</v>
      </c>
      <c r="D667" s="45" t="s">
        <v>868</v>
      </c>
      <c r="E667" s="519" t="s">
        <v>869</v>
      </c>
      <c r="F667" s="519"/>
      <c r="G667" s="519"/>
      <c r="H667" s="519">
        <v>1</v>
      </c>
      <c r="I667" s="519"/>
      <c r="J667" s="519">
        <v>9</v>
      </c>
      <c r="K667" s="519">
        <v>1</v>
      </c>
      <c r="L667" s="519" t="s">
        <v>870</v>
      </c>
      <c r="M667" s="519"/>
      <c r="N667" s="519"/>
      <c r="O667" s="519"/>
      <c r="P667" s="519" t="s">
        <v>871</v>
      </c>
      <c r="Q667" s="519" t="s">
        <v>74</v>
      </c>
      <c r="R667" s="519"/>
      <c r="S667" s="519"/>
      <c r="T667" s="519" t="s">
        <v>872</v>
      </c>
      <c r="U667" s="519"/>
      <c r="V667" s="519">
        <v>12</v>
      </c>
      <c r="W667" s="519">
        <v>1</v>
      </c>
      <c r="X667" s="519">
        <v>15</v>
      </c>
      <c r="Y667" s="519"/>
      <c r="Z667" s="519"/>
      <c r="AA667" s="519"/>
      <c r="AB667" s="519" t="s">
        <v>187</v>
      </c>
      <c r="AC667" s="519" t="s">
        <v>864</v>
      </c>
      <c r="AD667" s="519"/>
      <c r="AE667" s="519"/>
      <c r="AF667" s="519"/>
      <c r="AG667" s="519"/>
      <c r="AH667" s="519"/>
      <c r="AI667" s="519"/>
      <c r="AJ667" s="519"/>
      <c r="AK667" s="519"/>
      <c r="AL667" s="519"/>
      <c r="AM667" s="519" t="s">
        <v>865</v>
      </c>
      <c r="AN667" s="145" t="s">
        <v>866</v>
      </c>
      <c r="AO667" s="611" t="s">
        <v>106</v>
      </c>
      <c r="AP667" s="611" t="s">
        <v>329</v>
      </c>
      <c r="AQ667" s="611" t="s">
        <v>873</v>
      </c>
      <c r="AR667" s="73" t="s">
        <v>265</v>
      </c>
      <c r="AS667" s="611" t="s">
        <v>331</v>
      </c>
      <c r="AT667" s="498">
        <v>1272577.24</v>
      </c>
      <c r="AU667" s="498">
        <v>1272577.24</v>
      </c>
      <c r="AV667" s="498">
        <v>0</v>
      </c>
      <c r="AW667" s="498">
        <v>0</v>
      </c>
      <c r="AX667" s="498">
        <v>0</v>
      </c>
      <c r="AY667" s="498">
        <v>0</v>
      </c>
      <c r="AZ667" s="153" t="s">
        <v>152</v>
      </c>
    </row>
    <row r="668" spans="1:240 16375:16380" ht="127.5">
      <c r="A668" s="424">
        <v>611</v>
      </c>
      <c r="B668" s="422" t="s">
        <v>861</v>
      </c>
      <c r="C668" s="424">
        <v>401000024</v>
      </c>
      <c r="D668" s="45" t="s">
        <v>440</v>
      </c>
      <c r="E668" s="519" t="s">
        <v>185</v>
      </c>
      <c r="F668" s="519"/>
      <c r="G668" s="519"/>
      <c r="H668" s="519">
        <v>3</v>
      </c>
      <c r="I668" s="519"/>
      <c r="J668" s="519">
        <v>16</v>
      </c>
      <c r="K668" s="519">
        <v>1</v>
      </c>
      <c r="L668" s="519">
        <v>13</v>
      </c>
      <c r="M668" s="519"/>
      <c r="N668" s="519"/>
      <c r="O668" s="519"/>
      <c r="P668" s="519" t="s">
        <v>186</v>
      </c>
      <c r="Q668" s="519" t="s">
        <v>862</v>
      </c>
      <c r="R668" s="519"/>
      <c r="S668" s="519"/>
      <c r="T668" s="519"/>
      <c r="U668" s="519"/>
      <c r="V668" s="519">
        <v>11</v>
      </c>
      <c r="W668" s="519" t="s">
        <v>863</v>
      </c>
      <c r="X668" s="519"/>
      <c r="Y668" s="519"/>
      <c r="Z668" s="519"/>
      <c r="AA668" s="519"/>
      <c r="AB668" s="519" t="s">
        <v>258</v>
      </c>
      <c r="AC668" s="519" t="s">
        <v>878</v>
      </c>
      <c r="AD668" s="519"/>
      <c r="AE668" s="519"/>
      <c r="AF668" s="519"/>
      <c r="AG668" s="519"/>
      <c r="AH668" s="519"/>
      <c r="AI668" s="519"/>
      <c r="AJ668" s="519"/>
      <c r="AK668" s="519"/>
      <c r="AL668" s="519"/>
      <c r="AM668" s="519" t="s">
        <v>879</v>
      </c>
      <c r="AN668" s="145">
        <v>42470</v>
      </c>
      <c r="AO668" s="611" t="s">
        <v>263</v>
      </c>
      <c r="AP668" s="611" t="s">
        <v>200</v>
      </c>
      <c r="AQ668" s="611" t="s">
        <v>301</v>
      </c>
      <c r="AR668" s="73" t="s">
        <v>302</v>
      </c>
      <c r="AS668" s="611" t="s">
        <v>267</v>
      </c>
      <c r="AT668" s="498">
        <v>121840</v>
      </c>
      <c r="AU668" s="498">
        <v>121840</v>
      </c>
      <c r="AV668" s="498">
        <v>0</v>
      </c>
      <c r="AW668" s="498">
        <v>0</v>
      </c>
      <c r="AX668" s="498">
        <v>0</v>
      </c>
      <c r="AY668" s="498">
        <v>0</v>
      </c>
      <c r="AZ668" s="153" t="s">
        <v>134</v>
      </c>
    </row>
    <row r="669" spans="1:240 16375:16380" ht="102">
      <c r="A669" s="424">
        <v>611</v>
      </c>
      <c r="B669" s="422" t="s">
        <v>861</v>
      </c>
      <c r="C669" s="424">
        <v>401000033</v>
      </c>
      <c r="D669" s="45" t="s">
        <v>868</v>
      </c>
      <c r="E669" s="519" t="s">
        <v>869</v>
      </c>
      <c r="F669" s="519"/>
      <c r="G669" s="519"/>
      <c r="H669" s="519">
        <v>1</v>
      </c>
      <c r="I669" s="519"/>
      <c r="J669" s="519">
        <v>9</v>
      </c>
      <c r="K669" s="519">
        <v>1</v>
      </c>
      <c r="L669" s="519" t="s">
        <v>870</v>
      </c>
      <c r="M669" s="519"/>
      <c r="N669" s="519"/>
      <c r="O669" s="519"/>
      <c r="P669" s="519" t="s">
        <v>871</v>
      </c>
      <c r="Q669" s="519" t="s">
        <v>74</v>
      </c>
      <c r="R669" s="519"/>
      <c r="S669" s="519"/>
      <c r="T669" s="519" t="s">
        <v>872</v>
      </c>
      <c r="U669" s="519"/>
      <c r="V669" s="519">
        <v>12</v>
      </c>
      <c r="W669" s="519">
        <v>1</v>
      </c>
      <c r="X669" s="519">
        <v>15</v>
      </c>
      <c r="Y669" s="519"/>
      <c r="Z669" s="519"/>
      <c r="AA669" s="519"/>
      <c r="AB669" s="519" t="s">
        <v>187</v>
      </c>
      <c r="AC669" s="519" t="s">
        <v>878</v>
      </c>
      <c r="AD669" s="519"/>
      <c r="AE669" s="519"/>
      <c r="AF669" s="519"/>
      <c r="AG669" s="519"/>
      <c r="AH669" s="519"/>
      <c r="AI669" s="519"/>
      <c r="AJ669" s="519"/>
      <c r="AK669" s="519"/>
      <c r="AL669" s="519"/>
      <c r="AM669" s="519" t="s">
        <v>879</v>
      </c>
      <c r="AN669" s="145">
        <v>42470</v>
      </c>
      <c r="AO669" s="611" t="s">
        <v>106</v>
      </c>
      <c r="AP669" s="611" t="s">
        <v>329</v>
      </c>
      <c r="AQ669" s="611" t="s">
        <v>301</v>
      </c>
      <c r="AR669" s="73" t="s">
        <v>302</v>
      </c>
      <c r="AS669" s="611" t="s">
        <v>267</v>
      </c>
      <c r="AT669" s="498">
        <v>111710</v>
      </c>
      <c r="AU669" s="498">
        <v>111710</v>
      </c>
      <c r="AV669" s="498">
        <v>233550</v>
      </c>
      <c r="AW669" s="498">
        <v>233550</v>
      </c>
      <c r="AX669" s="498">
        <v>233550</v>
      </c>
      <c r="AY669" s="498">
        <v>233550</v>
      </c>
      <c r="AZ669" s="153" t="s">
        <v>134</v>
      </c>
    </row>
    <row r="670" spans="1:240 16375:16380" ht="76.5">
      <c r="A670" s="424">
        <v>611</v>
      </c>
      <c r="B670" s="422" t="s">
        <v>861</v>
      </c>
      <c r="C670" s="424">
        <v>401000033</v>
      </c>
      <c r="D670" s="45" t="s">
        <v>868</v>
      </c>
      <c r="E670" s="519" t="s">
        <v>869</v>
      </c>
      <c r="F670" s="519"/>
      <c r="G670" s="519"/>
      <c r="H670" s="519">
        <v>1</v>
      </c>
      <c r="I670" s="519"/>
      <c r="J670" s="519">
        <v>9</v>
      </c>
      <c r="K670" s="519">
        <v>1</v>
      </c>
      <c r="L670" s="519" t="s">
        <v>870</v>
      </c>
      <c r="M670" s="519"/>
      <c r="N670" s="519"/>
      <c r="O670" s="519"/>
      <c r="P670" s="519" t="s">
        <v>871</v>
      </c>
      <c r="Q670" s="519" t="s">
        <v>74</v>
      </c>
      <c r="R670" s="519"/>
      <c r="S670" s="519"/>
      <c r="T670" s="519" t="s">
        <v>872</v>
      </c>
      <c r="U670" s="519"/>
      <c r="V670" s="519">
        <v>12</v>
      </c>
      <c r="W670" s="519">
        <v>1</v>
      </c>
      <c r="X670" s="519">
        <v>15</v>
      </c>
      <c r="Y670" s="519"/>
      <c r="Z670" s="519"/>
      <c r="AA670" s="519"/>
      <c r="AB670" s="519" t="s">
        <v>187</v>
      </c>
      <c r="AC670" s="519" t="s">
        <v>880</v>
      </c>
      <c r="AD670" s="519"/>
      <c r="AE670" s="519"/>
      <c r="AF670" s="519"/>
      <c r="AG670" s="519"/>
      <c r="AH670" s="519"/>
      <c r="AI670" s="519"/>
      <c r="AJ670" s="519">
        <v>1</v>
      </c>
      <c r="AK670" s="519"/>
      <c r="AL670" s="519"/>
      <c r="AM670" s="519"/>
      <c r="AN670" s="523" t="s">
        <v>881</v>
      </c>
      <c r="AO670" s="611" t="s">
        <v>106</v>
      </c>
      <c r="AP670" s="611" t="s">
        <v>99</v>
      </c>
      <c r="AQ670" s="611" t="s">
        <v>882</v>
      </c>
      <c r="AR670" s="73" t="s">
        <v>265</v>
      </c>
      <c r="AS670" s="611" t="s">
        <v>331</v>
      </c>
      <c r="AT670" s="498">
        <f>3600023.96-20860</f>
        <v>3579163.96</v>
      </c>
      <c r="AU670" s="498">
        <f>3600023.96-20860</f>
        <v>3579163.96</v>
      </c>
      <c r="AV670" s="498">
        <v>3692590</v>
      </c>
      <c r="AW670" s="498">
        <v>3577450</v>
      </c>
      <c r="AX670" s="498">
        <v>3605870</v>
      </c>
      <c r="AY670" s="498">
        <v>3608090</v>
      </c>
      <c r="AZ670" s="153" t="s">
        <v>134</v>
      </c>
    </row>
    <row r="671" spans="1:240 16375:16380" ht="76.5">
      <c r="A671" s="424">
        <v>611</v>
      </c>
      <c r="B671" s="422" t="s">
        <v>861</v>
      </c>
      <c r="C671" s="424">
        <v>401000033</v>
      </c>
      <c r="D671" s="45" t="s">
        <v>868</v>
      </c>
      <c r="E671" s="519" t="s">
        <v>869</v>
      </c>
      <c r="F671" s="519"/>
      <c r="G671" s="519"/>
      <c r="H671" s="519">
        <v>1</v>
      </c>
      <c r="I671" s="519"/>
      <c r="J671" s="519">
        <v>9</v>
      </c>
      <c r="K671" s="519">
        <v>1</v>
      </c>
      <c r="L671" s="519" t="s">
        <v>870</v>
      </c>
      <c r="M671" s="519"/>
      <c r="N671" s="519"/>
      <c r="O671" s="519"/>
      <c r="P671" s="519" t="s">
        <v>871</v>
      </c>
      <c r="Q671" s="519" t="s">
        <v>74</v>
      </c>
      <c r="R671" s="519"/>
      <c r="S671" s="519"/>
      <c r="T671" s="519" t="s">
        <v>872</v>
      </c>
      <c r="U671" s="519"/>
      <c r="V671" s="519">
        <v>12</v>
      </c>
      <c r="W671" s="519">
        <v>1</v>
      </c>
      <c r="X671" s="519">
        <v>15</v>
      </c>
      <c r="Y671" s="519"/>
      <c r="Z671" s="519"/>
      <c r="AA671" s="519"/>
      <c r="AB671" s="519" t="s">
        <v>187</v>
      </c>
      <c r="AC671" s="519" t="s">
        <v>880</v>
      </c>
      <c r="AD671" s="519"/>
      <c r="AE671" s="519"/>
      <c r="AF671" s="519"/>
      <c r="AG671" s="519"/>
      <c r="AH671" s="519"/>
      <c r="AI671" s="519"/>
      <c r="AJ671" s="519">
        <v>1</v>
      </c>
      <c r="AK671" s="519"/>
      <c r="AL671" s="519"/>
      <c r="AM671" s="519"/>
      <c r="AN671" s="523" t="s">
        <v>881</v>
      </c>
      <c r="AO671" s="611" t="s">
        <v>106</v>
      </c>
      <c r="AP671" s="611" t="s">
        <v>99</v>
      </c>
      <c r="AQ671" s="611" t="s">
        <v>882</v>
      </c>
      <c r="AR671" s="73" t="s">
        <v>265</v>
      </c>
      <c r="AS671" s="611" t="s">
        <v>331</v>
      </c>
      <c r="AT671" s="498">
        <v>20860</v>
      </c>
      <c r="AU671" s="498">
        <v>20860</v>
      </c>
      <c r="AV671" s="498">
        <v>0</v>
      </c>
      <c r="AW671" s="498">
        <v>0</v>
      </c>
      <c r="AX671" s="498">
        <v>0</v>
      </c>
      <c r="AY671" s="498">
        <v>0</v>
      </c>
      <c r="AZ671" s="153" t="s">
        <v>152</v>
      </c>
    </row>
    <row r="672" spans="1:240 16375:16380" ht="76.5">
      <c r="A672" s="424">
        <v>611</v>
      </c>
      <c r="B672" s="422" t="s">
        <v>861</v>
      </c>
      <c r="C672" s="424">
        <v>401000033</v>
      </c>
      <c r="D672" s="45" t="s">
        <v>868</v>
      </c>
      <c r="E672" s="519" t="s">
        <v>869</v>
      </c>
      <c r="F672" s="519"/>
      <c r="G672" s="519"/>
      <c r="H672" s="519">
        <v>1</v>
      </c>
      <c r="I672" s="519"/>
      <c r="J672" s="519">
        <v>9</v>
      </c>
      <c r="K672" s="519">
        <v>1</v>
      </c>
      <c r="L672" s="519" t="s">
        <v>870</v>
      </c>
      <c r="M672" s="519"/>
      <c r="N672" s="519"/>
      <c r="O672" s="519"/>
      <c r="P672" s="519" t="s">
        <v>871</v>
      </c>
      <c r="Q672" s="519" t="s">
        <v>74</v>
      </c>
      <c r="R672" s="519"/>
      <c r="S672" s="519"/>
      <c r="T672" s="519" t="s">
        <v>872</v>
      </c>
      <c r="U672" s="519"/>
      <c r="V672" s="519">
        <v>12</v>
      </c>
      <c r="W672" s="519">
        <v>1</v>
      </c>
      <c r="X672" s="519">
        <v>15</v>
      </c>
      <c r="Y672" s="519"/>
      <c r="Z672" s="519"/>
      <c r="AA672" s="519"/>
      <c r="AB672" s="519" t="s">
        <v>187</v>
      </c>
      <c r="AC672" s="519" t="s">
        <v>880</v>
      </c>
      <c r="AD672" s="519"/>
      <c r="AE672" s="519"/>
      <c r="AF672" s="519"/>
      <c r="AG672" s="519"/>
      <c r="AH672" s="519"/>
      <c r="AI672" s="519"/>
      <c r="AJ672" s="519">
        <v>1</v>
      </c>
      <c r="AK672" s="519"/>
      <c r="AL672" s="519"/>
      <c r="AM672" s="519"/>
      <c r="AN672" s="523" t="s">
        <v>881</v>
      </c>
      <c r="AO672" s="611" t="s">
        <v>106</v>
      </c>
      <c r="AP672" s="611" t="s">
        <v>99</v>
      </c>
      <c r="AQ672" s="611" t="s">
        <v>882</v>
      </c>
      <c r="AR672" s="73" t="s">
        <v>265</v>
      </c>
      <c r="AS672" s="611" t="s">
        <v>267</v>
      </c>
      <c r="AT672" s="498">
        <v>0</v>
      </c>
      <c r="AU672" s="498">
        <v>0</v>
      </c>
      <c r="AV672" s="498">
        <v>1077081.3999999999</v>
      </c>
      <c r="AW672" s="498">
        <v>0</v>
      </c>
      <c r="AX672" s="498">
        <v>0</v>
      </c>
      <c r="AY672" s="498">
        <v>0</v>
      </c>
      <c r="AZ672" s="153" t="s">
        <v>134</v>
      </c>
    </row>
    <row r="673" spans="1:52" ht="89.25">
      <c r="A673" s="424">
        <v>611</v>
      </c>
      <c r="B673" s="422" t="s">
        <v>861</v>
      </c>
      <c r="C673" s="424">
        <v>401000033</v>
      </c>
      <c r="D673" s="45" t="s">
        <v>868</v>
      </c>
      <c r="E673" s="519" t="s">
        <v>869</v>
      </c>
      <c r="F673" s="519"/>
      <c r="G673" s="519"/>
      <c r="H673" s="519">
        <v>1</v>
      </c>
      <c r="I673" s="519"/>
      <c r="J673" s="519">
        <v>9</v>
      </c>
      <c r="K673" s="519">
        <v>1</v>
      </c>
      <c r="L673" s="519" t="s">
        <v>883</v>
      </c>
      <c r="M673" s="519"/>
      <c r="N673" s="519"/>
      <c r="O673" s="519"/>
      <c r="P673" s="519" t="s">
        <v>871</v>
      </c>
      <c r="Q673" s="519" t="s">
        <v>884</v>
      </c>
      <c r="R673" s="519"/>
      <c r="S673" s="519"/>
      <c r="T673" s="519"/>
      <c r="U673" s="519"/>
      <c r="V673" s="519">
        <v>3</v>
      </c>
      <c r="W673" s="519"/>
      <c r="X673" s="519">
        <v>1</v>
      </c>
      <c r="Y673" s="519"/>
      <c r="Z673" s="519"/>
      <c r="AA673" s="519"/>
      <c r="AB673" s="519" t="s">
        <v>885</v>
      </c>
      <c r="AC673" s="519" t="s">
        <v>864</v>
      </c>
      <c r="AD673" s="519"/>
      <c r="AE673" s="519"/>
      <c r="AF673" s="519"/>
      <c r="AG673" s="519"/>
      <c r="AH673" s="519"/>
      <c r="AI673" s="519"/>
      <c r="AJ673" s="519"/>
      <c r="AK673" s="519"/>
      <c r="AL673" s="519"/>
      <c r="AM673" s="519" t="s">
        <v>886</v>
      </c>
      <c r="AN673" s="523" t="s">
        <v>866</v>
      </c>
      <c r="AO673" s="611" t="s">
        <v>106</v>
      </c>
      <c r="AP673" s="611" t="s">
        <v>329</v>
      </c>
      <c r="AQ673" s="611" t="s">
        <v>887</v>
      </c>
      <c r="AR673" s="73" t="s">
        <v>265</v>
      </c>
      <c r="AS673" s="611" t="s">
        <v>331</v>
      </c>
      <c r="AT673" s="498">
        <v>11724350</v>
      </c>
      <c r="AU673" s="498">
        <v>11724350</v>
      </c>
      <c r="AV673" s="498">
        <v>9379480</v>
      </c>
      <c r="AW673" s="498">
        <v>11724350</v>
      </c>
      <c r="AX673" s="498">
        <v>11724350</v>
      </c>
      <c r="AY673" s="498">
        <v>11724350</v>
      </c>
      <c r="AZ673" s="153" t="s">
        <v>134</v>
      </c>
    </row>
    <row r="674" spans="1:52" ht="76.5">
      <c r="A674" s="424">
        <v>611</v>
      </c>
      <c r="B674" s="422" t="s">
        <v>861</v>
      </c>
      <c r="C674" s="424">
        <v>401000033</v>
      </c>
      <c r="D674" s="45" t="s">
        <v>868</v>
      </c>
      <c r="E674" s="519" t="s">
        <v>185</v>
      </c>
      <c r="F674" s="519"/>
      <c r="G674" s="519"/>
      <c r="H674" s="519">
        <v>3</v>
      </c>
      <c r="I674" s="519"/>
      <c r="J674" s="519">
        <v>17</v>
      </c>
      <c r="K674" s="519">
        <v>1</v>
      </c>
      <c r="L674" s="519">
        <v>3</v>
      </c>
      <c r="M674" s="519"/>
      <c r="N674" s="519"/>
      <c r="O674" s="519"/>
      <c r="P674" s="519" t="s">
        <v>186</v>
      </c>
      <c r="Q674" s="519" t="s">
        <v>888</v>
      </c>
      <c r="R674" s="519"/>
      <c r="S674" s="519"/>
      <c r="T674" s="519" t="s">
        <v>872</v>
      </c>
      <c r="U674" s="519"/>
      <c r="V674" s="519">
        <v>12</v>
      </c>
      <c r="W674" s="519">
        <v>1</v>
      </c>
      <c r="X674" s="519">
        <v>3</v>
      </c>
      <c r="Y674" s="519"/>
      <c r="Z674" s="519"/>
      <c r="AA674" s="519"/>
      <c r="AB674" s="519" t="s">
        <v>187</v>
      </c>
      <c r="AC674" s="519" t="s">
        <v>889</v>
      </c>
      <c r="AD674" s="519"/>
      <c r="AE674" s="519"/>
      <c r="AF674" s="519"/>
      <c r="AG674" s="519"/>
      <c r="AH674" s="519"/>
      <c r="AI674" s="519"/>
      <c r="AJ674" s="519">
        <v>1</v>
      </c>
      <c r="AK674" s="519"/>
      <c r="AL674" s="519"/>
      <c r="AM674" s="519"/>
      <c r="AN674" s="523" t="s">
        <v>890</v>
      </c>
      <c r="AO674" s="611" t="s">
        <v>106</v>
      </c>
      <c r="AP674" s="611" t="s">
        <v>891</v>
      </c>
      <c r="AQ674" s="611" t="s">
        <v>892</v>
      </c>
      <c r="AR674" s="73" t="s">
        <v>265</v>
      </c>
      <c r="AS674" s="611" t="s">
        <v>469</v>
      </c>
      <c r="AT674" s="498">
        <f>6833803.97-72590</f>
        <v>6761213.9699999997</v>
      </c>
      <c r="AU674" s="498">
        <f>6833803.97-72590</f>
        <v>6761213.9699999997</v>
      </c>
      <c r="AV674" s="498">
        <v>7115991.4500000002</v>
      </c>
      <c r="AW674" s="498">
        <v>7043120</v>
      </c>
      <c r="AX674" s="498">
        <v>7043120</v>
      </c>
      <c r="AY674" s="498">
        <v>7043120</v>
      </c>
      <c r="AZ674" s="153" t="s">
        <v>134</v>
      </c>
    </row>
    <row r="675" spans="1:52" ht="76.5">
      <c r="A675" s="424">
        <v>611</v>
      </c>
      <c r="B675" s="422" t="s">
        <v>861</v>
      </c>
      <c r="C675" s="424">
        <v>401000033</v>
      </c>
      <c r="D675" s="45" t="s">
        <v>868</v>
      </c>
      <c r="E675" s="519" t="s">
        <v>185</v>
      </c>
      <c r="F675" s="519"/>
      <c r="G675" s="519"/>
      <c r="H675" s="519">
        <v>3</v>
      </c>
      <c r="I675" s="519"/>
      <c r="J675" s="519">
        <v>17</v>
      </c>
      <c r="K675" s="519">
        <v>1</v>
      </c>
      <c r="L675" s="519">
        <v>3</v>
      </c>
      <c r="M675" s="519"/>
      <c r="N675" s="519"/>
      <c r="O675" s="519"/>
      <c r="P675" s="519" t="s">
        <v>186</v>
      </c>
      <c r="Q675" s="519" t="s">
        <v>888</v>
      </c>
      <c r="R675" s="519"/>
      <c r="S675" s="519"/>
      <c r="T675" s="519" t="s">
        <v>872</v>
      </c>
      <c r="U675" s="519"/>
      <c r="V675" s="519">
        <v>12</v>
      </c>
      <c r="W675" s="519">
        <v>1</v>
      </c>
      <c r="X675" s="519">
        <v>3</v>
      </c>
      <c r="Y675" s="519"/>
      <c r="Z675" s="519"/>
      <c r="AA675" s="519"/>
      <c r="AB675" s="519" t="s">
        <v>187</v>
      </c>
      <c r="AC675" s="519" t="s">
        <v>889</v>
      </c>
      <c r="AD675" s="519"/>
      <c r="AE675" s="519"/>
      <c r="AF675" s="519"/>
      <c r="AG675" s="519"/>
      <c r="AH675" s="519"/>
      <c r="AI675" s="519"/>
      <c r="AJ675" s="519">
        <v>1</v>
      </c>
      <c r="AK675" s="519"/>
      <c r="AL675" s="519"/>
      <c r="AM675" s="519"/>
      <c r="AN675" s="523" t="s">
        <v>890</v>
      </c>
      <c r="AO675" s="611" t="s">
        <v>106</v>
      </c>
      <c r="AP675" s="611" t="s">
        <v>891</v>
      </c>
      <c r="AQ675" s="611" t="s">
        <v>892</v>
      </c>
      <c r="AR675" s="73" t="s">
        <v>265</v>
      </c>
      <c r="AS675" s="611" t="s">
        <v>469</v>
      </c>
      <c r="AT675" s="498">
        <v>72590</v>
      </c>
      <c r="AU675" s="498">
        <v>72590</v>
      </c>
      <c r="AV675" s="498">
        <v>0</v>
      </c>
      <c r="AW675" s="498">
        <v>0</v>
      </c>
      <c r="AX675" s="498">
        <v>0</v>
      </c>
      <c r="AY675" s="498">
        <v>0</v>
      </c>
      <c r="AZ675" s="153" t="s">
        <v>152</v>
      </c>
    </row>
    <row r="676" spans="1:52" ht="76.5">
      <c r="A676" s="424">
        <v>611</v>
      </c>
      <c r="B676" s="422" t="s">
        <v>861</v>
      </c>
      <c r="C676" s="424">
        <v>401000033</v>
      </c>
      <c r="D676" s="45" t="s">
        <v>868</v>
      </c>
      <c r="E676" s="519" t="s">
        <v>185</v>
      </c>
      <c r="F676" s="519"/>
      <c r="G676" s="519"/>
      <c r="H676" s="519">
        <v>3</v>
      </c>
      <c r="I676" s="519"/>
      <c r="J676" s="519">
        <v>17</v>
      </c>
      <c r="K676" s="519">
        <v>1</v>
      </c>
      <c r="L676" s="519">
        <v>3</v>
      </c>
      <c r="M676" s="519"/>
      <c r="N676" s="519"/>
      <c r="O676" s="519"/>
      <c r="P676" s="519" t="s">
        <v>186</v>
      </c>
      <c r="Q676" s="519" t="s">
        <v>888</v>
      </c>
      <c r="R676" s="519"/>
      <c r="S676" s="519"/>
      <c r="T676" s="519" t="s">
        <v>872</v>
      </c>
      <c r="U676" s="519"/>
      <c r="V676" s="519">
        <v>12</v>
      </c>
      <c r="W676" s="519">
        <v>1</v>
      </c>
      <c r="X676" s="519">
        <v>3</v>
      </c>
      <c r="Y676" s="519"/>
      <c r="Z676" s="519"/>
      <c r="AA676" s="519"/>
      <c r="AB676" s="519" t="s">
        <v>187</v>
      </c>
      <c r="AC676" s="519" t="s">
        <v>889</v>
      </c>
      <c r="AD676" s="519"/>
      <c r="AE676" s="519"/>
      <c r="AF676" s="519"/>
      <c r="AG676" s="519"/>
      <c r="AH676" s="519"/>
      <c r="AI676" s="519"/>
      <c r="AJ676" s="519">
        <v>1</v>
      </c>
      <c r="AK676" s="519"/>
      <c r="AL676" s="519"/>
      <c r="AM676" s="519"/>
      <c r="AN676" s="523" t="s">
        <v>890</v>
      </c>
      <c r="AO676" s="611" t="s">
        <v>106</v>
      </c>
      <c r="AP676" s="611" t="s">
        <v>891</v>
      </c>
      <c r="AQ676" s="611" t="s">
        <v>892</v>
      </c>
      <c r="AR676" s="73" t="s">
        <v>265</v>
      </c>
      <c r="AS676" s="611" t="s">
        <v>471</v>
      </c>
      <c r="AT676" s="498">
        <f>2052796.03-21930</f>
        <v>2030866.03</v>
      </c>
      <c r="AU676" s="498">
        <f>2052796.03-21930</f>
        <v>2030866.03</v>
      </c>
      <c r="AV676" s="498">
        <v>2141268.5499999998</v>
      </c>
      <c r="AW676" s="498">
        <v>2127020</v>
      </c>
      <c r="AX676" s="498">
        <v>2127020</v>
      </c>
      <c r="AY676" s="498">
        <v>2127020</v>
      </c>
      <c r="AZ676" s="153" t="s">
        <v>134</v>
      </c>
    </row>
    <row r="677" spans="1:52" ht="76.5">
      <c r="A677" s="424">
        <v>611</v>
      </c>
      <c r="B677" s="422" t="s">
        <v>861</v>
      </c>
      <c r="C677" s="424">
        <v>401000033</v>
      </c>
      <c r="D677" s="45" t="s">
        <v>868</v>
      </c>
      <c r="E677" s="519" t="s">
        <v>185</v>
      </c>
      <c r="F677" s="519"/>
      <c r="G677" s="519"/>
      <c r="H677" s="519">
        <v>3</v>
      </c>
      <c r="I677" s="519"/>
      <c r="J677" s="519">
        <v>17</v>
      </c>
      <c r="K677" s="519">
        <v>1</v>
      </c>
      <c r="L677" s="519">
        <v>3</v>
      </c>
      <c r="M677" s="519"/>
      <c r="N677" s="519"/>
      <c r="O677" s="519"/>
      <c r="P677" s="519" t="s">
        <v>186</v>
      </c>
      <c r="Q677" s="519" t="s">
        <v>888</v>
      </c>
      <c r="R677" s="519"/>
      <c r="S677" s="519"/>
      <c r="T677" s="519" t="s">
        <v>872</v>
      </c>
      <c r="U677" s="519"/>
      <c r="V677" s="519">
        <v>12</v>
      </c>
      <c r="W677" s="519">
        <v>1</v>
      </c>
      <c r="X677" s="519">
        <v>3</v>
      </c>
      <c r="Y677" s="519"/>
      <c r="Z677" s="519"/>
      <c r="AA677" s="519"/>
      <c r="AB677" s="519" t="s">
        <v>187</v>
      </c>
      <c r="AC677" s="519" t="s">
        <v>889</v>
      </c>
      <c r="AD677" s="519"/>
      <c r="AE677" s="519"/>
      <c r="AF677" s="519"/>
      <c r="AG677" s="519"/>
      <c r="AH677" s="519"/>
      <c r="AI677" s="519"/>
      <c r="AJ677" s="519">
        <v>1</v>
      </c>
      <c r="AK677" s="519"/>
      <c r="AL677" s="519"/>
      <c r="AM677" s="519"/>
      <c r="AN677" s="523" t="s">
        <v>890</v>
      </c>
      <c r="AO677" s="611" t="s">
        <v>106</v>
      </c>
      <c r="AP677" s="611" t="s">
        <v>891</v>
      </c>
      <c r="AQ677" s="611" t="s">
        <v>892</v>
      </c>
      <c r="AR677" s="73" t="s">
        <v>265</v>
      </c>
      <c r="AS677" s="611" t="s">
        <v>471</v>
      </c>
      <c r="AT677" s="498">
        <v>21930</v>
      </c>
      <c r="AU677" s="498">
        <v>21930</v>
      </c>
      <c r="AV677" s="498">
        <v>0</v>
      </c>
      <c r="AW677" s="498">
        <v>0</v>
      </c>
      <c r="AX677" s="498">
        <v>0</v>
      </c>
      <c r="AY677" s="498">
        <v>0</v>
      </c>
      <c r="AZ677" s="153" t="s">
        <v>152</v>
      </c>
    </row>
    <row r="678" spans="1:52" ht="76.5">
      <c r="A678" s="424">
        <v>611</v>
      </c>
      <c r="B678" s="422" t="s">
        <v>861</v>
      </c>
      <c r="C678" s="424">
        <v>401000033</v>
      </c>
      <c r="D678" s="45" t="s">
        <v>868</v>
      </c>
      <c r="E678" s="519" t="s">
        <v>185</v>
      </c>
      <c r="F678" s="519"/>
      <c r="G678" s="519"/>
      <c r="H678" s="519">
        <v>3</v>
      </c>
      <c r="I678" s="519"/>
      <c r="J678" s="519">
        <v>17</v>
      </c>
      <c r="K678" s="519">
        <v>1</v>
      </c>
      <c r="L678" s="519">
        <v>3</v>
      </c>
      <c r="M678" s="519"/>
      <c r="N678" s="519"/>
      <c r="O678" s="519"/>
      <c r="P678" s="519" t="s">
        <v>186</v>
      </c>
      <c r="Q678" s="519" t="s">
        <v>888</v>
      </c>
      <c r="R678" s="519"/>
      <c r="S678" s="519"/>
      <c r="T678" s="519" t="s">
        <v>872</v>
      </c>
      <c r="U678" s="519"/>
      <c r="V678" s="519">
        <v>12</v>
      </c>
      <c r="W678" s="519">
        <v>1</v>
      </c>
      <c r="X678" s="519">
        <v>3</v>
      </c>
      <c r="Y678" s="519"/>
      <c r="Z678" s="519"/>
      <c r="AA678" s="519"/>
      <c r="AB678" s="519" t="s">
        <v>187</v>
      </c>
      <c r="AC678" s="519" t="s">
        <v>889</v>
      </c>
      <c r="AD678" s="519"/>
      <c r="AE678" s="519"/>
      <c r="AF678" s="519"/>
      <c r="AG678" s="519"/>
      <c r="AH678" s="519"/>
      <c r="AI678" s="519"/>
      <c r="AJ678" s="519">
        <v>1</v>
      </c>
      <c r="AK678" s="519"/>
      <c r="AL678" s="519"/>
      <c r="AM678" s="519"/>
      <c r="AN678" s="523" t="s">
        <v>890</v>
      </c>
      <c r="AO678" s="611" t="s">
        <v>106</v>
      </c>
      <c r="AP678" s="611" t="s">
        <v>891</v>
      </c>
      <c r="AQ678" s="611" t="s">
        <v>892</v>
      </c>
      <c r="AR678" s="73" t="s">
        <v>265</v>
      </c>
      <c r="AS678" s="611" t="s">
        <v>116</v>
      </c>
      <c r="AT678" s="498">
        <v>1368994.34</v>
      </c>
      <c r="AU678" s="498">
        <v>1368994.34</v>
      </c>
      <c r="AV678" s="498">
        <v>2169244</v>
      </c>
      <c r="AW678" s="498">
        <v>1140000</v>
      </c>
      <c r="AX678" s="498">
        <v>1140000</v>
      </c>
      <c r="AY678" s="498">
        <v>1140000</v>
      </c>
      <c r="AZ678" s="153" t="s">
        <v>134</v>
      </c>
    </row>
    <row r="679" spans="1:52" ht="89.25">
      <c r="A679" s="424">
        <v>611</v>
      </c>
      <c r="B679" s="422" t="s">
        <v>861</v>
      </c>
      <c r="C679" s="424">
        <v>401000034</v>
      </c>
      <c r="D679" s="45" t="s">
        <v>893</v>
      </c>
      <c r="E679" s="519" t="s">
        <v>869</v>
      </c>
      <c r="F679" s="519"/>
      <c r="G679" s="519"/>
      <c r="H679" s="519">
        <v>1</v>
      </c>
      <c r="I679" s="519"/>
      <c r="J679" s="519">
        <v>9</v>
      </c>
      <c r="K679" s="519">
        <v>1</v>
      </c>
      <c r="L679" s="519" t="s">
        <v>883</v>
      </c>
      <c r="M679" s="519"/>
      <c r="N679" s="519"/>
      <c r="O679" s="519"/>
      <c r="P679" s="519" t="s">
        <v>871</v>
      </c>
      <c r="Q679" s="519" t="s">
        <v>884</v>
      </c>
      <c r="R679" s="519"/>
      <c r="S679" s="519"/>
      <c r="T679" s="519"/>
      <c r="U679" s="519"/>
      <c r="V679" s="519">
        <v>3</v>
      </c>
      <c r="W679" s="519"/>
      <c r="X679" s="519">
        <v>1</v>
      </c>
      <c r="Y679" s="519"/>
      <c r="Z679" s="519"/>
      <c r="AA679" s="519"/>
      <c r="AB679" s="519" t="s">
        <v>885</v>
      </c>
      <c r="AC679" s="519" t="s">
        <v>864</v>
      </c>
      <c r="AD679" s="519"/>
      <c r="AE679" s="519"/>
      <c r="AF679" s="519"/>
      <c r="AG679" s="519"/>
      <c r="AH679" s="519"/>
      <c r="AI679" s="519"/>
      <c r="AJ679" s="519"/>
      <c r="AK679" s="519"/>
      <c r="AL679" s="519"/>
      <c r="AM679" s="519" t="s">
        <v>894</v>
      </c>
      <c r="AN679" s="523" t="s">
        <v>866</v>
      </c>
      <c r="AO679" s="611" t="s">
        <v>106</v>
      </c>
      <c r="AP679" s="611" t="s">
        <v>329</v>
      </c>
      <c r="AQ679" s="611" t="s">
        <v>895</v>
      </c>
      <c r="AR679" s="73" t="s">
        <v>896</v>
      </c>
      <c r="AS679" s="611" t="s">
        <v>897</v>
      </c>
      <c r="AT679" s="498">
        <v>3253100</v>
      </c>
      <c r="AU679" s="498">
        <v>3253100</v>
      </c>
      <c r="AV679" s="498">
        <v>2822170</v>
      </c>
      <c r="AW679" s="498">
        <v>3430250</v>
      </c>
      <c r="AX679" s="498">
        <v>3430250</v>
      </c>
      <c r="AY679" s="498">
        <v>3430250</v>
      </c>
      <c r="AZ679" s="153" t="s">
        <v>134</v>
      </c>
    </row>
    <row r="680" spans="1:52" ht="89.25">
      <c r="A680" s="424">
        <v>611</v>
      </c>
      <c r="B680" s="422" t="s">
        <v>861</v>
      </c>
      <c r="C680" s="424">
        <v>401000034</v>
      </c>
      <c r="D680" s="45" t="s">
        <v>893</v>
      </c>
      <c r="E680" s="519" t="s">
        <v>869</v>
      </c>
      <c r="F680" s="519"/>
      <c r="G680" s="519"/>
      <c r="H680" s="519">
        <v>1</v>
      </c>
      <c r="I680" s="519"/>
      <c r="J680" s="519">
        <v>9</v>
      </c>
      <c r="K680" s="519">
        <v>1</v>
      </c>
      <c r="L680" s="519" t="s">
        <v>898</v>
      </c>
      <c r="M680" s="519"/>
      <c r="N680" s="519"/>
      <c r="O680" s="519"/>
      <c r="P680" s="519" t="s">
        <v>871</v>
      </c>
      <c r="Q680" s="519" t="s">
        <v>899</v>
      </c>
      <c r="R680" s="519"/>
      <c r="S680" s="519"/>
      <c r="T680" s="519" t="s">
        <v>900</v>
      </c>
      <c r="U680" s="519"/>
      <c r="V680" s="519" t="s">
        <v>901</v>
      </c>
      <c r="W680" s="519" t="s">
        <v>378</v>
      </c>
      <c r="X680" s="519" t="s">
        <v>902</v>
      </c>
      <c r="Y680" s="519"/>
      <c r="Z680" s="519"/>
      <c r="AA680" s="519"/>
      <c r="AB680" s="519" t="s">
        <v>903</v>
      </c>
      <c r="AC680" s="519" t="s">
        <v>864</v>
      </c>
      <c r="AD680" s="519"/>
      <c r="AE680" s="519"/>
      <c r="AF680" s="519"/>
      <c r="AG680" s="519"/>
      <c r="AH680" s="519"/>
      <c r="AI680" s="519"/>
      <c r="AJ680" s="519"/>
      <c r="AK680" s="519"/>
      <c r="AL680" s="519"/>
      <c r="AM680" s="519" t="s">
        <v>894</v>
      </c>
      <c r="AN680" s="523" t="s">
        <v>866</v>
      </c>
      <c r="AO680" s="611" t="s">
        <v>106</v>
      </c>
      <c r="AP680" s="611" t="s">
        <v>329</v>
      </c>
      <c r="AQ680" s="611" t="s">
        <v>895</v>
      </c>
      <c r="AR680" s="73" t="s">
        <v>896</v>
      </c>
      <c r="AS680" s="611" t="s">
        <v>116</v>
      </c>
      <c r="AT680" s="498">
        <v>2274882.44</v>
      </c>
      <c r="AU680" s="498">
        <v>2274882.44</v>
      </c>
      <c r="AV680" s="498">
        <v>1471714.8</v>
      </c>
      <c r="AW680" s="498">
        <v>2000000</v>
      </c>
      <c r="AX680" s="498">
        <v>2000000</v>
      </c>
      <c r="AY680" s="498">
        <v>2000000</v>
      </c>
      <c r="AZ680" s="153" t="s">
        <v>134</v>
      </c>
    </row>
    <row r="681" spans="1:52" ht="89.25">
      <c r="A681" s="424">
        <v>611</v>
      </c>
      <c r="B681" s="422" t="s">
        <v>861</v>
      </c>
      <c r="C681" s="424">
        <v>401000034</v>
      </c>
      <c r="D681" s="45" t="s">
        <v>893</v>
      </c>
      <c r="E681" s="519" t="s">
        <v>869</v>
      </c>
      <c r="F681" s="519"/>
      <c r="G681" s="519"/>
      <c r="H681" s="519">
        <v>1</v>
      </c>
      <c r="I681" s="519"/>
      <c r="J681" s="519">
        <v>9</v>
      </c>
      <c r="K681" s="519">
        <v>1</v>
      </c>
      <c r="L681" s="519">
        <v>2</v>
      </c>
      <c r="M681" s="519"/>
      <c r="N681" s="519"/>
      <c r="O681" s="519"/>
      <c r="P681" s="519" t="s">
        <v>871</v>
      </c>
      <c r="Q681" s="519" t="s">
        <v>884</v>
      </c>
      <c r="R681" s="519"/>
      <c r="S681" s="519"/>
      <c r="T681" s="519"/>
      <c r="U681" s="519"/>
      <c r="V681" s="519">
        <v>3</v>
      </c>
      <c r="W681" s="519">
        <v>2</v>
      </c>
      <c r="X681" s="519">
        <v>8</v>
      </c>
      <c r="Y681" s="519"/>
      <c r="Z681" s="519"/>
      <c r="AA681" s="519"/>
      <c r="AB681" s="519" t="s">
        <v>885</v>
      </c>
      <c r="AC681" s="519" t="s">
        <v>864</v>
      </c>
      <c r="AD681" s="519"/>
      <c r="AE681" s="519"/>
      <c r="AF681" s="519"/>
      <c r="AG681" s="519"/>
      <c r="AH681" s="519"/>
      <c r="AI681" s="519"/>
      <c r="AJ681" s="519"/>
      <c r="AK681" s="519"/>
      <c r="AL681" s="519"/>
      <c r="AM681" s="519" t="s">
        <v>894</v>
      </c>
      <c r="AN681" s="523" t="s">
        <v>866</v>
      </c>
      <c r="AO681" s="611" t="s">
        <v>106</v>
      </c>
      <c r="AP681" s="611" t="s">
        <v>329</v>
      </c>
      <c r="AQ681" s="611" t="s">
        <v>904</v>
      </c>
      <c r="AR681" s="73" t="s">
        <v>905</v>
      </c>
      <c r="AS681" s="611" t="s">
        <v>116</v>
      </c>
      <c r="AT681" s="498">
        <v>0</v>
      </c>
      <c r="AU681" s="498">
        <v>0</v>
      </c>
      <c r="AV681" s="498">
        <v>502220</v>
      </c>
      <c r="AW681" s="498">
        <v>509500</v>
      </c>
      <c r="AX681" s="498">
        <v>509500</v>
      </c>
      <c r="AY681" s="498">
        <v>509500</v>
      </c>
      <c r="AZ681" s="153" t="s">
        <v>134</v>
      </c>
    </row>
    <row r="682" spans="1:52" ht="89.25">
      <c r="A682" s="424">
        <v>611</v>
      </c>
      <c r="B682" s="422" t="s">
        <v>861</v>
      </c>
      <c r="C682" s="424">
        <v>401000034</v>
      </c>
      <c r="D682" s="45" t="s">
        <v>893</v>
      </c>
      <c r="E682" s="519" t="s">
        <v>869</v>
      </c>
      <c r="F682" s="519"/>
      <c r="G682" s="519"/>
      <c r="H682" s="519">
        <v>1</v>
      </c>
      <c r="I682" s="519"/>
      <c r="J682" s="519">
        <v>9</v>
      </c>
      <c r="K682" s="519">
        <v>1</v>
      </c>
      <c r="L682" s="519">
        <v>2</v>
      </c>
      <c r="M682" s="519"/>
      <c r="N682" s="519"/>
      <c r="O682" s="519"/>
      <c r="P682" s="519" t="s">
        <v>871</v>
      </c>
      <c r="Q682" s="519" t="s">
        <v>884</v>
      </c>
      <c r="R682" s="519"/>
      <c r="S682" s="519"/>
      <c r="T682" s="519"/>
      <c r="U682" s="519"/>
      <c r="V682" s="519">
        <v>3</v>
      </c>
      <c r="W682" s="519">
        <v>2</v>
      </c>
      <c r="X682" s="519">
        <v>8</v>
      </c>
      <c r="Y682" s="519"/>
      <c r="Z682" s="519"/>
      <c r="AA682" s="519"/>
      <c r="AB682" s="519" t="s">
        <v>885</v>
      </c>
      <c r="AC682" s="519" t="s">
        <v>864</v>
      </c>
      <c r="AD682" s="519"/>
      <c r="AE682" s="519"/>
      <c r="AF682" s="519"/>
      <c r="AG682" s="519"/>
      <c r="AH682" s="519"/>
      <c r="AI682" s="519"/>
      <c r="AJ682" s="519"/>
      <c r="AK682" s="519"/>
      <c r="AL682" s="519"/>
      <c r="AM682" s="519" t="s">
        <v>894</v>
      </c>
      <c r="AN682" s="523" t="s">
        <v>866</v>
      </c>
      <c r="AO682" s="611" t="s">
        <v>106</v>
      </c>
      <c r="AP682" s="611" t="s">
        <v>329</v>
      </c>
      <c r="AQ682" s="611" t="s">
        <v>906</v>
      </c>
      <c r="AR682" s="73" t="s">
        <v>907</v>
      </c>
      <c r="AS682" s="611" t="s">
        <v>116</v>
      </c>
      <c r="AT682" s="498">
        <v>0</v>
      </c>
      <c r="AU682" s="498">
        <v>0</v>
      </c>
      <c r="AV682" s="498">
        <v>45000</v>
      </c>
      <c r="AW682" s="498">
        <v>56250</v>
      </c>
      <c r="AX682" s="498">
        <v>56250</v>
      </c>
      <c r="AY682" s="498">
        <v>56250</v>
      </c>
      <c r="AZ682" s="153" t="s">
        <v>134</v>
      </c>
    </row>
    <row r="683" spans="1:52" ht="280.5">
      <c r="A683" s="424">
        <v>611</v>
      </c>
      <c r="B683" s="422" t="s">
        <v>861</v>
      </c>
      <c r="C683" s="424">
        <v>401000034</v>
      </c>
      <c r="D683" s="45" t="s">
        <v>893</v>
      </c>
      <c r="E683" s="519" t="s">
        <v>869</v>
      </c>
      <c r="F683" s="519"/>
      <c r="G683" s="519"/>
      <c r="H683" s="519">
        <v>1</v>
      </c>
      <c r="I683" s="519"/>
      <c r="J683" s="519">
        <v>9</v>
      </c>
      <c r="K683" s="519">
        <v>1</v>
      </c>
      <c r="L683" s="519" t="s">
        <v>908</v>
      </c>
      <c r="M683" s="519"/>
      <c r="N683" s="519"/>
      <c r="O683" s="519"/>
      <c r="P683" s="519" t="s">
        <v>871</v>
      </c>
      <c r="Q683" s="519" t="s">
        <v>74</v>
      </c>
      <c r="R683" s="519"/>
      <c r="S683" s="519"/>
      <c r="T683" s="519" t="s">
        <v>872</v>
      </c>
      <c r="U683" s="519"/>
      <c r="V683" s="519">
        <v>9</v>
      </c>
      <c r="W683" s="519">
        <v>1</v>
      </c>
      <c r="X683" s="519"/>
      <c r="Y683" s="519"/>
      <c r="Z683" s="519"/>
      <c r="AA683" s="519"/>
      <c r="AB683" s="519" t="s">
        <v>187</v>
      </c>
      <c r="AC683" s="519" t="s">
        <v>909</v>
      </c>
      <c r="AD683" s="519"/>
      <c r="AE683" s="519"/>
      <c r="AF683" s="519"/>
      <c r="AG683" s="519"/>
      <c r="AH683" s="519"/>
      <c r="AI683" s="519"/>
      <c r="AJ683" s="519">
        <v>1</v>
      </c>
      <c r="AK683" s="519"/>
      <c r="AL683" s="519"/>
      <c r="AM683" s="519" t="s">
        <v>910</v>
      </c>
      <c r="AN683" s="523" t="s">
        <v>911</v>
      </c>
      <c r="AO683" s="611" t="s">
        <v>106</v>
      </c>
      <c r="AP683" s="611" t="s">
        <v>200</v>
      </c>
      <c r="AQ683" s="611" t="s">
        <v>912</v>
      </c>
      <c r="AR683" s="612" t="s">
        <v>913</v>
      </c>
      <c r="AS683" s="611" t="s">
        <v>347</v>
      </c>
      <c r="AT683" s="498">
        <v>1500000</v>
      </c>
      <c r="AU683" s="498">
        <v>1500000</v>
      </c>
      <c r="AV683" s="498">
        <v>2500000</v>
      </c>
      <c r="AW683" s="498">
        <v>1500000</v>
      </c>
      <c r="AX683" s="498">
        <v>1500000</v>
      </c>
      <c r="AY683" s="498">
        <v>1500000</v>
      </c>
      <c r="AZ683" s="153" t="s">
        <v>134</v>
      </c>
    </row>
    <row r="684" spans="1:52" ht="165.75">
      <c r="A684" s="424">
        <v>611</v>
      </c>
      <c r="B684" s="422" t="s">
        <v>861</v>
      </c>
      <c r="C684" s="424">
        <v>401000034</v>
      </c>
      <c r="D684" s="45" t="s">
        <v>893</v>
      </c>
      <c r="E684" s="519" t="s">
        <v>869</v>
      </c>
      <c r="F684" s="519"/>
      <c r="G684" s="519"/>
      <c r="H684" s="519">
        <v>1</v>
      </c>
      <c r="I684" s="519"/>
      <c r="J684" s="519">
        <v>9</v>
      </c>
      <c r="K684" s="519">
        <v>1</v>
      </c>
      <c r="L684" s="519" t="s">
        <v>908</v>
      </c>
      <c r="M684" s="519"/>
      <c r="N684" s="519"/>
      <c r="O684" s="519"/>
      <c r="P684" s="519" t="s">
        <v>871</v>
      </c>
      <c r="Q684" s="519" t="s">
        <v>74</v>
      </c>
      <c r="R684" s="519"/>
      <c r="S684" s="519"/>
      <c r="T684" s="519" t="s">
        <v>872</v>
      </c>
      <c r="U684" s="519"/>
      <c r="V684" s="519">
        <v>9</v>
      </c>
      <c r="W684" s="519">
        <v>1</v>
      </c>
      <c r="X684" s="519"/>
      <c r="Y684" s="519"/>
      <c r="Z684" s="519"/>
      <c r="AA684" s="519"/>
      <c r="AB684" s="519" t="s">
        <v>187</v>
      </c>
      <c r="AC684" s="519" t="s">
        <v>914</v>
      </c>
      <c r="AD684" s="519"/>
      <c r="AE684" s="519"/>
      <c r="AF684" s="519"/>
      <c r="AG684" s="519"/>
      <c r="AH684" s="519"/>
      <c r="AI684" s="519"/>
      <c r="AJ684" s="519"/>
      <c r="AK684" s="519"/>
      <c r="AL684" s="519"/>
      <c r="AM684" s="519" t="s">
        <v>915</v>
      </c>
      <c r="AN684" s="145" t="s">
        <v>916</v>
      </c>
      <c r="AO684" s="611" t="s">
        <v>106</v>
      </c>
      <c r="AP684" s="611" t="s">
        <v>200</v>
      </c>
      <c r="AQ684" s="611" t="s">
        <v>917</v>
      </c>
      <c r="AR684" s="612" t="s">
        <v>918</v>
      </c>
      <c r="AS684" s="611" t="s">
        <v>347</v>
      </c>
      <c r="AT684" s="498">
        <v>20000000</v>
      </c>
      <c r="AU684" s="498">
        <v>20000000</v>
      </c>
      <c r="AV684" s="498">
        <v>0</v>
      </c>
      <c r="AW684" s="498">
        <v>0</v>
      </c>
      <c r="AX684" s="498">
        <v>0</v>
      </c>
      <c r="AY684" s="498">
        <v>0</v>
      </c>
      <c r="AZ684" s="153" t="s">
        <v>134</v>
      </c>
    </row>
    <row r="685" spans="1:52" ht="89.25">
      <c r="A685" s="424">
        <v>611</v>
      </c>
      <c r="B685" s="422" t="s">
        <v>861</v>
      </c>
      <c r="C685" s="424">
        <v>402000001</v>
      </c>
      <c r="D685" s="45" t="s">
        <v>79</v>
      </c>
      <c r="E685" s="519" t="s">
        <v>919</v>
      </c>
      <c r="F685" s="519"/>
      <c r="G685" s="519"/>
      <c r="H685" s="519">
        <v>6</v>
      </c>
      <c r="I685" s="519"/>
      <c r="J685" s="519">
        <v>23</v>
      </c>
      <c r="K685" s="519">
        <v>3</v>
      </c>
      <c r="L685" s="519"/>
      <c r="M685" s="519"/>
      <c r="N685" s="519"/>
      <c r="O685" s="519"/>
      <c r="P685" s="519" t="s">
        <v>218</v>
      </c>
      <c r="Q685" s="519" t="s">
        <v>920</v>
      </c>
      <c r="R685" s="519"/>
      <c r="S685" s="519"/>
      <c r="T685" s="519"/>
      <c r="U685" s="519"/>
      <c r="V685" s="519">
        <v>11</v>
      </c>
      <c r="W685" s="519">
        <v>1</v>
      </c>
      <c r="X685" s="519" t="s">
        <v>69</v>
      </c>
      <c r="Y685" s="519"/>
      <c r="Z685" s="519"/>
      <c r="AA685" s="519"/>
      <c r="AB685" s="519" t="s">
        <v>220</v>
      </c>
      <c r="AC685" s="519" t="s">
        <v>921</v>
      </c>
      <c r="AD685" s="519"/>
      <c r="AE685" s="519"/>
      <c r="AF685" s="519"/>
      <c r="AG685" s="519"/>
      <c r="AH685" s="519"/>
      <c r="AI685" s="519"/>
      <c r="AJ685" s="519"/>
      <c r="AK685" s="519"/>
      <c r="AL685" s="519"/>
      <c r="AM685" s="519" t="s">
        <v>922</v>
      </c>
      <c r="AN685" s="523" t="s">
        <v>223</v>
      </c>
      <c r="AO685" s="611" t="s">
        <v>106</v>
      </c>
      <c r="AP685" s="611" t="s">
        <v>891</v>
      </c>
      <c r="AQ685" s="611" t="s">
        <v>923</v>
      </c>
      <c r="AR685" s="73" t="s">
        <v>111</v>
      </c>
      <c r="AS685" s="611" t="s">
        <v>112</v>
      </c>
      <c r="AT685" s="498">
        <v>162753.75</v>
      </c>
      <c r="AU685" s="498">
        <v>162753.75</v>
      </c>
      <c r="AV685" s="498">
        <v>155307.5</v>
      </c>
      <c r="AW685" s="498">
        <v>155307.5</v>
      </c>
      <c r="AX685" s="498">
        <v>155307.5</v>
      </c>
      <c r="AY685" s="498">
        <v>155307.5</v>
      </c>
      <c r="AZ685" s="153" t="s">
        <v>134</v>
      </c>
    </row>
    <row r="686" spans="1:52" ht="89.25">
      <c r="A686" s="424">
        <v>611</v>
      </c>
      <c r="B686" s="422" t="s">
        <v>861</v>
      </c>
      <c r="C686" s="424">
        <v>402000001</v>
      </c>
      <c r="D686" s="45" t="s">
        <v>79</v>
      </c>
      <c r="E686" s="519" t="s">
        <v>919</v>
      </c>
      <c r="F686" s="519"/>
      <c r="G686" s="519"/>
      <c r="H686" s="519">
        <v>6</v>
      </c>
      <c r="I686" s="519"/>
      <c r="J686" s="519">
        <v>23</v>
      </c>
      <c r="K686" s="519">
        <v>3</v>
      </c>
      <c r="L686" s="519"/>
      <c r="M686" s="519"/>
      <c r="N686" s="519"/>
      <c r="O686" s="519"/>
      <c r="P686" s="519" t="s">
        <v>218</v>
      </c>
      <c r="Q686" s="519" t="s">
        <v>920</v>
      </c>
      <c r="R686" s="519"/>
      <c r="S686" s="519"/>
      <c r="T686" s="519"/>
      <c r="U686" s="519"/>
      <c r="V686" s="519">
        <v>11</v>
      </c>
      <c r="W686" s="519">
        <v>1</v>
      </c>
      <c r="X686" s="519" t="s">
        <v>69</v>
      </c>
      <c r="Y686" s="519"/>
      <c r="Z686" s="519"/>
      <c r="AA686" s="519"/>
      <c r="AB686" s="519" t="s">
        <v>220</v>
      </c>
      <c r="AC686" s="519" t="s">
        <v>921</v>
      </c>
      <c r="AD686" s="519"/>
      <c r="AE686" s="519"/>
      <c r="AF686" s="519"/>
      <c r="AG686" s="519"/>
      <c r="AH686" s="519"/>
      <c r="AI686" s="519"/>
      <c r="AJ686" s="519"/>
      <c r="AK686" s="519"/>
      <c r="AL686" s="519"/>
      <c r="AM686" s="519" t="s">
        <v>922</v>
      </c>
      <c r="AN686" s="523" t="s">
        <v>223</v>
      </c>
      <c r="AO686" s="611" t="s">
        <v>106</v>
      </c>
      <c r="AP686" s="611" t="s">
        <v>891</v>
      </c>
      <c r="AQ686" s="611" t="s">
        <v>923</v>
      </c>
      <c r="AR686" s="73" t="s">
        <v>111</v>
      </c>
      <c r="AS686" s="611" t="s">
        <v>113</v>
      </c>
      <c r="AT686" s="498">
        <v>49151.27</v>
      </c>
      <c r="AU686" s="498">
        <v>49151.27</v>
      </c>
      <c r="AV686" s="498">
        <v>46902.5</v>
      </c>
      <c r="AW686" s="498">
        <v>46902.5</v>
      </c>
      <c r="AX686" s="498">
        <v>46902.5</v>
      </c>
      <c r="AY686" s="498">
        <v>46902.5</v>
      </c>
      <c r="AZ686" s="153" t="s">
        <v>134</v>
      </c>
    </row>
    <row r="687" spans="1:52" ht="89.25">
      <c r="A687" s="424">
        <v>611</v>
      </c>
      <c r="B687" s="422" t="s">
        <v>861</v>
      </c>
      <c r="C687" s="424">
        <v>402000001</v>
      </c>
      <c r="D687" s="45" t="s">
        <v>79</v>
      </c>
      <c r="E687" s="519" t="s">
        <v>924</v>
      </c>
      <c r="F687" s="519"/>
      <c r="G687" s="519"/>
      <c r="H687" s="519">
        <v>3</v>
      </c>
      <c r="I687" s="519"/>
      <c r="J687" s="519">
        <v>17</v>
      </c>
      <c r="K687" s="519">
        <v>1</v>
      </c>
      <c r="L687" s="519">
        <v>3</v>
      </c>
      <c r="M687" s="519"/>
      <c r="N687" s="519"/>
      <c r="O687" s="519"/>
      <c r="P687" s="519" t="s">
        <v>186</v>
      </c>
      <c r="Q687" s="519" t="s">
        <v>888</v>
      </c>
      <c r="R687" s="519"/>
      <c r="S687" s="519"/>
      <c r="T687" s="519" t="s">
        <v>872</v>
      </c>
      <c r="U687" s="519"/>
      <c r="V687" s="519">
        <v>12</v>
      </c>
      <c r="W687" s="519">
        <v>1</v>
      </c>
      <c r="X687" s="519">
        <v>3</v>
      </c>
      <c r="Y687" s="519"/>
      <c r="Z687" s="519"/>
      <c r="AA687" s="519"/>
      <c r="AB687" s="519" t="s">
        <v>187</v>
      </c>
      <c r="AC687" s="519" t="s">
        <v>925</v>
      </c>
      <c r="AD687" s="519"/>
      <c r="AE687" s="519"/>
      <c r="AF687" s="519"/>
      <c r="AG687" s="519"/>
      <c r="AH687" s="519"/>
      <c r="AI687" s="519"/>
      <c r="AJ687" s="141"/>
      <c r="AK687" s="519"/>
      <c r="AL687" s="519"/>
      <c r="AM687" s="519" t="s">
        <v>926</v>
      </c>
      <c r="AN687" s="523" t="s">
        <v>226</v>
      </c>
      <c r="AO687" s="611" t="s">
        <v>106</v>
      </c>
      <c r="AP687" s="611" t="s">
        <v>891</v>
      </c>
      <c r="AQ687" s="611" t="s">
        <v>923</v>
      </c>
      <c r="AR687" s="73" t="s">
        <v>111</v>
      </c>
      <c r="AS687" s="611" t="s">
        <v>116</v>
      </c>
      <c r="AT687" s="498">
        <v>560012.27</v>
      </c>
      <c r="AU687" s="498">
        <v>560012.27</v>
      </c>
      <c r="AV687" s="498">
        <v>568000</v>
      </c>
      <c r="AW687" s="498">
        <v>550160</v>
      </c>
      <c r="AX687" s="498">
        <v>568000</v>
      </c>
      <c r="AY687" s="498">
        <v>568000</v>
      </c>
      <c r="AZ687" s="153" t="s">
        <v>134</v>
      </c>
    </row>
    <row r="688" spans="1:52" ht="89.25">
      <c r="A688" s="424">
        <v>611</v>
      </c>
      <c r="B688" s="422" t="s">
        <v>861</v>
      </c>
      <c r="C688" s="424">
        <v>402000001</v>
      </c>
      <c r="D688" s="45" t="s">
        <v>79</v>
      </c>
      <c r="E688" s="519" t="s">
        <v>924</v>
      </c>
      <c r="F688" s="519"/>
      <c r="G688" s="519"/>
      <c r="H688" s="519">
        <v>3</v>
      </c>
      <c r="I688" s="519"/>
      <c r="J688" s="519">
        <v>17</v>
      </c>
      <c r="K688" s="519">
        <v>1</v>
      </c>
      <c r="L688" s="519">
        <v>3</v>
      </c>
      <c r="M688" s="519"/>
      <c r="N688" s="519"/>
      <c r="O688" s="519"/>
      <c r="P688" s="519" t="s">
        <v>186</v>
      </c>
      <c r="Q688" s="519" t="s">
        <v>888</v>
      </c>
      <c r="R688" s="519"/>
      <c r="S688" s="519"/>
      <c r="T688" s="519" t="s">
        <v>872</v>
      </c>
      <c r="U688" s="519"/>
      <c r="V688" s="519">
        <v>12</v>
      </c>
      <c r="W688" s="519">
        <v>1</v>
      </c>
      <c r="X688" s="519">
        <v>3</v>
      </c>
      <c r="Y688" s="519"/>
      <c r="Z688" s="519"/>
      <c r="AA688" s="519"/>
      <c r="AB688" s="519" t="s">
        <v>187</v>
      </c>
      <c r="AC688" s="519" t="s">
        <v>925</v>
      </c>
      <c r="AD688" s="519"/>
      <c r="AE688" s="519"/>
      <c r="AF688" s="519"/>
      <c r="AG688" s="519"/>
      <c r="AH688" s="519"/>
      <c r="AI688" s="519"/>
      <c r="AJ688" s="141"/>
      <c r="AK688" s="519"/>
      <c r="AL688" s="519"/>
      <c r="AM688" s="519" t="s">
        <v>927</v>
      </c>
      <c r="AN688" s="523" t="s">
        <v>226</v>
      </c>
      <c r="AO688" s="611" t="s">
        <v>106</v>
      </c>
      <c r="AP688" s="611" t="s">
        <v>891</v>
      </c>
      <c r="AQ688" s="611" t="s">
        <v>923</v>
      </c>
      <c r="AR688" s="73" t="s">
        <v>111</v>
      </c>
      <c r="AS688" s="611" t="s">
        <v>117</v>
      </c>
      <c r="AT688" s="498">
        <v>500</v>
      </c>
      <c r="AU688" s="498">
        <v>500</v>
      </c>
      <c r="AV688" s="498">
        <v>0</v>
      </c>
      <c r="AW688" s="498">
        <v>0</v>
      </c>
      <c r="AX688" s="498">
        <v>0</v>
      </c>
      <c r="AY688" s="498">
        <v>0</v>
      </c>
      <c r="AZ688" s="153" t="s">
        <v>134</v>
      </c>
    </row>
    <row r="689" spans="1:238 16373:16378" ht="89.25">
      <c r="A689" s="424">
        <v>611</v>
      </c>
      <c r="B689" s="422" t="s">
        <v>861</v>
      </c>
      <c r="C689" s="424">
        <v>402000001</v>
      </c>
      <c r="D689" s="45" t="s">
        <v>79</v>
      </c>
      <c r="E689" s="519" t="s">
        <v>924</v>
      </c>
      <c r="F689" s="519"/>
      <c r="G689" s="519"/>
      <c r="H689" s="519">
        <v>3</v>
      </c>
      <c r="I689" s="519"/>
      <c r="J689" s="519">
        <v>17</v>
      </c>
      <c r="K689" s="519">
        <v>1</v>
      </c>
      <c r="L689" s="519">
        <v>3</v>
      </c>
      <c r="M689" s="519"/>
      <c r="N689" s="519"/>
      <c r="O689" s="519"/>
      <c r="P689" s="519" t="s">
        <v>186</v>
      </c>
      <c r="Q689" s="519" t="s">
        <v>888</v>
      </c>
      <c r="R689" s="519"/>
      <c r="S689" s="519"/>
      <c r="T689" s="519" t="s">
        <v>872</v>
      </c>
      <c r="U689" s="519"/>
      <c r="V689" s="519">
        <v>12</v>
      </c>
      <c r="W689" s="519">
        <v>1</v>
      </c>
      <c r="X689" s="519">
        <v>3</v>
      </c>
      <c r="Y689" s="519"/>
      <c r="Z689" s="519"/>
      <c r="AA689" s="519"/>
      <c r="AB689" s="519" t="s">
        <v>187</v>
      </c>
      <c r="AC689" s="519" t="s">
        <v>925</v>
      </c>
      <c r="AD689" s="519"/>
      <c r="AE689" s="519"/>
      <c r="AF689" s="519"/>
      <c r="AG689" s="519"/>
      <c r="AH689" s="519"/>
      <c r="AI689" s="519"/>
      <c r="AJ689" s="141"/>
      <c r="AK689" s="519"/>
      <c r="AL689" s="519"/>
      <c r="AM689" s="519" t="s">
        <v>928</v>
      </c>
      <c r="AN689" s="523" t="s">
        <v>226</v>
      </c>
      <c r="AO689" s="611" t="s">
        <v>106</v>
      </c>
      <c r="AP689" s="611" t="s">
        <v>891</v>
      </c>
      <c r="AQ689" s="611" t="s">
        <v>923</v>
      </c>
      <c r="AR689" s="73" t="s">
        <v>111</v>
      </c>
      <c r="AS689" s="611" t="s">
        <v>118</v>
      </c>
      <c r="AT689" s="498">
        <v>3750</v>
      </c>
      <c r="AU689" s="498">
        <v>3750</v>
      </c>
      <c r="AV689" s="498">
        <v>3000</v>
      </c>
      <c r="AW689" s="498">
        <v>3000</v>
      </c>
      <c r="AX689" s="498">
        <v>3000</v>
      </c>
      <c r="AY689" s="498">
        <v>3000</v>
      </c>
      <c r="AZ689" s="153" t="s">
        <v>134</v>
      </c>
    </row>
    <row r="690" spans="1:238 16373:16378" ht="242.25">
      <c r="A690" s="424">
        <v>611</v>
      </c>
      <c r="B690" s="422" t="s">
        <v>861</v>
      </c>
      <c r="C690" s="424">
        <v>402000001</v>
      </c>
      <c r="D690" s="45" t="s">
        <v>79</v>
      </c>
      <c r="E690" s="519" t="s">
        <v>929</v>
      </c>
      <c r="F690" s="519"/>
      <c r="G690" s="519"/>
      <c r="H690" s="519" t="s">
        <v>930</v>
      </c>
      <c r="I690" s="519"/>
      <c r="J690" s="519" t="s">
        <v>931</v>
      </c>
      <c r="K690" s="519" t="s">
        <v>932</v>
      </c>
      <c r="L690" s="519" t="s">
        <v>85</v>
      </c>
      <c r="M690" s="519"/>
      <c r="N690" s="519"/>
      <c r="O690" s="519"/>
      <c r="P690" s="519" t="s">
        <v>933</v>
      </c>
      <c r="Q690" s="519" t="s">
        <v>934</v>
      </c>
      <c r="R690" s="519"/>
      <c r="S690" s="519"/>
      <c r="T690" s="519" t="s">
        <v>900</v>
      </c>
      <c r="U690" s="519"/>
      <c r="V690" s="519" t="s">
        <v>935</v>
      </c>
      <c r="W690" s="519" t="s">
        <v>88</v>
      </c>
      <c r="X690" s="519" t="s">
        <v>85</v>
      </c>
      <c r="Y690" s="519"/>
      <c r="Z690" s="519"/>
      <c r="AA690" s="519"/>
      <c r="AB690" s="519" t="s">
        <v>936</v>
      </c>
      <c r="AC690" s="519" t="s">
        <v>937</v>
      </c>
      <c r="AD690" s="519"/>
      <c r="AE690" s="519"/>
      <c r="AF690" s="519"/>
      <c r="AG690" s="519"/>
      <c r="AH690" s="519"/>
      <c r="AI690" s="519"/>
      <c r="AJ690" s="519" t="s">
        <v>938</v>
      </c>
      <c r="AK690" s="519"/>
      <c r="AL690" s="519"/>
      <c r="AM690" s="519"/>
      <c r="AN690" s="523" t="s">
        <v>939</v>
      </c>
      <c r="AO690" s="611" t="s">
        <v>106</v>
      </c>
      <c r="AP690" s="611" t="s">
        <v>891</v>
      </c>
      <c r="AQ690" s="611" t="s">
        <v>940</v>
      </c>
      <c r="AR690" s="73" t="s">
        <v>121</v>
      </c>
      <c r="AS690" s="611" t="s">
        <v>113</v>
      </c>
      <c r="AT690" s="498">
        <f>1803585.62-84921.96</f>
        <v>1718663.6600000001</v>
      </c>
      <c r="AU690" s="498">
        <f>1803585.62-84921.96</f>
        <v>1718663.6600000001</v>
      </c>
      <c r="AV690" s="498">
        <v>2060820</v>
      </c>
      <c r="AW690" s="498">
        <v>2063080</v>
      </c>
      <c r="AX690" s="498">
        <v>2063080</v>
      </c>
      <c r="AY690" s="498">
        <v>2063080</v>
      </c>
      <c r="AZ690" s="153" t="s">
        <v>134</v>
      </c>
    </row>
    <row r="691" spans="1:238 16373:16378" ht="242.25">
      <c r="A691" s="424">
        <v>611</v>
      </c>
      <c r="B691" s="422" t="s">
        <v>861</v>
      </c>
      <c r="C691" s="424">
        <v>402000001</v>
      </c>
      <c r="D691" s="45" t="s">
        <v>79</v>
      </c>
      <c r="E691" s="519" t="s">
        <v>929</v>
      </c>
      <c r="F691" s="519"/>
      <c r="G691" s="519"/>
      <c r="H691" s="519" t="s">
        <v>930</v>
      </c>
      <c r="I691" s="519"/>
      <c r="J691" s="519" t="s">
        <v>931</v>
      </c>
      <c r="K691" s="519" t="s">
        <v>932</v>
      </c>
      <c r="L691" s="519" t="s">
        <v>85</v>
      </c>
      <c r="M691" s="519"/>
      <c r="N691" s="519"/>
      <c r="O691" s="519"/>
      <c r="P691" s="519" t="s">
        <v>933</v>
      </c>
      <c r="Q691" s="519" t="s">
        <v>934</v>
      </c>
      <c r="R691" s="519"/>
      <c r="S691" s="519"/>
      <c r="T691" s="519" t="s">
        <v>900</v>
      </c>
      <c r="U691" s="519"/>
      <c r="V691" s="519" t="s">
        <v>935</v>
      </c>
      <c r="W691" s="519" t="s">
        <v>88</v>
      </c>
      <c r="X691" s="519" t="s">
        <v>85</v>
      </c>
      <c r="Y691" s="519"/>
      <c r="Z691" s="519"/>
      <c r="AA691" s="519"/>
      <c r="AB691" s="519" t="s">
        <v>936</v>
      </c>
      <c r="AC691" s="519" t="s">
        <v>937</v>
      </c>
      <c r="AD691" s="519"/>
      <c r="AE691" s="519"/>
      <c r="AF691" s="519"/>
      <c r="AG691" s="519"/>
      <c r="AH691" s="519"/>
      <c r="AI691" s="519"/>
      <c r="AJ691" s="519" t="s">
        <v>938</v>
      </c>
      <c r="AK691" s="519"/>
      <c r="AL691" s="519"/>
      <c r="AM691" s="519"/>
      <c r="AN691" s="523" t="s">
        <v>939</v>
      </c>
      <c r="AO691" s="611" t="s">
        <v>106</v>
      </c>
      <c r="AP691" s="611" t="s">
        <v>891</v>
      </c>
      <c r="AQ691" s="611" t="s">
        <v>940</v>
      </c>
      <c r="AR691" s="73" t="s">
        <v>121</v>
      </c>
      <c r="AS691" s="611" t="s">
        <v>113</v>
      </c>
      <c r="AT691" s="498">
        <v>84921.96</v>
      </c>
      <c r="AU691" s="498">
        <v>84921.96</v>
      </c>
      <c r="AV691" s="498">
        <v>0</v>
      </c>
      <c r="AW691" s="498">
        <v>0</v>
      </c>
      <c r="AX691" s="498">
        <v>0</v>
      </c>
      <c r="AY691" s="498">
        <v>0</v>
      </c>
      <c r="AZ691" s="153" t="s">
        <v>152</v>
      </c>
    </row>
    <row r="692" spans="1:238 16373:16378" ht="242.25">
      <c r="A692" s="424">
        <v>611</v>
      </c>
      <c r="B692" s="422" t="s">
        <v>861</v>
      </c>
      <c r="C692" s="424">
        <v>402000002</v>
      </c>
      <c r="D692" s="45" t="s">
        <v>91</v>
      </c>
      <c r="E692" s="519" t="s">
        <v>929</v>
      </c>
      <c r="F692" s="519"/>
      <c r="G692" s="519"/>
      <c r="H692" s="519" t="s">
        <v>930</v>
      </c>
      <c r="I692" s="519"/>
      <c r="J692" s="519" t="s">
        <v>931</v>
      </c>
      <c r="K692" s="519" t="s">
        <v>932</v>
      </c>
      <c r="L692" s="519" t="s">
        <v>85</v>
      </c>
      <c r="M692" s="519"/>
      <c r="N692" s="519"/>
      <c r="O692" s="519"/>
      <c r="P692" s="519" t="s">
        <v>933</v>
      </c>
      <c r="Q692" s="519" t="s">
        <v>934</v>
      </c>
      <c r="R692" s="519"/>
      <c r="S692" s="519"/>
      <c r="T692" s="519" t="s">
        <v>900</v>
      </c>
      <c r="U692" s="519"/>
      <c r="V692" s="519" t="s">
        <v>935</v>
      </c>
      <c r="W692" s="519" t="s">
        <v>88</v>
      </c>
      <c r="X692" s="519" t="s">
        <v>941</v>
      </c>
      <c r="Y692" s="519"/>
      <c r="Z692" s="519"/>
      <c r="AA692" s="519"/>
      <c r="AB692" s="519" t="s">
        <v>936</v>
      </c>
      <c r="AC692" s="519" t="s">
        <v>937</v>
      </c>
      <c r="AD692" s="519"/>
      <c r="AE692" s="519"/>
      <c r="AF692" s="519"/>
      <c r="AG692" s="519"/>
      <c r="AH692" s="519"/>
      <c r="AI692" s="519"/>
      <c r="AJ692" s="519" t="s">
        <v>938</v>
      </c>
      <c r="AK692" s="519"/>
      <c r="AL692" s="519"/>
      <c r="AM692" s="519"/>
      <c r="AN692" s="523" t="s">
        <v>939</v>
      </c>
      <c r="AO692" s="611" t="s">
        <v>106</v>
      </c>
      <c r="AP692" s="611" t="s">
        <v>891</v>
      </c>
      <c r="AQ692" s="611" t="s">
        <v>940</v>
      </c>
      <c r="AR692" s="73" t="s">
        <v>121</v>
      </c>
      <c r="AS692" s="611" t="s">
        <v>115</v>
      </c>
      <c r="AT692" s="498">
        <f>6001885.54-281199</f>
        <v>5720686.54</v>
      </c>
      <c r="AU692" s="498">
        <f>6001885.54-281199</f>
        <v>5720686.54</v>
      </c>
      <c r="AV692" s="498">
        <v>6827883.6500000004</v>
      </c>
      <c r="AW692" s="498">
        <v>6831380</v>
      </c>
      <c r="AX692" s="498">
        <v>6831380</v>
      </c>
      <c r="AY692" s="498">
        <v>6831380</v>
      </c>
      <c r="AZ692" s="153" t="s">
        <v>134</v>
      </c>
    </row>
    <row r="693" spans="1:238 16373:16378" ht="242.25">
      <c r="A693" s="424">
        <v>611</v>
      </c>
      <c r="B693" s="422" t="s">
        <v>861</v>
      </c>
      <c r="C693" s="424">
        <v>402000002</v>
      </c>
      <c r="D693" s="45" t="s">
        <v>91</v>
      </c>
      <c r="E693" s="519" t="s">
        <v>929</v>
      </c>
      <c r="F693" s="519"/>
      <c r="G693" s="519"/>
      <c r="H693" s="519" t="s">
        <v>930</v>
      </c>
      <c r="I693" s="519"/>
      <c r="J693" s="519" t="s">
        <v>931</v>
      </c>
      <c r="K693" s="519" t="s">
        <v>932</v>
      </c>
      <c r="L693" s="519" t="s">
        <v>85</v>
      </c>
      <c r="M693" s="519"/>
      <c r="N693" s="519"/>
      <c r="O693" s="519"/>
      <c r="P693" s="519" t="s">
        <v>933</v>
      </c>
      <c r="Q693" s="519" t="s">
        <v>934</v>
      </c>
      <c r="R693" s="519"/>
      <c r="S693" s="519"/>
      <c r="T693" s="519" t="s">
        <v>900</v>
      </c>
      <c r="U693" s="519"/>
      <c r="V693" s="519" t="s">
        <v>935</v>
      </c>
      <c r="W693" s="519" t="s">
        <v>88</v>
      </c>
      <c r="X693" s="519" t="s">
        <v>941</v>
      </c>
      <c r="Y693" s="519"/>
      <c r="Z693" s="519"/>
      <c r="AA693" s="519"/>
      <c r="AB693" s="519" t="s">
        <v>936</v>
      </c>
      <c r="AC693" s="519" t="s">
        <v>937</v>
      </c>
      <c r="AD693" s="519"/>
      <c r="AE693" s="519"/>
      <c r="AF693" s="519"/>
      <c r="AG693" s="519"/>
      <c r="AH693" s="519"/>
      <c r="AI693" s="519"/>
      <c r="AJ693" s="519" t="s">
        <v>938</v>
      </c>
      <c r="AK693" s="519"/>
      <c r="AL693" s="519"/>
      <c r="AM693" s="519"/>
      <c r="AN693" s="523" t="s">
        <v>939</v>
      </c>
      <c r="AO693" s="611" t="s">
        <v>106</v>
      </c>
      <c r="AP693" s="611" t="s">
        <v>891</v>
      </c>
      <c r="AQ693" s="611" t="s">
        <v>940</v>
      </c>
      <c r="AR693" s="73" t="s">
        <v>121</v>
      </c>
      <c r="AS693" s="611" t="s">
        <v>115</v>
      </c>
      <c r="AT693" s="498">
        <v>281199</v>
      </c>
      <c r="AU693" s="498">
        <v>281199</v>
      </c>
      <c r="AV693" s="498">
        <v>0</v>
      </c>
      <c r="AW693" s="498">
        <v>0</v>
      </c>
      <c r="AX693" s="498">
        <v>0</v>
      </c>
      <c r="AY693" s="498">
        <v>0</v>
      </c>
      <c r="AZ693" s="153" t="s">
        <v>152</v>
      </c>
    </row>
    <row r="694" spans="1:238 16373:16378" ht="14.25">
      <c r="A694" s="141">
        <v>611</v>
      </c>
      <c r="B694" s="157"/>
      <c r="C694" s="158"/>
      <c r="D694" s="159" t="s">
        <v>98</v>
      </c>
      <c r="E694" s="160"/>
      <c r="F694" s="161"/>
      <c r="G694" s="161"/>
      <c r="H694" s="161"/>
      <c r="I694" s="161"/>
      <c r="J694" s="161"/>
      <c r="K694" s="161"/>
      <c r="L694" s="161"/>
      <c r="M694" s="161"/>
      <c r="N694" s="161"/>
      <c r="O694" s="161"/>
      <c r="P694" s="162"/>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c r="AM694" s="161"/>
      <c r="AN694" s="161"/>
      <c r="AO694" s="161"/>
      <c r="AP694" s="161"/>
      <c r="AQ694" s="163"/>
      <c r="AR694" s="157"/>
      <c r="AS694" s="157"/>
      <c r="AT694" s="56">
        <f>AT693+AT691+AT689+AT688+AT687+AT686+AT685+AT684+AT683+AT682+AT681+AT680+AT679+AT678+AT676+AT674+AT673+AT672+AT670+AT669+AT668+AT667+AT665+AT664+AT663+AT661+AT692+AT690+AT677+AT675+AT671+AT666+AT662</f>
        <v>234519697.44</v>
      </c>
      <c r="AU694" s="56">
        <f t="shared" ref="AU694:AY694" si="9">AU693+AU691+AU689+AU688+AU687+AU686+AU685+AU684+AU683+AU682+AU681+AU680+AU679+AU678+AU676+AU674+AU673+AU672+AU670+AU669+AU668+AU667+AU665+AU664+AU663+AU661+AU692+AU690+AU677+AU675+AU671+AU666+AU662</f>
        <v>232257461.94</v>
      </c>
      <c r="AV694" s="56">
        <f t="shared" si="9"/>
        <v>223462885.26999998</v>
      </c>
      <c r="AW694" s="56">
        <f t="shared" si="9"/>
        <v>212459660</v>
      </c>
      <c r="AX694" s="56">
        <f t="shared" si="9"/>
        <v>213300750</v>
      </c>
      <c r="AY694" s="56">
        <f t="shared" si="9"/>
        <v>213513050</v>
      </c>
      <c r="AZ694" s="164"/>
      <c r="BA694" s="165"/>
      <c r="BB694" s="166"/>
      <c r="BC694" s="166"/>
      <c r="BD694" s="167"/>
      <c r="BE694" s="167"/>
      <c r="BF694" s="167"/>
      <c r="BG694" s="167"/>
      <c r="BH694" s="167"/>
      <c r="BI694" s="167"/>
      <c r="BJ694" s="167"/>
      <c r="BK694" s="167"/>
      <c r="BL694" s="168"/>
      <c r="BM694" s="169"/>
      <c r="BN694" s="170"/>
      <c r="BO694" s="170"/>
      <c r="BP694" s="170"/>
      <c r="BQ694" s="170"/>
      <c r="BR694" s="170"/>
      <c r="BS694" s="170"/>
      <c r="BT694" s="170"/>
      <c r="BU694" s="170"/>
      <c r="BV694" s="170"/>
      <c r="BW694" s="170"/>
      <c r="BX694" s="170"/>
      <c r="BY694" s="170"/>
      <c r="BZ694" s="170"/>
      <c r="CA694" s="170"/>
      <c r="CB694" s="170"/>
      <c r="CC694" s="170"/>
      <c r="CD694" s="170"/>
      <c r="CE694" s="170"/>
      <c r="CF694" s="170"/>
      <c r="CG694" s="170"/>
      <c r="CH694" s="170"/>
      <c r="CI694" s="170"/>
      <c r="CJ694" s="170"/>
      <c r="CK694" s="170"/>
      <c r="CL694" s="170"/>
      <c r="CM694" s="170"/>
      <c r="CN694" s="170"/>
      <c r="CO694" s="170"/>
      <c r="CP694" s="170"/>
      <c r="CQ694" s="170"/>
      <c r="CR694" s="170"/>
      <c r="CS694" s="170"/>
      <c r="CT694" s="170"/>
      <c r="CU694" s="170"/>
      <c r="CV694" s="170"/>
      <c r="CW694" s="170"/>
      <c r="CX694" s="170"/>
      <c r="CY694" s="170"/>
      <c r="CZ694" s="170"/>
      <c r="DA694" s="170"/>
      <c r="DB694" s="170"/>
      <c r="DC694" s="170"/>
      <c r="DD694" s="170"/>
      <c r="DE694" s="170"/>
      <c r="DF694" s="170"/>
      <c r="DG694" s="170"/>
      <c r="DH694" s="170"/>
      <c r="DI694" s="170"/>
      <c r="DJ694" s="170"/>
      <c r="DK694" s="170"/>
      <c r="DL694" s="170"/>
      <c r="DM694" s="170"/>
      <c r="DN694" s="170"/>
      <c r="DO694" s="170"/>
      <c r="DP694" s="170"/>
      <c r="DQ694" s="170"/>
      <c r="DR694" s="170"/>
      <c r="DS694" s="170"/>
      <c r="DT694" s="170"/>
      <c r="DU694" s="170"/>
      <c r="DV694" s="170"/>
      <c r="DW694" s="170"/>
      <c r="DX694" s="170"/>
      <c r="DY694" s="170"/>
      <c r="DZ694" s="170"/>
      <c r="EA694" s="170"/>
      <c r="EB694" s="170"/>
      <c r="EC694" s="170"/>
      <c r="ED694" s="170"/>
      <c r="EE694" s="170"/>
      <c r="EF694" s="170"/>
      <c r="EG694" s="170"/>
      <c r="EH694" s="170"/>
      <c r="EI694" s="170"/>
      <c r="EJ694" s="170"/>
      <c r="EK694" s="170"/>
      <c r="EL694" s="170"/>
      <c r="EM694" s="170"/>
      <c r="EN694" s="170"/>
      <c r="EO694" s="170"/>
      <c r="EP694" s="170"/>
      <c r="EQ694" s="170"/>
      <c r="ER694" s="170"/>
      <c r="ES694" s="170"/>
      <c r="ET694" s="170"/>
      <c r="EU694" s="170"/>
      <c r="EV694" s="170"/>
      <c r="EW694" s="170"/>
      <c r="EX694" s="170"/>
      <c r="EY694" s="170"/>
      <c r="EZ694" s="170"/>
      <c r="FA694" s="170"/>
      <c r="FB694" s="170"/>
      <c r="FC694" s="170"/>
      <c r="FD694" s="170"/>
      <c r="FE694" s="170"/>
      <c r="FF694" s="170"/>
      <c r="FG694" s="170"/>
      <c r="FH694" s="170"/>
      <c r="FI694" s="170"/>
      <c r="FJ694" s="170"/>
      <c r="FK694" s="170"/>
      <c r="FL694" s="170"/>
      <c r="FM694" s="170"/>
      <c r="FN694" s="170"/>
      <c r="FO694" s="170"/>
      <c r="FP694" s="170"/>
      <c r="FQ694" s="170"/>
      <c r="FR694" s="170"/>
      <c r="FS694" s="170"/>
      <c r="FT694" s="170"/>
      <c r="FU694" s="170"/>
      <c r="FV694" s="170"/>
      <c r="FW694" s="170"/>
      <c r="FX694" s="170"/>
      <c r="FY694" s="170"/>
      <c r="FZ694" s="170"/>
      <c r="GA694" s="170"/>
      <c r="GB694" s="170"/>
      <c r="GC694" s="170"/>
      <c r="GD694" s="170"/>
      <c r="GE694" s="170"/>
      <c r="GF694" s="170"/>
      <c r="GG694" s="170"/>
      <c r="GH694" s="170"/>
      <c r="GI694" s="170"/>
      <c r="GJ694" s="170"/>
      <c r="GK694" s="170"/>
      <c r="GL694" s="170"/>
      <c r="GM694" s="170"/>
      <c r="GN694" s="170"/>
      <c r="GO694" s="170"/>
      <c r="GP694" s="170"/>
      <c r="GQ694" s="170"/>
      <c r="GR694" s="170"/>
      <c r="GS694" s="170"/>
      <c r="GT694" s="170"/>
      <c r="GU694" s="170"/>
      <c r="GV694" s="170"/>
      <c r="GW694" s="170"/>
      <c r="GX694" s="170"/>
      <c r="GY694" s="170"/>
      <c r="GZ694" s="170"/>
      <c r="HA694" s="170"/>
      <c r="HB694" s="170"/>
      <c r="HC694" s="170"/>
      <c r="HD694" s="170"/>
      <c r="HE694" s="170"/>
      <c r="HF694" s="170"/>
      <c r="HG694" s="170"/>
      <c r="HH694" s="170"/>
      <c r="HI694" s="170"/>
      <c r="HJ694" s="170"/>
      <c r="HK694" s="170"/>
      <c r="HL694" s="170"/>
      <c r="HM694" s="170"/>
      <c r="HN694" s="170"/>
      <c r="HO694" s="170"/>
      <c r="HP694" s="170"/>
      <c r="HQ694" s="170"/>
      <c r="HR694" s="170"/>
      <c r="HS694" s="170"/>
      <c r="HT694" s="170"/>
      <c r="HU694" s="170"/>
      <c r="HV694" s="170"/>
      <c r="HW694" s="170"/>
      <c r="HX694" s="170"/>
      <c r="HY694" s="170"/>
      <c r="HZ694" s="170"/>
      <c r="IA694" s="170"/>
      <c r="IB694" s="170"/>
      <c r="IC694" s="170"/>
      <c r="ID694" s="170"/>
      <c r="XES694" s="152"/>
      <c r="XET694" s="152"/>
      <c r="XEU694" s="152"/>
      <c r="XEV694" s="152"/>
      <c r="XEW694" s="35"/>
      <c r="XEX694" s="35"/>
    </row>
    <row r="695" spans="1:238 16373:16378" ht="191.25">
      <c r="A695" s="424">
        <v>617</v>
      </c>
      <c r="B695" s="422" t="s">
        <v>1664</v>
      </c>
      <c r="C695" s="424">
        <v>401000007</v>
      </c>
      <c r="D695" s="45" t="s">
        <v>1045</v>
      </c>
      <c r="E695" s="519" t="s">
        <v>1665</v>
      </c>
      <c r="F695" s="519"/>
      <c r="G695" s="519"/>
      <c r="H695" s="519">
        <v>3</v>
      </c>
      <c r="I695" s="519"/>
      <c r="J695" s="519" t="s">
        <v>72</v>
      </c>
      <c r="K695" s="519" t="s">
        <v>73</v>
      </c>
      <c r="L695" s="519" t="s">
        <v>575</v>
      </c>
      <c r="M695" s="519"/>
      <c r="N695" s="519"/>
      <c r="O695" s="519"/>
      <c r="P695" s="519" t="s">
        <v>186</v>
      </c>
      <c r="Q695" s="519" t="s">
        <v>1666</v>
      </c>
      <c r="R695" s="519"/>
      <c r="S695" s="519"/>
      <c r="T695" s="519" t="s">
        <v>71</v>
      </c>
      <c r="U695" s="519"/>
      <c r="V695" s="519" t="s">
        <v>75</v>
      </c>
      <c r="W695" s="519" t="s">
        <v>73</v>
      </c>
      <c r="X695" s="519"/>
      <c r="Y695" s="519"/>
      <c r="Z695" s="519"/>
      <c r="AA695" s="519"/>
      <c r="AB695" s="519" t="s">
        <v>187</v>
      </c>
      <c r="AC695" s="519" t="s">
        <v>1667</v>
      </c>
      <c r="AD695" s="519"/>
      <c r="AE695" s="519"/>
      <c r="AF695" s="519"/>
      <c r="AG695" s="519"/>
      <c r="AH695" s="519"/>
      <c r="AI695" s="519"/>
      <c r="AJ695" s="519"/>
      <c r="AK695" s="519"/>
      <c r="AL695" s="519"/>
      <c r="AM695" s="519" t="s">
        <v>1668</v>
      </c>
      <c r="AN695" s="523" t="s">
        <v>1669</v>
      </c>
      <c r="AO695" s="611" t="s">
        <v>99</v>
      </c>
      <c r="AP695" s="611" t="s">
        <v>68</v>
      </c>
      <c r="AQ695" s="611" t="s">
        <v>1670</v>
      </c>
      <c r="AR695" s="73" t="s">
        <v>1671</v>
      </c>
      <c r="AS695" s="611" t="s">
        <v>116</v>
      </c>
      <c r="AT695" s="498">
        <v>216736.99</v>
      </c>
      <c r="AU695" s="498">
        <v>216736.99</v>
      </c>
      <c r="AV695" s="498">
        <v>0</v>
      </c>
      <c r="AW695" s="498">
        <v>0</v>
      </c>
      <c r="AX695" s="498">
        <v>0</v>
      </c>
      <c r="AY695" s="498">
        <v>0</v>
      </c>
      <c r="AZ695" s="153" t="s">
        <v>193</v>
      </c>
    </row>
    <row r="696" spans="1:238 16373:16378" ht="191.25">
      <c r="A696" s="424">
        <v>617</v>
      </c>
      <c r="B696" s="422" t="s">
        <v>1664</v>
      </c>
      <c r="C696" s="424">
        <v>401000007</v>
      </c>
      <c r="D696" s="45" t="s">
        <v>1045</v>
      </c>
      <c r="E696" s="519" t="s">
        <v>1665</v>
      </c>
      <c r="F696" s="519"/>
      <c r="G696" s="519"/>
      <c r="H696" s="519">
        <v>3</v>
      </c>
      <c r="I696" s="519"/>
      <c r="J696" s="519" t="s">
        <v>72</v>
      </c>
      <c r="K696" s="519" t="s">
        <v>73</v>
      </c>
      <c r="L696" s="519" t="s">
        <v>575</v>
      </c>
      <c r="M696" s="519"/>
      <c r="N696" s="519"/>
      <c r="O696" s="519"/>
      <c r="P696" s="519" t="s">
        <v>186</v>
      </c>
      <c r="Q696" s="519" t="s">
        <v>1666</v>
      </c>
      <c r="R696" s="519"/>
      <c r="S696" s="519"/>
      <c r="T696" s="519" t="s">
        <v>71</v>
      </c>
      <c r="U696" s="519"/>
      <c r="V696" s="519" t="s">
        <v>75</v>
      </c>
      <c r="W696" s="519" t="s">
        <v>73</v>
      </c>
      <c r="X696" s="519"/>
      <c r="Y696" s="519"/>
      <c r="Z696" s="519"/>
      <c r="AA696" s="519"/>
      <c r="AB696" s="519" t="s">
        <v>187</v>
      </c>
      <c r="AC696" s="519" t="s">
        <v>1667</v>
      </c>
      <c r="AD696" s="519"/>
      <c r="AE696" s="519"/>
      <c r="AF696" s="519"/>
      <c r="AG696" s="519"/>
      <c r="AH696" s="519"/>
      <c r="AI696" s="519"/>
      <c r="AJ696" s="519"/>
      <c r="AK696" s="519"/>
      <c r="AL696" s="519"/>
      <c r="AM696" s="519" t="s">
        <v>1668</v>
      </c>
      <c r="AN696" s="523" t="s">
        <v>1669</v>
      </c>
      <c r="AO696" s="611" t="s">
        <v>99</v>
      </c>
      <c r="AP696" s="611" t="s">
        <v>68</v>
      </c>
      <c r="AQ696" s="611" t="s">
        <v>1672</v>
      </c>
      <c r="AR696" s="73" t="s">
        <v>1671</v>
      </c>
      <c r="AS696" s="611" t="s">
        <v>116</v>
      </c>
      <c r="AT696" s="498">
        <v>0</v>
      </c>
      <c r="AU696" s="498">
        <v>0</v>
      </c>
      <c r="AV696" s="498">
        <v>200000</v>
      </c>
      <c r="AW696" s="498">
        <v>125000</v>
      </c>
      <c r="AX696" s="498">
        <v>125000</v>
      </c>
      <c r="AY696" s="498">
        <v>125000</v>
      </c>
      <c r="AZ696" s="153" t="s">
        <v>193</v>
      </c>
    </row>
    <row r="697" spans="1:238 16373:16378" ht="191.25">
      <c r="A697" s="424">
        <v>617</v>
      </c>
      <c r="B697" s="422" t="s">
        <v>1664</v>
      </c>
      <c r="C697" s="424">
        <v>401000007</v>
      </c>
      <c r="D697" s="45" t="s">
        <v>1045</v>
      </c>
      <c r="E697" s="519" t="s">
        <v>1665</v>
      </c>
      <c r="F697" s="519"/>
      <c r="G697" s="519"/>
      <c r="H697" s="519">
        <v>3</v>
      </c>
      <c r="I697" s="519"/>
      <c r="J697" s="519" t="s">
        <v>72</v>
      </c>
      <c r="K697" s="519" t="s">
        <v>73</v>
      </c>
      <c r="L697" s="519" t="s">
        <v>575</v>
      </c>
      <c r="M697" s="519"/>
      <c r="N697" s="519"/>
      <c r="O697" s="519"/>
      <c r="P697" s="519" t="s">
        <v>186</v>
      </c>
      <c r="Q697" s="519" t="s">
        <v>1666</v>
      </c>
      <c r="R697" s="519"/>
      <c r="S697" s="519"/>
      <c r="T697" s="519" t="s">
        <v>71</v>
      </c>
      <c r="U697" s="519"/>
      <c r="V697" s="519" t="s">
        <v>75</v>
      </c>
      <c r="W697" s="519" t="s">
        <v>73</v>
      </c>
      <c r="X697" s="519"/>
      <c r="Y697" s="519"/>
      <c r="Z697" s="519"/>
      <c r="AA697" s="519"/>
      <c r="AB697" s="519" t="s">
        <v>187</v>
      </c>
      <c r="AC697" s="519" t="s">
        <v>1667</v>
      </c>
      <c r="AD697" s="519"/>
      <c r="AE697" s="519"/>
      <c r="AF697" s="519"/>
      <c r="AG697" s="519"/>
      <c r="AH697" s="519"/>
      <c r="AI697" s="519"/>
      <c r="AJ697" s="519"/>
      <c r="AK697" s="519"/>
      <c r="AL697" s="519"/>
      <c r="AM697" s="519" t="s">
        <v>1668</v>
      </c>
      <c r="AN697" s="523" t="s">
        <v>1669</v>
      </c>
      <c r="AO697" s="611" t="s">
        <v>99</v>
      </c>
      <c r="AP697" s="611" t="s">
        <v>68</v>
      </c>
      <c r="AQ697" s="611" t="s">
        <v>1672</v>
      </c>
      <c r="AR697" s="73" t="s">
        <v>1671</v>
      </c>
      <c r="AS697" s="611" t="s">
        <v>227</v>
      </c>
      <c r="AT697" s="498">
        <v>0</v>
      </c>
      <c r="AU697" s="498">
        <v>0</v>
      </c>
      <c r="AV697" s="498">
        <v>0</v>
      </c>
      <c r="AW697" s="498">
        <v>75000</v>
      </c>
      <c r="AX697" s="498">
        <v>75000</v>
      </c>
      <c r="AY697" s="498">
        <v>75000</v>
      </c>
      <c r="AZ697" s="153" t="s">
        <v>193</v>
      </c>
    </row>
    <row r="698" spans="1:238 16373:16378" ht="114.75">
      <c r="A698" s="424">
        <v>617</v>
      </c>
      <c r="B698" s="422" t="s">
        <v>1673</v>
      </c>
      <c r="C698" s="424">
        <v>401000003</v>
      </c>
      <c r="D698" s="45" t="s">
        <v>1674</v>
      </c>
      <c r="E698" s="519" t="s">
        <v>1675</v>
      </c>
      <c r="F698" s="519"/>
      <c r="G698" s="519"/>
      <c r="H698" s="519" t="s">
        <v>71</v>
      </c>
      <c r="I698" s="519"/>
      <c r="J698" s="519" t="s">
        <v>72</v>
      </c>
      <c r="K698" s="519" t="s">
        <v>73</v>
      </c>
      <c r="L698" s="519" t="s">
        <v>71</v>
      </c>
      <c r="M698" s="519"/>
      <c r="N698" s="519"/>
      <c r="O698" s="519"/>
      <c r="P698" s="519" t="s">
        <v>186</v>
      </c>
      <c r="Q698" s="519" t="s">
        <v>1666</v>
      </c>
      <c r="R698" s="519"/>
      <c r="S698" s="519"/>
      <c r="T698" s="519" t="s">
        <v>71</v>
      </c>
      <c r="U698" s="519"/>
      <c r="V698" s="519" t="s">
        <v>75</v>
      </c>
      <c r="W698" s="519" t="s">
        <v>73</v>
      </c>
      <c r="X698" s="519"/>
      <c r="Y698" s="519"/>
      <c r="Z698" s="519"/>
      <c r="AA698" s="519"/>
      <c r="AB698" s="519" t="s">
        <v>187</v>
      </c>
      <c r="AC698" s="519" t="s">
        <v>1676</v>
      </c>
      <c r="AD698" s="519"/>
      <c r="AE698" s="519"/>
      <c r="AF698" s="519"/>
      <c r="AG698" s="519"/>
      <c r="AH698" s="519"/>
      <c r="AI698" s="519"/>
      <c r="AJ698" s="519"/>
      <c r="AK698" s="519"/>
      <c r="AL698" s="519"/>
      <c r="AM698" s="519" t="s">
        <v>1677</v>
      </c>
      <c r="AN698" s="523" t="s">
        <v>1678</v>
      </c>
      <c r="AO698" s="611" t="s">
        <v>99</v>
      </c>
      <c r="AP698" s="611" t="s">
        <v>68</v>
      </c>
      <c r="AQ698" s="611" t="s">
        <v>1046</v>
      </c>
      <c r="AR698" s="73" t="s">
        <v>1287</v>
      </c>
      <c r="AS698" s="611" t="s">
        <v>116</v>
      </c>
      <c r="AT698" s="498">
        <v>41157</v>
      </c>
      <c r="AU698" s="498">
        <v>41157</v>
      </c>
      <c r="AV698" s="498">
        <v>0</v>
      </c>
      <c r="AW698" s="498">
        <v>0</v>
      </c>
      <c r="AX698" s="498">
        <v>0</v>
      </c>
      <c r="AY698" s="498">
        <v>0</v>
      </c>
      <c r="AZ698" s="153" t="s">
        <v>193</v>
      </c>
    </row>
    <row r="699" spans="1:238 16373:16378" ht="114.75">
      <c r="A699" s="424">
        <v>617</v>
      </c>
      <c r="B699" s="422" t="s">
        <v>1673</v>
      </c>
      <c r="C699" s="424">
        <v>401000003</v>
      </c>
      <c r="D699" s="45" t="s">
        <v>1674</v>
      </c>
      <c r="E699" s="519" t="s">
        <v>1675</v>
      </c>
      <c r="F699" s="519"/>
      <c r="G699" s="519"/>
      <c r="H699" s="519" t="s">
        <v>71</v>
      </c>
      <c r="I699" s="519"/>
      <c r="J699" s="519" t="s">
        <v>72</v>
      </c>
      <c r="K699" s="519" t="s">
        <v>73</v>
      </c>
      <c r="L699" s="519" t="s">
        <v>71</v>
      </c>
      <c r="M699" s="519"/>
      <c r="N699" s="519"/>
      <c r="O699" s="519"/>
      <c r="P699" s="519" t="s">
        <v>186</v>
      </c>
      <c r="Q699" s="519" t="s">
        <v>1666</v>
      </c>
      <c r="R699" s="519"/>
      <c r="S699" s="519"/>
      <c r="T699" s="519" t="s">
        <v>71</v>
      </c>
      <c r="U699" s="519"/>
      <c r="V699" s="519" t="s">
        <v>75</v>
      </c>
      <c r="W699" s="519" t="s">
        <v>73</v>
      </c>
      <c r="X699" s="519"/>
      <c r="Y699" s="519"/>
      <c r="Z699" s="519"/>
      <c r="AA699" s="519"/>
      <c r="AB699" s="519" t="s">
        <v>187</v>
      </c>
      <c r="AC699" s="519" t="s">
        <v>1679</v>
      </c>
      <c r="AD699" s="519"/>
      <c r="AE699" s="519"/>
      <c r="AF699" s="519"/>
      <c r="AG699" s="519"/>
      <c r="AH699" s="519"/>
      <c r="AI699" s="519"/>
      <c r="AJ699" s="519"/>
      <c r="AK699" s="519"/>
      <c r="AL699" s="519"/>
      <c r="AM699" s="519" t="s">
        <v>1677</v>
      </c>
      <c r="AN699" s="523" t="s">
        <v>1678</v>
      </c>
      <c r="AO699" s="611" t="s">
        <v>99</v>
      </c>
      <c r="AP699" s="611" t="s">
        <v>68</v>
      </c>
      <c r="AQ699" s="611" t="s">
        <v>1048</v>
      </c>
      <c r="AR699" s="73" t="s">
        <v>1287</v>
      </c>
      <c r="AS699" s="611" t="s">
        <v>116</v>
      </c>
      <c r="AT699" s="498">
        <v>0</v>
      </c>
      <c r="AU699" s="498">
        <v>0</v>
      </c>
      <c r="AV699" s="498">
        <v>43340</v>
      </c>
      <c r="AW699" s="498">
        <v>44750</v>
      </c>
      <c r="AX699" s="498">
        <v>44750</v>
      </c>
      <c r="AY699" s="498">
        <v>44750</v>
      </c>
      <c r="AZ699" s="153" t="s">
        <v>193</v>
      </c>
    </row>
    <row r="700" spans="1:238 16373:16378" ht="89.25">
      <c r="A700" s="424">
        <v>617</v>
      </c>
      <c r="B700" s="422" t="s">
        <v>1673</v>
      </c>
      <c r="C700" s="424">
        <v>401000003</v>
      </c>
      <c r="D700" s="45" t="s">
        <v>1674</v>
      </c>
      <c r="E700" s="519" t="s">
        <v>1680</v>
      </c>
      <c r="F700" s="519"/>
      <c r="G700" s="519"/>
      <c r="H700" s="519">
        <v>8</v>
      </c>
      <c r="I700" s="519"/>
      <c r="J700" s="519">
        <v>20</v>
      </c>
      <c r="K700" s="519"/>
      <c r="L700" s="519">
        <v>16</v>
      </c>
      <c r="M700" s="519"/>
      <c r="N700" s="519"/>
      <c r="O700" s="519"/>
      <c r="P700" s="519" t="s">
        <v>1681</v>
      </c>
      <c r="Q700" s="519" t="s">
        <v>1666</v>
      </c>
      <c r="R700" s="519"/>
      <c r="S700" s="519"/>
      <c r="T700" s="519" t="s">
        <v>71</v>
      </c>
      <c r="U700" s="519"/>
      <c r="V700" s="519" t="s">
        <v>75</v>
      </c>
      <c r="W700" s="519" t="s">
        <v>73</v>
      </c>
      <c r="X700" s="519"/>
      <c r="Y700" s="519"/>
      <c r="Z700" s="519"/>
      <c r="AA700" s="519"/>
      <c r="AB700" s="519" t="s">
        <v>187</v>
      </c>
      <c r="AC700" s="519" t="s">
        <v>1682</v>
      </c>
      <c r="AD700" s="519"/>
      <c r="AE700" s="519"/>
      <c r="AF700" s="519"/>
      <c r="AG700" s="519"/>
      <c r="AH700" s="519"/>
      <c r="AI700" s="519"/>
      <c r="AJ700" s="519">
        <v>2</v>
      </c>
      <c r="AK700" s="519"/>
      <c r="AL700" s="519"/>
      <c r="AM700" s="519" t="s">
        <v>1253</v>
      </c>
      <c r="AN700" s="523" t="s">
        <v>1683</v>
      </c>
      <c r="AO700" s="611" t="s">
        <v>99</v>
      </c>
      <c r="AP700" s="611" t="s">
        <v>68</v>
      </c>
      <c r="AQ700" s="611" t="s">
        <v>952</v>
      </c>
      <c r="AR700" s="73" t="s">
        <v>1684</v>
      </c>
      <c r="AS700" s="611" t="s">
        <v>116</v>
      </c>
      <c r="AT700" s="498">
        <v>931061.3</v>
      </c>
      <c r="AU700" s="498">
        <v>931061.3</v>
      </c>
      <c r="AV700" s="498">
        <v>0</v>
      </c>
      <c r="AW700" s="498">
        <v>0</v>
      </c>
      <c r="AX700" s="498">
        <v>0</v>
      </c>
      <c r="AY700" s="498">
        <v>0</v>
      </c>
      <c r="AZ700" s="153" t="s">
        <v>193</v>
      </c>
    </row>
    <row r="701" spans="1:238 16373:16378" ht="306">
      <c r="A701" s="424">
        <v>617</v>
      </c>
      <c r="B701" s="422" t="s">
        <v>1673</v>
      </c>
      <c r="C701" s="424">
        <v>401000006</v>
      </c>
      <c r="D701" s="45" t="s">
        <v>1685</v>
      </c>
      <c r="E701" s="519" t="s">
        <v>1665</v>
      </c>
      <c r="F701" s="519"/>
      <c r="G701" s="519"/>
      <c r="H701" s="519">
        <v>3</v>
      </c>
      <c r="I701" s="519"/>
      <c r="J701" s="519" t="s">
        <v>72</v>
      </c>
      <c r="K701" s="519" t="s">
        <v>73</v>
      </c>
      <c r="L701" s="519" t="s">
        <v>1686</v>
      </c>
      <c r="M701" s="519"/>
      <c r="N701" s="519"/>
      <c r="O701" s="519"/>
      <c r="P701" s="519" t="s">
        <v>186</v>
      </c>
      <c r="Q701" s="519" t="s">
        <v>1687</v>
      </c>
      <c r="R701" s="519" t="s">
        <v>1688</v>
      </c>
      <c r="S701" s="519"/>
      <c r="T701" s="519" t="s">
        <v>1689</v>
      </c>
      <c r="U701" s="519"/>
      <c r="V701" s="519" t="s">
        <v>1690</v>
      </c>
      <c r="W701" s="519" t="s">
        <v>1691</v>
      </c>
      <c r="X701" s="519"/>
      <c r="Y701" s="519" t="s">
        <v>1692</v>
      </c>
      <c r="Z701" s="519"/>
      <c r="AA701" s="519"/>
      <c r="AB701" s="519" t="s">
        <v>1693</v>
      </c>
      <c r="AC701" s="519" t="s">
        <v>1694</v>
      </c>
      <c r="AD701" s="519"/>
      <c r="AE701" s="519"/>
      <c r="AF701" s="519"/>
      <c r="AG701" s="519"/>
      <c r="AH701" s="519"/>
      <c r="AI701" s="519"/>
      <c r="AJ701" s="519"/>
      <c r="AK701" s="519"/>
      <c r="AL701" s="519"/>
      <c r="AM701" s="519" t="s">
        <v>1695</v>
      </c>
      <c r="AN701" s="523" t="s">
        <v>1696</v>
      </c>
      <c r="AO701" s="611" t="s">
        <v>430</v>
      </c>
      <c r="AP701" s="611" t="s">
        <v>464</v>
      </c>
      <c r="AQ701" s="611" t="s">
        <v>1697</v>
      </c>
      <c r="AR701" s="73" t="s">
        <v>1698</v>
      </c>
      <c r="AS701" s="611" t="s">
        <v>116</v>
      </c>
      <c r="AT701" s="498">
        <v>7883142</v>
      </c>
      <c r="AU701" s="498">
        <v>7883142</v>
      </c>
      <c r="AV701" s="498">
        <v>0</v>
      </c>
      <c r="AW701" s="498">
        <v>0</v>
      </c>
      <c r="AX701" s="498">
        <v>0</v>
      </c>
      <c r="AY701" s="498">
        <v>0</v>
      </c>
      <c r="AZ701" s="153" t="s">
        <v>241</v>
      </c>
    </row>
    <row r="702" spans="1:238 16373:16378" ht="255">
      <c r="A702" s="424">
        <v>617</v>
      </c>
      <c r="B702" s="422" t="s">
        <v>1673</v>
      </c>
      <c r="C702" s="424">
        <v>401000006</v>
      </c>
      <c r="D702" s="45" t="s">
        <v>1699</v>
      </c>
      <c r="E702" s="519" t="s">
        <v>1665</v>
      </c>
      <c r="F702" s="519"/>
      <c r="G702" s="519"/>
      <c r="H702" s="519">
        <v>3</v>
      </c>
      <c r="I702" s="519"/>
      <c r="J702" s="519" t="s">
        <v>72</v>
      </c>
      <c r="K702" s="519" t="s">
        <v>73</v>
      </c>
      <c r="L702" s="519" t="s">
        <v>1686</v>
      </c>
      <c r="M702" s="519"/>
      <c r="N702" s="519"/>
      <c r="O702" s="519"/>
      <c r="P702" s="519" t="s">
        <v>186</v>
      </c>
      <c r="Q702" s="519" t="s">
        <v>1700</v>
      </c>
      <c r="R702" s="519" t="s">
        <v>1701</v>
      </c>
      <c r="S702" s="519"/>
      <c r="T702" s="519" t="s">
        <v>71</v>
      </c>
      <c r="U702" s="519"/>
      <c r="V702" s="519" t="s">
        <v>1702</v>
      </c>
      <c r="W702" s="519" t="s">
        <v>1703</v>
      </c>
      <c r="X702" s="519"/>
      <c r="Y702" s="519" t="s">
        <v>1701</v>
      </c>
      <c r="Z702" s="519"/>
      <c r="AA702" s="519"/>
      <c r="AB702" s="519" t="s">
        <v>1704</v>
      </c>
      <c r="AC702" s="519" t="s">
        <v>1705</v>
      </c>
      <c r="AD702" s="519"/>
      <c r="AE702" s="519"/>
      <c r="AF702" s="519"/>
      <c r="AG702" s="519"/>
      <c r="AH702" s="519"/>
      <c r="AI702" s="519"/>
      <c r="AJ702" s="519"/>
      <c r="AK702" s="519"/>
      <c r="AL702" s="519"/>
      <c r="AM702" s="519" t="s">
        <v>1706</v>
      </c>
      <c r="AN702" s="523" t="s">
        <v>1707</v>
      </c>
      <c r="AO702" s="611" t="s">
        <v>430</v>
      </c>
      <c r="AP702" s="611" t="s">
        <v>464</v>
      </c>
      <c r="AQ702" s="611" t="s">
        <v>1708</v>
      </c>
      <c r="AR702" s="73" t="s">
        <v>1698</v>
      </c>
      <c r="AS702" s="611" t="s">
        <v>116</v>
      </c>
      <c r="AT702" s="498">
        <v>0</v>
      </c>
      <c r="AU702" s="498">
        <v>0</v>
      </c>
      <c r="AV702" s="498">
        <v>858187.7</v>
      </c>
      <c r="AW702" s="498">
        <v>0</v>
      </c>
      <c r="AX702" s="498">
        <v>0</v>
      </c>
      <c r="AY702" s="498">
        <v>0</v>
      </c>
      <c r="AZ702" s="153" t="s">
        <v>1039</v>
      </c>
    </row>
    <row r="703" spans="1:238 16373:16378" ht="255">
      <c r="A703" s="424">
        <v>617</v>
      </c>
      <c r="B703" s="422" t="s">
        <v>1673</v>
      </c>
      <c r="C703" s="424">
        <v>401000006</v>
      </c>
      <c r="D703" s="45" t="s">
        <v>1699</v>
      </c>
      <c r="E703" s="519" t="s">
        <v>1665</v>
      </c>
      <c r="F703" s="519"/>
      <c r="G703" s="519"/>
      <c r="H703" s="519">
        <v>3</v>
      </c>
      <c r="I703" s="519"/>
      <c r="J703" s="519" t="s">
        <v>72</v>
      </c>
      <c r="K703" s="519" t="s">
        <v>73</v>
      </c>
      <c r="L703" s="519" t="s">
        <v>1686</v>
      </c>
      <c r="M703" s="519"/>
      <c r="N703" s="519"/>
      <c r="O703" s="519"/>
      <c r="P703" s="519" t="s">
        <v>186</v>
      </c>
      <c r="Q703" s="519" t="s">
        <v>1700</v>
      </c>
      <c r="R703" s="519" t="s">
        <v>1701</v>
      </c>
      <c r="S703" s="519"/>
      <c r="T703" s="519" t="s">
        <v>71</v>
      </c>
      <c r="U703" s="519"/>
      <c r="V703" s="519" t="s">
        <v>1702</v>
      </c>
      <c r="W703" s="519" t="s">
        <v>1703</v>
      </c>
      <c r="X703" s="519"/>
      <c r="Y703" s="519" t="s">
        <v>1701</v>
      </c>
      <c r="Z703" s="519"/>
      <c r="AA703" s="519"/>
      <c r="AB703" s="519" t="s">
        <v>1704</v>
      </c>
      <c r="AC703" s="519" t="s">
        <v>1694</v>
      </c>
      <c r="AD703" s="519"/>
      <c r="AE703" s="519"/>
      <c r="AF703" s="519"/>
      <c r="AG703" s="519"/>
      <c r="AH703" s="519"/>
      <c r="AI703" s="519"/>
      <c r="AJ703" s="519"/>
      <c r="AK703" s="519"/>
      <c r="AL703" s="519"/>
      <c r="AM703" s="519" t="s">
        <v>1695</v>
      </c>
      <c r="AN703" s="523" t="s">
        <v>1696</v>
      </c>
      <c r="AO703" s="611" t="s">
        <v>430</v>
      </c>
      <c r="AP703" s="611" t="s">
        <v>464</v>
      </c>
      <c r="AQ703" s="611" t="s">
        <v>1708</v>
      </c>
      <c r="AR703" s="73" t="s">
        <v>1698</v>
      </c>
      <c r="AS703" s="611" t="s">
        <v>116</v>
      </c>
      <c r="AT703" s="498">
        <v>0</v>
      </c>
      <c r="AU703" s="498">
        <v>0</v>
      </c>
      <c r="AV703" s="498">
        <v>16305566.359999999</v>
      </c>
      <c r="AW703" s="498">
        <v>0</v>
      </c>
      <c r="AX703" s="498">
        <v>0</v>
      </c>
      <c r="AY703" s="498">
        <v>0</v>
      </c>
      <c r="AZ703" s="153" t="s">
        <v>241</v>
      </c>
    </row>
    <row r="704" spans="1:238 16373:16378" ht="306">
      <c r="A704" s="424">
        <v>617</v>
      </c>
      <c r="B704" s="422" t="s">
        <v>1673</v>
      </c>
      <c r="C704" s="424">
        <v>401000006</v>
      </c>
      <c r="D704" s="45" t="s">
        <v>1709</v>
      </c>
      <c r="E704" s="519" t="s">
        <v>1665</v>
      </c>
      <c r="F704" s="519"/>
      <c r="G704" s="519"/>
      <c r="H704" s="519" t="s">
        <v>71</v>
      </c>
      <c r="I704" s="519"/>
      <c r="J704" s="519" t="s">
        <v>72</v>
      </c>
      <c r="K704" s="519" t="s">
        <v>73</v>
      </c>
      <c r="L704" s="519" t="s">
        <v>1710</v>
      </c>
      <c r="M704" s="519"/>
      <c r="N704" s="519"/>
      <c r="O704" s="519"/>
      <c r="P704" s="519" t="s">
        <v>186</v>
      </c>
      <c r="Q704" s="519" t="s">
        <v>1711</v>
      </c>
      <c r="R704" s="519" t="s">
        <v>1712</v>
      </c>
      <c r="S704" s="519"/>
      <c r="T704" s="519"/>
      <c r="U704" s="519"/>
      <c r="V704" s="519" t="s">
        <v>1713</v>
      </c>
      <c r="W704" s="519" t="s">
        <v>88</v>
      </c>
      <c r="X704" s="519"/>
      <c r="Y704" s="519" t="s">
        <v>1714</v>
      </c>
      <c r="Z704" s="519"/>
      <c r="AA704" s="519"/>
      <c r="AB704" s="519" t="s">
        <v>1715</v>
      </c>
      <c r="AC704" s="519" t="s">
        <v>1715</v>
      </c>
      <c r="AD704" s="519"/>
      <c r="AE704" s="519"/>
      <c r="AF704" s="519"/>
      <c r="AG704" s="519"/>
      <c r="AH704" s="519"/>
      <c r="AI704" s="519"/>
      <c r="AJ704" s="519"/>
      <c r="AK704" s="519"/>
      <c r="AL704" s="519"/>
      <c r="AM704" s="519" t="s">
        <v>1716</v>
      </c>
      <c r="AN704" s="523" t="s">
        <v>1717</v>
      </c>
      <c r="AO704" s="611" t="s">
        <v>430</v>
      </c>
      <c r="AP704" s="611" t="s">
        <v>464</v>
      </c>
      <c r="AQ704" s="611" t="s">
        <v>1718</v>
      </c>
      <c r="AR704" s="73" t="s">
        <v>1719</v>
      </c>
      <c r="AS704" s="611" t="s">
        <v>116</v>
      </c>
      <c r="AT704" s="498">
        <v>2061701</v>
      </c>
      <c r="AU704" s="498">
        <v>2061701</v>
      </c>
      <c r="AV704" s="498">
        <v>0</v>
      </c>
      <c r="AW704" s="498">
        <v>0</v>
      </c>
      <c r="AX704" s="498">
        <v>0</v>
      </c>
      <c r="AY704" s="498">
        <v>0</v>
      </c>
      <c r="AZ704" s="153" t="s">
        <v>241</v>
      </c>
    </row>
    <row r="705" spans="1:52" ht="255">
      <c r="A705" s="424">
        <v>617</v>
      </c>
      <c r="B705" s="422" t="s">
        <v>1673</v>
      </c>
      <c r="C705" s="424">
        <v>401000006</v>
      </c>
      <c r="D705" s="45" t="s">
        <v>1699</v>
      </c>
      <c r="E705" s="519" t="s">
        <v>1665</v>
      </c>
      <c r="F705" s="519"/>
      <c r="G705" s="519"/>
      <c r="H705" s="519">
        <v>3</v>
      </c>
      <c r="I705" s="519"/>
      <c r="J705" s="519" t="s">
        <v>72</v>
      </c>
      <c r="K705" s="519" t="s">
        <v>73</v>
      </c>
      <c r="L705" s="519" t="s">
        <v>1686</v>
      </c>
      <c r="M705" s="519"/>
      <c r="N705" s="519"/>
      <c r="O705" s="519"/>
      <c r="P705" s="519" t="s">
        <v>186</v>
      </c>
      <c r="Q705" s="519" t="s">
        <v>1720</v>
      </c>
      <c r="R705" s="519" t="s">
        <v>1721</v>
      </c>
      <c r="S705" s="519"/>
      <c r="T705" s="519" t="s">
        <v>71</v>
      </c>
      <c r="U705" s="519"/>
      <c r="V705" s="519" t="s">
        <v>1722</v>
      </c>
      <c r="W705" s="519" t="s">
        <v>1723</v>
      </c>
      <c r="X705" s="519"/>
      <c r="Y705" s="519" t="s">
        <v>1724</v>
      </c>
      <c r="Z705" s="519"/>
      <c r="AA705" s="519"/>
      <c r="AB705" s="519" t="s">
        <v>1725</v>
      </c>
      <c r="AC705" s="519" t="s">
        <v>1705</v>
      </c>
      <c r="AD705" s="519"/>
      <c r="AE705" s="519"/>
      <c r="AF705" s="519"/>
      <c r="AG705" s="519"/>
      <c r="AH705" s="519"/>
      <c r="AI705" s="519"/>
      <c r="AJ705" s="519"/>
      <c r="AK705" s="519"/>
      <c r="AL705" s="519"/>
      <c r="AM705" s="519" t="s">
        <v>1706</v>
      </c>
      <c r="AN705" s="523" t="s">
        <v>1707</v>
      </c>
      <c r="AO705" s="611" t="s">
        <v>430</v>
      </c>
      <c r="AP705" s="611" t="s">
        <v>464</v>
      </c>
      <c r="AQ705" s="611" t="s">
        <v>1726</v>
      </c>
      <c r="AR705" s="73" t="s">
        <v>1727</v>
      </c>
      <c r="AS705" s="611" t="s">
        <v>116</v>
      </c>
      <c r="AT705" s="498">
        <v>414902.21</v>
      </c>
      <c r="AU705" s="498">
        <v>414902.21</v>
      </c>
      <c r="AV705" s="498">
        <v>0</v>
      </c>
      <c r="AW705" s="498">
        <v>0</v>
      </c>
      <c r="AX705" s="498">
        <v>0</v>
      </c>
      <c r="AY705" s="498">
        <v>0</v>
      </c>
      <c r="AZ705" s="153" t="s">
        <v>1039</v>
      </c>
    </row>
    <row r="706" spans="1:52" ht="255">
      <c r="A706" s="424">
        <v>617</v>
      </c>
      <c r="B706" s="422" t="s">
        <v>1673</v>
      </c>
      <c r="C706" s="424">
        <v>401000006</v>
      </c>
      <c r="D706" s="45" t="s">
        <v>1728</v>
      </c>
      <c r="E706" s="519" t="s">
        <v>1665</v>
      </c>
      <c r="F706" s="519"/>
      <c r="G706" s="519"/>
      <c r="H706" s="519" t="s">
        <v>71</v>
      </c>
      <c r="I706" s="519"/>
      <c r="J706" s="519" t="s">
        <v>72</v>
      </c>
      <c r="K706" s="519" t="s">
        <v>73</v>
      </c>
      <c r="L706" s="519" t="s">
        <v>1686</v>
      </c>
      <c r="M706" s="519"/>
      <c r="N706" s="519"/>
      <c r="O706" s="519"/>
      <c r="P706" s="519">
        <v>39814</v>
      </c>
      <c r="Q706" s="519" t="s">
        <v>1729</v>
      </c>
      <c r="R706" s="519"/>
      <c r="S706" s="519"/>
      <c r="T706" s="519" t="s">
        <v>71</v>
      </c>
      <c r="U706" s="519"/>
      <c r="V706" s="519" t="s">
        <v>75</v>
      </c>
      <c r="W706" s="519" t="s">
        <v>73</v>
      </c>
      <c r="X706" s="519"/>
      <c r="Y706" s="519"/>
      <c r="Z706" s="519"/>
      <c r="AA706" s="519"/>
      <c r="AB706" s="519" t="s">
        <v>187</v>
      </c>
      <c r="AC706" s="519" t="s">
        <v>1730</v>
      </c>
      <c r="AD706" s="519"/>
      <c r="AE706" s="519"/>
      <c r="AF706" s="519"/>
      <c r="AG706" s="519"/>
      <c r="AH706" s="519"/>
      <c r="AI706" s="519"/>
      <c r="AJ706" s="519"/>
      <c r="AK706" s="519"/>
      <c r="AL706" s="519"/>
      <c r="AM706" s="519" t="s">
        <v>1731</v>
      </c>
      <c r="AN706" s="523" t="s">
        <v>1732</v>
      </c>
      <c r="AO706" s="611" t="s">
        <v>430</v>
      </c>
      <c r="AP706" s="611" t="s">
        <v>464</v>
      </c>
      <c r="AQ706" s="611" t="s">
        <v>1733</v>
      </c>
      <c r="AR706" s="73" t="s">
        <v>1734</v>
      </c>
      <c r="AS706" s="611" t="s">
        <v>116</v>
      </c>
      <c r="AT706" s="498">
        <v>6039760</v>
      </c>
      <c r="AU706" s="498">
        <v>6039760</v>
      </c>
      <c r="AV706" s="498">
        <v>6579760</v>
      </c>
      <c r="AW706" s="498">
        <v>7139760</v>
      </c>
      <c r="AX706" s="498">
        <v>7139760</v>
      </c>
      <c r="AY706" s="498">
        <v>7139760</v>
      </c>
      <c r="AZ706" s="153" t="s">
        <v>193</v>
      </c>
    </row>
    <row r="707" spans="1:52" ht="255">
      <c r="A707" s="424">
        <v>617</v>
      </c>
      <c r="B707" s="422" t="s">
        <v>1673</v>
      </c>
      <c r="C707" s="424">
        <v>401000006</v>
      </c>
      <c r="D707" s="45" t="s">
        <v>1699</v>
      </c>
      <c r="E707" s="519" t="s">
        <v>1665</v>
      </c>
      <c r="F707" s="519"/>
      <c r="G707" s="519"/>
      <c r="H707" s="519" t="s">
        <v>71</v>
      </c>
      <c r="I707" s="519"/>
      <c r="J707" s="519" t="s">
        <v>72</v>
      </c>
      <c r="K707" s="519" t="s">
        <v>73</v>
      </c>
      <c r="L707" s="519" t="s">
        <v>1686</v>
      </c>
      <c r="M707" s="519"/>
      <c r="N707" s="519"/>
      <c r="O707" s="519"/>
      <c r="P707" s="519" t="s">
        <v>186</v>
      </c>
      <c r="Q707" s="519" t="s">
        <v>1729</v>
      </c>
      <c r="R707" s="519"/>
      <c r="S707" s="519"/>
      <c r="T707" s="519" t="s">
        <v>71</v>
      </c>
      <c r="U707" s="519"/>
      <c r="V707" s="519" t="s">
        <v>75</v>
      </c>
      <c r="W707" s="519" t="s">
        <v>73</v>
      </c>
      <c r="X707" s="519"/>
      <c r="Y707" s="519"/>
      <c r="Z707" s="519"/>
      <c r="AA707" s="519"/>
      <c r="AB707" s="519" t="s">
        <v>187</v>
      </c>
      <c r="AC707" s="519" t="s">
        <v>1730</v>
      </c>
      <c r="AD707" s="519"/>
      <c r="AE707" s="519"/>
      <c r="AF707" s="519"/>
      <c r="AG707" s="519"/>
      <c r="AH707" s="519"/>
      <c r="AI707" s="519"/>
      <c r="AJ707" s="519"/>
      <c r="AK707" s="519"/>
      <c r="AL707" s="519"/>
      <c r="AM707" s="519" t="s">
        <v>1731</v>
      </c>
      <c r="AN707" s="523" t="s">
        <v>1696</v>
      </c>
      <c r="AO707" s="611" t="s">
        <v>430</v>
      </c>
      <c r="AP707" s="611" t="s">
        <v>464</v>
      </c>
      <c r="AQ707" s="611" t="s">
        <v>1733</v>
      </c>
      <c r="AR707" s="73" t="s">
        <v>1735</v>
      </c>
      <c r="AS707" s="611" t="s">
        <v>116</v>
      </c>
      <c r="AT707" s="498">
        <v>3223800</v>
      </c>
      <c r="AU707" s="498">
        <v>3223800</v>
      </c>
      <c r="AV707" s="498">
        <v>5205126.28</v>
      </c>
      <c r="AW707" s="498">
        <v>5408010</v>
      </c>
      <c r="AX707" s="498">
        <v>5408010</v>
      </c>
      <c r="AY707" s="498">
        <v>5408010</v>
      </c>
      <c r="AZ707" s="153" t="s">
        <v>193</v>
      </c>
    </row>
    <row r="708" spans="1:52" ht="306">
      <c r="A708" s="424">
        <v>617</v>
      </c>
      <c r="B708" s="422" t="s">
        <v>1673</v>
      </c>
      <c r="C708" s="424">
        <v>401000006</v>
      </c>
      <c r="D708" s="45" t="s">
        <v>1685</v>
      </c>
      <c r="E708" s="519" t="s">
        <v>1665</v>
      </c>
      <c r="F708" s="519"/>
      <c r="G708" s="519"/>
      <c r="H708" s="519">
        <v>3</v>
      </c>
      <c r="I708" s="519"/>
      <c r="J708" s="519" t="s">
        <v>72</v>
      </c>
      <c r="K708" s="519" t="s">
        <v>73</v>
      </c>
      <c r="L708" s="519" t="s">
        <v>1686</v>
      </c>
      <c r="M708" s="519"/>
      <c r="N708" s="519"/>
      <c r="O708" s="519"/>
      <c r="P708" s="519" t="s">
        <v>186</v>
      </c>
      <c r="Q708" s="519" t="s">
        <v>1666</v>
      </c>
      <c r="R708" s="519"/>
      <c r="S708" s="519"/>
      <c r="T708" s="519" t="s">
        <v>71</v>
      </c>
      <c r="U708" s="519"/>
      <c r="V708" s="519" t="s">
        <v>75</v>
      </c>
      <c r="W708" s="519" t="s">
        <v>73</v>
      </c>
      <c r="X708" s="519"/>
      <c r="Y708" s="519"/>
      <c r="Z708" s="519"/>
      <c r="AA708" s="519"/>
      <c r="AB708" s="519" t="s">
        <v>187</v>
      </c>
      <c r="AC708" s="519" t="s">
        <v>1694</v>
      </c>
      <c r="AD708" s="519"/>
      <c r="AE708" s="519"/>
      <c r="AF708" s="519"/>
      <c r="AG708" s="519"/>
      <c r="AH708" s="519"/>
      <c r="AI708" s="519"/>
      <c r="AJ708" s="519"/>
      <c r="AK708" s="519"/>
      <c r="AL708" s="519"/>
      <c r="AM708" s="519" t="s">
        <v>1695</v>
      </c>
      <c r="AN708" s="523" t="s">
        <v>1696</v>
      </c>
      <c r="AO708" s="611" t="s">
        <v>430</v>
      </c>
      <c r="AP708" s="611" t="s">
        <v>464</v>
      </c>
      <c r="AQ708" s="611" t="s">
        <v>1736</v>
      </c>
      <c r="AR708" s="73" t="s">
        <v>1737</v>
      </c>
      <c r="AS708" s="611" t="s">
        <v>116</v>
      </c>
      <c r="AT708" s="498">
        <v>60465501.789999999</v>
      </c>
      <c r="AU708" s="498">
        <v>58584475.789999999</v>
      </c>
      <c r="AV708" s="498">
        <v>59293231.710000001</v>
      </c>
      <c r="AW708" s="498">
        <v>76882520</v>
      </c>
      <c r="AX708" s="498">
        <v>79957820</v>
      </c>
      <c r="AY708" s="498">
        <v>83156130</v>
      </c>
      <c r="AZ708" s="153" t="s">
        <v>193</v>
      </c>
    </row>
    <row r="709" spans="1:52" ht="306">
      <c r="A709" s="424">
        <v>617</v>
      </c>
      <c r="B709" s="422" t="s">
        <v>1673</v>
      </c>
      <c r="C709" s="424">
        <v>401000006</v>
      </c>
      <c r="D709" s="45" t="s">
        <v>1685</v>
      </c>
      <c r="E709" s="519" t="s">
        <v>1665</v>
      </c>
      <c r="F709" s="519"/>
      <c r="G709" s="519"/>
      <c r="H709" s="519">
        <v>3</v>
      </c>
      <c r="I709" s="519"/>
      <c r="J709" s="519" t="s">
        <v>72</v>
      </c>
      <c r="K709" s="519" t="s">
        <v>73</v>
      </c>
      <c r="L709" s="519" t="s">
        <v>1686</v>
      </c>
      <c r="M709" s="519"/>
      <c r="N709" s="519"/>
      <c r="O709" s="519"/>
      <c r="P709" s="519" t="s">
        <v>186</v>
      </c>
      <c r="Q709" s="519" t="s">
        <v>1666</v>
      </c>
      <c r="R709" s="519"/>
      <c r="S709" s="519"/>
      <c r="T709" s="519" t="s">
        <v>71</v>
      </c>
      <c r="U709" s="519"/>
      <c r="V709" s="519" t="s">
        <v>75</v>
      </c>
      <c r="W709" s="519" t="s">
        <v>73</v>
      </c>
      <c r="X709" s="519"/>
      <c r="Y709" s="519"/>
      <c r="Z709" s="519"/>
      <c r="AA709" s="519"/>
      <c r="AB709" s="519" t="s">
        <v>187</v>
      </c>
      <c r="AC709" s="519" t="s">
        <v>1694</v>
      </c>
      <c r="AD709" s="519"/>
      <c r="AE709" s="519"/>
      <c r="AF709" s="519"/>
      <c r="AG709" s="519"/>
      <c r="AH709" s="519"/>
      <c r="AI709" s="519"/>
      <c r="AJ709" s="519"/>
      <c r="AK709" s="519"/>
      <c r="AL709" s="519"/>
      <c r="AM709" s="519" t="s">
        <v>1695</v>
      </c>
      <c r="AN709" s="523" t="s">
        <v>1696</v>
      </c>
      <c r="AO709" s="611" t="s">
        <v>430</v>
      </c>
      <c r="AP709" s="611" t="s">
        <v>464</v>
      </c>
      <c r="AQ709" s="611" t="s">
        <v>1736</v>
      </c>
      <c r="AR709" s="73" t="s">
        <v>1738</v>
      </c>
      <c r="AS709" s="611" t="s">
        <v>116</v>
      </c>
      <c r="AT709" s="498"/>
      <c r="AU709" s="498"/>
      <c r="AV709" s="498">
        <v>403101.29</v>
      </c>
      <c r="AW709" s="498"/>
      <c r="AX709" s="498"/>
      <c r="AY709" s="498"/>
      <c r="AZ709" s="153" t="s">
        <v>1015</v>
      </c>
    </row>
    <row r="710" spans="1:52" ht="306">
      <c r="A710" s="424">
        <v>617</v>
      </c>
      <c r="B710" s="422" t="s">
        <v>1673</v>
      </c>
      <c r="C710" s="424">
        <v>401000006</v>
      </c>
      <c r="D710" s="45" t="s">
        <v>1685</v>
      </c>
      <c r="E710" s="519" t="s">
        <v>1665</v>
      </c>
      <c r="F710" s="519"/>
      <c r="G710" s="519"/>
      <c r="H710" s="519">
        <v>3</v>
      </c>
      <c r="I710" s="519"/>
      <c r="J710" s="519" t="s">
        <v>72</v>
      </c>
      <c r="K710" s="519" t="s">
        <v>73</v>
      </c>
      <c r="L710" s="519" t="s">
        <v>1686</v>
      </c>
      <c r="M710" s="519"/>
      <c r="N710" s="519"/>
      <c r="O710" s="519"/>
      <c r="P710" s="519" t="s">
        <v>186</v>
      </c>
      <c r="Q710" s="519" t="s">
        <v>1666</v>
      </c>
      <c r="R710" s="519"/>
      <c r="S710" s="519"/>
      <c r="T710" s="519" t="s">
        <v>71</v>
      </c>
      <c r="U710" s="519"/>
      <c r="V710" s="519" t="s">
        <v>75</v>
      </c>
      <c r="W710" s="519" t="s">
        <v>73</v>
      </c>
      <c r="X710" s="519"/>
      <c r="Y710" s="519"/>
      <c r="Z710" s="519"/>
      <c r="AA710" s="519"/>
      <c r="AB710" s="519" t="s">
        <v>187</v>
      </c>
      <c r="AC710" s="519" t="s">
        <v>1694</v>
      </c>
      <c r="AD710" s="519"/>
      <c r="AE710" s="519"/>
      <c r="AF710" s="519"/>
      <c r="AG710" s="519"/>
      <c r="AH710" s="519"/>
      <c r="AI710" s="519"/>
      <c r="AJ710" s="519"/>
      <c r="AK710" s="519"/>
      <c r="AL710" s="519"/>
      <c r="AM710" s="519" t="s">
        <v>1695</v>
      </c>
      <c r="AN710" s="523" t="s">
        <v>1696</v>
      </c>
      <c r="AO710" s="611" t="s">
        <v>430</v>
      </c>
      <c r="AP710" s="611" t="s">
        <v>464</v>
      </c>
      <c r="AQ710" s="611" t="s">
        <v>1739</v>
      </c>
      <c r="AR710" s="73" t="s">
        <v>1738</v>
      </c>
      <c r="AS710" s="611" t="s">
        <v>116</v>
      </c>
      <c r="AT710" s="498">
        <v>0</v>
      </c>
      <c r="AU710" s="498">
        <v>0</v>
      </c>
      <c r="AV710" s="498">
        <v>1881026</v>
      </c>
      <c r="AW710" s="498"/>
      <c r="AX710" s="498"/>
      <c r="AY710" s="498"/>
      <c r="AZ710" s="153" t="s">
        <v>1015</v>
      </c>
    </row>
    <row r="711" spans="1:52" ht="255">
      <c r="A711" s="424">
        <v>617</v>
      </c>
      <c r="B711" s="422" t="s">
        <v>1673</v>
      </c>
      <c r="C711" s="424">
        <v>401000006</v>
      </c>
      <c r="D711" s="45" t="s">
        <v>1728</v>
      </c>
      <c r="E711" s="519" t="s">
        <v>1665</v>
      </c>
      <c r="F711" s="519"/>
      <c r="G711" s="519"/>
      <c r="H711" s="519" t="s">
        <v>71</v>
      </c>
      <c r="I711" s="519"/>
      <c r="J711" s="519" t="s">
        <v>72</v>
      </c>
      <c r="K711" s="519" t="s">
        <v>73</v>
      </c>
      <c r="L711" s="519" t="s">
        <v>1686</v>
      </c>
      <c r="M711" s="519"/>
      <c r="N711" s="519"/>
      <c r="O711" s="519"/>
      <c r="P711" s="519" t="s">
        <v>186</v>
      </c>
      <c r="Q711" s="519" t="s">
        <v>1740</v>
      </c>
      <c r="R711" s="519" t="s">
        <v>1741</v>
      </c>
      <c r="S711" s="519"/>
      <c r="T711" s="519" t="s">
        <v>85</v>
      </c>
      <c r="U711" s="519"/>
      <c r="V711" s="519" t="s">
        <v>1377</v>
      </c>
      <c r="W711" s="519" t="s">
        <v>88</v>
      </c>
      <c r="X711" s="519"/>
      <c r="Y711" s="519" t="s">
        <v>1742</v>
      </c>
      <c r="Z711" s="519"/>
      <c r="AA711" s="519"/>
      <c r="AB711" s="519" t="s">
        <v>1743</v>
      </c>
      <c r="AC711" s="519" t="s">
        <v>1744</v>
      </c>
      <c r="AD711" s="519"/>
      <c r="AE711" s="519"/>
      <c r="AF711" s="519"/>
      <c r="AG711" s="519"/>
      <c r="AH711" s="519"/>
      <c r="AI711" s="519"/>
      <c r="AJ711" s="519"/>
      <c r="AK711" s="519"/>
      <c r="AL711" s="519"/>
      <c r="AM711" s="519" t="s">
        <v>1745</v>
      </c>
      <c r="AN711" s="523" t="s">
        <v>1707</v>
      </c>
      <c r="AO711" s="611" t="s">
        <v>430</v>
      </c>
      <c r="AP711" s="611" t="s">
        <v>464</v>
      </c>
      <c r="AQ711" s="611" t="s">
        <v>1746</v>
      </c>
      <c r="AR711" s="73" t="s">
        <v>619</v>
      </c>
      <c r="AS711" s="611" t="s">
        <v>116</v>
      </c>
      <c r="AT711" s="498">
        <v>555000</v>
      </c>
      <c r="AU711" s="498">
        <v>555000</v>
      </c>
      <c r="AV711" s="498">
        <v>0</v>
      </c>
      <c r="AW711" s="498">
        <v>0</v>
      </c>
      <c r="AX711" s="498">
        <v>0</v>
      </c>
      <c r="AY711" s="498">
        <v>0</v>
      </c>
      <c r="AZ711" s="153" t="s">
        <v>1747</v>
      </c>
    </row>
    <row r="712" spans="1:52" ht="255">
      <c r="A712" s="424">
        <v>617</v>
      </c>
      <c r="B712" s="422" t="s">
        <v>1673</v>
      </c>
      <c r="C712" s="424">
        <v>401000006</v>
      </c>
      <c r="D712" s="45" t="s">
        <v>1728</v>
      </c>
      <c r="E712" s="519" t="s">
        <v>1665</v>
      </c>
      <c r="F712" s="519"/>
      <c r="G712" s="519"/>
      <c r="H712" s="519" t="s">
        <v>71</v>
      </c>
      <c r="I712" s="519"/>
      <c r="J712" s="519" t="s">
        <v>72</v>
      </c>
      <c r="K712" s="519" t="s">
        <v>73</v>
      </c>
      <c r="L712" s="519" t="s">
        <v>1686</v>
      </c>
      <c r="M712" s="519"/>
      <c r="N712" s="519"/>
      <c r="O712" s="519"/>
      <c r="P712" s="519" t="s">
        <v>186</v>
      </c>
      <c r="Q712" s="519" t="s">
        <v>1740</v>
      </c>
      <c r="R712" s="519" t="s">
        <v>1741</v>
      </c>
      <c r="S712" s="519"/>
      <c r="T712" s="519" t="s">
        <v>85</v>
      </c>
      <c r="U712" s="519"/>
      <c r="V712" s="519" t="s">
        <v>1377</v>
      </c>
      <c r="W712" s="519" t="s">
        <v>88</v>
      </c>
      <c r="X712" s="519"/>
      <c r="Y712" s="519" t="s">
        <v>1742</v>
      </c>
      <c r="Z712" s="519"/>
      <c r="AA712" s="519"/>
      <c r="AB712" s="519" t="s">
        <v>1743</v>
      </c>
      <c r="AC712" s="519" t="s">
        <v>1744</v>
      </c>
      <c r="AD712" s="519"/>
      <c r="AE712" s="519"/>
      <c r="AF712" s="519"/>
      <c r="AG712" s="519"/>
      <c r="AH712" s="519"/>
      <c r="AI712" s="519"/>
      <c r="AJ712" s="519"/>
      <c r="AK712" s="519"/>
      <c r="AL712" s="519"/>
      <c r="AM712" s="519" t="s">
        <v>1745</v>
      </c>
      <c r="AN712" s="523" t="s">
        <v>1707</v>
      </c>
      <c r="AO712" s="611" t="s">
        <v>430</v>
      </c>
      <c r="AP712" s="611" t="s">
        <v>464</v>
      </c>
      <c r="AQ712" s="611" t="s">
        <v>1746</v>
      </c>
      <c r="AR712" s="73" t="s">
        <v>619</v>
      </c>
      <c r="AS712" s="611" t="s">
        <v>116</v>
      </c>
      <c r="AT712" s="498">
        <v>2218000</v>
      </c>
      <c r="AU712" s="498">
        <v>2218000</v>
      </c>
      <c r="AV712" s="498">
        <v>0</v>
      </c>
      <c r="AW712" s="498">
        <v>0</v>
      </c>
      <c r="AX712" s="498">
        <v>0</v>
      </c>
      <c r="AY712" s="498">
        <v>0</v>
      </c>
      <c r="AZ712" s="153" t="s">
        <v>1748</v>
      </c>
    </row>
    <row r="713" spans="1:52" ht="255">
      <c r="A713" s="424">
        <v>617</v>
      </c>
      <c r="B713" s="422" t="s">
        <v>1673</v>
      </c>
      <c r="C713" s="424">
        <v>401000006</v>
      </c>
      <c r="D713" s="45" t="s">
        <v>1728</v>
      </c>
      <c r="E713" s="519" t="s">
        <v>1665</v>
      </c>
      <c r="F713" s="519"/>
      <c r="G713" s="519"/>
      <c r="H713" s="519" t="s">
        <v>71</v>
      </c>
      <c r="I713" s="519"/>
      <c r="J713" s="519" t="s">
        <v>72</v>
      </c>
      <c r="K713" s="519" t="s">
        <v>73</v>
      </c>
      <c r="L713" s="519" t="s">
        <v>1686</v>
      </c>
      <c r="M713" s="519"/>
      <c r="N713" s="519"/>
      <c r="O713" s="519"/>
      <c r="P713" s="519" t="s">
        <v>186</v>
      </c>
      <c r="Q713" s="519" t="s">
        <v>1740</v>
      </c>
      <c r="R713" s="519" t="s">
        <v>1741</v>
      </c>
      <c r="S713" s="519"/>
      <c r="T713" s="519" t="s">
        <v>85</v>
      </c>
      <c r="U713" s="519"/>
      <c r="V713" s="519" t="s">
        <v>1377</v>
      </c>
      <c r="W713" s="519" t="s">
        <v>88</v>
      </c>
      <c r="X713" s="519"/>
      <c r="Y713" s="519" t="s">
        <v>1749</v>
      </c>
      <c r="Z713" s="519"/>
      <c r="AA713" s="519"/>
      <c r="AB713" s="519" t="s">
        <v>1743</v>
      </c>
      <c r="AC713" s="519" t="s">
        <v>1750</v>
      </c>
      <c r="AD713" s="519"/>
      <c r="AE713" s="519"/>
      <c r="AF713" s="519"/>
      <c r="AG713" s="519"/>
      <c r="AH713" s="519"/>
      <c r="AI713" s="519"/>
      <c r="AJ713" s="519"/>
      <c r="AK713" s="519"/>
      <c r="AL713" s="519"/>
      <c r="AM713" s="519" t="s">
        <v>1751</v>
      </c>
      <c r="AN713" s="523" t="s">
        <v>1707</v>
      </c>
      <c r="AO713" s="611" t="s">
        <v>430</v>
      </c>
      <c r="AP713" s="611" t="s">
        <v>464</v>
      </c>
      <c r="AQ713" s="611" t="s">
        <v>1752</v>
      </c>
      <c r="AR713" s="73" t="s">
        <v>613</v>
      </c>
      <c r="AS713" s="611" t="s">
        <v>116</v>
      </c>
      <c r="AT713" s="498">
        <v>8885564.9900000002</v>
      </c>
      <c r="AU713" s="498">
        <v>8885564.9900000002</v>
      </c>
      <c r="AV713" s="498">
        <v>0</v>
      </c>
      <c r="AW713" s="498">
        <v>0</v>
      </c>
      <c r="AX713" s="498">
        <v>0</v>
      </c>
      <c r="AY713" s="498">
        <v>0</v>
      </c>
      <c r="AZ713" s="153" t="s">
        <v>1039</v>
      </c>
    </row>
    <row r="714" spans="1:52" ht="255">
      <c r="A714" s="424">
        <v>617</v>
      </c>
      <c r="B714" s="422" t="s">
        <v>1673</v>
      </c>
      <c r="C714" s="424">
        <v>401000006</v>
      </c>
      <c r="D714" s="45" t="s">
        <v>1728</v>
      </c>
      <c r="E714" s="519" t="s">
        <v>1665</v>
      </c>
      <c r="F714" s="519"/>
      <c r="G714" s="519"/>
      <c r="H714" s="519" t="s">
        <v>71</v>
      </c>
      <c r="I714" s="519"/>
      <c r="J714" s="519" t="s">
        <v>72</v>
      </c>
      <c r="K714" s="519" t="s">
        <v>73</v>
      </c>
      <c r="L714" s="519" t="s">
        <v>1686</v>
      </c>
      <c r="M714" s="519"/>
      <c r="N714" s="519"/>
      <c r="O714" s="519"/>
      <c r="P714" s="519" t="s">
        <v>186</v>
      </c>
      <c r="Q714" s="519" t="s">
        <v>1740</v>
      </c>
      <c r="R714" s="519" t="s">
        <v>1741</v>
      </c>
      <c r="S714" s="519"/>
      <c r="T714" s="519" t="s">
        <v>85</v>
      </c>
      <c r="U714" s="519"/>
      <c r="V714" s="519" t="s">
        <v>1377</v>
      </c>
      <c r="W714" s="519" t="s">
        <v>88</v>
      </c>
      <c r="X714" s="519"/>
      <c r="Y714" s="519" t="s">
        <v>1749</v>
      </c>
      <c r="Z714" s="519"/>
      <c r="AA714" s="519"/>
      <c r="AB714" s="519" t="s">
        <v>1743</v>
      </c>
      <c r="AC714" s="519" t="s">
        <v>1750</v>
      </c>
      <c r="AD714" s="519"/>
      <c r="AE714" s="519"/>
      <c r="AF714" s="519"/>
      <c r="AG714" s="519"/>
      <c r="AH714" s="519"/>
      <c r="AI714" s="519"/>
      <c r="AJ714" s="519"/>
      <c r="AK714" s="519"/>
      <c r="AL714" s="519"/>
      <c r="AM714" s="519" t="s">
        <v>1751</v>
      </c>
      <c r="AN714" s="523" t="s">
        <v>1707</v>
      </c>
      <c r="AO714" s="611" t="s">
        <v>430</v>
      </c>
      <c r="AP714" s="611" t="s">
        <v>464</v>
      </c>
      <c r="AQ714" s="611" t="s">
        <v>1752</v>
      </c>
      <c r="AR714" s="73" t="s">
        <v>613</v>
      </c>
      <c r="AS714" s="611" t="s">
        <v>116</v>
      </c>
      <c r="AT714" s="498">
        <v>10858085.51</v>
      </c>
      <c r="AU714" s="498">
        <v>10858085.51</v>
      </c>
      <c r="AV714" s="498">
        <v>0</v>
      </c>
      <c r="AW714" s="498">
        <v>0</v>
      </c>
      <c r="AX714" s="498">
        <v>0</v>
      </c>
      <c r="AY714" s="498">
        <v>0</v>
      </c>
      <c r="AZ714" s="153" t="s">
        <v>241</v>
      </c>
    </row>
    <row r="715" spans="1:52" ht="178.5">
      <c r="A715" s="424">
        <v>617</v>
      </c>
      <c r="B715" s="422" t="s">
        <v>1673</v>
      </c>
      <c r="C715" s="424">
        <v>401000007</v>
      </c>
      <c r="D715" s="45" t="s">
        <v>1753</v>
      </c>
      <c r="E715" s="519" t="s">
        <v>1665</v>
      </c>
      <c r="F715" s="519"/>
      <c r="G715" s="519"/>
      <c r="H715" s="519" t="s">
        <v>71</v>
      </c>
      <c r="I715" s="519"/>
      <c r="J715" s="519" t="s">
        <v>72</v>
      </c>
      <c r="K715" s="519" t="s">
        <v>73</v>
      </c>
      <c r="L715" s="519" t="s">
        <v>575</v>
      </c>
      <c r="M715" s="519"/>
      <c r="N715" s="519"/>
      <c r="O715" s="519"/>
      <c r="P715" s="519" t="s">
        <v>186</v>
      </c>
      <c r="Q715" s="519" t="s">
        <v>1729</v>
      </c>
      <c r="R715" s="519"/>
      <c r="S715" s="519"/>
      <c r="T715" s="519" t="s">
        <v>71</v>
      </c>
      <c r="U715" s="519"/>
      <c r="V715" s="519" t="s">
        <v>75</v>
      </c>
      <c r="W715" s="519" t="s">
        <v>73</v>
      </c>
      <c r="X715" s="519"/>
      <c r="Y715" s="519"/>
      <c r="Z715" s="519"/>
      <c r="AA715" s="519"/>
      <c r="AB715" s="519" t="s">
        <v>187</v>
      </c>
      <c r="AC715" s="519" t="s">
        <v>1667</v>
      </c>
      <c r="AD715" s="519"/>
      <c r="AE715" s="519"/>
      <c r="AF715" s="519"/>
      <c r="AG715" s="519"/>
      <c r="AH715" s="519"/>
      <c r="AI715" s="519"/>
      <c r="AJ715" s="519"/>
      <c r="AK715" s="519"/>
      <c r="AL715" s="519"/>
      <c r="AM715" s="519" t="s">
        <v>1668</v>
      </c>
      <c r="AN715" s="523" t="s">
        <v>1669</v>
      </c>
      <c r="AO715" s="611" t="s">
        <v>891</v>
      </c>
      <c r="AP715" s="611" t="s">
        <v>99</v>
      </c>
      <c r="AQ715" s="611" t="s">
        <v>1754</v>
      </c>
      <c r="AR715" s="73" t="s">
        <v>1755</v>
      </c>
      <c r="AS715" s="611" t="s">
        <v>1021</v>
      </c>
      <c r="AT715" s="498">
        <v>614000</v>
      </c>
      <c r="AU715" s="498">
        <v>614000</v>
      </c>
      <c r="AV715" s="498">
        <v>636600</v>
      </c>
      <c r="AW715" s="498">
        <v>638350</v>
      </c>
      <c r="AX715" s="498">
        <v>638350</v>
      </c>
      <c r="AY715" s="498">
        <v>638350</v>
      </c>
      <c r="AZ715" s="153" t="s">
        <v>193</v>
      </c>
    </row>
    <row r="716" spans="1:52" ht="178.5">
      <c r="A716" s="424">
        <v>617</v>
      </c>
      <c r="B716" s="422" t="s">
        <v>1673</v>
      </c>
      <c r="C716" s="424">
        <v>401000007</v>
      </c>
      <c r="D716" s="45" t="s">
        <v>1753</v>
      </c>
      <c r="E716" s="519" t="s">
        <v>1665</v>
      </c>
      <c r="F716" s="519"/>
      <c r="G716" s="519"/>
      <c r="H716" s="519" t="s">
        <v>71</v>
      </c>
      <c r="I716" s="519"/>
      <c r="J716" s="519" t="s">
        <v>72</v>
      </c>
      <c r="K716" s="519" t="s">
        <v>73</v>
      </c>
      <c r="L716" s="519" t="s">
        <v>575</v>
      </c>
      <c r="M716" s="519"/>
      <c r="N716" s="519"/>
      <c r="O716" s="519"/>
      <c r="P716" s="519" t="s">
        <v>186</v>
      </c>
      <c r="Q716" s="519" t="s">
        <v>1729</v>
      </c>
      <c r="R716" s="519"/>
      <c r="S716" s="519"/>
      <c r="T716" s="519" t="s">
        <v>71</v>
      </c>
      <c r="U716" s="519"/>
      <c r="V716" s="519" t="s">
        <v>75</v>
      </c>
      <c r="W716" s="519" t="s">
        <v>73</v>
      </c>
      <c r="X716" s="519"/>
      <c r="Y716" s="519"/>
      <c r="Z716" s="519"/>
      <c r="AA716" s="519"/>
      <c r="AB716" s="519" t="s">
        <v>187</v>
      </c>
      <c r="AC716" s="519" t="s">
        <v>1667</v>
      </c>
      <c r="AD716" s="519"/>
      <c r="AE716" s="519"/>
      <c r="AF716" s="519"/>
      <c r="AG716" s="519"/>
      <c r="AH716" s="519"/>
      <c r="AI716" s="519"/>
      <c r="AJ716" s="519"/>
      <c r="AK716" s="519"/>
      <c r="AL716" s="519"/>
      <c r="AM716" s="519" t="s">
        <v>1668</v>
      </c>
      <c r="AN716" s="523" t="s">
        <v>1669</v>
      </c>
      <c r="AO716" s="611" t="s">
        <v>891</v>
      </c>
      <c r="AP716" s="611" t="s">
        <v>99</v>
      </c>
      <c r="AQ716" s="611" t="s">
        <v>1754</v>
      </c>
      <c r="AR716" s="73" t="s">
        <v>1755</v>
      </c>
      <c r="AS716" s="611" t="s">
        <v>116</v>
      </c>
      <c r="AT716" s="498">
        <v>1100000</v>
      </c>
      <c r="AU716" s="498">
        <v>1100000</v>
      </c>
      <c r="AV716" s="498">
        <v>1100000</v>
      </c>
      <c r="AW716" s="498">
        <v>1100000</v>
      </c>
      <c r="AX716" s="498">
        <v>1100000</v>
      </c>
      <c r="AY716" s="498">
        <v>1100000</v>
      </c>
      <c r="AZ716" s="153" t="s">
        <v>193</v>
      </c>
    </row>
    <row r="717" spans="1:52" ht="76.5">
      <c r="A717" s="424">
        <v>617</v>
      </c>
      <c r="B717" s="422" t="s">
        <v>1673</v>
      </c>
      <c r="C717" s="424">
        <v>401000016</v>
      </c>
      <c r="D717" s="45" t="s">
        <v>1756</v>
      </c>
      <c r="E717" s="519" t="s">
        <v>1665</v>
      </c>
      <c r="F717" s="519"/>
      <c r="G717" s="519"/>
      <c r="H717" s="519" t="s">
        <v>71</v>
      </c>
      <c r="I717" s="519"/>
      <c r="J717" s="519" t="s">
        <v>72</v>
      </c>
      <c r="K717" s="519" t="s">
        <v>73</v>
      </c>
      <c r="L717" s="519" t="s">
        <v>575</v>
      </c>
      <c r="M717" s="519"/>
      <c r="N717" s="519"/>
      <c r="O717" s="519"/>
      <c r="P717" s="519" t="s">
        <v>186</v>
      </c>
      <c r="Q717" s="519" t="s">
        <v>1729</v>
      </c>
      <c r="R717" s="519"/>
      <c r="S717" s="519"/>
      <c r="T717" s="519" t="s">
        <v>71</v>
      </c>
      <c r="U717" s="519"/>
      <c r="V717" s="519" t="s">
        <v>75</v>
      </c>
      <c r="W717" s="519" t="s">
        <v>73</v>
      </c>
      <c r="X717" s="519"/>
      <c r="Y717" s="519"/>
      <c r="Z717" s="519"/>
      <c r="AA717" s="519"/>
      <c r="AB717" s="519" t="s">
        <v>187</v>
      </c>
      <c r="AC717" s="519" t="s">
        <v>1667</v>
      </c>
      <c r="AD717" s="519"/>
      <c r="AE717" s="519"/>
      <c r="AF717" s="519"/>
      <c r="AG717" s="519"/>
      <c r="AH717" s="519"/>
      <c r="AI717" s="519"/>
      <c r="AJ717" s="519"/>
      <c r="AK717" s="519"/>
      <c r="AL717" s="519"/>
      <c r="AM717" s="519" t="s">
        <v>1668</v>
      </c>
      <c r="AN717" s="523" t="s">
        <v>1669</v>
      </c>
      <c r="AO717" s="611" t="s">
        <v>891</v>
      </c>
      <c r="AP717" s="611" t="s">
        <v>99</v>
      </c>
      <c r="AQ717" s="611" t="s">
        <v>1754</v>
      </c>
      <c r="AR717" s="73" t="s">
        <v>1755</v>
      </c>
      <c r="AS717" s="611" t="s">
        <v>1021</v>
      </c>
      <c r="AT717" s="498">
        <v>232462.64</v>
      </c>
      <c r="AU717" s="498">
        <v>232462.64</v>
      </c>
      <c r="AV717" s="498">
        <v>0</v>
      </c>
      <c r="AW717" s="498">
        <v>0</v>
      </c>
      <c r="AX717" s="498">
        <v>0</v>
      </c>
      <c r="AY717" s="498">
        <v>0</v>
      </c>
      <c r="AZ717" s="153" t="s">
        <v>1015</v>
      </c>
    </row>
    <row r="718" spans="1:52" ht="127.5">
      <c r="A718" s="424">
        <v>617</v>
      </c>
      <c r="B718" s="422" t="s">
        <v>1673</v>
      </c>
      <c r="C718" s="424">
        <v>401000016</v>
      </c>
      <c r="D718" s="45" t="s">
        <v>1757</v>
      </c>
      <c r="E718" s="519" t="s">
        <v>1665</v>
      </c>
      <c r="F718" s="519"/>
      <c r="G718" s="519"/>
      <c r="H718" s="519">
        <v>3</v>
      </c>
      <c r="I718" s="519"/>
      <c r="J718" s="519" t="s">
        <v>72</v>
      </c>
      <c r="K718" s="519" t="s">
        <v>73</v>
      </c>
      <c r="L718" s="519" t="s">
        <v>77</v>
      </c>
      <c r="M718" s="519"/>
      <c r="N718" s="519"/>
      <c r="O718" s="519"/>
      <c r="P718" s="519" t="s">
        <v>186</v>
      </c>
      <c r="Q718" s="519" t="s">
        <v>1666</v>
      </c>
      <c r="R718" s="519"/>
      <c r="S718" s="519"/>
      <c r="T718" s="519" t="s">
        <v>71</v>
      </c>
      <c r="U718" s="519"/>
      <c r="V718" s="519" t="s">
        <v>75</v>
      </c>
      <c r="W718" s="519" t="s">
        <v>73</v>
      </c>
      <c r="X718" s="519"/>
      <c r="Y718" s="519"/>
      <c r="Z718" s="519"/>
      <c r="AA718" s="519"/>
      <c r="AB718" s="519" t="s">
        <v>187</v>
      </c>
      <c r="AC718" s="519" t="s">
        <v>1758</v>
      </c>
      <c r="AD718" s="519"/>
      <c r="AE718" s="519"/>
      <c r="AF718" s="519"/>
      <c r="AG718" s="519"/>
      <c r="AH718" s="519"/>
      <c r="AI718" s="519"/>
      <c r="AJ718" s="519" t="s">
        <v>1759</v>
      </c>
      <c r="AK718" s="519">
        <v>2</v>
      </c>
      <c r="AL718" s="519"/>
      <c r="AM718" s="519"/>
      <c r="AN718" s="523" t="s">
        <v>1760</v>
      </c>
      <c r="AO718" s="611" t="s">
        <v>891</v>
      </c>
      <c r="AP718" s="611" t="s">
        <v>200</v>
      </c>
      <c r="AQ718" s="611" t="s">
        <v>1761</v>
      </c>
      <c r="AR718" s="73" t="s">
        <v>1762</v>
      </c>
      <c r="AS718" s="611" t="s">
        <v>116</v>
      </c>
      <c r="AT718" s="498">
        <v>415350</v>
      </c>
      <c r="AU718" s="498">
        <v>415350</v>
      </c>
      <c r="AV718" s="498">
        <v>0</v>
      </c>
      <c r="AW718" s="498">
        <v>0</v>
      </c>
      <c r="AX718" s="498">
        <v>0</v>
      </c>
      <c r="AY718" s="498">
        <v>0</v>
      </c>
      <c r="AZ718" s="153" t="s">
        <v>1763</v>
      </c>
    </row>
    <row r="719" spans="1:52" ht="255">
      <c r="A719" s="424">
        <v>617</v>
      </c>
      <c r="B719" s="422" t="s">
        <v>1673</v>
      </c>
      <c r="C719" s="424">
        <v>401000016</v>
      </c>
      <c r="D719" s="45" t="s">
        <v>1757</v>
      </c>
      <c r="E719" s="519" t="s">
        <v>1665</v>
      </c>
      <c r="F719" s="519"/>
      <c r="G719" s="519"/>
      <c r="H719" s="519">
        <v>3</v>
      </c>
      <c r="I719" s="519"/>
      <c r="J719" s="519" t="s">
        <v>72</v>
      </c>
      <c r="K719" s="519" t="s">
        <v>73</v>
      </c>
      <c r="L719" s="519" t="s">
        <v>77</v>
      </c>
      <c r="M719" s="519"/>
      <c r="N719" s="519"/>
      <c r="O719" s="519"/>
      <c r="P719" s="519" t="s">
        <v>186</v>
      </c>
      <c r="Q719" s="519" t="s">
        <v>1666</v>
      </c>
      <c r="R719" s="519"/>
      <c r="S719" s="519"/>
      <c r="T719" s="519" t="s">
        <v>71</v>
      </c>
      <c r="U719" s="519"/>
      <c r="V719" s="519" t="s">
        <v>75</v>
      </c>
      <c r="W719" s="519" t="s">
        <v>73</v>
      </c>
      <c r="X719" s="519"/>
      <c r="Y719" s="519"/>
      <c r="Z719" s="519"/>
      <c r="AA719" s="519"/>
      <c r="AB719" s="519" t="s">
        <v>187</v>
      </c>
      <c r="AC719" s="519" t="s">
        <v>1764</v>
      </c>
      <c r="AD719" s="519"/>
      <c r="AE719" s="519"/>
      <c r="AF719" s="519"/>
      <c r="AG719" s="519"/>
      <c r="AH719" s="519"/>
      <c r="AI719" s="519"/>
      <c r="AJ719" s="519" t="s">
        <v>1765</v>
      </c>
      <c r="AK719" s="519" t="s">
        <v>1766</v>
      </c>
      <c r="AL719" s="519"/>
      <c r="AM719" s="519"/>
      <c r="AN719" s="523" t="s">
        <v>1767</v>
      </c>
      <c r="AO719" s="611" t="s">
        <v>99</v>
      </c>
      <c r="AP719" s="611" t="s">
        <v>68</v>
      </c>
      <c r="AQ719" s="611" t="s">
        <v>1768</v>
      </c>
      <c r="AR719" s="73" t="s">
        <v>1769</v>
      </c>
      <c r="AS719" s="611" t="s">
        <v>116</v>
      </c>
      <c r="AT719" s="498">
        <v>0</v>
      </c>
      <c r="AU719" s="498">
        <v>0</v>
      </c>
      <c r="AV719" s="498">
        <v>900000</v>
      </c>
      <c r="AW719" s="498">
        <v>0</v>
      </c>
      <c r="AX719" s="498">
        <v>0</v>
      </c>
      <c r="AY719" s="498">
        <v>0</v>
      </c>
      <c r="AZ719" s="153" t="s">
        <v>193</v>
      </c>
    </row>
    <row r="720" spans="1:52" ht="76.5">
      <c r="A720" s="424">
        <v>617</v>
      </c>
      <c r="B720" s="422" t="s">
        <v>1673</v>
      </c>
      <c r="C720" s="424">
        <v>401000030</v>
      </c>
      <c r="D720" s="45" t="s">
        <v>1770</v>
      </c>
      <c r="E720" s="519" t="s">
        <v>1665</v>
      </c>
      <c r="F720" s="519"/>
      <c r="G720" s="519"/>
      <c r="H720" s="519">
        <v>3</v>
      </c>
      <c r="I720" s="519"/>
      <c r="J720" s="519" t="s">
        <v>72</v>
      </c>
      <c r="K720" s="519">
        <v>1</v>
      </c>
      <c r="L720" s="519" t="s">
        <v>510</v>
      </c>
      <c r="M720" s="519"/>
      <c r="N720" s="519"/>
      <c r="O720" s="519"/>
      <c r="P720" s="519" t="s">
        <v>186</v>
      </c>
      <c r="Q720" s="519" t="s">
        <v>1666</v>
      </c>
      <c r="R720" s="519"/>
      <c r="S720" s="519"/>
      <c r="T720" s="519" t="s">
        <v>71</v>
      </c>
      <c r="U720" s="519"/>
      <c r="V720" s="519" t="s">
        <v>75</v>
      </c>
      <c r="W720" s="519" t="s">
        <v>73</v>
      </c>
      <c r="X720" s="519"/>
      <c r="Y720" s="519"/>
      <c r="Z720" s="519"/>
      <c r="AA720" s="519"/>
      <c r="AB720" s="519" t="s">
        <v>187</v>
      </c>
      <c r="AC720" s="519" t="s">
        <v>1705</v>
      </c>
      <c r="AD720" s="519"/>
      <c r="AE720" s="519"/>
      <c r="AF720" s="519"/>
      <c r="AG720" s="519"/>
      <c r="AH720" s="519"/>
      <c r="AI720" s="519"/>
      <c r="AJ720" s="519"/>
      <c r="AK720" s="519"/>
      <c r="AL720" s="519"/>
      <c r="AM720" s="519" t="s">
        <v>1771</v>
      </c>
      <c r="AN720" s="523" t="s">
        <v>1707</v>
      </c>
      <c r="AO720" s="611" t="s">
        <v>208</v>
      </c>
      <c r="AP720" s="611" t="s">
        <v>99</v>
      </c>
      <c r="AQ720" s="611" t="s">
        <v>209</v>
      </c>
      <c r="AR720" s="73" t="s">
        <v>621</v>
      </c>
      <c r="AS720" s="611" t="s">
        <v>116</v>
      </c>
      <c r="AT720" s="498">
        <v>1095435.3400000001</v>
      </c>
      <c r="AU720" s="498">
        <v>1095435.3400000001</v>
      </c>
      <c r="AV720" s="498">
        <v>1095450</v>
      </c>
      <c r="AW720" s="498">
        <v>1095450</v>
      </c>
      <c r="AX720" s="498">
        <v>1095450</v>
      </c>
      <c r="AY720" s="498">
        <v>1095450</v>
      </c>
      <c r="AZ720" s="153" t="s">
        <v>193</v>
      </c>
    </row>
    <row r="721" spans="1:52" ht="76.5">
      <c r="A721" s="424">
        <v>617</v>
      </c>
      <c r="B721" s="422" t="s">
        <v>1673</v>
      </c>
      <c r="C721" s="424">
        <v>401000030</v>
      </c>
      <c r="D721" s="45" t="s">
        <v>1770</v>
      </c>
      <c r="E721" s="519" t="s">
        <v>1665</v>
      </c>
      <c r="F721" s="519"/>
      <c r="G721" s="519"/>
      <c r="H721" s="519">
        <v>3</v>
      </c>
      <c r="I721" s="519"/>
      <c r="J721" s="519" t="s">
        <v>72</v>
      </c>
      <c r="K721" s="519" t="s">
        <v>73</v>
      </c>
      <c r="L721" s="519" t="s">
        <v>510</v>
      </c>
      <c r="M721" s="519"/>
      <c r="N721" s="519"/>
      <c r="O721" s="519"/>
      <c r="P721" s="519" t="s">
        <v>186</v>
      </c>
      <c r="Q721" s="519" t="s">
        <v>1666</v>
      </c>
      <c r="R721" s="519"/>
      <c r="S721" s="519"/>
      <c r="T721" s="519" t="s">
        <v>71</v>
      </c>
      <c r="U721" s="519"/>
      <c r="V721" s="519" t="s">
        <v>75</v>
      </c>
      <c r="W721" s="519" t="s">
        <v>73</v>
      </c>
      <c r="X721" s="519"/>
      <c r="Y721" s="519"/>
      <c r="Z721" s="519"/>
      <c r="AA721" s="519"/>
      <c r="AB721" s="519" t="s">
        <v>187</v>
      </c>
      <c r="AC721" s="519" t="s">
        <v>1705</v>
      </c>
      <c r="AD721" s="519"/>
      <c r="AE721" s="519"/>
      <c r="AF721" s="519"/>
      <c r="AG721" s="519"/>
      <c r="AH721" s="519"/>
      <c r="AI721" s="519"/>
      <c r="AJ721" s="519"/>
      <c r="AK721" s="519"/>
      <c r="AL721" s="519"/>
      <c r="AM721" s="519" t="s">
        <v>1771</v>
      </c>
      <c r="AN721" s="523" t="s">
        <v>1707</v>
      </c>
      <c r="AO721" s="611" t="s">
        <v>208</v>
      </c>
      <c r="AP721" s="611" t="s">
        <v>99</v>
      </c>
      <c r="AQ721" s="611" t="s">
        <v>1772</v>
      </c>
      <c r="AR721" s="73" t="s">
        <v>1773</v>
      </c>
      <c r="AS721" s="611" t="s">
        <v>116</v>
      </c>
      <c r="AT721" s="498">
        <v>761188</v>
      </c>
      <c r="AU721" s="498">
        <v>761188</v>
      </c>
      <c r="AV721" s="498">
        <v>965550</v>
      </c>
      <c r="AW721" s="498">
        <v>615550</v>
      </c>
      <c r="AX721" s="498">
        <v>615550</v>
      </c>
      <c r="AY721" s="498">
        <v>615550</v>
      </c>
      <c r="AZ721" s="153" t="s">
        <v>193</v>
      </c>
    </row>
    <row r="722" spans="1:52" ht="306">
      <c r="A722" s="424">
        <v>617</v>
      </c>
      <c r="B722" s="422" t="s">
        <v>1673</v>
      </c>
      <c r="C722" s="424">
        <v>401000035</v>
      </c>
      <c r="D722" s="45" t="s">
        <v>601</v>
      </c>
      <c r="E722" s="519" t="s">
        <v>1665</v>
      </c>
      <c r="F722" s="519"/>
      <c r="G722" s="519"/>
      <c r="H722" s="519" t="s">
        <v>71</v>
      </c>
      <c r="I722" s="519"/>
      <c r="J722" s="519" t="s">
        <v>72</v>
      </c>
      <c r="K722" s="519" t="s">
        <v>73</v>
      </c>
      <c r="L722" s="519" t="s">
        <v>1774</v>
      </c>
      <c r="M722" s="519"/>
      <c r="N722" s="519"/>
      <c r="O722" s="519"/>
      <c r="P722" s="519" t="s">
        <v>186</v>
      </c>
      <c r="Q722" s="519" t="s">
        <v>1775</v>
      </c>
      <c r="R722" s="519" t="s">
        <v>1776</v>
      </c>
      <c r="S722" s="519"/>
      <c r="T722" s="519" t="s">
        <v>1777</v>
      </c>
      <c r="U722" s="519"/>
      <c r="V722" s="519" t="s">
        <v>1377</v>
      </c>
      <c r="W722" s="519" t="s">
        <v>88</v>
      </c>
      <c r="X722" s="519"/>
      <c r="Y722" s="519" t="s">
        <v>1778</v>
      </c>
      <c r="Z722" s="519"/>
      <c r="AA722" s="519"/>
      <c r="AB722" s="519" t="s">
        <v>1779</v>
      </c>
      <c r="AC722" s="519" t="s">
        <v>1780</v>
      </c>
      <c r="AD722" s="519"/>
      <c r="AE722" s="519"/>
      <c r="AF722" s="519"/>
      <c r="AG722" s="519"/>
      <c r="AH722" s="519"/>
      <c r="AI722" s="519"/>
      <c r="AJ722" s="519"/>
      <c r="AK722" s="519"/>
      <c r="AL722" s="519"/>
      <c r="AM722" s="519" t="s">
        <v>1781</v>
      </c>
      <c r="AN722" s="523" t="s">
        <v>1782</v>
      </c>
      <c r="AO722" s="611" t="s">
        <v>891</v>
      </c>
      <c r="AP722" s="611" t="s">
        <v>200</v>
      </c>
      <c r="AQ722" s="611" t="s">
        <v>618</v>
      </c>
      <c r="AR722" s="73" t="s">
        <v>619</v>
      </c>
      <c r="AS722" s="611" t="s">
        <v>116</v>
      </c>
      <c r="AT722" s="498">
        <v>300100</v>
      </c>
      <c r="AU722" s="498">
        <v>300100</v>
      </c>
      <c r="AV722" s="498">
        <v>601116</v>
      </c>
      <c r="AW722" s="498">
        <v>300000</v>
      </c>
      <c r="AX722" s="498">
        <v>0</v>
      </c>
      <c r="AY722" s="498">
        <v>0</v>
      </c>
      <c r="AZ722" s="153" t="s">
        <v>1747</v>
      </c>
    </row>
    <row r="723" spans="1:52" ht="306">
      <c r="A723" s="424">
        <v>617</v>
      </c>
      <c r="B723" s="422" t="s">
        <v>1673</v>
      </c>
      <c r="C723" s="424">
        <v>401000035</v>
      </c>
      <c r="D723" s="45" t="s">
        <v>601</v>
      </c>
      <c r="E723" s="519" t="s">
        <v>1665</v>
      </c>
      <c r="F723" s="519"/>
      <c r="G723" s="519"/>
      <c r="H723" s="519" t="s">
        <v>71</v>
      </c>
      <c r="I723" s="519"/>
      <c r="J723" s="519" t="s">
        <v>72</v>
      </c>
      <c r="K723" s="519" t="s">
        <v>73</v>
      </c>
      <c r="L723" s="519" t="s">
        <v>1774</v>
      </c>
      <c r="M723" s="519"/>
      <c r="N723" s="519"/>
      <c r="O723" s="519"/>
      <c r="P723" s="519" t="s">
        <v>186</v>
      </c>
      <c r="Q723" s="519" t="s">
        <v>1775</v>
      </c>
      <c r="R723" s="519" t="s">
        <v>1776</v>
      </c>
      <c r="S723" s="519"/>
      <c r="T723" s="519" t="s">
        <v>1777</v>
      </c>
      <c r="U723" s="519"/>
      <c r="V723" s="519" t="s">
        <v>1377</v>
      </c>
      <c r="W723" s="519" t="s">
        <v>88</v>
      </c>
      <c r="X723" s="519"/>
      <c r="Y723" s="519" t="s">
        <v>1778</v>
      </c>
      <c r="Z723" s="519"/>
      <c r="AA723" s="519"/>
      <c r="AB723" s="519" t="s">
        <v>1779</v>
      </c>
      <c r="AC723" s="519" t="s">
        <v>1780</v>
      </c>
      <c r="AD723" s="519"/>
      <c r="AE723" s="519"/>
      <c r="AF723" s="519"/>
      <c r="AG723" s="519"/>
      <c r="AH723" s="519"/>
      <c r="AI723" s="519"/>
      <c r="AJ723" s="519"/>
      <c r="AK723" s="519"/>
      <c r="AL723" s="519"/>
      <c r="AM723" s="519" t="s">
        <v>1781</v>
      </c>
      <c r="AN723" s="523" t="s">
        <v>1782</v>
      </c>
      <c r="AO723" s="611" t="s">
        <v>891</v>
      </c>
      <c r="AP723" s="611" t="s">
        <v>200</v>
      </c>
      <c r="AQ723" s="611" t="s">
        <v>618</v>
      </c>
      <c r="AR723" s="73" t="s">
        <v>619</v>
      </c>
      <c r="AS723" s="611" t="s">
        <v>116</v>
      </c>
      <c r="AT723" s="498">
        <v>1200100</v>
      </c>
      <c r="AU723" s="498">
        <v>1200100</v>
      </c>
      <c r="AV723" s="498">
        <v>2746000</v>
      </c>
      <c r="AW723" s="498">
        <v>1200000</v>
      </c>
      <c r="AX723" s="498">
        <v>0</v>
      </c>
      <c r="AY723" s="498">
        <v>0</v>
      </c>
      <c r="AZ723" s="153" t="s">
        <v>1748</v>
      </c>
    </row>
    <row r="724" spans="1:52" ht="306">
      <c r="A724" s="424">
        <v>617</v>
      </c>
      <c r="B724" s="422" t="s">
        <v>1673</v>
      </c>
      <c r="C724" s="424">
        <v>401000035</v>
      </c>
      <c r="D724" s="45" t="s">
        <v>601</v>
      </c>
      <c r="E724" s="519" t="s">
        <v>1665</v>
      </c>
      <c r="F724" s="519"/>
      <c r="G724" s="519"/>
      <c r="H724" s="519" t="s">
        <v>71</v>
      </c>
      <c r="I724" s="519"/>
      <c r="J724" s="519" t="s">
        <v>72</v>
      </c>
      <c r="K724" s="519" t="s">
        <v>73</v>
      </c>
      <c r="L724" s="519" t="s">
        <v>1774</v>
      </c>
      <c r="M724" s="519"/>
      <c r="N724" s="519"/>
      <c r="O724" s="519"/>
      <c r="P724" s="519" t="s">
        <v>186</v>
      </c>
      <c r="Q724" s="519" t="s">
        <v>1775</v>
      </c>
      <c r="R724" s="519" t="s">
        <v>1776</v>
      </c>
      <c r="S724" s="519"/>
      <c r="T724" s="519" t="s">
        <v>1777</v>
      </c>
      <c r="U724" s="519"/>
      <c r="V724" s="519" t="s">
        <v>1377</v>
      </c>
      <c r="W724" s="519" t="s">
        <v>88</v>
      </c>
      <c r="X724" s="519"/>
      <c r="Y724" s="519" t="s">
        <v>1778</v>
      </c>
      <c r="Z724" s="519"/>
      <c r="AA724" s="519"/>
      <c r="AB724" s="519" t="s">
        <v>1779</v>
      </c>
      <c r="AC724" s="519" t="s">
        <v>1780</v>
      </c>
      <c r="AD724" s="519"/>
      <c r="AE724" s="519"/>
      <c r="AF724" s="519"/>
      <c r="AG724" s="519"/>
      <c r="AH724" s="519"/>
      <c r="AI724" s="519"/>
      <c r="AJ724" s="519"/>
      <c r="AK724" s="519"/>
      <c r="AL724" s="519"/>
      <c r="AM724" s="519" t="s">
        <v>1781</v>
      </c>
      <c r="AN724" s="523" t="s">
        <v>1782</v>
      </c>
      <c r="AO724" s="611" t="s">
        <v>891</v>
      </c>
      <c r="AP724" s="611" t="s">
        <v>200</v>
      </c>
      <c r="AQ724" s="611" t="s">
        <v>612</v>
      </c>
      <c r="AR724" s="73" t="s">
        <v>613</v>
      </c>
      <c r="AS724" s="611" t="s">
        <v>116</v>
      </c>
      <c r="AT724" s="498">
        <v>4837752.83</v>
      </c>
      <c r="AU724" s="498">
        <v>4837752.83</v>
      </c>
      <c r="AV724" s="498">
        <v>9819831.3300000001</v>
      </c>
      <c r="AW724" s="498">
        <v>4600000</v>
      </c>
      <c r="AX724" s="498">
        <v>0</v>
      </c>
      <c r="AY724" s="498">
        <v>0</v>
      </c>
      <c r="AZ724" s="153" t="s">
        <v>1039</v>
      </c>
    </row>
    <row r="725" spans="1:52" ht="306">
      <c r="A725" s="424">
        <v>617</v>
      </c>
      <c r="B725" s="422" t="s">
        <v>1673</v>
      </c>
      <c r="C725" s="424">
        <v>401000035</v>
      </c>
      <c r="D725" s="45" t="s">
        <v>1783</v>
      </c>
      <c r="E725" s="519" t="s">
        <v>1665</v>
      </c>
      <c r="F725" s="519"/>
      <c r="G725" s="519"/>
      <c r="H725" s="519">
        <v>3</v>
      </c>
      <c r="I725" s="519"/>
      <c r="J725" s="519" t="s">
        <v>72</v>
      </c>
      <c r="K725" s="519" t="s">
        <v>73</v>
      </c>
      <c r="L725" s="519" t="s">
        <v>1774</v>
      </c>
      <c r="M725" s="519"/>
      <c r="N725" s="519"/>
      <c r="O725" s="519"/>
      <c r="P725" s="519" t="s">
        <v>186</v>
      </c>
      <c r="Q725" s="519" t="s">
        <v>1784</v>
      </c>
      <c r="R725" s="519" t="s">
        <v>1776</v>
      </c>
      <c r="S725" s="519"/>
      <c r="T725" s="519" t="s">
        <v>1777</v>
      </c>
      <c r="U725" s="519"/>
      <c r="V725" s="519" t="s">
        <v>1377</v>
      </c>
      <c r="W725" s="519" t="s">
        <v>88</v>
      </c>
      <c r="X725" s="519"/>
      <c r="Y725" s="519" t="s">
        <v>1778</v>
      </c>
      <c r="Z725" s="519"/>
      <c r="AA725" s="519"/>
      <c r="AB725" s="519" t="s">
        <v>1779</v>
      </c>
      <c r="AC725" s="519" t="s">
        <v>1705</v>
      </c>
      <c r="AD725" s="519"/>
      <c r="AE725" s="519"/>
      <c r="AF725" s="519"/>
      <c r="AG725" s="519"/>
      <c r="AH725" s="519"/>
      <c r="AI725" s="519"/>
      <c r="AJ725" s="519"/>
      <c r="AK725" s="519"/>
      <c r="AL725" s="519"/>
      <c r="AM725" s="519" t="s">
        <v>1706</v>
      </c>
      <c r="AN725" s="523" t="s">
        <v>1707</v>
      </c>
      <c r="AO725" s="611" t="s">
        <v>891</v>
      </c>
      <c r="AP725" s="611" t="s">
        <v>200</v>
      </c>
      <c r="AQ725" s="611" t="s">
        <v>612</v>
      </c>
      <c r="AR725" s="73" t="s">
        <v>613</v>
      </c>
      <c r="AS725" s="611" t="s">
        <v>116</v>
      </c>
      <c r="AT725" s="498">
        <v>5912000.4699999997</v>
      </c>
      <c r="AU725" s="498">
        <v>5912000.4699999997</v>
      </c>
      <c r="AV725" s="498">
        <v>11999793.869999999</v>
      </c>
      <c r="AW725" s="498">
        <v>5400000</v>
      </c>
      <c r="AX725" s="498">
        <v>0</v>
      </c>
      <c r="AY725" s="498">
        <v>0</v>
      </c>
      <c r="AZ725" s="153" t="s">
        <v>241</v>
      </c>
    </row>
    <row r="726" spans="1:52" ht="89.25">
      <c r="A726" s="424">
        <v>617</v>
      </c>
      <c r="B726" s="422" t="s">
        <v>1673</v>
      </c>
      <c r="C726" s="424">
        <v>401000035</v>
      </c>
      <c r="D726" s="45" t="s">
        <v>1783</v>
      </c>
      <c r="E726" s="519" t="s">
        <v>1665</v>
      </c>
      <c r="F726" s="519"/>
      <c r="G726" s="519"/>
      <c r="H726" s="519">
        <v>3</v>
      </c>
      <c r="I726" s="519"/>
      <c r="J726" s="519" t="s">
        <v>72</v>
      </c>
      <c r="K726" s="519" t="s">
        <v>73</v>
      </c>
      <c r="L726" s="519" t="s">
        <v>1774</v>
      </c>
      <c r="M726" s="519"/>
      <c r="N726" s="519"/>
      <c r="O726" s="519"/>
      <c r="P726" s="519" t="s">
        <v>186</v>
      </c>
      <c r="Q726" s="519" t="s">
        <v>1785</v>
      </c>
      <c r="R726" s="519" t="s">
        <v>1786</v>
      </c>
      <c r="S726" s="519"/>
      <c r="T726" s="519">
        <v>3</v>
      </c>
      <c r="U726" s="519"/>
      <c r="V726" s="519">
        <v>12</v>
      </c>
      <c r="W726" s="519">
        <v>1</v>
      </c>
      <c r="X726" s="519">
        <v>15</v>
      </c>
      <c r="Y726" s="519" t="s">
        <v>1786</v>
      </c>
      <c r="Z726" s="519"/>
      <c r="AA726" s="519"/>
      <c r="AB726" s="519" t="s">
        <v>1787</v>
      </c>
      <c r="AC726" s="519" t="s">
        <v>1705</v>
      </c>
      <c r="AD726" s="519"/>
      <c r="AE726" s="519"/>
      <c r="AF726" s="519"/>
      <c r="AG726" s="519"/>
      <c r="AH726" s="519"/>
      <c r="AI726" s="519"/>
      <c r="AJ726" s="519"/>
      <c r="AK726" s="519"/>
      <c r="AL726" s="519"/>
      <c r="AM726" s="519" t="s">
        <v>1706</v>
      </c>
      <c r="AN726" s="523" t="s">
        <v>1707</v>
      </c>
      <c r="AO726" s="611" t="s">
        <v>891</v>
      </c>
      <c r="AP726" s="611" t="s">
        <v>200</v>
      </c>
      <c r="AQ726" s="611" t="s">
        <v>1788</v>
      </c>
      <c r="AR726" s="73" t="s">
        <v>1789</v>
      </c>
      <c r="AS726" s="611" t="s">
        <v>116</v>
      </c>
      <c r="AT726" s="498">
        <v>0</v>
      </c>
      <c r="AU726" s="498">
        <v>0</v>
      </c>
      <c r="AV726" s="498">
        <v>895000</v>
      </c>
      <c r="AW726" s="498">
        <v>0</v>
      </c>
      <c r="AX726" s="498">
        <v>0</v>
      </c>
      <c r="AY726" s="498">
        <v>0</v>
      </c>
      <c r="AZ726" s="153" t="s">
        <v>1039</v>
      </c>
    </row>
    <row r="727" spans="1:52" ht="89.25">
      <c r="A727" s="424">
        <v>617</v>
      </c>
      <c r="B727" s="422" t="s">
        <v>1673</v>
      </c>
      <c r="C727" s="424">
        <v>401000035</v>
      </c>
      <c r="D727" s="45" t="s">
        <v>1783</v>
      </c>
      <c r="E727" s="519" t="s">
        <v>1665</v>
      </c>
      <c r="F727" s="519"/>
      <c r="G727" s="519"/>
      <c r="H727" s="519">
        <v>3</v>
      </c>
      <c r="I727" s="519"/>
      <c r="J727" s="519" t="s">
        <v>72</v>
      </c>
      <c r="K727" s="519" t="s">
        <v>73</v>
      </c>
      <c r="L727" s="519" t="s">
        <v>1774</v>
      </c>
      <c r="M727" s="519"/>
      <c r="N727" s="519"/>
      <c r="O727" s="519"/>
      <c r="P727" s="519" t="s">
        <v>186</v>
      </c>
      <c r="Q727" s="519" t="s">
        <v>1785</v>
      </c>
      <c r="R727" s="519" t="s">
        <v>1786</v>
      </c>
      <c r="S727" s="519"/>
      <c r="T727" s="519">
        <v>3</v>
      </c>
      <c r="U727" s="519"/>
      <c r="V727" s="519">
        <v>12</v>
      </c>
      <c r="W727" s="519">
        <v>1</v>
      </c>
      <c r="X727" s="519">
        <v>15</v>
      </c>
      <c r="Y727" s="519" t="s">
        <v>1786</v>
      </c>
      <c r="Z727" s="519"/>
      <c r="AA727" s="519"/>
      <c r="AB727" s="519" t="s">
        <v>1787</v>
      </c>
      <c r="AC727" s="519" t="s">
        <v>1705</v>
      </c>
      <c r="AD727" s="519"/>
      <c r="AE727" s="519"/>
      <c r="AF727" s="519"/>
      <c r="AG727" s="519"/>
      <c r="AH727" s="519"/>
      <c r="AI727" s="519"/>
      <c r="AJ727" s="519"/>
      <c r="AK727" s="519"/>
      <c r="AL727" s="519"/>
      <c r="AM727" s="519" t="s">
        <v>1706</v>
      </c>
      <c r="AN727" s="523" t="s">
        <v>1707</v>
      </c>
      <c r="AO727" s="611" t="s">
        <v>891</v>
      </c>
      <c r="AP727" s="611" t="s">
        <v>200</v>
      </c>
      <c r="AQ727" s="611" t="s">
        <v>1788</v>
      </c>
      <c r="AR727" s="73" t="s">
        <v>1789</v>
      </c>
      <c r="AS727" s="611" t="s">
        <v>116</v>
      </c>
      <c r="AT727" s="498">
        <v>0</v>
      </c>
      <c r="AU727" s="498">
        <v>0</v>
      </c>
      <c r="AV727" s="498">
        <v>17005000</v>
      </c>
      <c r="AW727" s="498">
        <v>0</v>
      </c>
      <c r="AX727" s="498">
        <v>0</v>
      </c>
      <c r="AY727" s="498">
        <v>0</v>
      </c>
      <c r="AZ727" s="153" t="s">
        <v>241</v>
      </c>
    </row>
    <row r="728" spans="1:52" ht="153">
      <c r="A728" s="424">
        <v>617</v>
      </c>
      <c r="B728" s="422" t="s">
        <v>1673</v>
      </c>
      <c r="C728" s="424">
        <v>401000040</v>
      </c>
      <c r="D728" s="45" t="s">
        <v>1790</v>
      </c>
      <c r="E728" s="519" t="s">
        <v>1665</v>
      </c>
      <c r="F728" s="519"/>
      <c r="G728" s="519"/>
      <c r="H728" s="519">
        <v>3</v>
      </c>
      <c r="I728" s="519"/>
      <c r="J728" s="519" t="s">
        <v>72</v>
      </c>
      <c r="K728" s="519" t="s">
        <v>73</v>
      </c>
      <c r="L728" s="519">
        <v>25</v>
      </c>
      <c r="M728" s="519"/>
      <c r="N728" s="519"/>
      <c r="O728" s="519"/>
      <c r="P728" s="519" t="s">
        <v>186</v>
      </c>
      <c r="Q728" s="519" t="s">
        <v>1666</v>
      </c>
      <c r="R728" s="519"/>
      <c r="S728" s="519"/>
      <c r="T728" s="519" t="s">
        <v>71</v>
      </c>
      <c r="U728" s="519"/>
      <c r="V728" s="519" t="s">
        <v>75</v>
      </c>
      <c r="W728" s="519" t="s">
        <v>73</v>
      </c>
      <c r="X728" s="519"/>
      <c r="Y728" s="519"/>
      <c r="Z728" s="519"/>
      <c r="AA728" s="519"/>
      <c r="AB728" s="519" t="s">
        <v>187</v>
      </c>
      <c r="AC728" s="519" t="s">
        <v>1705</v>
      </c>
      <c r="AD728" s="519"/>
      <c r="AE728" s="519"/>
      <c r="AF728" s="519"/>
      <c r="AG728" s="519"/>
      <c r="AH728" s="519"/>
      <c r="AI728" s="519"/>
      <c r="AJ728" s="519"/>
      <c r="AK728" s="519"/>
      <c r="AL728" s="519"/>
      <c r="AM728" s="519" t="s">
        <v>1706</v>
      </c>
      <c r="AN728" s="523" t="s">
        <v>1791</v>
      </c>
      <c r="AO728" s="611" t="s">
        <v>891</v>
      </c>
      <c r="AP728" s="611" t="s">
        <v>200</v>
      </c>
      <c r="AQ728" s="611" t="s">
        <v>606</v>
      </c>
      <c r="AR728" s="73" t="s">
        <v>607</v>
      </c>
      <c r="AS728" s="611" t="s">
        <v>116</v>
      </c>
      <c r="AT728" s="498">
        <v>2165076.9900000002</v>
      </c>
      <c r="AU728" s="498">
        <v>2165076.9900000002</v>
      </c>
      <c r="AV728" s="498">
        <v>2727000</v>
      </c>
      <c r="AW728" s="498">
        <v>1273000</v>
      </c>
      <c r="AX728" s="498">
        <v>1273000</v>
      </c>
      <c r="AY728" s="498">
        <v>1273000</v>
      </c>
      <c r="AZ728" s="153" t="s">
        <v>193</v>
      </c>
    </row>
    <row r="729" spans="1:52" ht="153">
      <c r="A729" s="424">
        <v>617</v>
      </c>
      <c r="B729" s="422" t="s">
        <v>1673</v>
      </c>
      <c r="C729" s="424">
        <v>401000040</v>
      </c>
      <c r="D729" s="45" t="s">
        <v>1790</v>
      </c>
      <c r="E729" s="519" t="s">
        <v>1665</v>
      </c>
      <c r="F729" s="519"/>
      <c r="G729" s="519"/>
      <c r="H729" s="519">
        <v>3</v>
      </c>
      <c r="I729" s="519"/>
      <c r="J729" s="519" t="s">
        <v>72</v>
      </c>
      <c r="K729" s="519" t="s">
        <v>73</v>
      </c>
      <c r="L729" s="519">
        <v>25</v>
      </c>
      <c r="M729" s="519"/>
      <c r="N729" s="519"/>
      <c r="O729" s="519"/>
      <c r="P729" s="519" t="s">
        <v>186</v>
      </c>
      <c r="Q729" s="519" t="s">
        <v>1666</v>
      </c>
      <c r="R729" s="519"/>
      <c r="S729" s="519"/>
      <c r="T729" s="519" t="s">
        <v>71</v>
      </c>
      <c r="U729" s="519"/>
      <c r="V729" s="519" t="s">
        <v>75</v>
      </c>
      <c r="W729" s="519" t="s">
        <v>73</v>
      </c>
      <c r="X729" s="519"/>
      <c r="Y729" s="519"/>
      <c r="Z729" s="519"/>
      <c r="AA729" s="519"/>
      <c r="AB729" s="519" t="s">
        <v>187</v>
      </c>
      <c r="AC729" s="519" t="s">
        <v>1792</v>
      </c>
      <c r="AD729" s="519"/>
      <c r="AE729" s="519"/>
      <c r="AF729" s="519"/>
      <c r="AG729" s="519"/>
      <c r="AH729" s="519"/>
      <c r="AI729" s="519"/>
      <c r="AJ729" s="519"/>
      <c r="AK729" s="519"/>
      <c r="AL729" s="519"/>
      <c r="AM729" s="519" t="s">
        <v>1793</v>
      </c>
      <c r="AN729" s="523" t="s">
        <v>1794</v>
      </c>
      <c r="AO729" s="611" t="s">
        <v>891</v>
      </c>
      <c r="AP729" s="611" t="s">
        <v>200</v>
      </c>
      <c r="AQ729" s="611" t="s">
        <v>606</v>
      </c>
      <c r="AR729" s="73" t="s">
        <v>607</v>
      </c>
      <c r="AS729" s="611" t="s">
        <v>116</v>
      </c>
      <c r="AT729" s="498">
        <v>5044415.6500000004</v>
      </c>
      <c r="AU729" s="498">
        <v>5044415.6500000004</v>
      </c>
      <c r="AV729" s="498">
        <v>5987929</v>
      </c>
      <c r="AW729" s="498">
        <v>10455900</v>
      </c>
      <c r="AX729" s="498">
        <v>9657620</v>
      </c>
      <c r="AY729" s="498">
        <v>9660760</v>
      </c>
      <c r="AZ729" s="153" t="s">
        <v>193</v>
      </c>
    </row>
    <row r="730" spans="1:52" ht="153">
      <c r="A730" s="424">
        <v>617</v>
      </c>
      <c r="B730" s="422" t="s">
        <v>1673</v>
      </c>
      <c r="C730" s="424">
        <v>401000040</v>
      </c>
      <c r="D730" s="45" t="s">
        <v>1790</v>
      </c>
      <c r="E730" s="519" t="s">
        <v>1665</v>
      </c>
      <c r="F730" s="519"/>
      <c r="G730" s="519"/>
      <c r="H730" s="519">
        <v>3</v>
      </c>
      <c r="I730" s="519"/>
      <c r="J730" s="519" t="s">
        <v>72</v>
      </c>
      <c r="K730" s="519" t="s">
        <v>73</v>
      </c>
      <c r="L730" s="519">
        <v>25</v>
      </c>
      <c r="M730" s="519"/>
      <c r="N730" s="519"/>
      <c r="O730" s="519"/>
      <c r="P730" s="519" t="s">
        <v>186</v>
      </c>
      <c r="Q730" s="519" t="s">
        <v>1666</v>
      </c>
      <c r="R730" s="519"/>
      <c r="S730" s="519"/>
      <c r="T730" s="519" t="s">
        <v>71</v>
      </c>
      <c r="U730" s="519"/>
      <c r="V730" s="519" t="s">
        <v>75</v>
      </c>
      <c r="W730" s="519" t="s">
        <v>73</v>
      </c>
      <c r="X730" s="519"/>
      <c r="Y730" s="519"/>
      <c r="Z730" s="519"/>
      <c r="AA730" s="519"/>
      <c r="AB730" s="519" t="s">
        <v>187</v>
      </c>
      <c r="AC730" s="519" t="s">
        <v>1705</v>
      </c>
      <c r="AD730" s="519"/>
      <c r="AE730" s="519"/>
      <c r="AF730" s="519"/>
      <c r="AG730" s="519"/>
      <c r="AH730" s="519"/>
      <c r="AI730" s="519"/>
      <c r="AJ730" s="519"/>
      <c r="AK730" s="519"/>
      <c r="AL730" s="519"/>
      <c r="AM730" s="519" t="s">
        <v>1706</v>
      </c>
      <c r="AN730" s="523" t="s">
        <v>1707</v>
      </c>
      <c r="AO730" s="611" t="s">
        <v>891</v>
      </c>
      <c r="AP730" s="611" t="s">
        <v>200</v>
      </c>
      <c r="AQ730" s="611" t="s">
        <v>606</v>
      </c>
      <c r="AR730" s="73" t="s">
        <v>607</v>
      </c>
      <c r="AS730" s="611" t="s">
        <v>227</v>
      </c>
      <c r="AT730" s="498">
        <v>0</v>
      </c>
      <c r="AU730" s="498">
        <v>0</v>
      </c>
      <c r="AV730" s="498">
        <v>0</v>
      </c>
      <c r="AW730" s="498">
        <v>100000</v>
      </c>
      <c r="AX730" s="498">
        <v>100000</v>
      </c>
      <c r="AY730" s="498">
        <v>100000</v>
      </c>
      <c r="AZ730" s="153" t="s">
        <v>193</v>
      </c>
    </row>
    <row r="731" spans="1:52" ht="153">
      <c r="A731" s="424">
        <v>617</v>
      </c>
      <c r="B731" s="422" t="s">
        <v>1673</v>
      </c>
      <c r="C731" s="424">
        <v>401000040</v>
      </c>
      <c r="D731" s="45" t="s">
        <v>1790</v>
      </c>
      <c r="E731" s="519" t="s">
        <v>1665</v>
      </c>
      <c r="F731" s="519"/>
      <c r="G731" s="519"/>
      <c r="H731" s="519">
        <v>3</v>
      </c>
      <c r="I731" s="519"/>
      <c r="J731" s="519" t="s">
        <v>72</v>
      </c>
      <c r="K731" s="519" t="s">
        <v>73</v>
      </c>
      <c r="L731" s="519">
        <v>25</v>
      </c>
      <c r="M731" s="519"/>
      <c r="N731" s="519"/>
      <c r="O731" s="519"/>
      <c r="P731" s="519" t="s">
        <v>186</v>
      </c>
      <c r="Q731" s="519" t="s">
        <v>1666</v>
      </c>
      <c r="R731" s="519"/>
      <c r="S731" s="519"/>
      <c r="T731" s="519" t="s">
        <v>71</v>
      </c>
      <c r="U731" s="519"/>
      <c r="V731" s="519" t="s">
        <v>75</v>
      </c>
      <c r="W731" s="519" t="s">
        <v>73</v>
      </c>
      <c r="X731" s="519"/>
      <c r="Y731" s="519"/>
      <c r="Z731" s="519"/>
      <c r="AA731" s="519"/>
      <c r="AB731" s="519" t="s">
        <v>187</v>
      </c>
      <c r="AC731" s="519" t="s">
        <v>1705</v>
      </c>
      <c r="AD731" s="519"/>
      <c r="AE731" s="519"/>
      <c r="AF731" s="519"/>
      <c r="AG731" s="519"/>
      <c r="AH731" s="519"/>
      <c r="AI731" s="519"/>
      <c r="AJ731" s="519"/>
      <c r="AK731" s="519"/>
      <c r="AL731" s="519"/>
      <c r="AM731" s="519" t="s">
        <v>1706</v>
      </c>
      <c r="AN731" s="523" t="s">
        <v>1707</v>
      </c>
      <c r="AO731" s="611" t="s">
        <v>891</v>
      </c>
      <c r="AP731" s="611" t="s">
        <v>200</v>
      </c>
      <c r="AQ731" s="611" t="s">
        <v>606</v>
      </c>
      <c r="AR731" s="73" t="s">
        <v>607</v>
      </c>
      <c r="AS731" s="611" t="s">
        <v>116</v>
      </c>
      <c r="AT731" s="498">
        <v>3177941.8</v>
      </c>
      <c r="AU731" s="498">
        <v>3177941.8</v>
      </c>
      <c r="AV731" s="498">
        <v>3869827.4</v>
      </c>
      <c r="AW731" s="498">
        <v>7800270</v>
      </c>
      <c r="AX731" s="498">
        <v>2350270</v>
      </c>
      <c r="AY731" s="498">
        <v>2350270</v>
      </c>
      <c r="AZ731" s="153" t="s">
        <v>193</v>
      </c>
    </row>
    <row r="732" spans="1:52" ht="153">
      <c r="A732" s="424">
        <v>617</v>
      </c>
      <c r="B732" s="422" t="s">
        <v>1673</v>
      </c>
      <c r="C732" s="424">
        <v>401000040</v>
      </c>
      <c r="D732" s="45" t="s">
        <v>1790</v>
      </c>
      <c r="E732" s="519" t="s">
        <v>1665</v>
      </c>
      <c r="F732" s="519"/>
      <c r="G732" s="519"/>
      <c r="H732" s="519">
        <v>3</v>
      </c>
      <c r="I732" s="519"/>
      <c r="J732" s="519" t="s">
        <v>72</v>
      </c>
      <c r="K732" s="519" t="s">
        <v>73</v>
      </c>
      <c r="L732" s="519">
        <v>25</v>
      </c>
      <c r="M732" s="519"/>
      <c r="N732" s="519"/>
      <c r="O732" s="519"/>
      <c r="P732" s="519" t="s">
        <v>186</v>
      </c>
      <c r="Q732" s="519" t="s">
        <v>1666</v>
      </c>
      <c r="R732" s="519"/>
      <c r="S732" s="519"/>
      <c r="T732" s="519" t="s">
        <v>71</v>
      </c>
      <c r="U732" s="519"/>
      <c r="V732" s="519" t="s">
        <v>75</v>
      </c>
      <c r="W732" s="519" t="s">
        <v>73</v>
      </c>
      <c r="X732" s="519"/>
      <c r="Y732" s="519"/>
      <c r="Z732" s="519"/>
      <c r="AA732" s="519"/>
      <c r="AB732" s="519" t="s">
        <v>187</v>
      </c>
      <c r="AC732" s="519" t="s">
        <v>1795</v>
      </c>
      <c r="AD732" s="519"/>
      <c r="AE732" s="519"/>
      <c r="AF732" s="519"/>
      <c r="AG732" s="519"/>
      <c r="AH732" s="519"/>
      <c r="AI732" s="519"/>
      <c r="AJ732" s="519"/>
      <c r="AK732" s="519"/>
      <c r="AL732" s="519"/>
      <c r="AM732" s="519" t="s">
        <v>1796</v>
      </c>
      <c r="AN732" s="523" t="s">
        <v>1797</v>
      </c>
      <c r="AO732" s="611" t="s">
        <v>891</v>
      </c>
      <c r="AP732" s="611" t="s">
        <v>200</v>
      </c>
      <c r="AQ732" s="611" t="s">
        <v>1798</v>
      </c>
      <c r="AR732" s="73" t="s">
        <v>1762</v>
      </c>
      <c r="AS732" s="611" t="s">
        <v>116</v>
      </c>
      <c r="AT732" s="498">
        <v>2028856.83</v>
      </c>
      <c r="AU732" s="498">
        <v>2028856.83</v>
      </c>
      <c r="AV732" s="498">
        <v>1414820</v>
      </c>
      <c r="AW732" s="498">
        <v>941720</v>
      </c>
      <c r="AX732" s="498">
        <v>941720</v>
      </c>
      <c r="AY732" s="498">
        <v>941720</v>
      </c>
      <c r="AZ732" s="153" t="s">
        <v>193</v>
      </c>
    </row>
    <row r="733" spans="1:52" ht="216.75">
      <c r="A733" s="424">
        <v>617</v>
      </c>
      <c r="B733" s="422" t="s">
        <v>1673</v>
      </c>
      <c r="C733" s="424">
        <v>401000040</v>
      </c>
      <c r="D733" s="45" t="s">
        <v>1790</v>
      </c>
      <c r="E733" s="519" t="s">
        <v>1665</v>
      </c>
      <c r="F733" s="519"/>
      <c r="G733" s="519"/>
      <c r="H733" s="519">
        <v>3</v>
      </c>
      <c r="I733" s="519"/>
      <c r="J733" s="519" t="s">
        <v>72</v>
      </c>
      <c r="K733" s="519" t="s">
        <v>73</v>
      </c>
      <c r="L733" s="519">
        <v>25</v>
      </c>
      <c r="M733" s="519"/>
      <c r="N733" s="519"/>
      <c r="O733" s="519"/>
      <c r="P733" s="519" t="s">
        <v>186</v>
      </c>
      <c r="Q733" s="519" t="s">
        <v>1799</v>
      </c>
      <c r="R733" s="519" t="s">
        <v>1800</v>
      </c>
      <c r="S733" s="519"/>
      <c r="T733" s="519" t="s">
        <v>1801</v>
      </c>
      <c r="U733" s="519"/>
      <c r="V733" s="519" t="s">
        <v>1802</v>
      </c>
      <c r="W733" s="519" t="s">
        <v>1723</v>
      </c>
      <c r="X733" s="519"/>
      <c r="Y733" s="519" t="s">
        <v>1803</v>
      </c>
      <c r="Z733" s="519"/>
      <c r="AA733" s="519"/>
      <c r="AB733" s="519" t="s">
        <v>1804</v>
      </c>
      <c r="AC733" s="519" t="s">
        <v>1705</v>
      </c>
      <c r="AD733" s="519"/>
      <c r="AE733" s="519"/>
      <c r="AF733" s="519"/>
      <c r="AG733" s="519"/>
      <c r="AH733" s="519"/>
      <c r="AI733" s="519"/>
      <c r="AJ733" s="519"/>
      <c r="AK733" s="519"/>
      <c r="AL733" s="519"/>
      <c r="AM733" s="519" t="s">
        <v>1805</v>
      </c>
      <c r="AN733" s="523" t="s">
        <v>1707</v>
      </c>
      <c r="AO733" s="611" t="s">
        <v>891</v>
      </c>
      <c r="AP733" s="611" t="s">
        <v>200</v>
      </c>
      <c r="AQ733" s="611" t="s">
        <v>1806</v>
      </c>
      <c r="AR733" s="73" t="s">
        <v>1807</v>
      </c>
      <c r="AS733" s="611" t="s">
        <v>116</v>
      </c>
      <c r="AT733" s="498">
        <v>13414379</v>
      </c>
      <c r="AU733" s="498">
        <v>13414379</v>
      </c>
      <c r="AV733" s="498">
        <v>0</v>
      </c>
      <c r="AW733" s="498">
        <v>0</v>
      </c>
      <c r="AX733" s="498">
        <v>0</v>
      </c>
      <c r="AY733" s="498">
        <v>0</v>
      </c>
      <c r="AZ733" s="153" t="s">
        <v>241</v>
      </c>
    </row>
    <row r="734" spans="1:52" ht="216.75">
      <c r="A734" s="424">
        <v>617</v>
      </c>
      <c r="B734" s="422" t="s">
        <v>1673</v>
      </c>
      <c r="C734" s="424">
        <v>401000040</v>
      </c>
      <c r="D734" s="45" t="s">
        <v>1790</v>
      </c>
      <c r="E734" s="519" t="s">
        <v>1665</v>
      </c>
      <c r="F734" s="519"/>
      <c r="G734" s="519"/>
      <c r="H734" s="519">
        <v>3</v>
      </c>
      <c r="I734" s="519"/>
      <c r="J734" s="519" t="s">
        <v>72</v>
      </c>
      <c r="K734" s="519" t="s">
        <v>73</v>
      </c>
      <c r="L734" s="519">
        <v>25</v>
      </c>
      <c r="M734" s="519"/>
      <c r="N734" s="519"/>
      <c r="O734" s="519"/>
      <c r="P734" s="519" t="s">
        <v>186</v>
      </c>
      <c r="Q734" s="519" t="s">
        <v>1808</v>
      </c>
      <c r="R734" s="519" t="s">
        <v>1809</v>
      </c>
      <c r="S734" s="519"/>
      <c r="T734" s="519" t="s">
        <v>740</v>
      </c>
      <c r="U734" s="519"/>
      <c r="V734" s="519" t="s">
        <v>1810</v>
      </c>
      <c r="W734" s="519" t="s">
        <v>1703</v>
      </c>
      <c r="X734" s="519"/>
      <c r="Y734" s="519" t="s">
        <v>1811</v>
      </c>
      <c r="Z734" s="519"/>
      <c r="AA734" s="519"/>
      <c r="AB734" s="519" t="s">
        <v>1812</v>
      </c>
      <c r="AC734" s="519" t="s">
        <v>1705</v>
      </c>
      <c r="AD734" s="519"/>
      <c r="AE734" s="519"/>
      <c r="AF734" s="519"/>
      <c r="AG734" s="519"/>
      <c r="AH734" s="519"/>
      <c r="AI734" s="519"/>
      <c r="AJ734" s="519"/>
      <c r="AK734" s="519"/>
      <c r="AL734" s="519"/>
      <c r="AM734" s="519" t="s">
        <v>1805</v>
      </c>
      <c r="AN734" s="523" t="s">
        <v>1707</v>
      </c>
      <c r="AO734" s="611" t="s">
        <v>891</v>
      </c>
      <c r="AP734" s="611" t="s">
        <v>200</v>
      </c>
      <c r="AQ734" s="611" t="s">
        <v>1813</v>
      </c>
      <c r="AR734" s="73" t="s">
        <v>1807</v>
      </c>
      <c r="AS734" s="611" t="s">
        <v>116</v>
      </c>
      <c r="AT734" s="498">
        <v>0</v>
      </c>
      <c r="AU734" s="498">
        <v>0</v>
      </c>
      <c r="AV734" s="498">
        <v>15476080</v>
      </c>
      <c r="AW734" s="498">
        <v>15476080</v>
      </c>
      <c r="AX734" s="498">
        <v>9476080</v>
      </c>
      <c r="AY734" s="498">
        <v>9476080</v>
      </c>
      <c r="AZ734" s="153" t="s">
        <v>241</v>
      </c>
    </row>
    <row r="735" spans="1:52" ht="255">
      <c r="A735" s="424">
        <v>617</v>
      </c>
      <c r="B735" s="422" t="s">
        <v>1673</v>
      </c>
      <c r="C735" s="424">
        <v>401000006</v>
      </c>
      <c r="D735" s="45" t="s">
        <v>1728</v>
      </c>
      <c r="E735" s="519" t="s">
        <v>1665</v>
      </c>
      <c r="F735" s="519"/>
      <c r="G735" s="519"/>
      <c r="H735" s="519" t="s">
        <v>71</v>
      </c>
      <c r="I735" s="519"/>
      <c r="J735" s="519" t="s">
        <v>72</v>
      </c>
      <c r="K735" s="519" t="s">
        <v>73</v>
      </c>
      <c r="L735" s="519" t="s">
        <v>1710</v>
      </c>
      <c r="M735" s="519"/>
      <c r="N735" s="519"/>
      <c r="O735" s="519"/>
      <c r="P735" s="519" t="s">
        <v>186</v>
      </c>
      <c r="Q735" s="519" t="s">
        <v>1729</v>
      </c>
      <c r="R735" s="519"/>
      <c r="S735" s="519"/>
      <c r="T735" s="519" t="s">
        <v>71</v>
      </c>
      <c r="U735" s="519"/>
      <c r="V735" s="519" t="s">
        <v>75</v>
      </c>
      <c r="W735" s="519" t="s">
        <v>73</v>
      </c>
      <c r="X735" s="519"/>
      <c r="Y735" s="519"/>
      <c r="Z735" s="519"/>
      <c r="AA735" s="519"/>
      <c r="AB735" s="519" t="s">
        <v>187</v>
      </c>
      <c r="AC735" s="519" t="s">
        <v>1814</v>
      </c>
      <c r="AD735" s="519"/>
      <c r="AE735" s="519"/>
      <c r="AF735" s="519"/>
      <c r="AG735" s="519"/>
      <c r="AH735" s="519"/>
      <c r="AI735" s="519"/>
      <c r="AJ735" s="519" t="s">
        <v>1815</v>
      </c>
      <c r="AK735" s="519"/>
      <c r="AL735" s="519"/>
      <c r="AM735" s="519" t="s">
        <v>1816</v>
      </c>
      <c r="AN735" s="523" t="s">
        <v>1817</v>
      </c>
      <c r="AO735" s="611" t="s">
        <v>430</v>
      </c>
      <c r="AP735" s="611" t="s">
        <v>464</v>
      </c>
      <c r="AQ735" s="611" t="s">
        <v>1818</v>
      </c>
      <c r="AR735" s="73" t="s">
        <v>1819</v>
      </c>
      <c r="AS735" s="611" t="s">
        <v>116</v>
      </c>
      <c r="AT735" s="498">
        <v>2500000</v>
      </c>
      <c r="AU735" s="498">
        <v>2500000</v>
      </c>
      <c r="AV735" s="498">
        <v>2000000</v>
      </c>
      <c r="AW735" s="498">
        <v>0</v>
      </c>
      <c r="AX735" s="498">
        <v>0</v>
      </c>
      <c r="AY735" s="498">
        <v>0</v>
      </c>
      <c r="AZ735" s="153" t="s">
        <v>193</v>
      </c>
    </row>
    <row r="736" spans="1:52" ht="153">
      <c r="A736" s="424">
        <v>617</v>
      </c>
      <c r="B736" s="422" t="s">
        <v>1673</v>
      </c>
      <c r="C736" s="424">
        <v>401000040</v>
      </c>
      <c r="D736" s="45" t="s">
        <v>1790</v>
      </c>
      <c r="E736" s="519" t="s">
        <v>1665</v>
      </c>
      <c r="F736" s="519"/>
      <c r="G736" s="519"/>
      <c r="H736" s="519">
        <v>3</v>
      </c>
      <c r="I736" s="519"/>
      <c r="J736" s="519" t="s">
        <v>72</v>
      </c>
      <c r="K736" s="519" t="s">
        <v>73</v>
      </c>
      <c r="L736" s="519">
        <v>25</v>
      </c>
      <c r="M736" s="519"/>
      <c r="N736" s="519"/>
      <c r="O736" s="519"/>
      <c r="P736" s="519" t="s">
        <v>186</v>
      </c>
      <c r="Q736" s="519" t="s">
        <v>1666</v>
      </c>
      <c r="R736" s="519"/>
      <c r="S736" s="519"/>
      <c r="T736" s="519">
        <v>3</v>
      </c>
      <c r="U736" s="519"/>
      <c r="V736" s="519">
        <v>12</v>
      </c>
      <c r="W736" s="519">
        <v>1</v>
      </c>
      <c r="X736" s="519">
        <v>15</v>
      </c>
      <c r="Y736" s="519"/>
      <c r="Z736" s="519"/>
      <c r="AA736" s="519"/>
      <c r="AB736" s="519" t="s">
        <v>187</v>
      </c>
      <c r="AC736" s="519" t="s">
        <v>1814</v>
      </c>
      <c r="AD736" s="519"/>
      <c r="AE736" s="519"/>
      <c r="AF736" s="519"/>
      <c r="AG736" s="519"/>
      <c r="AH736" s="519"/>
      <c r="AI736" s="519"/>
      <c r="AJ736" s="519" t="s">
        <v>1815</v>
      </c>
      <c r="AK736" s="519"/>
      <c r="AL736" s="519"/>
      <c r="AM736" s="519" t="s">
        <v>1816</v>
      </c>
      <c r="AN736" s="523" t="s">
        <v>1817</v>
      </c>
      <c r="AO736" s="611" t="s">
        <v>891</v>
      </c>
      <c r="AP736" s="611" t="s">
        <v>200</v>
      </c>
      <c r="AQ736" s="611" t="s">
        <v>1818</v>
      </c>
      <c r="AR736" s="73" t="s">
        <v>1819</v>
      </c>
      <c r="AS736" s="611" t="s">
        <v>116</v>
      </c>
      <c r="AT736" s="498">
        <v>0</v>
      </c>
      <c r="AU736" s="498">
        <v>0</v>
      </c>
      <c r="AV736" s="498">
        <v>500000</v>
      </c>
      <c r="AW736" s="498">
        <v>0</v>
      </c>
      <c r="AX736" s="498">
        <v>0</v>
      </c>
      <c r="AY736" s="498">
        <v>0</v>
      </c>
      <c r="AZ736" s="153" t="s">
        <v>193</v>
      </c>
    </row>
    <row r="737" spans="1:52" ht="89.25">
      <c r="A737" s="424">
        <v>617</v>
      </c>
      <c r="B737" s="422" t="s">
        <v>1673</v>
      </c>
      <c r="C737" s="424">
        <v>402000001</v>
      </c>
      <c r="D737" s="45" t="s">
        <v>79</v>
      </c>
      <c r="E737" s="519" t="s">
        <v>1820</v>
      </c>
      <c r="F737" s="519"/>
      <c r="G737" s="519"/>
      <c r="H737" s="519" t="s">
        <v>575</v>
      </c>
      <c r="I737" s="519"/>
      <c r="J737" s="519" t="s">
        <v>502</v>
      </c>
      <c r="K737" s="519" t="s">
        <v>71</v>
      </c>
      <c r="L737" s="519"/>
      <c r="M737" s="519"/>
      <c r="N737" s="519"/>
      <c r="O737" s="519"/>
      <c r="P737" s="519" t="s">
        <v>1821</v>
      </c>
      <c r="Q737" s="519" t="s">
        <v>1822</v>
      </c>
      <c r="R737" s="519"/>
      <c r="S737" s="519"/>
      <c r="T737" s="519"/>
      <c r="U737" s="519"/>
      <c r="V737" s="519">
        <v>11</v>
      </c>
      <c r="W737" s="519">
        <v>1</v>
      </c>
      <c r="X737" s="519" t="s">
        <v>69</v>
      </c>
      <c r="Y737" s="519"/>
      <c r="Z737" s="519"/>
      <c r="AA737" s="519"/>
      <c r="AB737" s="519" t="s">
        <v>1823</v>
      </c>
      <c r="AC737" s="519" t="s">
        <v>1824</v>
      </c>
      <c r="AD737" s="519"/>
      <c r="AE737" s="519"/>
      <c r="AF737" s="519"/>
      <c r="AG737" s="519"/>
      <c r="AH737" s="519"/>
      <c r="AI737" s="519"/>
      <c r="AJ737" s="519">
        <v>2</v>
      </c>
      <c r="AK737" s="519"/>
      <c r="AL737" s="519"/>
      <c r="AM737" s="519"/>
      <c r="AN737" s="523" t="s">
        <v>223</v>
      </c>
      <c r="AO737" s="611" t="s">
        <v>99</v>
      </c>
      <c r="AP737" s="611" t="s">
        <v>430</v>
      </c>
      <c r="AQ737" s="611" t="s">
        <v>1825</v>
      </c>
      <c r="AR737" s="73" t="s">
        <v>111</v>
      </c>
      <c r="AS737" s="611" t="s">
        <v>112</v>
      </c>
      <c r="AT737" s="498">
        <v>461914.89</v>
      </c>
      <c r="AU737" s="498">
        <v>461914.89</v>
      </c>
      <c r="AV737" s="498">
        <v>476560</v>
      </c>
      <c r="AW737" s="498">
        <v>476560</v>
      </c>
      <c r="AX737" s="498">
        <v>476560</v>
      </c>
      <c r="AY737" s="498">
        <v>476560</v>
      </c>
      <c r="AZ737" s="153" t="s">
        <v>193</v>
      </c>
    </row>
    <row r="738" spans="1:52" ht="89.25">
      <c r="A738" s="424">
        <v>617</v>
      </c>
      <c r="B738" s="422" t="s">
        <v>1673</v>
      </c>
      <c r="C738" s="424">
        <v>402000001</v>
      </c>
      <c r="D738" s="45" t="s">
        <v>79</v>
      </c>
      <c r="E738" s="519" t="s">
        <v>1820</v>
      </c>
      <c r="F738" s="519"/>
      <c r="G738" s="519"/>
      <c r="H738" s="519" t="s">
        <v>575</v>
      </c>
      <c r="I738" s="519"/>
      <c r="J738" s="519" t="s">
        <v>502</v>
      </c>
      <c r="K738" s="519" t="s">
        <v>71</v>
      </c>
      <c r="L738" s="519"/>
      <c r="M738" s="519"/>
      <c r="N738" s="519"/>
      <c r="O738" s="519"/>
      <c r="P738" s="519" t="s">
        <v>1821</v>
      </c>
      <c r="Q738" s="519" t="s">
        <v>1822</v>
      </c>
      <c r="R738" s="519"/>
      <c r="S738" s="519"/>
      <c r="T738" s="519"/>
      <c r="U738" s="519"/>
      <c r="V738" s="519">
        <v>11</v>
      </c>
      <c r="W738" s="519">
        <v>1</v>
      </c>
      <c r="X738" s="519" t="s">
        <v>69</v>
      </c>
      <c r="Y738" s="519"/>
      <c r="Z738" s="519"/>
      <c r="AA738" s="519"/>
      <c r="AB738" s="519" t="s">
        <v>1823</v>
      </c>
      <c r="AC738" s="519" t="s">
        <v>1824</v>
      </c>
      <c r="AD738" s="519"/>
      <c r="AE738" s="519"/>
      <c r="AF738" s="519"/>
      <c r="AG738" s="519"/>
      <c r="AH738" s="519"/>
      <c r="AI738" s="519"/>
      <c r="AJ738" s="519">
        <v>2</v>
      </c>
      <c r="AK738" s="519"/>
      <c r="AL738" s="519"/>
      <c r="AM738" s="519"/>
      <c r="AN738" s="523" t="s">
        <v>223</v>
      </c>
      <c r="AO738" s="611" t="s">
        <v>99</v>
      </c>
      <c r="AP738" s="611" t="s">
        <v>430</v>
      </c>
      <c r="AQ738" s="611" t="s">
        <v>1825</v>
      </c>
      <c r="AR738" s="73" t="s">
        <v>111</v>
      </c>
      <c r="AS738" s="611" t="s">
        <v>113</v>
      </c>
      <c r="AT738" s="498">
        <v>126514.07</v>
      </c>
      <c r="AU738" s="498">
        <v>126514.07</v>
      </c>
      <c r="AV738" s="498">
        <v>143900</v>
      </c>
      <c r="AW738" s="498">
        <v>143921.20000000001</v>
      </c>
      <c r="AX738" s="498">
        <v>143921.20000000001</v>
      </c>
      <c r="AY738" s="498">
        <v>143921.20000000001</v>
      </c>
      <c r="AZ738" s="153" t="s">
        <v>193</v>
      </c>
    </row>
    <row r="739" spans="1:52" ht="89.25">
      <c r="A739" s="424">
        <v>617</v>
      </c>
      <c r="B739" s="422" t="s">
        <v>1673</v>
      </c>
      <c r="C739" s="424">
        <v>402000001</v>
      </c>
      <c r="D739" s="45" t="s">
        <v>79</v>
      </c>
      <c r="E739" s="519" t="s">
        <v>1665</v>
      </c>
      <c r="F739" s="519"/>
      <c r="G739" s="519"/>
      <c r="H739" s="519" t="s">
        <v>71</v>
      </c>
      <c r="I739" s="519"/>
      <c r="J739" s="519" t="s">
        <v>510</v>
      </c>
      <c r="K739" s="519" t="s">
        <v>73</v>
      </c>
      <c r="L739" s="519" t="s">
        <v>71</v>
      </c>
      <c r="M739" s="519"/>
      <c r="N739" s="519"/>
      <c r="O739" s="519"/>
      <c r="P739" s="519" t="s">
        <v>186</v>
      </c>
      <c r="Q739" s="519" t="s">
        <v>1666</v>
      </c>
      <c r="R739" s="519"/>
      <c r="S739" s="519"/>
      <c r="T739" s="519" t="s">
        <v>71</v>
      </c>
      <c r="U739" s="519"/>
      <c r="V739" s="519" t="s">
        <v>75</v>
      </c>
      <c r="W739" s="519" t="s">
        <v>73</v>
      </c>
      <c r="X739" s="519"/>
      <c r="Y739" s="519"/>
      <c r="Z739" s="519"/>
      <c r="AA739" s="519"/>
      <c r="AB739" s="519" t="s">
        <v>187</v>
      </c>
      <c r="AC739" s="519" t="s">
        <v>1826</v>
      </c>
      <c r="AD739" s="519"/>
      <c r="AE739" s="519"/>
      <c r="AF739" s="519"/>
      <c r="AG739" s="519"/>
      <c r="AH739" s="519"/>
      <c r="AI739" s="519"/>
      <c r="AJ739" s="519"/>
      <c r="AK739" s="519"/>
      <c r="AL739" s="519"/>
      <c r="AM739" s="519" t="s">
        <v>1827</v>
      </c>
      <c r="AN739" s="523" t="s">
        <v>226</v>
      </c>
      <c r="AO739" s="611" t="s">
        <v>99</v>
      </c>
      <c r="AP739" s="611" t="s">
        <v>430</v>
      </c>
      <c r="AQ739" s="611" t="s">
        <v>1825</v>
      </c>
      <c r="AR739" s="73" t="s">
        <v>111</v>
      </c>
      <c r="AS739" s="611" t="s">
        <v>116</v>
      </c>
      <c r="AT739" s="498">
        <v>3751989.68</v>
      </c>
      <c r="AU739" s="498">
        <v>3751989.68</v>
      </c>
      <c r="AV739" s="498">
        <v>3344245.69</v>
      </c>
      <c r="AW739" s="498">
        <v>2259411.7999999998</v>
      </c>
      <c r="AX739" s="498">
        <v>2359611.7999999998</v>
      </c>
      <c r="AY739" s="498">
        <v>2359911.7999999998</v>
      </c>
      <c r="AZ739" s="153" t="s">
        <v>193</v>
      </c>
    </row>
    <row r="740" spans="1:52" ht="89.25">
      <c r="A740" s="424">
        <v>617</v>
      </c>
      <c r="B740" s="422" t="s">
        <v>1673</v>
      </c>
      <c r="C740" s="424">
        <v>402000001</v>
      </c>
      <c r="D740" s="45" t="s">
        <v>79</v>
      </c>
      <c r="E740" s="519" t="s">
        <v>1665</v>
      </c>
      <c r="F740" s="519"/>
      <c r="G740" s="519"/>
      <c r="H740" s="519" t="s">
        <v>71</v>
      </c>
      <c r="I740" s="519"/>
      <c r="J740" s="519" t="s">
        <v>510</v>
      </c>
      <c r="K740" s="519" t="s">
        <v>73</v>
      </c>
      <c r="L740" s="519" t="s">
        <v>71</v>
      </c>
      <c r="M740" s="519"/>
      <c r="N740" s="519"/>
      <c r="O740" s="519"/>
      <c r="P740" s="519" t="s">
        <v>186</v>
      </c>
      <c r="Q740" s="519" t="s">
        <v>1666</v>
      </c>
      <c r="R740" s="519"/>
      <c r="S740" s="519"/>
      <c r="T740" s="519" t="s">
        <v>71</v>
      </c>
      <c r="U740" s="519"/>
      <c r="V740" s="519" t="s">
        <v>75</v>
      </c>
      <c r="W740" s="519" t="s">
        <v>73</v>
      </c>
      <c r="X740" s="519"/>
      <c r="Y740" s="519"/>
      <c r="Z740" s="519"/>
      <c r="AA740" s="519"/>
      <c r="AB740" s="519" t="s">
        <v>187</v>
      </c>
      <c r="AC740" s="519" t="s">
        <v>1826</v>
      </c>
      <c r="AD740" s="519"/>
      <c r="AE740" s="519"/>
      <c r="AF740" s="519"/>
      <c r="AG740" s="519"/>
      <c r="AH740" s="519"/>
      <c r="AI740" s="519"/>
      <c r="AJ740" s="519"/>
      <c r="AK740" s="519"/>
      <c r="AL740" s="519"/>
      <c r="AM740" s="519" t="s">
        <v>1827</v>
      </c>
      <c r="AN740" s="523" t="s">
        <v>226</v>
      </c>
      <c r="AO740" s="611" t="s">
        <v>99</v>
      </c>
      <c r="AP740" s="611" t="s">
        <v>430</v>
      </c>
      <c r="AQ740" s="611" t="s">
        <v>1825</v>
      </c>
      <c r="AR740" s="73" t="s">
        <v>111</v>
      </c>
      <c r="AS740" s="611" t="s">
        <v>227</v>
      </c>
      <c r="AT740" s="498">
        <v>0</v>
      </c>
      <c r="AU740" s="498">
        <v>0</v>
      </c>
      <c r="AV740" s="498">
        <v>0</v>
      </c>
      <c r="AW740" s="498">
        <v>500000</v>
      </c>
      <c r="AX740" s="498">
        <v>508460</v>
      </c>
      <c r="AY740" s="498">
        <v>520160</v>
      </c>
      <c r="AZ740" s="153" t="s">
        <v>193</v>
      </c>
    </row>
    <row r="741" spans="1:52" ht="89.25">
      <c r="A741" s="424">
        <v>617</v>
      </c>
      <c r="B741" s="422" t="s">
        <v>1673</v>
      </c>
      <c r="C741" s="424">
        <v>402000001</v>
      </c>
      <c r="D741" s="45" t="s">
        <v>79</v>
      </c>
      <c r="E741" s="519" t="s">
        <v>1665</v>
      </c>
      <c r="F741" s="519"/>
      <c r="G741" s="519"/>
      <c r="H741" s="519" t="s">
        <v>71</v>
      </c>
      <c r="I741" s="519"/>
      <c r="J741" s="519" t="s">
        <v>510</v>
      </c>
      <c r="K741" s="519" t="s">
        <v>73</v>
      </c>
      <c r="L741" s="519" t="s">
        <v>71</v>
      </c>
      <c r="M741" s="519"/>
      <c r="N741" s="519"/>
      <c r="O741" s="519"/>
      <c r="P741" s="519" t="s">
        <v>186</v>
      </c>
      <c r="Q741" s="519" t="s">
        <v>1666</v>
      </c>
      <c r="R741" s="519"/>
      <c r="S741" s="519"/>
      <c r="T741" s="519" t="s">
        <v>71</v>
      </c>
      <c r="U741" s="519"/>
      <c r="V741" s="519" t="s">
        <v>75</v>
      </c>
      <c r="W741" s="519" t="s">
        <v>73</v>
      </c>
      <c r="X741" s="519"/>
      <c r="Y741" s="519"/>
      <c r="Z741" s="519"/>
      <c r="AA741" s="519"/>
      <c r="AB741" s="519" t="s">
        <v>187</v>
      </c>
      <c r="AC741" s="519" t="s">
        <v>1826</v>
      </c>
      <c r="AD741" s="519"/>
      <c r="AE741" s="519"/>
      <c r="AF741" s="519"/>
      <c r="AG741" s="519"/>
      <c r="AH741" s="519"/>
      <c r="AI741" s="519"/>
      <c r="AJ741" s="519"/>
      <c r="AK741" s="519"/>
      <c r="AL741" s="519"/>
      <c r="AM741" s="519" t="s">
        <v>1827</v>
      </c>
      <c r="AN741" s="523" t="s">
        <v>226</v>
      </c>
      <c r="AO741" s="611" t="s">
        <v>99</v>
      </c>
      <c r="AP741" s="611" t="s">
        <v>430</v>
      </c>
      <c r="AQ741" s="611" t="s">
        <v>1825</v>
      </c>
      <c r="AR741" s="73" t="s">
        <v>111</v>
      </c>
      <c r="AS741" s="611" t="s">
        <v>117</v>
      </c>
      <c r="AT741" s="498">
        <v>79963</v>
      </c>
      <c r="AU741" s="498">
        <v>79963</v>
      </c>
      <c r="AV741" s="498">
        <v>80000</v>
      </c>
      <c r="AW741" s="498">
        <v>75941</v>
      </c>
      <c r="AX741" s="498">
        <v>75941</v>
      </c>
      <c r="AY741" s="498">
        <v>75941</v>
      </c>
      <c r="AZ741" s="153" t="s">
        <v>193</v>
      </c>
    </row>
    <row r="742" spans="1:52" ht="89.25">
      <c r="A742" s="424">
        <v>617</v>
      </c>
      <c r="B742" s="422" t="s">
        <v>1673</v>
      </c>
      <c r="C742" s="424">
        <v>402000001</v>
      </c>
      <c r="D742" s="45" t="s">
        <v>79</v>
      </c>
      <c r="E742" s="519" t="s">
        <v>1665</v>
      </c>
      <c r="F742" s="519"/>
      <c r="G742" s="519"/>
      <c r="H742" s="519" t="s">
        <v>71</v>
      </c>
      <c r="I742" s="519"/>
      <c r="J742" s="519" t="s">
        <v>72</v>
      </c>
      <c r="K742" s="519" t="s">
        <v>73</v>
      </c>
      <c r="L742" s="519" t="s">
        <v>1710</v>
      </c>
      <c r="M742" s="519"/>
      <c r="N742" s="519"/>
      <c r="O742" s="519"/>
      <c r="P742" s="519" t="s">
        <v>186</v>
      </c>
      <c r="Q742" s="519" t="s">
        <v>1666</v>
      </c>
      <c r="R742" s="519"/>
      <c r="S742" s="519"/>
      <c r="T742" s="519" t="s">
        <v>71</v>
      </c>
      <c r="U742" s="519"/>
      <c r="V742" s="519" t="s">
        <v>75</v>
      </c>
      <c r="W742" s="519" t="s">
        <v>73</v>
      </c>
      <c r="X742" s="519"/>
      <c r="Y742" s="519"/>
      <c r="Z742" s="519"/>
      <c r="AA742" s="519"/>
      <c r="AB742" s="519" t="s">
        <v>187</v>
      </c>
      <c r="AC742" s="519" t="s">
        <v>1826</v>
      </c>
      <c r="AD742" s="519"/>
      <c r="AE742" s="519"/>
      <c r="AF742" s="519"/>
      <c r="AG742" s="519"/>
      <c r="AH742" s="519"/>
      <c r="AI742" s="519"/>
      <c r="AJ742" s="519"/>
      <c r="AK742" s="519"/>
      <c r="AL742" s="519"/>
      <c r="AM742" s="519" t="s">
        <v>1827</v>
      </c>
      <c r="AN742" s="523" t="s">
        <v>226</v>
      </c>
      <c r="AO742" s="611" t="s">
        <v>99</v>
      </c>
      <c r="AP742" s="611" t="s">
        <v>430</v>
      </c>
      <c r="AQ742" s="611" t="s">
        <v>1825</v>
      </c>
      <c r="AR742" s="73" t="s">
        <v>111</v>
      </c>
      <c r="AS742" s="611" t="s">
        <v>118</v>
      </c>
      <c r="AT742" s="498">
        <v>16428</v>
      </c>
      <c r="AU742" s="498">
        <v>16428</v>
      </c>
      <c r="AV742" s="498">
        <v>16980.8</v>
      </c>
      <c r="AW742" s="498">
        <v>16427.2</v>
      </c>
      <c r="AX742" s="498">
        <v>16427.2</v>
      </c>
      <c r="AY742" s="498">
        <v>16427.2</v>
      </c>
      <c r="AZ742" s="153" t="s">
        <v>193</v>
      </c>
    </row>
    <row r="743" spans="1:52" ht="89.25">
      <c r="A743" s="424">
        <v>617</v>
      </c>
      <c r="B743" s="422" t="s">
        <v>1673</v>
      </c>
      <c r="C743" s="424">
        <v>402000001</v>
      </c>
      <c r="D743" s="45" t="s">
        <v>79</v>
      </c>
      <c r="E743" s="519" t="s">
        <v>1665</v>
      </c>
      <c r="F743" s="519"/>
      <c r="G743" s="519"/>
      <c r="H743" s="519" t="s">
        <v>71</v>
      </c>
      <c r="I743" s="519"/>
      <c r="J743" s="519" t="s">
        <v>510</v>
      </c>
      <c r="K743" s="519" t="s">
        <v>73</v>
      </c>
      <c r="L743" s="519" t="s">
        <v>71</v>
      </c>
      <c r="M743" s="519"/>
      <c r="N743" s="519"/>
      <c r="O743" s="519"/>
      <c r="P743" s="519" t="s">
        <v>186</v>
      </c>
      <c r="Q743" s="519" t="s">
        <v>1729</v>
      </c>
      <c r="R743" s="519"/>
      <c r="S743" s="519"/>
      <c r="T743" s="519" t="s">
        <v>71</v>
      </c>
      <c r="U743" s="519"/>
      <c r="V743" s="519" t="s">
        <v>75</v>
      </c>
      <c r="W743" s="519" t="s">
        <v>73</v>
      </c>
      <c r="X743" s="519"/>
      <c r="Y743" s="519"/>
      <c r="Z743" s="519"/>
      <c r="AA743" s="519"/>
      <c r="AB743" s="519" t="s">
        <v>187</v>
      </c>
      <c r="AC743" s="519" t="s">
        <v>1828</v>
      </c>
      <c r="AD743" s="519"/>
      <c r="AE743" s="519"/>
      <c r="AF743" s="519"/>
      <c r="AG743" s="519"/>
      <c r="AH743" s="519">
        <v>2</v>
      </c>
      <c r="AI743" s="519"/>
      <c r="AJ743" s="519" t="s">
        <v>992</v>
      </c>
      <c r="AK743" s="519">
        <v>11</v>
      </c>
      <c r="AL743" s="519"/>
      <c r="AM743" s="519"/>
      <c r="AN743" s="523" t="s">
        <v>1829</v>
      </c>
      <c r="AO743" s="611" t="s">
        <v>99</v>
      </c>
      <c r="AP743" s="611" t="s">
        <v>430</v>
      </c>
      <c r="AQ743" s="611" t="s">
        <v>1825</v>
      </c>
      <c r="AR743" s="73" t="s">
        <v>111</v>
      </c>
      <c r="AS743" s="611" t="s">
        <v>119</v>
      </c>
      <c r="AT743" s="498">
        <v>19.21</v>
      </c>
      <c r="AU743" s="498">
        <v>19.21</v>
      </c>
      <c r="AV743" s="498">
        <v>19.2</v>
      </c>
      <c r="AW743" s="498">
        <v>0</v>
      </c>
      <c r="AX743" s="498">
        <v>0</v>
      </c>
      <c r="AY743" s="498">
        <v>0</v>
      </c>
      <c r="AZ743" s="153" t="s">
        <v>193</v>
      </c>
    </row>
    <row r="744" spans="1:52" ht="229.5">
      <c r="A744" s="424">
        <v>617</v>
      </c>
      <c r="B744" s="422" t="s">
        <v>1673</v>
      </c>
      <c r="C744" s="424">
        <v>404020039</v>
      </c>
      <c r="D744" s="45" t="s">
        <v>1830</v>
      </c>
      <c r="E744" s="519" t="s">
        <v>1665</v>
      </c>
      <c r="F744" s="519"/>
      <c r="G744" s="519"/>
      <c r="H744" s="519" t="s">
        <v>71</v>
      </c>
      <c r="I744" s="519"/>
      <c r="J744" s="519" t="s">
        <v>510</v>
      </c>
      <c r="K744" s="519" t="s">
        <v>73</v>
      </c>
      <c r="L744" s="519" t="s">
        <v>71</v>
      </c>
      <c r="M744" s="519"/>
      <c r="N744" s="519"/>
      <c r="O744" s="519"/>
      <c r="P744" s="519" t="s">
        <v>186</v>
      </c>
      <c r="Q744" s="519" t="s">
        <v>1831</v>
      </c>
      <c r="R744" s="519"/>
      <c r="S744" s="519"/>
      <c r="T744" s="519" t="s">
        <v>71</v>
      </c>
      <c r="U744" s="519"/>
      <c r="V744" s="519" t="s">
        <v>1832</v>
      </c>
      <c r="W744" s="519" t="s">
        <v>73</v>
      </c>
      <c r="X744" s="519">
        <v>2</v>
      </c>
      <c r="Y744" s="519"/>
      <c r="Z744" s="519"/>
      <c r="AA744" s="519"/>
      <c r="AB744" s="519" t="s">
        <v>1833</v>
      </c>
      <c r="AC744" s="519" t="s">
        <v>1834</v>
      </c>
      <c r="AD744" s="519"/>
      <c r="AE744" s="519"/>
      <c r="AF744" s="519"/>
      <c r="AG744" s="519"/>
      <c r="AH744" s="519"/>
      <c r="AI744" s="519"/>
      <c r="AJ744" s="519"/>
      <c r="AK744" s="519"/>
      <c r="AL744" s="519"/>
      <c r="AM744" s="519" t="s">
        <v>1835</v>
      </c>
      <c r="AN744" s="523" t="s">
        <v>1836</v>
      </c>
      <c r="AO744" s="611" t="s">
        <v>99</v>
      </c>
      <c r="AP744" s="611" t="s">
        <v>68</v>
      </c>
      <c r="AQ744" s="611" t="s">
        <v>3191</v>
      </c>
      <c r="AR744" s="73" t="s">
        <v>3192</v>
      </c>
      <c r="AS744" s="611" t="s">
        <v>116</v>
      </c>
      <c r="AT744" s="498">
        <v>0</v>
      </c>
      <c r="AU744" s="498">
        <v>0</v>
      </c>
      <c r="AV744" s="498">
        <v>0</v>
      </c>
      <c r="AW744" s="498">
        <v>700000</v>
      </c>
      <c r="AX744" s="498">
        <v>700000</v>
      </c>
      <c r="AY744" s="498">
        <v>700000</v>
      </c>
      <c r="AZ744" s="153" t="s">
        <v>193</v>
      </c>
    </row>
    <row r="745" spans="1:52" ht="255">
      <c r="A745" s="424">
        <v>617</v>
      </c>
      <c r="B745" s="422" t="s">
        <v>1673</v>
      </c>
      <c r="C745" s="424">
        <v>402000001</v>
      </c>
      <c r="D745" s="45" t="s">
        <v>79</v>
      </c>
      <c r="E745" s="519" t="s">
        <v>1837</v>
      </c>
      <c r="F745" s="519"/>
      <c r="G745" s="519"/>
      <c r="H745" s="519" t="s">
        <v>1838</v>
      </c>
      <c r="I745" s="519"/>
      <c r="J745" s="519" t="s">
        <v>1839</v>
      </c>
      <c r="K745" s="519" t="s">
        <v>1840</v>
      </c>
      <c r="L745" s="519" t="s">
        <v>1841</v>
      </c>
      <c r="M745" s="519"/>
      <c r="N745" s="519"/>
      <c r="O745" s="519"/>
      <c r="P745" s="519" t="s">
        <v>1842</v>
      </c>
      <c r="Q745" s="519" t="s">
        <v>1843</v>
      </c>
      <c r="R745" s="519"/>
      <c r="S745" s="519"/>
      <c r="T745" s="519" t="s">
        <v>1689</v>
      </c>
      <c r="U745" s="519"/>
      <c r="V745" s="519" t="s">
        <v>1844</v>
      </c>
      <c r="W745" s="519" t="s">
        <v>1845</v>
      </c>
      <c r="X745" s="519"/>
      <c r="Y745" s="519"/>
      <c r="Z745" s="519"/>
      <c r="AA745" s="519"/>
      <c r="AB745" s="519" t="s">
        <v>1846</v>
      </c>
      <c r="AC745" s="519" t="s">
        <v>1847</v>
      </c>
      <c r="AD745" s="519"/>
      <c r="AE745" s="519"/>
      <c r="AF745" s="519"/>
      <c r="AG745" s="519"/>
      <c r="AH745" s="519"/>
      <c r="AI745" s="519"/>
      <c r="AJ745" s="519" t="s">
        <v>1848</v>
      </c>
      <c r="AK745" s="519"/>
      <c r="AL745" s="519"/>
      <c r="AM745" s="519"/>
      <c r="AN745" s="523" t="s">
        <v>1849</v>
      </c>
      <c r="AO745" s="611" t="s">
        <v>99</v>
      </c>
      <c r="AP745" s="611" t="s">
        <v>430</v>
      </c>
      <c r="AQ745" s="611" t="s">
        <v>1850</v>
      </c>
      <c r="AR745" s="73" t="s">
        <v>121</v>
      </c>
      <c r="AS745" s="611" t="s">
        <v>113</v>
      </c>
      <c r="AT745" s="498">
        <v>7167420.2999999998</v>
      </c>
      <c r="AU745" s="498">
        <v>7167420.2999999998</v>
      </c>
      <c r="AV745" s="498">
        <v>8168618.3099999996</v>
      </c>
      <c r="AW745" s="498">
        <v>8167911.6200000001</v>
      </c>
      <c r="AX745" s="498">
        <v>8167911.6200000001</v>
      </c>
      <c r="AY745" s="498">
        <v>8167911.6200000001</v>
      </c>
      <c r="AZ745" s="153" t="s">
        <v>193</v>
      </c>
    </row>
    <row r="746" spans="1:52" ht="89.25">
      <c r="A746" s="424">
        <v>617</v>
      </c>
      <c r="B746" s="422" t="s">
        <v>1673</v>
      </c>
      <c r="C746" s="424">
        <v>402000001</v>
      </c>
      <c r="D746" s="45" t="s">
        <v>79</v>
      </c>
      <c r="E746" s="519" t="s">
        <v>1665</v>
      </c>
      <c r="F746" s="519"/>
      <c r="G746" s="519"/>
      <c r="H746" s="519">
        <v>3</v>
      </c>
      <c r="I746" s="519"/>
      <c r="J746" s="519" t="s">
        <v>72</v>
      </c>
      <c r="K746" s="519" t="s">
        <v>73</v>
      </c>
      <c r="L746" s="519"/>
      <c r="M746" s="519" t="s">
        <v>71</v>
      </c>
      <c r="N746" s="519"/>
      <c r="O746" s="519"/>
      <c r="P746" s="519" t="s">
        <v>186</v>
      </c>
      <c r="Q746" s="519" t="s">
        <v>1666</v>
      </c>
      <c r="R746" s="519"/>
      <c r="S746" s="519"/>
      <c r="T746" s="519" t="s">
        <v>71</v>
      </c>
      <c r="U746" s="519"/>
      <c r="V746" s="519" t="s">
        <v>75</v>
      </c>
      <c r="W746" s="519" t="s">
        <v>73</v>
      </c>
      <c r="X746" s="519"/>
      <c r="Y746" s="519"/>
      <c r="Z746" s="519"/>
      <c r="AA746" s="519"/>
      <c r="AB746" s="519" t="s">
        <v>187</v>
      </c>
      <c r="AC746" s="519" t="s">
        <v>1705</v>
      </c>
      <c r="AD746" s="519"/>
      <c r="AE746" s="519"/>
      <c r="AF746" s="519"/>
      <c r="AG746" s="519"/>
      <c r="AH746" s="519"/>
      <c r="AI746" s="519"/>
      <c r="AJ746" s="519"/>
      <c r="AK746" s="519"/>
      <c r="AL746" s="519"/>
      <c r="AM746" s="519" t="s">
        <v>1851</v>
      </c>
      <c r="AN746" s="523" t="s">
        <v>1707</v>
      </c>
      <c r="AO746" s="611" t="s">
        <v>99</v>
      </c>
      <c r="AP746" s="611" t="s">
        <v>68</v>
      </c>
      <c r="AQ746" s="611" t="s">
        <v>1852</v>
      </c>
      <c r="AR746" s="73" t="s">
        <v>104</v>
      </c>
      <c r="AS746" s="611" t="s">
        <v>105</v>
      </c>
      <c r="AT746" s="498">
        <v>16713.72</v>
      </c>
      <c r="AU746" s="498">
        <v>16713.72</v>
      </c>
      <c r="AV746" s="498">
        <v>535064</v>
      </c>
      <c r="AW746" s="498">
        <v>0</v>
      </c>
      <c r="AX746" s="498">
        <v>0</v>
      </c>
      <c r="AY746" s="498">
        <v>0</v>
      </c>
      <c r="AZ746" s="153" t="s">
        <v>193</v>
      </c>
    </row>
    <row r="747" spans="1:52" ht="267.75">
      <c r="A747" s="424">
        <v>617</v>
      </c>
      <c r="B747" s="422" t="s">
        <v>1673</v>
      </c>
      <c r="C747" s="424">
        <v>402000002</v>
      </c>
      <c r="D747" s="45" t="s">
        <v>91</v>
      </c>
      <c r="E747" s="519" t="s">
        <v>1837</v>
      </c>
      <c r="F747" s="519"/>
      <c r="G747" s="519"/>
      <c r="H747" s="519" t="s">
        <v>1838</v>
      </c>
      <c r="I747" s="519"/>
      <c r="J747" s="519" t="s">
        <v>1839</v>
      </c>
      <c r="K747" s="519" t="s">
        <v>1840</v>
      </c>
      <c r="L747" s="519" t="s">
        <v>1841</v>
      </c>
      <c r="M747" s="519"/>
      <c r="N747" s="519"/>
      <c r="O747" s="519"/>
      <c r="P747" s="519" t="s">
        <v>1842</v>
      </c>
      <c r="Q747" s="519" t="s">
        <v>1843</v>
      </c>
      <c r="R747" s="519"/>
      <c r="S747" s="519"/>
      <c r="T747" s="519" t="s">
        <v>1689</v>
      </c>
      <c r="U747" s="519"/>
      <c r="V747" s="519" t="s">
        <v>1853</v>
      </c>
      <c r="W747" s="519" t="s">
        <v>1845</v>
      </c>
      <c r="X747" s="519"/>
      <c r="Y747" s="519"/>
      <c r="Z747" s="519"/>
      <c r="AA747" s="519"/>
      <c r="AB747" s="519" t="s">
        <v>1846</v>
      </c>
      <c r="AC747" s="519" t="s">
        <v>1854</v>
      </c>
      <c r="AD747" s="519"/>
      <c r="AE747" s="519"/>
      <c r="AF747" s="519"/>
      <c r="AG747" s="519"/>
      <c r="AH747" s="519"/>
      <c r="AI747" s="519"/>
      <c r="AJ747" s="519" t="s">
        <v>1855</v>
      </c>
      <c r="AK747" s="519"/>
      <c r="AL747" s="519"/>
      <c r="AM747" s="519"/>
      <c r="AN747" s="523" t="s">
        <v>1856</v>
      </c>
      <c r="AO747" s="611" t="s">
        <v>99</v>
      </c>
      <c r="AP747" s="611" t="s">
        <v>430</v>
      </c>
      <c r="AQ747" s="611" t="s">
        <v>1850</v>
      </c>
      <c r="AR747" s="73" t="s">
        <v>121</v>
      </c>
      <c r="AS747" s="611" t="s">
        <v>115</v>
      </c>
      <c r="AT747" s="498">
        <v>23876159.510000002</v>
      </c>
      <c r="AU747" s="498">
        <v>23876159.510000002</v>
      </c>
      <c r="AV747" s="498">
        <v>27048405</v>
      </c>
      <c r="AW747" s="498">
        <v>27046065</v>
      </c>
      <c r="AX747" s="498">
        <v>27046065</v>
      </c>
      <c r="AY747" s="498">
        <v>27046065</v>
      </c>
      <c r="AZ747" s="153" t="s">
        <v>193</v>
      </c>
    </row>
    <row r="748" spans="1:52" ht="204">
      <c r="A748" s="424">
        <v>617</v>
      </c>
      <c r="B748" s="422" t="s">
        <v>1673</v>
      </c>
      <c r="C748" s="424">
        <v>404020001</v>
      </c>
      <c r="D748" s="45" t="s">
        <v>500</v>
      </c>
      <c r="E748" s="519" t="s">
        <v>1857</v>
      </c>
      <c r="F748" s="519"/>
      <c r="G748" s="519"/>
      <c r="H748" s="519" t="s">
        <v>1858</v>
      </c>
      <c r="I748" s="519"/>
      <c r="J748" s="519" t="s">
        <v>1859</v>
      </c>
      <c r="K748" s="519" t="s">
        <v>1860</v>
      </c>
      <c r="L748" s="519" t="s">
        <v>1861</v>
      </c>
      <c r="M748" s="519"/>
      <c r="N748" s="519"/>
      <c r="O748" s="519"/>
      <c r="P748" s="519" t="s">
        <v>1862</v>
      </c>
      <c r="Q748" s="519" t="s">
        <v>1863</v>
      </c>
      <c r="R748" s="519"/>
      <c r="S748" s="519"/>
      <c r="T748" s="519"/>
      <c r="U748" s="519"/>
      <c r="V748" s="519" t="s">
        <v>1864</v>
      </c>
      <c r="W748" s="519" t="s">
        <v>1865</v>
      </c>
      <c r="X748" s="519" t="s">
        <v>1866</v>
      </c>
      <c r="Y748" s="519"/>
      <c r="Z748" s="519"/>
      <c r="AA748" s="519"/>
      <c r="AB748" s="519" t="s">
        <v>1867</v>
      </c>
      <c r="AC748" s="519" t="s">
        <v>1824</v>
      </c>
      <c r="AD748" s="519"/>
      <c r="AE748" s="519"/>
      <c r="AF748" s="519"/>
      <c r="AG748" s="519"/>
      <c r="AH748" s="519"/>
      <c r="AI748" s="519"/>
      <c r="AJ748" s="519">
        <v>2</v>
      </c>
      <c r="AK748" s="519"/>
      <c r="AL748" s="519"/>
      <c r="AM748" s="519"/>
      <c r="AN748" s="523" t="s">
        <v>223</v>
      </c>
      <c r="AO748" s="611" t="s">
        <v>99</v>
      </c>
      <c r="AP748" s="611" t="s">
        <v>430</v>
      </c>
      <c r="AQ748" s="611" t="s">
        <v>1868</v>
      </c>
      <c r="AR748" s="73" t="s">
        <v>508</v>
      </c>
      <c r="AS748" s="611">
        <v>122</v>
      </c>
      <c r="AT748" s="498">
        <v>31789.94</v>
      </c>
      <c r="AU748" s="498">
        <v>31789.94</v>
      </c>
      <c r="AV748" s="498">
        <v>38895</v>
      </c>
      <c r="AW748" s="498">
        <v>38295</v>
      </c>
      <c r="AX748" s="498">
        <v>38295</v>
      </c>
      <c r="AY748" s="498">
        <v>38295</v>
      </c>
      <c r="AZ748" s="153" t="s">
        <v>241</v>
      </c>
    </row>
    <row r="749" spans="1:52" ht="267.75">
      <c r="A749" s="424">
        <v>617</v>
      </c>
      <c r="B749" s="422" t="s">
        <v>1673</v>
      </c>
      <c r="C749" s="424">
        <v>404020001</v>
      </c>
      <c r="D749" s="45" t="s">
        <v>500</v>
      </c>
      <c r="E749" s="519" t="s">
        <v>1857</v>
      </c>
      <c r="F749" s="519"/>
      <c r="G749" s="519"/>
      <c r="H749" s="519" t="s">
        <v>1858</v>
      </c>
      <c r="I749" s="519"/>
      <c r="J749" s="519" t="s">
        <v>1869</v>
      </c>
      <c r="K749" s="519" t="s">
        <v>1870</v>
      </c>
      <c r="L749" s="519" t="s">
        <v>1861</v>
      </c>
      <c r="M749" s="519"/>
      <c r="N749" s="519"/>
      <c r="O749" s="519"/>
      <c r="P749" s="519" t="s">
        <v>1862</v>
      </c>
      <c r="Q749" s="519" t="s">
        <v>1871</v>
      </c>
      <c r="R749" s="519"/>
      <c r="S749" s="519"/>
      <c r="T749" s="519"/>
      <c r="U749" s="519"/>
      <c r="V749" s="519" t="s">
        <v>1872</v>
      </c>
      <c r="W749" s="519" t="s">
        <v>1873</v>
      </c>
      <c r="X749" s="519" t="s">
        <v>1874</v>
      </c>
      <c r="Y749" s="519"/>
      <c r="Z749" s="519"/>
      <c r="AA749" s="519"/>
      <c r="AB749" s="519" t="s">
        <v>1867</v>
      </c>
      <c r="AC749" s="519" t="s">
        <v>1875</v>
      </c>
      <c r="AD749" s="519"/>
      <c r="AE749" s="519"/>
      <c r="AF749" s="519"/>
      <c r="AG749" s="519"/>
      <c r="AH749" s="519"/>
      <c r="AI749" s="519"/>
      <c r="AJ749" s="519" t="s">
        <v>1855</v>
      </c>
      <c r="AK749" s="519"/>
      <c r="AL749" s="519"/>
      <c r="AM749" s="519"/>
      <c r="AN749" s="523" t="s">
        <v>1876</v>
      </c>
      <c r="AO749" s="611" t="s">
        <v>99</v>
      </c>
      <c r="AP749" s="611" t="s">
        <v>430</v>
      </c>
      <c r="AQ749" s="611" t="s">
        <v>1868</v>
      </c>
      <c r="AR749" s="73" t="s">
        <v>508</v>
      </c>
      <c r="AS749" s="611">
        <v>129</v>
      </c>
      <c r="AT749" s="498">
        <v>253433.35</v>
      </c>
      <c r="AU749" s="498">
        <v>253433.35</v>
      </c>
      <c r="AV749" s="498">
        <v>314260</v>
      </c>
      <c r="AW749" s="498">
        <v>314257.88</v>
      </c>
      <c r="AX749" s="498">
        <v>314257.88</v>
      </c>
      <c r="AY749" s="498">
        <v>314257.88</v>
      </c>
      <c r="AZ749" s="153" t="s">
        <v>241</v>
      </c>
    </row>
    <row r="750" spans="1:52" ht="242.25">
      <c r="A750" s="424">
        <v>617</v>
      </c>
      <c r="B750" s="422" t="s">
        <v>1673</v>
      </c>
      <c r="C750" s="424">
        <v>404020001</v>
      </c>
      <c r="D750" s="45" t="s">
        <v>500</v>
      </c>
      <c r="E750" s="519" t="s">
        <v>1877</v>
      </c>
      <c r="F750" s="519"/>
      <c r="G750" s="519"/>
      <c r="H750" s="519" t="s">
        <v>1878</v>
      </c>
      <c r="I750" s="519"/>
      <c r="J750" s="519" t="s">
        <v>1879</v>
      </c>
      <c r="K750" s="519" t="s">
        <v>1880</v>
      </c>
      <c r="L750" s="519" t="s">
        <v>1861</v>
      </c>
      <c r="M750" s="519"/>
      <c r="N750" s="519"/>
      <c r="O750" s="519"/>
      <c r="P750" s="519" t="s">
        <v>1881</v>
      </c>
      <c r="Q750" s="519" t="s">
        <v>1882</v>
      </c>
      <c r="R750" s="519"/>
      <c r="S750" s="519"/>
      <c r="T750" s="519"/>
      <c r="U750" s="519"/>
      <c r="V750" s="519" t="s">
        <v>1883</v>
      </c>
      <c r="W750" s="519" t="s">
        <v>1884</v>
      </c>
      <c r="X750" s="519"/>
      <c r="Y750" s="519"/>
      <c r="Z750" s="519"/>
      <c r="AA750" s="519"/>
      <c r="AB750" s="519" t="s">
        <v>1363</v>
      </c>
      <c r="AC750" s="519" t="s">
        <v>925</v>
      </c>
      <c r="AD750" s="519"/>
      <c r="AE750" s="519"/>
      <c r="AF750" s="519"/>
      <c r="AG750" s="519"/>
      <c r="AH750" s="519"/>
      <c r="AI750" s="519"/>
      <c r="AJ750" s="519"/>
      <c r="AK750" s="519"/>
      <c r="AL750" s="519"/>
      <c r="AM750" s="519" t="s">
        <v>1885</v>
      </c>
      <c r="AN750" s="523" t="s">
        <v>226</v>
      </c>
      <c r="AO750" s="611" t="s">
        <v>99</v>
      </c>
      <c r="AP750" s="611" t="s">
        <v>430</v>
      </c>
      <c r="AQ750" s="611" t="s">
        <v>1868</v>
      </c>
      <c r="AR750" s="73" t="s">
        <v>508</v>
      </c>
      <c r="AS750" s="611">
        <v>244</v>
      </c>
      <c r="AT750" s="498">
        <v>153570</v>
      </c>
      <c r="AU750" s="498">
        <v>153570</v>
      </c>
      <c r="AV750" s="498">
        <v>103867.99</v>
      </c>
      <c r="AW750" s="498">
        <v>94075.12</v>
      </c>
      <c r="AX750" s="498">
        <v>94075.12</v>
      </c>
      <c r="AY750" s="498">
        <v>94075.12</v>
      </c>
      <c r="AZ750" s="153" t="s">
        <v>241</v>
      </c>
    </row>
    <row r="751" spans="1:52" ht="229.5">
      <c r="A751" s="424">
        <v>617</v>
      </c>
      <c r="B751" s="422" t="s">
        <v>1673</v>
      </c>
      <c r="C751" s="424">
        <v>404020002</v>
      </c>
      <c r="D751" s="45" t="s">
        <v>517</v>
      </c>
      <c r="E751" s="519" t="s">
        <v>1886</v>
      </c>
      <c r="F751" s="519"/>
      <c r="G751" s="519"/>
      <c r="H751" s="519" t="s">
        <v>1887</v>
      </c>
      <c r="I751" s="519"/>
      <c r="J751" s="519" t="s">
        <v>1888</v>
      </c>
      <c r="K751" s="519" t="s">
        <v>1889</v>
      </c>
      <c r="L751" s="519" t="s">
        <v>1890</v>
      </c>
      <c r="M751" s="519"/>
      <c r="N751" s="519"/>
      <c r="O751" s="519"/>
      <c r="P751" s="519" t="s">
        <v>1891</v>
      </c>
      <c r="Q751" s="519" t="s">
        <v>1871</v>
      </c>
      <c r="R751" s="519"/>
      <c r="S751" s="519"/>
      <c r="T751" s="519"/>
      <c r="U751" s="519"/>
      <c r="V751" s="519" t="s">
        <v>1892</v>
      </c>
      <c r="W751" s="519" t="s">
        <v>1893</v>
      </c>
      <c r="X751" s="519"/>
      <c r="Y751" s="519"/>
      <c r="Z751" s="519"/>
      <c r="AA751" s="519"/>
      <c r="AB751" s="519" t="s">
        <v>1867</v>
      </c>
      <c r="AC751" s="519" t="s">
        <v>1894</v>
      </c>
      <c r="AD751" s="519"/>
      <c r="AE751" s="519"/>
      <c r="AF751" s="519"/>
      <c r="AG751" s="519"/>
      <c r="AH751" s="519"/>
      <c r="AI751" s="519"/>
      <c r="AJ751" s="519" t="s">
        <v>73</v>
      </c>
      <c r="AK751" s="519"/>
      <c r="AL751" s="519"/>
      <c r="AM751" s="519"/>
      <c r="AN751" s="523" t="s">
        <v>231</v>
      </c>
      <c r="AO751" s="611" t="s">
        <v>99</v>
      </c>
      <c r="AP751" s="611" t="s">
        <v>430</v>
      </c>
      <c r="AQ751" s="611" t="s">
        <v>1868</v>
      </c>
      <c r="AR751" s="73" t="s">
        <v>508</v>
      </c>
      <c r="AS751" s="611" t="s">
        <v>115</v>
      </c>
      <c r="AT751" s="498">
        <v>844992.02</v>
      </c>
      <c r="AU751" s="498">
        <v>844992.02</v>
      </c>
      <c r="AV751" s="498">
        <v>1001705</v>
      </c>
      <c r="AW751" s="498">
        <v>1002294</v>
      </c>
      <c r="AX751" s="498">
        <v>1002294</v>
      </c>
      <c r="AY751" s="498">
        <v>1002294</v>
      </c>
      <c r="AZ751" s="153" t="s">
        <v>241</v>
      </c>
    </row>
    <row r="752" spans="1:52" ht="229.5">
      <c r="A752" s="424">
        <v>617</v>
      </c>
      <c r="B752" s="422" t="s">
        <v>1673</v>
      </c>
      <c r="C752" s="424">
        <v>404020039</v>
      </c>
      <c r="D752" s="45" t="s">
        <v>1830</v>
      </c>
      <c r="E752" s="519" t="s">
        <v>1665</v>
      </c>
      <c r="F752" s="519"/>
      <c r="G752" s="519"/>
      <c r="H752" s="519" t="s">
        <v>1301</v>
      </c>
      <c r="I752" s="519"/>
      <c r="J752" s="519" t="s">
        <v>1337</v>
      </c>
      <c r="K752" s="519" t="s">
        <v>520</v>
      </c>
      <c r="L752" s="519"/>
      <c r="M752" s="519"/>
      <c r="N752" s="519"/>
      <c r="O752" s="519"/>
      <c r="P752" s="519" t="s">
        <v>1895</v>
      </c>
      <c r="Q752" s="519" t="s">
        <v>1896</v>
      </c>
      <c r="R752" s="519"/>
      <c r="S752" s="519"/>
      <c r="T752" s="519"/>
      <c r="U752" s="519"/>
      <c r="V752" s="519" t="s">
        <v>1897</v>
      </c>
      <c r="W752" s="519" t="s">
        <v>1893</v>
      </c>
      <c r="X752" s="519"/>
      <c r="Y752" s="519"/>
      <c r="Z752" s="519"/>
      <c r="AA752" s="519"/>
      <c r="AB752" s="519" t="s">
        <v>1895</v>
      </c>
      <c r="AC752" s="519" t="s">
        <v>1898</v>
      </c>
      <c r="AD752" s="519"/>
      <c r="AE752" s="519"/>
      <c r="AF752" s="519"/>
      <c r="AG752" s="519"/>
      <c r="AH752" s="519"/>
      <c r="AI752" s="519"/>
      <c r="AJ752" s="519" t="s">
        <v>1899</v>
      </c>
      <c r="AK752" s="519" t="s">
        <v>1900</v>
      </c>
      <c r="AL752" s="519"/>
      <c r="AM752" s="519"/>
      <c r="AN752" s="523" t="s">
        <v>1901</v>
      </c>
      <c r="AO752" s="611" t="s">
        <v>99</v>
      </c>
      <c r="AP752" s="611" t="s">
        <v>430</v>
      </c>
      <c r="AQ752" s="611" t="s">
        <v>1902</v>
      </c>
      <c r="AR752" s="73" t="s">
        <v>1903</v>
      </c>
      <c r="AS752" s="611" t="s">
        <v>116</v>
      </c>
      <c r="AT752" s="498">
        <v>72790</v>
      </c>
      <c r="AU752" s="498">
        <v>72790</v>
      </c>
      <c r="AV752" s="498">
        <v>74497.02</v>
      </c>
      <c r="AW752" s="498">
        <v>76000</v>
      </c>
      <c r="AX752" s="498">
        <v>76000</v>
      </c>
      <c r="AY752" s="498">
        <v>76000</v>
      </c>
      <c r="AZ752" s="153" t="s">
        <v>241</v>
      </c>
    </row>
    <row r="753" spans="1:236 16371:16376" ht="242.25">
      <c r="A753" s="424">
        <v>617</v>
      </c>
      <c r="B753" s="422" t="s">
        <v>1673</v>
      </c>
      <c r="C753" s="424">
        <v>401000032</v>
      </c>
      <c r="D753" s="45" t="s">
        <v>1904</v>
      </c>
      <c r="E753" s="519" t="s">
        <v>1665</v>
      </c>
      <c r="F753" s="519"/>
      <c r="G753" s="519"/>
      <c r="H753" s="519">
        <v>3</v>
      </c>
      <c r="I753" s="519"/>
      <c r="J753" s="519" t="s">
        <v>72</v>
      </c>
      <c r="K753" s="519" t="s">
        <v>73</v>
      </c>
      <c r="L753" s="519" t="s">
        <v>510</v>
      </c>
      <c r="M753" s="519"/>
      <c r="N753" s="519"/>
      <c r="O753" s="519"/>
      <c r="P753" s="519" t="s">
        <v>186</v>
      </c>
      <c r="Q753" s="519" t="s">
        <v>1905</v>
      </c>
      <c r="R753" s="519" t="s">
        <v>1906</v>
      </c>
      <c r="S753" s="519"/>
      <c r="T753" s="519" t="s">
        <v>1907</v>
      </c>
      <c r="U753" s="519"/>
      <c r="V753" s="519" t="s">
        <v>75</v>
      </c>
      <c r="W753" s="519">
        <v>1</v>
      </c>
      <c r="X753" s="519" t="s">
        <v>1908</v>
      </c>
      <c r="Y753" s="519" t="s">
        <v>1909</v>
      </c>
      <c r="Z753" s="519"/>
      <c r="AA753" s="519"/>
      <c r="AB753" s="519" t="s">
        <v>1910</v>
      </c>
      <c r="AC753" s="519" t="s">
        <v>1705</v>
      </c>
      <c r="AD753" s="519"/>
      <c r="AE753" s="519"/>
      <c r="AF753" s="519"/>
      <c r="AG753" s="519"/>
      <c r="AH753" s="519"/>
      <c r="AI753" s="519"/>
      <c r="AJ753" s="519"/>
      <c r="AK753" s="519"/>
      <c r="AL753" s="519"/>
      <c r="AM753" s="519" t="s">
        <v>1911</v>
      </c>
      <c r="AN753" s="523" t="s">
        <v>1707</v>
      </c>
      <c r="AO753" s="611" t="s">
        <v>208</v>
      </c>
      <c r="AP753" s="611" t="s">
        <v>99</v>
      </c>
      <c r="AQ753" s="611" t="s">
        <v>1912</v>
      </c>
      <c r="AR753" s="73" t="s">
        <v>1913</v>
      </c>
      <c r="AS753" s="611" t="s">
        <v>1021</v>
      </c>
      <c r="AT753" s="498">
        <v>0</v>
      </c>
      <c r="AU753" s="498">
        <v>0</v>
      </c>
      <c r="AV753" s="498">
        <v>286309.81</v>
      </c>
      <c r="AW753" s="498">
        <v>0</v>
      </c>
      <c r="AX753" s="498">
        <v>0</v>
      </c>
      <c r="AY753" s="498">
        <v>0</v>
      </c>
      <c r="AZ753" s="153" t="s">
        <v>241</v>
      </c>
    </row>
    <row r="754" spans="1:236 16371:16376" ht="242.25">
      <c r="A754" s="424">
        <v>617</v>
      </c>
      <c r="B754" s="422" t="s">
        <v>1673</v>
      </c>
      <c r="C754" s="424">
        <v>401000032</v>
      </c>
      <c r="D754" s="45" t="s">
        <v>1904</v>
      </c>
      <c r="E754" s="519" t="s">
        <v>1665</v>
      </c>
      <c r="F754" s="519"/>
      <c r="G754" s="519"/>
      <c r="H754" s="519">
        <v>3</v>
      </c>
      <c r="I754" s="519"/>
      <c r="J754" s="519" t="s">
        <v>72</v>
      </c>
      <c r="K754" s="519" t="s">
        <v>73</v>
      </c>
      <c r="L754" s="519" t="s">
        <v>510</v>
      </c>
      <c r="M754" s="519"/>
      <c r="N754" s="519"/>
      <c r="O754" s="519"/>
      <c r="P754" s="519" t="s">
        <v>186</v>
      </c>
      <c r="Q754" s="519" t="s">
        <v>1905</v>
      </c>
      <c r="R754" s="519" t="s">
        <v>1906</v>
      </c>
      <c r="S754" s="519"/>
      <c r="T754" s="519" t="s">
        <v>1907</v>
      </c>
      <c r="U754" s="519"/>
      <c r="V754" s="519" t="s">
        <v>75</v>
      </c>
      <c r="W754" s="519">
        <v>1</v>
      </c>
      <c r="X754" s="519" t="s">
        <v>1908</v>
      </c>
      <c r="Y754" s="519" t="s">
        <v>1909</v>
      </c>
      <c r="Z754" s="519"/>
      <c r="AA754" s="519"/>
      <c r="AB754" s="519" t="s">
        <v>1910</v>
      </c>
      <c r="AC754" s="519" t="s">
        <v>1705</v>
      </c>
      <c r="AD754" s="519"/>
      <c r="AE754" s="519"/>
      <c r="AF754" s="519"/>
      <c r="AG754" s="519"/>
      <c r="AH754" s="519"/>
      <c r="AI754" s="519"/>
      <c r="AJ754" s="519"/>
      <c r="AK754" s="519"/>
      <c r="AL754" s="519"/>
      <c r="AM754" s="519" t="s">
        <v>1911</v>
      </c>
      <c r="AN754" s="523" t="s">
        <v>1707</v>
      </c>
      <c r="AO754" s="611" t="s">
        <v>208</v>
      </c>
      <c r="AP754" s="611" t="s">
        <v>99</v>
      </c>
      <c r="AQ754" s="611" t="s">
        <v>1912</v>
      </c>
      <c r="AR754" s="73" t="s">
        <v>1913</v>
      </c>
      <c r="AS754" s="611" t="s">
        <v>1021</v>
      </c>
      <c r="AT754" s="498">
        <v>0</v>
      </c>
      <c r="AU754" s="498">
        <v>0</v>
      </c>
      <c r="AV754" s="498">
        <v>15068.94</v>
      </c>
      <c r="AW754" s="498">
        <v>0</v>
      </c>
      <c r="AX754" s="498">
        <v>0</v>
      </c>
      <c r="AY754" s="498">
        <v>0</v>
      </c>
      <c r="AZ754" s="153" t="s">
        <v>1039</v>
      </c>
    </row>
    <row r="755" spans="1:236 16371:16376" ht="165.75">
      <c r="A755" s="424">
        <v>617</v>
      </c>
      <c r="B755" s="422" t="s">
        <v>1673</v>
      </c>
      <c r="C755" s="424">
        <v>401000032</v>
      </c>
      <c r="D755" s="45" t="s">
        <v>1904</v>
      </c>
      <c r="E755" s="519" t="s">
        <v>1665</v>
      </c>
      <c r="F755" s="519"/>
      <c r="G755" s="519"/>
      <c r="H755" s="519">
        <v>3</v>
      </c>
      <c r="I755" s="519"/>
      <c r="J755" s="519" t="s">
        <v>72</v>
      </c>
      <c r="K755" s="519" t="s">
        <v>73</v>
      </c>
      <c r="L755" s="519" t="s">
        <v>510</v>
      </c>
      <c r="M755" s="519"/>
      <c r="N755" s="519"/>
      <c r="O755" s="519"/>
      <c r="P755" s="519" t="s">
        <v>186</v>
      </c>
      <c r="Q755" s="519" t="s">
        <v>1666</v>
      </c>
      <c r="R755" s="519"/>
      <c r="S755" s="519"/>
      <c r="T755" s="519" t="s">
        <v>71</v>
      </c>
      <c r="U755" s="519"/>
      <c r="V755" s="519" t="s">
        <v>75</v>
      </c>
      <c r="W755" s="519" t="s">
        <v>73</v>
      </c>
      <c r="X755" s="519"/>
      <c r="Y755" s="519"/>
      <c r="Z755" s="519"/>
      <c r="AA755" s="519"/>
      <c r="AB755" s="519" t="s">
        <v>187</v>
      </c>
      <c r="AC755" s="519" t="s">
        <v>1705</v>
      </c>
      <c r="AD755" s="519"/>
      <c r="AE755" s="519"/>
      <c r="AF755" s="519"/>
      <c r="AG755" s="519"/>
      <c r="AH755" s="519"/>
      <c r="AI755" s="519"/>
      <c r="AJ755" s="519"/>
      <c r="AK755" s="519"/>
      <c r="AL755" s="519"/>
      <c r="AM755" s="519" t="s">
        <v>1911</v>
      </c>
      <c r="AN755" s="523" t="s">
        <v>1707</v>
      </c>
      <c r="AO755" s="611" t="s">
        <v>208</v>
      </c>
      <c r="AP755" s="611" t="s">
        <v>99</v>
      </c>
      <c r="AQ755" s="611" t="s">
        <v>1914</v>
      </c>
      <c r="AR755" s="73" t="s">
        <v>1915</v>
      </c>
      <c r="AS755" s="611" t="s">
        <v>1021</v>
      </c>
      <c r="AT755" s="498">
        <v>0</v>
      </c>
      <c r="AU755" s="498">
        <v>0</v>
      </c>
      <c r="AV755" s="498">
        <v>7052.29</v>
      </c>
      <c r="AW755" s="498">
        <v>0</v>
      </c>
      <c r="AX755" s="498">
        <v>0</v>
      </c>
      <c r="AY755" s="498">
        <v>0</v>
      </c>
      <c r="AZ755" s="153" t="s">
        <v>193</v>
      </c>
    </row>
    <row r="756" spans="1:236 16371:16376" ht="165.75">
      <c r="A756" s="424">
        <v>617</v>
      </c>
      <c r="B756" s="422" t="s">
        <v>1673</v>
      </c>
      <c r="C756" s="424">
        <v>401000032</v>
      </c>
      <c r="D756" s="45" t="s">
        <v>1904</v>
      </c>
      <c r="E756" s="519" t="s">
        <v>1665</v>
      </c>
      <c r="F756" s="519"/>
      <c r="G756" s="519"/>
      <c r="H756" s="519">
        <v>3</v>
      </c>
      <c r="I756" s="519"/>
      <c r="J756" s="519" t="s">
        <v>72</v>
      </c>
      <c r="K756" s="519" t="s">
        <v>73</v>
      </c>
      <c r="L756" s="519" t="s">
        <v>510</v>
      </c>
      <c r="M756" s="519"/>
      <c r="N756" s="519"/>
      <c r="O756" s="519"/>
      <c r="P756" s="519" t="s">
        <v>186</v>
      </c>
      <c r="Q756" s="519" t="s">
        <v>1666</v>
      </c>
      <c r="R756" s="519"/>
      <c r="S756" s="519"/>
      <c r="T756" s="519" t="s">
        <v>71</v>
      </c>
      <c r="U756" s="519"/>
      <c r="V756" s="519" t="s">
        <v>75</v>
      </c>
      <c r="W756" s="519" t="s">
        <v>73</v>
      </c>
      <c r="X756" s="519"/>
      <c r="Y756" s="519"/>
      <c r="Z756" s="519"/>
      <c r="AA756" s="519"/>
      <c r="AB756" s="519" t="s">
        <v>187</v>
      </c>
      <c r="AC756" s="519" t="s">
        <v>1705</v>
      </c>
      <c r="AD756" s="519"/>
      <c r="AE756" s="519"/>
      <c r="AF756" s="519"/>
      <c r="AG756" s="519"/>
      <c r="AH756" s="519"/>
      <c r="AI756" s="519"/>
      <c r="AJ756" s="519"/>
      <c r="AK756" s="519"/>
      <c r="AL756" s="519"/>
      <c r="AM756" s="519" t="s">
        <v>1911</v>
      </c>
      <c r="AN756" s="523" t="s">
        <v>1707</v>
      </c>
      <c r="AO756" s="611" t="s">
        <v>208</v>
      </c>
      <c r="AP756" s="611" t="s">
        <v>99</v>
      </c>
      <c r="AQ756" s="611" t="s">
        <v>627</v>
      </c>
      <c r="AR756" s="73" t="s">
        <v>628</v>
      </c>
      <c r="AS756" s="611" t="s">
        <v>116</v>
      </c>
      <c r="AT756" s="498">
        <v>265000</v>
      </c>
      <c r="AU756" s="498">
        <v>265000</v>
      </c>
      <c r="AV756" s="498">
        <v>0</v>
      </c>
      <c r="AW756" s="498">
        <v>0</v>
      </c>
      <c r="AX756" s="498">
        <v>0</v>
      </c>
      <c r="AY756" s="498">
        <v>0</v>
      </c>
      <c r="AZ756" s="153" t="s">
        <v>193</v>
      </c>
    </row>
    <row r="757" spans="1:236 16371:16376" ht="127.5">
      <c r="A757" s="424">
        <v>617</v>
      </c>
      <c r="B757" s="422" t="s">
        <v>1673</v>
      </c>
      <c r="C757" s="424">
        <v>402000001</v>
      </c>
      <c r="D757" s="45" t="s">
        <v>79</v>
      </c>
      <c r="E757" s="519" t="s">
        <v>1916</v>
      </c>
      <c r="F757" s="519"/>
      <c r="G757" s="519"/>
      <c r="H757" s="519">
        <v>7</v>
      </c>
      <c r="I757" s="519"/>
      <c r="J757" s="519">
        <v>26</v>
      </c>
      <c r="K757" s="519"/>
      <c r="L757" s="519"/>
      <c r="M757" s="519"/>
      <c r="N757" s="519"/>
      <c r="O757" s="519"/>
      <c r="P757" s="519" t="s">
        <v>218</v>
      </c>
      <c r="Q757" s="519" t="s">
        <v>1822</v>
      </c>
      <c r="R757" s="519"/>
      <c r="S757" s="519"/>
      <c r="T757" s="519"/>
      <c r="U757" s="519"/>
      <c r="V757" s="519">
        <v>13</v>
      </c>
      <c r="W757" s="519" t="s">
        <v>69</v>
      </c>
      <c r="X757" s="519"/>
      <c r="Y757" s="519"/>
      <c r="Z757" s="519"/>
      <c r="AA757" s="519"/>
      <c r="AB757" s="519" t="s">
        <v>220</v>
      </c>
      <c r="AC757" s="519" t="s">
        <v>176</v>
      </c>
      <c r="AD757" s="519"/>
      <c r="AE757" s="519"/>
      <c r="AF757" s="519"/>
      <c r="AG757" s="519"/>
      <c r="AH757" s="519"/>
      <c r="AI757" s="519"/>
      <c r="AJ757" s="519"/>
      <c r="AK757" s="519"/>
      <c r="AL757" s="519"/>
      <c r="AM757" s="519" t="s">
        <v>173</v>
      </c>
      <c r="AN757" s="523" t="s">
        <v>174</v>
      </c>
      <c r="AO757" s="611" t="s">
        <v>99</v>
      </c>
      <c r="AP757" s="611" t="s">
        <v>68</v>
      </c>
      <c r="AQ757" s="611" t="s">
        <v>1917</v>
      </c>
      <c r="AR757" s="73" t="s">
        <v>101</v>
      </c>
      <c r="AS757" s="611" t="s">
        <v>115</v>
      </c>
      <c r="AT757" s="498">
        <v>329910</v>
      </c>
      <c r="AU757" s="498">
        <v>329910</v>
      </c>
      <c r="AV757" s="498">
        <v>0</v>
      </c>
      <c r="AW757" s="498">
        <v>0</v>
      </c>
      <c r="AX757" s="498">
        <v>0</v>
      </c>
      <c r="AY757" s="498">
        <v>0</v>
      </c>
      <c r="AZ757" s="153" t="s">
        <v>193</v>
      </c>
    </row>
    <row r="758" spans="1:236 16371:16376" ht="127.5">
      <c r="A758" s="424">
        <v>617</v>
      </c>
      <c r="B758" s="422" t="s">
        <v>1673</v>
      </c>
      <c r="C758" s="424">
        <v>402000001</v>
      </c>
      <c r="D758" s="45" t="s">
        <v>79</v>
      </c>
      <c r="E758" s="519" t="s">
        <v>1916</v>
      </c>
      <c r="F758" s="519"/>
      <c r="G758" s="519"/>
      <c r="H758" s="519">
        <v>7</v>
      </c>
      <c r="I758" s="519"/>
      <c r="J758" s="519">
        <v>26</v>
      </c>
      <c r="K758" s="519"/>
      <c r="L758" s="519"/>
      <c r="M758" s="519"/>
      <c r="N758" s="519"/>
      <c r="O758" s="519"/>
      <c r="P758" s="519" t="s">
        <v>218</v>
      </c>
      <c r="Q758" s="519" t="s">
        <v>1822</v>
      </c>
      <c r="R758" s="519"/>
      <c r="S758" s="519"/>
      <c r="T758" s="519"/>
      <c r="U758" s="519"/>
      <c r="V758" s="519">
        <v>13</v>
      </c>
      <c r="W758" s="519" t="s">
        <v>69</v>
      </c>
      <c r="X758" s="519"/>
      <c r="Y758" s="519"/>
      <c r="Z758" s="519"/>
      <c r="AA758" s="519"/>
      <c r="AB758" s="519" t="s">
        <v>220</v>
      </c>
      <c r="AC758" s="519" t="s">
        <v>1918</v>
      </c>
      <c r="AD758" s="519"/>
      <c r="AE758" s="519"/>
      <c r="AF758" s="519"/>
      <c r="AG758" s="519"/>
      <c r="AH758" s="519"/>
      <c r="AI758" s="519"/>
      <c r="AJ758" s="519"/>
      <c r="AK758" s="519"/>
      <c r="AL758" s="519"/>
      <c r="AM758" s="519" t="s">
        <v>173</v>
      </c>
      <c r="AN758" s="523" t="s">
        <v>174</v>
      </c>
      <c r="AO758" s="611" t="s">
        <v>99</v>
      </c>
      <c r="AP758" s="611" t="s">
        <v>68</v>
      </c>
      <c r="AQ758" s="611" t="s">
        <v>1917</v>
      </c>
      <c r="AR758" s="73" t="s">
        <v>101</v>
      </c>
      <c r="AS758" s="611" t="s">
        <v>113</v>
      </c>
      <c r="AT758" s="498">
        <v>99632.82</v>
      </c>
      <c r="AU758" s="498">
        <v>99632.82</v>
      </c>
      <c r="AV758" s="498">
        <v>0</v>
      </c>
      <c r="AW758" s="498">
        <v>0</v>
      </c>
      <c r="AX758" s="498">
        <v>0</v>
      </c>
      <c r="AY758" s="498">
        <v>0</v>
      </c>
      <c r="AZ758" s="153" t="s">
        <v>193</v>
      </c>
    </row>
    <row r="759" spans="1:236 16371:16376" ht="14.25">
      <c r="A759" s="141" t="s">
        <v>1919</v>
      </c>
      <c r="B759" s="157"/>
      <c r="C759" s="158"/>
      <c r="D759" s="159" t="s">
        <v>98</v>
      </c>
      <c r="E759" s="160"/>
      <c r="F759" s="161"/>
      <c r="G759" s="161"/>
      <c r="H759" s="161"/>
      <c r="I759" s="161"/>
      <c r="J759" s="161"/>
      <c r="K759" s="161"/>
      <c r="L759" s="161"/>
      <c r="M759" s="161"/>
      <c r="N759" s="161"/>
      <c r="O759" s="161"/>
      <c r="P759" s="162"/>
      <c r="Q759" s="161"/>
      <c r="R759" s="161"/>
      <c r="S759" s="161"/>
      <c r="T759" s="161"/>
      <c r="U759" s="161"/>
      <c r="V759" s="161"/>
      <c r="W759" s="161"/>
      <c r="X759" s="161"/>
      <c r="Y759" s="161"/>
      <c r="Z759" s="161"/>
      <c r="AA759" s="161"/>
      <c r="AB759" s="161"/>
      <c r="AC759" s="161"/>
      <c r="AD759" s="161"/>
      <c r="AE759" s="161"/>
      <c r="AF759" s="161"/>
      <c r="AG759" s="161"/>
      <c r="AH759" s="161"/>
      <c r="AI759" s="161"/>
      <c r="AJ759" s="161"/>
      <c r="AK759" s="161"/>
      <c r="AL759" s="161"/>
      <c r="AM759" s="161"/>
      <c r="AN759" s="161"/>
      <c r="AO759" s="161"/>
      <c r="AP759" s="161"/>
      <c r="AQ759" s="163"/>
      <c r="AR759" s="157"/>
      <c r="AS759" s="157"/>
      <c r="AT759" s="56">
        <f t="shared" ref="AT759:AY759" si="10">SUM(AT695:AT758)</f>
        <v>186141712.84999996</v>
      </c>
      <c r="AU759" s="56">
        <f t="shared" si="10"/>
        <v>184260686.84999996</v>
      </c>
      <c r="AV759" s="56">
        <f t="shared" si="10"/>
        <v>212164785.99000004</v>
      </c>
      <c r="AW759" s="56">
        <f t="shared" si="10"/>
        <v>181582519.81999999</v>
      </c>
      <c r="AX759" s="56">
        <f t="shared" si="10"/>
        <v>161018199.81999999</v>
      </c>
      <c r="AY759" s="56">
        <f t="shared" si="10"/>
        <v>164231649.81999999</v>
      </c>
      <c r="AZ759" s="164"/>
      <c r="BA759" s="165"/>
      <c r="BB759" s="166"/>
      <c r="BC759" s="166"/>
      <c r="BD759" s="167"/>
      <c r="BE759" s="167"/>
      <c r="BF759" s="167"/>
      <c r="BG759" s="167"/>
      <c r="BH759" s="167"/>
      <c r="BI759" s="167"/>
      <c r="BJ759" s="167"/>
      <c r="BK759" s="167"/>
      <c r="BL759" s="168"/>
      <c r="BM759" s="169"/>
      <c r="BN759" s="170"/>
      <c r="BO759" s="170"/>
      <c r="BP759" s="170"/>
      <c r="BQ759" s="170"/>
      <c r="BR759" s="170"/>
      <c r="BS759" s="170"/>
      <c r="BT759" s="170"/>
      <c r="BU759" s="170"/>
      <c r="BV759" s="170"/>
      <c r="BW759" s="170"/>
      <c r="BX759" s="170"/>
      <c r="BY759" s="170"/>
      <c r="BZ759" s="170"/>
      <c r="CA759" s="170"/>
      <c r="CB759" s="170"/>
      <c r="CC759" s="170"/>
      <c r="CD759" s="170"/>
      <c r="CE759" s="170"/>
      <c r="CF759" s="170"/>
      <c r="CG759" s="170"/>
      <c r="CH759" s="170"/>
      <c r="CI759" s="170"/>
      <c r="CJ759" s="170"/>
      <c r="CK759" s="170"/>
      <c r="CL759" s="170"/>
      <c r="CM759" s="170"/>
      <c r="CN759" s="170"/>
      <c r="CO759" s="170"/>
      <c r="CP759" s="170"/>
      <c r="CQ759" s="170"/>
      <c r="CR759" s="170"/>
      <c r="CS759" s="170"/>
      <c r="CT759" s="170"/>
      <c r="CU759" s="170"/>
      <c r="CV759" s="170"/>
      <c r="CW759" s="170"/>
      <c r="CX759" s="170"/>
      <c r="CY759" s="170"/>
      <c r="CZ759" s="170"/>
      <c r="DA759" s="170"/>
      <c r="DB759" s="170"/>
      <c r="DC759" s="170"/>
      <c r="DD759" s="170"/>
      <c r="DE759" s="170"/>
      <c r="DF759" s="170"/>
      <c r="DG759" s="170"/>
      <c r="DH759" s="170"/>
      <c r="DI759" s="170"/>
      <c r="DJ759" s="170"/>
      <c r="DK759" s="170"/>
      <c r="DL759" s="170"/>
      <c r="DM759" s="170"/>
      <c r="DN759" s="170"/>
      <c r="DO759" s="170"/>
      <c r="DP759" s="170"/>
      <c r="DQ759" s="170"/>
      <c r="DR759" s="170"/>
      <c r="DS759" s="170"/>
      <c r="DT759" s="170"/>
      <c r="DU759" s="170"/>
      <c r="DV759" s="170"/>
      <c r="DW759" s="170"/>
      <c r="DX759" s="170"/>
      <c r="DY759" s="170"/>
      <c r="DZ759" s="170"/>
      <c r="EA759" s="170"/>
      <c r="EB759" s="170"/>
      <c r="EC759" s="170"/>
      <c r="ED759" s="170"/>
      <c r="EE759" s="170"/>
      <c r="EF759" s="170"/>
      <c r="EG759" s="170"/>
      <c r="EH759" s="170"/>
      <c r="EI759" s="170"/>
      <c r="EJ759" s="170"/>
      <c r="EK759" s="170"/>
      <c r="EL759" s="170"/>
      <c r="EM759" s="170"/>
      <c r="EN759" s="170"/>
      <c r="EO759" s="170"/>
      <c r="EP759" s="170"/>
      <c r="EQ759" s="170"/>
      <c r="ER759" s="170"/>
      <c r="ES759" s="170"/>
      <c r="ET759" s="170"/>
      <c r="EU759" s="170"/>
      <c r="EV759" s="170"/>
      <c r="EW759" s="170"/>
      <c r="EX759" s="170"/>
      <c r="EY759" s="170"/>
      <c r="EZ759" s="170"/>
      <c r="FA759" s="170"/>
      <c r="FB759" s="170"/>
      <c r="FC759" s="170"/>
      <c r="FD759" s="170"/>
      <c r="FE759" s="170"/>
      <c r="FF759" s="170"/>
      <c r="FG759" s="170"/>
      <c r="FH759" s="170"/>
      <c r="FI759" s="170"/>
      <c r="FJ759" s="170"/>
      <c r="FK759" s="170"/>
      <c r="FL759" s="170"/>
      <c r="FM759" s="170"/>
      <c r="FN759" s="170"/>
      <c r="FO759" s="170"/>
      <c r="FP759" s="170"/>
      <c r="FQ759" s="170"/>
      <c r="FR759" s="170"/>
      <c r="FS759" s="170"/>
      <c r="FT759" s="170"/>
      <c r="FU759" s="170"/>
      <c r="FV759" s="170"/>
      <c r="FW759" s="170"/>
      <c r="FX759" s="170"/>
      <c r="FY759" s="170"/>
      <c r="FZ759" s="170"/>
      <c r="GA759" s="170"/>
      <c r="GB759" s="170"/>
      <c r="GC759" s="170"/>
      <c r="GD759" s="170"/>
      <c r="GE759" s="170"/>
      <c r="GF759" s="170"/>
      <c r="GG759" s="170"/>
      <c r="GH759" s="170"/>
      <c r="GI759" s="170"/>
      <c r="GJ759" s="170"/>
      <c r="GK759" s="170"/>
      <c r="GL759" s="170"/>
      <c r="GM759" s="170"/>
      <c r="GN759" s="170"/>
      <c r="GO759" s="170"/>
      <c r="GP759" s="170"/>
      <c r="GQ759" s="170"/>
      <c r="GR759" s="170"/>
      <c r="GS759" s="170"/>
      <c r="GT759" s="170"/>
      <c r="GU759" s="170"/>
      <c r="GV759" s="170"/>
      <c r="GW759" s="170"/>
      <c r="GX759" s="170"/>
      <c r="GY759" s="170"/>
      <c r="GZ759" s="170"/>
      <c r="HA759" s="170"/>
      <c r="HB759" s="170"/>
      <c r="HC759" s="170"/>
      <c r="HD759" s="170"/>
      <c r="HE759" s="170"/>
      <c r="HF759" s="170"/>
      <c r="HG759" s="170"/>
      <c r="HH759" s="170"/>
      <c r="HI759" s="170"/>
      <c r="HJ759" s="170"/>
      <c r="HK759" s="170"/>
      <c r="HL759" s="170"/>
      <c r="HM759" s="170"/>
      <c r="HN759" s="170"/>
      <c r="HO759" s="170"/>
      <c r="HP759" s="170"/>
      <c r="HQ759" s="170"/>
      <c r="HR759" s="170"/>
      <c r="HS759" s="170"/>
      <c r="HT759" s="170"/>
      <c r="HU759" s="170"/>
      <c r="HV759" s="170"/>
      <c r="HW759" s="170"/>
      <c r="HX759" s="170"/>
      <c r="HY759" s="170"/>
      <c r="HZ759" s="170"/>
      <c r="IA759" s="170"/>
      <c r="IB759" s="170"/>
      <c r="XEQ759" s="152"/>
      <c r="XER759" s="152"/>
      <c r="XES759" s="152"/>
      <c r="XET759" s="152"/>
      <c r="XEU759" s="35"/>
      <c r="XEV759" s="35"/>
    </row>
    <row r="760" spans="1:236 16371:16376" ht="306">
      <c r="A760" s="492" t="s">
        <v>1920</v>
      </c>
      <c r="B760" s="387" t="s">
        <v>1921</v>
      </c>
      <c r="C760" s="613">
        <v>401000006</v>
      </c>
      <c r="D760" s="333" t="s">
        <v>1685</v>
      </c>
      <c r="E760" s="336" t="s">
        <v>1665</v>
      </c>
      <c r="F760" s="614"/>
      <c r="G760" s="614"/>
      <c r="H760" s="615">
        <v>3</v>
      </c>
      <c r="I760" s="614"/>
      <c r="J760" s="615" t="s">
        <v>72</v>
      </c>
      <c r="K760" s="615" t="s">
        <v>73</v>
      </c>
      <c r="L760" s="615" t="s">
        <v>1686</v>
      </c>
      <c r="M760" s="615"/>
      <c r="N760" s="615"/>
      <c r="O760" s="615"/>
      <c r="P760" s="319" t="s">
        <v>186</v>
      </c>
      <c r="Q760" s="319" t="s">
        <v>1666</v>
      </c>
      <c r="R760" s="615"/>
      <c r="S760" s="615"/>
      <c r="T760" s="615" t="s">
        <v>71</v>
      </c>
      <c r="U760" s="615"/>
      <c r="V760" s="615" t="s">
        <v>75</v>
      </c>
      <c r="W760" s="615" t="s">
        <v>73</v>
      </c>
      <c r="X760" s="615"/>
      <c r="Y760" s="615"/>
      <c r="Z760" s="615"/>
      <c r="AA760" s="615"/>
      <c r="AB760" s="337" t="s">
        <v>187</v>
      </c>
      <c r="AC760" s="319" t="s">
        <v>1694</v>
      </c>
      <c r="AD760" s="320"/>
      <c r="AE760" s="320"/>
      <c r="AF760" s="320"/>
      <c r="AG760" s="320"/>
      <c r="AH760" s="320"/>
      <c r="AI760" s="320"/>
      <c r="AJ760" s="320"/>
      <c r="AK760" s="320"/>
      <c r="AL760" s="320"/>
      <c r="AM760" s="321" t="s">
        <v>1695</v>
      </c>
      <c r="AN760" s="319" t="s">
        <v>1696</v>
      </c>
      <c r="AO760" s="616" t="s">
        <v>430</v>
      </c>
      <c r="AP760" s="616" t="s">
        <v>464</v>
      </c>
      <c r="AQ760" s="616" t="s">
        <v>1733</v>
      </c>
      <c r="AR760" s="332" t="s">
        <v>1922</v>
      </c>
      <c r="AS760" s="616" t="s">
        <v>116</v>
      </c>
      <c r="AT760" s="324">
        <v>10087430</v>
      </c>
      <c r="AU760" s="324">
        <v>10087430</v>
      </c>
      <c r="AV760" s="328">
        <v>11858812.26</v>
      </c>
      <c r="AW760" s="324">
        <f>10087430+243800</f>
        <v>10331230</v>
      </c>
      <c r="AX760" s="324">
        <f>10087430+243800</f>
        <v>10331230</v>
      </c>
      <c r="AY760" s="324">
        <f>10087430+243800</f>
        <v>10331230</v>
      </c>
      <c r="AZ760" s="499" t="s">
        <v>193</v>
      </c>
    </row>
    <row r="761" spans="1:236 16371:16376" ht="306">
      <c r="A761" s="492" t="s">
        <v>1920</v>
      </c>
      <c r="B761" s="387" t="s">
        <v>1921</v>
      </c>
      <c r="C761" s="613">
        <v>401000006</v>
      </c>
      <c r="D761" s="333" t="s">
        <v>1685</v>
      </c>
      <c r="E761" s="336" t="s">
        <v>1665</v>
      </c>
      <c r="F761" s="614"/>
      <c r="G761" s="614"/>
      <c r="H761" s="615">
        <v>3</v>
      </c>
      <c r="I761" s="614"/>
      <c r="J761" s="615" t="s">
        <v>72</v>
      </c>
      <c r="K761" s="615" t="s">
        <v>73</v>
      </c>
      <c r="L761" s="615" t="s">
        <v>1686</v>
      </c>
      <c r="M761" s="615"/>
      <c r="N761" s="615"/>
      <c r="O761" s="615"/>
      <c r="P761" s="319" t="s">
        <v>186</v>
      </c>
      <c r="Q761" s="319" t="s">
        <v>1666</v>
      </c>
      <c r="R761" s="615"/>
      <c r="S761" s="615"/>
      <c r="T761" s="615" t="s">
        <v>71</v>
      </c>
      <c r="U761" s="615"/>
      <c r="V761" s="615" t="s">
        <v>75</v>
      </c>
      <c r="W761" s="615" t="s">
        <v>73</v>
      </c>
      <c r="X761" s="615"/>
      <c r="Y761" s="615"/>
      <c r="Z761" s="615"/>
      <c r="AA761" s="615"/>
      <c r="AB761" s="337" t="s">
        <v>187</v>
      </c>
      <c r="AC761" s="319" t="s">
        <v>1694</v>
      </c>
      <c r="AD761" s="326"/>
      <c r="AE761" s="326"/>
      <c r="AF761" s="326"/>
      <c r="AG761" s="326"/>
      <c r="AH761" s="326"/>
      <c r="AI761" s="326"/>
      <c r="AJ761" s="320"/>
      <c r="AK761" s="320"/>
      <c r="AL761" s="320"/>
      <c r="AM761" s="321" t="s">
        <v>1695</v>
      </c>
      <c r="AN761" s="319" t="s">
        <v>1696</v>
      </c>
      <c r="AO761" s="616" t="s">
        <v>430</v>
      </c>
      <c r="AP761" s="616" t="s">
        <v>464</v>
      </c>
      <c r="AQ761" s="616" t="s">
        <v>1736</v>
      </c>
      <c r="AR761" s="332" t="s">
        <v>1737</v>
      </c>
      <c r="AS761" s="616" t="s">
        <v>116</v>
      </c>
      <c r="AT761" s="327">
        <v>45963578.579999998</v>
      </c>
      <c r="AU761" s="328">
        <v>45963578.579999998</v>
      </c>
      <c r="AV761" s="328">
        <v>39554342.170000002</v>
      </c>
      <c r="AW761" s="328">
        <f>52246340+6507380</f>
        <v>58753720</v>
      </c>
      <c r="AX761" s="328">
        <f>52246340+8857530</f>
        <v>61103870</v>
      </c>
      <c r="AY761" s="328">
        <f>52246340+11301680</f>
        <v>63548020</v>
      </c>
      <c r="AZ761" s="499" t="s">
        <v>193</v>
      </c>
    </row>
    <row r="762" spans="1:236 16371:16376" ht="306">
      <c r="A762" s="492" t="s">
        <v>1920</v>
      </c>
      <c r="B762" s="387" t="s">
        <v>1921</v>
      </c>
      <c r="C762" s="613">
        <v>401000006</v>
      </c>
      <c r="D762" s="333" t="s">
        <v>1685</v>
      </c>
      <c r="E762" s="336" t="s">
        <v>1665</v>
      </c>
      <c r="F762" s="614"/>
      <c r="G762" s="614"/>
      <c r="H762" s="615">
        <v>3</v>
      </c>
      <c r="I762" s="614"/>
      <c r="J762" s="615" t="s">
        <v>72</v>
      </c>
      <c r="K762" s="615" t="s">
        <v>73</v>
      </c>
      <c r="L762" s="615" t="s">
        <v>1686</v>
      </c>
      <c r="M762" s="615"/>
      <c r="N762" s="615"/>
      <c r="O762" s="615"/>
      <c r="P762" s="319" t="s">
        <v>186</v>
      </c>
      <c r="Q762" s="319" t="s">
        <v>1687</v>
      </c>
      <c r="R762" s="338" t="s">
        <v>1688</v>
      </c>
      <c r="S762" s="615"/>
      <c r="T762" s="338" t="s">
        <v>1689</v>
      </c>
      <c r="U762" s="615"/>
      <c r="V762" s="338" t="s">
        <v>1690</v>
      </c>
      <c r="W762" s="338" t="s">
        <v>1691</v>
      </c>
      <c r="X762" s="615"/>
      <c r="Y762" s="338" t="s">
        <v>1692</v>
      </c>
      <c r="Z762" s="615"/>
      <c r="AA762" s="615"/>
      <c r="AB762" s="319" t="s">
        <v>1693</v>
      </c>
      <c r="AC762" s="330" t="s">
        <v>1694</v>
      </c>
      <c r="AD762" s="320"/>
      <c r="AE762" s="320"/>
      <c r="AF762" s="320"/>
      <c r="AG762" s="320"/>
      <c r="AH762" s="320"/>
      <c r="AI762" s="320"/>
      <c r="AJ762" s="320"/>
      <c r="AK762" s="320"/>
      <c r="AL762" s="320"/>
      <c r="AM762" s="321" t="s">
        <v>1695</v>
      </c>
      <c r="AN762" s="319" t="s">
        <v>1696</v>
      </c>
      <c r="AO762" s="616" t="s">
        <v>430</v>
      </c>
      <c r="AP762" s="616" t="s">
        <v>464</v>
      </c>
      <c r="AQ762" s="331" t="s">
        <v>1697</v>
      </c>
      <c r="AR762" s="332" t="s">
        <v>1698</v>
      </c>
      <c r="AS762" s="616" t="s">
        <v>116</v>
      </c>
      <c r="AT762" s="328">
        <v>6158041</v>
      </c>
      <c r="AU762" s="328">
        <v>6158041</v>
      </c>
      <c r="AV762" s="328">
        <v>0</v>
      </c>
      <c r="AW762" s="328">
        <v>0</v>
      </c>
      <c r="AX762" s="328">
        <v>0</v>
      </c>
      <c r="AY762" s="328">
        <v>0</v>
      </c>
      <c r="AZ762" s="499" t="s">
        <v>241</v>
      </c>
    </row>
    <row r="763" spans="1:236 16371:16376" ht="255">
      <c r="A763" s="492" t="s">
        <v>1920</v>
      </c>
      <c r="B763" s="387" t="s">
        <v>1921</v>
      </c>
      <c r="C763" s="613">
        <v>401000006</v>
      </c>
      <c r="D763" s="333" t="s">
        <v>1699</v>
      </c>
      <c r="E763" s="336" t="s">
        <v>1665</v>
      </c>
      <c r="F763" s="614"/>
      <c r="G763" s="614"/>
      <c r="H763" s="615">
        <v>3</v>
      </c>
      <c r="I763" s="614"/>
      <c r="J763" s="615" t="s">
        <v>72</v>
      </c>
      <c r="K763" s="615" t="s">
        <v>73</v>
      </c>
      <c r="L763" s="615" t="s">
        <v>1686</v>
      </c>
      <c r="M763" s="615"/>
      <c r="N763" s="615"/>
      <c r="O763" s="615"/>
      <c r="P763" s="319" t="s">
        <v>186</v>
      </c>
      <c r="Q763" s="319" t="s">
        <v>1720</v>
      </c>
      <c r="R763" s="338" t="s">
        <v>1721</v>
      </c>
      <c r="S763" s="615"/>
      <c r="T763" s="615" t="s">
        <v>71</v>
      </c>
      <c r="U763" s="615"/>
      <c r="V763" s="338" t="s">
        <v>1722</v>
      </c>
      <c r="W763" s="338" t="s">
        <v>1723</v>
      </c>
      <c r="X763" s="615"/>
      <c r="Y763" s="338" t="s">
        <v>1724</v>
      </c>
      <c r="Z763" s="615"/>
      <c r="AA763" s="615"/>
      <c r="AB763" s="319" t="s">
        <v>1725</v>
      </c>
      <c r="AC763" s="330" t="s">
        <v>1705</v>
      </c>
      <c r="AD763" s="326"/>
      <c r="AE763" s="326"/>
      <c r="AF763" s="326"/>
      <c r="AG763" s="326"/>
      <c r="AH763" s="326"/>
      <c r="AI763" s="326"/>
      <c r="AJ763" s="320"/>
      <c r="AK763" s="320"/>
      <c r="AL763" s="326"/>
      <c r="AM763" s="335" t="s">
        <v>1706</v>
      </c>
      <c r="AN763" s="330" t="s">
        <v>1707</v>
      </c>
      <c r="AO763" s="616" t="s">
        <v>430</v>
      </c>
      <c r="AP763" s="616" t="s">
        <v>464</v>
      </c>
      <c r="AQ763" s="331" t="s">
        <v>1726</v>
      </c>
      <c r="AR763" s="332" t="s">
        <v>1727</v>
      </c>
      <c r="AS763" s="616" t="s">
        <v>116</v>
      </c>
      <c r="AT763" s="328">
        <v>324107.42</v>
      </c>
      <c r="AU763" s="328">
        <v>324107.42</v>
      </c>
      <c r="AV763" s="328">
        <v>0</v>
      </c>
      <c r="AW763" s="328">
        <v>0</v>
      </c>
      <c r="AX763" s="328">
        <v>0</v>
      </c>
      <c r="AY763" s="328">
        <v>0</v>
      </c>
      <c r="AZ763" s="499" t="s">
        <v>1039</v>
      </c>
    </row>
    <row r="764" spans="1:236 16371:16376" ht="255">
      <c r="A764" s="492" t="s">
        <v>1920</v>
      </c>
      <c r="B764" s="387" t="s">
        <v>1921</v>
      </c>
      <c r="C764" s="613">
        <v>401000006</v>
      </c>
      <c r="D764" s="333" t="s">
        <v>1699</v>
      </c>
      <c r="E764" s="336" t="s">
        <v>1665</v>
      </c>
      <c r="F764" s="614"/>
      <c r="G764" s="614"/>
      <c r="H764" s="615">
        <v>3</v>
      </c>
      <c r="I764" s="614"/>
      <c r="J764" s="615" t="s">
        <v>72</v>
      </c>
      <c r="K764" s="615" t="s">
        <v>73</v>
      </c>
      <c r="L764" s="615" t="s">
        <v>1686</v>
      </c>
      <c r="M764" s="615"/>
      <c r="N764" s="615"/>
      <c r="O764" s="615"/>
      <c r="P764" s="319" t="s">
        <v>186</v>
      </c>
      <c r="Q764" s="319" t="s">
        <v>1700</v>
      </c>
      <c r="R764" s="338" t="s">
        <v>1701</v>
      </c>
      <c r="S764" s="615"/>
      <c r="T764" s="615" t="s">
        <v>71</v>
      </c>
      <c r="U764" s="615"/>
      <c r="V764" s="338" t="s">
        <v>1702</v>
      </c>
      <c r="W764" s="338" t="s">
        <v>1703</v>
      </c>
      <c r="X764" s="615"/>
      <c r="Y764" s="338" t="s">
        <v>1701</v>
      </c>
      <c r="Z764" s="615"/>
      <c r="AA764" s="615"/>
      <c r="AB764" s="319" t="s">
        <v>1704</v>
      </c>
      <c r="AC764" s="330" t="s">
        <v>1705</v>
      </c>
      <c r="AD764" s="326"/>
      <c r="AE764" s="326"/>
      <c r="AF764" s="326"/>
      <c r="AG764" s="326"/>
      <c r="AH764" s="326"/>
      <c r="AI764" s="326"/>
      <c r="AJ764" s="320"/>
      <c r="AK764" s="320"/>
      <c r="AL764" s="326"/>
      <c r="AM764" s="335" t="s">
        <v>1706</v>
      </c>
      <c r="AN764" s="330" t="s">
        <v>1707</v>
      </c>
      <c r="AO764" s="616" t="s">
        <v>430</v>
      </c>
      <c r="AP764" s="616" t="s">
        <v>464</v>
      </c>
      <c r="AQ764" s="331" t="s">
        <v>1708</v>
      </c>
      <c r="AR764" s="332" t="s">
        <v>1727</v>
      </c>
      <c r="AS764" s="616" t="s">
        <v>116</v>
      </c>
      <c r="AT764" s="328">
        <v>0</v>
      </c>
      <c r="AU764" s="328">
        <v>0</v>
      </c>
      <c r="AV764" s="328">
        <v>670386.89</v>
      </c>
      <c r="AW764" s="328">
        <v>0</v>
      </c>
      <c r="AX764" s="328">
        <v>0</v>
      </c>
      <c r="AY764" s="328">
        <v>0</v>
      </c>
      <c r="AZ764" s="499" t="s">
        <v>1039</v>
      </c>
    </row>
    <row r="765" spans="1:236 16371:16376" ht="255">
      <c r="A765" s="492" t="s">
        <v>1920</v>
      </c>
      <c r="B765" s="387" t="s">
        <v>1921</v>
      </c>
      <c r="C765" s="613">
        <v>401000006</v>
      </c>
      <c r="D765" s="333" t="s">
        <v>1699</v>
      </c>
      <c r="E765" s="336" t="s">
        <v>1665</v>
      </c>
      <c r="F765" s="614"/>
      <c r="G765" s="614"/>
      <c r="H765" s="615">
        <v>3</v>
      </c>
      <c r="I765" s="614"/>
      <c r="J765" s="615" t="s">
        <v>72</v>
      </c>
      <c r="K765" s="615" t="s">
        <v>73</v>
      </c>
      <c r="L765" s="615" t="s">
        <v>1686</v>
      </c>
      <c r="M765" s="615"/>
      <c r="N765" s="615"/>
      <c r="O765" s="615"/>
      <c r="P765" s="319" t="s">
        <v>186</v>
      </c>
      <c r="Q765" s="319" t="s">
        <v>1700</v>
      </c>
      <c r="R765" s="338" t="s">
        <v>1701</v>
      </c>
      <c r="S765" s="615"/>
      <c r="T765" s="615" t="s">
        <v>71</v>
      </c>
      <c r="U765" s="615"/>
      <c r="V765" s="338" t="s">
        <v>1702</v>
      </c>
      <c r="W765" s="338" t="s">
        <v>1703</v>
      </c>
      <c r="X765" s="615"/>
      <c r="Y765" s="338" t="s">
        <v>1701</v>
      </c>
      <c r="Z765" s="615"/>
      <c r="AA765" s="615"/>
      <c r="AB765" s="319" t="s">
        <v>1704</v>
      </c>
      <c r="AC765" s="330" t="s">
        <v>1694</v>
      </c>
      <c r="AD765" s="320"/>
      <c r="AE765" s="320"/>
      <c r="AF765" s="320"/>
      <c r="AG765" s="320"/>
      <c r="AH765" s="320"/>
      <c r="AI765" s="320"/>
      <c r="AJ765" s="320"/>
      <c r="AK765" s="320"/>
      <c r="AL765" s="320"/>
      <c r="AM765" s="321" t="s">
        <v>1695</v>
      </c>
      <c r="AN765" s="319" t="s">
        <v>1696</v>
      </c>
      <c r="AO765" s="616" t="s">
        <v>430</v>
      </c>
      <c r="AP765" s="616" t="s">
        <v>464</v>
      </c>
      <c r="AQ765" s="331" t="s">
        <v>1708</v>
      </c>
      <c r="AR765" s="332" t="s">
        <v>1698</v>
      </c>
      <c r="AS765" s="616" t="s">
        <v>116</v>
      </c>
      <c r="AT765" s="328">
        <v>0</v>
      </c>
      <c r="AU765" s="328">
        <v>0</v>
      </c>
      <c r="AV765" s="328">
        <v>12737350.939999999</v>
      </c>
      <c r="AW765" s="328">
        <v>0</v>
      </c>
      <c r="AX765" s="328">
        <v>0</v>
      </c>
      <c r="AY765" s="328">
        <v>0</v>
      </c>
      <c r="AZ765" s="499" t="s">
        <v>241</v>
      </c>
    </row>
    <row r="766" spans="1:236 16371:16376" ht="255">
      <c r="A766" s="492" t="s">
        <v>1920</v>
      </c>
      <c r="B766" s="387" t="s">
        <v>1921</v>
      </c>
      <c r="C766" s="613">
        <v>401000006</v>
      </c>
      <c r="D766" s="333" t="s">
        <v>1699</v>
      </c>
      <c r="E766" s="336" t="s">
        <v>1665</v>
      </c>
      <c r="F766" s="337"/>
      <c r="G766" s="337"/>
      <c r="H766" s="338">
        <v>3</v>
      </c>
      <c r="I766" s="337"/>
      <c r="J766" s="338" t="s">
        <v>72</v>
      </c>
      <c r="K766" s="338" t="s">
        <v>73</v>
      </c>
      <c r="L766" s="338" t="s">
        <v>1774</v>
      </c>
      <c r="M766" s="338"/>
      <c r="N766" s="338"/>
      <c r="O766" s="338"/>
      <c r="P766" s="319" t="s">
        <v>186</v>
      </c>
      <c r="Q766" s="319" t="s">
        <v>1923</v>
      </c>
      <c r="R766" s="338" t="s">
        <v>1924</v>
      </c>
      <c r="S766" s="338"/>
      <c r="T766" s="338">
        <v>3</v>
      </c>
      <c r="U766" s="338"/>
      <c r="V766" s="338">
        <v>12</v>
      </c>
      <c r="W766" s="338">
        <v>1</v>
      </c>
      <c r="X766" s="338">
        <v>15</v>
      </c>
      <c r="Y766" s="338" t="s">
        <v>1925</v>
      </c>
      <c r="Z766" s="338"/>
      <c r="AA766" s="338"/>
      <c r="AB766" s="319" t="s">
        <v>1926</v>
      </c>
      <c r="AC766" s="330" t="s">
        <v>1705</v>
      </c>
      <c r="AD766" s="326"/>
      <c r="AE766" s="326"/>
      <c r="AF766" s="326"/>
      <c r="AG766" s="326"/>
      <c r="AH766" s="326"/>
      <c r="AI766" s="326"/>
      <c r="AJ766" s="320"/>
      <c r="AK766" s="320"/>
      <c r="AL766" s="326"/>
      <c r="AM766" s="335" t="s">
        <v>1706</v>
      </c>
      <c r="AN766" s="330" t="s">
        <v>1707</v>
      </c>
      <c r="AO766" s="331" t="s">
        <v>430</v>
      </c>
      <c r="AP766" s="331" t="s">
        <v>464</v>
      </c>
      <c r="AQ766" s="331" t="s">
        <v>1752</v>
      </c>
      <c r="AR766" s="332" t="s">
        <v>613</v>
      </c>
      <c r="AS766" s="616" t="s">
        <v>116</v>
      </c>
      <c r="AT766" s="328">
        <v>4606645.1900000004</v>
      </c>
      <c r="AU766" s="328">
        <v>4606645.1900000004</v>
      </c>
      <c r="AV766" s="328">
        <v>0</v>
      </c>
      <c r="AW766" s="328">
        <v>0</v>
      </c>
      <c r="AX766" s="328">
        <v>0</v>
      </c>
      <c r="AY766" s="328">
        <v>0</v>
      </c>
      <c r="AZ766" s="499" t="s">
        <v>241</v>
      </c>
    </row>
    <row r="767" spans="1:236 16371:16376" ht="255">
      <c r="A767" s="492" t="s">
        <v>1920</v>
      </c>
      <c r="B767" s="387" t="s">
        <v>1921</v>
      </c>
      <c r="C767" s="613">
        <v>401000006</v>
      </c>
      <c r="D767" s="333" t="s">
        <v>1699</v>
      </c>
      <c r="E767" s="336" t="s">
        <v>1665</v>
      </c>
      <c r="F767" s="337"/>
      <c r="G767" s="337"/>
      <c r="H767" s="338">
        <v>3</v>
      </c>
      <c r="I767" s="337"/>
      <c r="J767" s="338" t="s">
        <v>72</v>
      </c>
      <c r="K767" s="338" t="s">
        <v>73</v>
      </c>
      <c r="L767" s="339" t="s">
        <v>1774</v>
      </c>
      <c r="M767" s="339"/>
      <c r="N767" s="338"/>
      <c r="O767" s="338"/>
      <c r="P767" s="319" t="s">
        <v>186</v>
      </c>
      <c r="Q767" s="319" t="s">
        <v>1927</v>
      </c>
      <c r="R767" s="338" t="s">
        <v>1928</v>
      </c>
      <c r="S767" s="338"/>
      <c r="T767" s="338">
        <v>3</v>
      </c>
      <c r="U767" s="338"/>
      <c r="V767" s="338">
        <v>12</v>
      </c>
      <c r="W767" s="338">
        <v>1</v>
      </c>
      <c r="X767" s="338">
        <v>15</v>
      </c>
      <c r="Y767" s="338" t="s">
        <v>1929</v>
      </c>
      <c r="Z767" s="338"/>
      <c r="AA767" s="338"/>
      <c r="AB767" s="319" t="s">
        <v>1930</v>
      </c>
      <c r="AC767" s="330" t="s">
        <v>1705</v>
      </c>
      <c r="AD767" s="326"/>
      <c r="AE767" s="326"/>
      <c r="AF767" s="326"/>
      <c r="AG767" s="326"/>
      <c r="AH767" s="326"/>
      <c r="AI767" s="326"/>
      <c r="AJ767" s="320"/>
      <c r="AK767" s="320"/>
      <c r="AL767" s="326"/>
      <c r="AM767" s="335" t="s">
        <v>1706</v>
      </c>
      <c r="AN767" s="330" t="s">
        <v>1707</v>
      </c>
      <c r="AO767" s="331" t="s">
        <v>430</v>
      </c>
      <c r="AP767" s="331" t="s">
        <v>464</v>
      </c>
      <c r="AQ767" s="331" t="s">
        <v>1752</v>
      </c>
      <c r="AR767" s="340" t="s">
        <v>613</v>
      </c>
      <c r="AS767" s="616" t="s">
        <v>116</v>
      </c>
      <c r="AT767" s="328">
        <v>3770040.81</v>
      </c>
      <c r="AU767" s="328">
        <v>3770040.81</v>
      </c>
      <c r="AV767" s="328">
        <v>0</v>
      </c>
      <c r="AW767" s="328">
        <v>0</v>
      </c>
      <c r="AX767" s="328">
        <v>0</v>
      </c>
      <c r="AY767" s="328">
        <v>0</v>
      </c>
      <c r="AZ767" s="499" t="s">
        <v>1039</v>
      </c>
    </row>
    <row r="768" spans="1:236 16371:16376" ht="306">
      <c r="A768" s="492" t="s">
        <v>1920</v>
      </c>
      <c r="B768" s="387" t="s">
        <v>1921</v>
      </c>
      <c r="C768" s="613">
        <v>401000006</v>
      </c>
      <c r="D768" s="333" t="s">
        <v>1685</v>
      </c>
      <c r="E768" s="336" t="s">
        <v>1665</v>
      </c>
      <c r="F768" s="614"/>
      <c r="G768" s="614"/>
      <c r="H768" s="615">
        <v>3</v>
      </c>
      <c r="I768" s="614"/>
      <c r="J768" s="615" t="s">
        <v>72</v>
      </c>
      <c r="K768" s="617" t="s">
        <v>73</v>
      </c>
      <c r="L768" s="463" t="s">
        <v>1774</v>
      </c>
      <c r="M768" s="463"/>
      <c r="N768" s="618"/>
      <c r="O768" s="615"/>
      <c r="P768" s="319" t="s">
        <v>186</v>
      </c>
      <c r="Q768" s="319" t="s">
        <v>1931</v>
      </c>
      <c r="R768" s="338" t="s">
        <v>1928</v>
      </c>
      <c r="S768" s="338"/>
      <c r="T768" s="338">
        <v>3</v>
      </c>
      <c r="U768" s="338"/>
      <c r="V768" s="338">
        <v>12</v>
      </c>
      <c r="W768" s="338">
        <v>1</v>
      </c>
      <c r="X768" s="338">
        <v>15</v>
      </c>
      <c r="Y768" s="338" t="s">
        <v>1932</v>
      </c>
      <c r="Z768" s="338"/>
      <c r="AA768" s="338"/>
      <c r="AB768" s="319" t="s">
        <v>1930</v>
      </c>
      <c r="AC768" s="330" t="s">
        <v>1705</v>
      </c>
      <c r="AD768" s="326"/>
      <c r="AE768" s="326"/>
      <c r="AF768" s="326"/>
      <c r="AG768" s="326"/>
      <c r="AH768" s="326"/>
      <c r="AI768" s="326"/>
      <c r="AJ768" s="320"/>
      <c r="AK768" s="320"/>
      <c r="AL768" s="326"/>
      <c r="AM768" s="335" t="s">
        <v>1706</v>
      </c>
      <c r="AN768" s="330" t="s">
        <v>1707</v>
      </c>
      <c r="AO768" s="616" t="s">
        <v>430</v>
      </c>
      <c r="AP768" s="616" t="s">
        <v>464</v>
      </c>
      <c r="AQ768" s="619" t="s">
        <v>1746</v>
      </c>
      <c r="AR768" s="332" t="s">
        <v>619</v>
      </c>
      <c r="AS768" s="616" t="s">
        <v>116</v>
      </c>
      <c r="AT768" s="328">
        <v>232000</v>
      </c>
      <c r="AU768" s="328">
        <v>232000</v>
      </c>
      <c r="AV768" s="328">
        <v>0</v>
      </c>
      <c r="AW768" s="328">
        <v>0</v>
      </c>
      <c r="AX768" s="328">
        <v>0</v>
      </c>
      <c r="AY768" s="328">
        <v>0</v>
      </c>
      <c r="AZ768" s="499" t="s">
        <v>1747</v>
      </c>
    </row>
    <row r="769" spans="1:69" ht="306">
      <c r="A769" s="492" t="s">
        <v>1920</v>
      </c>
      <c r="B769" s="387" t="s">
        <v>1921</v>
      </c>
      <c r="C769" s="613">
        <v>401000006</v>
      </c>
      <c r="D769" s="333" t="s">
        <v>1685</v>
      </c>
      <c r="E769" s="336" t="s">
        <v>1665</v>
      </c>
      <c r="F769" s="614"/>
      <c r="G769" s="614"/>
      <c r="H769" s="615">
        <v>3</v>
      </c>
      <c r="I769" s="614"/>
      <c r="J769" s="615" t="s">
        <v>72</v>
      </c>
      <c r="K769" s="615" t="s">
        <v>73</v>
      </c>
      <c r="L769" s="620" t="s">
        <v>1774</v>
      </c>
      <c r="M769" s="620"/>
      <c r="N769" s="615"/>
      <c r="O769" s="615"/>
      <c r="P769" s="319" t="s">
        <v>186</v>
      </c>
      <c r="Q769" s="319" t="s">
        <v>1931</v>
      </c>
      <c r="R769" s="338" t="s">
        <v>1928</v>
      </c>
      <c r="S769" s="338"/>
      <c r="T769" s="338">
        <v>3</v>
      </c>
      <c r="U769" s="338"/>
      <c r="V769" s="338">
        <v>12</v>
      </c>
      <c r="W769" s="338">
        <v>1</v>
      </c>
      <c r="X769" s="338">
        <v>15</v>
      </c>
      <c r="Y769" s="338" t="s">
        <v>1932</v>
      </c>
      <c r="Z769" s="338"/>
      <c r="AA769" s="338"/>
      <c r="AB769" s="319" t="s">
        <v>1930</v>
      </c>
      <c r="AC769" s="330" t="s">
        <v>1705</v>
      </c>
      <c r="AD769" s="326"/>
      <c r="AE769" s="326"/>
      <c r="AF769" s="326"/>
      <c r="AG769" s="326"/>
      <c r="AH769" s="326"/>
      <c r="AI769" s="326"/>
      <c r="AJ769" s="320"/>
      <c r="AK769" s="320"/>
      <c r="AL769" s="326"/>
      <c r="AM769" s="335" t="s">
        <v>1706</v>
      </c>
      <c r="AN769" s="330" t="s">
        <v>1707</v>
      </c>
      <c r="AO769" s="616" t="s">
        <v>430</v>
      </c>
      <c r="AP769" s="616" t="s">
        <v>464</v>
      </c>
      <c r="AQ769" s="619" t="s">
        <v>1746</v>
      </c>
      <c r="AR769" s="332" t="s">
        <v>619</v>
      </c>
      <c r="AS769" s="616" t="s">
        <v>116</v>
      </c>
      <c r="AT769" s="328">
        <v>928000</v>
      </c>
      <c r="AU769" s="328">
        <v>928000</v>
      </c>
      <c r="AV769" s="328">
        <v>0</v>
      </c>
      <c r="AW769" s="328">
        <v>0</v>
      </c>
      <c r="AX769" s="328">
        <v>0</v>
      </c>
      <c r="AY769" s="328">
        <v>0</v>
      </c>
      <c r="AZ769" s="499" t="s">
        <v>1748</v>
      </c>
    </row>
    <row r="770" spans="1:69" ht="191.25">
      <c r="A770" s="492" t="s">
        <v>1920</v>
      </c>
      <c r="B770" s="387" t="s">
        <v>1921</v>
      </c>
      <c r="C770" s="613">
        <v>401000007</v>
      </c>
      <c r="D770" s="621" t="s">
        <v>1045</v>
      </c>
      <c r="E770" s="622" t="s">
        <v>1665</v>
      </c>
      <c r="F770" s="614"/>
      <c r="G770" s="614"/>
      <c r="H770" s="615">
        <v>3</v>
      </c>
      <c r="I770" s="614"/>
      <c r="J770" s="615" t="s">
        <v>72</v>
      </c>
      <c r="K770" s="615" t="s">
        <v>73</v>
      </c>
      <c r="L770" s="615" t="s">
        <v>575</v>
      </c>
      <c r="M770" s="615"/>
      <c r="N770" s="615"/>
      <c r="O770" s="615"/>
      <c r="P770" s="319" t="s">
        <v>186</v>
      </c>
      <c r="Q770" s="319" t="s">
        <v>1666</v>
      </c>
      <c r="R770" s="615"/>
      <c r="S770" s="615"/>
      <c r="T770" s="615" t="s">
        <v>71</v>
      </c>
      <c r="U770" s="615"/>
      <c r="V770" s="615" t="s">
        <v>75</v>
      </c>
      <c r="W770" s="615" t="s">
        <v>73</v>
      </c>
      <c r="X770" s="615"/>
      <c r="Y770" s="615"/>
      <c r="Z770" s="615"/>
      <c r="AA770" s="615"/>
      <c r="AB770" s="319" t="s">
        <v>187</v>
      </c>
      <c r="AC770" s="330" t="s">
        <v>1667</v>
      </c>
      <c r="AD770" s="326"/>
      <c r="AE770" s="326"/>
      <c r="AF770" s="326"/>
      <c r="AG770" s="326"/>
      <c r="AH770" s="320"/>
      <c r="AI770" s="326"/>
      <c r="AJ770" s="326"/>
      <c r="AK770" s="326"/>
      <c r="AL770" s="326"/>
      <c r="AM770" s="326" t="s">
        <v>1668</v>
      </c>
      <c r="AN770" s="330" t="s">
        <v>1669</v>
      </c>
      <c r="AO770" s="616" t="s">
        <v>99</v>
      </c>
      <c r="AP770" s="616" t="s">
        <v>68</v>
      </c>
      <c r="AQ770" s="616" t="s">
        <v>1672</v>
      </c>
      <c r="AR770" s="332" t="s">
        <v>1671</v>
      </c>
      <c r="AS770" s="616" t="s">
        <v>116</v>
      </c>
      <c r="AT770" s="328">
        <v>324369.67</v>
      </c>
      <c r="AU770" s="328">
        <v>324369.67</v>
      </c>
      <c r="AV770" s="328">
        <v>413252</v>
      </c>
      <c r="AW770" s="328">
        <f>369330-252213+17830</f>
        <v>134947</v>
      </c>
      <c r="AX770" s="328">
        <f>369330-252213+17830</f>
        <v>134947</v>
      </c>
      <c r="AY770" s="328">
        <f>369330-252213+17830</f>
        <v>134947</v>
      </c>
      <c r="AZ770" s="499" t="s">
        <v>193</v>
      </c>
    </row>
    <row r="771" spans="1:69" ht="191.25">
      <c r="A771" s="492" t="s">
        <v>1920</v>
      </c>
      <c r="B771" s="387" t="s">
        <v>1921</v>
      </c>
      <c r="C771" s="613">
        <v>401000007</v>
      </c>
      <c r="D771" s="621" t="s">
        <v>1045</v>
      </c>
      <c r="E771" s="622" t="s">
        <v>1665</v>
      </c>
      <c r="F771" s="614"/>
      <c r="G771" s="614"/>
      <c r="H771" s="615">
        <v>3</v>
      </c>
      <c r="I771" s="614"/>
      <c r="J771" s="615" t="s">
        <v>72</v>
      </c>
      <c r="K771" s="615" t="s">
        <v>73</v>
      </c>
      <c r="L771" s="615" t="s">
        <v>575</v>
      </c>
      <c r="M771" s="615"/>
      <c r="N771" s="615"/>
      <c r="O771" s="615"/>
      <c r="P771" s="319" t="s">
        <v>186</v>
      </c>
      <c r="Q771" s="319" t="s">
        <v>1666</v>
      </c>
      <c r="R771" s="615"/>
      <c r="S771" s="615"/>
      <c r="T771" s="615" t="s">
        <v>71</v>
      </c>
      <c r="U771" s="615"/>
      <c r="V771" s="615" t="s">
        <v>75</v>
      </c>
      <c r="W771" s="615" t="s">
        <v>73</v>
      </c>
      <c r="X771" s="615"/>
      <c r="Y771" s="615"/>
      <c r="Z771" s="615"/>
      <c r="AA771" s="615"/>
      <c r="AB771" s="319" t="s">
        <v>187</v>
      </c>
      <c r="AC771" s="330" t="s">
        <v>1667</v>
      </c>
      <c r="AD771" s="326"/>
      <c r="AE771" s="326"/>
      <c r="AF771" s="326"/>
      <c r="AG771" s="326"/>
      <c r="AH771" s="320"/>
      <c r="AI771" s="326"/>
      <c r="AJ771" s="326"/>
      <c r="AK771" s="326"/>
      <c r="AL771" s="326"/>
      <c r="AM771" s="326" t="s">
        <v>1668</v>
      </c>
      <c r="AN771" s="330" t="s">
        <v>1669</v>
      </c>
      <c r="AO771" s="616" t="s">
        <v>99</v>
      </c>
      <c r="AP771" s="616" t="s">
        <v>68</v>
      </c>
      <c r="AQ771" s="616" t="s">
        <v>1672</v>
      </c>
      <c r="AR771" s="332" t="s">
        <v>1671</v>
      </c>
      <c r="AS771" s="616" t="s">
        <v>227</v>
      </c>
      <c r="AT771" s="328">
        <v>0</v>
      </c>
      <c r="AU771" s="328">
        <v>0</v>
      </c>
      <c r="AV771" s="328">
        <v>0</v>
      </c>
      <c r="AW771" s="328">
        <v>234383</v>
      </c>
      <c r="AX771" s="328">
        <v>234383</v>
      </c>
      <c r="AY771" s="328">
        <v>234383</v>
      </c>
      <c r="AZ771" s="499" t="s">
        <v>193</v>
      </c>
    </row>
    <row r="772" spans="1:69" ht="191.25">
      <c r="A772" s="492" t="s">
        <v>1920</v>
      </c>
      <c r="B772" s="387" t="s">
        <v>1921</v>
      </c>
      <c r="C772" s="623">
        <v>401000007</v>
      </c>
      <c r="D772" s="624" t="s">
        <v>1045</v>
      </c>
      <c r="E772" s="144" t="s">
        <v>1665</v>
      </c>
      <c r="F772" s="625"/>
      <c r="G772" s="614"/>
      <c r="H772" s="615">
        <v>3</v>
      </c>
      <c r="I772" s="614"/>
      <c r="J772" s="615" t="s">
        <v>72</v>
      </c>
      <c r="K772" s="615" t="s">
        <v>73</v>
      </c>
      <c r="L772" s="615" t="s">
        <v>575</v>
      </c>
      <c r="M772" s="615"/>
      <c r="N772" s="615"/>
      <c r="O772" s="615"/>
      <c r="P772" s="319" t="s">
        <v>186</v>
      </c>
      <c r="Q772" s="319" t="s">
        <v>1666</v>
      </c>
      <c r="R772" s="615"/>
      <c r="S772" s="615"/>
      <c r="T772" s="615" t="s">
        <v>71</v>
      </c>
      <c r="U772" s="615"/>
      <c r="V772" s="615" t="s">
        <v>75</v>
      </c>
      <c r="W772" s="615" t="s">
        <v>73</v>
      </c>
      <c r="X772" s="615"/>
      <c r="Y772" s="615"/>
      <c r="Z772" s="615"/>
      <c r="AA772" s="615"/>
      <c r="AB772" s="319" t="s">
        <v>187</v>
      </c>
      <c r="AC772" s="330" t="s">
        <v>1667</v>
      </c>
      <c r="AD772" s="326"/>
      <c r="AE772" s="326"/>
      <c r="AF772" s="326"/>
      <c r="AG772" s="326"/>
      <c r="AH772" s="320"/>
      <c r="AI772" s="326"/>
      <c r="AJ772" s="326"/>
      <c r="AK772" s="326"/>
      <c r="AL772" s="326"/>
      <c r="AM772" s="326" t="s">
        <v>1668</v>
      </c>
      <c r="AN772" s="330" t="s">
        <v>1669</v>
      </c>
      <c r="AO772" s="616" t="s">
        <v>891</v>
      </c>
      <c r="AP772" s="616" t="s">
        <v>99</v>
      </c>
      <c r="AQ772" s="616" t="s">
        <v>1754</v>
      </c>
      <c r="AR772" s="332" t="s">
        <v>1755</v>
      </c>
      <c r="AS772" s="616" t="s">
        <v>1021</v>
      </c>
      <c r="AT772" s="328">
        <v>710500</v>
      </c>
      <c r="AU772" s="328">
        <v>444138.6</v>
      </c>
      <c r="AV772" s="328">
        <v>989106.02</v>
      </c>
      <c r="AW772" s="328">
        <f>895244.62-58244.62</f>
        <v>837000</v>
      </c>
      <c r="AX772" s="328">
        <f>895244.62-58244.62</f>
        <v>837000</v>
      </c>
      <c r="AY772" s="328">
        <f>895244.62-58244.62</f>
        <v>837000</v>
      </c>
      <c r="AZ772" s="499" t="s">
        <v>193</v>
      </c>
    </row>
    <row r="773" spans="1:69" ht="191.25">
      <c r="A773" s="492" t="s">
        <v>1920</v>
      </c>
      <c r="B773" s="387" t="s">
        <v>1921</v>
      </c>
      <c r="C773" s="623">
        <v>401000007</v>
      </c>
      <c r="D773" s="624" t="s">
        <v>1045</v>
      </c>
      <c r="E773" s="144" t="s">
        <v>1665</v>
      </c>
      <c r="F773" s="625"/>
      <c r="G773" s="614"/>
      <c r="H773" s="615">
        <v>3</v>
      </c>
      <c r="I773" s="614"/>
      <c r="J773" s="615" t="s">
        <v>72</v>
      </c>
      <c r="K773" s="615" t="s">
        <v>73</v>
      </c>
      <c r="L773" s="615" t="s">
        <v>575</v>
      </c>
      <c r="M773" s="615"/>
      <c r="N773" s="615"/>
      <c r="O773" s="615"/>
      <c r="P773" s="319" t="s">
        <v>186</v>
      </c>
      <c r="Q773" s="319" t="s">
        <v>1666</v>
      </c>
      <c r="R773" s="615"/>
      <c r="S773" s="615"/>
      <c r="T773" s="615" t="s">
        <v>71</v>
      </c>
      <c r="U773" s="615"/>
      <c r="V773" s="615" t="s">
        <v>75</v>
      </c>
      <c r="W773" s="615" t="s">
        <v>73</v>
      </c>
      <c r="X773" s="615"/>
      <c r="Y773" s="615"/>
      <c r="Z773" s="615"/>
      <c r="AA773" s="615"/>
      <c r="AB773" s="319" t="s">
        <v>187</v>
      </c>
      <c r="AC773" s="330" t="s">
        <v>1667</v>
      </c>
      <c r="AD773" s="326"/>
      <c r="AE773" s="326"/>
      <c r="AF773" s="326"/>
      <c r="AG773" s="326"/>
      <c r="AH773" s="320"/>
      <c r="AI773" s="326"/>
      <c r="AJ773" s="326"/>
      <c r="AK773" s="326"/>
      <c r="AL773" s="326"/>
      <c r="AM773" s="326" t="s">
        <v>1668</v>
      </c>
      <c r="AN773" s="330" t="s">
        <v>1669</v>
      </c>
      <c r="AO773" s="616" t="s">
        <v>891</v>
      </c>
      <c r="AP773" s="616" t="s">
        <v>99</v>
      </c>
      <c r="AQ773" s="616" t="s">
        <v>1754</v>
      </c>
      <c r="AR773" s="332" t="s">
        <v>1755</v>
      </c>
      <c r="AS773" s="616" t="s">
        <v>116</v>
      </c>
      <c r="AT773" s="328">
        <v>501215.7</v>
      </c>
      <c r="AU773" s="328">
        <v>496189.77</v>
      </c>
      <c r="AV773" s="328">
        <v>576667.52</v>
      </c>
      <c r="AW773" s="328">
        <v>576667.52</v>
      </c>
      <c r="AX773" s="328">
        <v>576667.52</v>
      </c>
      <c r="AY773" s="328">
        <v>576667.52</v>
      </c>
      <c r="AZ773" s="499" t="s">
        <v>193</v>
      </c>
    </row>
    <row r="774" spans="1:69" ht="267.75">
      <c r="A774" s="492" t="s">
        <v>1920</v>
      </c>
      <c r="B774" s="387" t="s">
        <v>1921</v>
      </c>
      <c r="C774" s="352">
        <v>401000016</v>
      </c>
      <c r="D774" s="624" t="s">
        <v>1757</v>
      </c>
      <c r="E774" s="144" t="s">
        <v>1665</v>
      </c>
      <c r="F774" s="353"/>
      <c r="G774" s="337"/>
      <c r="H774" s="338">
        <v>3</v>
      </c>
      <c r="I774" s="337"/>
      <c r="J774" s="338" t="s">
        <v>72</v>
      </c>
      <c r="K774" s="338" t="s">
        <v>73</v>
      </c>
      <c r="L774" s="338" t="s">
        <v>77</v>
      </c>
      <c r="M774" s="338"/>
      <c r="N774" s="338"/>
      <c r="O774" s="338"/>
      <c r="P774" s="319" t="s">
        <v>186</v>
      </c>
      <c r="Q774" s="319" t="s">
        <v>1666</v>
      </c>
      <c r="R774" s="338"/>
      <c r="S774" s="338"/>
      <c r="T774" s="338" t="s">
        <v>71</v>
      </c>
      <c r="U774" s="338"/>
      <c r="V774" s="338" t="s">
        <v>75</v>
      </c>
      <c r="W774" s="338" t="s">
        <v>73</v>
      </c>
      <c r="X774" s="338"/>
      <c r="Y774" s="338"/>
      <c r="Z774" s="338"/>
      <c r="AA774" s="338"/>
      <c r="AB774" s="319" t="s">
        <v>187</v>
      </c>
      <c r="AC774" s="52" t="s">
        <v>1933</v>
      </c>
      <c r="AD774" s="51"/>
      <c r="AE774" s="51"/>
      <c r="AF774" s="51"/>
      <c r="AG774" s="51"/>
      <c r="AH774" s="51"/>
      <c r="AI774" s="51"/>
      <c r="AJ774" s="141" t="s">
        <v>1934</v>
      </c>
      <c r="AK774" s="141" t="s">
        <v>1935</v>
      </c>
      <c r="AL774" s="51"/>
      <c r="AM774" s="51"/>
      <c r="AN774" s="145" t="s">
        <v>1936</v>
      </c>
      <c r="AO774" s="331" t="s">
        <v>99</v>
      </c>
      <c r="AP774" s="331" t="s">
        <v>68</v>
      </c>
      <c r="AQ774" s="331" t="s">
        <v>1768</v>
      </c>
      <c r="AR774" s="332" t="s">
        <v>1937</v>
      </c>
      <c r="AS774" s="331" t="s">
        <v>116</v>
      </c>
      <c r="AT774" s="328">
        <v>0</v>
      </c>
      <c r="AU774" s="328">
        <v>0</v>
      </c>
      <c r="AV774" s="328">
        <v>900000</v>
      </c>
      <c r="AW774" s="328">
        <v>0</v>
      </c>
      <c r="AX774" s="328">
        <v>0</v>
      </c>
      <c r="AY774" s="328">
        <v>0</v>
      </c>
      <c r="AZ774" s="499" t="s">
        <v>1763</v>
      </c>
    </row>
    <row r="775" spans="1:69" ht="127.5">
      <c r="A775" s="492" t="s">
        <v>1920</v>
      </c>
      <c r="B775" s="387" t="s">
        <v>1921</v>
      </c>
      <c r="C775" s="352">
        <v>401000016</v>
      </c>
      <c r="D775" s="626" t="s">
        <v>1757</v>
      </c>
      <c r="E775" s="144" t="s">
        <v>1665</v>
      </c>
      <c r="F775" s="353"/>
      <c r="G775" s="337"/>
      <c r="H775" s="338">
        <v>3</v>
      </c>
      <c r="I775" s="337"/>
      <c r="J775" s="338" t="s">
        <v>72</v>
      </c>
      <c r="K775" s="338" t="s">
        <v>73</v>
      </c>
      <c r="L775" s="338" t="s">
        <v>77</v>
      </c>
      <c r="M775" s="338"/>
      <c r="N775" s="338"/>
      <c r="O775" s="338"/>
      <c r="P775" s="319" t="s">
        <v>186</v>
      </c>
      <c r="Q775" s="319" t="s">
        <v>1666</v>
      </c>
      <c r="R775" s="338"/>
      <c r="S775" s="338"/>
      <c r="T775" s="338" t="s">
        <v>71</v>
      </c>
      <c r="U775" s="338"/>
      <c r="V775" s="338" t="s">
        <v>75</v>
      </c>
      <c r="W775" s="338" t="s">
        <v>73</v>
      </c>
      <c r="X775" s="338"/>
      <c r="Y775" s="338"/>
      <c r="Z775" s="338"/>
      <c r="AA775" s="338"/>
      <c r="AB775" s="319" t="s">
        <v>187</v>
      </c>
      <c r="AC775" s="330" t="s">
        <v>1758</v>
      </c>
      <c r="AD775" s="356"/>
      <c r="AE775" s="356"/>
      <c r="AF775" s="356"/>
      <c r="AG775" s="356"/>
      <c r="AH775" s="356"/>
      <c r="AI775" s="356"/>
      <c r="AJ775" s="321" t="s">
        <v>1759</v>
      </c>
      <c r="AK775" s="320">
        <v>2</v>
      </c>
      <c r="AL775" s="356"/>
      <c r="AM775" s="356"/>
      <c r="AN775" s="337" t="s">
        <v>1760</v>
      </c>
      <c r="AO775" s="331" t="s">
        <v>891</v>
      </c>
      <c r="AP775" s="331" t="s">
        <v>200</v>
      </c>
      <c r="AQ775" s="331" t="s">
        <v>1938</v>
      </c>
      <c r="AR775" s="332" t="s">
        <v>1762</v>
      </c>
      <c r="AS775" s="331" t="s">
        <v>116</v>
      </c>
      <c r="AT775" s="328">
        <v>499780</v>
      </c>
      <c r="AU775" s="328">
        <v>499780</v>
      </c>
      <c r="AV775" s="327">
        <v>0</v>
      </c>
      <c r="AW775" s="327">
        <v>0</v>
      </c>
      <c r="AX775" s="327">
        <v>0</v>
      </c>
      <c r="AY775" s="327">
        <v>0</v>
      </c>
      <c r="AZ775" s="499" t="s">
        <v>1763</v>
      </c>
    </row>
    <row r="776" spans="1:69" ht="76.5">
      <c r="A776" s="492" t="s">
        <v>1920</v>
      </c>
      <c r="B776" s="387" t="s">
        <v>1921</v>
      </c>
      <c r="C776" s="623">
        <v>401000030</v>
      </c>
      <c r="D776" s="627" t="s">
        <v>1770</v>
      </c>
      <c r="E776" s="144" t="s">
        <v>1665</v>
      </c>
      <c r="F776" s="625"/>
      <c r="G776" s="614"/>
      <c r="H776" s="615">
        <v>3</v>
      </c>
      <c r="I776" s="614"/>
      <c r="J776" s="615" t="s">
        <v>72</v>
      </c>
      <c r="K776" s="615">
        <v>1</v>
      </c>
      <c r="L776" s="615" t="s">
        <v>510</v>
      </c>
      <c r="M776" s="615"/>
      <c r="N776" s="615"/>
      <c r="O776" s="615"/>
      <c r="P776" s="319" t="s">
        <v>186</v>
      </c>
      <c r="Q776" s="319" t="s">
        <v>1666</v>
      </c>
      <c r="R776" s="615"/>
      <c r="S776" s="615"/>
      <c r="T776" s="615" t="s">
        <v>71</v>
      </c>
      <c r="U776" s="615"/>
      <c r="V776" s="615" t="s">
        <v>75</v>
      </c>
      <c r="W776" s="615" t="s">
        <v>73</v>
      </c>
      <c r="X776" s="615"/>
      <c r="Y776" s="615"/>
      <c r="Z776" s="615"/>
      <c r="AA776" s="615"/>
      <c r="AB776" s="319" t="s">
        <v>187</v>
      </c>
      <c r="AC776" s="330" t="s">
        <v>1705</v>
      </c>
      <c r="AD776" s="326"/>
      <c r="AE776" s="326"/>
      <c r="AF776" s="326"/>
      <c r="AG776" s="326"/>
      <c r="AH776" s="326"/>
      <c r="AI776" s="326"/>
      <c r="AJ776" s="320"/>
      <c r="AK776" s="320"/>
      <c r="AL776" s="320"/>
      <c r="AM776" s="335" t="s">
        <v>1771</v>
      </c>
      <c r="AN776" s="330" t="s">
        <v>1707</v>
      </c>
      <c r="AO776" s="616" t="s">
        <v>208</v>
      </c>
      <c r="AP776" s="616" t="s">
        <v>99</v>
      </c>
      <c r="AQ776" s="616" t="s">
        <v>209</v>
      </c>
      <c r="AR776" s="332" t="s">
        <v>621</v>
      </c>
      <c r="AS776" s="616" t="s">
        <v>116</v>
      </c>
      <c r="AT776" s="328">
        <v>900000</v>
      </c>
      <c r="AU776" s="328">
        <v>900000</v>
      </c>
      <c r="AV776" s="328">
        <v>1998978</v>
      </c>
      <c r="AW776" s="328">
        <v>919000</v>
      </c>
      <c r="AX776" s="328">
        <v>919000</v>
      </c>
      <c r="AY776" s="328">
        <v>919000</v>
      </c>
      <c r="AZ776" s="499" t="s">
        <v>193</v>
      </c>
    </row>
    <row r="777" spans="1:69" ht="76.5">
      <c r="A777" s="492" t="s">
        <v>1920</v>
      </c>
      <c r="B777" s="387" t="s">
        <v>1921</v>
      </c>
      <c r="C777" s="623">
        <v>401000030</v>
      </c>
      <c r="D777" s="627" t="s">
        <v>1770</v>
      </c>
      <c r="E777" s="144" t="s">
        <v>1665</v>
      </c>
      <c r="F777" s="625"/>
      <c r="G777" s="614"/>
      <c r="H777" s="615">
        <v>3</v>
      </c>
      <c r="I777" s="614"/>
      <c r="J777" s="615" t="s">
        <v>72</v>
      </c>
      <c r="K777" s="615" t="s">
        <v>73</v>
      </c>
      <c r="L777" s="615" t="s">
        <v>510</v>
      </c>
      <c r="M777" s="615"/>
      <c r="N777" s="615"/>
      <c r="O777" s="615"/>
      <c r="P777" s="319" t="s">
        <v>186</v>
      </c>
      <c r="Q777" s="319" t="s">
        <v>1666</v>
      </c>
      <c r="R777" s="615"/>
      <c r="S777" s="615"/>
      <c r="T777" s="615" t="s">
        <v>71</v>
      </c>
      <c r="U777" s="615"/>
      <c r="V777" s="615" t="s">
        <v>75</v>
      </c>
      <c r="W777" s="615" t="s">
        <v>73</v>
      </c>
      <c r="X777" s="615"/>
      <c r="Y777" s="615"/>
      <c r="Z777" s="615"/>
      <c r="AA777" s="615"/>
      <c r="AB777" s="319" t="s">
        <v>187</v>
      </c>
      <c r="AC777" s="330" t="s">
        <v>1705</v>
      </c>
      <c r="AD777" s="326"/>
      <c r="AE777" s="326"/>
      <c r="AF777" s="326"/>
      <c r="AG777" s="326"/>
      <c r="AH777" s="326"/>
      <c r="AI777" s="326"/>
      <c r="AJ777" s="320"/>
      <c r="AK777" s="320"/>
      <c r="AL777" s="320"/>
      <c r="AM777" s="335" t="s">
        <v>1771</v>
      </c>
      <c r="AN777" s="330" t="s">
        <v>1707</v>
      </c>
      <c r="AO777" s="616" t="s">
        <v>208</v>
      </c>
      <c r="AP777" s="616" t="s">
        <v>99</v>
      </c>
      <c r="AQ777" s="616" t="s">
        <v>1772</v>
      </c>
      <c r="AR777" s="332" t="s">
        <v>1773</v>
      </c>
      <c r="AS777" s="616" t="s">
        <v>116</v>
      </c>
      <c r="AT777" s="328">
        <v>469800</v>
      </c>
      <c r="AU777" s="328">
        <v>469800</v>
      </c>
      <c r="AV777" s="328">
        <v>561000</v>
      </c>
      <c r="AW777" s="328">
        <v>561000</v>
      </c>
      <c r="AX777" s="328">
        <v>561000</v>
      </c>
      <c r="AY777" s="328">
        <v>561000</v>
      </c>
      <c r="AZ777" s="499" t="s">
        <v>193</v>
      </c>
    </row>
    <row r="778" spans="1:69" ht="165.75">
      <c r="A778" s="492" t="s">
        <v>1920</v>
      </c>
      <c r="B778" s="387" t="s">
        <v>1921</v>
      </c>
      <c r="C778" s="628">
        <v>401000032</v>
      </c>
      <c r="D778" s="626" t="s">
        <v>1904</v>
      </c>
      <c r="E778" s="629" t="s">
        <v>1665</v>
      </c>
      <c r="F778" s="614"/>
      <c r="G778" s="614"/>
      <c r="H778" s="615">
        <v>3</v>
      </c>
      <c r="I778" s="614"/>
      <c r="J778" s="615" t="s">
        <v>72</v>
      </c>
      <c r="K778" s="615" t="s">
        <v>73</v>
      </c>
      <c r="L778" s="615" t="s">
        <v>510</v>
      </c>
      <c r="M778" s="615"/>
      <c r="N778" s="615"/>
      <c r="O778" s="615"/>
      <c r="P778" s="319" t="s">
        <v>186</v>
      </c>
      <c r="Q778" s="319" t="s">
        <v>1666</v>
      </c>
      <c r="R778" s="615"/>
      <c r="S778" s="615"/>
      <c r="T778" s="615" t="s">
        <v>71</v>
      </c>
      <c r="U778" s="615"/>
      <c r="V778" s="615" t="s">
        <v>75</v>
      </c>
      <c r="W778" s="615" t="s">
        <v>73</v>
      </c>
      <c r="X778" s="615"/>
      <c r="Y778" s="615"/>
      <c r="Z778" s="615"/>
      <c r="AA778" s="615"/>
      <c r="AB778" s="319" t="s">
        <v>187</v>
      </c>
      <c r="AC778" s="330" t="s">
        <v>1705</v>
      </c>
      <c r="AD778" s="326"/>
      <c r="AE778" s="326"/>
      <c r="AF778" s="326"/>
      <c r="AG778" s="326"/>
      <c r="AH778" s="326"/>
      <c r="AI778" s="326"/>
      <c r="AJ778" s="320"/>
      <c r="AK778" s="320"/>
      <c r="AL778" s="320"/>
      <c r="AM778" s="335" t="s">
        <v>1911</v>
      </c>
      <c r="AN778" s="330" t="s">
        <v>1707</v>
      </c>
      <c r="AO778" s="616" t="s">
        <v>208</v>
      </c>
      <c r="AP778" s="616" t="s">
        <v>99</v>
      </c>
      <c r="AQ778" s="616" t="s">
        <v>780</v>
      </c>
      <c r="AR778" s="332" t="s">
        <v>628</v>
      </c>
      <c r="AS778" s="616" t="s">
        <v>1021</v>
      </c>
      <c r="AT778" s="328">
        <v>0</v>
      </c>
      <c r="AU778" s="328">
        <v>0</v>
      </c>
      <c r="AV778" s="328">
        <v>30000</v>
      </c>
      <c r="AW778" s="328">
        <v>0</v>
      </c>
      <c r="AX778" s="328">
        <v>0</v>
      </c>
      <c r="AY778" s="328">
        <v>0</v>
      </c>
      <c r="AZ778" s="499" t="s">
        <v>193</v>
      </c>
      <c r="BA778" s="251"/>
      <c r="BB778" s="251"/>
      <c r="BC778" s="251"/>
      <c r="BD778" s="251"/>
      <c r="BE778" s="251"/>
      <c r="BF778" s="252"/>
      <c r="BG778" s="13"/>
      <c r="BH778" s="253"/>
      <c r="BI778" s="253"/>
      <c r="BJ778" s="253"/>
      <c r="BK778" s="253"/>
      <c r="BL778" s="253"/>
      <c r="BM778" s="253"/>
      <c r="BN778" s="253"/>
      <c r="BO778" s="253"/>
      <c r="BP778" s="253"/>
      <c r="BQ778" s="253"/>
    </row>
    <row r="779" spans="1:69" ht="165.75">
      <c r="A779" s="492" t="s">
        <v>1920</v>
      </c>
      <c r="B779" s="387" t="s">
        <v>1921</v>
      </c>
      <c r="C779" s="628">
        <v>401000032</v>
      </c>
      <c r="D779" s="626" t="s">
        <v>1904</v>
      </c>
      <c r="E779" s="144" t="s">
        <v>1665</v>
      </c>
      <c r="F779" s="625"/>
      <c r="G779" s="614"/>
      <c r="H779" s="615">
        <v>3</v>
      </c>
      <c r="I779" s="614"/>
      <c r="J779" s="615" t="s">
        <v>72</v>
      </c>
      <c r="K779" s="615" t="s">
        <v>73</v>
      </c>
      <c r="L779" s="615" t="s">
        <v>510</v>
      </c>
      <c r="M779" s="615"/>
      <c r="N779" s="615"/>
      <c r="O779" s="615"/>
      <c r="P779" s="319" t="s">
        <v>186</v>
      </c>
      <c r="Q779" s="319" t="s">
        <v>1666</v>
      </c>
      <c r="R779" s="615"/>
      <c r="S779" s="615"/>
      <c r="T779" s="615" t="s">
        <v>71</v>
      </c>
      <c r="U779" s="615"/>
      <c r="V779" s="615" t="s">
        <v>75</v>
      </c>
      <c r="W779" s="615" t="s">
        <v>73</v>
      </c>
      <c r="X779" s="615"/>
      <c r="Y779" s="615"/>
      <c r="Z779" s="615"/>
      <c r="AA779" s="615"/>
      <c r="AB779" s="319" t="s">
        <v>187</v>
      </c>
      <c r="AC779" s="330" t="s">
        <v>1705</v>
      </c>
      <c r="AD779" s="326"/>
      <c r="AE779" s="326"/>
      <c r="AF779" s="326"/>
      <c r="AG779" s="326"/>
      <c r="AH779" s="326"/>
      <c r="AI779" s="326"/>
      <c r="AJ779" s="320"/>
      <c r="AK779" s="320"/>
      <c r="AL779" s="320"/>
      <c r="AM779" s="335" t="s">
        <v>1911</v>
      </c>
      <c r="AN779" s="330" t="s">
        <v>1707</v>
      </c>
      <c r="AO779" s="616" t="s">
        <v>208</v>
      </c>
      <c r="AP779" s="616" t="s">
        <v>99</v>
      </c>
      <c r="AQ779" s="616" t="s">
        <v>627</v>
      </c>
      <c r="AR779" s="332" t="s">
        <v>628</v>
      </c>
      <c r="AS779" s="616" t="s">
        <v>1021</v>
      </c>
      <c r="AT779" s="328">
        <v>4205000</v>
      </c>
      <c r="AU779" s="328">
        <v>3160556</v>
      </c>
      <c r="AV779" s="630">
        <v>0</v>
      </c>
      <c r="AW779" s="631">
        <v>0</v>
      </c>
      <c r="AX779" s="632">
        <v>0</v>
      </c>
      <c r="AY779" s="328">
        <v>0</v>
      </c>
      <c r="AZ779" s="499" t="s">
        <v>193</v>
      </c>
      <c r="BA779" s="251"/>
      <c r="BB779" s="251"/>
      <c r="BC779" s="251"/>
      <c r="BD779" s="251"/>
      <c r="BE779" s="252"/>
      <c r="BF779" s="13"/>
      <c r="BG779" s="253"/>
      <c r="BH779" s="253"/>
      <c r="BI779" s="253"/>
      <c r="BJ779" s="253"/>
      <c r="BK779" s="253"/>
      <c r="BL779" s="253"/>
      <c r="BM779" s="253"/>
      <c r="BN779" s="253"/>
      <c r="BO779" s="253"/>
      <c r="BP779" s="253"/>
      <c r="BQ779" s="253"/>
    </row>
    <row r="780" spans="1:69" ht="165.75">
      <c r="A780" s="492" t="s">
        <v>1920</v>
      </c>
      <c r="B780" s="387" t="s">
        <v>1921</v>
      </c>
      <c r="C780" s="628">
        <v>401000032</v>
      </c>
      <c r="D780" s="626" t="s">
        <v>1904</v>
      </c>
      <c r="E780" s="144" t="s">
        <v>1665</v>
      </c>
      <c r="F780" s="625"/>
      <c r="G780" s="614"/>
      <c r="H780" s="615">
        <v>3</v>
      </c>
      <c r="I780" s="614"/>
      <c r="J780" s="615" t="s">
        <v>72</v>
      </c>
      <c r="K780" s="615" t="s">
        <v>73</v>
      </c>
      <c r="L780" s="615" t="s">
        <v>510</v>
      </c>
      <c r="M780" s="615"/>
      <c r="N780" s="615"/>
      <c r="O780" s="615"/>
      <c r="P780" s="319" t="s">
        <v>186</v>
      </c>
      <c r="Q780" s="319" t="s">
        <v>1666</v>
      </c>
      <c r="R780" s="615"/>
      <c r="S780" s="615"/>
      <c r="T780" s="615" t="s">
        <v>71</v>
      </c>
      <c r="U780" s="615"/>
      <c r="V780" s="615" t="s">
        <v>75</v>
      </c>
      <c r="W780" s="615" t="s">
        <v>73</v>
      </c>
      <c r="X780" s="615"/>
      <c r="Y780" s="615"/>
      <c r="Z780" s="615"/>
      <c r="AA780" s="615"/>
      <c r="AB780" s="319" t="s">
        <v>187</v>
      </c>
      <c r="AC780" s="330" t="s">
        <v>1705</v>
      </c>
      <c r="AD780" s="326"/>
      <c r="AE780" s="326"/>
      <c r="AF780" s="326"/>
      <c r="AG780" s="326"/>
      <c r="AH780" s="326"/>
      <c r="AI780" s="326"/>
      <c r="AJ780" s="320"/>
      <c r="AK780" s="320"/>
      <c r="AL780" s="320"/>
      <c r="AM780" s="335" t="s">
        <v>1911</v>
      </c>
      <c r="AN780" s="330" t="s">
        <v>1707</v>
      </c>
      <c r="AO780" s="616" t="s">
        <v>208</v>
      </c>
      <c r="AP780" s="616" t="s">
        <v>99</v>
      </c>
      <c r="AQ780" s="616" t="s">
        <v>1914</v>
      </c>
      <c r="AR780" s="332" t="s">
        <v>1915</v>
      </c>
      <c r="AS780" s="616" t="s">
        <v>1021</v>
      </c>
      <c r="AT780" s="328">
        <v>0</v>
      </c>
      <c r="AU780" s="328">
        <v>0</v>
      </c>
      <c r="AV780" s="328">
        <v>256559.4</v>
      </c>
      <c r="AW780" s="633">
        <v>0</v>
      </c>
      <c r="AX780" s="633">
        <v>0</v>
      </c>
      <c r="AY780" s="328">
        <v>0</v>
      </c>
      <c r="AZ780" s="499" t="s">
        <v>193</v>
      </c>
      <c r="BA780" s="251"/>
      <c r="BB780" s="251"/>
      <c r="BC780" s="251"/>
      <c r="BD780" s="251"/>
      <c r="BE780" s="252"/>
      <c r="BF780" s="13"/>
      <c r="BG780" s="253"/>
      <c r="BH780" s="253"/>
      <c r="BI780" s="253"/>
      <c r="BJ780" s="253"/>
      <c r="BK780" s="253"/>
      <c r="BL780" s="253"/>
      <c r="BM780" s="253"/>
      <c r="BN780" s="253"/>
      <c r="BO780" s="253"/>
      <c r="BP780" s="253"/>
      <c r="BQ780" s="253"/>
    </row>
    <row r="781" spans="1:69" ht="293.25">
      <c r="A781" s="492" t="s">
        <v>1920</v>
      </c>
      <c r="B781" s="387" t="s">
        <v>1921</v>
      </c>
      <c r="C781" s="628">
        <v>401000032</v>
      </c>
      <c r="D781" s="626" t="s">
        <v>1904</v>
      </c>
      <c r="E781" s="634" t="s">
        <v>1665</v>
      </c>
      <c r="F781" s="614"/>
      <c r="G781" s="614"/>
      <c r="H781" s="615">
        <v>3</v>
      </c>
      <c r="I781" s="614"/>
      <c r="J781" s="615" t="s">
        <v>72</v>
      </c>
      <c r="K781" s="615" t="s">
        <v>73</v>
      </c>
      <c r="L781" s="615" t="s">
        <v>510</v>
      </c>
      <c r="M781" s="615"/>
      <c r="N781" s="615"/>
      <c r="O781" s="615"/>
      <c r="P781" s="319" t="s">
        <v>186</v>
      </c>
      <c r="Q781" s="319" t="s">
        <v>1939</v>
      </c>
      <c r="R781" s="338" t="s">
        <v>1940</v>
      </c>
      <c r="S781" s="615"/>
      <c r="T781" s="338" t="s">
        <v>1907</v>
      </c>
      <c r="U781" s="615"/>
      <c r="V781" s="615" t="s">
        <v>75</v>
      </c>
      <c r="W781" s="615" t="s">
        <v>73</v>
      </c>
      <c r="X781" s="338" t="s">
        <v>1908</v>
      </c>
      <c r="Y781" s="338" t="s">
        <v>1941</v>
      </c>
      <c r="Z781" s="615"/>
      <c r="AA781" s="615"/>
      <c r="AB781" s="319" t="s">
        <v>1942</v>
      </c>
      <c r="AC781" s="330" t="s">
        <v>1705</v>
      </c>
      <c r="AD781" s="326"/>
      <c r="AE781" s="326"/>
      <c r="AF781" s="326"/>
      <c r="AG781" s="326"/>
      <c r="AH781" s="326"/>
      <c r="AI781" s="326"/>
      <c r="AJ781" s="320"/>
      <c r="AK781" s="320"/>
      <c r="AL781" s="320"/>
      <c r="AM781" s="335" t="s">
        <v>1911</v>
      </c>
      <c r="AN781" s="330" t="s">
        <v>1707</v>
      </c>
      <c r="AO781" s="616" t="s">
        <v>208</v>
      </c>
      <c r="AP781" s="616" t="s">
        <v>99</v>
      </c>
      <c r="AQ781" s="616" t="s">
        <v>1943</v>
      </c>
      <c r="AR781" s="332" t="s">
        <v>1944</v>
      </c>
      <c r="AS781" s="616" t="s">
        <v>1021</v>
      </c>
      <c r="AT781" s="328">
        <v>0</v>
      </c>
      <c r="AU781" s="328">
        <v>0</v>
      </c>
      <c r="AV781" s="328">
        <v>548203.44999999995</v>
      </c>
      <c r="AW781" s="328">
        <v>0</v>
      </c>
      <c r="AX781" s="328">
        <v>0</v>
      </c>
      <c r="AY781" s="328">
        <v>0</v>
      </c>
      <c r="AZ781" s="499" t="s">
        <v>1119</v>
      </c>
      <c r="BA781" s="251"/>
      <c r="BB781" s="251"/>
      <c r="BC781" s="251"/>
      <c r="BD781" s="251"/>
      <c r="BE781" s="252"/>
      <c r="BF781" s="13"/>
      <c r="BG781" s="253"/>
      <c r="BH781" s="253"/>
      <c r="BI781" s="253"/>
      <c r="BJ781" s="253"/>
      <c r="BK781" s="253"/>
      <c r="BL781" s="253"/>
      <c r="BM781" s="253"/>
      <c r="BN781" s="253"/>
      <c r="BO781" s="253"/>
      <c r="BP781" s="253"/>
      <c r="BQ781" s="253"/>
    </row>
    <row r="782" spans="1:69" ht="293.25">
      <c r="A782" s="492" t="s">
        <v>1920</v>
      </c>
      <c r="B782" s="387" t="s">
        <v>1921</v>
      </c>
      <c r="C782" s="628">
        <v>401000032</v>
      </c>
      <c r="D782" s="635" t="s">
        <v>1904</v>
      </c>
      <c r="E782" s="629" t="s">
        <v>1665</v>
      </c>
      <c r="F782" s="614"/>
      <c r="G782" s="614"/>
      <c r="H782" s="615">
        <v>3</v>
      </c>
      <c r="I782" s="614"/>
      <c r="J782" s="615" t="s">
        <v>72</v>
      </c>
      <c r="K782" s="615" t="s">
        <v>73</v>
      </c>
      <c r="L782" s="636" t="s">
        <v>510</v>
      </c>
      <c r="M782" s="636"/>
      <c r="N782" s="615"/>
      <c r="O782" s="615"/>
      <c r="P782" s="319" t="s">
        <v>186</v>
      </c>
      <c r="Q782" s="319" t="s">
        <v>1945</v>
      </c>
      <c r="R782" s="338" t="s">
        <v>1940</v>
      </c>
      <c r="S782" s="615"/>
      <c r="T782" s="615" t="s">
        <v>71</v>
      </c>
      <c r="U782" s="615"/>
      <c r="V782" s="615" t="s">
        <v>75</v>
      </c>
      <c r="W782" s="615" t="s">
        <v>73</v>
      </c>
      <c r="X782" s="615"/>
      <c r="Y782" s="338" t="s">
        <v>1946</v>
      </c>
      <c r="Z782" s="615"/>
      <c r="AA782" s="615"/>
      <c r="AB782" s="319" t="s">
        <v>1947</v>
      </c>
      <c r="AC782" s="330" t="s">
        <v>1705</v>
      </c>
      <c r="AD782" s="326"/>
      <c r="AE782" s="326"/>
      <c r="AF782" s="326"/>
      <c r="AG782" s="326"/>
      <c r="AH782" s="326"/>
      <c r="AI782" s="326"/>
      <c r="AJ782" s="320"/>
      <c r="AK782" s="320"/>
      <c r="AL782" s="320"/>
      <c r="AM782" s="335" t="s">
        <v>1911</v>
      </c>
      <c r="AN782" s="330" t="s">
        <v>1707</v>
      </c>
      <c r="AO782" s="616" t="s">
        <v>208</v>
      </c>
      <c r="AP782" s="616" t="s">
        <v>99</v>
      </c>
      <c r="AQ782" s="616" t="s">
        <v>1943</v>
      </c>
      <c r="AR782" s="332" t="s">
        <v>1944</v>
      </c>
      <c r="AS782" s="616" t="s">
        <v>1021</v>
      </c>
      <c r="AT782" s="328">
        <v>0</v>
      </c>
      <c r="AU782" s="328">
        <v>0</v>
      </c>
      <c r="AV782" s="328">
        <v>10415865.550000001</v>
      </c>
      <c r="AW782" s="328">
        <v>0</v>
      </c>
      <c r="AX782" s="328">
        <v>0</v>
      </c>
      <c r="AY782" s="328">
        <v>0</v>
      </c>
      <c r="AZ782" s="499" t="s">
        <v>241</v>
      </c>
      <c r="BA782" s="251"/>
      <c r="BB782" s="251"/>
      <c r="BC782" s="251"/>
      <c r="BD782" s="251"/>
      <c r="BE782" s="252"/>
      <c r="BF782" s="13"/>
      <c r="BG782" s="253"/>
      <c r="BH782" s="253"/>
      <c r="BI782" s="253"/>
      <c r="BJ782" s="253"/>
      <c r="BK782" s="253"/>
      <c r="BL782" s="253"/>
      <c r="BM782" s="253"/>
      <c r="BN782" s="253"/>
      <c r="BO782" s="253"/>
      <c r="BP782" s="253"/>
      <c r="BQ782" s="253"/>
    </row>
    <row r="783" spans="1:69" ht="140.25">
      <c r="A783" s="492" t="s">
        <v>1920</v>
      </c>
      <c r="B783" s="387" t="s">
        <v>1921</v>
      </c>
      <c r="C783" s="623">
        <v>401000035</v>
      </c>
      <c r="D783" s="637" t="s">
        <v>1783</v>
      </c>
      <c r="E783" s="144" t="s">
        <v>1665</v>
      </c>
      <c r="F783" s="625"/>
      <c r="G783" s="614"/>
      <c r="H783" s="615">
        <v>3</v>
      </c>
      <c r="I783" s="614"/>
      <c r="J783" s="615" t="s">
        <v>72</v>
      </c>
      <c r="K783" s="617" t="s">
        <v>73</v>
      </c>
      <c r="L783" s="463" t="s">
        <v>1774</v>
      </c>
      <c r="M783" s="463"/>
      <c r="N783" s="618"/>
      <c r="O783" s="615"/>
      <c r="P783" s="319" t="s">
        <v>186</v>
      </c>
      <c r="Q783" s="319" t="s">
        <v>1948</v>
      </c>
      <c r="R783" s="338" t="s">
        <v>1949</v>
      </c>
      <c r="S783" s="615"/>
      <c r="T783" s="615">
        <v>3</v>
      </c>
      <c r="U783" s="615"/>
      <c r="V783" s="615">
        <v>12</v>
      </c>
      <c r="W783" s="615">
        <v>1</v>
      </c>
      <c r="X783" s="615">
        <v>15</v>
      </c>
      <c r="Y783" s="338" t="s">
        <v>1950</v>
      </c>
      <c r="Z783" s="615"/>
      <c r="AA783" s="615"/>
      <c r="AB783" s="319" t="s">
        <v>1951</v>
      </c>
      <c r="AC783" s="330" t="s">
        <v>1705</v>
      </c>
      <c r="AD783" s="326"/>
      <c r="AE783" s="326"/>
      <c r="AF783" s="326"/>
      <c r="AG783" s="326"/>
      <c r="AH783" s="326"/>
      <c r="AI783" s="326"/>
      <c r="AJ783" s="320"/>
      <c r="AK783" s="320"/>
      <c r="AL783" s="326"/>
      <c r="AM783" s="335" t="s">
        <v>1706</v>
      </c>
      <c r="AN783" s="330" t="s">
        <v>1707</v>
      </c>
      <c r="AO783" s="616" t="s">
        <v>891</v>
      </c>
      <c r="AP783" s="616" t="s">
        <v>200</v>
      </c>
      <c r="AQ783" s="616" t="s">
        <v>618</v>
      </c>
      <c r="AR783" s="332" t="s">
        <v>613</v>
      </c>
      <c r="AS783" s="616" t="s">
        <v>116</v>
      </c>
      <c r="AT783" s="328">
        <v>0</v>
      </c>
      <c r="AU783" s="328">
        <v>0</v>
      </c>
      <c r="AV783" s="328">
        <v>265000</v>
      </c>
      <c r="AW783" s="328">
        <v>672665</v>
      </c>
      <c r="AX783" s="328">
        <v>0</v>
      </c>
      <c r="AY783" s="328">
        <v>0</v>
      </c>
      <c r="AZ783" s="499" t="s">
        <v>1747</v>
      </c>
      <c r="BA783" s="251"/>
      <c r="BB783" s="251"/>
      <c r="BC783" s="251"/>
      <c r="BD783" s="251"/>
      <c r="BE783" s="252"/>
      <c r="BF783" s="13"/>
      <c r="BG783" s="253"/>
      <c r="BH783" s="253"/>
      <c r="BI783" s="253"/>
      <c r="BJ783" s="253"/>
      <c r="BK783" s="253"/>
      <c r="BL783" s="253"/>
      <c r="BM783" s="253"/>
      <c r="BN783" s="253"/>
      <c r="BO783" s="253"/>
      <c r="BP783" s="253"/>
      <c r="BQ783" s="253"/>
    </row>
    <row r="784" spans="1:69" ht="140.25">
      <c r="A784" s="492" t="s">
        <v>1920</v>
      </c>
      <c r="B784" s="387" t="s">
        <v>1921</v>
      </c>
      <c r="C784" s="623">
        <v>401000035</v>
      </c>
      <c r="D784" s="637" t="s">
        <v>1783</v>
      </c>
      <c r="E784" s="144" t="s">
        <v>1665</v>
      </c>
      <c r="F784" s="625"/>
      <c r="G784" s="614"/>
      <c r="H784" s="615">
        <v>3</v>
      </c>
      <c r="I784" s="614"/>
      <c r="J784" s="615" t="s">
        <v>72</v>
      </c>
      <c r="K784" s="617" t="s">
        <v>73</v>
      </c>
      <c r="L784" s="463" t="s">
        <v>1774</v>
      </c>
      <c r="M784" s="463"/>
      <c r="N784" s="618"/>
      <c r="O784" s="615"/>
      <c r="P784" s="319" t="s">
        <v>186</v>
      </c>
      <c r="Q784" s="319" t="s">
        <v>1952</v>
      </c>
      <c r="R784" s="338" t="s">
        <v>1949</v>
      </c>
      <c r="S784" s="615"/>
      <c r="T784" s="615">
        <v>3</v>
      </c>
      <c r="U784" s="615"/>
      <c r="V784" s="615">
        <v>12</v>
      </c>
      <c r="W784" s="615">
        <v>1</v>
      </c>
      <c r="X784" s="615">
        <v>15</v>
      </c>
      <c r="Y784" s="338" t="s">
        <v>1950</v>
      </c>
      <c r="Z784" s="615"/>
      <c r="AA784" s="615"/>
      <c r="AB784" s="319" t="s">
        <v>1951</v>
      </c>
      <c r="AC784" s="330" t="s">
        <v>1705</v>
      </c>
      <c r="AD784" s="326"/>
      <c r="AE784" s="326"/>
      <c r="AF784" s="326"/>
      <c r="AG784" s="326"/>
      <c r="AH784" s="326"/>
      <c r="AI784" s="326"/>
      <c r="AJ784" s="320"/>
      <c r="AK784" s="320"/>
      <c r="AL784" s="326"/>
      <c r="AM784" s="335" t="s">
        <v>1706</v>
      </c>
      <c r="AN784" s="330" t="s">
        <v>1707</v>
      </c>
      <c r="AO784" s="616" t="s">
        <v>891</v>
      </c>
      <c r="AP784" s="616" t="s">
        <v>200</v>
      </c>
      <c r="AQ784" s="616" t="s">
        <v>618</v>
      </c>
      <c r="AR784" s="332" t="s">
        <v>613</v>
      </c>
      <c r="AS784" s="616" t="s">
        <v>116</v>
      </c>
      <c r="AT784" s="328">
        <v>0</v>
      </c>
      <c r="AU784" s="328">
        <v>0</v>
      </c>
      <c r="AV784" s="328">
        <v>1057000</v>
      </c>
      <c r="AW784" s="328">
        <v>2202790</v>
      </c>
      <c r="AX784" s="328">
        <v>0</v>
      </c>
      <c r="AY784" s="328">
        <v>0</v>
      </c>
      <c r="AZ784" s="499" t="s">
        <v>1748</v>
      </c>
      <c r="BA784" s="251"/>
      <c r="BB784" s="251"/>
      <c r="BC784" s="251"/>
      <c r="BD784" s="251"/>
      <c r="BE784" s="252"/>
      <c r="BF784" s="13"/>
      <c r="BG784" s="253"/>
      <c r="BH784" s="253"/>
      <c r="BI784" s="253"/>
      <c r="BJ784" s="253"/>
      <c r="BK784" s="253"/>
      <c r="BL784" s="253"/>
      <c r="BM784" s="253"/>
      <c r="BN784" s="253"/>
      <c r="BO784" s="253"/>
      <c r="BP784" s="253"/>
      <c r="BQ784" s="253"/>
    </row>
    <row r="785" spans="1:69" ht="140.25">
      <c r="A785" s="492" t="s">
        <v>1920</v>
      </c>
      <c r="B785" s="387" t="s">
        <v>1921</v>
      </c>
      <c r="C785" s="623">
        <v>401000035</v>
      </c>
      <c r="D785" s="637" t="s">
        <v>1783</v>
      </c>
      <c r="E785" s="144" t="s">
        <v>1665</v>
      </c>
      <c r="F785" s="625"/>
      <c r="G785" s="614"/>
      <c r="H785" s="615">
        <v>3</v>
      </c>
      <c r="I785" s="614"/>
      <c r="J785" s="615" t="s">
        <v>72</v>
      </c>
      <c r="K785" s="615" t="s">
        <v>73</v>
      </c>
      <c r="L785" s="620" t="s">
        <v>1774</v>
      </c>
      <c r="M785" s="620"/>
      <c r="N785" s="615"/>
      <c r="O785" s="615"/>
      <c r="P785" s="319" t="s">
        <v>186</v>
      </c>
      <c r="Q785" s="319" t="s">
        <v>1952</v>
      </c>
      <c r="R785" s="338" t="s">
        <v>1924</v>
      </c>
      <c r="S785" s="615"/>
      <c r="T785" s="615">
        <v>3</v>
      </c>
      <c r="U785" s="615"/>
      <c r="V785" s="615">
        <v>12</v>
      </c>
      <c r="W785" s="615">
        <v>1</v>
      </c>
      <c r="X785" s="615">
        <v>15</v>
      </c>
      <c r="Y785" s="338" t="s">
        <v>1953</v>
      </c>
      <c r="Z785" s="638"/>
      <c r="AA785" s="615"/>
      <c r="AB785" s="319" t="s">
        <v>1954</v>
      </c>
      <c r="AC785" s="330" t="s">
        <v>1705</v>
      </c>
      <c r="AD785" s="326"/>
      <c r="AE785" s="326"/>
      <c r="AF785" s="326"/>
      <c r="AG785" s="326"/>
      <c r="AH785" s="326"/>
      <c r="AI785" s="326"/>
      <c r="AJ785" s="320"/>
      <c r="AK785" s="320"/>
      <c r="AL785" s="326"/>
      <c r="AM785" s="335" t="s">
        <v>1706</v>
      </c>
      <c r="AN785" s="330" t="s">
        <v>1707</v>
      </c>
      <c r="AO785" s="616" t="s">
        <v>891</v>
      </c>
      <c r="AP785" s="616" t="s">
        <v>200</v>
      </c>
      <c r="AQ785" s="616" t="s">
        <v>612</v>
      </c>
      <c r="AR785" s="332" t="s">
        <v>613</v>
      </c>
      <c r="AS785" s="616" t="s">
        <v>116</v>
      </c>
      <c r="AT785" s="328">
        <v>0</v>
      </c>
      <c r="AU785" s="328">
        <v>0</v>
      </c>
      <c r="AV785" s="328">
        <v>4322000</v>
      </c>
      <c r="AW785" s="328">
        <v>9137302</v>
      </c>
      <c r="AX785" s="328">
        <v>0</v>
      </c>
      <c r="AY785" s="328">
        <v>0</v>
      </c>
      <c r="AZ785" s="499" t="s">
        <v>1039</v>
      </c>
      <c r="BA785" s="252"/>
      <c r="BB785" s="13"/>
      <c r="BD785" s="253"/>
      <c r="BE785" s="253"/>
      <c r="BF785" s="253"/>
      <c r="BG785" s="253"/>
      <c r="BH785" s="253"/>
      <c r="BI785" s="253"/>
      <c r="BJ785" s="253"/>
      <c r="BK785" s="253"/>
      <c r="BL785" s="253"/>
      <c r="BM785" s="253"/>
      <c r="BN785" s="253"/>
      <c r="BO785" s="253"/>
      <c r="BP785" s="253"/>
      <c r="BQ785" s="253"/>
    </row>
    <row r="786" spans="1:69" ht="140.25">
      <c r="A786" s="492" t="s">
        <v>1920</v>
      </c>
      <c r="B786" s="387" t="s">
        <v>1921</v>
      </c>
      <c r="C786" s="623">
        <v>401000035</v>
      </c>
      <c r="D786" s="637" t="s">
        <v>1783</v>
      </c>
      <c r="E786" s="144" t="s">
        <v>1665</v>
      </c>
      <c r="F786" s="625"/>
      <c r="G786" s="614"/>
      <c r="H786" s="615">
        <v>3</v>
      </c>
      <c r="I786" s="614"/>
      <c r="J786" s="615" t="s">
        <v>72</v>
      </c>
      <c r="K786" s="615" t="s">
        <v>73</v>
      </c>
      <c r="L786" s="615" t="s">
        <v>1774</v>
      </c>
      <c r="M786" s="615"/>
      <c r="N786" s="615"/>
      <c r="O786" s="615"/>
      <c r="P786" s="319" t="s">
        <v>186</v>
      </c>
      <c r="Q786" s="319" t="s">
        <v>1948</v>
      </c>
      <c r="R786" s="338" t="s">
        <v>1924</v>
      </c>
      <c r="S786" s="615"/>
      <c r="T786" s="615">
        <v>3</v>
      </c>
      <c r="U786" s="615"/>
      <c r="V786" s="615">
        <v>12</v>
      </c>
      <c r="W786" s="615">
        <v>1</v>
      </c>
      <c r="X786" s="615">
        <v>15</v>
      </c>
      <c r="Y786" s="338" t="s">
        <v>1953</v>
      </c>
      <c r="Z786" s="638"/>
      <c r="AA786" s="615"/>
      <c r="AB786" s="319" t="s">
        <v>1954</v>
      </c>
      <c r="AC786" s="330" t="s">
        <v>1705</v>
      </c>
      <c r="AD786" s="326"/>
      <c r="AE786" s="326"/>
      <c r="AF786" s="326"/>
      <c r="AG786" s="326"/>
      <c r="AH786" s="326"/>
      <c r="AI786" s="326"/>
      <c r="AJ786" s="320"/>
      <c r="AK786" s="320"/>
      <c r="AL786" s="326"/>
      <c r="AM786" s="335" t="s">
        <v>1706</v>
      </c>
      <c r="AN786" s="330" t="s">
        <v>1707</v>
      </c>
      <c r="AO786" s="616" t="s">
        <v>891</v>
      </c>
      <c r="AP786" s="616" t="s">
        <v>200</v>
      </c>
      <c r="AQ786" s="616" t="s">
        <v>612</v>
      </c>
      <c r="AR786" s="332" t="s">
        <v>613</v>
      </c>
      <c r="AS786" s="616" t="s">
        <v>116</v>
      </c>
      <c r="AT786" s="328">
        <v>0</v>
      </c>
      <c r="AU786" s="328">
        <v>0</v>
      </c>
      <c r="AV786" s="328">
        <v>5277883.5999999996</v>
      </c>
      <c r="AW786" s="328">
        <v>11000000</v>
      </c>
      <c r="AX786" s="328">
        <v>0</v>
      </c>
      <c r="AY786" s="328">
        <v>0</v>
      </c>
      <c r="AZ786" s="499" t="s">
        <v>241</v>
      </c>
      <c r="BA786" s="252"/>
      <c r="BB786" s="13"/>
      <c r="BD786" s="253"/>
      <c r="BE786" s="253"/>
      <c r="BF786" s="253"/>
      <c r="BG786" s="253"/>
      <c r="BH786" s="253"/>
      <c r="BI786" s="253"/>
      <c r="BJ786" s="253"/>
      <c r="BK786" s="253"/>
      <c r="BL786" s="253"/>
      <c r="BM786" s="253"/>
      <c r="BN786" s="253"/>
      <c r="BO786" s="253"/>
      <c r="BP786" s="253"/>
      <c r="BQ786" s="253"/>
    </row>
    <row r="787" spans="1:69" ht="153">
      <c r="A787" s="492" t="s">
        <v>1920</v>
      </c>
      <c r="B787" s="387" t="s">
        <v>1921</v>
      </c>
      <c r="C787" s="623">
        <v>401000040</v>
      </c>
      <c r="D787" s="624" t="s">
        <v>1790</v>
      </c>
      <c r="E787" s="144" t="s">
        <v>1665</v>
      </c>
      <c r="F787" s="625"/>
      <c r="G787" s="614"/>
      <c r="H787" s="615">
        <v>3</v>
      </c>
      <c r="I787" s="614"/>
      <c r="J787" s="615" t="s">
        <v>72</v>
      </c>
      <c r="K787" s="615" t="s">
        <v>73</v>
      </c>
      <c r="L787" s="615" t="s">
        <v>1955</v>
      </c>
      <c r="M787" s="615"/>
      <c r="N787" s="615"/>
      <c r="O787" s="615"/>
      <c r="P787" s="319" t="s">
        <v>186</v>
      </c>
      <c r="Q787" s="319" t="s">
        <v>1666</v>
      </c>
      <c r="R787" s="615"/>
      <c r="S787" s="615"/>
      <c r="T787" s="615" t="s">
        <v>71</v>
      </c>
      <c r="U787" s="615"/>
      <c r="V787" s="615" t="s">
        <v>75</v>
      </c>
      <c r="W787" s="615" t="s">
        <v>73</v>
      </c>
      <c r="X787" s="615"/>
      <c r="Y787" s="615"/>
      <c r="Z787" s="615"/>
      <c r="AA787" s="615"/>
      <c r="AB787" s="319" t="s">
        <v>187</v>
      </c>
      <c r="AC787" s="330" t="s">
        <v>1705</v>
      </c>
      <c r="AD787" s="326"/>
      <c r="AE787" s="326"/>
      <c r="AF787" s="326"/>
      <c r="AG787" s="326"/>
      <c r="AH787" s="326"/>
      <c r="AI787" s="326"/>
      <c r="AJ787" s="320"/>
      <c r="AK787" s="320"/>
      <c r="AL787" s="326"/>
      <c r="AM787" s="335" t="s">
        <v>1706</v>
      </c>
      <c r="AN787" s="330" t="s">
        <v>1707</v>
      </c>
      <c r="AO787" s="616" t="s">
        <v>891</v>
      </c>
      <c r="AP787" s="616" t="s">
        <v>200</v>
      </c>
      <c r="AQ787" s="616" t="s">
        <v>606</v>
      </c>
      <c r="AR787" s="332" t="s">
        <v>607</v>
      </c>
      <c r="AS787" s="616" t="s">
        <v>116</v>
      </c>
      <c r="AT787" s="328">
        <v>2384061</v>
      </c>
      <c r="AU787" s="328">
        <v>2384061</v>
      </c>
      <c r="AV787" s="328">
        <v>2152313.85</v>
      </c>
      <c r="AW787" s="328">
        <v>2374350</v>
      </c>
      <c r="AX787" s="328">
        <v>2374350</v>
      </c>
      <c r="AY787" s="328">
        <v>2374350</v>
      </c>
      <c r="AZ787" s="499" t="s">
        <v>193</v>
      </c>
      <c r="BA787" s="252"/>
      <c r="BB787" s="13"/>
      <c r="BD787" s="253"/>
      <c r="BE787" s="253"/>
      <c r="BF787" s="253"/>
      <c r="BG787" s="253"/>
      <c r="BH787" s="253"/>
      <c r="BI787" s="253"/>
      <c r="BJ787" s="253"/>
      <c r="BK787" s="253"/>
      <c r="BL787" s="253"/>
      <c r="BM787" s="253"/>
      <c r="BN787" s="253"/>
      <c r="BO787" s="253"/>
      <c r="BP787" s="253"/>
      <c r="BQ787" s="253"/>
    </row>
    <row r="788" spans="1:69" ht="153">
      <c r="A788" s="492" t="s">
        <v>1920</v>
      </c>
      <c r="B788" s="387" t="s">
        <v>1921</v>
      </c>
      <c r="C788" s="623">
        <v>401000040</v>
      </c>
      <c r="D788" s="624" t="s">
        <v>1790</v>
      </c>
      <c r="E788" s="144" t="s">
        <v>1665</v>
      </c>
      <c r="F788" s="625"/>
      <c r="G788" s="614"/>
      <c r="H788" s="615">
        <v>3</v>
      </c>
      <c r="I788" s="614"/>
      <c r="J788" s="615" t="s">
        <v>72</v>
      </c>
      <c r="K788" s="615" t="s">
        <v>73</v>
      </c>
      <c r="L788" s="615">
        <v>25</v>
      </c>
      <c r="M788" s="615"/>
      <c r="N788" s="615"/>
      <c r="O788" s="615"/>
      <c r="P788" s="319" t="s">
        <v>186</v>
      </c>
      <c r="Q788" s="319" t="s">
        <v>1666</v>
      </c>
      <c r="R788" s="615"/>
      <c r="S788" s="615"/>
      <c r="T788" s="615" t="s">
        <v>71</v>
      </c>
      <c r="U788" s="615"/>
      <c r="V788" s="615" t="s">
        <v>75</v>
      </c>
      <c r="W788" s="615" t="s">
        <v>73</v>
      </c>
      <c r="X788" s="615"/>
      <c r="Y788" s="615"/>
      <c r="Z788" s="615"/>
      <c r="AA788" s="615"/>
      <c r="AB788" s="319" t="s">
        <v>187</v>
      </c>
      <c r="AC788" s="330" t="s">
        <v>1705</v>
      </c>
      <c r="AD788" s="326"/>
      <c r="AE788" s="326"/>
      <c r="AF788" s="326"/>
      <c r="AG788" s="326"/>
      <c r="AH788" s="326"/>
      <c r="AI788" s="326"/>
      <c r="AJ788" s="320"/>
      <c r="AK788" s="320"/>
      <c r="AL788" s="326"/>
      <c r="AM788" s="335" t="s">
        <v>1706</v>
      </c>
      <c r="AN788" s="330" t="s">
        <v>1707</v>
      </c>
      <c r="AO788" s="616" t="s">
        <v>891</v>
      </c>
      <c r="AP788" s="616" t="s">
        <v>200</v>
      </c>
      <c r="AQ788" s="616" t="s">
        <v>606</v>
      </c>
      <c r="AR788" s="332" t="s">
        <v>607</v>
      </c>
      <c r="AS788" s="616" t="s">
        <v>116</v>
      </c>
      <c r="AT788" s="328">
        <v>549255.80000000005</v>
      </c>
      <c r="AU788" s="328">
        <v>549255.80000000005</v>
      </c>
      <c r="AV788" s="328">
        <v>742890</v>
      </c>
      <c r="AW788" s="633">
        <v>837580</v>
      </c>
      <c r="AX788" s="633">
        <v>837580</v>
      </c>
      <c r="AY788" s="633">
        <v>837580</v>
      </c>
      <c r="AZ788" s="499" t="s">
        <v>193</v>
      </c>
      <c r="BA788" s="252"/>
      <c r="BB788" s="13"/>
      <c r="BD788" s="253"/>
      <c r="BE788" s="253"/>
      <c r="BF788" s="253"/>
      <c r="BG788" s="253"/>
      <c r="BH788" s="253"/>
      <c r="BI788" s="253"/>
      <c r="BJ788" s="253"/>
      <c r="BK788" s="253"/>
      <c r="BL788" s="253"/>
      <c r="BM788" s="253"/>
      <c r="BN788" s="253"/>
      <c r="BO788" s="253"/>
      <c r="BP788" s="253"/>
      <c r="BQ788" s="253"/>
    </row>
    <row r="789" spans="1:69" ht="153">
      <c r="A789" s="492" t="s">
        <v>1920</v>
      </c>
      <c r="B789" s="387" t="s">
        <v>1921</v>
      </c>
      <c r="C789" s="623">
        <v>401000040</v>
      </c>
      <c r="D789" s="624" t="s">
        <v>1790</v>
      </c>
      <c r="E789" s="144" t="s">
        <v>1665</v>
      </c>
      <c r="F789" s="625"/>
      <c r="G789" s="614"/>
      <c r="H789" s="615">
        <v>3</v>
      </c>
      <c r="I789" s="614"/>
      <c r="J789" s="615" t="s">
        <v>72</v>
      </c>
      <c r="K789" s="615" t="s">
        <v>73</v>
      </c>
      <c r="L789" s="615">
        <v>25</v>
      </c>
      <c r="M789" s="615"/>
      <c r="N789" s="615"/>
      <c r="O789" s="615"/>
      <c r="P789" s="319" t="s">
        <v>186</v>
      </c>
      <c r="Q789" s="319" t="s">
        <v>1666</v>
      </c>
      <c r="R789" s="615"/>
      <c r="S789" s="615"/>
      <c r="T789" s="615" t="s">
        <v>71</v>
      </c>
      <c r="U789" s="615"/>
      <c r="V789" s="615" t="s">
        <v>75</v>
      </c>
      <c r="W789" s="615" t="s">
        <v>73</v>
      </c>
      <c r="X789" s="615"/>
      <c r="Y789" s="615"/>
      <c r="Z789" s="615"/>
      <c r="AA789" s="615"/>
      <c r="AB789" s="319" t="s">
        <v>187</v>
      </c>
      <c r="AC789" s="330" t="s">
        <v>1705</v>
      </c>
      <c r="AD789" s="326"/>
      <c r="AE789" s="326"/>
      <c r="AF789" s="326"/>
      <c r="AG789" s="326"/>
      <c r="AH789" s="326"/>
      <c r="AI789" s="326"/>
      <c r="AJ789" s="320"/>
      <c r="AK789" s="320"/>
      <c r="AL789" s="326"/>
      <c r="AM789" s="335" t="s">
        <v>1706</v>
      </c>
      <c r="AN789" s="330" t="s">
        <v>1707</v>
      </c>
      <c r="AO789" s="616" t="s">
        <v>891</v>
      </c>
      <c r="AP789" s="616" t="s">
        <v>200</v>
      </c>
      <c r="AQ789" s="616" t="s">
        <v>606</v>
      </c>
      <c r="AR789" s="332" t="s">
        <v>607</v>
      </c>
      <c r="AS789" s="616" t="s">
        <v>116</v>
      </c>
      <c r="AT789" s="328">
        <v>10869833</v>
      </c>
      <c r="AU789" s="328">
        <v>10869833</v>
      </c>
      <c r="AV789" s="328">
        <v>19075802.390000001</v>
      </c>
      <c r="AW789" s="633">
        <f>18772776.86+3047333-947333+7.62+1597920-2009295.48+495930.48</f>
        <v>20957339.48</v>
      </c>
      <c r="AX789" s="633">
        <f>13155736.86+4.62+1597920+5633230-2025482.48+499417.48</f>
        <v>18860826.479999997</v>
      </c>
      <c r="AY789" s="328">
        <f>13202326.86+4.62+1597920+5633230-2025482.48+499417.48</f>
        <v>18907416.479999997</v>
      </c>
      <c r="AZ789" s="499" t="s">
        <v>193</v>
      </c>
      <c r="BA789" s="252"/>
      <c r="BB789" s="13"/>
      <c r="BD789" s="253"/>
      <c r="BE789" s="253"/>
      <c r="BF789" s="253"/>
      <c r="BG789" s="253"/>
      <c r="BH789" s="253"/>
      <c r="BI789" s="253"/>
      <c r="BJ789" s="253"/>
      <c r="BK789" s="253"/>
      <c r="BL789" s="253"/>
      <c r="BM789" s="253"/>
      <c r="BN789" s="253"/>
      <c r="BO789" s="253"/>
      <c r="BP789" s="253"/>
      <c r="BQ789" s="253"/>
    </row>
    <row r="790" spans="1:69" ht="153">
      <c r="A790" s="492" t="s">
        <v>1920</v>
      </c>
      <c r="B790" s="387" t="s">
        <v>1921</v>
      </c>
      <c r="C790" s="623">
        <v>401000040</v>
      </c>
      <c r="D790" s="624" t="s">
        <v>1790</v>
      </c>
      <c r="E790" s="144" t="s">
        <v>1665</v>
      </c>
      <c r="F790" s="625"/>
      <c r="G790" s="614"/>
      <c r="H790" s="615">
        <v>3</v>
      </c>
      <c r="I790" s="614"/>
      <c r="J790" s="615" t="s">
        <v>72</v>
      </c>
      <c r="K790" s="615" t="s">
        <v>73</v>
      </c>
      <c r="L790" s="615">
        <v>25</v>
      </c>
      <c r="M790" s="615"/>
      <c r="N790" s="615"/>
      <c r="O790" s="615"/>
      <c r="P790" s="319" t="s">
        <v>186</v>
      </c>
      <c r="Q790" s="319" t="s">
        <v>1666</v>
      </c>
      <c r="R790" s="615"/>
      <c r="S790" s="615"/>
      <c r="T790" s="615" t="s">
        <v>71</v>
      </c>
      <c r="U790" s="615"/>
      <c r="V790" s="615" t="s">
        <v>75</v>
      </c>
      <c r="W790" s="615" t="s">
        <v>73</v>
      </c>
      <c r="X790" s="615"/>
      <c r="Y790" s="615"/>
      <c r="Z790" s="615"/>
      <c r="AA790" s="615"/>
      <c r="AB790" s="319" t="s">
        <v>187</v>
      </c>
      <c r="AC790" s="330" t="s">
        <v>1705</v>
      </c>
      <c r="AD790" s="326"/>
      <c r="AE790" s="326"/>
      <c r="AF790" s="326"/>
      <c r="AG790" s="326"/>
      <c r="AH790" s="326"/>
      <c r="AI790" s="326"/>
      <c r="AJ790" s="320"/>
      <c r="AK790" s="320"/>
      <c r="AL790" s="326"/>
      <c r="AM790" s="335" t="s">
        <v>1706</v>
      </c>
      <c r="AN790" s="330" t="s">
        <v>1707</v>
      </c>
      <c r="AO790" s="616" t="s">
        <v>891</v>
      </c>
      <c r="AP790" s="616" t="s">
        <v>200</v>
      </c>
      <c r="AQ790" s="616" t="s">
        <v>606</v>
      </c>
      <c r="AR790" s="332" t="s">
        <v>607</v>
      </c>
      <c r="AS790" s="616" t="s">
        <v>227</v>
      </c>
      <c r="AT790" s="328">
        <v>0</v>
      </c>
      <c r="AU790" s="328">
        <v>0</v>
      </c>
      <c r="AV790" s="328">
        <v>0</v>
      </c>
      <c r="AW790" s="633">
        <v>1513365</v>
      </c>
      <c r="AX790" s="633">
        <v>1526065</v>
      </c>
      <c r="AY790" s="328">
        <v>1526065</v>
      </c>
      <c r="AZ790" s="499" t="s">
        <v>193</v>
      </c>
      <c r="BA790" s="252"/>
      <c r="BB790" s="13"/>
      <c r="BD790" s="253"/>
      <c r="BE790" s="253"/>
      <c r="BF790" s="253"/>
      <c r="BG790" s="253"/>
      <c r="BH790" s="253"/>
      <c r="BI790" s="253"/>
      <c r="BJ790" s="253"/>
      <c r="BK790" s="253"/>
      <c r="BL790" s="253"/>
      <c r="BM790" s="253"/>
      <c r="BN790" s="253"/>
      <c r="BO790" s="253"/>
      <c r="BP790" s="253"/>
      <c r="BQ790" s="253"/>
    </row>
    <row r="791" spans="1:69" ht="153">
      <c r="A791" s="492" t="s">
        <v>1920</v>
      </c>
      <c r="B791" s="387" t="s">
        <v>1921</v>
      </c>
      <c r="C791" s="623">
        <v>401000040</v>
      </c>
      <c r="D791" s="639" t="s">
        <v>1790</v>
      </c>
      <c r="E791" s="629" t="s">
        <v>1665</v>
      </c>
      <c r="F791" s="614"/>
      <c r="G791" s="614"/>
      <c r="H791" s="615">
        <v>3</v>
      </c>
      <c r="I791" s="614"/>
      <c r="J791" s="615" t="s">
        <v>72</v>
      </c>
      <c r="K791" s="615" t="s">
        <v>73</v>
      </c>
      <c r="L791" s="615">
        <v>25</v>
      </c>
      <c r="M791" s="615"/>
      <c r="N791" s="615"/>
      <c r="O791" s="615"/>
      <c r="P791" s="319" t="s">
        <v>186</v>
      </c>
      <c r="Q791" s="319" t="s">
        <v>1666</v>
      </c>
      <c r="R791" s="615"/>
      <c r="S791" s="615"/>
      <c r="T791" s="615" t="s">
        <v>71</v>
      </c>
      <c r="U791" s="615"/>
      <c r="V791" s="615" t="s">
        <v>75</v>
      </c>
      <c r="W791" s="615" t="s">
        <v>73</v>
      </c>
      <c r="X791" s="615"/>
      <c r="Y791" s="615"/>
      <c r="Z791" s="615"/>
      <c r="AA791" s="615"/>
      <c r="AB791" s="319" t="s">
        <v>187</v>
      </c>
      <c r="AC791" s="330" t="s">
        <v>1795</v>
      </c>
      <c r="AD791" s="326"/>
      <c r="AE791" s="326"/>
      <c r="AF791" s="326"/>
      <c r="AG791" s="326"/>
      <c r="AH791" s="335"/>
      <c r="AI791" s="335"/>
      <c r="AJ791" s="335"/>
      <c r="AK791" s="335"/>
      <c r="AL791" s="326"/>
      <c r="AM791" s="319" t="s">
        <v>1796</v>
      </c>
      <c r="AN791" s="319" t="s">
        <v>1797</v>
      </c>
      <c r="AO791" s="616" t="s">
        <v>891</v>
      </c>
      <c r="AP791" s="616" t="s">
        <v>200</v>
      </c>
      <c r="AQ791" s="616" t="s">
        <v>1798</v>
      </c>
      <c r="AR791" s="332" t="s">
        <v>1762</v>
      </c>
      <c r="AS791" s="616" t="s">
        <v>116</v>
      </c>
      <c r="AT791" s="328">
        <v>1411720</v>
      </c>
      <c r="AU791" s="328">
        <v>1411720</v>
      </c>
      <c r="AV791" s="328">
        <v>841766.40000000002</v>
      </c>
      <c r="AW791" s="328">
        <v>941720</v>
      </c>
      <c r="AX791" s="328">
        <v>941720</v>
      </c>
      <c r="AY791" s="328">
        <v>941720</v>
      </c>
      <c r="AZ791" s="499" t="s">
        <v>193</v>
      </c>
      <c r="BA791" s="252"/>
      <c r="BB791" s="13"/>
      <c r="BD791" s="253"/>
      <c r="BE791" s="253"/>
      <c r="BF791" s="253"/>
      <c r="BG791" s="253"/>
      <c r="BH791" s="253"/>
      <c r="BI791" s="253"/>
      <c r="BJ791" s="253"/>
      <c r="BK791" s="253"/>
      <c r="BL791" s="253"/>
      <c r="BM791" s="253"/>
      <c r="BN791" s="253"/>
      <c r="BO791" s="253"/>
      <c r="BP791" s="253"/>
      <c r="BQ791" s="253"/>
    </row>
    <row r="792" spans="1:69" ht="216.75">
      <c r="A792" s="492" t="s">
        <v>1920</v>
      </c>
      <c r="B792" s="387" t="s">
        <v>1921</v>
      </c>
      <c r="C792" s="623">
        <v>401000040</v>
      </c>
      <c r="D792" s="612" t="s">
        <v>1790</v>
      </c>
      <c r="E792" s="144" t="s">
        <v>1665</v>
      </c>
      <c r="F792" s="625"/>
      <c r="G792" s="614"/>
      <c r="H792" s="615">
        <v>3</v>
      </c>
      <c r="I792" s="614"/>
      <c r="J792" s="615" t="s">
        <v>72</v>
      </c>
      <c r="K792" s="615" t="s">
        <v>73</v>
      </c>
      <c r="L792" s="615">
        <v>25</v>
      </c>
      <c r="M792" s="615"/>
      <c r="N792" s="615"/>
      <c r="O792" s="615"/>
      <c r="P792" s="319" t="s">
        <v>186</v>
      </c>
      <c r="Q792" s="319" t="s">
        <v>1799</v>
      </c>
      <c r="R792" s="338" t="s">
        <v>1800</v>
      </c>
      <c r="S792" s="338"/>
      <c r="T792" s="338" t="s">
        <v>1801</v>
      </c>
      <c r="U792" s="338"/>
      <c r="V792" s="338" t="s">
        <v>1802</v>
      </c>
      <c r="W792" s="338" t="s">
        <v>1723</v>
      </c>
      <c r="X792" s="338"/>
      <c r="Y792" s="338" t="s">
        <v>1803</v>
      </c>
      <c r="Z792" s="338"/>
      <c r="AA792" s="338"/>
      <c r="AB792" s="319" t="s">
        <v>1804</v>
      </c>
      <c r="AC792" s="330" t="s">
        <v>1705</v>
      </c>
      <c r="AD792" s="326"/>
      <c r="AE792" s="326"/>
      <c r="AF792" s="326"/>
      <c r="AG792" s="326"/>
      <c r="AH792" s="326"/>
      <c r="AI792" s="326"/>
      <c r="AJ792" s="320"/>
      <c r="AK792" s="320"/>
      <c r="AL792" s="326"/>
      <c r="AM792" s="335" t="s">
        <v>1805</v>
      </c>
      <c r="AN792" s="330" t="s">
        <v>1707</v>
      </c>
      <c r="AO792" s="616" t="s">
        <v>891</v>
      </c>
      <c r="AP792" s="616" t="s">
        <v>200</v>
      </c>
      <c r="AQ792" s="616" t="s">
        <v>1806</v>
      </c>
      <c r="AR792" s="332" t="s">
        <v>1719</v>
      </c>
      <c r="AS792" s="616" t="s">
        <v>116</v>
      </c>
      <c r="AT792" s="328">
        <v>21762567</v>
      </c>
      <c r="AU792" s="328">
        <v>21762567</v>
      </c>
      <c r="AV792" s="328">
        <v>0</v>
      </c>
      <c r="AW792" s="328">
        <v>0</v>
      </c>
      <c r="AX792" s="328">
        <v>0</v>
      </c>
      <c r="AY792" s="328">
        <v>0</v>
      </c>
      <c r="AZ792" s="499" t="s">
        <v>241</v>
      </c>
      <c r="BA792" s="252"/>
      <c r="BB792" s="13"/>
      <c r="BD792" s="253"/>
      <c r="BE792" s="253"/>
      <c r="BF792" s="253"/>
      <c r="BG792" s="253"/>
      <c r="BH792" s="253"/>
      <c r="BI792" s="253"/>
      <c r="BJ792" s="253"/>
      <c r="BK792" s="253"/>
      <c r="BL792" s="253"/>
      <c r="BM792" s="253"/>
      <c r="BN792" s="253"/>
      <c r="BO792" s="253"/>
      <c r="BP792" s="253"/>
      <c r="BQ792" s="253"/>
    </row>
    <row r="793" spans="1:69" ht="216.75">
      <c r="A793" s="492" t="s">
        <v>1920</v>
      </c>
      <c r="B793" s="387" t="s">
        <v>1921</v>
      </c>
      <c r="C793" s="623">
        <v>401000040</v>
      </c>
      <c r="D793" s="612" t="s">
        <v>1790</v>
      </c>
      <c r="E793" s="144" t="s">
        <v>1665</v>
      </c>
      <c r="F793" s="625"/>
      <c r="G793" s="614"/>
      <c r="H793" s="615">
        <v>3</v>
      </c>
      <c r="I793" s="614"/>
      <c r="J793" s="615" t="s">
        <v>72</v>
      </c>
      <c r="K793" s="615" t="s">
        <v>73</v>
      </c>
      <c r="L793" s="615">
        <v>25</v>
      </c>
      <c r="M793" s="615"/>
      <c r="N793" s="615"/>
      <c r="O793" s="615"/>
      <c r="P793" s="319" t="s">
        <v>186</v>
      </c>
      <c r="Q793" s="319" t="s">
        <v>1808</v>
      </c>
      <c r="R793" s="338" t="s">
        <v>1809</v>
      </c>
      <c r="S793" s="338"/>
      <c r="T793" s="338" t="s">
        <v>740</v>
      </c>
      <c r="U793" s="338"/>
      <c r="V793" s="338" t="s">
        <v>1810</v>
      </c>
      <c r="W793" s="338" t="s">
        <v>1703</v>
      </c>
      <c r="X793" s="338"/>
      <c r="Y793" s="338" t="s">
        <v>1811</v>
      </c>
      <c r="Z793" s="338"/>
      <c r="AA793" s="338"/>
      <c r="AB793" s="319" t="s">
        <v>1812</v>
      </c>
      <c r="AC793" s="330" t="s">
        <v>1705</v>
      </c>
      <c r="AD793" s="326"/>
      <c r="AE793" s="326"/>
      <c r="AF793" s="326"/>
      <c r="AG793" s="326"/>
      <c r="AH793" s="326"/>
      <c r="AI793" s="326"/>
      <c r="AJ793" s="320"/>
      <c r="AK793" s="320"/>
      <c r="AL793" s="326"/>
      <c r="AM793" s="335" t="s">
        <v>1805</v>
      </c>
      <c r="AN793" s="330" t="s">
        <v>1707</v>
      </c>
      <c r="AO793" s="616" t="s">
        <v>891</v>
      </c>
      <c r="AP793" s="616" t="s">
        <v>200</v>
      </c>
      <c r="AQ793" s="616" t="s">
        <v>1813</v>
      </c>
      <c r="AR793" s="332" t="s">
        <v>1719</v>
      </c>
      <c r="AS793" s="616" t="s">
        <v>116</v>
      </c>
      <c r="AT793" s="328">
        <v>0</v>
      </c>
      <c r="AU793" s="328">
        <v>0</v>
      </c>
      <c r="AV793" s="328">
        <v>21762570</v>
      </c>
      <c r="AW793" s="328">
        <v>21762570</v>
      </c>
      <c r="AX793" s="328">
        <v>6996870</v>
      </c>
      <c r="AY793" s="328">
        <v>6996870</v>
      </c>
      <c r="AZ793" s="499" t="s">
        <v>241</v>
      </c>
      <c r="BA793" s="251"/>
      <c r="BB793" s="252"/>
      <c r="BC793" s="13"/>
      <c r="BD793" s="253"/>
      <c r="BE793" s="253"/>
      <c r="BF793" s="253"/>
      <c r="BG793" s="253"/>
      <c r="BH793" s="253"/>
      <c r="BI793" s="253"/>
      <c r="BJ793" s="253"/>
      <c r="BK793" s="253"/>
      <c r="BL793" s="253"/>
      <c r="BM793" s="253"/>
      <c r="BN793" s="253"/>
      <c r="BO793" s="253"/>
      <c r="BP793" s="253"/>
      <c r="BQ793" s="253"/>
    </row>
    <row r="794" spans="1:69" ht="153">
      <c r="A794" s="492" t="s">
        <v>1920</v>
      </c>
      <c r="B794" s="387" t="s">
        <v>1921</v>
      </c>
      <c r="C794" s="623">
        <v>401000040</v>
      </c>
      <c r="D794" s="640" t="s">
        <v>1790</v>
      </c>
      <c r="E794" s="634" t="s">
        <v>1665</v>
      </c>
      <c r="F794" s="614"/>
      <c r="G794" s="614"/>
      <c r="H794" s="615">
        <v>3</v>
      </c>
      <c r="I794" s="614"/>
      <c r="J794" s="615" t="s">
        <v>72</v>
      </c>
      <c r="K794" s="615" t="s">
        <v>73</v>
      </c>
      <c r="L794" s="615">
        <v>25</v>
      </c>
      <c r="M794" s="615"/>
      <c r="N794" s="615"/>
      <c r="O794" s="615"/>
      <c r="P794" s="319" t="s">
        <v>186</v>
      </c>
      <c r="Q794" s="319" t="s">
        <v>1666</v>
      </c>
      <c r="R794" s="615"/>
      <c r="S794" s="615"/>
      <c r="T794" s="615">
        <v>3</v>
      </c>
      <c r="U794" s="615"/>
      <c r="V794" s="615">
        <v>12</v>
      </c>
      <c r="W794" s="615">
        <v>1</v>
      </c>
      <c r="X794" s="615">
        <v>15</v>
      </c>
      <c r="Y794" s="615"/>
      <c r="Z794" s="615"/>
      <c r="AA794" s="615"/>
      <c r="AB794" s="319" t="s">
        <v>187</v>
      </c>
      <c r="AC794" s="641" t="s">
        <v>1814</v>
      </c>
      <c r="AD794" s="326"/>
      <c r="AE794" s="326"/>
      <c r="AF794" s="326"/>
      <c r="AG794" s="326"/>
      <c r="AH794" s="320"/>
      <c r="AI794" s="320"/>
      <c r="AJ794" s="335" t="s">
        <v>1815</v>
      </c>
      <c r="AK794" s="335"/>
      <c r="AL794" s="320"/>
      <c r="AM794" s="335" t="s">
        <v>1816</v>
      </c>
      <c r="AN794" s="330" t="s">
        <v>1817</v>
      </c>
      <c r="AO794" s="616" t="s">
        <v>891</v>
      </c>
      <c r="AP794" s="616" t="s">
        <v>200</v>
      </c>
      <c r="AQ794" s="616">
        <v>9810021450</v>
      </c>
      <c r="AR794" s="332" t="s">
        <v>1956</v>
      </c>
      <c r="AS794" s="616" t="s">
        <v>116</v>
      </c>
      <c r="AT794" s="328">
        <v>1981748.4</v>
      </c>
      <c r="AU794" s="328">
        <v>1981748.4</v>
      </c>
      <c r="AV794" s="328">
        <v>2000000</v>
      </c>
      <c r="AW794" s="633">
        <v>0</v>
      </c>
      <c r="AX794" s="632">
        <v>0</v>
      </c>
      <c r="AY794" s="328">
        <v>0</v>
      </c>
      <c r="AZ794" s="499" t="s">
        <v>193</v>
      </c>
      <c r="BA794" s="251"/>
      <c r="BB794" s="252"/>
      <c r="BC794" s="13"/>
      <c r="BD794" s="253"/>
      <c r="BE794" s="253"/>
      <c r="BF794" s="253"/>
      <c r="BG794" s="253"/>
      <c r="BH794" s="253"/>
      <c r="BI794" s="253"/>
      <c r="BJ794" s="253"/>
      <c r="BK794" s="253"/>
      <c r="BL794" s="253"/>
      <c r="BM794" s="253"/>
      <c r="BN794" s="253"/>
      <c r="BO794" s="253"/>
      <c r="BP794" s="253"/>
      <c r="BQ794" s="253"/>
    </row>
    <row r="795" spans="1:69" ht="89.25">
      <c r="A795" s="492" t="s">
        <v>1920</v>
      </c>
      <c r="B795" s="387" t="s">
        <v>1921</v>
      </c>
      <c r="C795" s="613">
        <v>402000001</v>
      </c>
      <c r="D795" s="642" t="s">
        <v>79</v>
      </c>
      <c r="E795" s="336" t="s">
        <v>1820</v>
      </c>
      <c r="F795" s="614"/>
      <c r="G795" s="614"/>
      <c r="H795" s="615" t="s">
        <v>575</v>
      </c>
      <c r="I795" s="614"/>
      <c r="J795" s="615" t="s">
        <v>502</v>
      </c>
      <c r="K795" s="615" t="s">
        <v>71</v>
      </c>
      <c r="L795" s="615"/>
      <c r="M795" s="615"/>
      <c r="N795" s="615"/>
      <c r="O795" s="615"/>
      <c r="P795" s="319" t="s">
        <v>1821</v>
      </c>
      <c r="Q795" s="319" t="s">
        <v>1822</v>
      </c>
      <c r="R795" s="615"/>
      <c r="S795" s="615"/>
      <c r="T795" s="615"/>
      <c r="U795" s="615"/>
      <c r="V795" s="615">
        <v>11</v>
      </c>
      <c r="W795" s="615">
        <v>1</v>
      </c>
      <c r="X795" s="338" t="s">
        <v>69</v>
      </c>
      <c r="Y795" s="615"/>
      <c r="Z795" s="615"/>
      <c r="AA795" s="615"/>
      <c r="AB795" s="319" t="s">
        <v>1823</v>
      </c>
      <c r="AC795" s="643" t="s">
        <v>1824</v>
      </c>
      <c r="AD795" s="326"/>
      <c r="AE795" s="326"/>
      <c r="AF795" s="326"/>
      <c r="AG795" s="326"/>
      <c r="AH795" s="326"/>
      <c r="AI795" s="326"/>
      <c r="AJ795" s="320">
        <v>2</v>
      </c>
      <c r="AK795" s="326"/>
      <c r="AL795" s="326"/>
      <c r="AM795" s="326"/>
      <c r="AN795" s="330" t="s">
        <v>223</v>
      </c>
      <c r="AO795" s="616" t="s">
        <v>99</v>
      </c>
      <c r="AP795" s="616" t="s">
        <v>430</v>
      </c>
      <c r="AQ795" s="616">
        <v>8110010010</v>
      </c>
      <c r="AR795" s="332" t="s">
        <v>111</v>
      </c>
      <c r="AS795" s="616" t="s">
        <v>112</v>
      </c>
      <c r="AT795" s="328">
        <v>468542.47</v>
      </c>
      <c r="AU795" s="328">
        <v>468542.47</v>
      </c>
      <c r="AV795" s="328">
        <v>489400</v>
      </c>
      <c r="AW795" s="633">
        <v>489325</v>
      </c>
      <c r="AX795" s="633">
        <v>489325</v>
      </c>
      <c r="AY795" s="633">
        <v>489325</v>
      </c>
      <c r="AZ795" s="499" t="s">
        <v>193</v>
      </c>
      <c r="BA795" s="251"/>
      <c r="BB795" s="252"/>
      <c r="BC795" s="13"/>
      <c r="BD795" s="253"/>
      <c r="BE795" s="253"/>
      <c r="BF795" s="253"/>
      <c r="BG795" s="253"/>
      <c r="BH795" s="253"/>
      <c r="BI795" s="253"/>
      <c r="BJ795" s="253"/>
      <c r="BK795" s="253"/>
      <c r="BL795" s="253"/>
      <c r="BM795" s="253"/>
      <c r="BN795" s="253"/>
      <c r="BO795" s="253"/>
      <c r="BP795" s="253"/>
      <c r="BQ795" s="253"/>
    </row>
    <row r="796" spans="1:69" ht="89.25">
      <c r="A796" s="492" t="s">
        <v>1920</v>
      </c>
      <c r="B796" s="387" t="s">
        <v>1921</v>
      </c>
      <c r="C796" s="613">
        <v>402000001</v>
      </c>
      <c r="D796" s="389" t="s">
        <v>79</v>
      </c>
      <c r="E796" s="336" t="s">
        <v>1820</v>
      </c>
      <c r="F796" s="614"/>
      <c r="G796" s="614"/>
      <c r="H796" s="615" t="s">
        <v>575</v>
      </c>
      <c r="I796" s="614"/>
      <c r="J796" s="615" t="s">
        <v>502</v>
      </c>
      <c r="K796" s="615" t="s">
        <v>71</v>
      </c>
      <c r="L796" s="615"/>
      <c r="M796" s="615"/>
      <c r="N796" s="615"/>
      <c r="O796" s="615"/>
      <c r="P796" s="319" t="s">
        <v>1821</v>
      </c>
      <c r="Q796" s="319" t="s">
        <v>1822</v>
      </c>
      <c r="R796" s="615"/>
      <c r="S796" s="615"/>
      <c r="T796" s="615"/>
      <c r="U796" s="615"/>
      <c r="V796" s="615">
        <v>11</v>
      </c>
      <c r="W796" s="615">
        <v>1</v>
      </c>
      <c r="X796" s="338" t="s">
        <v>69</v>
      </c>
      <c r="Y796" s="615"/>
      <c r="Z796" s="615"/>
      <c r="AA796" s="615"/>
      <c r="AB796" s="319" t="s">
        <v>1823</v>
      </c>
      <c r="AC796" s="643" t="s">
        <v>1824</v>
      </c>
      <c r="AD796" s="326"/>
      <c r="AE796" s="326"/>
      <c r="AF796" s="326"/>
      <c r="AG796" s="326"/>
      <c r="AH796" s="326"/>
      <c r="AI796" s="326"/>
      <c r="AJ796" s="320">
        <v>2</v>
      </c>
      <c r="AK796" s="326"/>
      <c r="AL796" s="326"/>
      <c r="AM796" s="326"/>
      <c r="AN796" s="330" t="s">
        <v>223</v>
      </c>
      <c r="AO796" s="616" t="s">
        <v>99</v>
      </c>
      <c r="AP796" s="616" t="s">
        <v>430</v>
      </c>
      <c r="AQ796" s="616">
        <v>8110010010</v>
      </c>
      <c r="AR796" s="332" t="s">
        <v>111</v>
      </c>
      <c r="AS796" s="616" t="s">
        <v>113</v>
      </c>
      <c r="AT796" s="328">
        <v>140896.65</v>
      </c>
      <c r="AU796" s="328">
        <v>140896.65</v>
      </c>
      <c r="AV796" s="328">
        <v>147776</v>
      </c>
      <c r="AW796" s="328">
        <v>147776.15</v>
      </c>
      <c r="AX796" s="328">
        <v>147776.15</v>
      </c>
      <c r="AY796" s="328">
        <v>147776.15</v>
      </c>
      <c r="AZ796" s="499" t="s">
        <v>193</v>
      </c>
      <c r="BD796" s="253"/>
      <c r="BE796" s="253"/>
      <c r="BF796" s="253"/>
      <c r="BG796" s="253"/>
      <c r="BH796" s="253"/>
      <c r="BI796" s="253"/>
      <c r="BJ796" s="253"/>
      <c r="BK796" s="253"/>
      <c r="BL796" s="253"/>
      <c r="BM796" s="253"/>
      <c r="BN796" s="253"/>
      <c r="BO796" s="253"/>
      <c r="BP796" s="253"/>
      <c r="BQ796" s="253"/>
    </row>
    <row r="797" spans="1:69" ht="89.25">
      <c r="A797" s="492" t="s">
        <v>1920</v>
      </c>
      <c r="B797" s="387" t="s">
        <v>1921</v>
      </c>
      <c r="C797" s="613">
        <v>402000001</v>
      </c>
      <c r="D797" s="389" t="s">
        <v>79</v>
      </c>
      <c r="E797" s="336" t="s">
        <v>1665</v>
      </c>
      <c r="F797" s="614"/>
      <c r="G797" s="614"/>
      <c r="H797" s="615" t="s">
        <v>71</v>
      </c>
      <c r="I797" s="614"/>
      <c r="J797" s="615" t="s">
        <v>510</v>
      </c>
      <c r="K797" s="615" t="s">
        <v>73</v>
      </c>
      <c r="L797" s="615" t="s">
        <v>71</v>
      </c>
      <c r="M797" s="615"/>
      <c r="N797" s="615"/>
      <c r="O797" s="615"/>
      <c r="P797" s="319" t="s">
        <v>186</v>
      </c>
      <c r="Q797" s="319" t="s">
        <v>1666</v>
      </c>
      <c r="R797" s="615"/>
      <c r="S797" s="615"/>
      <c r="T797" s="615" t="s">
        <v>71</v>
      </c>
      <c r="U797" s="615"/>
      <c r="V797" s="615" t="s">
        <v>75</v>
      </c>
      <c r="W797" s="615" t="s">
        <v>73</v>
      </c>
      <c r="X797" s="615"/>
      <c r="Y797" s="615"/>
      <c r="Z797" s="615"/>
      <c r="AA797" s="615"/>
      <c r="AB797" s="319" t="s">
        <v>187</v>
      </c>
      <c r="AC797" s="330" t="s">
        <v>1826</v>
      </c>
      <c r="AD797" s="326"/>
      <c r="AE797" s="326"/>
      <c r="AF797" s="326"/>
      <c r="AG797" s="326"/>
      <c r="AH797" s="320"/>
      <c r="AI797" s="320"/>
      <c r="AJ797" s="320"/>
      <c r="AK797" s="319"/>
      <c r="AL797" s="337"/>
      <c r="AM797" s="319" t="s">
        <v>1827</v>
      </c>
      <c r="AN797" s="330" t="s">
        <v>226</v>
      </c>
      <c r="AO797" s="616" t="s">
        <v>99</v>
      </c>
      <c r="AP797" s="616" t="s">
        <v>430</v>
      </c>
      <c r="AQ797" s="616">
        <v>8110010010</v>
      </c>
      <c r="AR797" s="332" t="s">
        <v>111</v>
      </c>
      <c r="AS797" s="616" t="s">
        <v>1021</v>
      </c>
      <c r="AT797" s="328">
        <v>99683.46</v>
      </c>
      <c r="AU797" s="328">
        <v>99683.46</v>
      </c>
      <c r="AV797" s="328">
        <v>0</v>
      </c>
      <c r="AW797" s="328">
        <v>0</v>
      </c>
      <c r="AX797" s="328">
        <v>0</v>
      </c>
      <c r="AY797" s="328">
        <v>0</v>
      </c>
      <c r="AZ797" s="499" t="s">
        <v>193</v>
      </c>
      <c r="BD797" s="253"/>
      <c r="BE797" s="253"/>
      <c r="BF797" s="253"/>
      <c r="BG797" s="253"/>
      <c r="BH797" s="253"/>
      <c r="BI797" s="253"/>
      <c r="BJ797" s="253"/>
      <c r="BK797" s="253"/>
      <c r="BL797" s="253"/>
      <c r="BM797" s="253"/>
      <c r="BN797" s="253"/>
      <c r="BO797" s="253"/>
      <c r="BP797" s="253"/>
      <c r="BQ797" s="253"/>
    </row>
    <row r="798" spans="1:69" ht="89.25">
      <c r="A798" s="492" t="s">
        <v>1920</v>
      </c>
      <c r="B798" s="387" t="s">
        <v>1921</v>
      </c>
      <c r="C798" s="613">
        <v>402000001</v>
      </c>
      <c r="D798" s="389" t="s">
        <v>79</v>
      </c>
      <c r="E798" s="336" t="s">
        <v>1665</v>
      </c>
      <c r="F798" s="614"/>
      <c r="G798" s="614"/>
      <c r="H798" s="615" t="s">
        <v>71</v>
      </c>
      <c r="I798" s="614"/>
      <c r="J798" s="615" t="s">
        <v>510</v>
      </c>
      <c r="K798" s="615" t="s">
        <v>73</v>
      </c>
      <c r="L798" s="615" t="s">
        <v>71</v>
      </c>
      <c r="M798" s="615"/>
      <c r="N798" s="615"/>
      <c r="O798" s="615"/>
      <c r="P798" s="319" t="s">
        <v>186</v>
      </c>
      <c r="Q798" s="319" t="s">
        <v>1666</v>
      </c>
      <c r="R798" s="615"/>
      <c r="S798" s="615"/>
      <c r="T798" s="615" t="s">
        <v>71</v>
      </c>
      <c r="U798" s="615"/>
      <c r="V798" s="615" t="s">
        <v>75</v>
      </c>
      <c r="W798" s="615" t="s">
        <v>73</v>
      </c>
      <c r="X798" s="615"/>
      <c r="Y798" s="615"/>
      <c r="Z798" s="615"/>
      <c r="AA798" s="615"/>
      <c r="AB798" s="319" t="s">
        <v>187</v>
      </c>
      <c r="AC798" s="330" t="s">
        <v>1826</v>
      </c>
      <c r="AD798" s="326"/>
      <c r="AE798" s="326"/>
      <c r="AF798" s="326"/>
      <c r="AG798" s="326"/>
      <c r="AH798" s="320"/>
      <c r="AI798" s="320"/>
      <c r="AJ798" s="320"/>
      <c r="AK798" s="319"/>
      <c r="AL798" s="337"/>
      <c r="AM798" s="319" t="s">
        <v>1827</v>
      </c>
      <c r="AN798" s="330" t="s">
        <v>226</v>
      </c>
      <c r="AO798" s="616" t="s">
        <v>99</v>
      </c>
      <c r="AP798" s="616" t="s">
        <v>430</v>
      </c>
      <c r="AQ798" s="616">
        <v>8110010010</v>
      </c>
      <c r="AR798" s="332" t="s">
        <v>111</v>
      </c>
      <c r="AS798" s="616" t="s">
        <v>116</v>
      </c>
      <c r="AT798" s="328">
        <v>4036730.54</v>
      </c>
      <c r="AU798" s="328">
        <v>4005684.54</v>
      </c>
      <c r="AV798" s="328">
        <v>3595033.5</v>
      </c>
      <c r="AW798" s="633">
        <v>2154190.8199999998</v>
      </c>
      <c r="AX798" s="632">
        <v>2306190.8199999998</v>
      </c>
      <c r="AY798" s="328">
        <v>2309798.64</v>
      </c>
      <c r="AZ798" s="499" t="s">
        <v>193</v>
      </c>
      <c r="BA798" s="251"/>
      <c r="BB798" s="252"/>
      <c r="BC798" s="13"/>
      <c r="BD798" s="253"/>
      <c r="BE798" s="253"/>
      <c r="BF798" s="253"/>
      <c r="BG798" s="253"/>
      <c r="BH798" s="253"/>
      <c r="BI798" s="253"/>
      <c r="BJ798" s="253"/>
      <c r="BK798" s="253"/>
      <c r="BL798" s="253"/>
      <c r="BM798" s="253"/>
      <c r="BN798" s="253"/>
      <c r="BO798" s="253"/>
      <c r="BP798" s="253"/>
      <c r="BQ798" s="253"/>
    </row>
    <row r="799" spans="1:69" ht="89.25">
      <c r="A799" s="492" t="s">
        <v>1920</v>
      </c>
      <c r="B799" s="387" t="s">
        <v>1921</v>
      </c>
      <c r="C799" s="613">
        <v>402000001</v>
      </c>
      <c r="D799" s="389" t="s">
        <v>79</v>
      </c>
      <c r="E799" s="336" t="s">
        <v>1665</v>
      </c>
      <c r="F799" s="614"/>
      <c r="G799" s="614"/>
      <c r="H799" s="615" t="s">
        <v>71</v>
      </c>
      <c r="I799" s="614"/>
      <c r="J799" s="615" t="s">
        <v>510</v>
      </c>
      <c r="K799" s="615" t="s">
        <v>73</v>
      </c>
      <c r="L799" s="615" t="s">
        <v>71</v>
      </c>
      <c r="M799" s="615"/>
      <c r="N799" s="615"/>
      <c r="O799" s="615"/>
      <c r="P799" s="319" t="s">
        <v>186</v>
      </c>
      <c r="Q799" s="319" t="s">
        <v>1666</v>
      </c>
      <c r="R799" s="615"/>
      <c r="S799" s="615"/>
      <c r="T799" s="615" t="s">
        <v>71</v>
      </c>
      <c r="U799" s="615"/>
      <c r="V799" s="615" t="s">
        <v>75</v>
      </c>
      <c r="W799" s="615" t="s">
        <v>73</v>
      </c>
      <c r="X799" s="615"/>
      <c r="Y799" s="615"/>
      <c r="Z799" s="615"/>
      <c r="AA799" s="615"/>
      <c r="AB799" s="319" t="s">
        <v>187</v>
      </c>
      <c r="AC799" s="330" t="s">
        <v>1826</v>
      </c>
      <c r="AD799" s="326"/>
      <c r="AE799" s="326"/>
      <c r="AF799" s="326"/>
      <c r="AG799" s="326"/>
      <c r="AH799" s="320"/>
      <c r="AI799" s="320"/>
      <c r="AJ799" s="320"/>
      <c r="AK799" s="319"/>
      <c r="AL799" s="337"/>
      <c r="AM799" s="319" t="s">
        <v>1827</v>
      </c>
      <c r="AN799" s="330" t="s">
        <v>226</v>
      </c>
      <c r="AO799" s="616" t="s">
        <v>99</v>
      </c>
      <c r="AP799" s="616" t="s">
        <v>430</v>
      </c>
      <c r="AQ799" s="616">
        <v>8110010010</v>
      </c>
      <c r="AR799" s="332" t="s">
        <v>111</v>
      </c>
      <c r="AS799" s="616" t="s">
        <v>116</v>
      </c>
      <c r="AT799" s="328">
        <v>0</v>
      </c>
      <c r="AU799" s="328">
        <v>0</v>
      </c>
      <c r="AV799" s="328">
        <v>16877.16</v>
      </c>
      <c r="AW799" s="633">
        <v>0</v>
      </c>
      <c r="AX799" s="632">
        <v>0</v>
      </c>
      <c r="AY799" s="328">
        <v>0</v>
      </c>
      <c r="AZ799" s="499" t="s">
        <v>1015</v>
      </c>
      <c r="BA799" s="251"/>
      <c r="BB799" s="252"/>
      <c r="BC799" s="13"/>
      <c r="BD799" s="253"/>
      <c r="BE799" s="253"/>
      <c r="BF799" s="253"/>
      <c r="BG799" s="253"/>
      <c r="BH799" s="253"/>
      <c r="BI799" s="253"/>
      <c r="BJ799" s="253"/>
      <c r="BK799" s="253"/>
      <c r="BL799" s="253"/>
      <c r="BM799" s="253"/>
      <c r="BN799" s="253"/>
      <c r="BO799" s="253"/>
      <c r="BP799" s="253"/>
      <c r="BQ799" s="253"/>
    </row>
    <row r="800" spans="1:69" ht="89.25">
      <c r="A800" s="492" t="s">
        <v>1920</v>
      </c>
      <c r="B800" s="387" t="s">
        <v>1921</v>
      </c>
      <c r="C800" s="613">
        <v>402000001</v>
      </c>
      <c r="D800" s="389" t="s">
        <v>79</v>
      </c>
      <c r="E800" s="336" t="s">
        <v>1665</v>
      </c>
      <c r="F800" s="614"/>
      <c r="G800" s="614"/>
      <c r="H800" s="615" t="s">
        <v>71</v>
      </c>
      <c r="I800" s="614"/>
      <c r="J800" s="615" t="s">
        <v>510</v>
      </c>
      <c r="K800" s="615" t="s">
        <v>73</v>
      </c>
      <c r="L800" s="615" t="s">
        <v>71</v>
      </c>
      <c r="M800" s="615"/>
      <c r="N800" s="615"/>
      <c r="O800" s="615"/>
      <c r="P800" s="319" t="s">
        <v>186</v>
      </c>
      <c r="Q800" s="319" t="s">
        <v>1666</v>
      </c>
      <c r="R800" s="615"/>
      <c r="S800" s="615"/>
      <c r="T800" s="615" t="s">
        <v>71</v>
      </c>
      <c r="U800" s="615"/>
      <c r="V800" s="615" t="s">
        <v>75</v>
      </c>
      <c r="W800" s="615" t="s">
        <v>73</v>
      </c>
      <c r="X800" s="615"/>
      <c r="Y800" s="615"/>
      <c r="Z800" s="615"/>
      <c r="AA800" s="615"/>
      <c r="AB800" s="319" t="s">
        <v>187</v>
      </c>
      <c r="AC800" s="330" t="s">
        <v>1826</v>
      </c>
      <c r="AD800" s="326"/>
      <c r="AE800" s="326"/>
      <c r="AF800" s="326"/>
      <c r="AG800" s="326"/>
      <c r="AH800" s="320"/>
      <c r="AI800" s="320"/>
      <c r="AJ800" s="320"/>
      <c r="AK800" s="319"/>
      <c r="AL800" s="337"/>
      <c r="AM800" s="319" t="s">
        <v>1827</v>
      </c>
      <c r="AN800" s="330" t="s">
        <v>226</v>
      </c>
      <c r="AO800" s="616" t="s">
        <v>99</v>
      </c>
      <c r="AP800" s="616" t="s">
        <v>430</v>
      </c>
      <c r="AQ800" s="616">
        <v>8110010010</v>
      </c>
      <c r="AR800" s="332" t="s">
        <v>111</v>
      </c>
      <c r="AS800" s="616" t="s">
        <v>227</v>
      </c>
      <c r="AT800" s="328">
        <v>0</v>
      </c>
      <c r="AU800" s="328">
        <v>0</v>
      </c>
      <c r="AV800" s="328">
        <v>0</v>
      </c>
      <c r="AW800" s="633">
        <f>975779.16-86354.98</f>
        <v>889424.18</v>
      </c>
      <c r="AX800" s="632">
        <f>990399.16-88354.98</f>
        <v>902044.18</v>
      </c>
      <c r="AY800" s="328">
        <v>922786.36</v>
      </c>
      <c r="AZ800" s="499" t="s">
        <v>193</v>
      </c>
      <c r="BA800" s="251"/>
      <c r="BB800" s="252"/>
      <c r="BC800" s="13"/>
      <c r="BD800" s="253"/>
      <c r="BE800" s="253"/>
      <c r="BF800" s="253"/>
      <c r="BG800" s="253"/>
      <c r="BH800" s="253"/>
      <c r="BI800" s="253"/>
      <c r="BJ800" s="253"/>
      <c r="BK800" s="253"/>
      <c r="BL800" s="253"/>
      <c r="BM800" s="253"/>
      <c r="BN800" s="253"/>
      <c r="BO800" s="253"/>
      <c r="BP800" s="253"/>
      <c r="BQ800" s="253"/>
    </row>
    <row r="801" spans="1:234 16369:16374" ht="89.25">
      <c r="A801" s="492" t="s">
        <v>1920</v>
      </c>
      <c r="B801" s="387" t="s">
        <v>1921</v>
      </c>
      <c r="C801" s="613">
        <v>402000001</v>
      </c>
      <c r="D801" s="389" t="s">
        <v>79</v>
      </c>
      <c r="E801" s="336" t="s">
        <v>1665</v>
      </c>
      <c r="F801" s="614"/>
      <c r="G801" s="614"/>
      <c r="H801" s="615" t="s">
        <v>71</v>
      </c>
      <c r="I801" s="614"/>
      <c r="J801" s="615" t="s">
        <v>510</v>
      </c>
      <c r="K801" s="615" t="s">
        <v>73</v>
      </c>
      <c r="L801" s="615" t="s">
        <v>71</v>
      </c>
      <c r="M801" s="615"/>
      <c r="N801" s="615"/>
      <c r="O801" s="615"/>
      <c r="P801" s="319" t="s">
        <v>186</v>
      </c>
      <c r="Q801" s="319" t="s">
        <v>1666</v>
      </c>
      <c r="R801" s="615"/>
      <c r="S801" s="615"/>
      <c r="T801" s="615" t="s">
        <v>71</v>
      </c>
      <c r="U801" s="615"/>
      <c r="V801" s="615" t="s">
        <v>75</v>
      </c>
      <c r="W801" s="615" t="s">
        <v>73</v>
      </c>
      <c r="X801" s="615"/>
      <c r="Y801" s="615"/>
      <c r="Z801" s="615"/>
      <c r="AA801" s="615"/>
      <c r="AB801" s="319" t="s">
        <v>187</v>
      </c>
      <c r="AC801" s="330" t="s">
        <v>1826</v>
      </c>
      <c r="AD801" s="326"/>
      <c r="AE801" s="326"/>
      <c r="AF801" s="326"/>
      <c r="AG801" s="326"/>
      <c r="AH801" s="320"/>
      <c r="AI801" s="320"/>
      <c r="AJ801" s="320"/>
      <c r="AK801" s="319"/>
      <c r="AL801" s="337"/>
      <c r="AM801" s="319" t="s">
        <v>1827</v>
      </c>
      <c r="AN801" s="330" t="s">
        <v>226</v>
      </c>
      <c r="AO801" s="616" t="s">
        <v>99</v>
      </c>
      <c r="AP801" s="616" t="s">
        <v>430</v>
      </c>
      <c r="AQ801" s="616" t="s">
        <v>1957</v>
      </c>
      <c r="AR801" s="332" t="s">
        <v>111</v>
      </c>
      <c r="AS801" s="616" t="s">
        <v>117</v>
      </c>
      <c r="AT801" s="328">
        <v>8883</v>
      </c>
      <c r="AU801" s="328">
        <v>8883</v>
      </c>
      <c r="AV801" s="328">
        <v>8884</v>
      </c>
      <c r="AW801" s="633">
        <v>4201</v>
      </c>
      <c r="AX801" s="633">
        <v>4201</v>
      </c>
      <c r="AY801" s="328">
        <v>4201</v>
      </c>
      <c r="AZ801" s="499" t="s">
        <v>193</v>
      </c>
      <c r="BA801" s="251"/>
      <c r="BB801" s="252"/>
      <c r="BC801" s="13"/>
      <c r="BD801" s="253"/>
      <c r="BE801" s="253"/>
      <c r="BF801" s="253"/>
      <c r="BG801" s="253"/>
      <c r="BH801" s="253"/>
      <c r="BI801" s="253"/>
      <c r="BJ801" s="253"/>
      <c r="BK801" s="253"/>
      <c r="BL801" s="253"/>
      <c r="BM801" s="253"/>
      <c r="BN801" s="253"/>
      <c r="BO801" s="253"/>
      <c r="BP801" s="253"/>
      <c r="BQ801" s="253"/>
    </row>
    <row r="802" spans="1:234 16369:16374" ht="89.25">
      <c r="A802" s="492" t="s">
        <v>1920</v>
      </c>
      <c r="B802" s="387" t="s">
        <v>1921</v>
      </c>
      <c r="C802" s="613">
        <v>402000001</v>
      </c>
      <c r="D802" s="389" t="s">
        <v>79</v>
      </c>
      <c r="E802" s="336" t="s">
        <v>1665</v>
      </c>
      <c r="F802" s="614"/>
      <c r="G802" s="614"/>
      <c r="H802" s="615" t="s">
        <v>71</v>
      </c>
      <c r="I802" s="614"/>
      <c r="J802" s="615" t="s">
        <v>72</v>
      </c>
      <c r="K802" s="615" t="s">
        <v>73</v>
      </c>
      <c r="L802" s="615" t="s">
        <v>1710</v>
      </c>
      <c r="M802" s="615"/>
      <c r="N802" s="615"/>
      <c r="O802" s="615"/>
      <c r="P802" s="319" t="s">
        <v>186</v>
      </c>
      <c r="Q802" s="319" t="s">
        <v>1666</v>
      </c>
      <c r="R802" s="615"/>
      <c r="S802" s="615"/>
      <c r="T802" s="615" t="s">
        <v>71</v>
      </c>
      <c r="U802" s="615"/>
      <c r="V802" s="615" t="s">
        <v>75</v>
      </c>
      <c r="W802" s="615" t="s">
        <v>73</v>
      </c>
      <c r="X802" s="636"/>
      <c r="Y802" s="636"/>
      <c r="Z802" s="615"/>
      <c r="AA802" s="615"/>
      <c r="AB802" s="319" t="s">
        <v>187</v>
      </c>
      <c r="AC802" s="330" t="s">
        <v>1826</v>
      </c>
      <c r="AD802" s="326"/>
      <c r="AE802" s="326"/>
      <c r="AF802" s="326"/>
      <c r="AG802" s="326"/>
      <c r="AH802" s="320"/>
      <c r="AI802" s="320"/>
      <c r="AJ802" s="320"/>
      <c r="AK802" s="319"/>
      <c r="AL802" s="337"/>
      <c r="AM802" s="319" t="s">
        <v>1827</v>
      </c>
      <c r="AN802" s="330" t="s">
        <v>226</v>
      </c>
      <c r="AO802" s="616" t="s">
        <v>99</v>
      </c>
      <c r="AP802" s="616" t="s">
        <v>430</v>
      </c>
      <c r="AQ802" s="616" t="s">
        <v>1957</v>
      </c>
      <c r="AR802" s="332" t="s">
        <v>111</v>
      </c>
      <c r="AS802" s="616" t="s">
        <v>118</v>
      </c>
      <c r="AT802" s="328">
        <v>12960</v>
      </c>
      <c r="AU802" s="328">
        <v>12960</v>
      </c>
      <c r="AV802" s="328">
        <v>11494.5</v>
      </c>
      <c r="AW802" s="328">
        <v>9954</v>
      </c>
      <c r="AX802" s="328">
        <v>9954</v>
      </c>
      <c r="AY802" s="328">
        <v>9954</v>
      </c>
      <c r="AZ802" s="499" t="s">
        <v>193</v>
      </c>
      <c r="BA802" s="251"/>
      <c r="BB802" s="252"/>
      <c r="BC802" s="13"/>
      <c r="BD802" s="253"/>
      <c r="BE802" s="253"/>
      <c r="BF802" s="253"/>
      <c r="BG802" s="253"/>
      <c r="BH802" s="253"/>
      <c r="BI802" s="253"/>
      <c r="BJ802" s="253"/>
      <c r="BK802" s="253"/>
      <c r="BL802" s="253"/>
      <c r="BM802" s="253"/>
      <c r="BN802" s="253"/>
      <c r="BO802" s="253"/>
      <c r="BP802" s="253"/>
      <c r="BQ802" s="253"/>
    </row>
    <row r="803" spans="1:234 16369:16374" s="646" customFormat="1" ht="255">
      <c r="A803" s="492" t="s">
        <v>1920</v>
      </c>
      <c r="B803" s="387" t="s">
        <v>1921</v>
      </c>
      <c r="C803" s="613">
        <v>402000001</v>
      </c>
      <c r="D803" s="389" t="s">
        <v>79</v>
      </c>
      <c r="E803" s="336" t="s">
        <v>1837</v>
      </c>
      <c r="F803" s="614"/>
      <c r="G803" s="614"/>
      <c r="H803" s="338" t="s">
        <v>1838</v>
      </c>
      <c r="I803" s="614"/>
      <c r="J803" s="338" t="s">
        <v>1839</v>
      </c>
      <c r="K803" s="338" t="s">
        <v>1840</v>
      </c>
      <c r="L803" s="338" t="s">
        <v>1841</v>
      </c>
      <c r="M803" s="615"/>
      <c r="N803" s="615"/>
      <c r="O803" s="615"/>
      <c r="P803" s="319" t="s">
        <v>1842</v>
      </c>
      <c r="Q803" s="319" t="s">
        <v>1843</v>
      </c>
      <c r="R803" s="615"/>
      <c r="S803" s="615"/>
      <c r="T803" s="338" t="s">
        <v>1689</v>
      </c>
      <c r="U803" s="615"/>
      <c r="V803" s="338" t="s">
        <v>1844</v>
      </c>
      <c r="W803" s="338" t="s">
        <v>1845</v>
      </c>
      <c r="X803" s="615"/>
      <c r="Y803" s="615"/>
      <c r="Z803" s="615"/>
      <c r="AA803" s="615"/>
      <c r="AB803" s="319" t="s">
        <v>1846</v>
      </c>
      <c r="AC803" s="330" t="s">
        <v>1847</v>
      </c>
      <c r="AD803" s="326"/>
      <c r="AE803" s="326"/>
      <c r="AF803" s="326"/>
      <c r="AG803" s="326"/>
      <c r="AH803" s="326"/>
      <c r="AI803" s="326"/>
      <c r="AJ803" s="335" t="s">
        <v>1958</v>
      </c>
      <c r="AK803" s="326"/>
      <c r="AL803" s="326"/>
      <c r="AM803" s="326"/>
      <c r="AN803" s="330" t="s">
        <v>1959</v>
      </c>
      <c r="AO803" s="616" t="s">
        <v>99</v>
      </c>
      <c r="AP803" s="616" t="s">
        <v>430</v>
      </c>
      <c r="AQ803" s="616" t="s">
        <v>1960</v>
      </c>
      <c r="AR803" s="332" t="s">
        <v>121</v>
      </c>
      <c r="AS803" s="616" t="s">
        <v>113</v>
      </c>
      <c r="AT803" s="328">
        <f>6182534.87+288368.06</f>
        <v>6470902.9299999997</v>
      </c>
      <c r="AU803" s="328">
        <f>6182534.87+288368.06</f>
        <v>6470902.9299999997</v>
      </c>
      <c r="AV803" s="328">
        <v>7417584.4000000004</v>
      </c>
      <c r="AW803" s="328">
        <v>7386585.8499999996</v>
      </c>
      <c r="AX803" s="328">
        <v>7386585.8499999996</v>
      </c>
      <c r="AY803" s="328">
        <v>7386585.8499999996</v>
      </c>
      <c r="AZ803" s="499" t="s">
        <v>193</v>
      </c>
      <c r="BA803" s="644"/>
      <c r="BB803" s="645"/>
      <c r="BC803" s="384"/>
    </row>
    <row r="804" spans="1:234 16369:16374" ht="127.5">
      <c r="A804" s="321" t="s">
        <v>1920</v>
      </c>
      <c r="B804" s="387" t="s">
        <v>1921</v>
      </c>
      <c r="C804" s="388">
        <v>402000001</v>
      </c>
      <c r="D804" s="389" t="s">
        <v>79</v>
      </c>
      <c r="E804" s="336" t="s">
        <v>1916</v>
      </c>
      <c r="F804" s="337"/>
      <c r="G804" s="337"/>
      <c r="H804" s="338">
        <v>7</v>
      </c>
      <c r="I804" s="337"/>
      <c r="J804" s="338">
        <v>26</v>
      </c>
      <c r="K804" s="338"/>
      <c r="L804" s="338"/>
      <c r="M804" s="338"/>
      <c r="N804" s="338"/>
      <c r="O804" s="338"/>
      <c r="P804" s="319" t="s">
        <v>218</v>
      </c>
      <c r="Q804" s="319" t="s">
        <v>1822</v>
      </c>
      <c r="R804" s="338"/>
      <c r="S804" s="338"/>
      <c r="T804" s="338"/>
      <c r="U804" s="338"/>
      <c r="V804" s="338">
        <v>13</v>
      </c>
      <c r="W804" s="338" t="s">
        <v>69</v>
      </c>
      <c r="X804" s="338"/>
      <c r="Y804" s="338"/>
      <c r="Z804" s="338"/>
      <c r="AA804" s="338"/>
      <c r="AB804" s="319" t="s">
        <v>220</v>
      </c>
      <c r="AC804" s="52" t="s">
        <v>176</v>
      </c>
      <c r="AD804" s="52"/>
      <c r="AE804" s="52"/>
      <c r="AF804" s="52"/>
      <c r="AG804" s="52"/>
      <c r="AH804" s="52"/>
      <c r="AI804" s="52"/>
      <c r="AJ804" s="73"/>
      <c r="AK804" s="52"/>
      <c r="AL804" s="52"/>
      <c r="AM804" s="74" t="s">
        <v>173</v>
      </c>
      <c r="AN804" s="52" t="s">
        <v>174</v>
      </c>
      <c r="AO804" s="616" t="s">
        <v>99</v>
      </c>
      <c r="AP804" s="616" t="s">
        <v>68</v>
      </c>
      <c r="AQ804" s="616" t="s">
        <v>1961</v>
      </c>
      <c r="AR804" s="332" t="s">
        <v>101</v>
      </c>
      <c r="AS804" s="331" t="s">
        <v>115</v>
      </c>
      <c r="AT804" s="328">
        <v>129915</v>
      </c>
      <c r="AU804" s="328">
        <v>129915</v>
      </c>
      <c r="AV804" s="328">
        <v>404320</v>
      </c>
      <c r="AW804" s="633">
        <v>0</v>
      </c>
      <c r="AX804" s="632">
        <v>0</v>
      </c>
      <c r="AY804" s="328">
        <v>0</v>
      </c>
      <c r="AZ804" s="499" t="s">
        <v>193</v>
      </c>
      <c r="BA804" s="251"/>
      <c r="BB804" s="252"/>
      <c r="BC804" s="13"/>
      <c r="BD804" s="253"/>
      <c r="BE804" s="253"/>
      <c r="BF804" s="253"/>
      <c r="BG804" s="253"/>
      <c r="BH804" s="253"/>
      <c r="BI804" s="253"/>
      <c r="BJ804" s="253"/>
      <c r="BK804" s="253"/>
      <c r="BL804" s="253"/>
      <c r="BM804" s="253"/>
      <c r="BN804" s="253"/>
      <c r="BO804" s="253"/>
      <c r="BP804" s="253"/>
      <c r="BQ804" s="253"/>
    </row>
    <row r="805" spans="1:234 16369:16374" ht="127.5">
      <c r="A805" s="321" t="s">
        <v>1920</v>
      </c>
      <c r="B805" s="387" t="s">
        <v>1921</v>
      </c>
      <c r="C805" s="388">
        <v>402000001</v>
      </c>
      <c r="D805" s="389" t="s">
        <v>79</v>
      </c>
      <c r="E805" s="336" t="s">
        <v>1916</v>
      </c>
      <c r="F805" s="337"/>
      <c r="G805" s="337"/>
      <c r="H805" s="338">
        <v>7</v>
      </c>
      <c r="I805" s="337"/>
      <c r="J805" s="338">
        <v>26</v>
      </c>
      <c r="K805" s="338"/>
      <c r="L805" s="338"/>
      <c r="M805" s="338"/>
      <c r="N805" s="338"/>
      <c r="O805" s="338"/>
      <c r="P805" s="319" t="s">
        <v>218</v>
      </c>
      <c r="Q805" s="319" t="s">
        <v>1822</v>
      </c>
      <c r="R805" s="338"/>
      <c r="S805" s="338"/>
      <c r="T805" s="338"/>
      <c r="U805" s="338"/>
      <c r="V805" s="338">
        <v>13</v>
      </c>
      <c r="W805" s="338" t="s">
        <v>69</v>
      </c>
      <c r="X805" s="338"/>
      <c r="Y805" s="338"/>
      <c r="Z805" s="338"/>
      <c r="AA805" s="338"/>
      <c r="AB805" s="319" t="s">
        <v>220</v>
      </c>
      <c r="AC805" s="52" t="s">
        <v>1918</v>
      </c>
      <c r="AD805" s="52"/>
      <c r="AE805" s="52"/>
      <c r="AF805" s="52"/>
      <c r="AG805" s="52"/>
      <c r="AH805" s="52"/>
      <c r="AI805" s="52"/>
      <c r="AJ805" s="73"/>
      <c r="AK805" s="52"/>
      <c r="AL805" s="52"/>
      <c r="AM805" s="74" t="s">
        <v>173</v>
      </c>
      <c r="AN805" s="52" t="s">
        <v>174</v>
      </c>
      <c r="AO805" s="616" t="s">
        <v>99</v>
      </c>
      <c r="AP805" s="616" t="s">
        <v>68</v>
      </c>
      <c r="AQ805" s="616" t="s">
        <v>1961</v>
      </c>
      <c r="AR805" s="332" t="s">
        <v>101</v>
      </c>
      <c r="AS805" s="331" t="s">
        <v>113</v>
      </c>
      <c r="AT805" s="328">
        <v>39234.33</v>
      </c>
      <c r="AU805" s="328">
        <v>39234.33</v>
      </c>
      <c r="AV805" s="328">
        <v>122104.64</v>
      </c>
      <c r="AW805" s="633">
        <v>0</v>
      </c>
      <c r="AX805" s="633">
        <v>0</v>
      </c>
      <c r="AY805" s="633">
        <v>0</v>
      </c>
      <c r="AZ805" s="499" t="s">
        <v>193</v>
      </c>
      <c r="BA805" s="251"/>
      <c r="BB805" s="252"/>
      <c r="BC805" s="13"/>
      <c r="BD805" s="253"/>
      <c r="BE805" s="253"/>
      <c r="BF805" s="253"/>
      <c r="BG805" s="253"/>
      <c r="BH805" s="253"/>
      <c r="BI805" s="253"/>
      <c r="BJ805" s="253"/>
      <c r="BK805" s="253"/>
      <c r="BL805" s="253"/>
      <c r="BM805" s="253"/>
      <c r="BN805" s="253"/>
      <c r="BO805" s="253"/>
      <c r="BP805" s="253"/>
      <c r="BQ805" s="253"/>
    </row>
    <row r="806" spans="1:234 16369:16374" ht="89.25">
      <c r="A806" s="492" t="s">
        <v>1920</v>
      </c>
      <c r="B806" s="387" t="s">
        <v>1921</v>
      </c>
      <c r="C806" s="613">
        <v>402000001</v>
      </c>
      <c r="D806" s="389" t="s">
        <v>79</v>
      </c>
      <c r="E806" s="336" t="s">
        <v>1665</v>
      </c>
      <c r="F806" s="614"/>
      <c r="G806" s="614"/>
      <c r="H806" s="615">
        <v>3</v>
      </c>
      <c r="I806" s="614"/>
      <c r="J806" s="615" t="s">
        <v>72</v>
      </c>
      <c r="K806" s="615" t="s">
        <v>73</v>
      </c>
      <c r="L806" s="615"/>
      <c r="M806" s="615" t="s">
        <v>71</v>
      </c>
      <c r="N806" s="615"/>
      <c r="O806" s="615"/>
      <c r="P806" s="319" t="s">
        <v>186</v>
      </c>
      <c r="Q806" s="319" t="s">
        <v>1666</v>
      </c>
      <c r="R806" s="615"/>
      <c r="S806" s="615"/>
      <c r="T806" s="615" t="s">
        <v>71</v>
      </c>
      <c r="U806" s="615"/>
      <c r="V806" s="615" t="s">
        <v>75</v>
      </c>
      <c r="W806" s="615" t="s">
        <v>73</v>
      </c>
      <c r="X806" s="615"/>
      <c r="Y806" s="615"/>
      <c r="Z806" s="615"/>
      <c r="AA806" s="615"/>
      <c r="AB806" s="319" t="s">
        <v>187</v>
      </c>
      <c r="AC806" s="330" t="s">
        <v>1705</v>
      </c>
      <c r="AD806" s="326"/>
      <c r="AE806" s="326"/>
      <c r="AF806" s="326"/>
      <c r="AG806" s="326"/>
      <c r="AH806" s="326"/>
      <c r="AI806" s="326"/>
      <c r="AJ806" s="320"/>
      <c r="AK806" s="326"/>
      <c r="AL806" s="326"/>
      <c r="AM806" s="335" t="s">
        <v>1851</v>
      </c>
      <c r="AN806" s="330" t="s">
        <v>1707</v>
      </c>
      <c r="AO806" s="616" t="s">
        <v>99</v>
      </c>
      <c r="AP806" s="616" t="s">
        <v>68</v>
      </c>
      <c r="AQ806" s="616">
        <v>8110020050</v>
      </c>
      <c r="AR806" s="332" t="s">
        <v>104</v>
      </c>
      <c r="AS806" s="616" t="s">
        <v>105</v>
      </c>
      <c r="AT806" s="328">
        <v>645950.98</v>
      </c>
      <c r="AU806" s="328">
        <v>645950.98</v>
      </c>
      <c r="AV806" s="328">
        <v>0</v>
      </c>
      <c r="AW806" s="633">
        <v>0</v>
      </c>
      <c r="AX806" s="633">
        <v>0</v>
      </c>
      <c r="AY806" s="633">
        <v>0</v>
      </c>
      <c r="AZ806" s="499" t="s">
        <v>193</v>
      </c>
      <c r="BA806" s="251"/>
      <c r="BB806" s="252"/>
      <c r="BC806" s="13"/>
      <c r="BD806" s="253"/>
      <c r="BE806" s="253"/>
      <c r="BF806" s="253"/>
      <c r="BG806" s="253"/>
      <c r="BH806" s="253"/>
      <c r="BI806" s="253"/>
      <c r="BJ806" s="253"/>
      <c r="BK806" s="253"/>
      <c r="BL806" s="253"/>
      <c r="BM806" s="253"/>
      <c r="BN806" s="253"/>
      <c r="BO806" s="253"/>
      <c r="BP806" s="253"/>
      <c r="BQ806" s="253"/>
    </row>
    <row r="807" spans="1:234 16369:16374" ht="89.25">
      <c r="A807" s="321" t="s">
        <v>1920</v>
      </c>
      <c r="B807" s="387" t="s">
        <v>1921</v>
      </c>
      <c r="C807" s="388">
        <v>402000001</v>
      </c>
      <c r="D807" s="389" t="s">
        <v>79</v>
      </c>
      <c r="E807" s="336" t="s">
        <v>1665</v>
      </c>
      <c r="F807" s="337"/>
      <c r="G807" s="337"/>
      <c r="H807" s="338">
        <v>3</v>
      </c>
      <c r="I807" s="337"/>
      <c r="J807" s="338" t="s">
        <v>72</v>
      </c>
      <c r="K807" s="338" t="s">
        <v>73</v>
      </c>
      <c r="L807" s="338"/>
      <c r="M807" s="338" t="s">
        <v>71</v>
      </c>
      <c r="N807" s="338"/>
      <c r="O807" s="338"/>
      <c r="P807" s="319" t="s">
        <v>186</v>
      </c>
      <c r="Q807" s="319" t="s">
        <v>1666</v>
      </c>
      <c r="R807" s="338"/>
      <c r="S807" s="338"/>
      <c r="T807" s="338" t="s">
        <v>71</v>
      </c>
      <c r="U807" s="338"/>
      <c r="V807" s="338" t="s">
        <v>75</v>
      </c>
      <c r="W807" s="338" t="s">
        <v>73</v>
      </c>
      <c r="X807" s="338"/>
      <c r="Y807" s="338"/>
      <c r="Z807" s="338"/>
      <c r="AA807" s="338"/>
      <c r="AB807" s="319" t="s">
        <v>187</v>
      </c>
      <c r="AC807" s="330" t="s">
        <v>1705</v>
      </c>
      <c r="AD807" s="326"/>
      <c r="AE807" s="326"/>
      <c r="AF807" s="326"/>
      <c r="AG807" s="326"/>
      <c r="AH807" s="326"/>
      <c r="AI807" s="326"/>
      <c r="AJ807" s="320"/>
      <c r="AK807" s="326"/>
      <c r="AL807" s="326"/>
      <c r="AM807" s="335" t="s">
        <v>1851</v>
      </c>
      <c r="AN807" s="330" t="s">
        <v>1707</v>
      </c>
      <c r="AO807" s="616" t="s">
        <v>99</v>
      </c>
      <c r="AP807" s="616" t="s">
        <v>68</v>
      </c>
      <c r="AQ807" s="331" t="s">
        <v>1962</v>
      </c>
      <c r="AR807" s="332" t="s">
        <v>1963</v>
      </c>
      <c r="AS807" s="616" t="s">
        <v>119</v>
      </c>
      <c r="AT807" s="328">
        <v>0</v>
      </c>
      <c r="AU807" s="328">
        <v>0</v>
      </c>
      <c r="AV807" s="328">
        <v>50000</v>
      </c>
      <c r="AW807" s="633">
        <v>0</v>
      </c>
      <c r="AX807" s="633">
        <v>0</v>
      </c>
      <c r="AY807" s="633">
        <v>0</v>
      </c>
      <c r="AZ807" s="499" t="s">
        <v>193</v>
      </c>
      <c r="BA807" s="251"/>
      <c r="BB807" s="252"/>
      <c r="BC807" s="13"/>
      <c r="BD807" s="253"/>
      <c r="BE807" s="253"/>
      <c r="BF807" s="253"/>
      <c r="BG807" s="253"/>
      <c r="BH807" s="253"/>
      <c r="BI807" s="253"/>
      <c r="BJ807" s="253"/>
      <c r="BK807" s="253"/>
      <c r="BL807" s="253"/>
      <c r="BM807" s="253"/>
      <c r="BN807" s="253"/>
      <c r="BO807" s="253"/>
      <c r="BP807" s="253"/>
      <c r="BQ807" s="253"/>
    </row>
    <row r="808" spans="1:234 16369:16374" ht="229.5">
      <c r="A808" s="492" t="s">
        <v>1920</v>
      </c>
      <c r="B808" s="387" t="s">
        <v>1921</v>
      </c>
      <c r="C808" s="613">
        <v>404020039</v>
      </c>
      <c r="D808" s="389" t="s">
        <v>1830</v>
      </c>
      <c r="E808" s="336" t="s">
        <v>1665</v>
      </c>
      <c r="F808" s="614"/>
      <c r="G808" s="614"/>
      <c r="H808" s="615" t="s">
        <v>71</v>
      </c>
      <c r="I808" s="614"/>
      <c r="J808" s="615" t="s">
        <v>510</v>
      </c>
      <c r="K808" s="615" t="s">
        <v>73</v>
      </c>
      <c r="L808" s="615" t="s">
        <v>71</v>
      </c>
      <c r="M808" s="615"/>
      <c r="N808" s="615"/>
      <c r="O808" s="615"/>
      <c r="P808" s="319" t="s">
        <v>186</v>
      </c>
      <c r="Q808" s="319" t="s">
        <v>1964</v>
      </c>
      <c r="R808" s="615"/>
      <c r="S808" s="615"/>
      <c r="T808" s="615" t="s">
        <v>71</v>
      </c>
      <c r="U808" s="615"/>
      <c r="V808" s="338" t="s">
        <v>1965</v>
      </c>
      <c r="W808" s="338" t="s">
        <v>1966</v>
      </c>
      <c r="X808" s="338" t="s">
        <v>1866</v>
      </c>
      <c r="Y808" s="615"/>
      <c r="Z808" s="615"/>
      <c r="AA808" s="615"/>
      <c r="AB808" s="319" t="s">
        <v>1967</v>
      </c>
      <c r="AC808" s="330" t="s">
        <v>1834</v>
      </c>
      <c r="AD808" s="326"/>
      <c r="AE808" s="326"/>
      <c r="AF808" s="326"/>
      <c r="AG808" s="326"/>
      <c r="AH808" s="320"/>
      <c r="AI808" s="320"/>
      <c r="AJ808" s="320"/>
      <c r="AK808" s="319"/>
      <c r="AL808" s="337"/>
      <c r="AM808" s="335" t="s">
        <v>1968</v>
      </c>
      <c r="AN808" s="330" t="s">
        <v>1969</v>
      </c>
      <c r="AO808" s="616" t="s">
        <v>99</v>
      </c>
      <c r="AP808" s="616" t="s">
        <v>68</v>
      </c>
      <c r="AQ808" s="616" t="s">
        <v>3191</v>
      </c>
      <c r="AR808" s="332" t="s">
        <v>3192</v>
      </c>
      <c r="AS808" s="616" t="s">
        <v>116</v>
      </c>
      <c r="AT808" s="328">
        <v>0</v>
      </c>
      <c r="AU808" s="328">
        <v>0</v>
      </c>
      <c r="AV808" s="328">
        <v>0</v>
      </c>
      <c r="AW808" s="633">
        <v>700000</v>
      </c>
      <c r="AX808" s="633">
        <v>700000</v>
      </c>
      <c r="AY808" s="633">
        <v>700000</v>
      </c>
      <c r="AZ808" s="499" t="s">
        <v>193</v>
      </c>
      <c r="BA808" s="251"/>
      <c r="BB808" s="252"/>
      <c r="BC808" s="13"/>
      <c r="BD808" s="253"/>
      <c r="BE808" s="253"/>
      <c r="BF808" s="253"/>
      <c r="BG808" s="253"/>
      <c r="BH808" s="253"/>
      <c r="BI808" s="253"/>
      <c r="BJ808" s="253"/>
      <c r="BK808" s="253"/>
      <c r="BL808" s="253"/>
      <c r="BM808" s="253"/>
      <c r="BN808" s="253"/>
      <c r="BO808" s="253"/>
      <c r="BP808" s="253"/>
      <c r="BQ808" s="253"/>
    </row>
    <row r="809" spans="1:234 16369:16374" ht="204">
      <c r="A809" s="492" t="s">
        <v>1920</v>
      </c>
      <c r="B809" s="387" t="s">
        <v>1921</v>
      </c>
      <c r="C809" s="613">
        <v>404020001</v>
      </c>
      <c r="D809" s="389" t="s">
        <v>500</v>
      </c>
      <c r="E809" s="336" t="s">
        <v>1857</v>
      </c>
      <c r="F809" s="614"/>
      <c r="G809" s="614"/>
      <c r="H809" s="338" t="s">
        <v>1858</v>
      </c>
      <c r="I809" s="614"/>
      <c r="J809" s="338" t="s">
        <v>1859</v>
      </c>
      <c r="K809" s="647" t="s">
        <v>1860</v>
      </c>
      <c r="L809" s="338" t="s">
        <v>1861</v>
      </c>
      <c r="M809" s="615"/>
      <c r="N809" s="615"/>
      <c r="O809" s="615"/>
      <c r="P809" s="319" t="s">
        <v>1862</v>
      </c>
      <c r="Q809" s="319" t="s">
        <v>1863</v>
      </c>
      <c r="R809" s="615"/>
      <c r="S809" s="615"/>
      <c r="T809" s="615"/>
      <c r="U809" s="615"/>
      <c r="V809" s="338" t="s">
        <v>1864</v>
      </c>
      <c r="W809" s="335" t="s">
        <v>1865</v>
      </c>
      <c r="X809" s="335" t="s">
        <v>1866</v>
      </c>
      <c r="Y809" s="615"/>
      <c r="Z809" s="615"/>
      <c r="AA809" s="615"/>
      <c r="AB809" s="319" t="s">
        <v>1867</v>
      </c>
      <c r="AC809" s="330" t="s">
        <v>1824</v>
      </c>
      <c r="AD809" s="326"/>
      <c r="AE809" s="326"/>
      <c r="AF809" s="326"/>
      <c r="AG809" s="326"/>
      <c r="AH809" s="326"/>
      <c r="AI809" s="326"/>
      <c r="AJ809" s="320">
        <v>2</v>
      </c>
      <c r="AK809" s="326"/>
      <c r="AL809" s="326"/>
      <c r="AM809" s="326"/>
      <c r="AN809" s="330" t="s">
        <v>223</v>
      </c>
      <c r="AO809" s="616" t="s">
        <v>99</v>
      </c>
      <c r="AP809" s="616" t="s">
        <v>430</v>
      </c>
      <c r="AQ809" s="616">
        <v>8110076200</v>
      </c>
      <c r="AR809" s="332" t="s">
        <v>1970</v>
      </c>
      <c r="AS809" s="616" t="s">
        <v>112</v>
      </c>
      <c r="AT809" s="328">
        <v>37257.19</v>
      </c>
      <c r="AU809" s="328">
        <v>37257.19</v>
      </c>
      <c r="AV809" s="328">
        <v>38295</v>
      </c>
      <c r="AW809" s="328">
        <v>38295</v>
      </c>
      <c r="AX809" s="328">
        <v>38295</v>
      </c>
      <c r="AY809" s="328">
        <v>38295</v>
      </c>
      <c r="AZ809" s="499" t="s">
        <v>193</v>
      </c>
      <c r="BA809" s="251"/>
      <c r="BB809" s="252"/>
      <c r="BC809" s="13"/>
      <c r="BD809" s="253"/>
      <c r="BE809" s="253"/>
      <c r="BF809" s="253"/>
      <c r="BG809" s="253"/>
      <c r="BH809" s="253"/>
      <c r="BI809" s="253"/>
      <c r="BJ809" s="253"/>
      <c r="BK809" s="253"/>
      <c r="BL809" s="253"/>
      <c r="BM809" s="253"/>
      <c r="BN809" s="253"/>
      <c r="BO809" s="253"/>
      <c r="BP809" s="253"/>
      <c r="BQ809" s="253"/>
    </row>
    <row r="810" spans="1:234 16369:16374" ht="267.75">
      <c r="A810" s="492" t="s">
        <v>1920</v>
      </c>
      <c r="B810" s="387" t="s">
        <v>1921</v>
      </c>
      <c r="C810" s="613">
        <v>404020001</v>
      </c>
      <c r="D810" s="389" t="s">
        <v>500</v>
      </c>
      <c r="E810" s="336" t="s">
        <v>1857</v>
      </c>
      <c r="F810" s="614"/>
      <c r="G810" s="614"/>
      <c r="H810" s="338" t="s">
        <v>1858</v>
      </c>
      <c r="I810" s="614"/>
      <c r="J810" s="338" t="s">
        <v>1869</v>
      </c>
      <c r="K810" s="647" t="s">
        <v>1870</v>
      </c>
      <c r="L810" s="338" t="s">
        <v>1861</v>
      </c>
      <c r="M810" s="615"/>
      <c r="N810" s="615"/>
      <c r="O810" s="615"/>
      <c r="P810" s="319" t="s">
        <v>1862</v>
      </c>
      <c r="Q810" s="319" t="s">
        <v>1871</v>
      </c>
      <c r="R810" s="615"/>
      <c r="S810" s="615"/>
      <c r="T810" s="615"/>
      <c r="U810" s="615"/>
      <c r="V810" s="338" t="s">
        <v>1872</v>
      </c>
      <c r="W810" s="335" t="s">
        <v>1873</v>
      </c>
      <c r="X810" s="335" t="s">
        <v>1874</v>
      </c>
      <c r="Y810" s="615"/>
      <c r="Z810" s="615"/>
      <c r="AA810" s="615"/>
      <c r="AB810" s="319" t="s">
        <v>1867</v>
      </c>
      <c r="AC810" s="330" t="s">
        <v>1875</v>
      </c>
      <c r="AD810" s="326"/>
      <c r="AE810" s="326"/>
      <c r="AF810" s="326"/>
      <c r="AG810" s="326"/>
      <c r="AH810" s="326"/>
      <c r="AI810" s="320"/>
      <c r="AJ810" s="335" t="s">
        <v>1855</v>
      </c>
      <c r="AK810" s="335"/>
      <c r="AL810" s="335"/>
      <c r="AM810" s="335"/>
      <c r="AN810" s="330" t="s">
        <v>1971</v>
      </c>
      <c r="AO810" s="616" t="s">
        <v>99</v>
      </c>
      <c r="AP810" s="616" t="s">
        <v>430</v>
      </c>
      <c r="AQ810" s="616" t="s">
        <v>1972</v>
      </c>
      <c r="AR810" s="332" t="s">
        <v>1970</v>
      </c>
      <c r="AS810" s="616" t="s">
        <v>113</v>
      </c>
      <c r="AT810" s="328">
        <v>294137.63</v>
      </c>
      <c r="AU810" s="328">
        <v>294137.63</v>
      </c>
      <c r="AV810" s="328">
        <v>325231</v>
      </c>
      <c r="AW810" s="328">
        <v>369346.3</v>
      </c>
      <c r="AX810" s="328">
        <v>369346.3</v>
      </c>
      <c r="AY810" s="328">
        <v>369346.3</v>
      </c>
      <c r="AZ810" s="499" t="s">
        <v>241</v>
      </c>
      <c r="BA810" s="251"/>
      <c r="BB810" s="252"/>
      <c r="BC810" s="64"/>
      <c r="BD810" s="276"/>
      <c r="BE810" s="253"/>
      <c r="BF810" s="253"/>
      <c r="BG810" s="253"/>
      <c r="BH810" s="253"/>
      <c r="BI810" s="253"/>
      <c r="BJ810" s="253"/>
      <c r="BK810" s="253"/>
      <c r="BL810" s="253"/>
      <c r="BM810" s="253"/>
      <c r="BN810" s="253"/>
      <c r="BO810" s="253"/>
      <c r="BP810" s="253"/>
      <c r="BQ810" s="253"/>
    </row>
    <row r="811" spans="1:234 16369:16374" ht="242.25">
      <c r="A811" s="492" t="s">
        <v>1920</v>
      </c>
      <c r="B811" s="387" t="s">
        <v>1921</v>
      </c>
      <c r="C811" s="613">
        <v>404020001</v>
      </c>
      <c r="D811" s="389" t="s">
        <v>500</v>
      </c>
      <c r="E811" s="336" t="s">
        <v>1877</v>
      </c>
      <c r="F811" s="614"/>
      <c r="G811" s="614"/>
      <c r="H811" s="647" t="s">
        <v>1878</v>
      </c>
      <c r="I811" s="614"/>
      <c r="J811" s="338" t="s">
        <v>1879</v>
      </c>
      <c r="K811" s="647" t="s">
        <v>1880</v>
      </c>
      <c r="L811" s="338" t="s">
        <v>1861</v>
      </c>
      <c r="M811" s="615"/>
      <c r="N811" s="615"/>
      <c r="O811" s="615"/>
      <c r="P811" s="319" t="s">
        <v>1881</v>
      </c>
      <c r="Q811" s="319" t="s">
        <v>1882</v>
      </c>
      <c r="R811" s="615"/>
      <c r="S811" s="615"/>
      <c r="T811" s="615"/>
      <c r="U811" s="615"/>
      <c r="V811" s="338" t="s">
        <v>1883</v>
      </c>
      <c r="W811" s="338" t="s">
        <v>1884</v>
      </c>
      <c r="X811" s="615"/>
      <c r="Y811" s="615"/>
      <c r="Z811" s="615"/>
      <c r="AA811" s="615"/>
      <c r="AB811" s="319" t="s">
        <v>1363</v>
      </c>
      <c r="AC811" s="330" t="s">
        <v>925</v>
      </c>
      <c r="AD811" s="326"/>
      <c r="AE811" s="326"/>
      <c r="AF811" s="326"/>
      <c r="AG811" s="326"/>
      <c r="AH811" s="326"/>
      <c r="AI811" s="320"/>
      <c r="AJ811" s="320"/>
      <c r="AK811" s="335"/>
      <c r="AL811" s="335"/>
      <c r="AM811" s="335" t="s">
        <v>1885</v>
      </c>
      <c r="AN811" s="330" t="s">
        <v>226</v>
      </c>
      <c r="AO811" s="616" t="s">
        <v>99</v>
      </c>
      <c r="AP811" s="616" t="s">
        <v>430</v>
      </c>
      <c r="AQ811" s="616" t="s">
        <v>1972</v>
      </c>
      <c r="AR811" s="332" t="s">
        <v>1970</v>
      </c>
      <c r="AS811" s="616" t="s">
        <v>116</v>
      </c>
      <c r="AT811" s="328">
        <v>178000</v>
      </c>
      <c r="AU811" s="328">
        <v>178000</v>
      </c>
      <c r="AV811" s="328">
        <v>256182.55</v>
      </c>
      <c r="AW811" s="328">
        <v>92881.7</v>
      </c>
      <c r="AX811" s="328">
        <v>92881.7</v>
      </c>
      <c r="AY811" s="328">
        <v>92881.7</v>
      </c>
      <c r="AZ811" s="648" t="s">
        <v>241</v>
      </c>
      <c r="BA811" s="649"/>
      <c r="BB811" s="282"/>
      <c r="BC811" s="692"/>
      <c r="BD811" s="692"/>
    </row>
    <row r="812" spans="1:234 16369:16374" ht="267.75">
      <c r="A812" s="492" t="s">
        <v>1920</v>
      </c>
      <c r="B812" s="387" t="s">
        <v>1921</v>
      </c>
      <c r="C812" s="613">
        <v>402000002</v>
      </c>
      <c r="D812" s="389" t="s">
        <v>91</v>
      </c>
      <c r="E812" s="336" t="s">
        <v>1837</v>
      </c>
      <c r="F812" s="614"/>
      <c r="G812" s="614"/>
      <c r="H812" s="338" t="s">
        <v>1838</v>
      </c>
      <c r="I812" s="614"/>
      <c r="J812" s="338" t="s">
        <v>1839</v>
      </c>
      <c r="K812" s="338" t="s">
        <v>1840</v>
      </c>
      <c r="L812" s="338" t="s">
        <v>1841</v>
      </c>
      <c r="M812" s="615"/>
      <c r="N812" s="615"/>
      <c r="O812" s="615"/>
      <c r="P812" s="319" t="s">
        <v>1842</v>
      </c>
      <c r="Q812" s="319" t="s">
        <v>1843</v>
      </c>
      <c r="R812" s="615"/>
      <c r="S812" s="615"/>
      <c r="T812" s="338" t="s">
        <v>1689</v>
      </c>
      <c r="U812" s="615"/>
      <c r="V812" s="338" t="s">
        <v>1853</v>
      </c>
      <c r="W812" s="338" t="s">
        <v>1845</v>
      </c>
      <c r="X812" s="615"/>
      <c r="Y812" s="615"/>
      <c r="Z812" s="615"/>
      <c r="AA812" s="615"/>
      <c r="AB812" s="319" t="s">
        <v>1846</v>
      </c>
      <c r="AC812" s="330" t="s">
        <v>1854</v>
      </c>
      <c r="AD812" s="326"/>
      <c r="AE812" s="326"/>
      <c r="AF812" s="326"/>
      <c r="AG812" s="326"/>
      <c r="AH812" s="326"/>
      <c r="AI812" s="326"/>
      <c r="AJ812" s="335" t="s">
        <v>1855</v>
      </c>
      <c r="AK812" s="326"/>
      <c r="AL812" s="326"/>
      <c r="AM812" s="326"/>
      <c r="AN812" s="330" t="s">
        <v>1856</v>
      </c>
      <c r="AO812" s="616" t="s">
        <v>99</v>
      </c>
      <c r="AP812" s="616" t="s">
        <v>430</v>
      </c>
      <c r="AQ812" s="616" t="s">
        <v>1960</v>
      </c>
      <c r="AR812" s="332" t="s">
        <v>121</v>
      </c>
      <c r="AS812" s="616" t="s">
        <v>115</v>
      </c>
      <c r="AT812" s="328">
        <f>20723396.25+954861.11</f>
        <v>21678257.359999999</v>
      </c>
      <c r="AU812" s="328">
        <f>954861.11+20723396.25</f>
        <v>21678257.359999999</v>
      </c>
      <c r="AV812" s="328">
        <v>24561535.75</v>
      </c>
      <c r="AW812" s="328">
        <v>24458877</v>
      </c>
      <c r="AX812" s="328">
        <v>24458877</v>
      </c>
      <c r="AY812" s="328">
        <v>24458877</v>
      </c>
      <c r="AZ812" s="648" t="s">
        <v>193</v>
      </c>
      <c r="BA812" s="284"/>
      <c r="BB812" s="284"/>
      <c r="BC812" s="284"/>
      <c r="BD812" s="284"/>
    </row>
    <row r="813" spans="1:234 16369:16374" ht="229.5">
      <c r="A813" s="492" t="s">
        <v>1920</v>
      </c>
      <c r="B813" s="387" t="s">
        <v>1921</v>
      </c>
      <c r="C813" s="613">
        <v>404020002</v>
      </c>
      <c r="D813" s="650" t="s">
        <v>517</v>
      </c>
      <c r="E813" s="336" t="s">
        <v>1886</v>
      </c>
      <c r="F813" s="614"/>
      <c r="G813" s="614"/>
      <c r="H813" s="338" t="s">
        <v>1887</v>
      </c>
      <c r="I813" s="614"/>
      <c r="J813" s="338" t="s">
        <v>1888</v>
      </c>
      <c r="K813" s="647" t="s">
        <v>1889</v>
      </c>
      <c r="L813" s="338" t="s">
        <v>1890</v>
      </c>
      <c r="M813" s="615"/>
      <c r="N813" s="615"/>
      <c r="O813" s="615"/>
      <c r="P813" s="319" t="s">
        <v>1891</v>
      </c>
      <c r="Q813" s="319" t="s">
        <v>1871</v>
      </c>
      <c r="R813" s="338"/>
      <c r="S813" s="338"/>
      <c r="T813" s="338"/>
      <c r="U813" s="338"/>
      <c r="V813" s="338" t="s">
        <v>1892</v>
      </c>
      <c r="W813" s="338" t="s">
        <v>1893</v>
      </c>
      <c r="X813" s="338"/>
      <c r="Y813" s="338"/>
      <c r="Z813" s="338"/>
      <c r="AA813" s="338"/>
      <c r="AB813" s="319" t="s">
        <v>1867</v>
      </c>
      <c r="AC813" s="330" t="s">
        <v>1894</v>
      </c>
      <c r="AD813" s="326"/>
      <c r="AE813" s="326"/>
      <c r="AF813" s="326"/>
      <c r="AG813" s="326"/>
      <c r="AH813" s="326"/>
      <c r="AI813" s="320"/>
      <c r="AJ813" s="320" t="s">
        <v>73</v>
      </c>
      <c r="AK813" s="320"/>
      <c r="AL813" s="320"/>
      <c r="AM813" s="335"/>
      <c r="AN813" s="330" t="s">
        <v>231</v>
      </c>
      <c r="AO813" s="616" t="s">
        <v>99</v>
      </c>
      <c r="AP813" s="616" t="s">
        <v>430</v>
      </c>
      <c r="AQ813" s="616">
        <v>8110076200</v>
      </c>
      <c r="AR813" s="332" t="s">
        <v>1970</v>
      </c>
      <c r="AS813" s="616" t="s">
        <v>115</v>
      </c>
      <c r="AT813" s="328">
        <v>983758.41</v>
      </c>
      <c r="AU813" s="328">
        <v>983758.41</v>
      </c>
      <c r="AV813" s="328">
        <v>1076926</v>
      </c>
      <c r="AW813" s="328">
        <v>1184706</v>
      </c>
      <c r="AX813" s="328">
        <v>1184706</v>
      </c>
      <c r="AY813" s="328">
        <v>1184706</v>
      </c>
      <c r="AZ813" s="648" t="s">
        <v>241</v>
      </c>
      <c r="BA813" s="284"/>
      <c r="BB813" s="284"/>
      <c r="BC813" s="284"/>
      <c r="BD813" s="284"/>
    </row>
    <row r="814" spans="1:234 16369:16374" ht="229.5">
      <c r="A814" s="493" t="s">
        <v>1920</v>
      </c>
      <c r="B814" s="494" t="s">
        <v>1921</v>
      </c>
      <c r="C814" s="651">
        <v>404020039</v>
      </c>
      <c r="D814" s="635" t="s">
        <v>1830</v>
      </c>
      <c r="E814" s="622" t="s">
        <v>1665</v>
      </c>
      <c r="F814" s="652"/>
      <c r="G814" s="652"/>
      <c r="H814" s="636" t="s">
        <v>1301</v>
      </c>
      <c r="I814" s="652"/>
      <c r="J814" s="636" t="s">
        <v>1337</v>
      </c>
      <c r="K814" s="653" t="s">
        <v>520</v>
      </c>
      <c r="L814" s="636"/>
      <c r="M814" s="636"/>
      <c r="N814" s="636"/>
      <c r="O814" s="636"/>
      <c r="P814" s="399" t="s">
        <v>1895</v>
      </c>
      <c r="Q814" s="399" t="s">
        <v>1896</v>
      </c>
      <c r="R814" s="636"/>
      <c r="S814" s="636"/>
      <c r="T814" s="636"/>
      <c r="U814" s="636"/>
      <c r="V814" s="339" t="s">
        <v>1897</v>
      </c>
      <c r="W814" s="654" t="s">
        <v>1893</v>
      </c>
      <c r="X814" s="636"/>
      <c r="Y814" s="636"/>
      <c r="Z814" s="636"/>
      <c r="AA814" s="636"/>
      <c r="AB814" s="399" t="s">
        <v>1895</v>
      </c>
      <c r="AC814" s="655" t="s">
        <v>1973</v>
      </c>
      <c r="AD814" s="326"/>
      <c r="AE814" s="326"/>
      <c r="AF814" s="326"/>
      <c r="AG814" s="326"/>
      <c r="AH814" s="326"/>
      <c r="AI814" s="326"/>
      <c r="AJ814" s="335" t="s">
        <v>1899</v>
      </c>
      <c r="AK814" s="335" t="s">
        <v>1900</v>
      </c>
      <c r="AL814" s="320"/>
      <c r="AM814" s="320"/>
      <c r="AN814" s="330" t="s">
        <v>1901</v>
      </c>
      <c r="AO814" s="656" t="s">
        <v>99</v>
      </c>
      <c r="AP814" s="656" t="s">
        <v>430</v>
      </c>
      <c r="AQ814" s="656">
        <v>8110076360</v>
      </c>
      <c r="AR814" s="657" t="s">
        <v>1974</v>
      </c>
      <c r="AS814" s="656" t="s">
        <v>116</v>
      </c>
      <c r="AT814" s="406">
        <v>72800</v>
      </c>
      <c r="AU814" s="406">
        <v>72800</v>
      </c>
      <c r="AV814" s="406">
        <v>74497.009999999995</v>
      </c>
      <c r="AW814" s="406">
        <v>76000</v>
      </c>
      <c r="AX814" s="406">
        <v>76000</v>
      </c>
      <c r="AY814" s="406">
        <v>76000</v>
      </c>
      <c r="AZ814" s="490" t="s">
        <v>241</v>
      </c>
    </row>
    <row r="815" spans="1:234 16369:16374" ht="14.25">
      <c r="A815" s="141">
        <v>618</v>
      </c>
      <c r="B815" s="157"/>
      <c r="C815" s="158"/>
      <c r="D815" s="159" t="s">
        <v>98</v>
      </c>
      <c r="E815" s="160"/>
      <c r="F815" s="161"/>
      <c r="G815" s="161"/>
      <c r="H815" s="161"/>
      <c r="I815" s="161"/>
      <c r="J815" s="161"/>
      <c r="K815" s="161"/>
      <c r="L815" s="161"/>
      <c r="M815" s="161"/>
      <c r="N815" s="161"/>
      <c r="O815" s="161"/>
      <c r="P815" s="162"/>
      <c r="Q815" s="161"/>
      <c r="R815" s="161"/>
      <c r="S815" s="161"/>
      <c r="T815" s="161"/>
      <c r="U815" s="161"/>
      <c r="V815" s="161"/>
      <c r="W815" s="161"/>
      <c r="X815" s="161"/>
      <c r="Y815" s="161"/>
      <c r="Z815" s="161"/>
      <c r="AA815" s="161"/>
      <c r="AB815" s="161"/>
      <c r="AC815" s="161"/>
      <c r="AD815" s="161"/>
      <c r="AE815" s="161"/>
      <c r="AF815" s="161"/>
      <c r="AG815" s="161"/>
      <c r="AH815" s="161"/>
      <c r="AI815" s="161"/>
      <c r="AJ815" s="161"/>
      <c r="AK815" s="161"/>
      <c r="AL815" s="161"/>
      <c r="AM815" s="161"/>
      <c r="AN815" s="161"/>
      <c r="AO815" s="161"/>
      <c r="AP815" s="161"/>
      <c r="AQ815" s="163"/>
      <c r="AR815" s="157"/>
      <c r="AS815" s="157"/>
      <c r="AT815" s="56">
        <f t="shared" ref="AT815:AY815" si="11">SUM(AT760:AT814)</f>
        <v>153937603.52000001</v>
      </c>
      <c r="AU815" s="56">
        <f t="shared" si="11"/>
        <v>152590726.18999997</v>
      </c>
      <c r="AV815" s="56">
        <f t="shared" si="11"/>
        <v>177603891.94999999</v>
      </c>
      <c r="AW815" s="56">
        <f t="shared" si="11"/>
        <v>181749192</v>
      </c>
      <c r="AX815" s="56">
        <f t="shared" si="11"/>
        <v>144401692</v>
      </c>
      <c r="AY815" s="56">
        <f t="shared" si="11"/>
        <v>146916782</v>
      </c>
      <c r="AZ815" s="164"/>
      <c r="BA815" s="165"/>
      <c r="BB815" s="166"/>
      <c r="BC815" s="166"/>
      <c r="BD815" s="167"/>
      <c r="BE815" s="167"/>
      <c r="BF815" s="167"/>
      <c r="BG815" s="167"/>
      <c r="BH815" s="167"/>
      <c r="BI815" s="167"/>
      <c r="BJ815" s="167"/>
      <c r="BK815" s="167"/>
      <c r="BL815" s="168"/>
      <c r="BM815" s="169"/>
      <c r="BN815" s="170"/>
      <c r="BO815" s="170"/>
      <c r="BP815" s="170"/>
      <c r="BQ815" s="170"/>
      <c r="BR815" s="170"/>
      <c r="BS815" s="170"/>
      <c r="BT815" s="170"/>
      <c r="BU815" s="170"/>
      <c r="BV815" s="170"/>
      <c r="BW815" s="170"/>
      <c r="BX815" s="170"/>
      <c r="BY815" s="170"/>
      <c r="BZ815" s="170"/>
      <c r="CA815" s="170"/>
      <c r="CB815" s="170"/>
      <c r="CC815" s="170"/>
      <c r="CD815" s="170"/>
      <c r="CE815" s="170"/>
      <c r="CF815" s="170"/>
      <c r="CG815" s="170"/>
      <c r="CH815" s="170"/>
      <c r="CI815" s="170"/>
      <c r="CJ815" s="170"/>
      <c r="CK815" s="170"/>
      <c r="CL815" s="170"/>
      <c r="CM815" s="170"/>
      <c r="CN815" s="170"/>
      <c r="CO815" s="170"/>
      <c r="CP815" s="170"/>
      <c r="CQ815" s="170"/>
      <c r="CR815" s="170"/>
      <c r="CS815" s="170"/>
      <c r="CT815" s="170"/>
      <c r="CU815" s="170"/>
      <c r="CV815" s="170"/>
      <c r="CW815" s="170"/>
      <c r="CX815" s="170"/>
      <c r="CY815" s="170"/>
      <c r="CZ815" s="170"/>
      <c r="DA815" s="170"/>
      <c r="DB815" s="170"/>
      <c r="DC815" s="170"/>
      <c r="DD815" s="170"/>
      <c r="DE815" s="170"/>
      <c r="DF815" s="170"/>
      <c r="DG815" s="170"/>
      <c r="DH815" s="170"/>
      <c r="DI815" s="170"/>
      <c r="DJ815" s="170"/>
      <c r="DK815" s="170"/>
      <c r="DL815" s="170"/>
      <c r="DM815" s="170"/>
      <c r="DN815" s="170"/>
      <c r="DO815" s="170"/>
      <c r="DP815" s="170"/>
      <c r="DQ815" s="170"/>
      <c r="DR815" s="170"/>
      <c r="DS815" s="170"/>
      <c r="DT815" s="170"/>
      <c r="DU815" s="170"/>
      <c r="DV815" s="170"/>
      <c r="DW815" s="170"/>
      <c r="DX815" s="170"/>
      <c r="DY815" s="170"/>
      <c r="DZ815" s="170"/>
      <c r="EA815" s="170"/>
      <c r="EB815" s="170"/>
      <c r="EC815" s="170"/>
      <c r="ED815" s="170"/>
      <c r="EE815" s="170"/>
      <c r="EF815" s="170"/>
      <c r="EG815" s="170"/>
      <c r="EH815" s="170"/>
      <c r="EI815" s="170"/>
      <c r="EJ815" s="170"/>
      <c r="EK815" s="170"/>
      <c r="EL815" s="170"/>
      <c r="EM815" s="170"/>
      <c r="EN815" s="170"/>
      <c r="EO815" s="170"/>
      <c r="EP815" s="170"/>
      <c r="EQ815" s="170"/>
      <c r="ER815" s="170"/>
      <c r="ES815" s="170"/>
      <c r="ET815" s="170"/>
      <c r="EU815" s="170"/>
      <c r="EV815" s="170"/>
      <c r="EW815" s="170"/>
      <c r="EX815" s="170"/>
      <c r="EY815" s="170"/>
      <c r="EZ815" s="170"/>
      <c r="FA815" s="170"/>
      <c r="FB815" s="170"/>
      <c r="FC815" s="170"/>
      <c r="FD815" s="170"/>
      <c r="FE815" s="170"/>
      <c r="FF815" s="170"/>
      <c r="FG815" s="170"/>
      <c r="FH815" s="170"/>
      <c r="FI815" s="170"/>
      <c r="FJ815" s="170"/>
      <c r="FK815" s="170"/>
      <c r="FL815" s="170"/>
      <c r="FM815" s="170"/>
      <c r="FN815" s="170"/>
      <c r="FO815" s="170"/>
      <c r="FP815" s="170"/>
      <c r="FQ815" s="170"/>
      <c r="FR815" s="170"/>
      <c r="FS815" s="170"/>
      <c r="FT815" s="170"/>
      <c r="FU815" s="170"/>
      <c r="FV815" s="170"/>
      <c r="FW815" s="170"/>
      <c r="FX815" s="170"/>
      <c r="FY815" s="170"/>
      <c r="FZ815" s="170"/>
      <c r="GA815" s="170"/>
      <c r="GB815" s="170"/>
      <c r="GC815" s="170"/>
      <c r="GD815" s="170"/>
      <c r="GE815" s="170"/>
      <c r="GF815" s="170"/>
      <c r="GG815" s="170"/>
      <c r="GH815" s="170"/>
      <c r="GI815" s="170"/>
      <c r="GJ815" s="170"/>
      <c r="GK815" s="170"/>
      <c r="GL815" s="170"/>
      <c r="GM815" s="170"/>
      <c r="GN815" s="170"/>
      <c r="GO815" s="170"/>
      <c r="GP815" s="170"/>
      <c r="GQ815" s="170"/>
      <c r="GR815" s="170"/>
      <c r="GS815" s="170"/>
      <c r="GT815" s="170"/>
      <c r="GU815" s="170"/>
      <c r="GV815" s="170"/>
      <c r="GW815" s="170"/>
      <c r="GX815" s="170"/>
      <c r="GY815" s="170"/>
      <c r="GZ815" s="170"/>
      <c r="HA815" s="170"/>
      <c r="HB815" s="170"/>
      <c r="HC815" s="170"/>
      <c r="HD815" s="170"/>
      <c r="HE815" s="170"/>
      <c r="HF815" s="170"/>
      <c r="HG815" s="170"/>
      <c r="HH815" s="170"/>
      <c r="HI815" s="170"/>
      <c r="HJ815" s="170"/>
      <c r="HK815" s="170"/>
      <c r="HL815" s="170"/>
      <c r="HM815" s="170"/>
      <c r="HN815" s="170"/>
      <c r="HO815" s="170"/>
      <c r="HP815" s="170"/>
      <c r="HQ815" s="170"/>
      <c r="HR815" s="170"/>
      <c r="HS815" s="170"/>
      <c r="HT815" s="170"/>
      <c r="HU815" s="170"/>
      <c r="HV815" s="170"/>
      <c r="HW815" s="170"/>
      <c r="HX815" s="170"/>
      <c r="HY815" s="170"/>
      <c r="HZ815" s="170"/>
      <c r="XEO815" s="152"/>
      <c r="XEP815" s="152"/>
      <c r="XEQ815" s="152"/>
      <c r="XER815" s="152"/>
      <c r="XES815" s="35"/>
      <c r="XET815" s="35"/>
    </row>
    <row r="816" spans="1:234 16369:16374" ht="76.5">
      <c r="A816" s="493">
        <v>619</v>
      </c>
      <c r="B816" s="494" t="s">
        <v>1975</v>
      </c>
      <c r="C816" s="651">
        <v>401000003</v>
      </c>
      <c r="D816" s="635" t="s">
        <v>1976</v>
      </c>
      <c r="E816" s="622" t="s">
        <v>1665</v>
      </c>
      <c r="F816" s="652"/>
      <c r="G816" s="652"/>
      <c r="H816" s="636">
        <v>3</v>
      </c>
      <c r="I816" s="652"/>
      <c r="J816" s="636">
        <v>16</v>
      </c>
      <c r="K816" s="653">
        <v>1</v>
      </c>
      <c r="L816" s="636">
        <v>3</v>
      </c>
      <c r="M816" s="636"/>
      <c r="N816" s="636"/>
      <c r="O816" s="636"/>
      <c r="P816" s="399" t="s">
        <v>186</v>
      </c>
      <c r="Q816" s="399" t="s">
        <v>1729</v>
      </c>
      <c r="R816" s="636"/>
      <c r="S816" s="636"/>
      <c r="T816" s="636">
        <v>3</v>
      </c>
      <c r="U816" s="636"/>
      <c r="V816" s="339">
        <v>9</v>
      </c>
      <c r="W816" s="654">
        <v>1</v>
      </c>
      <c r="X816" s="636"/>
      <c r="Y816" s="636"/>
      <c r="Z816" s="636"/>
      <c r="AA816" s="636"/>
      <c r="AB816" s="399" t="s">
        <v>1977</v>
      </c>
      <c r="AC816" s="655" t="s">
        <v>1705</v>
      </c>
      <c r="AD816" s="326"/>
      <c r="AE816" s="326"/>
      <c r="AF816" s="326"/>
      <c r="AG816" s="326"/>
      <c r="AH816" s="326"/>
      <c r="AI816" s="326"/>
      <c r="AJ816" s="335"/>
      <c r="AK816" s="335"/>
      <c r="AL816" s="320"/>
      <c r="AM816" s="320" t="s">
        <v>1978</v>
      </c>
      <c r="AN816" s="330" t="s">
        <v>1707</v>
      </c>
      <c r="AO816" s="656" t="s">
        <v>430</v>
      </c>
      <c r="AP816" s="656" t="s">
        <v>948</v>
      </c>
      <c r="AQ816" s="656" t="s">
        <v>1979</v>
      </c>
      <c r="AR816" s="657" t="s">
        <v>1980</v>
      </c>
      <c r="AS816" s="656" t="s">
        <v>116</v>
      </c>
      <c r="AT816" s="406">
        <v>18000000</v>
      </c>
      <c r="AU816" s="406">
        <v>18000000</v>
      </c>
      <c r="AV816" s="406">
        <v>0</v>
      </c>
      <c r="AW816" s="406">
        <v>0</v>
      </c>
      <c r="AX816" s="406">
        <v>0</v>
      </c>
      <c r="AY816" s="406">
        <v>0</v>
      </c>
      <c r="AZ816" s="490">
        <v>10101</v>
      </c>
    </row>
    <row r="817" spans="1:55" ht="255">
      <c r="A817" s="493">
        <v>619</v>
      </c>
      <c r="B817" s="494" t="s">
        <v>1975</v>
      </c>
      <c r="C817" s="651">
        <v>401000006</v>
      </c>
      <c r="D817" s="635" t="s">
        <v>1699</v>
      </c>
      <c r="E817" s="622" t="s">
        <v>1665</v>
      </c>
      <c r="F817" s="652"/>
      <c r="G817" s="652"/>
      <c r="H817" s="636">
        <v>3</v>
      </c>
      <c r="I817" s="652"/>
      <c r="J817" s="636">
        <v>16</v>
      </c>
      <c r="K817" s="653">
        <v>1</v>
      </c>
      <c r="L817" s="636">
        <v>5</v>
      </c>
      <c r="M817" s="636"/>
      <c r="N817" s="636"/>
      <c r="O817" s="636"/>
      <c r="P817" s="399" t="s">
        <v>1981</v>
      </c>
      <c r="Q817" s="399" t="s">
        <v>1729</v>
      </c>
      <c r="R817" s="636"/>
      <c r="S817" s="636"/>
      <c r="T817" s="636">
        <v>3</v>
      </c>
      <c r="U817" s="636"/>
      <c r="V817" s="339">
        <v>9</v>
      </c>
      <c r="W817" s="654">
        <v>1</v>
      </c>
      <c r="X817" s="636"/>
      <c r="Y817" s="636"/>
      <c r="Z817" s="636"/>
      <c r="AA817" s="636"/>
      <c r="AB817" s="399" t="s">
        <v>187</v>
      </c>
      <c r="AC817" s="655" t="s">
        <v>1982</v>
      </c>
      <c r="AD817" s="326"/>
      <c r="AE817" s="326"/>
      <c r="AF817" s="326"/>
      <c r="AG817" s="326"/>
      <c r="AH817" s="326"/>
      <c r="AI817" s="326"/>
      <c r="AJ817" s="335"/>
      <c r="AK817" s="335"/>
      <c r="AL817" s="320"/>
      <c r="AM817" s="320" t="s">
        <v>1983</v>
      </c>
      <c r="AN817" s="330" t="s">
        <v>1984</v>
      </c>
      <c r="AO817" s="656" t="s">
        <v>430</v>
      </c>
      <c r="AP817" s="656" t="s">
        <v>464</v>
      </c>
      <c r="AQ817" s="656" t="s">
        <v>1733</v>
      </c>
      <c r="AR817" s="657" t="s">
        <v>1922</v>
      </c>
      <c r="AS817" s="656">
        <v>244</v>
      </c>
      <c r="AT817" s="406">
        <v>14588721.07</v>
      </c>
      <c r="AU817" s="406">
        <v>13708487.08</v>
      </c>
      <c r="AV817" s="406">
        <v>10057554.880000001</v>
      </c>
      <c r="AW817" s="406">
        <v>11900600</v>
      </c>
      <c r="AX817" s="406">
        <v>11900600</v>
      </c>
      <c r="AY817" s="406">
        <v>11900600</v>
      </c>
      <c r="AZ817" s="490">
        <v>10101</v>
      </c>
    </row>
    <row r="818" spans="1:55" ht="255">
      <c r="A818" s="493">
        <v>619</v>
      </c>
      <c r="B818" s="494" t="s">
        <v>1975</v>
      </c>
      <c r="C818" s="651">
        <v>401000006</v>
      </c>
      <c r="D818" s="635" t="s">
        <v>1699</v>
      </c>
      <c r="E818" s="622" t="s">
        <v>1665</v>
      </c>
      <c r="F818" s="652"/>
      <c r="G818" s="652"/>
      <c r="H818" s="636">
        <v>3</v>
      </c>
      <c r="I818" s="652"/>
      <c r="J818" s="636">
        <v>16</v>
      </c>
      <c r="K818" s="653">
        <v>1</v>
      </c>
      <c r="L818" s="636">
        <v>5</v>
      </c>
      <c r="M818" s="636"/>
      <c r="N818" s="636"/>
      <c r="O818" s="636"/>
      <c r="P818" s="399" t="s">
        <v>1981</v>
      </c>
      <c r="Q818" s="399" t="s">
        <v>1729</v>
      </c>
      <c r="R818" s="636"/>
      <c r="S818" s="636"/>
      <c r="T818" s="636">
        <v>3</v>
      </c>
      <c r="U818" s="636"/>
      <c r="V818" s="339">
        <v>9</v>
      </c>
      <c r="W818" s="654">
        <v>1</v>
      </c>
      <c r="X818" s="636"/>
      <c r="Y818" s="636"/>
      <c r="Z818" s="636"/>
      <c r="AA818" s="636"/>
      <c r="AB818" s="399" t="s">
        <v>187</v>
      </c>
      <c r="AC818" s="655" t="s">
        <v>1982</v>
      </c>
      <c r="AD818" s="326"/>
      <c r="AE818" s="326"/>
      <c r="AF818" s="326"/>
      <c r="AG818" s="326"/>
      <c r="AH818" s="326"/>
      <c r="AI818" s="326"/>
      <c r="AJ818" s="335"/>
      <c r="AK818" s="335"/>
      <c r="AL818" s="320"/>
      <c r="AM818" s="320" t="s">
        <v>1983</v>
      </c>
      <c r="AN818" s="330" t="s">
        <v>1984</v>
      </c>
      <c r="AO818" s="656" t="s">
        <v>430</v>
      </c>
      <c r="AP818" s="656" t="s">
        <v>464</v>
      </c>
      <c r="AQ818" s="656" t="s">
        <v>1733</v>
      </c>
      <c r="AR818" s="657" t="s">
        <v>1922</v>
      </c>
      <c r="AS818" s="656">
        <v>244</v>
      </c>
      <c r="AT818" s="406">
        <v>909879.02</v>
      </c>
      <c r="AU818" s="406">
        <v>909879.02</v>
      </c>
      <c r="AV818" s="406">
        <v>0</v>
      </c>
      <c r="AW818" s="406">
        <v>0</v>
      </c>
      <c r="AX818" s="406">
        <v>0</v>
      </c>
      <c r="AY818" s="406">
        <v>0</v>
      </c>
      <c r="AZ818" s="490">
        <v>10113</v>
      </c>
    </row>
    <row r="819" spans="1:55" ht="255">
      <c r="A819" s="493">
        <v>619</v>
      </c>
      <c r="B819" s="494" t="s">
        <v>1975</v>
      </c>
      <c r="C819" s="651">
        <v>401000006</v>
      </c>
      <c r="D819" s="635" t="s">
        <v>1699</v>
      </c>
      <c r="E819" s="622" t="s">
        <v>1665</v>
      </c>
      <c r="F819" s="652"/>
      <c r="G819" s="652"/>
      <c r="H819" s="636">
        <v>3</v>
      </c>
      <c r="I819" s="652"/>
      <c r="J819" s="636">
        <v>16</v>
      </c>
      <c r="K819" s="653">
        <v>1</v>
      </c>
      <c r="L819" s="636">
        <v>5</v>
      </c>
      <c r="M819" s="636"/>
      <c r="N819" s="636"/>
      <c r="O819" s="636"/>
      <c r="P819" s="399" t="s">
        <v>1981</v>
      </c>
      <c r="Q819" s="399" t="s">
        <v>1729</v>
      </c>
      <c r="R819" s="636"/>
      <c r="S819" s="636"/>
      <c r="T819" s="636">
        <v>3</v>
      </c>
      <c r="U819" s="636"/>
      <c r="V819" s="339">
        <v>9</v>
      </c>
      <c r="W819" s="654">
        <v>1</v>
      </c>
      <c r="X819" s="636"/>
      <c r="Y819" s="636"/>
      <c r="Z819" s="636"/>
      <c r="AA819" s="636"/>
      <c r="AB819" s="399" t="s">
        <v>187</v>
      </c>
      <c r="AC819" s="655" t="s">
        <v>1982</v>
      </c>
      <c r="AD819" s="326"/>
      <c r="AE819" s="326"/>
      <c r="AF819" s="326"/>
      <c r="AG819" s="326"/>
      <c r="AH819" s="326"/>
      <c r="AI819" s="326"/>
      <c r="AJ819" s="335"/>
      <c r="AK819" s="335"/>
      <c r="AL819" s="320"/>
      <c r="AM819" s="320" t="s">
        <v>1983</v>
      </c>
      <c r="AN819" s="330" t="s">
        <v>1984</v>
      </c>
      <c r="AO819" s="656" t="s">
        <v>430</v>
      </c>
      <c r="AP819" s="656" t="s">
        <v>464</v>
      </c>
      <c r="AQ819" s="656" t="s">
        <v>1985</v>
      </c>
      <c r="AR819" s="657" t="s">
        <v>1922</v>
      </c>
      <c r="AS819" s="656" t="s">
        <v>116</v>
      </c>
      <c r="AT819" s="406">
        <v>0</v>
      </c>
      <c r="AU819" s="406">
        <v>0</v>
      </c>
      <c r="AV819" s="406">
        <v>880233.99</v>
      </c>
      <c r="AW819" s="406">
        <v>0</v>
      </c>
      <c r="AX819" s="406">
        <v>0</v>
      </c>
      <c r="AY819" s="406">
        <v>0</v>
      </c>
      <c r="AZ819" s="490">
        <v>10113</v>
      </c>
    </row>
    <row r="820" spans="1:55" ht="255">
      <c r="A820" s="493">
        <v>619</v>
      </c>
      <c r="B820" s="494" t="s">
        <v>1975</v>
      </c>
      <c r="C820" s="651">
        <v>401000006</v>
      </c>
      <c r="D820" s="635" t="s">
        <v>1699</v>
      </c>
      <c r="E820" s="622" t="s">
        <v>1665</v>
      </c>
      <c r="F820" s="652"/>
      <c r="G820" s="652"/>
      <c r="H820" s="636">
        <v>3</v>
      </c>
      <c r="I820" s="652"/>
      <c r="J820" s="636">
        <v>16</v>
      </c>
      <c r="K820" s="653">
        <v>1</v>
      </c>
      <c r="L820" s="636">
        <v>5</v>
      </c>
      <c r="M820" s="636"/>
      <c r="N820" s="636"/>
      <c r="O820" s="636"/>
      <c r="P820" s="399" t="s">
        <v>186</v>
      </c>
      <c r="Q820" s="399" t="s">
        <v>1986</v>
      </c>
      <c r="R820" s="636"/>
      <c r="S820" s="636"/>
      <c r="T820" s="636" t="s">
        <v>1249</v>
      </c>
      <c r="U820" s="636"/>
      <c r="V820" s="339" t="s">
        <v>1987</v>
      </c>
      <c r="W820" s="654" t="s">
        <v>1988</v>
      </c>
      <c r="X820" s="636"/>
      <c r="Y820" s="636"/>
      <c r="Z820" s="636"/>
      <c r="AA820" s="636"/>
      <c r="AB820" s="399" t="s">
        <v>1989</v>
      </c>
      <c r="AC820" s="655" t="s">
        <v>1990</v>
      </c>
      <c r="AD820" s="326"/>
      <c r="AE820" s="326"/>
      <c r="AF820" s="326"/>
      <c r="AG820" s="326"/>
      <c r="AH820" s="326"/>
      <c r="AI820" s="326"/>
      <c r="AJ820" s="335"/>
      <c r="AK820" s="335"/>
      <c r="AL820" s="320"/>
      <c r="AM820" s="320" t="s">
        <v>1991</v>
      </c>
      <c r="AN820" s="330" t="s">
        <v>1992</v>
      </c>
      <c r="AO820" s="656" t="s">
        <v>430</v>
      </c>
      <c r="AP820" s="656" t="s">
        <v>464</v>
      </c>
      <c r="AQ820" s="656" t="s">
        <v>1726</v>
      </c>
      <c r="AR820" s="657" t="s">
        <v>1993</v>
      </c>
      <c r="AS820" s="656" t="s">
        <v>116</v>
      </c>
      <c r="AT820" s="406">
        <v>731839.85</v>
      </c>
      <c r="AU820" s="406">
        <v>731839.85</v>
      </c>
      <c r="AV820" s="406">
        <v>0</v>
      </c>
      <c r="AW820" s="406">
        <v>0</v>
      </c>
      <c r="AX820" s="406">
        <v>0</v>
      </c>
      <c r="AY820" s="406">
        <v>0</v>
      </c>
      <c r="AZ820" s="490">
        <v>10112</v>
      </c>
    </row>
    <row r="821" spans="1:55" ht="255">
      <c r="A821" s="493">
        <v>619</v>
      </c>
      <c r="B821" s="494" t="s">
        <v>1975</v>
      </c>
      <c r="C821" s="651">
        <v>401000006</v>
      </c>
      <c r="D821" s="635" t="s">
        <v>1699</v>
      </c>
      <c r="E821" s="622" t="s">
        <v>1665</v>
      </c>
      <c r="F821" s="652"/>
      <c r="G821" s="652"/>
      <c r="H821" s="636">
        <v>3</v>
      </c>
      <c r="I821" s="652"/>
      <c r="J821" s="636">
        <v>16</v>
      </c>
      <c r="K821" s="653">
        <v>1</v>
      </c>
      <c r="L821" s="636">
        <v>5</v>
      </c>
      <c r="M821" s="636"/>
      <c r="N821" s="636"/>
      <c r="O821" s="636"/>
      <c r="P821" s="399" t="s">
        <v>186</v>
      </c>
      <c r="Q821" s="399" t="s">
        <v>1986</v>
      </c>
      <c r="R821" s="636"/>
      <c r="S821" s="636"/>
      <c r="T821" s="636" t="s">
        <v>1249</v>
      </c>
      <c r="U821" s="636"/>
      <c r="V821" s="339" t="s">
        <v>1987</v>
      </c>
      <c r="W821" s="654" t="s">
        <v>1988</v>
      </c>
      <c r="X821" s="636"/>
      <c r="Y821" s="636"/>
      <c r="Z821" s="636"/>
      <c r="AA821" s="636"/>
      <c r="AB821" s="399" t="s">
        <v>1989</v>
      </c>
      <c r="AC821" s="655" t="s">
        <v>1990</v>
      </c>
      <c r="AD821" s="326"/>
      <c r="AE821" s="326"/>
      <c r="AF821" s="326"/>
      <c r="AG821" s="326"/>
      <c r="AH821" s="326"/>
      <c r="AI821" s="326"/>
      <c r="AJ821" s="335"/>
      <c r="AK821" s="335"/>
      <c r="AL821" s="320"/>
      <c r="AM821" s="320" t="s">
        <v>1991</v>
      </c>
      <c r="AN821" s="330" t="s">
        <v>1992</v>
      </c>
      <c r="AO821" s="656" t="s">
        <v>430</v>
      </c>
      <c r="AP821" s="656" t="s">
        <v>464</v>
      </c>
      <c r="AQ821" s="656" t="s">
        <v>1708</v>
      </c>
      <c r="AR821" s="657" t="s">
        <v>1993</v>
      </c>
      <c r="AS821" s="656" t="s">
        <v>116</v>
      </c>
      <c r="AT821" s="406">
        <v>0</v>
      </c>
      <c r="AU821" s="406">
        <v>0</v>
      </c>
      <c r="AV821" s="406">
        <v>1966769.35</v>
      </c>
      <c r="AW821" s="406">
        <v>0</v>
      </c>
      <c r="AX821" s="406">
        <v>0</v>
      </c>
      <c r="AY821" s="406">
        <v>0</v>
      </c>
      <c r="AZ821" s="490">
        <v>10112</v>
      </c>
    </row>
    <row r="822" spans="1:55" ht="255">
      <c r="A822" s="493">
        <v>619</v>
      </c>
      <c r="B822" s="494" t="s">
        <v>1975</v>
      </c>
      <c r="C822" s="651">
        <v>401000006</v>
      </c>
      <c r="D822" s="635" t="s">
        <v>1699</v>
      </c>
      <c r="E822" s="622" t="s">
        <v>1665</v>
      </c>
      <c r="F822" s="652"/>
      <c r="G822" s="652"/>
      <c r="H822" s="636">
        <v>3</v>
      </c>
      <c r="I822" s="652"/>
      <c r="J822" s="636">
        <v>16</v>
      </c>
      <c r="K822" s="653">
        <v>1</v>
      </c>
      <c r="L822" s="636">
        <v>5</v>
      </c>
      <c r="M822" s="636"/>
      <c r="N822" s="636"/>
      <c r="O822" s="636"/>
      <c r="P822" s="399" t="s">
        <v>186</v>
      </c>
      <c r="Q822" s="399" t="s">
        <v>1994</v>
      </c>
      <c r="R822" s="636" t="s">
        <v>1995</v>
      </c>
      <c r="S822" s="636"/>
      <c r="T822" s="636">
        <v>3</v>
      </c>
      <c r="U822" s="636"/>
      <c r="V822" s="339">
        <v>9</v>
      </c>
      <c r="W822" s="654">
        <v>1</v>
      </c>
      <c r="X822" s="636"/>
      <c r="Y822" s="636"/>
      <c r="Z822" s="636"/>
      <c r="AA822" s="636"/>
      <c r="AB822" s="399" t="s">
        <v>1996</v>
      </c>
      <c r="AC822" s="655" t="s">
        <v>1997</v>
      </c>
      <c r="AD822" s="326"/>
      <c r="AE822" s="326"/>
      <c r="AF822" s="326"/>
      <c r="AG822" s="326"/>
      <c r="AH822" s="326"/>
      <c r="AI822" s="326"/>
      <c r="AJ822" s="335"/>
      <c r="AK822" s="335"/>
      <c r="AL822" s="320"/>
      <c r="AM822" s="320" t="s">
        <v>1998</v>
      </c>
      <c r="AN822" s="330" t="s">
        <v>1992</v>
      </c>
      <c r="AO822" s="656" t="s">
        <v>430</v>
      </c>
      <c r="AP822" s="656" t="s">
        <v>464</v>
      </c>
      <c r="AQ822" s="656" t="s">
        <v>1736</v>
      </c>
      <c r="AR822" s="657" t="s">
        <v>1999</v>
      </c>
      <c r="AS822" s="656">
        <v>244</v>
      </c>
      <c r="AT822" s="406">
        <v>103336283.15000001</v>
      </c>
      <c r="AU822" s="406">
        <v>102712350.12</v>
      </c>
      <c r="AV822" s="406">
        <v>111144265.93000001</v>
      </c>
      <c r="AW822" s="406">
        <v>153851440</v>
      </c>
      <c r="AX822" s="406">
        <v>160005498</v>
      </c>
      <c r="AY822" s="406">
        <v>166405718</v>
      </c>
      <c r="AZ822" s="490">
        <v>10101</v>
      </c>
    </row>
    <row r="823" spans="1:55" ht="255">
      <c r="A823" s="493">
        <v>619</v>
      </c>
      <c r="B823" s="494" t="s">
        <v>1975</v>
      </c>
      <c r="C823" s="651">
        <v>401000006</v>
      </c>
      <c r="D823" s="635" t="s">
        <v>1699</v>
      </c>
      <c r="E823" s="622" t="s">
        <v>1665</v>
      </c>
      <c r="F823" s="652"/>
      <c r="G823" s="652"/>
      <c r="H823" s="636">
        <v>3</v>
      </c>
      <c r="I823" s="652"/>
      <c r="J823" s="636">
        <v>16</v>
      </c>
      <c r="K823" s="653">
        <v>1</v>
      </c>
      <c r="L823" s="636">
        <v>5</v>
      </c>
      <c r="M823" s="636"/>
      <c r="N823" s="636"/>
      <c r="O823" s="636"/>
      <c r="P823" s="399" t="s">
        <v>186</v>
      </c>
      <c r="Q823" s="399" t="s">
        <v>1994</v>
      </c>
      <c r="R823" s="636" t="s">
        <v>1995</v>
      </c>
      <c r="S823" s="636"/>
      <c r="T823" s="636">
        <v>3</v>
      </c>
      <c r="U823" s="636"/>
      <c r="V823" s="339">
        <v>9</v>
      </c>
      <c r="W823" s="654">
        <v>1</v>
      </c>
      <c r="X823" s="636"/>
      <c r="Y823" s="636"/>
      <c r="Z823" s="636"/>
      <c r="AA823" s="636"/>
      <c r="AB823" s="399" t="s">
        <v>1996</v>
      </c>
      <c r="AC823" s="655" t="s">
        <v>1997</v>
      </c>
      <c r="AD823" s="326"/>
      <c r="AE823" s="326"/>
      <c r="AF823" s="326"/>
      <c r="AG823" s="326"/>
      <c r="AH823" s="326"/>
      <c r="AI823" s="326"/>
      <c r="AJ823" s="335"/>
      <c r="AK823" s="335"/>
      <c r="AL823" s="320"/>
      <c r="AM823" s="320" t="s">
        <v>1998</v>
      </c>
      <c r="AN823" s="330" t="s">
        <v>1992</v>
      </c>
      <c r="AO823" s="656" t="s">
        <v>430</v>
      </c>
      <c r="AP823" s="656" t="s">
        <v>464</v>
      </c>
      <c r="AQ823" s="656" t="s">
        <v>1736</v>
      </c>
      <c r="AR823" s="657" t="s">
        <v>1999</v>
      </c>
      <c r="AS823" s="656">
        <v>244</v>
      </c>
      <c r="AT823" s="406">
        <v>393838.43</v>
      </c>
      <c r="AU823" s="406">
        <v>393838.43</v>
      </c>
      <c r="AV823" s="406">
        <v>0</v>
      </c>
      <c r="AW823" s="406">
        <v>0</v>
      </c>
      <c r="AX823" s="406">
        <v>0</v>
      </c>
      <c r="AY823" s="406">
        <v>0</v>
      </c>
      <c r="AZ823" s="490">
        <v>10113</v>
      </c>
    </row>
    <row r="824" spans="1:55" ht="255">
      <c r="A824" s="493">
        <v>619</v>
      </c>
      <c r="B824" s="494" t="s">
        <v>1975</v>
      </c>
      <c r="C824" s="651">
        <v>401000006</v>
      </c>
      <c r="D824" s="635" t="s">
        <v>1699</v>
      </c>
      <c r="E824" s="622" t="s">
        <v>1665</v>
      </c>
      <c r="F824" s="652"/>
      <c r="G824" s="652"/>
      <c r="H824" s="636">
        <v>3</v>
      </c>
      <c r="I824" s="652"/>
      <c r="J824" s="636">
        <v>16</v>
      </c>
      <c r="K824" s="653">
        <v>1</v>
      </c>
      <c r="L824" s="636">
        <v>5</v>
      </c>
      <c r="M824" s="636"/>
      <c r="N824" s="636"/>
      <c r="O824" s="636"/>
      <c r="P824" s="399" t="s">
        <v>186</v>
      </c>
      <c r="Q824" s="399" t="s">
        <v>2000</v>
      </c>
      <c r="R824" s="636"/>
      <c r="S824" s="636"/>
      <c r="T824" s="636" t="s">
        <v>1249</v>
      </c>
      <c r="U824" s="636"/>
      <c r="V824" s="339" t="s">
        <v>1987</v>
      </c>
      <c r="W824" s="654" t="s">
        <v>1988</v>
      </c>
      <c r="X824" s="636"/>
      <c r="Y824" s="636"/>
      <c r="Z824" s="636"/>
      <c r="AA824" s="636"/>
      <c r="AB824" s="399" t="s">
        <v>1989</v>
      </c>
      <c r="AC824" s="655" t="s">
        <v>1990</v>
      </c>
      <c r="AD824" s="326"/>
      <c r="AE824" s="326"/>
      <c r="AF824" s="326"/>
      <c r="AG824" s="326"/>
      <c r="AH824" s="326"/>
      <c r="AI824" s="326"/>
      <c r="AJ824" s="335"/>
      <c r="AK824" s="335"/>
      <c r="AL824" s="320"/>
      <c r="AM824" s="320" t="s">
        <v>1998</v>
      </c>
      <c r="AN824" s="330" t="s">
        <v>1992</v>
      </c>
      <c r="AO824" s="656" t="s">
        <v>430</v>
      </c>
      <c r="AP824" s="656" t="s">
        <v>464</v>
      </c>
      <c r="AQ824" s="656" t="s">
        <v>1697</v>
      </c>
      <c r="AR824" s="657" t="s">
        <v>1698</v>
      </c>
      <c r="AS824" s="656" t="s">
        <v>116</v>
      </c>
      <c r="AT824" s="406">
        <v>13904957</v>
      </c>
      <c r="AU824" s="406">
        <v>13904957</v>
      </c>
      <c r="AV824" s="406">
        <v>0</v>
      </c>
      <c r="AW824" s="406">
        <v>0</v>
      </c>
      <c r="AX824" s="406">
        <v>0</v>
      </c>
      <c r="AY824" s="406">
        <v>0</v>
      </c>
      <c r="AZ824" s="490">
        <v>10306</v>
      </c>
    </row>
    <row r="825" spans="1:55" ht="255">
      <c r="A825" s="493">
        <v>619</v>
      </c>
      <c r="B825" s="494" t="s">
        <v>1975</v>
      </c>
      <c r="C825" s="651">
        <v>401000006</v>
      </c>
      <c r="D825" s="635" t="s">
        <v>1699</v>
      </c>
      <c r="E825" s="622" t="s">
        <v>1665</v>
      </c>
      <c r="F825" s="652"/>
      <c r="G825" s="652"/>
      <c r="H825" s="636">
        <v>3</v>
      </c>
      <c r="I825" s="652"/>
      <c r="J825" s="636">
        <v>16</v>
      </c>
      <c r="K825" s="653">
        <v>1</v>
      </c>
      <c r="L825" s="636">
        <v>5</v>
      </c>
      <c r="M825" s="636"/>
      <c r="N825" s="636"/>
      <c r="O825" s="636"/>
      <c r="P825" s="399" t="s">
        <v>186</v>
      </c>
      <c r="Q825" s="399" t="s">
        <v>2000</v>
      </c>
      <c r="R825" s="636"/>
      <c r="S825" s="636"/>
      <c r="T825" s="636" t="s">
        <v>1249</v>
      </c>
      <c r="U825" s="636"/>
      <c r="V825" s="339" t="s">
        <v>1987</v>
      </c>
      <c r="W825" s="654" t="s">
        <v>1988</v>
      </c>
      <c r="X825" s="636"/>
      <c r="Y825" s="636"/>
      <c r="Z825" s="636"/>
      <c r="AA825" s="636"/>
      <c r="AB825" s="399" t="s">
        <v>1989</v>
      </c>
      <c r="AC825" s="655" t="s">
        <v>1990</v>
      </c>
      <c r="AD825" s="326"/>
      <c r="AE825" s="326"/>
      <c r="AF825" s="326"/>
      <c r="AG825" s="326"/>
      <c r="AH825" s="326"/>
      <c r="AI825" s="326"/>
      <c r="AJ825" s="335"/>
      <c r="AK825" s="335"/>
      <c r="AL825" s="320"/>
      <c r="AM825" s="320" t="s">
        <v>1998</v>
      </c>
      <c r="AN825" s="330" t="s">
        <v>1992</v>
      </c>
      <c r="AO825" s="656" t="s">
        <v>430</v>
      </c>
      <c r="AP825" s="656" t="s">
        <v>464</v>
      </c>
      <c r="AQ825" s="656" t="s">
        <v>1708</v>
      </c>
      <c r="AR825" s="657" t="s">
        <v>1993</v>
      </c>
      <c r="AS825" s="656" t="s">
        <v>116</v>
      </c>
      <c r="AT825" s="406">
        <v>0</v>
      </c>
      <c r="AU825" s="406">
        <v>0</v>
      </c>
      <c r="AV825" s="406">
        <v>37368617.560000002</v>
      </c>
      <c r="AW825" s="406">
        <v>0</v>
      </c>
      <c r="AX825" s="406">
        <v>0</v>
      </c>
      <c r="AY825" s="406">
        <v>0</v>
      </c>
      <c r="AZ825" s="490">
        <v>10306</v>
      </c>
    </row>
    <row r="826" spans="1:55" ht="255">
      <c r="A826" s="493">
        <v>619</v>
      </c>
      <c r="B826" s="494" t="s">
        <v>1975</v>
      </c>
      <c r="C826" s="651">
        <v>401000006</v>
      </c>
      <c r="D826" s="635" t="s">
        <v>1699</v>
      </c>
      <c r="E826" s="622" t="s">
        <v>1665</v>
      </c>
      <c r="F826" s="652"/>
      <c r="G826" s="652"/>
      <c r="H826" s="636">
        <v>3</v>
      </c>
      <c r="I826" s="652"/>
      <c r="J826" s="636">
        <v>16</v>
      </c>
      <c r="K826" s="653">
        <v>1</v>
      </c>
      <c r="L826" s="636">
        <v>5</v>
      </c>
      <c r="M826" s="636"/>
      <c r="N826" s="636"/>
      <c r="O826" s="636"/>
      <c r="P826" s="399" t="s">
        <v>186</v>
      </c>
      <c r="Q826" s="399" t="s">
        <v>2001</v>
      </c>
      <c r="R826" s="636" t="s">
        <v>2002</v>
      </c>
      <c r="S826" s="636"/>
      <c r="T826" s="636" t="s">
        <v>94</v>
      </c>
      <c r="U826" s="636"/>
      <c r="V826" s="339" t="s">
        <v>1032</v>
      </c>
      <c r="W826" s="654" t="s">
        <v>95</v>
      </c>
      <c r="X826" s="636" t="s">
        <v>2003</v>
      </c>
      <c r="Y826" s="636"/>
      <c r="Z826" s="636"/>
      <c r="AA826" s="636"/>
      <c r="AB826" s="399" t="s">
        <v>2004</v>
      </c>
      <c r="AC826" s="655" t="s">
        <v>1705</v>
      </c>
      <c r="AD826" s="326"/>
      <c r="AE826" s="326"/>
      <c r="AF826" s="326"/>
      <c r="AG826" s="326"/>
      <c r="AH826" s="326"/>
      <c r="AI826" s="326"/>
      <c r="AJ826" s="335"/>
      <c r="AK826" s="335"/>
      <c r="AL826" s="320"/>
      <c r="AM826" s="320" t="s">
        <v>2005</v>
      </c>
      <c r="AN826" s="330" t="s">
        <v>1707</v>
      </c>
      <c r="AO826" s="656" t="s">
        <v>430</v>
      </c>
      <c r="AP826" s="656" t="s">
        <v>464</v>
      </c>
      <c r="AQ826" s="656" t="s">
        <v>1752</v>
      </c>
      <c r="AR826" s="657" t="s">
        <v>619</v>
      </c>
      <c r="AS826" s="656" t="s">
        <v>116</v>
      </c>
      <c r="AT826" s="406">
        <v>4772056.57</v>
      </c>
      <c r="AU826" s="406">
        <v>4772056.57</v>
      </c>
      <c r="AV826" s="406">
        <v>0</v>
      </c>
      <c r="AW826" s="406" t="s">
        <v>2006</v>
      </c>
      <c r="AX826" s="406">
        <v>0</v>
      </c>
      <c r="AY826" s="406">
        <v>0</v>
      </c>
      <c r="AZ826" s="490">
        <v>10112</v>
      </c>
    </row>
    <row r="827" spans="1:55" ht="255">
      <c r="A827" s="493">
        <v>619</v>
      </c>
      <c r="B827" s="494" t="s">
        <v>1975</v>
      </c>
      <c r="C827" s="651">
        <v>401000006</v>
      </c>
      <c r="D827" s="635" t="s">
        <v>1699</v>
      </c>
      <c r="E827" s="622" t="s">
        <v>1665</v>
      </c>
      <c r="F827" s="652"/>
      <c r="G827" s="652"/>
      <c r="H827" s="636">
        <v>3</v>
      </c>
      <c r="I827" s="652"/>
      <c r="J827" s="636">
        <v>16</v>
      </c>
      <c r="K827" s="653">
        <v>1</v>
      </c>
      <c r="L827" s="636">
        <v>5</v>
      </c>
      <c r="M827" s="636"/>
      <c r="N827" s="636"/>
      <c r="O827" s="636"/>
      <c r="P827" s="399" t="s">
        <v>186</v>
      </c>
      <c r="Q827" s="399" t="s">
        <v>2007</v>
      </c>
      <c r="R827" s="636" t="s">
        <v>2008</v>
      </c>
      <c r="S827" s="636"/>
      <c r="T827" s="636" t="s">
        <v>94</v>
      </c>
      <c r="U827" s="636"/>
      <c r="V827" s="339" t="s">
        <v>1032</v>
      </c>
      <c r="W827" s="654" t="s">
        <v>95</v>
      </c>
      <c r="X827" s="636" t="s">
        <v>2009</v>
      </c>
      <c r="Y827" s="636"/>
      <c r="Z827" s="636"/>
      <c r="AA827" s="636"/>
      <c r="AB827" s="399" t="s">
        <v>2004</v>
      </c>
      <c r="AC827" s="655" t="s">
        <v>1705</v>
      </c>
      <c r="AD827" s="326"/>
      <c r="AE827" s="326"/>
      <c r="AF827" s="326"/>
      <c r="AG827" s="326"/>
      <c r="AH827" s="326"/>
      <c r="AI827" s="326"/>
      <c r="AJ827" s="335"/>
      <c r="AK827" s="335"/>
      <c r="AL827" s="320"/>
      <c r="AM827" s="320" t="s">
        <v>2005</v>
      </c>
      <c r="AN827" s="330" t="s">
        <v>1707</v>
      </c>
      <c r="AO827" s="656" t="s">
        <v>430</v>
      </c>
      <c r="AP827" s="656" t="s">
        <v>464</v>
      </c>
      <c r="AQ827" s="656" t="s">
        <v>1752</v>
      </c>
      <c r="AR827" s="657" t="s">
        <v>619</v>
      </c>
      <c r="AS827" s="656" t="s">
        <v>116</v>
      </c>
      <c r="AT827" s="406">
        <v>5831433.6799999997</v>
      </c>
      <c r="AU827" s="406">
        <v>5831433.6799999997</v>
      </c>
      <c r="AV827" s="406">
        <v>0</v>
      </c>
      <c r="AW827" s="406">
        <v>0</v>
      </c>
      <c r="AX827" s="406">
        <v>0</v>
      </c>
      <c r="AY827" s="406">
        <v>0</v>
      </c>
      <c r="AZ827" s="490">
        <v>10306</v>
      </c>
    </row>
    <row r="828" spans="1:55" ht="255">
      <c r="A828" s="493">
        <v>619</v>
      </c>
      <c r="B828" s="494" t="s">
        <v>1975</v>
      </c>
      <c r="C828" s="651">
        <v>401000006</v>
      </c>
      <c r="D828" s="635" t="s">
        <v>1699</v>
      </c>
      <c r="E828" s="622" t="s">
        <v>1665</v>
      </c>
      <c r="F828" s="652"/>
      <c r="G828" s="652"/>
      <c r="H828" s="636">
        <v>3</v>
      </c>
      <c r="I828" s="652"/>
      <c r="J828" s="636">
        <v>16</v>
      </c>
      <c r="K828" s="653">
        <v>1</v>
      </c>
      <c r="L828" s="636">
        <v>5</v>
      </c>
      <c r="M828" s="636"/>
      <c r="N828" s="636"/>
      <c r="O828" s="636"/>
      <c r="P828" s="399" t="s">
        <v>186</v>
      </c>
      <c r="Q828" s="399" t="s">
        <v>2001</v>
      </c>
      <c r="R828" s="636" t="s">
        <v>2008</v>
      </c>
      <c r="S828" s="636"/>
      <c r="T828" s="636" t="s">
        <v>94</v>
      </c>
      <c r="U828" s="636"/>
      <c r="V828" s="339" t="s">
        <v>1032</v>
      </c>
      <c r="W828" s="654" t="s">
        <v>95</v>
      </c>
      <c r="X828" s="636"/>
      <c r="Y828" s="636" t="s">
        <v>2010</v>
      </c>
      <c r="Z828" s="636"/>
      <c r="AA828" s="636"/>
      <c r="AB828" s="399" t="s">
        <v>2004</v>
      </c>
      <c r="AC828" s="655" t="s">
        <v>1750</v>
      </c>
      <c r="AD828" s="326"/>
      <c r="AE828" s="326"/>
      <c r="AF828" s="326"/>
      <c r="AG828" s="326"/>
      <c r="AH828" s="326"/>
      <c r="AI828" s="326"/>
      <c r="AJ828" s="335"/>
      <c r="AK828" s="335"/>
      <c r="AL828" s="320"/>
      <c r="AM828" s="320" t="s">
        <v>2011</v>
      </c>
      <c r="AN828" s="330" t="s">
        <v>1707</v>
      </c>
      <c r="AO828" s="656" t="s">
        <v>430</v>
      </c>
      <c r="AP828" s="656" t="s">
        <v>464</v>
      </c>
      <c r="AQ828" s="656" t="s">
        <v>618</v>
      </c>
      <c r="AR828" s="657" t="s">
        <v>619</v>
      </c>
      <c r="AS828" s="656">
        <v>244</v>
      </c>
      <c r="AT828" s="406">
        <v>1200001</v>
      </c>
      <c r="AU828" s="406">
        <v>1200001</v>
      </c>
      <c r="AV828" s="406">
        <v>0</v>
      </c>
      <c r="AW828" s="406">
        <v>0</v>
      </c>
      <c r="AX828" s="406">
        <v>0</v>
      </c>
      <c r="AY828" s="406">
        <v>0</v>
      </c>
      <c r="AZ828" s="490">
        <v>10202</v>
      </c>
    </row>
    <row r="829" spans="1:55" ht="255">
      <c r="A829" s="493">
        <v>619</v>
      </c>
      <c r="B829" s="494" t="s">
        <v>1975</v>
      </c>
      <c r="C829" s="651">
        <v>401000006</v>
      </c>
      <c r="D829" s="635" t="s">
        <v>1699</v>
      </c>
      <c r="E829" s="622" t="s">
        <v>1665</v>
      </c>
      <c r="F829" s="652"/>
      <c r="G829" s="652"/>
      <c r="H829" s="636">
        <v>3</v>
      </c>
      <c r="I829" s="652"/>
      <c r="J829" s="636">
        <v>16</v>
      </c>
      <c r="K829" s="653">
        <v>1</v>
      </c>
      <c r="L829" s="636">
        <v>5</v>
      </c>
      <c r="M829" s="636"/>
      <c r="N829" s="636"/>
      <c r="O829" s="636"/>
      <c r="P829" s="399" t="s">
        <v>186</v>
      </c>
      <c r="Q829" s="399" t="s">
        <v>2001</v>
      </c>
      <c r="R829" s="636" t="s">
        <v>2008</v>
      </c>
      <c r="S829" s="636"/>
      <c r="T829" s="636" t="s">
        <v>94</v>
      </c>
      <c r="U829" s="636"/>
      <c r="V829" s="339" t="s">
        <v>1032</v>
      </c>
      <c r="W829" s="654" t="s">
        <v>95</v>
      </c>
      <c r="X829" s="636"/>
      <c r="Y829" s="636" t="s">
        <v>2010</v>
      </c>
      <c r="Z829" s="636"/>
      <c r="AA829" s="636"/>
      <c r="AB829" s="399" t="s">
        <v>2004</v>
      </c>
      <c r="AC829" s="655" t="s">
        <v>1750</v>
      </c>
      <c r="AD829" s="326"/>
      <c r="AE829" s="326"/>
      <c r="AF829" s="326"/>
      <c r="AG829" s="326"/>
      <c r="AH829" s="326"/>
      <c r="AI829" s="326"/>
      <c r="AJ829" s="335"/>
      <c r="AK829" s="335"/>
      <c r="AL829" s="320"/>
      <c r="AM829" s="320" t="s">
        <v>2011</v>
      </c>
      <c r="AN829" s="330" t="s">
        <v>1707</v>
      </c>
      <c r="AO829" s="656" t="s">
        <v>430</v>
      </c>
      <c r="AP829" s="656" t="s">
        <v>464</v>
      </c>
      <c r="AQ829" s="656" t="s">
        <v>618</v>
      </c>
      <c r="AR829" s="657" t="s">
        <v>619</v>
      </c>
      <c r="AS829" s="656">
        <v>244</v>
      </c>
      <c r="AT829" s="406">
        <v>300001</v>
      </c>
      <c r="AU829" s="406">
        <v>300001</v>
      </c>
      <c r="AV829" s="406">
        <v>0</v>
      </c>
      <c r="AW829" s="406">
        <v>0</v>
      </c>
      <c r="AX829" s="406">
        <v>0</v>
      </c>
      <c r="AY829" s="406">
        <v>0</v>
      </c>
      <c r="AZ829" s="490">
        <v>10201</v>
      </c>
    </row>
    <row r="830" spans="1:55" ht="255">
      <c r="A830" s="493">
        <v>619</v>
      </c>
      <c r="B830" s="494" t="s">
        <v>1975</v>
      </c>
      <c r="C830" s="651">
        <v>401000006</v>
      </c>
      <c r="D830" s="635" t="s">
        <v>1699</v>
      </c>
      <c r="E830" s="622" t="s">
        <v>1665</v>
      </c>
      <c r="F830" s="652"/>
      <c r="G830" s="652"/>
      <c r="H830" s="636">
        <v>3</v>
      </c>
      <c r="I830" s="652"/>
      <c r="J830" s="636">
        <v>16</v>
      </c>
      <c r="K830" s="653">
        <v>1</v>
      </c>
      <c r="L830" s="636">
        <v>5</v>
      </c>
      <c r="M830" s="636"/>
      <c r="N830" s="636"/>
      <c r="O830" s="636"/>
      <c r="P830" s="399" t="s">
        <v>186</v>
      </c>
      <c r="Q830" s="399" t="s">
        <v>1994</v>
      </c>
      <c r="R830" s="636" t="s">
        <v>1995</v>
      </c>
      <c r="S830" s="636"/>
      <c r="T830" s="636">
        <v>3</v>
      </c>
      <c r="U830" s="636"/>
      <c r="V830" s="339">
        <v>9</v>
      </c>
      <c r="W830" s="654">
        <v>1</v>
      </c>
      <c r="X830" s="636"/>
      <c r="Y830" s="636"/>
      <c r="Z830" s="636"/>
      <c r="AA830" s="636"/>
      <c r="AB830" s="399" t="s">
        <v>1996</v>
      </c>
      <c r="AC830" s="655" t="s">
        <v>1997</v>
      </c>
      <c r="AD830" s="326"/>
      <c r="AE830" s="326"/>
      <c r="AF830" s="326"/>
      <c r="AG830" s="326"/>
      <c r="AH830" s="326"/>
      <c r="AI830" s="326"/>
      <c r="AJ830" s="335"/>
      <c r="AK830" s="335"/>
      <c r="AL830" s="320"/>
      <c r="AM830" s="320" t="s">
        <v>1998</v>
      </c>
      <c r="AN830" s="330" t="s">
        <v>1992</v>
      </c>
      <c r="AO830" s="656" t="s">
        <v>430</v>
      </c>
      <c r="AP830" s="656" t="s">
        <v>464</v>
      </c>
      <c r="AQ830" s="656" t="s">
        <v>2012</v>
      </c>
      <c r="AR830" s="657" t="s">
        <v>1999</v>
      </c>
      <c r="AS830" s="656" t="s">
        <v>116</v>
      </c>
      <c r="AT830" s="406">
        <v>0</v>
      </c>
      <c r="AU830" s="406">
        <v>0</v>
      </c>
      <c r="AV830" s="406">
        <v>623933.03</v>
      </c>
      <c r="AW830" s="406">
        <v>0</v>
      </c>
      <c r="AX830" s="406">
        <v>0</v>
      </c>
      <c r="AY830" s="406">
        <v>0</v>
      </c>
      <c r="AZ830" s="490">
        <v>10113</v>
      </c>
    </row>
    <row r="831" spans="1:55" ht="255">
      <c r="A831" s="493">
        <v>619</v>
      </c>
      <c r="B831" s="494" t="s">
        <v>1975</v>
      </c>
      <c r="C831" s="651">
        <v>401000006</v>
      </c>
      <c r="D831" s="635" t="s">
        <v>1699</v>
      </c>
      <c r="E831" s="622" t="s">
        <v>1665</v>
      </c>
      <c r="F831" s="652"/>
      <c r="G831" s="652"/>
      <c r="H831" s="636">
        <v>3</v>
      </c>
      <c r="I831" s="652"/>
      <c r="J831" s="636">
        <v>16</v>
      </c>
      <c r="K831" s="653">
        <v>1</v>
      </c>
      <c r="L831" s="636">
        <v>5</v>
      </c>
      <c r="M831" s="636"/>
      <c r="N831" s="636"/>
      <c r="O831" s="636"/>
      <c r="P831" s="399" t="s">
        <v>186</v>
      </c>
      <c r="Q831" s="399" t="s">
        <v>1729</v>
      </c>
      <c r="R831" s="636"/>
      <c r="S831" s="636"/>
      <c r="T831" s="636">
        <v>3</v>
      </c>
      <c r="U831" s="636"/>
      <c r="V831" s="339">
        <v>9</v>
      </c>
      <c r="W831" s="654">
        <v>1</v>
      </c>
      <c r="X831" s="636"/>
      <c r="Y831" s="636"/>
      <c r="Z831" s="636"/>
      <c r="AA831" s="636"/>
      <c r="AB831" s="399" t="s">
        <v>187</v>
      </c>
      <c r="AC831" s="655" t="s">
        <v>2013</v>
      </c>
      <c r="AD831" s="326"/>
      <c r="AE831" s="326"/>
      <c r="AF831" s="326"/>
      <c r="AG831" s="326"/>
      <c r="AH831" s="326"/>
      <c r="AI831" s="326"/>
      <c r="AJ831" s="335"/>
      <c r="AK831" s="335"/>
      <c r="AL831" s="320"/>
      <c r="AM831" s="320" t="s">
        <v>2014</v>
      </c>
      <c r="AN831" s="330" t="s">
        <v>2015</v>
      </c>
      <c r="AO831" s="656" t="s">
        <v>430</v>
      </c>
      <c r="AP831" s="656" t="s">
        <v>464</v>
      </c>
      <c r="AQ831" s="656" t="s">
        <v>1818</v>
      </c>
      <c r="AR831" s="657" t="s">
        <v>2016</v>
      </c>
      <c r="AS831" s="656">
        <v>244</v>
      </c>
      <c r="AT831" s="406">
        <v>2000000</v>
      </c>
      <c r="AU831" s="406">
        <v>2000000</v>
      </c>
      <c r="AV831" s="406">
        <v>990000</v>
      </c>
      <c r="AW831" s="406">
        <v>0</v>
      </c>
      <c r="AX831" s="406">
        <v>0</v>
      </c>
      <c r="AY831" s="406">
        <v>0</v>
      </c>
      <c r="AZ831" s="490">
        <v>10101</v>
      </c>
      <c r="BA831" s="253">
        <f>SUBTOTAL(9,AW816:AW831)</f>
        <v>165752040</v>
      </c>
      <c r="BB831" s="253">
        <f>SUBTOTAL(9,AX816:AX831)</f>
        <v>171906098</v>
      </c>
      <c r="BC831" s="253">
        <f>SUBTOTAL(9,AY816:AY831)</f>
        <v>178306318</v>
      </c>
    </row>
    <row r="832" spans="1:55" ht="178.5">
      <c r="A832" s="493">
        <v>619</v>
      </c>
      <c r="B832" s="494" t="s">
        <v>1975</v>
      </c>
      <c r="C832" s="651">
        <v>401000007</v>
      </c>
      <c r="D832" s="635" t="s">
        <v>2017</v>
      </c>
      <c r="E832" s="622" t="s">
        <v>1665</v>
      </c>
      <c r="F832" s="652"/>
      <c r="G832" s="652"/>
      <c r="H832" s="636">
        <v>3</v>
      </c>
      <c r="I832" s="652"/>
      <c r="J832" s="636">
        <v>16</v>
      </c>
      <c r="K832" s="653">
        <v>1</v>
      </c>
      <c r="L832" s="636">
        <v>6</v>
      </c>
      <c r="M832" s="636"/>
      <c r="N832" s="636"/>
      <c r="O832" s="636"/>
      <c r="P832" s="399" t="s">
        <v>186</v>
      </c>
      <c r="Q832" s="399" t="s">
        <v>1729</v>
      </c>
      <c r="R832" s="636"/>
      <c r="S832" s="636"/>
      <c r="T832" s="636">
        <v>3</v>
      </c>
      <c r="U832" s="636"/>
      <c r="V832" s="339">
        <v>9</v>
      </c>
      <c r="W832" s="654">
        <v>1</v>
      </c>
      <c r="X832" s="636"/>
      <c r="Y832" s="636"/>
      <c r="Z832" s="636"/>
      <c r="AA832" s="636"/>
      <c r="AB832" s="399" t="s">
        <v>187</v>
      </c>
      <c r="AC832" s="655" t="s">
        <v>1667</v>
      </c>
      <c r="AD832" s="326"/>
      <c r="AE832" s="326"/>
      <c r="AF832" s="326"/>
      <c r="AG832" s="326"/>
      <c r="AH832" s="326"/>
      <c r="AI832" s="326"/>
      <c r="AJ832" s="335"/>
      <c r="AK832" s="335"/>
      <c r="AL832" s="320"/>
      <c r="AM832" s="320" t="s">
        <v>2018</v>
      </c>
      <c r="AN832" s="330" t="s">
        <v>1669</v>
      </c>
      <c r="AO832" s="656" t="s">
        <v>99</v>
      </c>
      <c r="AP832" s="656" t="s">
        <v>68</v>
      </c>
      <c r="AQ832" s="656" t="s">
        <v>1670</v>
      </c>
      <c r="AR832" s="657" t="s">
        <v>1671</v>
      </c>
      <c r="AS832" s="656">
        <v>244</v>
      </c>
      <c r="AT832" s="406">
        <v>479640</v>
      </c>
      <c r="AU832" s="406">
        <v>23899.69</v>
      </c>
      <c r="AV832" s="406">
        <v>0</v>
      </c>
      <c r="AW832" s="406">
        <v>0</v>
      </c>
      <c r="AX832" s="406">
        <v>0</v>
      </c>
      <c r="AY832" s="406">
        <v>0</v>
      </c>
      <c r="AZ832" s="490">
        <v>10101</v>
      </c>
    </row>
    <row r="833" spans="1:57" ht="178.5">
      <c r="A833" s="493">
        <v>619</v>
      </c>
      <c r="B833" s="494" t="s">
        <v>1975</v>
      </c>
      <c r="C833" s="651">
        <v>401000007</v>
      </c>
      <c r="D833" s="635" t="s">
        <v>2017</v>
      </c>
      <c r="E833" s="622" t="s">
        <v>1665</v>
      </c>
      <c r="F833" s="652"/>
      <c r="G833" s="652"/>
      <c r="H833" s="636">
        <v>3</v>
      </c>
      <c r="I833" s="652"/>
      <c r="J833" s="636">
        <v>16</v>
      </c>
      <c r="K833" s="653">
        <v>1</v>
      </c>
      <c r="L833" s="636">
        <v>6</v>
      </c>
      <c r="M833" s="636"/>
      <c r="N833" s="636"/>
      <c r="O833" s="636"/>
      <c r="P833" s="399" t="s">
        <v>186</v>
      </c>
      <c r="Q833" s="399" t="s">
        <v>1729</v>
      </c>
      <c r="R833" s="636"/>
      <c r="S833" s="636"/>
      <c r="T833" s="636">
        <v>3</v>
      </c>
      <c r="U833" s="636"/>
      <c r="V833" s="339">
        <v>9</v>
      </c>
      <c r="W833" s="654">
        <v>1</v>
      </c>
      <c r="X833" s="636"/>
      <c r="Y833" s="636"/>
      <c r="Z833" s="636"/>
      <c r="AA833" s="636"/>
      <c r="AB833" s="399" t="s">
        <v>187</v>
      </c>
      <c r="AC833" s="655" t="s">
        <v>1667</v>
      </c>
      <c r="AD833" s="326"/>
      <c r="AE833" s="326"/>
      <c r="AF833" s="326"/>
      <c r="AG833" s="326"/>
      <c r="AH833" s="326"/>
      <c r="AI833" s="326"/>
      <c r="AJ833" s="335"/>
      <c r="AK833" s="335"/>
      <c r="AL833" s="320"/>
      <c r="AM833" s="320" t="s">
        <v>2018</v>
      </c>
      <c r="AN833" s="330" t="s">
        <v>1669</v>
      </c>
      <c r="AO833" s="656" t="s">
        <v>99</v>
      </c>
      <c r="AP833" s="656" t="s">
        <v>68</v>
      </c>
      <c r="AQ833" s="656" t="s">
        <v>1672</v>
      </c>
      <c r="AR833" s="657" t="s">
        <v>1671</v>
      </c>
      <c r="AS833" s="656" t="s">
        <v>116</v>
      </c>
      <c r="AT833" s="406">
        <v>0</v>
      </c>
      <c r="AU833" s="406">
        <v>0</v>
      </c>
      <c r="AV833" s="406">
        <v>811927.03</v>
      </c>
      <c r="AW833" s="406">
        <v>352750</v>
      </c>
      <c r="AX833" s="406">
        <v>352750</v>
      </c>
      <c r="AY833" s="406">
        <v>352750</v>
      </c>
      <c r="AZ833" s="490">
        <v>10101</v>
      </c>
    </row>
    <row r="834" spans="1:57" ht="178.5">
      <c r="A834" s="493">
        <v>619</v>
      </c>
      <c r="B834" s="494" t="s">
        <v>1975</v>
      </c>
      <c r="C834" s="651">
        <v>401000007</v>
      </c>
      <c r="D834" s="635" t="s">
        <v>2017</v>
      </c>
      <c r="E834" s="622" t="s">
        <v>1665</v>
      </c>
      <c r="F834" s="652"/>
      <c r="G834" s="652"/>
      <c r="H834" s="636">
        <v>3</v>
      </c>
      <c r="I834" s="652"/>
      <c r="J834" s="636">
        <v>16</v>
      </c>
      <c r="K834" s="653">
        <v>1</v>
      </c>
      <c r="L834" s="636">
        <v>6</v>
      </c>
      <c r="M834" s="636"/>
      <c r="N834" s="636"/>
      <c r="O834" s="636"/>
      <c r="P834" s="399" t="s">
        <v>186</v>
      </c>
      <c r="Q834" s="399" t="s">
        <v>1729</v>
      </c>
      <c r="R834" s="636"/>
      <c r="S834" s="636"/>
      <c r="T834" s="636">
        <v>3</v>
      </c>
      <c r="U834" s="636"/>
      <c r="V834" s="339">
        <v>9</v>
      </c>
      <c r="W834" s="654">
        <v>1</v>
      </c>
      <c r="X834" s="636"/>
      <c r="Y834" s="636"/>
      <c r="Z834" s="636"/>
      <c r="AA834" s="636"/>
      <c r="AB834" s="399" t="s">
        <v>187</v>
      </c>
      <c r="AC834" s="655" t="s">
        <v>1667</v>
      </c>
      <c r="AD834" s="326"/>
      <c r="AE834" s="326"/>
      <c r="AF834" s="326"/>
      <c r="AG834" s="326"/>
      <c r="AH834" s="326"/>
      <c r="AI834" s="326"/>
      <c r="AJ834" s="335"/>
      <c r="AK834" s="335"/>
      <c r="AL834" s="320"/>
      <c r="AM834" s="320" t="s">
        <v>2018</v>
      </c>
      <c r="AN834" s="330" t="s">
        <v>1669</v>
      </c>
      <c r="AO834" s="656" t="s">
        <v>99</v>
      </c>
      <c r="AP834" s="656" t="s">
        <v>68</v>
      </c>
      <c r="AQ834" s="656" t="s">
        <v>1672</v>
      </c>
      <c r="AR834" s="657" t="s">
        <v>1671</v>
      </c>
      <c r="AS834" s="656" t="s">
        <v>227</v>
      </c>
      <c r="AT834" s="406">
        <v>0</v>
      </c>
      <c r="AU834" s="406">
        <v>0</v>
      </c>
      <c r="AV834" s="406">
        <v>0</v>
      </c>
      <c r="AW834" s="406">
        <v>131650</v>
      </c>
      <c r="AX834" s="406">
        <v>131650</v>
      </c>
      <c r="AY834" s="406">
        <v>131650</v>
      </c>
      <c r="AZ834" s="490"/>
    </row>
    <row r="835" spans="1:57" ht="178.5">
      <c r="A835" s="493">
        <v>619</v>
      </c>
      <c r="B835" s="494" t="s">
        <v>1975</v>
      </c>
      <c r="C835" s="651">
        <v>401000007</v>
      </c>
      <c r="D835" s="635" t="s">
        <v>2017</v>
      </c>
      <c r="E835" s="622" t="s">
        <v>1665</v>
      </c>
      <c r="F835" s="652"/>
      <c r="G835" s="652"/>
      <c r="H835" s="636">
        <v>3</v>
      </c>
      <c r="I835" s="652"/>
      <c r="J835" s="636">
        <v>16</v>
      </c>
      <c r="K835" s="653">
        <v>1</v>
      </c>
      <c r="L835" s="636">
        <v>6</v>
      </c>
      <c r="M835" s="636"/>
      <c r="N835" s="636"/>
      <c r="O835" s="636"/>
      <c r="P835" s="399" t="s">
        <v>186</v>
      </c>
      <c r="Q835" s="399" t="s">
        <v>1729</v>
      </c>
      <c r="R835" s="636"/>
      <c r="S835" s="636"/>
      <c r="T835" s="636">
        <v>3</v>
      </c>
      <c r="U835" s="636"/>
      <c r="V835" s="339">
        <v>9</v>
      </c>
      <c r="W835" s="654">
        <v>1</v>
      </c>
      <c r="X835" s="636"/>
      <c r="Y835" s="636"/>
      <c r="Z835" s="636"/>
      <c r="AA835" s="636"/>
      <c r="AB835" s="399" t="s">
        <v>187</v>
      </c>
      <c r="AC835" s="655" t="s">
        <v>1667</v>
      </c>
      <c r="AD835" s="326"/>
      <c r="AE835" s="326"/>
      <c r="AF835" s="326"/>
      <c r="AG835" s="326"/>
      <c r="AH835" s="326"/>
      <c r="AI835" s="326"/>
      <c r="AJ835" s="335"/>
      <c r="AK835" s="335"/>
      <c r="AL835" s="320"/>
      <c r="AM835" s="320" t="s">
        <v>2018</v>
      </c>
      <c r="AN835" s="330" t="s">
        <v>1669</v>
      </c>
      <c r="AO835" s="656" t="s">
        <v>99</v>
      </c>
      <c r="AP835" s="656" t="s">
        <v>68</v>
      </c>
      <c r="AQ835" s="656" t="s">
        <v>2019</v>
      </c>
      <c r="AR835" s="657" t="s">
        <v>1671</v>
      </c>
      <c r="AS835" s="656" t="s">
        <v>116</v>
      </c>
      <c r="AT835" s="406">
        <v>0</v>
      </c>
      <c r="AU835" s="406">
        <v>0</v>
      </c>
      <c r="AV835" s="406">
        <v>418328.59</v>
      </c>
      <c r="AW835" s="406">
        <v>0</v>
      </c>
      <c r="AX835" s="406">
        <v>0</v>
      </c>
      <c r="AY835" s="406">
        <v>0</v>
      </c>
      <c r="AZ835" s="490">
        <v>10113</v>
      </c>
    </row>
    <row r="836" spans="1:57" ht="178.5">
      <c r="A836" s="493">
        <v>619</v>
      </c>
      <c r="B836" s="494" t="s">
        <v>1975</v>
      </c>
      <c r="C836" s="651">
        <v>401000007</v>
      </c>
      <c r="D836" s="635" t="s">
        <v>2017</v>
      </c>
      <c r="E836" s="622" t="s">
        <v>1665</v>
      </c>
      <c r="F836" s="652"/>
      <c r="G836" s="652"/>
      <c r="H836" s="636">
        <v>3</v>
      </c>
      <c r="I836" s="652"/>
      <c r="J836" s="636">
        <v>16</v>
      </c>
      <c r="K836" s="653">
        <v>1</v>
      </c>
      <c r="L836" s="636">
        <v>6</v>
      </c>
      <c r="M836" s="636"/>
      <c r="N836" s="636"/>
      <c r="O836" s="636"/>
      <c r="P836" s="399" t="s">
        <v>186</v>
      </c>
      <c r="Q836" s="399" t="s">
        <v>1729</v>
      </c>
      <c r="R836" s="636"/>
      <c r="S836" s="636"/>
      <c r="T836" s="636">
        <v>3</v>
      </c>
      <c r="U836" s="636"/>
      <c r="V836" s="339">
        <v>9</v>
      </c>
      <c r="W836" s="654">
        <v>1</v>
      </c>
      <c r="X836" s="636"/>
      <c r="Y836" s="636"/>
      <c r="Z836" s="636"/>
      <c r="AA836" s="636"/>
      <c r="AB836" s="399" t="s">
        <v>187</v>
      </c>
      <c r="AC836" s="655" t="s">
        <v>2020</v>
      </c>
      <c r="AD836" s="326"/>
      <c r="AE836" s="326"/>
      <c r="AF836" s="326"/>
      <c r="AG836" s="326"/>
      <c r="AH836" s="326"/>
      <c r="AI836" s="326"/>
      <c r="AJ836" s="335"/>
      <c r="AK836" s="335"/>
      <c r="AL836" s="320"/>
      <c r="AM836" s="320" t="s">
        <v>2018</v>
      </c>
      <c r="AN836" s="330" t="s">
        <v>1669</v>
      </c>
      <c r="AO836" s="656" t="s">
        <v>99</v>
      </c>
      <c r="AP836" s="656" t="s">
        <v>68</v>
      </c>
      <c r="AQ836" s="656" t="s">
        <v>1046</v>
      </c>
      <c r="AR836" s="657" t="s">
        <v>1047</v>
      </c>
      <c r="AS836" s="656">
        <v>244</v>
      </c>
      <c r="AT836" s="406">
        <v>100160</v>
      </c>
      <c r="AU836" s="406">
        <v>84191.78</v>
      </c>
      <c r="AV836" s="406">
        <v>0</v>
      </c>
      <c r="AW836" s="406">
        <v>0</v>
      </c>
      <c r="AX836" s="406">
        <v>0</v>
      </c>
      <c r="AY836" s="406">
        <v>0</v>
      </c>
      <c r="AZ836" s="490">
        <v>10101</v>
      </c>
    </row>
    <row r="837" spans="1:57" ht="178.5">
      <c r="A837" s="493">
        <v>619</v>
      </c>
      <c r="B837" s="494" t="s">
        <v>1975</v>
      </c>
      <c r="C837" s="651">
        <v>401000007</v>
      </c>
      <c r="D837" s="635" t="s">
        <v>2017</v>
      </c>
      <c r="E837" s="622" t="s">
        <v>1665</v>
      </c>
      <c r="F837" s="652"/>
      <c r="G837" s="652"/>
      <c r="H837" s="636">
        <v>3</v>
      </c>
      <c r="I837" s="652"/>
      <c r="J837" s="636">
        <v>16</v>
      </c>
      <c r="K837" s="653">
        <v>1</v>
      </c>
      <c r="L837" s="636">
        <v>6</v>
      </c>
      <c r="M837" s="636"/>
      <c r="N837" s="636"/>
      <c r="O837" s="636"/>
      <c r="P837" s="399" t="s">
        <v>186</v>
      </c>
      <c r="Q837" s="399" t="s">
        <v>1729</v>
      </c>
      <c r="R837" s="636"/>
      <c r="S837" s="636"/>
      <c r="T837" s="636">
        <v>3</v>
      </c>
      <c r="U837" s="636"/>
      <c r="V837" s="339">
        <v>9</v>
      </c>
      <c r="W837" s="654">
        <v>1</v>
      </c>
      <c r="X837" s="636"/>
      <c r="Y837" s="636"/>
      <c r="Z837" s="636"/>
      <c r="AA837" s="636"/>
      <c r="AB837" s="399" t="s">
        <v>187</v>
      </c>
      <c r="AC837" s="655" t="s">
        <v>2020</v>
      </c>
      <c r="AD837" s="326"/>
      <c r="AE837" s="326"/>
      <c r="AF837" s="326"/>
      <c r="AG837" s="326"/>
      <c r="AH837" s="326"/>
      <c r="AI837" s="326"/>
      <c r="AJ837" s="335"/>
      <c r="AK837" s="335"/>
      <c r="AL837" s="320"/>
      <c r="AM837" s="320" t="s">
        <v>2018</v>
      </c>
      <c r="AN837" s="330" t="s">
        <v>1669</v>
      </c>
      <c r="AO837" s="656" t="s">
        <v>99</v>
      </c>
      <c r="AP837" s="656" t="s">
        <v>68</v>
      </c>
      <c r="AQ837" s="656" t="s">
        <v>1048</v>
      </c>
      <c r="AR837" s="657" t="s">
        <v>1047</v>
      </c>
      <c r="AS837" s="656">
        <v>244</v>
      </c>
      <c r="AT837" s="406">
        <v>0</v>
      </c>
      <c r="AU837" s="406">
        <v>0</v>
      </c>
      <c r="AV837" s="406">
        <v>100160</v>
      </c>
      <c r="AW837" s="406">
        <v>100160</v>
      </c>
      <c r="AX837" s="406">
        <v>100160</v>
      </c>
      <c r="AY837" s="406">
        <v>100160</v>
      </c>
      <c r="AZ837" s="490">
        <v>10101</v>
      </c>
    </row>
    <row r="838" spans="1:57" ht="178.5">
      <c r="A838" s="493">
        <v>619</v>
      </c>
      <c r="B838" s="494" t="s">
        <v>1975</v>
      </c>
      <c r="C838" s="651">
        <v>401000007</v>
      </c>
      <c r="D838" s="635" t="s">
        <v>2017</v>
      </c>
      <c r="E838" s="622" t="s">
        <v>1665</v>
      </c>
      <c r="F838" s="652"/>
      <c r="G838" s="652"/>
      <c r="H838" s="636">
        <v>3</v>
      </c>
      <c r="I838" s="652"/>
      <c r="J838" s="636">
        <v>16</v>
      </c>
      <c r="K838" s="653">
        <v>1</v>
      </c>
      <c r="L838" s="636">
        <v>6</v>
      </c>
      <c r="M838" s="636"/>
      <c r="N838" s="636"/>
      <c r="O838" s="636"/>
      <c r="P838" s="399" t="s">
        <v>186</v>
      </c>
      <c r="Q838" s="399" t="s">
        <v>1729</v>
      </c>
      <c r="R838" s="636"/>
      <c r="S838" s="636"/>
      <c r="T838" s="636">
        <v>3</v>
      </c>
      <c r="U838" s="636"/>
      <c r="V838" s="339">
        <v>9</v>
      </c>
      <c r="W838" s="654">
        <v>1</v>
      </c>
      <c r="X838" s="636"/>
      <c r="Y838" s="636"/>
      <c r="Z838" s="636"/>
      <c r="AA838" s="636"/>
      <c r="AB838" s="399" t="s">
        <v>187</v>
      </c>
      <c r="AC838" s="655" t="s">
        <v>2020</v>
      </c>
      <c r="AD838" s="326"/>
      <c r="AE838" s="326"/>
      <c r="AF838" s="326"/>
      <c r="AG838" s="326"/>
      <c r="AH838" s="326"/>
      <c r="AI838" s="326"/>
      <c r="AJ838" s="335"/>
      <c r="AK838" s="335"/>
      <c r="AL838" s="320"/>
      <c r="AM838" s="320" t="s">
        <v>2018</v>
      </c>
      <c r="AN838" s="330" t="s">
        <v>1669</v>
      </c>
      <c r="AO838" s="656" t="s">
        <v>99</v>
      </c>
      <c r="AP838" s="656" t="s">
        <v>68</v>
      </c>
      <c r="AQ838" s="656" t="s">
        <v>1049</v>
      </c>
      <c r="AR838" s="657" t="s">
        <v>1047</v>
      </c>
      <c r="AS838" s="656" t="s">
        <v>116</v>
      </c>
      <c r="AT838" s="406">
        <v>0</v>
      </c>
      <c r="AU838" s="406">
        <v>0</v>
      </c>
      <c r="AV838" s="406">
        <v>8839.59</v>
      </c>
      <c r="AW838" s="406">
        <v>0</v>
      </c>
      <c r="AX838" s="406">
        <v>0</v>
      </c>
      <c r="AY838" s="406">
        <v>0</v>
      </c>
      <c r="AZ838" s="490">
        <v>10113</v>
      </c>
    </row>
    <row r="839" spans="1:57" ht="178.5">
      <c r="A839" s="493">
        <v>619</v>
      </c>
      <c r="B839" s="494" t="s">
        <v>1975</v>
      </c>
      <c r="C839" s="651">
        <v>401000007</v>
      </c>
      <c r="D839" s="635" t="s">
        <v>2017</v>
      </c>
      <c r="E839" s="622" t="s">
        <v>1665</v>
      </c>
      <c r="F839" s="652"/>
      <c r="G839" s="652"/>
      <c r="H839" s="636">
        <v>3</v>
      </c>
      <c r="I839" s="652"/>
      <c r="J839" s="636">
        <v>16</v>
      </c>
      <c r="K839" s="653">
        <v>1</v>
      </c>
      <c r="L839" s="636">
        <v>6</v>
      </c>
      <c r="M839" s="636"/>
      <c r="N839" s="636"/>
      <c r="O839" s="636"/>
      <c r="P839" s="399" t="s">
        <v>186</v>
      </c>
      <c r="Q839" s="399" t="s">
        <v>1729</v>
      </c>
      <c r="R839" s="636"/>
      <c r="S839" s="636"/>
      <c r="T839" s="636">
        <v>3</v>
      </c>
      <c r="U839" s="636"/>
      <c r="V839" s="339">
        <v>9</v>
      </c>
      <c r="W839" s="654">
        <v>1</v>
      </c>
      <c r="X839" s="636"/>
      <c r="Y839" s="636"/>
      <c r="Z839" s="636"/>
      <c r="AA839" s="636"/>
      <c r="AB839" s="399" t="s">
        <v>187</v>
      </c>
      <c r="AC839" s="655" t="s">
        <v>1667</v>
      </c>
      <c r="AD839" s="326"/>
      <c r="AE839" s="326"/>
      <c r="AF839" s="326"/>
      <c r="AG839" s="326"/>
      <c r="AH839" s="326"/>
      <c r="AI839" s="326"/>
      <c r="AJ839" s="335"/>
      <c r="AK839" s="335"/>
      <c r="AL839" s="320"/>
      <c r="AM839" s="320" t="s">
        <v>2018</v>
      </c>
      <c r="AN839" s="330" t="s">
        <v>1669</v>
      </c>
      <c r="AO839" s="656" t="s">
        <v>891</v>
      </c>
      <c r="AP839" s="656" t="s">
        <v>99</v>
      </c>
      <c r="AQ839" s="656" t="s">
        <v>1754</v>
      </c>
      <c r="AR839" s="657" t="s">
        <v>1755</v>
      </c>
      <c r="AS839" s="656" t="s">
        <v>1021</v>
      </c>
      <c r="AT839" s="406">
        <v>1548000</v>
      </c>
      <c r="AU839" s="406">
        <v>1133576</v>
      </c>
      <c r="AV839" s="406">
        <v>1880883.63</v>
      </c>
      <c r="AW839" s="406">
        <v>1472090</v>
      </c>
      <c r="AX839" s="406">
        <v>1414680</v>
      </c>
      <c r="AY839" s="406">
        <v>1359480</v>
      </c>
      <c r="AZ839" s="490">
        <v>10101</v>
      </c>
    </row>
    <row r="840" spans="1:57" ht="178.5">
      <c r="A840" s="493">
        <v>619</v>
      </c>
      <c r="B840" s="494" t="s">
        <v>1975</v>
      </c>
      <c r="C840" s="651">
        <v>401000007</v>
      </c>
      <c r="D840" s="635" t="s">
        <v>2017</v>
      </c>
      <c r="E840" s="622" t="s">
        <v>1665</v>
      </c>
      <c r="F840" s="652"/>
      <c r="G840" s="652"/>
      <c r="H840" s="636">
        <v>3</v>
      </c>
      <c r="I840" s="652"/>
      <c r="J840" s="636">
        <v>16</v>
      </c>
      <c r="K840" s="653">
        <v>1</v>
      </c>
      <c r="L840" s="636">
        <v>6</v>
      </c>
      <c r="M840" s="636"/>
      <c r="N840" s="636"/>
      <c r="O840" s="636"/>
      <c r="P840" s="399" t="s">
        <v>186</v>
      </c>
      <c r="Q840" s="399" t="s">
        <v>1729</v>
      </c>
      <c r="R840" s="636"/>
      <c r="S840" s="636"/>
      <c r="T840" s="636">
        <v>3</v>
      </c>
      <c r="U840" s="636"/>
      <c r="V840" s="339">
        <v>9</v>
      </c>
      <c r="W840" s="654">
        <v>1</v>
      </c>
      <c r="X840" s="636"/>
      <c r="Y840" s="636"/>
      <c r="Z840" s="636"/>
      <c r="AA840" s="636"/>
      <c r="AB840" s="399" t="s">
        <v>187</v>
      </c>
      <c r="AC840" s="655" t="s">
        <v>1667</v>
      </c>
      <c r="AD840" s="326"/>
      <c r="AE840" s="326"/>
      <c r="AF840" s="326"/>
      <c r="AG840" s="326"/>
      <c r="AH840" s="326"/>
      <c r="AI840" s="326"/>
      <c r="AJ840" s="335"/>
      <c r="AK840" s="335"/>
      <c r="AL840" s="320"/>
      <c r="AM840" s="320" t="s">
        <v>2018</v>
      </c>
      <c r="AN840" s="330" t="s">
        <v>1669</v>
      </c>
      <c r="AO840" s="656" t="s">
        <v>891</v>
      </c>
      <c r="AP840" s="656" t="s">
        <v>99</v>
      </c>
      <c r="AQ840" s="656" t="s">
        <v>1754</v>
      </c>
      <c r="AR840" s="657" t="s">
        <v>1755</v>
      </c>
      <c r="AS840" s="656" t="s">
        <v>1021</v>
      </c>
      <c r="AT840" s="406">
        <v>196209.55</v>
      </c>
      <c r="AU840" s="406">
        <v>0</v>
      </c>
      <c r="AV840" s="406">
        <v>0</v>
      </c>
      <c r="AW840" s="406">
        <v>0</v>
      </c>
      <c r="AX840" s="406">
        <v>0</v>
      </c>
      <c r="AY840" s="406">
        <v>0</v>
      </c>
      <c r="AZ840" s="490">
        <v>10113</v>
      </c>
    </row>
    <row r="841" spans="1:57" ht="178.5">
      <c r="A841" s="493">
        <v>619</v>
      </c>
      <c r="B841" s="494" t="s">
        <v>1975</v>
      </c>
      <c r="C841" s="651">
        <v>401000007</v>
      </c>
      <c r="D841" s="635" t="s">
        <v>2017</v>
      </c>
      <c r="E841" s="622" t="s">
        <v>1665</v>
      </c>
      <c r="F841" s="652"/>
      <c r="G841" s="652"/>
      <c r="H841" s="636">
        <v>3</v>
      </c>
      <c r="I841" s="652"/>
      <c r="J841" s="636">
        <v>16</v>
      </c>
      <c r="K841" s="653">
        <v>1</v>
      </c>
      <c r="L841" s="636">
        <v>6</v>
      </c>
      <c r="M841" s="636"/>
      <c r="N841" s="636"/>
      <c r="O841" s="636"/>
      <c r="P841" s="399" t="s">
        <v>186</v>
      </c>
      <c r="Q841" s="399" t="s">
        <v>1729</v>
      </c>
      <c r="R841" s="636"/>
      <c r="S841" s="636"/>
      <c r="T841" s="636">
        <v>3</v>
      </c>
      <c r="U841" s="636"/>
      <c r="V841" s="339">
        <v>9</v>
      </c>
      <c r="W841" s="654">
        <v>1</v>
      </c>
      <c r="X841" s="636"/>
      <c r="Y841" s="636"/>
      <c r="Z841" s="636"/>
      <c r="AA841" s="636"/>
      <c r="AB841" s="399" t="s">
        <v>187</v>
      </c>
      <c r="AC841" s="655" t="s">
        <v>1667</v>
      </c>
      <c r="AD841" s="326"/>
      <c r="AE841" s="326"/>
      <c r="AF841" s="326"/>
      <c r="AG841" s="326"/>
      <c r="AH841" s="326"/>
      <c r="AI841" s="326"/>
      <c r="AJ841" s="335"/>
      <c r="AK841" s="335"/>
      <c r="AL841" s="320"/>
      <c r="AM841" s="320" t="s">
        <v>2018</v>
      </c>
      <c r="AN841" s="330" t="s">
        <v>1669</v>
      </c>
      <c r="AO841" s="656" t="s">
        <v>891</v>
      </c>
      <c r="AP841" s="656" t="s">
        <v>99</v>
      </c>
      <c r="AQ841" s="656" t="s">
        <v>2021</v>
      </c>
      <c r="AR841" s="657" t="s">
        <v>1755</v>
      </c>
      <c r="AS841" s="656" t="s">
        <v>1021</v>
      </c>
      <c r="AT841" s="406">
        <v>0</v>
      </c>
      <c r="AU841" s="406">
        <v>0</v>
      </c>
      <c r="AV841" s="406">
        <v>256766</v>
      </c>
      <c r="AW841" s="406">
        <v>0</v>
      </c>
      <c r="AX841" s="406">
        <v>0</v>
      </c>
      <c r="AY841" s="406">
        <v>0</v>
      </c>
      <c r="AZ841" s="490">
        <v>10113</v>
      </c>
    </row>
    <row r="842" spans="1:57" ht="178.5">
      <c r="A842" s="493">
        <v>619</v>
      </c>
      <c r="B842" s="494" t="s">
        <v>1975</v>
      </c>
      <c r="C842" s="651">
        <v>401000007</v>
      </c>
      <c r="D842" s="635" t="s">
        <v>2017</v>
      </c>
      <c r="E842" s="622" t="s">
        <v>1665</v>
      </c>
      <c r="F842" s="652"/>
      <c r="G842" s="652"/>
      <c r="H842" s="636">
        <v>3</v>
      </c>
      <c r="I842" s="652"/>
      <c r="J842" s="636">
        <v>16</v>
      </c>
      <c r="K842" s="653">
        <v>1</v>
      </c>
      <c r="L842" s="636">
        <v>6</v>
      </c>
      <c r="M842" s="636"/>
      <c r="N842" s="636"/>
      <c r="O842" s="636"/>
      <c r="P842" s="399" t="s">
        <v>186</v>
      </c>
      <c r="Q842" s="399" t="s">
        <v>1729</v>
      </c>
      <c r="R842" s="636"/>
      <c r="S842" s="636"/>
      <c r="T842" s="636">
        <v>3</v>
      </c>
      <c r="U842" s="636"/>
      <c r="V842" s="339">
        <v>9</v>
      </c>
      <c r="W842" s="654">
        <v>1</v>
      </c>
      <c r="X842" s="636"/>
      <c r="Y842" s="636"/>
      <c r="Z842" s="636"/>
      <c r="AA842" s="636"/>
      <c r="AB842" s="399" t="s">
        <v>187</v>
      </c>
      <c r="AC842" s="655" t="s">
        <v>1667</v>
      </c>
      <c r="AD842" s="326"/>
      <c r="AE842" s="326"/>
      <c r="AF842" s="326"/>
      <c r="AG842" s="326"/>
      <c r="AH842" s="326"/>
      <c r="AI842" s="326"/>
      <c r="AJ842" s="335"/>
      <c r="AK842" s="335"/>
      <c r="AL842" s="320"/>
      <c r="AM842" s="320" t="s">
        <v>2018</v>
      </c>
      <c r="AN842" s="330" t="s">
        <v>1669</v>
      </c>
      <c r="AO842" s="656" t="s">
        <v>891</v>
      </c>
      <c r="AP842" s="656" t="s">
        <v>99</v>
      </c>
      <c r="AQ842" s="656" t="s">
        <v>1754</v>
      </c>
      <c r="AR842" s="657" t="s">
        <v>1755</v>
      </c>
      <c r="AS842" s="656">
        <v>244</v>
      </c>
      <c r="AT842" s="406">
        <v>2534907.8199999998</v>
      </c>
      <c r="AU842" s="406">
        <v>2370192.21</v>
      </c>
      <c r="AV842" s="406">
        <v>2492930</v>
      </c>
      <c r="AW842" s="406">
        <v>2492930</v>
      </c>
      <c r="AX842" s="406">
        <v>2492930</v>
      </c>
      <c r="AY842" s="406">
        <v>2492930</v>
      </c>
      <c r="AZ842" s="490">
        <v>10101</v>
      </c>
    </row>
    <row r="843" spans="1:57" ht="178.5">
      <c r="A843" s="493">
        <v>619</v>
      </c>
      <c r="B843" s="494" t="s">
        <v>1975</v>
      </c>
      <c r="C843" s="651">
        <v>401000007</v>
      </c>
      <c r="D843" s="635" t="s">
        <v>2017</v>
      </c>
      <c r="E843" s="622" t="s">
        <v>1665</v>
      </c>
      <c r="F843" s="652"/>
      <c r="G843" s="652"/>
      <c r="H843" s="636">
        <v>3</v>
      </c>
      <c r="I843" s="652"/>
      <c r="J843" s="636">
        <v>16</v>
      </c>
      <c r="K843" s="653">
        <v>1</v>
      </c>
      <c r="L843" s="636">
        <v>6</v>
      </c>
      <c r="M843" s="636"/>
      <c r="N843" s="636"/>
      <c r="O843" s="636"/>
      <c r="P843" s="399" t="s">
        <v>186</v>
      </c>
      <c r="Q843" s="399" t="s">
        <v>1729</v>
      </c>
      <c r="R843" s="636"/>
      <c r="S843" s="636"/>
      <c r="T843" s="636">
        <v>3</v>
      </c>
      <c r="U843" s="636"/>
      <c r="V843" s="339">
        <v>9</v>
      </c>
      <c r="W843" s="654">
        <v>1</v>
      </c>
      <c r="X843" s="636"/>
      <c r="Y843" s="636"/>
      <c r="Z843" s="636"/>
      <c r="AA843" s="636"/>
      <c r="AB843" s="399" t="s">
        <v>187</v>
      </c>
      <c r="AC843" s="655" t="s">
        <v>1667</v>
      </c>
      <c r="AD843" s="326"/>
      <c r="AE843" s="326"/>
      <c r="AF843" s="326"/>
      <c r="AG843" s="326"/>
      <c r="AH843" s="326"/>
      <c r="AI843" s="326"/>
      <c r="AJ843" s="335"/>
      <c r="AK843" s="335"/>
      <c r="AL843" s="320"/>
      <c r="AM843" s="320" t="s">
        <v>2018</v>
      </c>
      <c r="AN843" s="330" t="s">
        <v>1669</v>
      </c>
      <c r="AO843" s="656" t="s">
        <v>891</v>
      </c>
      <c r="AP843" s="656" t="s">
        <v>99</v>
      </c>
      <c r="AQ843" s="656" t="s">
        <v>2021</v>
      </c>
      <c r="AR843" s="657" t="s">
        <v>1755</v>
      </c>
      <c r="AS843" s="656" t="s">
        <v>116</v>
      </c>
      <c r="AT843" s="406">
        <v>0</v>
      </c>
      <c r="AU843" s="406">
        <v>0</v>
      </c>
      <c r="AV843" s="406">
        <v>132023.97</v>
      </c>
      <c r="AW843" s="406">
        <v>0</v>
      </c>
      <c r="AX843" s="406">
        <v>0</v>
      </c>
      <c r="AY843" s="406">
        <v>0</v>
      </c>
      <c r="AZ843" s="490">
        <v>10113</v>
      </c>
    </row>
    <row r="844" spans="1:57" ht="89.25">
      <c r="A844" s="493">
        <v>619</v>
      </c>
      <c r="B844" s="494" t="s">
        <v>1975</v>
      </c>
      <c r="C844" s="651">
        <v>401000016</v>
      </c>
      <c r="D844" s="635" t="s">
        <v>1756</v>
      </c>
      <c r="E844" s="622" t="s">
        <v>1665</v>
      </c>
      <c r="F844" s="652"/>
      <c r="G844" s="652"/>
      <c r="H844" s="636">
        <v>3</v>
      </c>
      <c r="I844" s="652"/>
      <c r="J844" s="636">
        <v>16</v>
      </c>
      <c r="K844" s="653">
        <v>1</v>
      </c>
      <c r="L844" s="636">
        <v>8</v>
      </c>
      <c r="M844" s="636"/>
      <c r="N844" s="636"/>
      <c r="O844" s="636"/>
      <c r="P844" s="399" t="s">
        <v>186</v>
      </c>
      <c r="Q844" s="399" t="s">
        <v>1729</v>
      </c>
      <c r="R844" s="636"/>
      <c r="S844" s="636"/>
      <c r="T844" s="636">
        <v>3</v>
      </c>
      <c r="U844" s="636"/>
      <c r="V844" s="339">
        <v>9</v>
      </c>
      <c r="W844" s="654">
        <v>1</v>
      </c>
      <c r="X844" s="636"/>
      <c r="Y844" s="636"/>
      <c r="Z844" s="636"/>
      <c r="AA844" s="636"/>
      <c r="AB844" s="399" t="s">
        <v>187</v>
      </c>
      <c r="AC844" s="655" t="s">
        <v>2022</v>
      </c>
      <c r="AD844" s="326"/>
      <c r="AE844" s="326"/>
      <c r="AF844" s="326"/>
      <c r="AG844" s="326"/>
      <c r="AH844" s="326"/>
      <c r="AI844" s="326"/>
      <c r="AJ844" s="335">
        <v>1</v>
      </c>
      <c r="AK844" s="335">
        <v>3</v>
      </c>
      <c r="AL844" s="320"/>
      <c r="AM844" s="320"/>
      <c r="AN844" s="330" t="s">
        <v>2023</v>
      </c>
      <c r="AO844" s="656" t="s">
        <v>891</v>
      </c>
      <c r="AP844" s="656" t="s">
        <v>200</v>
      </c>
      <c r="AQ844" s="656" t="s">
        <v>2024</v>
      </c>
      <c r="AR844" s="657" t="s">
        <v>1762</v>
      </c>
      <c r="AS844" s="656" t="s">
        <v>116</v>
      </c>
      <c r="AT844" s="406">
        <v>500000</v>
      </c>
      <c r="AU844" s="406">
        <v>500000</v>
      </c>
      <c r="AV844" s="406">
        <v>0</v>
      </c>
      <c r="AW844" s="406">
        <v>0</v>
      </c>
      <c r="AX844" s="406">
        <v>0</v>
      </c>
      <c r="AY844" s="406">
        <v>0</v>
      </c>
      <c r="AZ844" s="490">
        <v>10101</v>
      </c>
    </row>
    <row r="845" spans="1:57" ht="216.75">
      <c r="A845" s="493">
        <v>619</v>
      </c>
      <c r="B845" s="494" t="s">
        <v>1975</v>
      </c>
      <c r="C845" s="651">
        <v>401000016</v>
      </c>
      <c r="D845" s="635" t="s">
        <v>1756</v>
      </c>
      <c r="E845" s="622" t="s">
        <v>1665</v>
      </c>
      <c r="F845" s="652"/>
      <c r="G845" s="652"/>
      <c r="H845" s="636">
        <v>3</v>
      </c>
      <c r="I845" s="652"/>
      <c r="J845" s="636">
        <v>16</v>
      </c>
      <c r="K845" s="653">
        <v>1</v>
      </c>
      <c r="L845" s="636">
        <v>8</v>
      </c>
      <c r="M845" s="636"/>
      <c r="N845" s="636"/>
      <c r="O845" s="636"/>
      <c r="P845" s="399" t="s">
        <v>186</v>
      </c>
      <c r="Q845" s="399" t="s">
        <v>1729</v>
      </c>
      <c r="R845" s="636"/>
      <c r="S845" s="636"/>
      <c r="T845" s="636">
        <v>3</v>
      </c>
      <c r="U845" s="636"/>
      <c r="V845" s="339">
        <v>9</v>
      </c>
      <c r="W845" s="654">
        <v>1</v>
      </c>
      <c r="X845" s="636"/>
      <c r="Y845" s="636"/>
      <c r="Z845" s="636"/>
      <c r="AA845" s="636"/>
      <c r="AB845" s="399" t="s">
        <v>187</v>
      </c>
      <c r="AC845" s="655" t="s">
        <v>2025</v>
      </c>
      <c r="AD845" s="326"/>
      <c r="AE845" s="326"/>
      <c r="AF845" s="326"/>
      <c r="AG845" s="326"/>
      <c r="AH845" s="326"/>
      <c r="AI845" s="326"/>
      <c r="AJ845" s="335" t="s">
        <v>2026</v>
      </c>
      <c r="AK845" s="335" t="s">
        <v>2027</v>
      </c>
      <c r="AL845" s="320"/>
      <c r="AM845" s="320"/>
      <c r="AN845" s="330" t="s">
        <v>2028</v>
      </c>
      <c r="AO845" s="656" t="s">
        <v>99</v>
      </c>
      <c r="AP845" s="656" t="s">
        <v>68</v>
      </c>
      <c r="AQ845" s="656" t="s">
        <v>1768</v>
      </c>
      <c r="AR845" s="657" t="s">
        <v>1937</v>
      </c>
      <c r="AS845" s="656" t="s">
        <v>116</v>
      </c>
      <c r="AT845" s="406">
        <v>0</v>
      </c>
      <c r="AU845" s="406">
        <v>0</v>
      </c>
      <c r="AV845" s="406">
        <v>900000</v>
      </c>
      <c r="AW845" s="406">
        <v>0</v>
      </c>
      <c r="AX845" s="406">
        <v>0</v>
      </c>
      <c r="AY845" s="406">
        <v>0</v>
      </c>
      <c r="AZ845" s="490">
        <v>10101</v>
      </c>
    </row>
    <row r="846" spans="1:57" ht="76.5">
      <c r="A846" s="493">
        <v>619</v>
      </c>
      <c r="B846" s="494" t="s">
        <v>1975</v>
      </c>
      <c r="C846" s="651">
        <v>401000030</v>
      </c>
      <c r="D846" s="635" t="s">
        <v>649</v>
      </c>
      <c r="E846" s="622" t="s">
        <v>1665</v>
      </c>
      <c r="F846" s="652"/>
      <c r="G846" s="652"/>
      <c r="H846" s="636">
        <v>3</v>
      </c>
      <c r="I846" s="652"/>
      <c r="J846" s="636">
        <v>16</v>
      </c>
      <c r="K846" s="653">
        <v>1</v>
      </c>
      <c r="L846" s="636">
        <v>17</v>
      </c>
      <c r="M846" s="636"/>
      <c r="N846" s="636"/>
      <c r="O846" s="636"/>
      <c r="P846" s="399" t="s">
        <v>186</v>
      </c>
      <c r="Q846" s="399" t="s">
        <v>1729</v>
      </c>
      <c r="R846" s="636"/>
      <c r="S846" s="636"/>
      <c r="T846" s="636">
        <v>3</v>
      </c>
      <c r="U846" s="636"/>
      <c r="V846" s="339">
        <v>9</v>
      </c>
      <c r="W846" s="654">
        <v>1</v>
      </c>
      <c r="X846" s="636"/>
      <c r="Y846" s="636"/>
      <c r="Z846" s="636"/>
      <c r="AA846" s="636"/>
      <c r="AB846" s="399" t="s">
        <v>187</v>
      </c>
      <c r="AC846" s="655" t="s">
        <v>1750</v>
      </c>
      <c r="AD846" s="326"/>
      <c r="AE846" s="326"/>
      <c r="AF846" s="326"/>
      <c r="AG846" s="326"/>
      <c r="AH846" s="326"/>
      <c r="AI846" s="326"/>
      <c r="AJ846" s="335"/>
      <c r="AK846" s="335"/>
      <c r="AL846" s="320"/>
      <c r="AM846" s="320" t="s">
        <v>2029</v>
      </c>
      <c r="AN846" s="330" t="s">
        <v>1707</v>
      </c>
      <c r="AO846" s="656" t="s">
        <v>208</v>
      </c>
      <c r="AP846" s="656" t="s">
        <v>99</v>
      </c>
      <c r="AQ846" s="656" t="s">
        <v>209</v>
      </c>
      <c r="AR846" s="657" t="s">
        <v>621</v>
      </c>
      <c r="AS846" s="656">
        <v>244</v>
      </c>
      <c r="AT846" s="406">
        <v>1161500</v>
      </c>
      <c r="AU846" s="406">
        <v>955238</v>
      </c>
      <c r="AV846" s="406">
        <v>911500</v>
      </c>
      <c r="AW846" s="406">
        <v>911500</v>
      </c>
      <c r="AX846" s="406">
        <v>911500</v>
      </c>
      <c r="AY846" s="406">
        <v>911500</v>
      </c>
      <c r="AZ846" s="490">
        <v>10101</v>
      </c>
    </row>
    <row r="847" spans="1:57" ht="76.5">
      <c r="A847" s="493">
        <v>619</v>
      </c>
      <c r="B847" s="494" t="s">
        <v>1975</v>
      </c>
      <c r="C847" s="651">
        <v>401000030</v>
      </c>
      <c r="D847" s="635" t="s">
        <v>649</v>
      </c>
      <c r="E847" s="622" t="s">
        <v>1665</v>
      </c>
      <c r="F847" s="652"/>
      <c r="G847" s="652"/>
      <c r="H847" s="636">
        <v>3</v>
      </c>
      <c r="I847" s="652"/>
      <c r="J847" s="636">
        <v>16</v>
      </c>
      <c r="K847" s="653">
        <v>1</v>
      </c>
      <c r="L847" s="636">
        <v>17</v>
      </c>
      <c r="M847" s="636"/>
      <c r="N847" s="636"/>
      <c r="O847" s="636"/>
      <c r="P847" s="399" t="s">
        <v>186</v>
      </c>
      <c r="Q847" s="399" t="s">
        <v>1729</v>
      </c>
      <c r="R847" s="636"/>
      <c r="S847" s="636"/>
      <c r="T847" s="636">
        <v>3</v>
      </c>
      <c r="U847" s="636"/>
      <c r="V847" s="339">
        <v>9</v>
      </c>
      <c r="W847" s="654">
        <v>1</v>
      </c>
      <c r="X847" s="636"/>
      <c r="Y847" s="636"/>
      <c r="Z847" s="636"/>
      <c r="AA847" s="636"/>
      <c r="AB847" s="399" t="s">
        <v>187</v>
      </c>
      <c r="AC847" s="655" t="s">
        <v>1750</v>
      </c>
      <c r="AD847" s="326"/>
      <c r="AE847" s="326"/>
      <c r="AF847" s="326"/>
      <c r="AG847" s="326"/>
      <c r="AH847" s="326"/>
      <c r="AI847" s="326"/>
      <c r="AJ847" s="335"/>
      <c r="AK847" s="335"/>
      <c r="AL847" s="320"/>
      <c r="AM847" s="320" t="s">
        <v>2029</v>
      </c>
      <c r="AN847" s="330" t="s">
        <v>1707</v>
      </c>
      <c r="AO847" s="656" t="s">
        <v>208</v>
      </c>
      <c r="AP847" s="656" t="s">
        <v>99</v>
      </c>
      <c r="AQ847" s="656" t="s">
        <v>2030</v>
      </c>
      <c r="AR847" s="657" t="s">
        <v>621</v>
      </c>
      <c r="AS847" s="656" t="s">
        <v>116</v>
      </c>
      <c r="AT847" s="406">
        <v>0</v>
      </c>
      <c r="AU847" s="406">
        <v>0</v>
      </c>
      <c r="AV847" s="406">
        <v>206262</v>
      </c>
      <c r="AW847" s="406">
        <v>0</v>
      </c>
      <c r="AX847" s="406">
        <v>0</v>
      </c>
      <c r="AY847" s="406">
        <v>0</v>
      </c>
      <c r="AZ847" s="490">
        <v>10113</v>
      </c>
    </row>
    <row r="848" spans="1:57" ht="76.5">
      <c r="A848" s="493">
        <v>619</v>
      </c>
      <c r="B848" s="494" t="s">
        <v>1975</v>
      </c>
      <c r="C848" s="651">
        <v>401000030</v>
      </c>
      <c r="D848" s="635" t="s">
        <v>649</v>
      </c>
      <c r="E848" s="622" t="s">
        <v>1665</v>
      </c>
      <c r="F848" s="652"/>
      <c r="G848" s="652"/>
      <c r="H848" s="636">
        <v>3</v>
      </c>
      <c r="I848" s="652"/>
      <c r="J848" s="636">
        <v>16</v>
      </c>
      <c r="K848" s="653">
        <v>1</v>
      </c>
      <c r="L848" s="636">
        <v>17</v>
      </c>
      <c r="M848" s="636"/>
      <c r="N848" s="636"/>
      <c r="O848" s="636"/>
      <c r="P848" s="399" t="s">
        <v>186</v>
      </c>
      <c r="Q848" s="399" t="s">
        <v>1729</v>
      </c>
      <c r="R848" s="636"/>
      <c r="S848" s="636"/>
      <c r="T848" s="636">
        <v>3</v>
      </c>
      <c r="U848" s="636"/>
      <c r="V848" s="339">
        <v>9</v>
      </c>
      <c r="W848" s="654">
        <v>1</v>
      </c>
      <c r="X848" s="636"/>
      <c r="Y848" s="636"/>
      <c r="Z848" s="636"/>
      <c r="AA848" s="636"/>
      <c r="AB848" s="399" t="s">
        <v>187</v>
      </c>
      <c r="AC848" s="655" t="s">
        <v>1750</v>
      </c>
      <c r="AD848" s="326"/>
      <c r="AE848" s="326"/>
      <c r="AF848" s="326"/>
      <c r="AG848" s="326"/>
      <c r="AH848" s="326"/>
      <c r="AI848" s="326"/>
      <c r="AJ848" s="335"/>
      <c r="AK848" s="335"/>
      <c r="AL848" s="320"/>
      <c r="AM848" s="320" t="s">
        <v>2029</v>
      </c>
      <c r="AN848" s="330" t="s">
        <v>1707</v>
      </c>
      <c r="AO848" s="656" t="s">
        <v>208</v>
      </c>
      <c r="AP848" s="656" t="s">
        <v>99</v>
      </c>
      <c r="AQ848" s="656" t="s">
        <v>1772</v>
      </c>
      <c r="AR848" s="657" t="s">
        <v>1773</v>
      </c>
      <c r="AS848" s="656">
        <v>244</v>
      </c>
      <c r="AT848" s="406">
        <v>1421175</v>
      </c>
      <c r="AU848" s="406">
        <v>1421175</v>
      </c>
      <c r="AV848" s="406">
        <v>1551000</v>
      </c>
      <c r="AW848" s="406">
        <v>1551000</v>
      </c>
      <c r="AX848" s="406">
        <v>1551000</v>
      </c>
      <c r="AY848" s="406">
        <v>1551000</v>
      </c>
      <c r="AZ848" s="490">
        <v>10101</v>
      </c>
      <c r="BA848" s="253">
        <f>AW846+AW848</f>
        <v>2462500</v>
      </c>
      <c r="BB848" s="253">
        <f>AX846+AX848</f>
        <v>2462500</v>
      </c>
      <c r="BC848" s="253">
        <f>AY846+AY848</f>
        <v>2462500</v>
      </c>
      <c r="BD848" s="275">
        <f>AZ846+AZ848</f>
        <v>20202</v>
      </c>
      <c r="BE848" s="249">
        <f>BA846+BA848</f>
        <v>2462500</v>
      </c>
    </row>
    <row r="849" spans="1:52" ht="165.75">
      <c r="A849" s="493">
        <v>619</v>
      </c>
      <c r="B849" s="494" t="s">
        <v>1975</v>
      </c>
      <c r="C849" s="651">
        <v>401000032</v>
      </c>
      <c r="D849" s="635" t="s">
        <v>1904</v>
      </c>
      <c r="E849" s="622" t="s">
        <v>1665</v>
      </c>
      <c r="F849" s="652"/>
      <c r="G849" s="652"/>
      <c r="H849" s="636">
        <v>3</v>
      </c>
      <c r="I849" s="652"/>
      <c r="J849" s="636">
        <v>16</v>
      </c>
      <c r="K849" s="653">
        <v>1</v>
      </c>
      <c r="L849" s="636">
        <v>17</v>
      </c>
      <c r="M849" s="636"/>
      <c r="N849" s="636"/>
      <c r="O849" s="636"/>
      <c r="P849" s="399" t="s">
        <v>186</v>
      </c>
      <c r="Q849" s="399" t="s">
        <v>1729</v>
      </c>
      <c r="R849" s="636"/>
      <c r="S849" s="636"/>
      <c r="T849" s="636">
        <v>3</v>
      </c>
      <c r="U849" s="636"/>
      <c r="V849" s="339">
        <v>9</v>
      </c>
      <c r="W849" s="654">
        <v>1</v>
      </c>
      <c r="X849" s="636"/>
      <c r="Y849" s="636"/>
      <c r="Z849" s="636"/>
      <c r="AA849" s="636"/>
      <c r="AB849" s="399" t="s">
        <v>187</v>
      </c>
      <c r="AC849" s="655" t="s">
        <v>1750</v>
      </c>
      <c r="AD849" s="326"/>
      <c r="AE849" s="326"/>
      <c r="AF849" s="326"/>
      <c r="AG849" s="326"/>
      <c r="AH849" s="326"/>
      <c r="AI849" s="326"/>
      <c r="AJ849" s="335"/>
      <c r="AK849" s="335"/>
      <c r="AL849" s="320"/>
      <c r="AM849" s="320" t="s">
        <v>2031</v>
      </c>
      <c r="AN849" s="330" t="s">
        <v>1707</v>
      </c>
      <c r="AO849" s="656" t="s">
        <v>208</v>
      </c>
      <c r="AP849" s="656" t="s">
        <v>99</v>
      </c>
      <c r="AQ849" s="656" t="s">
        <v>627</v>
      </c>
      <c r="AR849" s="657" t="s">
        <v>628</v>
      </c>
      <c r="AS849" s="656" t="s">
        <v>1021</v>
      </c>
      <c r="AT849" s="406">
        <v>3607666.67</v>
      </c>
      <c r="AU849" s="406">
        <v>150000</v>
      </c>
      <c r="AV849" s="406">
        <v>0</v>
      </c>
      <c r="AW849" s="406">
        <v>0</v>
      </c>
      <c r="AX849" s="406">
        <v>0</v>
      </c>
      <c r="AY849" s="406">
        <v>0</v>
      </c>
      <c r="AZ849" s="490">
        <v>10101</v>
      </c>
    </row>
    <row r="850" spans="1:52" ht="165.75">
      <c r="A850" s="493">
        <v>619</v>
      </c>
      <c r="B850" s="494" t="s">
        <v>1975</v>
      </c>
      <c r="C850" s="651">
        <v>401000032</v>
      </c>
      <c r="D850" s="635" t="s">
        <v>1904</v>
      </c>
      <c r="E850" s="622" t="s">
        <v>1665</v>
      </c>
      <c r="F850" s="652"/>
      <c r="G850" s="652"/>
      <c r="H850" s="636">
        <v>3</v>
      </c>
      <c r="I850" s="652"/>
      <c r="J850" s="636">
        <v>16</v>
      </c>
      <c r="K850" s="653">
        <v>1</v>
      </c>
      <c r="L850" s="636">
        <v>17</v>
      </c>
      <c r="M850" s="636"/>
      <c r="N850" s="636"/>
      <c r="O850" s="636"/>
      <c r="P850" s="399" t="s">
        <v>186</v>
      </c>
      <c r="Q850" s="399" t="s">
        <v>1729</v>
      </c>
      <c r="R850" s="636"/>
      <c r="S850" s="636"/>
      <c r="T850" s="636">
        <v>3</v>
      </c>
      <c r="U850" s="636"/>
      <c r="V850" s="339">
        <v>9</v>
      </c>
      <c r="W850" s="654">
        <v>1</v>
      </c>
      <c r="X850" s="636"/>
      <c r="Y850" s="636"/>
      <c r="Z850" s="636"/>
      <c r="AA850" s="636"/>
      <c r="AB850" s="399" t="s">
        <v>187</v>
      </c>
      <c r="AC850" s="655" t="s">
        <v>1750</v>
      </c>
      <c r="AD850" s="326"/>
      <c r="AE850" s="326"/>
      <c r="AF850" s="326"/>
      <c r="AG850" s="326"/>
      <c r="AH850" s="326"/>
      <c r="AI850" s="326"/>
      <c r="AJ850" s="335"/>
      <c r="AK850" s="335"/>
      <c r="AL850" s="320"/>
      <c r="AM850" s="320" t="s">
        <v>2031</v>
      </c>
      <c r="AN850" s="330" t="s">
        <v>1707</v>
      </c>
      <c r="AO850" s="656" t="s">
        <v>208</v>
      </c>
      <c r="AP850" s="656" t="s">
        <v>99</v>
      </c>
      <c r="AQ850" s="656" t="s">
        <v>684</v>
      </c>
      <c r="AR850" s="657" t="s">
        <v>628</v>
      </c>
      <c r="AS850" s="656" t="s">
        <v>1021</v>
      </c>
      <c r="AT850" s="406">
        <v>0</v>
      </c>
      <c r="AU850" s="406">
        <v>0</v>
      </c>
      <c r="AV850" s="406">
        <v>3457666.67</v>
      </c>
      <c r="AW850" s="406">
        <v>0</v>
      </c>
      <c r="AX850" s="406">
        <v>0</v>
      </c>
      <c r="AY850" s="406">
        <v>0</v>
      </c>
      <c r="AZ850" s="490">
        <v>10113</v>
      </c>
    </row>
    <row r="851" spans="1:52" ht="165.75">
      <c r="A851" s="493">
        <v>619</v>
      </c>
      <c r="B851" s="494" t="s">
        <v>1975</v>
      </c>
      <c r="C851" s="651">
        <v>401000032</v>
      </c>
      <c r="D851" s="635" t="s">
        <v>1904</v>
      </c>
      <c r="E851" s="622" t="s">
        <v>1665</v>
      </c>
      <c r="F851" s="652"/>
      <c r="G851" s="652"/>
      <c r="H851" s="636">
        <v>3</v>
      </c>
      <c r="I851" s="652"/>
      <c r="J851" s="636">
        <v>16</v>
      </c>
      <c r="K851" s="653">
        <v>1</v>
      </c>
      <c r="L851" s="636">
        <v>17</v>
      </c>
      <c r="M851" s="636"/>
      <c r="N851" s="636"/>
      <c r="O851" s="636"/>
      <c r="P851" s="399" t="s">
        <v>186</v>
      </c>
      <c r="Q851" s="399" t="s">
        <v>1729</v>
      </c>
      <c r="R851" s="636"/>
      <c r="S851" s="636"/>
      <c r="T851" s="636">
        <v>3</v>
      </c>
      <c r="U851" s="636"/>
      <c r="V851" s="339">
        <v>9</v>
      </c>
      <c r="W851" s="654">
        <v>1</v>
      </c>
      <c r="X851" s="636"/>
      <c r="Y851" s="636"/>
      <c r="Z851" s="636"/>
      <c r="AA851" s="636"/>
      <c r="AB851" s="399" t="s">
        <v>187</v>
      </c>
      <c r="AC851" s="655" t="s">
        <v>1750</v>
      </c>
      <c r="AD851" s="326"/>
      <c r="AE851" s="326"/>
      <c r="AF851" s="326"/>
      <c r="AG851" s="326"/>
      <c r="AH851" s="326"/>
      <c r="AI851" s="326"/>
      <c r="AJ851" s="335"/>
      <c r="AK851" s="335"/>
      <c r="AL851" s="320"/>
      <c r="AM851" s="320" t="s">
        <v>2031</v>
      </c>
      <c r="AN851" s="330" t="s">
        <v>1707</v>
      </c>
      <c r="AO851" s="656" t="s">
        <v>208</v>
      </c>
      <c r="AP851" s="656" t="s">
        <v>99</v>
      </c>
      <c r="AQ851" s="656" t="s">
        <v>1914</v>
      </c>
      <c r="AR851" s="657" t="s">
        <v>1915</v>
      </c>
      <c r="AS851" s="656" t="s">
        <v>1021</v>
      </c>
      <c r="AT851" s="406">
        <v>0</v>
      </c>
      <c r="AU851" s="406">
        <v>0</v>
      </c>
      <c r="AV851" s="406">
        <v>118544.34</v>
      </c>
      <c r="AW851" s="406">
        <v>0</v>
      </c>
      <c r="AX851" s="406">
        <v>0</v>
      </c>
      <c r="AY851" s="406">
        <v>0</v>
      </c>
      <c r="AZ851" s="490">
        <v>10101</v>
      </c>
    </row>
    <row r="852" spans="1:52" ht="216.75">
      <c r="A852" s="493">
        <v>619</v>
      </c>
      <c r="B852" s="494" t="s">
        <v>1975</v>
      </c>
      <c r="C852" s="651">
        <v>401000032</v>
      </c>
      <c r="D852" s="635" t="s">
        <v>1904</v>
      </c>
      <c r="E852" s="622" t="s">
        <v>1665</v>
      </c>
      <c r="F852" s="652"/>
      <c r="G852" s="652"/>
      <c r="H852" s="636">
        <v>3</v>
      </c>
      <c r="I852" s="652"/>
      <c r="J852" s="636">
        <v>16</v>
      </c>
      <c r="K852" s="653">
        <v>1</v>
      </c>
      <c r="L852" s="636">
        <v>17</v>
      </c>
      <c r="M852" s="636"/>
      <c r="N852" s="636"/>
      <c r="O852" s="636"/>
      <c r="P852" s="399" t="s">
        <v>186</v>
      </c>
      <c r="Q852" s="399" t="s">
        <v>2032</v>
      </c>
      <c r="R852" s="636" t="s">
        <v>2033</v>
      </c>
      <c r="S852" s="636"/>
      <c r="T852" s="636" t="s">
        <v>94</v>
      </c>
      <c r="U852" s="636"/>
      <c r="V852" s="339" t="s">
        <v>1032</v>
      </c>
      <c r="W852" s="654" t="s">
        <v>95</v>
      </c>
      <c r="X852" s="636" t="s">
        <v>2034</v>
      </c>
      <c r="Y852" s="636"/>
      <c r="Z852" s="636"/>
      <c r="AA852" s="636"/>
      <c r="AB852" s="399" t="s">
        <v>2035</v>
      </c>
      <c r="AC852" s="655" t="s">
        <v>1750</v>
      </c>
      <c r="AD852" s="326"/>
      <c r="AE852" s="326"/>
      <c r="AF852" s="326"/>
      <c r="AG852" s="326"/>
      <c r="AH852" s="326"/>
      <c r="AI852" s="326"/>
      <c r="AJ852" s="335"/>
      <c r="AK852" s="335"/>
      <c r="AL852" s="320"/>
      <c r="AM852" s="320" t="s">
        <v>2031</v>
      </c>
      <c r="AN852" s="330" t="s">
        <v>1707</v>
      </c>
      <c r="AO852" s="656" t="s">
        <v>208</v>
      </c>
      <c r="AP852" s="656" t="s">
        <v>99</v>
      </c>
      <c r="AQ852" s="656" t="s">
        <v>1912</v>
      </c>
      <c r="AR852" s="657" t="s">
        <v>2036</v>
      </c>
      <c r="AS852" s="656" t="s">
        <v>1021</v>
      </c>
      <c r="AT852" s="406">
        <v>0</v>
      </c>
      <c r="AU852" s="406">
        <v>0</v>
      </c>
      <c r="AV852" s="406">
        <v>393708.5</v>
      </c>
      <c r="AW852" s="406">
        <v>0</v>
      </c>
      <c r="AX852" s="406">
        <v>0</v>
      </c>
      <c r="AY852" s="406">
        <v>0</v>
      </c>
      <c r="AZ852" s="490">
        <v>10306</v>
      </c>
    </row>
    <row r="853" spans="1:52" ht="216.75">
      <c r="A853" s="493">
        <v>619</v>
      </c>
      <c r="B853" s="494" t="s">
        <v>1975</v>
      </c>
      <c r="C853" s="651">
        <v>401000032</v>
      </c>
      <c r="D853" s="635" t="s">
        <v>1904</v>
      </c>
      <c r="E853" s="622" t="s">
        <v>1665</v>
      </c>
      <c r="F853" s="652"/>
      <c r="G853" s="652"/>
      <c r="H853" s="636">
        <v>3</v>
      </c>
      <c r="I853" s="652"/>
      <c r="J853" s="636">
        <v>16</v>
      </c>
      <c r="K853" s="653">
        <v>1</v>
      </c>
      <c r="L853" s="636">
        <v>17</v>
      </c>
      <c r="M853" s="636"/>
      <c r="N853" s="636"/>
      <c r="O853" s="636"/>
      <c r="P853" s="399" t="s">
        <v>186</v>
      </c>
      <c r="Q853" s="399" t="s">
        <v>2032</v>
      </c>
      <c r="R853" s="636" t="s">
        <v>2033</v>
      </c>
      <c r="S853" s="636"/>
      <c r="T853" s="636" t="s">
        <v>94</v>
      </c>
      <c r="U853" s="636"/>
      <c r="V853" s="339" t="s">
        <v>1032</v>
      </c>
      <c r="W853" s="654" t="s">
        <v>95</v>
      </c>
      <c r="X853" s="636" t="s">
        <v>2034</v>
      </c>
      <c r="Y853" s="636"/>
      <c r="Z853" s="636"/>
      <c r="AA853" s="636"/>
      <c r="AB853" s="399" t="s">
        <v>2035</v>
      </c>
      <c r="AC853" s="655" t="s">
        <v>1750</v>
      </c>
      <c r="AD853" s="326"/>
      <c r="AE853" s="326"/>
      <c r="AF853" s="326"/>
      <c r="AG853" s="326"/>
      <c r="AH853" s="326"/>
      <c r="AI853" s="326"/>
      <c r="AJ853" s="335"/>
      <c r="AK853" s="335"/>
      <c r="AL853" s="320"/>
      <c r="AM853" s="320" t="s">
        <v>2031</v>
      </c>
      <c r="AN853" s="330" t="s">
        <v>1707</v>
      </c>
      <c r="AO853" s="656" t="s">
        <v>208</v>
      </c>
      <c r="AP853" s="656" t="s">
        <v>99</v>
      </c>
      <c r="AQ853" s="656" t="s">
        <v>1912</v>
      </c>
      <c r="AR853" s="657" t="s">
        <v>2036</v>
      </c>
      <c r="AS853" s="656" t="s">
        <v>1021</v>
      </c>
      <c r="AT853" s="406">
        <v>0</v>
      </c>
      <c r="AU853" s="406">
        <v>0</v>
      </c>
      <c r="AV853" s="406">
        <v>20721.5</v>
      </c>
      <c r="AW853" s="406">
        <v>0</v>
      </c>
      <c r="AX853" s="406">
        <v>0</v>
      </c>
      <c r="AY853" s="406">
        <v>0</v>
      </c>
      <c r="AZ853" s="490">
        <v>10112</v>
      </c>
    </row>
    <row r="854" spans="1:52" ht="344.25">
      <c r="A854" s="493">
        <v>619</v>
      </c>
      <c r="B854" s="494" t="s">
        <v>1975</v>
      </c>
      <c r="C854" s="651">
        <v>401000032</v>
      </c>
      <c r="D854" s="635" t="s">
        <v>1904</v>
      </c>
      <c r="E854" s="622" t="s">
        <v>1665</v>
      </c>
      <c r="F854" s="652"/>
      <c r="G854" s="652"/>
      <c r="H854" s="636">
        <v>3</v>
      </c>
      <c r="I854" s="652"/>
      <c r="J854" s="636">
        <v>16</v>
      </c>
      <c r="K854" s="653">
        <v>1</v>
      </c>
      <c r="L854" s="636">
        <v>17</v>
      </c>
      <c r="M854" s="636"/>
      <c r="N854" s="636"/>
      <c r="O854" s="636"/>
      <c r="P854" s="399" t="s">
        <v>186</v>
      </c>
      <c r="Q854" s="399" t="s">
        <v>2037</v>
      </c>
      <c r="R854" s="636" t="s">
        <v>2038</v>
      </c>
      <c r="S854" s="636"/>
      <c r="T854" s="636" t="s">
        <v>94</v>
      </c>
      <c r="U854" s="636"/>
      <c r="V854" s="339" t="s">
        <v>1032</v>
      </c>
      <c r="W854" s="654" t="s">
        <v>95</v>
      </c>
      <c r="X854" s="636" t="s">
        <v>2034</v>
      </c>
      <c r="Y854" s="636"/>
      <c r="Z854" s="636"/>
      <c r="AA854" s="636"/>
      <c r="AB854" s="399" t="s">
        <v>2039</v>
      </c>
      <c r="AC854" s="655" t="s">
        <v>1750</v>
      </c>
      <c r="AD854" s="326"/>
      <c r="AE854" s="326"/>
      <c r="AF854" s="326"/>
      <c r="AG854" s="326"/>
      <c r="AH854" s="326"/>
      <c r="AI854" s="326"/>
      <c r="AJ854" s="335"/>
      <c r="AK854" s="335"/>
      <c r="AL854" s="320"/>
      <c r="AM854" s="320" t="s">
        <v>2031</v>
      </c>
      <c r="AN854" s="330" t="s">
        <v>1707</v>
      </c>
      <c r="AO854" s="656" t="s">
        <v>208</v>
      </c>
      <c r="AP854" s="656" t="s">
        <v>99</v>
      </c>
      <c r="AQ854" s="656" t="s">
        <v>1943</v>
      </c>
      <c r="AR854" s="657" t="s">
        <v>2040</v>
      </c>
      <c r="AS854" s="656" t="s">
        <v>1021</v>
      </c>
      <c r="AT854" s="406">
        <v>0</v>
      </c>
      <c r="AU854" s="406">
        <v>0</v>
      </c>
      <c r="AV854" s="406">
        <v>4418989.09</v>
      </c>
      <c r="AW854" s="406">
        <v>0</v>
      </c>
      <c r="AX854" s="406">
        <v>0</v>
      </c>
      <c r="AY854" s="406">
        <v>0</v>
      </c>
      <c r="AZ854" s="490">
        <v>10306</v>
      </c>
    </row>
    <row r="855" spans="1:52" ht="344.25">
      <c r="A855" s="493">
        <v>619</v>
      </c>
      <c r="B855" s="494" t="s">
        <v>1975</v>
      </c>
      <c r="C855" s="651">
        <v>401000032</v>
      </c>
      <c r="D855" s="635" t="s">
        <v>1904</v>
      </c>
      <c r="E855" s="622" t="s">
        <v>1665</v>
      </c>
      <c r="F855" s="652"/>
      <c r="G855" s="652"/>
      <c r="H855" s="636">
        <v>3</v>
      </c>
      <c r="I855" s="652"/>
      <c r="J855" s="636">
        <v>16</v>
      </c>
      <c r="K855" s="653">
        <v>1</v>
      </c>
      <c r="L855" s="636">
        <v>17</v>
      </c>
      <c r="M855" s="636"/>
      <c r="N855" s="636"/>
      <c r="O855" s="636"/>
      <c r="P855" s="399" t="s">
        <v>186</v>
      </c>
      <c r="Q855" s="399" t="s">
        <v>2037</v>
      </c>
      <c r="R855" s="636" t="s">
        <v>2038</v>
      </c>
      <c r="S855" s="636"/>
      <c r="T855" s="636" t="s">
        <v>94</v>
      </c>
      <c r="U855" s="636"/>
      <c r="V855" s="339" t="s">
        <v>1032</v>
      </c>
      <c r="W855" s="654" t="s">
        <v>95</v>
      </c>
      <c r="X855" s="636" t="s">
        <v>2034</v>
      </c>
      <c r="Y855" s="636"/>
      <c r="Z855" s="636"/>
      <c r="AA855" s="636"/>
      <c r="AB855" s="399" t="s">
        <v>2039</v>
      </c>
      <c r="AC855" s="655" t="s">
        <v>1750</v>
      </c>
      <c r="AD855" s="326"/>
      <c r="AE855" s="326"/>
      <c r="AF855" s="326"/>
      <c r="AG855" s="326"/>
      <c r="AH855" s="326"/>
      <c r="AI855" s="326"/>
      <c r="AJ855" s="335"/>
      <c r="AK855" s="335"/>
      <c r="AL855" s="320"/>
      <c r="AM855" s="320" t="s">
        <v>2031</v>
      </c>
      <c r="AN855" s="330" t="s">
        <v>1707</v>
      </c>
      <c r="AO855" s="656" t="s">
        <v>208</v>
      </c>
      <c r="AP855" s="656" t="s">
        <v>99</v>
      </c>
      <c r="AQ855" s="656" t="s">
        <v>1943</v>
      </c>
      <c r="AR855" s="657" t="s">
        <v>2040</v>
      </c>
      <c r="AS855" s="656" t="s">
        <v>1021</v>
      </c>
      <c r="AT855" s="406">
        <v>0</v>
      </c>
      <c r="AU855" s="406">
        <v>0</v>
      </c>
      <c r="AV855" s="406">
        <v>232578.37</v>
      </c>
      <c r="AW855" s="406">
        <v>0</v>
      </c>
      <c r="AX855" s="406">
        <v>0</v>
      </c>
      <c r="AY855" s="406">
        <v>0</v>
      </c>
      <c r="AZ855" s="490">
        <v>10111</v>
      </c>
    </row>
    <row r="856" spans="1:52" ht="76.5">
      <c r="A856" s="493">
        <v>619</v>
      </c>
      <c r="B856" s="494" t="s">
        <v>1975</v>
      </c>
      <c r="C856" s="651">
        <v>401000035</v>
      </c>
      <c r="D856" s="635" t="s">
        <v>601</v>
      </c>
      <c r="E856" s="622" t="s">
        <v>1665</v>
      </c>
      <c r="F856" s="652"/>
      <c r="G856" s="652"/>
      <c r="H856" s="636">
        <v>3</v>
      </c>
      <c r="I856" s="652"/>
      <c r="J856" s="636">
        <v>16</v>
      </c>
      <c r="K856" s="653">
        <v>1</v>
      </c>
      <c r="L856" s="636" t="s">
        <v>2041</v>
      </c>
      <c r="M856" s="636"/>
      <c r="N856" s="636"/>
      <c r="O856" s="636"/>
      <c r="P856" s="399" t="s">
        <v>186</v>
      </c>
      <c r="Q856" s="399" t="s">
        <v>1729</v>
      </c>
      <c r="R856" s="636"/>
      <c r="S856" s="636"/>
      <c r="T856" s="636">
        <v>3</v>
      </c>
      <c r="U856" s="636"/>
      <c r="V856" s="339">
        <v>9</v>
      </c>
      <c r="W856" s="654">
        <v>1</v>
      </c>
      <c r="X856" s="636"/>
      <c r="Y856" s="636"/>
      <c r="Z856" s="636"/>
      <c r="AA856" s="636"/>
      <c r="AB856" s="399" t="s">
        <v>187</v>
      </c>
      <c r="AC856" s="655" t="s">
        <v>1750</v>
      </c>
      <c r="AD856" s="326"/>
      <c r="AE856" s="326"/>
      <c r="AF856" s="326"/>
      <c r="AG856" s="326"/>
      <c r="AH856" s="326"/>
      <c r="AI856" s="326"/>
      <c r="AJ856" s="335"/>
      <c r="AK856" s="335"/>
      <c r="AL856" s="320"/>
      <c r="AM856" s="320" t="s">
        <v>2042</v>
      </c>
      <c r="AN856" s="330" t="s">
        <v>1707</v>
      </c>
      <c r="AO856" s="656" t="s">
        <v>891</v>
      </c>
      <c r="AP856" s="656" t="s">
        <v>200</v>
      </c>
      <c r="AQ856" s="656" t="s">
        <v>606</v>
      </c>
      <c r="AR856" s="657" t="s">
        <v>607</v>
      </c>
      <c r="AS856" s="656">
        <v>244</v>
      </c>
      <c r="AT856" s="406">
        <v>7229840.6200000001</v>
      </c>
      <c r="AU856" s="406">
        <v>7229840.6200000001</v>
      </c>
      <c r="AV856" s="406">
        <v>8873314.2100000009</v>
      </c>
      <c r="AW856" s="406">
        <v>4410380</v>
      </c>
      <c r="AX856" s="406">
        <v>4410380</v>
      </c>
      <c r="AY856" s="406">
        <v>4410380</v>
      </c>
      <c r="AZ856" s="490">
        <v>10101</v>
      </c>
    </row>
    <row r="857" spans="1:52" ht="76.5">
      <c r="A857" s="493">
        <v>619</v>
      </c>
      <c r="B857" s="494" t="s">
        <v>1975</v>
      </c>
      <c r="C857" s="651">
        <v>401000035</v>
      </c>
      <c r="D857" s="635" t="s">
        <v>601</v>
      </c>
      <c r="E857" s="622" t="s">
        <v>1665</v>
      </c>
      <c r="F857" s="652"/>
      <c r="G857" s="652"/>
      <c r="H857" s="636">
        <v>3</v>
      </c>
      <c r="I857" s="652"/>
      <c r="J857" s="636">
        <v>16</v>
      </c>
      <c r="K857" s="653">
        <v>1</v>
      </c>
      <c r="L857" s="636" t="s">
        <v>2041</v>
      </c>
      <c r="M857" s="636"/>
      <c r="N857" s="636"/>
      <c r="O857" s="636"/>
      <c r="P857" s="399" t="s">
        <v>186</v>
      </c>
      <c r="Q857" s="399" t="s">
        <v>1729</v>
      </c>
      <c r="R857" s="636"/>
      <c r="S857" s="636"/>
      <c r="T857" s="636">
        <v>3</v>
      </c>
      <c r="U857" s="636"/>
      <c r="V857" s="339">
        <v>9</v>
      </c>
      <c r="W857" s="654">
        <v>1</v>
      </c>
      <c r="X857" s="636"/>
      <c r="Y857" s="636"/>
      <c r="Z857" s="636"/>
      <c r="AA857" s="636"/>
      <c r="AB857" s="399" t="s">
        <v>187</v>
      </c>
      <c r="AC857" s="655" t="s">
        <v>1750</v>
      </c>
      <c r="AD857" s="326"/>
      <c r="AE857" s="326"/>
      <c r="AF857" s="326"/>
      <c r="AG857" s="326"/>
      <c r="AH857" s="326"/>
      <c r="AI857" s="326"/>
      <c r="AJ857" s="335"/>
      <c r="AK857" s="335"/>
      <c r="AL857" s="320"/>
      <c r="AM857" s="320" t="s">
        <v>2042</v>
      </c>
      <c r="AN857" s="330" t="s">
        <v>1707</v>
      </c>
      <c r="AO857" s="656" t="s">
        <v>891</v>
      </c>
      <c r="AP857" s="656" t="s">
        <v>200</v>
      </c>
      <c r="AQ857" s="656" t="s">
        <v>606</v>
      </c>
      <c r="AR857" s="657" t="s">
        <v>607</v>
      </c>
      <c r="AS857" s="656">
        <v>244</v>
      </c>
      <c r="AT857" s="406">
        <v>358189.38</v>
      </c>
      <c r="AU857" s="406">
        <v>358189.38</v>
      </c>
      <c r="AV857" s="406">
        <v>0</v>
      </c>
      <c r="AW857" s="406">
        <v>0</v>
      </c>
      <c r="AX857" s="406">
        <v>0</v>
      </c>
      <c r="AY857" s="406">
        <v>0</v>
      </c>
      <c r="AZ857" s="490">
        <v>10113</v>
      </c>
    </row>
    <row r="858" spans="1:52" ht="165.75">
      <c r="A858" s="493">
        <v>619</v>
      </c>
      <c r="B858" s="494" t="s">
        <v>1975</v>
      </c>
      <c r="C858" s="651">
        <v>401000035</v>
      </c>
      <c r="D858" s="635" t="s">
        <v>601</v>
      </c>
      <c r="E858" s="622" t="s">
        <v>1665</v>
      </c>
      <c r="F858" s="652"/>
      <c r="G858" s="652"/>
      <c r="H858" s="636">
        <v>3</v>
      </c>
      <c r="I858" s="652"/>
      <c r="J858" s="636">
        <v>16</v>
      </c>
      <c r="K858" s="653">
        <v>1</v>
      </c>
      <c r="L858" s="636" t="s">
        <v>2041</v>
      </c>
      <c r="M858" s="636"/>
      <c r="N858" s="636"/>
      <c r="O858" s="636"/>
      <c r="P858" s="399" t="s">
        <v>186</v>
      </c>
      <c r="Q858" s="399" t="s">
        <v>2043</v>
      </c>
      <c r="R858" s="636" t="s">
        <v>2038</v>
      </c>
      <c r="S858" s="636"/>
      <c r="T858" s="636" t="s">
        <v>94</v>
      </c>
      <c r="U858" s="636"/>
      <c r="V858" s="339" t="s">
        <v>1032</v>
      </c>
      <c r="W858" s="654" t="s">
        <v>95</v>
      </c>
      <c r="X858" s="636" t="s">
        <v>2044</v>
      </c>
      <c r="Y858" s="636"/>
      <c r="Z858" s="636"/>
      <c r="AA858" s="636"/>
      <c r="AB858" s="399" t="s">
        <v>2045</v>
      </c>
      <c r="AC858" s="655" t="s">
        <v>1750</v>
      </c>
      <c r="AD858" s="326"/>
      <c r="AE858" s="326"/>
      <c r="AF858" s="326"/>
      <c r="AG858" s="326"/>
      <c r="AH858" s="326"/>
      <c r="AI858" s="326"/>
      <c r="AJ858" s="335"/>
      <c r="AK858" s="335"/>
      <c r="AL858" s="320"/>
      <c r="AM858" s="320" t="s">
        <v>2042</v>
      </c>
      <c r="AN858" s="330" t="s">
        <v>1707</v>
      </c>
      <c r="AO858" s="656" t="s">
        <v>891</v>
      </c>
      <c r="AP858" s="656" t="s">
        <v>200</v>
      </c>
      <c r="AQ858" s="656" t="s">
        <v>1788</v>
      </c>
      <c r="AR858" s="657" t="s">
        <v>2046</v>
      </c>
      <c r="AS858" s="656" t="s">
        <v>116</v>
      </c>
      <c r="AT858" s="406">
        <v>0</v>
      </c>
      <c r="AU858" s="406">
        <v>0</v>
      </c>
      <c r="AV858" s="406">
        <v>724851.62100000004</v>
      </c>
      <c r="AW858" s="406">
        <v>0</v>
      </c>
      <c r="AX858" s="406">
        <v>0</v>
      </c>
      <c r="AY858" s="406">
        <v>0</v>
      </c>
      <c r="AZ858" s="490">
        <v>1012</v>
      </c>
    </row>
    <row r="859" spans="1:52" ht="165.75">
      <c r="A859" s="493">
        <v>619</v>
      </c>
      <c r="B859" s="494" t="s">
        <v>1975</v>
      </c>
      <c r="C859" s="651">
        <v>401000035</v>
      </c>
      <c r="D859" s="635" t="s">
        <v>601</v>
      </c>
      <c r="E859" s="622" t="s">
        <v>1665</v>
      </c>
      <c r="F859" s="652"/>
      <c r="G859" s="652"/>
      <c r="H859" s="636">
        <v>3</v>
      </c>
      <c r="I859" s="652"/>
      <c r="J859" s="636">
        <v>16</v>
      </c>
      <c r="K859" s="653">
        <v>1</v>
      </c>
      <c r="L859" s="636" t="s">
        <v>2041</v>
      </c>
      <c r="M859" s="636"/>
      <c r="N859" s="636"/>
      <c r="O859" s="636"/>
      <c r="P859" s="399" t="s">
        <v>186</v>
      </c>
      <c r="Q859" s="399" t="s">
        <v>2047</v>
      </c>
      <c r="R859" s="636" t="s">
        <v>2038</v>
      </c>
      <c r="S859" s="636"/>
      <c r="T859" s="636" t="s">
        <v>94</v>
      </c>
      <c r="U859" s="636"/>
      <c r="V859" s="339" t="s">
        <v>1032</v>
      </c>
      <c r="W859" s="654" t="s">
        <v>95</v>
      </c>
      <c r="X859" s="636" t="s">
        <v>2034</v>
      </c>
      <c r="Y859" s="636"/>
      <c r="Z859" s="636"/>
      <c r="AA859" s="636"/>
      <c r="AB859" s="399" t="s">
        <v>2045</v>
      </c>
      <c r="AC859" s="655" t="s">
        <v>1750</v>
      </c>
      <c r="AD859" s="326"/>
      <c r="AE859" s="326"/>
      <c r="AF859" s="326"/>
      <c r="AG859" s="326"/>
      <c r="AH859" s="326"/>
      <c r="AI859" s="326"/>
      <c r="AJ859" s="335"/>
      <c r="AK859" s="335"/>
      <c r="AL859" s="320"/>
      <c r="AM859" s="320" t="s">
        <v>2042</v>
      </c>
      <c r="AN859" s="330" t="s">
        <v>1707</v>
      </c>
      <c r="AO859" s="656" t="s">
        <v>891</v>
      </c>
      <c r="AP859" s="656" t="s">
        <v>200</v>
      </c>
      <c r="AQ859" s="656" t="s">
        <v>1788</v>
      </c>
      <c r="AR859" s="657" t="s">
        <v>2046</v>
      </c>
      <c r="AS859" s="656" t="s">
        <v>116</v>
      </c>
      <c r="AT859" s="406">
        <v>0</v>
      </c>
      <c r="AU859" s="406">
        <v>0</v>
      </c>
      <c r="AV859" s="406">
        <v>13772180.68</v>
      </c>
      <c r="AW859" s="406">
        <v>0</v>
      </c>
      <c r="AX859" s="406">
        <v>0</v>
      </c>
      <c r="AY859" s="406">
        <v>0</v>
      </c>
      <c r="AZ859" s="490">
        <v>10306</v>
      </c>
    </row>
    <row r="860" spans="1:52" ht="140.25">
      <c r="A860" s="493">
        <v>619</v>
      </c>
      <c r="B860" s="494" t="s">
        <v>1975</v>
      </c>
      <c r="C860" s="651">
        <v>401000035</v>
      </c>
      <c r="D860" s="635" t="s">
        <v>601</v>
      </c>
      <c r="E860" s="622" t="s">
        <v>1665</v>
      </c>
      <c r="F860" s="652"/>
      <c r="G860" s="652"/>
      <c r="H860" s="636">
        <v>3</v>
      </c>
      <c r="I860" s="652"/>
      <c r="J860" s="636">
        <v>16</v>
      </c>
      <c r="K860" s="653">
        <v>1</v>
      </c>
      <c r="L860" s="636" t="s">
        <v>2041</v>
      </c>
      <c r="M860" s="636"/>
      <c r="N860" s="636"/>
      <c r="O860" s="636"/>
      <c r="P860" s="399" t="s">
        <v>186</v>
      </c>
      <c r="Q860" s="399" t="s">
        <v>2048</v>
      </c>
      <c r="R860" s="636" t="s">
        <v>2049</v>
      </c>
      <c r="S860" s="636"/>
      <c r="T860" s="636" t="s">
        <v>94</v>
      </c>
      <c r="U860" s="636"/>
      <c r="V860" s="339" t="s">
        <v>1032</v>
      </c>
      <c r="W860" s="654" t="s">
        <v>95</v>
      </c>
      <c r="X860" s="636" t="s">
        <v>2050</v>
      </c>
      <c r="Y860" s="636"/>
      <c r="Z860" s="636"/>
      <c r="AA860" s="636"/>
      <c r="AB860" s="399" t="s">
        <v>2051</v>
      </c>
      <c r="AC860" s="655" t="s">
        <v>1750</v>
      </c>
      <c r="AD860" s="326"/>
      <c r="AE860" s="326"/>
      <c r="AF860" s="326"/>
      <c r="AG860" s="326"/>
      <c r="AH860" s="326"/>
      <c r="AI860" s="326"/>
      <c r="AJ860" s="335"/>
      <c r="AK860" s="335"/>
      <c r="AL860" s="320"/>
      <c r="AM860" s="320" t="s">
        <v>2042</v>
      </c>
      <c r="AN860" s="330" t="s">
        <v>1707</v>
      </c>
      <c r="AO860" s="656" t="s">
        <v>891</v>
      </c>
      <c r="AP860" s="656" t="s">
        <v>200</v>
      </c>
      <c r="AQ860" s="656" t="s">
        <v>618</v>
      </c>
      <c r="AR860" s="657" t="s">
        <v>619</v>
      </c>
      <c r="AS860" s="656">
        <v>244</v>
      </c>
      <c r="AT860" s="406">
        <v>0</v>
      </c>
      <c r="AU860" s="406">
        <v>0</v>
      </c>
      <c r="AV860" s="406">
        <v>1200001</v>
      </c>
      <c r="AW860" s="406">
        <v>2400000</v>
      </c>
      <c r="AX860" s="406">
        <v>0</v>
      </c>
      <c r="AY860" s="406">
        <v>0</v>
      </c>
      <c r="AZ860" s="490">
        <v>10202</v>
      </c>
    </row>
    <row r="861" spans="1:52" ht="140.25">
      <c r="A861" s="493">
        <v>619</v>
      </c>
      <c r="B861" s="494" t="s">
        <v>1975</v>
      </c>
      <c r="C861" s="651">
        <v>401000035</v>
      </c>
      <c r="D861" s="635" t="s">
        <v>601</v>
      </c>
      <c r="E861" s="622" t="s">
        <v>1665</v>
      </c>
      <c r="F861" s="652"/>
      <c r="G861" s="652"/>
      <c r="H861" s="636">
        <v>3</v>
      </c>
      <c r="I861" s="652"/>
      <c r="J861" s="636">
        <v>16</v>
      </c>
      <c r="K861" s="653">
        <v>1</v>
      </c>
      <c r="L861" s="636" t="s">
        <v>2041</v>
      </c>
      <c r="M861" s="636"/>
      <c r="N861" s="636"/>
      <c r="O861" s="636"/>
      <c r="P861" s="399" t="s">
        <v>186</v>
      </c>
      <c r="Q861" s="399" t="s">
        <v>2048</v>
      </c>
      <c r="R861" s="636" t="s">
        <v>2049</v>
      </c>
      <c r="S861" s="636"/>
      <c r="T861" s="636" t="s">
        <v>94</v>
      </c>
      <c r="U861" s="636"/>
      <c r="V861" s="339" t="s">
        <v>1032</v>
      </c>
      <c r="W861" s="654" t="s">
        <v>95</v>
      </c>
      <c r="X861" s="636" t="s">
        <v>2050</v>
      </c>
      <c r="Y861" s="636"/>
      <c r="Z861" s="636"/>
      <c r="AA861" s="636"/>
      <c r="AB861" s="399" t="s">
        <v>2051</v>
      </c>
      <c r="AC861" s="655" t="s">
        <v>1750</v>
      </c>
      <c r="AD861" s="326"/>
      <c r="AE861" s="326"/>
      <c r="AF861" s="326"/>
      <c r="AG861" s="326"/>
      <c r="AH861" s="326"/>
      <c r="AI861" s="326"/>
      <c r="AJ861" s="335"/>
      <c r="AK861" s="335"/>
      <c r="AL861" s="320"/>
      <c r="AM861" s="320" t="s">
        <v>2042</v>
      </c>
      <c r="AN861" s="330" t="s">
        <v>1707</v>
      </c>
      <c r="AO861" s="656" t="s">
        <v>891</v>
      </c>
      <c r="AP861" s="656" t="s">
        <v>200</v>
      </c>
      <c r="AQ861" s="656" t="s">
        <v>618</v>
      </c>
      <c r="AR861" s="657" t="s">
        <v>619</v>
      </c>
      <c r="AS861" s="656">
        <v>244</v>
      </c>
      <c r="AT861" s="406">
        <v>0</v>
      </c>
      <c r="AU861" s="406">
        <v>0</v>
      </c>
      <c r="AV861" s="406">
        <v>300001</v>
      </c>
      <c r="AW861" s="406">
        <v>600002</v>
      </c>
      <c r="AX861" s="406">
        <v>0</v>
      </c>
      <c r="AY861" s="406">
        <v>0</v>
      </c>
      <c r="AZ861" s="490">
        <v>10201</v>
      </c>
    </row>
    <row r="862" spans="1:52" ht="140.25">
      <c r="A862" s="493">
        <v>619</v>
      </c>
      <c r="B862" s="494" t="s">
        <v>1975</v>
      </c>
      <c r="C862" s="651">
        <v>401000035</v>
      </c>
      <c r="D862" s="635" t="s">
        <v>601</v>
      </c>
      <c r="E862" s="622" t="s">
        <v>1665</v>
      </c>
      <c r="F862" s="652"/>
      <c r="G862" s="652"/>
      <c r="H862" s="636">
        <v>3</v>
      </c>
      <c r="I862" s="652"/>
      <c r="J862" s="636">
        <v>16</v>
      </c>
      <c r="K862" s="653">
        <v>1</v>
      </c>
      <c r="L862" s="636" t="s">
        <v>2041</v>
      </c>
      <c r="M862" s="636"/>
      <c r="N862" s="636"/>
      <c r="O862" s="636"/>
      <c r="P862" s="399" t="s">
        <v>186</v>
      </c>
      <c r="Q862" s="399" t="s">
        <v>2048</v>
      </c>
      <c r="R862" s="636" t="s">
        <v>2049</v>
      </c>
      <c r="S862" s="636"/>
      <c r="T862" s="636" t="s">
        <v>94</v>
      </c>
      <c r="U862" s="636"/>
      <c r="V862" s="339" t="s">
        <v>1032</v>
      </c>
      <c r="W862" s="654" t="s">
        <v>95</v>
      </c>
      <c r="X862" s="636" t="s">
        <v>2052</v>
      </c>
      <c r="Y862" s="636"/>
      <c r="Z862" s="636"/>
      <c r="AA862" s="636"/>
      <c r="AB862" s="399" t="s">
        <v>2051</v>
      </c>
      <c r="AC862" s="655" t="s">
        <v>1750</v>
      </c>
      <c r="AD862" s="326"/>
      <c r="AE862" s="326"/>
      <c r="AF862" s="326"/>
      <c r="AG862" s="326"/>
      <c r="AH862" s="326"/>
      <c r="AI862" s="326"/>
      <c r="AJ862" s="335"/>
      <c r="AK862" s="335"/>
      <c r="AL862" s="320"/>
      <c r="AM862" s="320" t="s">
        <v>2042</v>
      </c>
      <c r="AN862" s="330" t="s">
        <v>1707</v>
      </c>
      <c r="AO862" s="656" t="s">
        <v>891</v>
      </c>
      <c r="AP862" s="656" t="s">
        <v>200</v>
      </c>
      <c r="AQ862" s="656" t="s">
        <v>612</v>
      </c>
      <c r="AR862" s="657" t="s">
        <v>613</v>
      </c>
      <c r="AS862" s="656">
        <v>244</v>
      </c>
      <c r="AT862" s="406">
        <v>0</v>
      </c>
      <c r="AU862" s="406">
        <v>0</v>
      </c>
      <c r="AV862" s="406">
        <v>4882074.6500000004</v>
      </c>
      <c r="AW862" s="406">
        <v>9367518</v>
      </c>
      <c r="AX862" s="406">
        <v>0</v>
      </c>
      <c r="AY862" s="406">
        <v>0</v>
      </c>
      <c r="AZ862" s="490">
        <v>10112</v>
      </c>
    </row>
    <row r="863" spans="1:52" ht="140.25">
      <c r="A863" s="493">
        <v>619</v>
      </c>
      <c r="B863" s="494" t="s">
        <v>1975</v>
      </c>
      <c r="C863" s="651">
        <v>401000035</v>
      </c>
      <c r="D863" s="635" t="s">
        <v>601</v>
      </c>
      <c r="E863" s="622" t="s">
        <v>1665</v>
      </c>
      <c r="F863" s="652"/>
      <c r="G863" s="652"/>
      <c r="H863" s="636">
        <v>3</v>
      </c>
      <c r="I863" s="652"/>
      <c r="J863" s="636">
        <v>16</v>
      </c>
      <c r="K863" s="653">
        <v>1</v>
      </c>
      <c r="L863" s="636" t="s">
        <v>2041</v>
      </c>
      <c r="M863" s="636"/>
      <c r="N863" s="636"/>
      <c r="O863" s="636"/>
      <c r="P863" s="399" t="s">
        <v>186</v>
      </c>
      <c r="Q863" s="399" t="s">
        <v>2048</v>
      </c>
      <c r="R863" s="636" t="s">
        <v>2049</v>
      </c>
      <c r="S863" s="636"/>
      <c r="T863" s="636" t="s">
        <v>94</v>
      </c>
      <c r="U863" s="636"/>
      <c r="V863" s="339" t="s">
        <v>1032</v>
      </c>
      <c r="W863" s="654" t="s">
        <v>95</v>
      </c>
      <c r="X863" s="636" t="s">
        <v>2053</v>
      </c>
      <c r="Y863" s="636"/>
      <c r="Z863" s="636"/>
      <c r="AA863" s="636"/>
      <c r="AB863" s="399" t="s">
        <v>2051</v>
      </c>
      <c r="AC863" s="655" t="s">
        <v>1750</v>
      </c>
      <c r="AD863" s="326"/>
      <c r="AE863" s="326"/>
      <c r="AF863" s="326"/>
      <c r="AG863" s="326"/>
      <c r="AH863" s="326"/>
      <c r="AI863" s="326"/>
      <c r="AJ863" s="335"/>
      <c r="AK863" s="335"/>
      <c r="AL863" s="320"/>
      <c r="AM863" s="320" t="s">
        <v>2042</v>
      </c>
      <c r="AN863" s="330" t="s">
        <v>1707</v>
      </c>
      <c r="AO863" s="656" t="s">
        <v>891</v>
      </c>
      <c r="AP863" s="656" t="s">
        <v>200</v>
      </c>
      <c r="AQ863" s="656" t="s">
        <v>612</v>
      </c>
      <c r="AR863" s="657" t="s">
        <v>613</v>
      </c>
      <c r="AS863" s="656">
        <v>244</v>
      </c>
      <c r="AT863" s="406">
        <v>0</v>
      </c>
      <c r="AU863" s="406">
        <v>0</v>
      </c>
      <c r="AV863" s="406">
        <v>5965875.3399999999</v>
      </c>
      <c r="AW863" s="406">
        <v>11128000</v>
      </c>
      <c r="AX863" s="406">
        <v>0</v>
      </c>
      <c r="AY863" s="406">
        <v>0</v>
      </c>
      <c r="AZ863" s="490">
        <v>10306</v>
      </c>
    </row>
    <row r="864" spans="1:52" ht="140.25">
      <c r="A864" s="493">
        <v>619</v>
      </c>
      <c r="B864" s="494" t="s">
        <v>1975</v>
      </c>
      <c r="C864" s="651">
        <v>401000040</v>
      </c>
      <c r="D864" s="635" t="s">
        <v>2054</v>
      </c>
      <c r="E864" s="622" t="s">
        <v>1665</v>
      </c>
      <c r="F864" s="652"/>
      <c r="G864" s="652"/>
      <c r="H864" s="636">
        <v>3</v>
      </c>
      <c r="I864" s="652"/>
      <c r="J864" s="636">
        <v>16</v>
      </c>
      <c r="K864" s="653">
        <v>1</v>
      </c>
      <c r="L864" s="636">
        <v>25</v>
      </c>
      <c r="M864" s="636"/>
      <c r="N864" s="636"/>
      <c r="O864" s="636"/>
      <c r="P864" s="399" t="s">
        <v>186</v>
      </c>
      <c r="Q864" s="399" t="s">
        <v>1729</v>
      </c>
      <c r="R864" s="636"/>
      <c r="S864" s="636"/>
      <c r="T864" s="636">
        <v>3</v>
      </c>
      <c r="U864" s="636"/>
      <c r="V864" s="339">
        <v>9</v>
      </c>
      <c r="W864" s="654">
        <v>1</v>
      </c>
      <c r="X864" s="636"/>
      <c r="Y864" s="636"/>
      <c r="Z864" s="636"/>
      <c r="AA864" s="636"/>
      <c r="AB864" s="399" t="s">
        <v>187</v>
      </c>
      <c r="AC864" s="655" t="s">
        <v>2055</v>
      </c>
      <c r="AD864" s="326"/>
      <c r="AE864" s="326"/>
      <c r="AF864" s="326"/>
      <c r="AG864" s="326"/>
      <c r="AH864" s="326" t="s">
        <v>2056</v>
      </c>
      <c r="AI864" s="326" t="s">
        <v>2057</v>
      </c>
      <c r="AJ864" s="335"/>
      <c r="AK864" s="335"/>
      <c r="AL864" s="320" t="s">
        <v>2058</v>
      </c>
      <c r="AM864" s="320" t="s">
        <v>2059</v>
      </c>
      <c r="AN864" s="330" t="s">
        <v>2060</v>
      </c>
      <c r="AO864" s="656" t="s">
        <v>891</v>
      </c>
      <c r="AP864" s="656" t="s">
        <v>200</v>
      </c>
      <c r="AQ864" s="656" t="s">
        <v>606</v>
      </c>
      <c r="AR864" s="657" t="s">
        <v>607</v>
      </c>
      <c r="AS864" s="656">
        <v>244</v>
      </c>
      <c r="AT864" s="406">
        <v>3039937</v>
      </c>
      <c r="AU864" s="406">
        <v>1864699</v>
      </c>
      <c r="AV864" s="406">
        <v>3003937</v>
      </c>
      <c r="AW864" s="406">
        <v>1660000</v>
      </c>
      <c r="AX864" s="406">
        <v>1660000</v>
      </c>
      <c r="AY864" s="406">
        <v>1660000</v>
      </c>
      <c r="AZ864" s="490">
        <v>10101</v>
      </c>
    </row>
    <row r="865" spans="1:55" ht="140.25">
      <c r="A865" s="493">
        <v>619</v>
      </c>
      <c r="B865" s="494" t="s">
        <v>1975</v>
      </c>
      <c r="C865" s="651">
        <v>401000040</v>
      </c>
      <c r="D865" s="635" t="s">
        <v>2054</v>
      </c>
      <c r="E865" s="622" t="s">
        <v>1665</v>
      </c>
      <c r="F865" s="652"/>
      <c r="G865" s="652"/>
      <c r="H865" s="636">
        <v>3</v>
      </c>
      <c r="I865" s="652"/>
      <c r="J865" s="636">
        <v>16</v>
      </c>
      <c r="K865" s="653">
        <v>1</v>
      </c>
      <c r="L865" s="636">
        <v>25</v>
      </c>
      <c r="M865" s="636"/>
      <c r="N865" s="636"/>
      <c r="O865" s="636"/>
      <c r="P865" s="399" t="s">
        <v>186</v>
      </c>
      <c r="Q865" s="399" t="s">
        <v>1729</v>
      </c>
      <c r="R865" s="636"/>
      <c r="S865" s="636"/>
      <c r="T865" s="636">
        <v>3</v>
      </c>
      <c r="U865" s="636"/>
      <c r="V865" s="339">
        <v>9</v>
      </c>
      <c r="W865" s="654">
        <v>1</v>
      </c>
      <c r="X865" s="636"/>
      <c r="Y865" s="636"/>
      <c r="Z865" s="636"/>
      <c r="AA865" s="636"/>
      <c r="AB865" s="399" t="s">
        <v>187</v>
      </c>
      <c r="AC865" s="655" t="s">
        <v>2055</v>
      </c>
      <c r="AD865" s="326"/>
      <c r="AE865" s="326"/>
      <c r="AF865" s="326"/>
      <c r="AG865" s="326"/>
      <c r="AH865" s="326" t="s">
        <v>2056</v>
      </c>
      <c r="AI865" s="326" t="s">
        <v>2057</v>
      </c>
      <c r="AJ865" s="335"/>
      <c r="AK865" s="335"/>
      <c r="AL865" s="320" t="s">
        <v>2058</v>
      </c>
      <c r="AM865" s="320" t="s">
        <v>2059</v>
      </c>
      <c r="AN865" s="330" t="s">
        <v>2060</v>
      </c>
      <c r="AO865" s="656" t="s">
        <v>891</v>
      </c>
      <c r="AP865" s="656" t="s">
        <v>200</v>
      </c>
      <c r="AQ865" s="656" t="s">
        <v>2061</v>
      </c>
      <c r="AR865" s="657" t="s">
        <v>607</v>
      </c>
      <c r="AS865" s="656" t="s">
        <v>116</v>
      </c>
      <c r="AT865" s="406">
        <v>0</v>
      </c>
      <c r="AU865" s="406">
        <v>0</v>
      </c>
      <c r="AV865" s="406">
        <v>1174100</v>
      </c>
      <c r="AW865" s="406">
        <v>0</v>
      </c>
      <c r="AX865" s="406">
        <v>0</v>
      </c>
      <c r="AY865" s="406">
        <v>0</v>
      </c>
      <c r="AZ865" s="490">
        <v>10113</v>
      </c>
    </row>
    <row r="866" spans="1:55" ht="140.25">
      <c r="A866" s="493">
        <v>619</v>
      </c>
      <c r="B866" s="494" t="s">
        <v>1975</v>
      </c>
      <c r="C866" s="651">
        <v>401000040</v>
      </c>
      <c r="D866" s="635" t="s">
        <v>2062</v>
      </c>
      <c r="E866" s="622" t="s">
        <v>1665</v>
      </c>
      <c r="F866" s="652"/>
      <c r="G866" s="652"/>
      <c r="H866" s="636">
        <v>3</v>
      </c>
      <c r="I866" s="652"/>
      <c r="J866" s="636">
        <v>16</v>
      </c>
      <c r="K866" s="653">
        <v>1</v>
      </c>
      <c r="L866" s="636">
        <v>25</v>
      </c>
      <c r="M866" s="636"/>
      <c r="N866" s="636"/>
      <c r="O866" s="636"/>
      <c r="P866" s="399" t="s">
        <v>186</v>
      </c>
      <c r="Q866" s="399" t="s">
        <v>1729</v>
      </c>
      <c r="R866" s="636"/>
      <c r="S866" s="636"/>
      <c r="T866" s="636">
        <v>3</v>
      </c>
      <c r="U866" s="636"/>
      <c r="V866" s="339">
        <v>9</v>
      </c>
      <c r="W866" s="654">
        <v>1</v>
      </c>
      <c r="X866" s="636"/>
      <c r="Y866" s="636"/>
      <c r="Z866" s="636"/>
      <c r="AA866" s="636"/>
      <c r="AB866" s="399" t="s">
        <v>187</v>
      </c>
      <c r="AC866" s="655" t="s">
        <v>1705</v>
      </c>
      <c r="AD866" s="326"/>
      <c r="AE866" s="326"/>
      <c r="AF866" s="326"/>
      <c r="AG866" s="326"/>
      <c r="AH866" s="326"/>
      <c r="AI866" s="326"/>
      <c r="AJ866" s="335"/>
      <c r="AK866" s="335"/>
      <c r="AL866" s="320"/>
      <c r="AM866" s="320" t="s">
        <v>2063</v>
      </c>
      <c r="AN866" s="330" t="s">
        <v>1707</v>
      </c>
      <c r="AO866" s="656" t="s">
        <v>891</v>
      </c>
      <c r="AP866" s="656" t="s">
        <v>200</v>
      </c>
      <c r="AQ866" s="656" t="s">
        <v>606</v>
      </c>
      <c r="AR866" s="657" t="s">
        <v>607</v>
      </c>
      <c r="AS866" s="656">
        <v>244</v>
      </c>
      <c r="AT866" s="406">
        <v>25524957.640000001</v>
      </c>
      <c r="AU866" s="406">
        <v>23617130.379999999</v>
      </c>
      <c r="AV866" s="406">
        <v>31402899.210000001</v>
      </c>
      <c r="AW866" s="406">
        <v>37730514</v>
      </c>
      <c r="AX866" s="406">
        <v>37732400</v>
      </c>
      <c r="AY866" s="406">
        <v>37735332</v>
      </c>
      <c r="AZ866" s="490">
        <v>10101</v>
      </c>
    </row>
    <row r="867" spans="1:55" ht="140.25">
      <c r="A867" s="493">
        <v>619</v>
      </c>
      <c r="B867" s="494" t="s">
        <v>1975</v>
      </c>
      <c r="C867" s="651">
        <v>401000040</v>
      </c>
      <c r="D867" s="635" t="s">
        <v>2062</v>
      </c>
      <c r="E867" s="622" t="s">
        <v>1665</v>
      </c>
      <c r="F867" s="652"/>
      <c r="G867" s="652"/>
      <c r="H867" s="636">
        <v>3</v>
      </c>
      <c r="I867" s="652"/>
      <c r="J867" s="636">
        <v>16</v>
      </c>
      <c r="K867" s="653">
        <v>1</v>
      </c>
      <c r="L867" s="636">
        <v>25</v>
      </c>
      <c r="M867" s="636"/>
      <c r="N867" s="636"/>
      <c r="O867" s="636"/>
      <c r="P867" s="399" t="s">
        <v>186</v>
      </c>
      <c r="Q867" s="399" t="s">
        <v>1729</v>
      </c>
      <c r="R867" s="636"/>
      <c r="S867" s="636"/>
      <c r="T867" s="636">
        <v>3</v>
      </c>
      <c r="U867" s="636"/>
      <c r="V867" s="339">
        <v>9</v>
      </c>
      <c r="W867" s="654">
        <v>1</v>
      </c>
      <c r="X867" s="636"/>
      <c r="Y867" s="636"/>
      <c r="Z867" s="636"/>
      <c r="AA867" s="636"/>
      <c r="AB867" s="399" t="s">
        <v>187</v>
      </c>
      <c r="AC867" s="655" t="s">
        <v>1705</v>
      </c>
      <c r="AD867" s="326"/>
      <c r="AE867" s="326"/>
      <c r="AF867" s="326"/>
      <c r="AG867" s="326"/>
      <c r="AH867" s="326"/>
      <c r="AI867" s="326"/>
      <c r="AJ867" s="335"/>
      <c r="AK867" s="335"/>
      <c r="AL867" s="320"/>
      <c r="AM867" s="320" t="s">
        <v>2063</v>
      </c>
      <c r="AN867" s="330" t="s">
        <v>1707</v>
      </c>
      <c r="AO867" s="656" t="s">
        <v>891</v>
      </c>
      <c r="AP867" s="656" t="s">
        <v>200</v>
      </c>
      <c r="AQ867" s="656" t="s">
        <v>606</v>
      </c>
      <c r="AR867" s="657" t="s">
        <v>607</v>
      </c>
      <c r="AS867" s="656" t="s">
        <v>227</v>
      </c>
      <c r="AT867" s="406">
        <v>0</v>
      </c>
      <c r="AU867" s="406">
        <v>0</v>
      </c>
      <c r="AV867" s="406">
        <v>0</v>
      </c>
      <c r="AW867" s="406">
        <v>254117</v>
      </c>
      <c r="AX867" s="406">
        <v>257929</v>
      </c>
      <c r="AY867" s="406">
        <v>263863</v>
      </c>
      <c r="AZ867" s="490">
        <v>10101</v>
      </c>
    </row>
    <row r="868" spans="1:55" ht="140.25">
      <c r="A868" s="493">
        <v>619</v>
      </c>
      <c r="B868" s="494" t="s">
        <v>1975</v>
      </c>
      <c r="C868" s="651">
        <v>401000040</v>
      </c>
      <c r="D868" s="635" t="s">
        <v>2062</v>
      </c>
      <c r="E868" s="622" t="s">
        <v>1665</v>
      </c>
      <c r="F868" s="652"/>
      <c r="G868" s="652"/>
      <c r="H868" s="636">
        <v>3</v>
      </c>
      <c r="I868" s="652"/>
      <c r="J868" s="636">
        <v>16</v>
      </c>
      <c r="K868" s="653">
        <v>1</v>
      </c>
      <c r="L868" s="636">
        <v>25</v>
      </c>
      <c r="M868" s="636"/>
      <c r="N868" s="636"/>
      <c r="O868" s="636"/>
      <c r="P868" s="399" t="s">
        <v>186</v>
      </c>
      <c r="Q868" s="399" t="s">
        <v>1729</v>
      </c>
      <c r="R868" s="636"/>
      <c r="S868" s="636"/>
      <c r="T868" s="636">
        <v>3</v>
      </c>
      <c r="U868" s="636"/>
      <c r="V868" s="339">
        <v>9</v>
      </c>
      <c r="W868" s="654">
        <v>1</v>
      </c>
      <c r="X868" s="636"/>
      <c r="Y868" s="636"/>
      <c r="Z868" s="636"/>
      <c r="AA868" s="636"/>
      <c r="AB868" s="399" t="s">
        <v>187</v>
      </c>
      <c r="AC868" s="655" t="s">
        <v>1705</v>
      </c>
      <c r="AD868" s="326"/>
      <c r="AE868" s="326"/>
      <c r="AF868" s="326"/>
      <c r="AG868" s="326"/>
      <c r="AH868" s="326"/>
      <c r="AI868" s="326"/>
      <c r="AJ868" s="335"/>
      <c r="AK868" s="335"/>
      <c r="AL868" s="320"/>
      <c r="AM868" s="320" t="s">
        <v>2063</v>
      </c>
      <c r="AN868" s="330" t="s">
        <v>1707</v>
      </c>
      <c r="AO868" s="656" t="s">
        <v>891</v>
      </c>
      <c r="AP868" s="656" t="s">
        <v>200</v>
      </c>
      <c r="AQ868" s="656" t="s">
        <v>2061</v>
      </c>
      <c r="AR868" s="657" t="s">
        <v>607</v>
      </c>
      <c r="AS868" s="656" t="s">
        <v>116</v>
      </c>
      <c r="AT868" s="406">
        <v>0</v>
      </c>
      <c r="AU868" s="406">
        <v>0</v>
      </c>
      <c r="AV868" s="406">
        <v>947292.11</v>
      </c>
      <c r="AW868" s="406">
        <v>0</v>
      </c>
      <c r="AX868" s="406">
        <v>0</v>
      </c>
      <c r="AY868" s="406">
        <v>0</v>
      </c>
      <c r="AZ868" s="490">
        <v>10113</v>
      </c>
    </row>
    <row r="869" spans="1:55" ht="140.25">
      <c r="A869" s="493">
        <v>619</v>
      </c>
      <c r="B869" s="494" t="s">
        <v>1975</v>
      </c>
      <c r="C869" s="651">
        <v>401000040</v>
      </c>
      <c r="D869" s="635" t="s">
        <v>2062</v>
      </c>
      <c r="E869" s="622" t="s">
        <v>1665</v>
      </c>
      <c r="F869" s="652"/>
      <c r="G869" s="652"/>
      <c r="H869" s="636">
        <v>3</v>
      </c>
      <c r="I869" s="652"/>
      <c r="J869" s="636">
        <v>16</v>
      </c>
      <c r="K869" s="653">
        <v>1</v>
      </c>
      <c r="L869" s="636">
        <v>25</v>
      </c>
      <c r="M869" s="636"/>
      <c r="N869" s="636"/>
      <c r="O869" s="636"/>
      <c r="P869" s="399" t="s">
        <v>186</v>
      </c>
      <c r="Q869" s="399" t="s">
        <v>1729</v>
      </c>
      <c r="R869" s="636"/>
      <c r="S869" s="636"/>
      <c r="T869" s="636">
        <v>3</v>
      </c>
      <c r="U869" s="636"/>
      <c r="V869" s="339">
        <v>12</v>
      </c>
      <c r="W869" s="654">
        <v>1</v>
      </c>
      <c r="X869" s="636">
        <v>15</v>
      </c>
      <c r="Y869" s="636"/>
      <c r="Z869" s="636"/>
      <c r="AA869" s="636"/>
      <c r="AB869" s="399" t="s">
        <v>187</v>
      </c>
      <c r="AC869" s="655" t="s">
        <v>1795</v>
      </c>
      <c r="AD869" s="326"/>
      <c r="AE869" s="326"/>
      <c r="AF869" s="326"/>
      <c r="AG869" s="326"/>
      <c r="AH869" s="326"/>
      <c r="AI869" s="326"/>
      <c r="AJ869" s="335"/>
      <c r="AK869" s="335"/>
      <c r="AL869" s="320"/>
      <c r="AM869" s="320" t="s">
        <v>1796</v>
      </c>
      <c r="AN869" s="330" t="s">
        <v>1797</v>
      </c>
      <c r="AO869" s="656" t="s">
        <v>891</v>
      </c>
      <c r="AP869" s="656" t="s">
        <v>200</v>
      </c>
      <c r="AQ869" s="656" t="s">
        <v>1798</v>
      </c>
      <c r="AR869" s="657" t="s">
        <v>1762</v>
      </c>
      <c r="AS869" s="656">
        <v>244</v>
      </c>
      <c r="AT869" s="406">
        <v>3447058.1</v>
      </c>
      <c r="AU869" s="406">
        <v>3447058.1</v>
      </c>
      <c r="AV869" s="406">
        <v>885273.33</v>
      </c>
      <c r="AW869" s="406">
        <v>941720</v>
      </c>
      <c r="AX869" s="406">
        <v>941720</v>
      </c>
      <c r="AY869" s="406">
        <v>941720</v>
      </c>
      <c r="AZ869" s="490">
        <v>10101</v>
      </c>
    </row>
    <row r="870" spans="1:55" ht="140.25">
      <c r="A870" s="493">
        <v>619</v>
      </c>
      <c r="B870" s="494" t="s">
        <v>1975</v>
      </c>
      <c r="C870" s="651">
        <v>401000040</v>
      </c>
      <c r="D870" s="635" t="s">
        <v>2062</v>
      </c>
      <c r="E870" s="622" t="s">
        <v>1665</v>
      </c>
      <c r="F870" s="652"/>
      <c r="G870" s="652"/>
      <c r="H870" s="636">
        <v>3</v>
      </c>
      <c r="I870" s="652"/>
      <c r="J870" s="636">
        <v>16</v>
      </c>
      <c r="K870" s="653">
        <v>1</v>
      </c>
      <c r="L870" s="636">
        <v>25</v>
      </c>
      <c r="M870" s="636"/>
      <c r="N870" s="636"/>
      <c r="O870" s="636"/>
      <c r="P870" s="399" t="s">
        <v>186</v>
      </c>
      <c r="Q870" s="399" t="s">
        <v>1729</v>
      </c>
      <c r="R870" s="636"/>
      <c r="S870" s="636"/>
      <c r="T870" s="636">
        <v>3</v>
      </c>
      <c r="U870" s="636"/>
      <c r="V870" s="339">
        <v>9</v>
      </c>
      <c r="W870" s="654">
        <v>1</v>
      </c>
      <c r="X870" s="636"/>
      <c r="Y870" s="636"/>
      <c r="Z870" s="636"/>
      <c r="AA870" s="636"/>
      <c r="AB870" s="399" t="s">
        <v>187</v>
      </c>
      <c r="AC870" s="655" t="s">
        <v>2064</v>
      </c>
      <c r="AD870" s="326"/>
      <c r="AE870" s="326"/>
      <c r="AF870" s="326"/>
      <c r="AG870" s="326"/>
      <c r="AH870" s="326" t="s">
        <v>2065</v>
      </c>
      <c r="AI870" s="326" t="s">
        <v>2066</v>
      </c>
      <c r="AJ870" s="335"/>
      <c r="AK870" s="335"/>
      <c r="AL870" s="320"/>
      <c r="AM870" s="320" t="s">
        <v>2067</v>
      </c>
      <c r="AN870" s="330" t="s">
        <v>2068</v>
      </c>
      <c r="AO870" s="656" t="s">
        <v>891</v>
      </c>
      <c r="AP870" s="656" t="s">
        <v>200</v>
      </c>
      <c r="AQ870" s="656" t="s">
        <v>1818</v>
      </c>
      <c r="AR870" s="657" t="s">
        <v>2016</v>
      </c>
      <c r="AS870" s="656">
        <v>244</v>
      </c>
      <c r="AT870" s="406">
        <v>3500000</v>
      </c>
      <c r="AU870" s="406">
        <v>3500000</v>
      </c>
      <c r="AV870" s="406">
        <v>4387500</v>
      </c>
      <c r="AW870" s="406">
        <v>0</v>
      </c>
      <c r="AX870" s="406">
        <v>0</v>
      </c>
      <c r="AY870" s="406">
        <v>0</v>
      </c>
      <c r="AZ870" s="490">
        <v>10101</v>
      </c>
      <c r="BA870" s="253" t="e">
        <f>AW870+AW869+#REF!+AW866+AW864+AW863+AW862+AW860+AW856</f>
        <v>#REF!</v>
      </c>
      <c r="BB870" s="253" t="e">
        <f>AX870+AX869+#REF!+AX866+AX864+AX863+AX862+AX860+AX856</f>
        <v>#REF!</v>
      </c>
      <c r="BC870" s="253" t="e">
        <f>AY870+AY869+#REF!+AY866+AY864+AY863+AY862+AY860+AY856</f>
        <v>#REF!</v>
      </c>
    </row>
    <row r="871" spans="1:55" ht="140.25">
      <c r="A871" s="493">
        <v>619</v>
      </c>
      <c r="B871" s="494" t="s">
        <v>1975</v>
      </c>
      <c r="C871" s="651">
        <v>401000040</v>
      </c>
      <c r="D871" s="635" t="s">
        <v>2062</v>
      </c>
      <c r="E871" s="622" t="s">
        <v>1665</v>
      </c>
      <c r="F871" s="652"/>
      <c r="G871" s="652"/>
      <c r="H871" s="636">
        <v>3</v>
      </c>
      <c r="I871" s="652"/>
      <c r="J871" s="636">
        <v>16</v>
      </c>
      <c r="K871" s="653">
        <v>1</v>
      </c>
      <c r="L871" s="636">
        <v>25</v>
      </c>
      <c r="M871" s="636"/>
      <c r="N871" s="636"/>
      <c r="O871" s="636"/>
      <c r="P871" s="399" t="s">
        <v>186</v>
      </c>
      <c r="Q871" s="399" t="s">
        <v>1729</v>
      </c>
      <c r="R871" s="636"/>
      <c r="S871" s="636"/>
      <c r="T871" s="636">
        <v>3</v>
      </c>
      <c r="U871" s="636"/>
      <c r="V871" s="339">
        <v>9</v>
      </c>
      <c r="W871" s="654">
        <v>1</v>
      </c>
      <c r="X871" s="636"/>
      <c r="Y871" s="636"/>
      <c r="Z871" s="636"/>
      <c r="AA871" s="636"/>
      <c r="AB871" s="399" t="s">
        <v>187</v>
      </c>
      <c r="AC871" s="655" t="s">
        <v>2064</v>
      </c>
      <c r="AD871" s="326"/>
      <c r="AE871" s="326"/>
      <c r="AF871" s="326"/>
      <c r="AG871" s="326"/>
      <c r="AH871" s="326" t="s">
        <v>2065</v>
      </c>
      <c r="AI871" s="326" t="s">
        <v>2066</v>
      </c>
      <c r="AJ871" s="335"/>
      <c r="AK871" s="335"/>
      <c r="AL871" s="320"/>
      <c r="AM871" s="320" t="s">
        <v>2067</v>
      </c>
      <c r="AN871" s="330" t="s">
        <v>2068</v>
      </c>
      <c r="AO871" s="656" t="s">
        <v>891</v>
      </c>
      <c r="AP871" s="656" t="s">
        <v>200</v>
      </c>
      <c r="AQ871" s="656" t="s">
        <v>2069</v>
      </c>
      <c r="AR871" s="657" t="s">
        <v>607</v>
      </c>
      <c r="AS871" s="656" t="s">
        <v>116</v>
      </c>
      <c r="AT871" s="406">
        <v>0</v>
      </c>
      <c r="AU871" s="406">
        <v>0</v>
      </c>
      <c r="AV871" s="406">
        <v>298814</v>
      </c>
      <c r="AW871" s="406">
        <v>0</v>
      </c>
      <c r="AX871" s="406">
        <v>0</v>
      </c>
      <c r="AY871" s="406">
        <v>0</v>
      </c>
      <c r="AZ871" s="490">
        <v>10113</v>
      </c>
    </row>
    <row r="872" spans="1:55" ht="140.25">
      <c r="A872" s="493">
        <v>619</v>
      </c>
      <c r="B872" s="494" t="s">
        <v>1975</v>
      </c>
      <c r="C872" s="651">
        <v>401000040</v>
      </c>
      <c r="D872" s="635" t="s">
        <v>2062</v>
      </c>
      <c r="E872" s="622" t="s">
        <v>1665</v>
      </c>
      <c r="F872" s="652"/>
      <c r="G872" s="652"/>
      <c r="H872" s="636">
        <v>3</v>
      </c>
      <c r="I872" s="652"/>
      <c r="J872" s="636">
        <v>16</v>
      </c>
      <c r="K872" s="653">
        <v>1</v>
      </c>
      <c r="L872" s="636">
        <v>25</v>
      </c>
      <c r="M872" s="636"/>
      <c r="N872" s="636"/>
      <c r="O872" s="636"/>
      <c r="P872" s="399" t="s">
        <v>186</v>
      </c>
      <c r="Q872" s="399" t="s">
        <v>1729</v>
      </c>
      <c r="R872" s="636"/>
      <c r="S872" s="636"/>
      <c r="T872" s="636">
        <v>3</v>
      </c>
      <c r="U872" s="636"/>
      <c r="V872" s="339">
        <v>9</v>
      </c>
      <c r="W872" s="654">
        <v>1</v>
      </c>
      <c r="X872" s="636"/>
      <c r="Y872" s="636"/>
      <c r="Z872" s="636"/>
      <c r="AA872" s="636"/>
      <c r="AB872" s="399" t="s">
        <v>187</v>
      </c>
      <c r="AC872" s="655" t="s">
        <v>2064</v>
      </c>
      <c r="AD872" s="326"/>
      <c r="AE872" s="326"/>
      <c r="AF872" s="326"/>
      <c r="AG872" s="326"/>
      <c r="AH872" s="326" t="s">
        <v>2065</v>
      </c>
      <c r="AI872" s="326" t="s">
        <v>2066</v>
      </c>
      <c r="AJ872" s="335"/>
      <c r="AK872" s="335"/>
      <c r="AL872" s="320"/>
      <c r="AM872" s="320" t="s">
        <v>2067</v>
      </c>
      <c r="AN872" s="330" t="s">
        <v>2068</v>
      </c>
      <c r="AO872" s="656" t="s">
        <v>891</v>
      </c>
      <c r="AP872" s="656" t="s">
        <v>200</v>
      </c>
      <c r="AQ872" s="656" t="s">
        <v>606</v>
      </c>
      <c r="AR872" s="657" t="s">
        <v>607</v>
      </c>
      <c r="AS872" s="656" t="s">
        <v>116</v>
      </c>
      <c r="AT872" s="406">
        <v>0</v>
      </c>
      <c r="AU872" s="406">
        <v>0</v>
      </c>
      <c r="AV872" s="406">
        <v>1862746.67</v>
      </c>
      <c r="AW872" s="406">
        <v>0</v>
      </c>
      <c r="AX872" s="406">
        <v>0</v>
      </c>
      <c r="AY872" s="406">
        <v>0</v>
      </c>
      <c r="AZ872" s="490">
        <v>10101</v>
      </c>
    </row>
    <row r="873" spans="1:55" ht="127.5">
      <c r="A873" s="493">
        <v>619</v>
      </c>
      <c r="B873" s="494" t="s">
        <v>1975</v>
      </c>
      <c r="C873" s="651">
        <v>401000060</v>
      </c>
      <c r="D873" s="635" t="s">
        <v>2070</v>
      </c>
      <c r="E873" s="622" t="s">
        <v>1665</v>
      </c>
      <c r="F873" s="652"/>
      <c r="G873" s="652"/>
      <c r="H873" s="636">
        <v>3</v>
      </c>
      <c r="I873" s="652"/>
      <c r="J873" s="636">
        <v>16</v>
      </c>
      <c r="K873" s="653">
        <v>1</v>
      </c>
      <c r="L873" s="636">
        <v>25</v>
      </c>
      <c r="M873" s="636"/>
      <c r="N873" s="636"/>
      <c r="O873" s="636"/>
      <c r="P873" s="399" t="s">
        <v>186</v>
      </c>
      <c r="Q873" s="399" t="s">
        <v>1729</v>
      </c>
      <c r="R873" s="636"/>
      <c r="S873" s="636"/>
      <c r="T873" s="636">
        <v>3</v>
      </c>
      <c r="U873" s="636"/>
      <c r="V873" s="339">
        <v>9</v>
      </c>
      <c r="W873" s="654">
        <v>1</v>
      </c>
      <c r="X873" s="636"/>
      <c r="Y873" s="636"/>
      <c r="Z873" s="636"/>
      <c r="AA873" s="636"/>
      <c r="AB873" s="399" t="s">
        <v>187</v>
      </c>
      <c r="AC873" s="655" t="s">
        <v>1750</v>
      </c>
      <c r="AD873" s="326"/>
      <c r="AE873" s="326"/>
      <c r="AF873" s="326"/>
      <c r="AG873" s="326"/>
      <c r="AH873" s="326"/>
      <c r="AI873" s="326"/>
      <c r="AJ873" s="335"/>
      <c r="AK873" s="335"/>
      <c r="AL873" s="320"/>
      <c r="AM873" s="320" t="s">
        <v>2071</v>
      </c>
      <c r="AN873" s="330" t="s">
        <v>1707</v>
      </c>
      <c r="AO873" s="656" t="s">
        <v>430</v>
      </c>
      <c r="AP873" s="656" t="s">
        <v>948</v>
      </c>
      <c r="AQ873" s="656" t="s">
        <v>1213</v>
      </c>
      <c r="AR873" s="657" t="s">
        <v>1214</v>
      </c>
      <c r="AS873" s="656" t="s">
        <v>116</v>
      </c>
      <c r="AT873" s="406">
        <v>25000</v>
      </c>
      <c r="AU873" s="406">
        <v>0</v>
      </c>
      <c r="AV873" s="406">
        <v>0</v>
      </c>
      <c r="AW873" s="406">
        <v>0</v>
      </c>
      <c r="AX873" s="406">
        <v>0</v>
      </c>
      <c r="AY873" s="406">
        <v>0</v>
      </c>
      <c r="AZ873" s="490">
        <v>10101</v>
      </c>
    </row>
    <row r="874" spans="1:55" ht="89.25">
      <c r="A874" s="493">
        <v>619</v>
      </c>
      <c r="B874" s="494" t="s">
        <v>1975</v>
      </c>
      <c r="C874" s="651">
        <v>402000001</v>
      </c>
      <c r="D874" s="635" t="s">
        <v>79</v>
      </c>
      <c r="E874" s="622" t="s">
        <v>1916</v>
      </c>
      <c r="F874" s="652"/>
      <c r="G874" s="652"/>
      <c r="H874" s="636">
        <v>6</v>
      </c>
      <c r="I874" s="652"/>
      <c r="J874" s="636">
        <v>23</v>
      </c>
      <c r="K874" s="653">
        <v>3</v>
      </c>
      <c r="L874" s="636"/>
      <c r="M874" s="636"/>
      <c r="N874" s="636"/>
      <c r="O874" s="636"/>
      <c r="P874" s="399" t="s">
        <v>218</v>
      </c>
      <c r="Q874" s="399" t="s">
        <v>2072</v>
      </c>
      <c r="R874" s="636"/>
      <c r="S874" s="636"/>
      <c r="T874" s="636"/>
      <c r="U874" s="636"/>
      <c r="V874" s="339">
        <v>11</v>
      </c>
      <c r="W874" s="654">
        <v>1</v>
      </c>
      <c r="X874" s="636" t="s">
        <v>69</v>
      </c>
      <c r="Y874" s="636"/>
      <c r="Z874" s="636"/>
      <c r="AA874" s="636"/>
      <c r="AB874" s="399" t="s">
        <v>220</v>
      </c>
      <c r="AC874" s="655" t="s">
        <v>2073</v>
      </c>
      <c r="AD874" s="326"/>
      <c r="AE874" s="326"/>
      <c r="AF874" s="326"/>
      <c r="AG874" s="326"/>
      <c r="AH874" s="326"/>
      <c r="AI874" s="326"/>
      <c r="AJ874" s="335"/>
      <c r="AK874" s="335"/>
      <c r="AL874" s="320"/>
      <c r="AM874" s="320" t="s">
        <v>2074</v>
      </c>
      <c r="AN874" s="330" t="s">
        <v>223</v>
      </c>
      <c r="AO874" s="656" t="s">
        <v>99</v>
      </c>
      <c r="AP874" s="656" t="s">
        <v>430</v>
      </c>
      <c r="AQ874" s="656" t="s">
        <v>2075</v>
      </c>
      <c r="AR874" s="657" t="s">
        <v>111</v>
      </c>
      <c r="AS874" s="656">
        <v>122</v>
      </c>
      <c r="AT874" s="406">
        <v>633688.81999999995</v>
      </c>
      <c r="AU874" s="406">
        <v>633633.07999999996</v>
      </c>
      <c r="AV874" s="406">
        <v>642510</v>
      </c>
      <c r="AW874" s="406">
        <v>642510</v>
      </c>
      <c r="AX874" s="406">
        <v>642510</v>
      </c>
      <c r="AY874" s="406">
        <v>642510</v>
      </c>
      <c r="AZ874" s="490">
        <v>10101</v>
      </c>
    </row>
    <row r="875" spans="1:55" ht="89.25">
      <c r="A875" s="493">
        <v>619</v>
      </c>
      <c r="B875" s="494" t="s">
        <v>1975</v>
      </c>
      <c r="C875" s="651">
        <v>402000001</v>
      </c>
      <c r="D875" s="635" t="s">
        <v>79</v>
      </c>
      <c r="E875" s="622" t="s">
        <v>1916</v>
      </c>
      <c r="F875" s="652"/>
      <c r="G875" s="652"/>
      <c r="H875" s="636">
        <v>6</v>
      </c>
      <c r="I875" s="652"/>
      <c r="J875" s="636">
        <v>23</v>
      </c>
      <c r="K875" s="653">
        <v>3</v>
      </c>
      <c r="L875" s="636"/>
      <c r="M875" s="636"/>
      <c r="N875" s="636"/>
      <c r="O875" s="636"/>
      <c r="P875" s="399" t="s">
        <v>218</v>
      </c>
      <c r="Q875" s="399" t="s">
        <v>2072</v>
      </c>
      <c r="R875" s="636"/>
      <c r="S875" s="636"/>
      <c r="T875" s="636"/>
      <c r="U875" s="636"/>
      <c r="V875" s="339">
        <v>11</v>
      </c>
      <c r="W875" s="654">
        <v>1</v>
      </c>
      <c r="X875" s="636" t="s">
        <v>69</v>
      </c>
      <c r="Y875" s="636"/>
      <c r="Z875" s="636"/>
      <c r="AA875" s="636"/>
      <c r="AB875" s="399" t="s">
        <v>220</v>
      </c>
      <c r="AC875" s="655" t="s">
        <v>2073</v>
      </c>
      <c r="AD875" s="326"/>
      <c r="AE875" s="326"/>
      <c r="AF875" s="326"/>
      <c r="AG875" s="326"/>
      <c r="AH875" s="326"/>
      <c r="AI875" s="326"/>
      <c r="AJ875" s="335"/>
      <c r="AK875" s="335"/>
      <c r="AL875" s="320"/>
      <c r="AM875" s="320" t="s">
        <v>2074</v>
      </c>
      <c r="AN875" s="330" t="s">
        <v>223</v>
      </c>
      <c r="AO875" s="656" t="s">
        <v>99</v>
      </c>
      <c r="AP875" s="656" t="s">
        <v>430</v>
      </c>
      <c r="AQ875" s="656" t="s">
        <v>2075</v>
      </c>
      <c r="AR875" s="657" t="s">
        <v>111</v>
      </c>
      <c r="AS875" s="656" t="s">
        <v>113</v>
      </c>
      <c r="AT875" s="406">
        <v>190525.65</v>
      </c>
      <c r="AU875" s="406">
        <v>190508.82</v>
      </c>
      <c r="AV875" s="406">
        <v>194040</v>
      </c>
      <c r="AW875" s="406">
        <v>194040</v>
      </c>
      <c r="AX875" s="406">
        <v>194040</v>
      </c>
      <c r="AY875" s="406">
        <v>194040</v>
      </c>
      <c r="AZ875" s="490">
        <v>10101</v>
      </c>
    </row>
    <row r="876" spans="1:55" ht="89.25">
      <c r="A876" s="493">
        <v>619</v>
      </c>
      <c r="B876" s="494" t="s">
        <v>1975</v>
      </c>
      <c r="C876" s="651">
        <v>402000001</v>
      </c>
      <c r="D876" s="635" t="s">
        <v>79</v>
      </c>
      <c r="E876" s="622" t="s">
        <v>1665</v>
      </c>
      <c r="F876" s="652"/>
      <c r="G876" s="652"/>
      <c r="H876" s="636">
        <v>3</v>
      </c>
      <c r="I876" s="652"/>
      <c r="J876" s="636">
        <v>17</v>
      </c>
      <c r="K876" s="653">
        <v>1</v>
      </c>
      <c r="L876" s="636">
        <v>3</v>
      </c>
      <c r="M876" s="636"/>
      <c r="N876" s="636"/>
      <c r="O876" s="636"/>
      <c r="P876" s="399" t="s">
        <v>186</v>
      </c>
      <c r="Q876" s="399" t="s">
        <v>1729</v>
      </c>
      <c r="R876" s="636"/>
      <c r="S876" s="636"/>
      <c r="T876" s="636">
        <v>3</v>
      </c>
      <c r="U876" s="636"/>
      <c r="V876" s="339">
        <v>9</v>
      </c>
      <c r="W876" s="654">
        <v>1</v>
      </c>
      <c r="X876" s="636"/>
      <c r="Y876" s="636"/>
      <c r="Z876" s="636"/>
      <c r="AA876" s="636"/>
      <c r="AB876" s="399" t="s">
        <v>187</v>
      </c>
      <c r="AC876" s="655" t="s">
        <v>1826</v>
      </c>
      <c r="AD876" s="326"/>
      <c r="AE876" s="326"/>
      <c r="AF876" s="326"/>
      <c r="AG876" s="326"/>
      <c r="AH876" s="326"/>
      <c r="AI876" s="326"/>
      <c r="AJ876" s="335"/>
      <c r="AK876" s="335"/>
      <c r="AL876" s="320"/>
      <c r="AM876" s="320" t="s">
        <v>2076</v>
      </c>
      <c r="AN876" s="330" t="s">
        <v>226</v>
      </c>
      <c r="AO876" s="656" t="s">
        <v>99</v>
      </c>
      <c r="AP876" s="656" t="s">
        <v>430</v>
      </c>
      <c r="AQ876" s="656" t="s">
        <v>2075</v>
      </c>
      <c r="AR876" s="657" t="s">
        <v>111</v>
      </c>
      <c r="AS876" s="656" t="s">
        <v>116</v>
      </c>
      <c r="AT876" s="406">
        <v>4536524.54</v>
      </c>
      <c r="AU876" s="406">
        <v>4000359.08</v>
      </c>
      <c r="AV876" s="406">
        <v>4871441.01</v>
      </c>
      <c r="AW876" s="406">
        <v>2887884</v>
      </c>
      <c r="AX876" s="406">
        <v>2920784</v>
      </c>
      <c r="AY876" s="406">
        <v>2922184</v>
      </c>
      <c r="AZ876" s="490">
        <v>10101</v>
      </c>
    </row>
    <row r="877" spans="1:55" ht="89.25">
      <c r="A877" s="493">
        <v>619</v>
      </c>
      <c r="B877" s="494" t="s">
        <v>1975</v>
      </c>
      <c r="C877" s="651">
        <v>402000001</v>
      </c>
      <c r="D877" s="635" t="s">
        <v>79</v>
      </c>
      <c r="E877" s="622" t="s">
        <v>1665</v>
      </c>
      <c r="F877" s="652"/>
      <c r="G877" s="652"/>
      <c r="H877" s="636">
        <v>3</v>
      </c>
      <c r="I877" s="652"/>
      <c r="J877" s="636">
        <v>17</v>
      </c>
      <c r="K877" s="653">
        <v>1</v>
      </c>
      <c r="L877" s="636">
        <v>3</v>
      </c>
      <c r="M877" s="636"/>
      <c r="N877" s="636"/>
      <c r="O877" s="636"/>
      <c r="P877" s="399" t="s">
        <v>186</v>
      </c>
      <c r="Q877" s="399" t="s">
        <v>1729</v>
      </c>
      <c r="R877" s="636"/>
      <c r="S877" s="636"/>
      <c r="T877" s="636">
        <v>3</v>
      </c>
      <c r="U877" s="636"/>
      <c r="V877" s="339">
        <v>9</v>
      </c>
      <c r="W877" s="654">
        <v>1</v>
      </c>
      <c r="X877" s="636"/>
      <c r="Y877" s="636"/>
      <c r="Z877" s="636"/>
      <c r="AA877" s="636"/>
      <c r="AB877" s="399" t="s">
        <v>187</v>
      </c>
      <c r="AC877" s="655" t="s">
        <v>1826</v>
      </c>
      <c r="AD877" s="326"/>
      <c r="AE877" s="326"/>
      <c r="AF877" s="326"/>
      <c r="AG877" s="326"/>
      <c r="AH877" s="326"/>
      <c r="AI877" s="326"/>
      <c r="AJ877" s="335"/>
      <c r="AK877" s="335"/>
      <c r="AL877" s="320"/>
      <c r="AM877" s="320" t="s">
        <v>2076</v>
      </c>
      <c r="AN877" s="330" t="s">
        <v>226</v>
      </c>
      <c r="AO877" s="656" t="s">
        <v>99</v>
      </c>
      <c r="AP877" s="656" t="s">
        <v>430</v>
      </c>
      <c r="AQ877" s="656" t="s">
        <v>2075</v>
      </c>
      <c r="AR877" s="657" t="s">
        <v>111</v>
      </c>
      <c r="AS877" s="656" t="s">
        <v>227</v>
      </c>
      <c r="AT877" s="406">
        <v>0</v>
      </c>
      <c r="AU877" s="406">
        <v>0</v>
      </c>
      <c r="AV877" s="406">
        <v>0</v>
      </c>
      <c r="AW877" s="406">
        <v>1040886</v>
      </c>
      <c r="AX877" s="406">
        <v>1056496</v>
      </c>
      <c r="AY877" s="406">
        <v>1080796</v>
      </c>
      <c r="AZ877" s="490">
        <v>10101</v>
      </c>
    </row>
    <row r="878" spans="1:55" ht="89.25">
      <c r="A878" s="493">
        <v>619</v>
      </c>
      <c r="B878" s="494" t="s">
        <v>1975</v>
      </c>
      <c r="C878" s="651">
        <v>402000001</v>
      </c>
      <c r="D878" s="635" t="s">
        <v>79</v>
      </c>
      <c r="E878" s="622" t="s">
        <v>1665</v>
      </c>
      <c r="F878" s="652"/>
      <c r="G878" s="652"/>
      <c r="H878" s="636">
        <v>3</v>
      </c>
      <c r="I878" s="652"/>
      <c r="J878" s="636">
        <v>17</v>
      </c>
      <c r="K878" s="653">
        <v>1</v>
      </c>
      <c r="L878" s="636">
        <v>3</v>
      </c>
      <c r="M878" s="636"/>
      <c r="N878" s="636"/>
      <c r="O878" s="636"/>
      <c r="P878" s="399" t="s">
        <v>186</v>
      </c>
      <c r="Q878" s="399" t="s">
        <v>1729</v>
      </c>
      <c r="R878" s="636"/>
      <c r="S878" s="636"/>
      <c r="T878" s="636">
        <v>3</v>
      </c>
      <c r="U878" s="636"/>
      <c r="V878" s="339">
        <v>9</v>
      </c>
      <c r="W878" s="654">
        <v>1</v>
      </c>
      <c r="X878" s="636"/>
      <c r="Y878" s="636"/>
      <c r="Z878" s="636"/>
      <c r="AA878" s="636"/>
      <c r="AB878" s="399" t="s">
        <v>187</v>
      </c>
      <c r="AC878" s="655" t="s">
        <v>1826</v>
      </c>
      <c r="AD878" s="326"/>
      <c r="AE878" s="326"/>
      <c r="AF878" s="326"/>
      <c r="AG878" s="326"/>
      <c r="AH878" s="326"/>
      <c r="AI878" s="326"/>
      <c r="AJ878" s="335"/>
      <c r="AK878" s="335"/>
      <c r="AL878" s="320"/>
      <c r="AM878" s="320" t="s">
        <v>2076</v>
      </c>
      <c r="AN878" s="330" t="s">
        <v>226</v>
      </c>
      <c r="AO878" s="656" t="s">
        <v>99</v>
      </c>
      <c r="AP878" s="656" t="s">
        <v>430</v>
      </c>
      <c r="AQ878" s="656" t="s">
        <v>2075</v>
      </c>
      <c r="AR878" s="657" t="s">
        <v>111</v>
      </c>
      <c r="AS878" s="656" t="s">
        <v>117</v>
      </c>
      <c r="AT878" s="406">
        <v>320000</v>
      </c>
      <c r="AU878" s="406">
        <v>320000</v>
      </c>
      <c r="AV878" s="406">
        <v>320000</v>
      </c>
      <c r="AW878" s="406">
        <v>320000</v>
      </c>
      <c r="AX878" s="406">
        <v>320000</v>
      </c>
      <c r="AY878" s="406">
        <v>320000</v>
      </c>
      <c r="AZ878" s="490">
        <v>10101</v>
      </c>
    </row>
    <row r="879" spans="1:55" ht="89.25">
      <c r="A879" s="493">
        <v>619</v>
      </c>
      <c r="B879" s="494" t="s">
        <v>1975</v>
      </c>
      <c r="C879" s="651">
        <v>402000001</v>
      </c>
      <c r="D879" s="635" t="s">
        <v>79</v>
      </c>
      <c r="E879" s="622" t="s">
        <v>1665</v>
      </c>
      <c r="F879" s="652"/>
      <c r="G879" s="652"/>
      <c r="H879" s="636">
        <v>3</v>
      </c>
      <c r="I879" s="652"/>
      <c r="J879" s="636">
        <v>17</v>
      </c>
      <c r="K879" s="653">
        <v>1</v>
      </c>
      <c r="L879" s="636">
        <v>3</v>
      </c>
      <c r="M879" s="636"/>
      <c r="N879" s="636"/>
      <c r="O879" s="636"/>
      <c r="P879" s="399" t="s">
        <v>186</v>
      </c>
      <c r="Q879" s="399" t="s">
        <v>1729</v>
      </c>
      <c r="R879" s="636"/>
      <c r="S879" s="636"/>
      <c r="T879" s="636">
        <v>3</v>
      </c>
      <c r="U879" s="636"/>
      <c r="V879" s="339">
        <v>9</v>
      </c>
      <c r="W879" s="654">
        <v>1</v>
      </c>
      <c r="X879" s="636"/>
      <c r="Y879" s="636"/>
      <c r="Z879" s="636"/>
      <c r="AA879" s="636"/>
      <c r="AB879" s="399" t="s">
        <v>187</v>
      </c>
      <c r="AC879" s="655" t="s">
        <v>1826</v>
      </c>
      <c r="AD879" s="326"/>
      <c r="AE879" s="326"/>
      <c r="AF879" s="326"/>
      <c r="AG879" s="326"/>
      <c r="AH879" s="326"/>
      <c r="AI879" s="326"/>
      <c r="AJ879" s="335"/>
      <c r="AK879" s="335"/>
      <c r="AL879" s="320"/>
      <c r="AM879" s="320" t="s">
        <v>2076</v>
      </c>
      <c r="AN879" s="330" t="s">
        <v>226</v>
      </c>
      <c r="AO879" s="656" t="s">
        <v>99</v>
      </c>
      <c r="AP879" s="656" t="s">
        <v>430</v>
      </c>
      <c r="AQ879" s="656" t="s">
        <v>2075</v>
      </c>
      <c r="AR879" s="657" t="s">
        <v>111</v>
      </c>
      <c r="AS879" s="656" t="s">
        <v>118</v>
      </c>
      <c r="AT879" s="406">
        <v>15000</v>
      </c>
      <c r="AU879" s="406">
        <v>15000</v>
      </c>
      <c r="AV879" s="406">
        <v>15000</v>
      </c>
      <c r="AW879" s="406">
        <v>15000</v>
      </c>
      <c r="AX879" s="406">
        <v>15000</v>
      </c>
      <c r="AY879" s="406">
        <v>15000</v>
      </c>
      <c r="AZ879" s="490">
        <v>10101</v>
      </c>
    </row>
    <row r="880" spans="1:55" ht="89.25">
      <c r="A880" s="493">
        <v>619</v>
      </c>
      <c r="B880" s="494" t="s">
        <v>1975</v>
      </c>
      <c r="C880" s="651">
        <v>402000001</v>
      </c>
      <c r="D880" s="635" t="s">
        <v>79</v>
      </c>
      <c r="E880" s="622" t="s">
        <v>1665</v>
      </c>
      <c r="F880" s="652"/>
      <c r="G880" s="652"/>
      <c r="H880" s="636">
        <v>3</v>
      </c>
      <c r="I880" s="652"/>
      <c r="J880" s="636">
        <v>17</v>
      </c>
      <c r="K880" s="653">
        <v>1</v>
      </c>
      <c r="L880" s="636">
        <v>3</v>
      </c>
      <c r="M880" s="636"/>
      <c r="N880" s="636"/>
      <c r="O880" s="636"/>
      <c r="P880" s="399" t="s">
        <v>186</v>
      </c>
      <c r="Q880" s="399" t="s">
        <v>1729</v>
      </c>
      <c r="R880" s="636"/>
      <c r="S880" s="636"/>
      <c r="T880" s="636">
        <v>3</v>
      </c>
      <c r="U880" s="636"/>
      <c r="V880" s="339">
        <v>9</v>
      </c>
      <c r="W880" s="654">
        <v>1</v>
      </c>
      <c r="X880" s="636"/>
      <c r="Y880" s="636"/>
      <c r="Z880" s="636"/>
      <c r="AA880" s="636"/>
      <c r="AB880" s="399" t="s">
        <v>187</v>
      </c>
      <c r="AC880" s="655" t="s">
        <v>1826</v>
      </c>
      <c r="AD880" s="326"/>
      <c r="AE880" s="326"/>
      <c r="AF880" s="326"/>
      <c r="AG880" s="326"/>
      <c r="AH880" s="326"/>
      <c r="AI880" s="326"/>
      <c r="AJ880" s="335"/>
      <c r="AK880" s="335"/>
      <c r="AL880" s="320"/>
      <c r="AM880" s="320" t="s">
        <v>2076</v>
      </c>
      <c r="AN880" s="330" t="s">
        <v>226</v>
      </c>
      <c r="AO880" s="656" t="s">
        <v>99</v>
      </c>
      <c r="AP880" s="656" t="s">
        <v>430</v>
      </c>
      <c r="AQ880" s="656" t="s">
        <v>2075</v>
      </c>
      <c r="AR880" s="657" t="s">
        <v>111</v>
      </c>
      <c r="AS880" s="656" t="s">
        <v>119</v>
      </c>
      <c r="AT880" s="406">
        <v>5000</v>
      </c>
      <c r="AU880" s="406">
        <v>0</v>
      </c>
      <c r="AV880" s="406">
        <v>5000</v>
      </c>
      <c r="AW880" s="406">
        <v>5000</v>
      </c>
      <c r="AX880" s="406">
        <v>5000</v>
      </c>
      <c r="AY880" s="406">
        <v>5000</v>
      </c>
      <c r="AZ880" s="490">
        <v>10101</v>
      </c>
    </row>
    <row r="881" spans="1:232 16367:16372" ht="242.25">
      <c r="A881" s="493">
        <v>619</v>
      </c>
      <c r="B881" s="494" t="s">
        <v>1975</v>
      </c>
      <c r="C881" s="651">
        <v>402000001</v>
      </c>
      <c r="D881" s="635" t="s">
        <v>79</v>
      </c>
      <c r="E881" s="622" t="s">
        <v>2077</v>
      </c>
      <c r="F881" s="652"/>
      <c r="G881" s="652"/>
      <c r="H881" s="636" t="s">
        <v>2078</v>
      </c>
      <c r="I881" s="652"/>
      <c r="J881" s="636" t="s">
        <v>2079</v>
      </c>
      <c r="K881" s="653" t="s">
        <v>963</v>
      </c>
      <c r="L881" s="636" t="s">
        <v>2080</v>
      </c>
      <c r="M881" s="636"/>
      <c r="N881" s="636"/>
      <c r="O881" s="636"/>
      <c r="P881" s="399" t="s">
        <v>2081</v>
      </c>
      <c r="Q881" s="399" t="s">
        <v>2082</v>
      </c>
      <c r="R881" s="636"/>
      <c r="S881" s="636"/>
      <c r="T881" s="636" t="s">
        <v>961</v>
      </c>
      <c r="U881" s="636"/>
      <c r="V881" s="339" t="s">
        <v>2083</v>
      </c>
      <c r="W881" s="654" t="s">
        <v>2084</v>
      </c>
      <c r="X881" s="636"/>
      <c r="Y881" s="636"/>
      <c r="Z881" s="636"/>
      <c r="AA881" s="636"/>
      <c r="AB881" s="399" t="s">
        <v>2085</v>
      </c>
      <c r="AC881" s="655" t="s">
        <v>2086</v>
      </c>
      <c r="AD881" s="326"/>
      <c r="AE881" s="326"/>
      <c r="AF881" s="326"/>
      <c r="AG881" s="326"/>
      <c r="AH881" s="326"/>
      <c r="AI881" s="326"/>
      <c r="AJ881" s="335" t="s">
        <v>2087</v>
      </c>
      <c r="AK881" s="335"/>
      <c r="AL881" s="320"/>
      <c r="AM881" s="320"/>
      <c r="AN881" s="330" t="s">
        <v>2088</v>
      </c>
      <c r="AO881" s="656" t="s">
        <v>99</v>
      </c>
      <c r="AP881" s="656" t="s">
        <v>430</v>
      </c>
      <c r="AQ881" s="656" t="s">
        <v>2089</v>
      </c>
      <c r="AR881" s="657" t="s">
        <v>121</v>
      </c>
      <c r="AS881" s="656" t="s">
        <v>113</v>
      </c>
      <c r="AT881" s="406">
        <v>9072963.3100000005</v>
      </c>
      <c r="AU881" s="406">
        <v>9072963.3100000005</v>
      </c>
      <c r="AV881" s="406">
        <v>10383511.789999999</v>
      </c>
      <c r="AW881" s="406">
        <v>10385978</v>
      </c>
      <c r="AX881" s="406">
        <v>10385978</v>
      </c>
      <c r="AY881" s="406">
        <v>10385978</v>
      </c>
      <c r="AZ881" s="490">
        <v>10101</v>
      </c>
    </row>
    <row r="882" spans="1:232 16367:16372" ht="127.5">
      <c r="A882" s="493">
        <v>619</v>
      </c>
      <c r="B882" s="494" t="s">
        <v>1975</v>
      </c>
      <c r="C882" s="651">
        <v>402000001</v>
      </c>
      <c r="D882" s="635" t="s">
        <v>79</v>
      </c>
      <c r="E882" s="622" t="s">
        <v>1916</v>
      </c>
      <c r="F882" s="652"/>
      <c r="G882" s="652"/>
      <c r="H882" s="636">
        <v>7</v>
      </c>
      <c r="I882" s="652"/>
      <c r="J882" s="636">
        <v>26</v>
      </c>
      <c r="K882" s="653"/>
      <c r="L882" s="636"/>
      <c r="M882" s="636"/>
      <c r="N882" s="636"/>
      <c r="O882" s="636"/>
      <c r="P882" s="399" t="s">
        <v>218</v>
      </c>
      <c r="Q882" s="399" t="s">
        <v>2090</v>
      </c>
      <c r="R882" s="636"/>
      <c r="S882" s="636"/>
      <c r="T882" s="636"/>
      <c r="U882" s="636"/>
      <c r="V882" s="339">
        <v>13</v>
      </c>
      <c r="W882" s="654" t="s">
        <v>69</v>
      </c>
      <c r="X882" s="636"/>
      <c r="Y882" s="636"/>
      <c r="Z882" s="636"/>
      <c r="AA882" s="636"/>
      <c r="AB882" s="399" t="s">
        <v>220</v>
      </c>
      <c r="AC882" s="655" t="s">
        <v>176</v>
      </c>
      <c r="AD882" s="326"/>
      <c r="AE882" s="326"/>
      <c r="AF882" s="326"/>
      <c r="AG882" s="326"/>
      <c r="AH882" s="326"/>
      <c r="AI882" s="326"/>
      <c r="AJ882" s="335"/>
      <c r="AK882" s="335"/>
      <c r="AL882" s="320"/>
      <c r="AM882" s="320" t="s">
        <v>173</v>
      </c>
      <c r="AN882" s="330" t="s">
        <v>174</v>
      </c>
      <c r="AO882" s="656" t="s">
        <v>99</v>
      </c>
      <c r="AP882" s="656" t="s">
        <v>68</v>
      </c>
      <c r="AQ882" s="656" t="s">
        <v>2091</v>
      </c>
      <c r="AR882" s="657" t="s">
        <v>243</v>
      </c>
      <c r="AS882" s="656" t="s">
        <v>115</v>
      </c>
      <c r="AT882" s="406">
        <v>207210</v>
      </c>
      <c r="AU882" s="406">
        <v>207210</v>
      </c>
      <c r="AV882" s="406">
        <v>0</v>
      </c>
      <c r="AW882" s="406">
        <v>0</v>
      </c>
      <c r="AX882" s="406">
        <v>0</v>
      </c>
      <c r="AY882" s="406">
        <v>0</v>
      </c>
      <c r="AZ882" s="490">
        <v>10101</v>
      </c>
    </row>
    <row r="883" spans="1:232 16367:16372" ht="127.5">
      <c r="A883" s="493">
        <v>619</v>
      </c>
      <c r="B883" s="494" t="s">
        <v>1975</v>
      </c>
      <c r="C883" s="651">
        <v>402000001</v>
      </c>
      <c r="D883" s="635" t="s">
        <v>79</v>
      </c>
      <c r="E883" s="622" t="s">
        <v>1916</v>
      </c>
      <c r="F883" s="652"/>
      <c r="G883" s="652"/>
      <c r="H883" s="636">
        <v>7</v>
      </c>
      <c r="I883" s="652"/>
      <c r="J883" s="636">
        <v>26</v>
      </c>
      <c r="K883" s="653"/>
      <c r="L883" s="636"/>
      <c r="M883" s="636"/>
      <c r="N883" s="636"/>
      <c r="O883" s="636"/>
      <c r="P883" s="399" t="s">
        <v>218</v>
      </c>
      <c r="Q883" s="399" t="s">
        <v>2090</v>
      </c>
      <c r="R883" s="636"/>
      <c r="S883" s="636"/>
      <c r="T883" s="636"/>
      <c r="U883" s="636"/>
      <c r="V883" s="339">
        <v>13</v>
      </c>
      <c r="W883" s="654" t="s">
        <v>69</v>
      </c>
      <c r="X883" s="636"/>
      <c r="Y883" s="636"/>
      <c r="Z883" s="636"/>
      <c r="AA883" s="636"/>
      <c r="AB883" s="399" t="s">
        <v>220</v>
      </c>
      <c r="AC883" s="655" t="s">
        <v>176</v>
      </c>
      <c r="AD883" s="326"/>
      <c r="AE883" s="326"/>
      <c r="AF883" s="326"/>
      <c r="AG883" s="326"/>
      <c r="AH883" s="326"/>
      <c r="AI883" s="326"/>
      <c r="AJ883" s="335"/>
      <c r="AK883" s="335"/>
      <c r="AL883" s="320"/>
      <c r="AM883" s="320" t="s">
        <v>173</v>
      </c>
      <c r="AN883" s="330" t="s">
        <v>174</v>
      </c>
      <c r="AO883" s="656" t="s">
        <v>99</v>
      </c>
      <c r="AP883" s="656" t="s">
        <v>68</v>
      </c>
      <c r="AQ883" s="656" t="s">
        <v>2091</v>
      </c>
      <c r="AR883" s="657" t="s">
        <v>243</v>
      </c>
      <c r="AS883" s="656" t="s">
        <v>113</v>
      </c>
      <c r="AT883" s="406">
        <v>62577.42</v>
      </c>
      <c r="AU883" s="406">
        <v>62577.42</v>
      </c>
      <c r="AV883" s="406">
        <v>0</v>
      </c>
      <c r="AW883" s="406">
        <v>0</v>
      </c>
      <c r="AX883" s="406">
        <v>0</v>
      </c>
      <c r="AY883" s="406">
        <v>0</v>
      </c>
      <c r="AZ883" s="490">
        <v>10101</v>
      </c>
    </row>
    <row r="884" spans="1:232 16367:16372" ht="89.25">
      <c r="A884" s="493">
        <v>619</v>
      </c>
      <c r="B884" s="494" t="s">
        <v>1975</v>
      </c>
      <c r="C884" s="651">
        <v>402000001</v>
      </c>
      <c r="D884" s="635" t="s">
        <v>79</v>
      </c>
      <c r="E884" s="622" t="s">
        <v>1665</v>
      </c>
      <c r="F884" s="652"/>
      <c r="G884" s="652"/>
      <c r="H884" s="636">
        <v>3</v>
      </c>
      <c r="I884" s="652"/>
      <c r="J884" s="636">
        <v>16</v>
      </c>
      <c r="K884" s="653">
        <v>1</v>
      </c>
      <c r="L884" s="636">
        <v>3</v>
      </c>
      <c r="M884" s="636"/>
      <c r="N884" s="636"/>
      <c r="O884" s="636"/>
      <c r="P884" s="399" t="s">
        <v>186</v>
      </c>
      <c r="Q884" s="399" t="s">
        <v>1729</v>
      </c>
      <c r="R884" s="636"/>
      <c r="S884" s="636"/>
      <c r="T884" s="636">
        <v>3</v>
      </c>
      <c r="U884" s="636"/>
      <c r="V884" s="339">
        <v>9</v>
      </c>
      <c r="W884" s="654">
        <v>1</v>
      </c>
      <c r="X884" s="636"/>
      <c r="Y884" s="636"/>
      <c r="Z884" s="636"/>
      <c r="AA884" s="636"/>
      <c r="AB884" s="399" t="s">
        <v>187</v>
      </c>
      <c r="AC884" s="655" t="s">
        <v>1705</v>
      </c>
      <c r="AD884" s="326"/>
      <c r="AE884" s="326"/>
      <c r="AF884" s="326"/>
      <c r="AG884" s="326"/>
      <c r="AH884" s="326"/>
      <c r="AI884" s="326"/>
      <c r="AJ884" s="335"/>
      <c r="AK884" s="335"/>
      <c r="AL884" s="320"/>
      <c r="AM884" s="320" t="s">
        <v>2092</v>
      </c>
      <c r="AN884" s="330"/>
      <c r="AO884" s="656" t="s">
        <v>99</v>
      </c>
      <c r="AP884" s="656" t="s">
        <v>68</v>
      </c>
      <c r="AQ884" s="656" t="s">
        <v>2093</v>
      </c>
      <c r="AR884" s="657" t="s">
        <v>104</v>
      </c>
      <c r="AS884" s="656" t="s">
        <v>105</v>
      </c>
      <c r="AT884" s="406">
        <v>1152672.25</v>
      </c>
      <c r="AU884" s="406">
        <v>1152672.25</v>
      </c>
      <c r="AV884" s="406">
        <v>157638.54</v>
      </c>
      <c r="AW884" s="406">
        <v>0</v>
      </c>
      <c r="AX884" s="406">
        <v>0</v>
      </c>
      <c r="AY884" s="406">
        <v>0</v>
      </c>
      <c r="AZ884" s="490">
        <v>10101</v>
      </c>
      <c r="BA884" s="253" t="e">
        <f>#REF!+#REF!+AW832+AW836+AW882+AW883+AW884</f>
        <v>#REF!</v>
      </c>
      <c r="BB884" s="253" t="e">
        <f>#REF!+#REF!+AX832+AX836+AX882+AX883+AX884</f>
        <v>#REF!</v>
      </c>
      <c r="BC884" s="253" t="e">
        <f>#REF!+#REF!+AY832+AY836+AY882+AY883+AY884</f>
        <v>#REF!</v>
      </c>
    </row>
    <row r="885" spans="1:232 16367:16372" ht="331.5">
      <c r="A885" s="493">
        <v>619</v>
      </c>
      <c r="B885" s="494" t="s">
        <v>1975</v>
      </c>
      <c r="C885" s="651">
        <v>402000002</v>
      </c>
      <c r="D885" s="635" t="s">
        <v>91</v>
      </c>
      <c r="E885" s="622" t="s">
        <v>2094</v>
      </c>
      <c r="F885" s="652"/>
      <c r="G885" s="652"/>
      <c r="H885" s="636" t="s">
        <v>2078</v>
      </c>
      <c r="I885" s="652"/>
      <c r="J885" s="636" t="s">
        <v>2079</v>
      </c>
      <c r="K885" s="653" t="s">
        <v>963</v>
      </c>
      <c r="L885" s="636" t="s">
        <v>2095</v>
      </c>
      <c r="M885" s="636"/>
      <c r="N885" s="636"/>
      <c r="O885" s="636"/>
      <c r="P885" s="399" t="s">
        <v>2081</v>
      </c>
      <c r="Q885" s="399" t="s">
        <v>2096</v>
      </c>
      <c r="R885" s="636"/>
      <c r="S885" s="636"/>
      <c r="T885" s="636" t="s">
        <v>2095</v>
      </c>
      <c r="U885" s="636" t="s">
        <v>2097</v>
      </c>
      <c r="V885" s="339" t="s">
        <v>2098</v>
      </c>
      <c r="W885" s="654" t="s">
        <v>2084</v>
      </c>
      <c r="X885" s="636" t="s">
        <v>2099</v>
      </c>
      <c r="Y885" s="636"/>
      <c r="Z885" s="636"/>
      <c r="AA885" s="636"/>
      <c r="AB885" s="399" t="s">
        <v>2100</v>
      </c>
      <c r="AC885" s="655" t="s">
        <v>2086</v>
      </c>
      <c r="AD885" s="326"/>
      <c r="AE885" s="326"/>
      <c r="AF885" s="326"/>
      <c r="AG885" s="326"/>
      <c r="AH885" s="326"/>
      <c r="AI885" s="326"/>
      <c r="AJ885" s="335" t="s">
        <v>2087</v>
      </c>
      <c r="AK885" s="335"/>
      <c r="AL885" s="320"/>
      <c r="AM885" s="320"/>
      <c r="AN885" s="330" t="s">
        <v>2101</v>
      </c>
      <c r="AO885" s="656" t="s">
        <v>99</v>
      </c>
      <c r="AP885" s="656" t="s">
        <v>430</v>
      </c>
      <c r="AQ885" s="656" t="s">
        <v>2089</v>
      </c>
      <c r="AR885" s="657" t="s">
        <v>121</v>
      </c>
      <c r="AS885" s="656">
        <v>121</v>
      </c>
      <c r="AT885" s="406">
        <v>30522806.75</v>
      </c>
      <c r="AU885" s="406">
        <v>30522806.75</v>
      </c>
      <c r="AV885" s="406">
        <v>34382489.5</v>
      </c>
      <c r="AW885" s="406">
        <v>34390657</v>
      </c>
      <c r="AX885" s="406">
        <v>34390657</v>
      </c>
      <c r="AY885" s="406">
        <v>34390657</v>
      </c>
      <c r="AZ885" s="490">
        <v>10101</v>
      </c>
    </row>
    <row r="886" spans="1:232 16367:16372" ht="409.5">
      <c r="A886" s="493">
        <v>619</v>
      </c>
      <c r="B886" s="494" t="s">
        <v>1975</v>
      </c>
      <c r="C886" s="651">
        <v>402000002</v>
      </c>
      <c r="D886" s="635" t="s">
        <v>91</v>
      </c>
      <c r="E886" s="622" t="s">
        <v>2094</v>
      </c>
      <c r="F886" s="652"/>
      <c r="G886" s="652"/>
      <c r="H886" s="636" t="s">
        <v>2078</v>
      </c>
      <c r="I886" s="652"/>
      <c r="J886" s="636" t="s">
        <v>2079</v>
      </c>
      <c r="K886" s="653" t="s">
        <v>963</v>
      </c>
      <c r="L886" s="636" t="s">
        <v>2095</v>
      </c>
      <c r="M886" s="636"/>
      <c r="N886" s="636"/>
      <c r="O886" s="636"/>
      <c r="P886" s="399" t="s">
        <v>2081</v>
      </c>
      <c r="Q886" s="399" t="s">
        <v>2096</v>
      </c>
      <c r="R886" s="636"/>
      <c r="S886" s="636"/>
      <c r="T886" s="636" t="s">
        <v>961</v>
      </c>
      <c r="U886" s="636" t="s">
        <v>2102</v>
      </c>
      <c r="V886" s="339" t="s">
        <v>2098</v>
      </c>
      <c r="W886" s="654" t="s">
        <v>2084</v>
      </c>
      <c r="X886" s="636" t="s">
        <v>2103</v>
      </c>
      <c r="Y886" s="636"/>
      <c r="Z886" s="636"/>
      <c r="AA886" s="636"/>
      <c r="AB886" s="399" t="s">
        <v>2100</v>
      </c>
      <c r="AC886" s="655" t="s">
        <v>2104</v>
      </c>
      <c r="AD886" s="326"/>
      <c r="AE886" s="326"/>
      <c r="AF886" s="326"/>
      <c r="AG886" s="326"/>
      <c r="AH886" s="326"/>
      <c r="AI886" s="326"/>
      <c r="AJ886" s="335" t="s">
        <v>2087</v>
      </c>
      <c r="AK886" s="335"/>
      <c r="AL886" s="320"/>
      <c r="AM886" s="320"/>
      <c r="AN886" s="330" t="s">
        <v>2101</v>
      </c>
      <c r="AO886" s="656" t="s">
        <v>99</v>
      </c>
      <c r="AP886" s="656" t="s">
        <v>430</v>
      </c>
      <c r="AQ886" s="656" t="s">
        <v>2105</v>
      </c>
      <c r="AR886" s="657" t="s">
        <v>2106</v>
      </c>
      <c r="AS886" s="656">
        <v>121</v>
      </c>
      <c r="AT886" s="406">
        <v>0</v>
      </c>
      <c r="AU886" s="406">
        <v>0</v>
      </c>
      <c r="AV886" s="406">
        <v>0</v>
      </c>
      <c r="AW886" s="406">
        <v>0</v>
      </c>
      <c r="AX886" s="406">
        <v>0</v>
      </c>
      <c r="AY886" s="406">
        <v>0</v>
      </c>
      <c r="AZ886" s="490">
        <v>10306</v>
      </c>
    </row>
    <row r="887" spans="1:232 16367:16372" ht="140.25">
      <c r="A887" s="493">
        <v>619</v>
      </c>
      <c r="B887" s="494" t="s">
        <v>1975</v>
      </c>
      <c r="C887" s="651">
        <v>403030006</v>
      </c>
      <c r="D887" s="635" t="s">
        <v>1391</v>
      </c>
      <c r="E887" s="622" t="s">
        <v>1279</v>
      </c>
      <c r="F887" s="652"/>
      <c r="G887" s="652"/>
      <c r="H887" s="636" t="s">
        <v>71</v>
      </c>
      <c r="I887" s="652"/>
      <c r="J887" s="636" t="s">
        <v>510</v>
      </c>
      <c r="K887" s="653" t="s">
        <v>73</v>
      </c>
      <c r="L887" s="636" t="s">
        <v>75</v>
      </c>
      <c r="M887" s="636"/>
      <c r="N887" s="636"/>
      <c r="O887" s="636"/>
      <c r="P887" s="399" t="s">
        <v>186</v>
      </c>
      <c r="Q887" s="399" t="s">
        <v>74</v>
      </c>
      <c r="R887" s="636"/>
      <c r="S887" s="636"/>
      <c r="T887" s="636" t="s">
        <v>71</v>
      </c>
      <c r="U887" s="636"/>
      <c r="V887" s="339" t="s">
        <v>75</v>
      </c>
      <c r="W887" s="654" t="s">
        <v>73</v>
      </c>
      <c r="X887" s="636"/>
      <c r="Y887" s="636"/>
      <c r="Z887" s="636"/>
      <c r="AA887" s="636"/>
      <c r="AB887" s="399" t="s">
        <v>187</v>
      </c>
      <c r="AC887" s="655" t="s">
        <v>2107</v>
      </c>
      <c r="AD887" s="326"/>
      <c r="AE887" s="326"/>
      <c r="AF887" s="326"/>
      <c r="AG887" s="326"/>
      <c r="AH887" s="326"/>
      <c r="AI887" s="326"/>
      <c r="AJ887" s="335">
        <v>1.2</v>
      </c>
      <c r="AK887" s="335"/>
      <c r="AL887" s="320"/>
      <c r="AM887" s="320"/>
      <c r="AN887" s="330" t="s">
        <v>2108</v>
      </c>
      <c r="AO887" s="656" t="s">
        <v>199</v>
      </c>
      <c r="AP887" s="656" t="s">
        <v>200</v>
      </c>
      <c r="AQ887" s="656" t="s">
        <v>2109</v>
      </c>
      <c r="AR887" s="657" t="s">
        <v>2110</v>
      </c>
      <c r="AS887" s="656" t="s">
        <v>562</v>
      </c>
      <c r="AT887" s="406">
        <v>25195882.579999998</v>
      </c>
      <c r="AU887" s="406">
        <v>25195882.579999998</v>
      </c>
      <c r="AV887" s="406">
        <v>0</v>
      </c>
      <c r="AW887" s="406">
        <v>0</v>
      </c>
      <c r="AX887" s="406">
        <v>0</v>
      </c>
      <c r="AY887" s="406">
        <v>0</v>
      </c>
      <c r="AZ887" s="490">
        <v>10101</v>
      </c>
    </row>
    <row r="888" spans="1:232 16367:16372" ht="140.25">
      <c r="A888" s="493">
        <v>619</v>
      </c>
      <c r="B888" s="494" t="s">
        <v>1975</v>
      </c>
      <c r="C888" s="651">
        <v>404020001</v>
      </c>
      <c r="D888" s="635" t="s">
        <v>79</v>
      </c>
      <c r="E888" s="622" t="s">
        <v>2111</v>
      </c>
      <c r="F888" s="652"/>
      <c r="G888" s="652"/>
      <c r="H888" s="636">
        <v>2</v>
      </c>
      <c r="I888" s="652"/>
      <c r="J888" s="636">
        <v>6</v>
      </c>
      <c r="K888" s="653" t="s">
        <v>238</v>
      </c>
      <c r="L888" s="636"/>
      <c r="M888" s="636"/>
      <c r="N888" s="636"/>
      <c r="O888" s="636"/>
      <c r="P888" s="399" t="s">
        <v>576</v>
      </c>
      <c r="Q888" s="399" t="s">
        <v>2112</v>
      </c>
      <c r="R888" s="636"/>
      <c r="S888" s="636"/>
      <c r="T888" s="636"/>
      <c r="U888" s="636"/>
      <c r="V888" s="339" t="s">
        <v>2113</v>
      </c>
      <c r="W888" s="654">
        <v>1</v>
      </c>
      <c r="X888" s="636"/>
      <c r="Y888" s="636"/>
      <c r="Z888" s="636"/>
      <c r="AA888" s="636"/>
      <c r="AB888" s="399" t="s">
        <v>1363</v>
      </c>
      <c r="AC888" s="655" t="s">
        <v>1705</v>
      </c>
      <c r="AD888" s="326"/>
      <c r="AE888" s="326"/>
      <c r="AF888" s="326"/>
      <c r="AG888" s="326"/>
      <c r="AH888" s="326"/>
      <c r="AI888" s="326"/>
      <c r="AJ888" s="335"/>
      <c r="AK888" s="335"/>
      <c r="AL888" s="320"/>
      <c r="AM888" s="320" t="s">
        <v>2114</v>
      </c>
      <c r="AN888" s="330" t="s">
        <v>1707</v>
      </c>
      <c r="AO888" s="656" t="s">
        <v>99</v>
      </c>
      <c r="AP888" s="656" t="s">
        <v>430</v>
      </c>
      <c r="AQ888" s="656" t="s">
        <v>2115</v>
      </c>
      <c r="AR888" s="657" t="s">
        <v>508</v>
      </c>
      <c r="AS888" s="656" t="s">
        <v>116</v>
      </c>
      <c r="AT888" s="406">
        <v>161325.46</v>
      </c>
      <c r="AU888" s="406">
        <v>161325.46</v>
      </c>
      <c r="AV888" s="406">
        <v>133949</v>
      </c>
      <c r="AW888" s="406">
        <v>119583.32</v>
      </c>
      <c r="AX888" s="406">
        <v>119583.32</v>
      </c>
      <c r="AY888" s="406">
        <v>119583.32</v>
      </c>
      <c r="AZ888" s="490">
        <v>10306</v>
      </c>
      <c r="BA888" s="253">
        <f>AW890+AW889+AW888+AW891+AW893</f>
        <v>2201466</v>
      </c>
    </row>
    <row r="889" spans="1:232 16367:16372" ht="204">
      <c r="A889" s="493">
        <v>619</v>
      </c>
      <c r="B889" s="494" t="s">
        <v>1975</v>
      </c>
      <c r="C889" s="651">
        <v>404020001</v>
      </c>
      <c r="D889" s="635" t="s">
        <v>79</v>
      </c>
      <c r="E889" s="622" t="s">
        <v>1857</v>
      </c>
      <c r="F889" s="652"/>
      <c r="G889" s="652"/>
      <c r="H889" s="636" t="s">
        <v>2116</v>
      </c>
      <c r="I889" s="652"/>
      <c r="J889" s="636" t="s">
        <v>2117</v>
      </c>
      <c r="K889" s="653" t="s">
        <v>2118</v>
      </c>
      <c r="L889" s="636" t="s">
        <v>1861</v>
      </c>
      <c r="M889" s="636"/>
      <c r="N889" s="636"/>
      <c r="O889" s="636"/>
      <c r="P889" s="399" t="s">
        <v>2119</v>
      </c>
      <c r="Q889" s="399" t="s">
        <v>1871</v>
      </c>
      <c r="R889" s="636"/>
      <c r="S889" s="636"/>
      <c r="T889" s="636"/>
      <c r="U889" s="636"/>
      <c r="V889" s="339" t="s">
        <v>2120</v>
      </c>
      <c r="W889" s="654" t="s">
        <v>2121</v>
      </c>
      <c r="X889" s="636" t="s">
        <v>2122</v>
      </c>
      <c r="Y889" s="636"/>
      <c r="Z889" s="636"/>
      <c r="AA889" s="636"/>
      <c r="AB889" s="399" t="s">
        <v>2123</v>
      </c>
      <c r="AC889" s="655" t="s">
        <v>1875</v>
      </c>
      <c r="AD889" s="326"/>
      <c r="AE889" s="326"/>
      <c r="AF889" s="326"/>
      <c r="AG889" s="326"/>
      <c r="AH889" s="326"/>
      <c r="AI889" s="326"/>
      <c r="AJ889" s="335" t="s">
        <v>2124</v>
      </c>
      <c r="AK889" s="335"/>
      <c r="AL889" s="320"/>
      <c r="AM889" s="320"/>
      <c r="AN889" s="330" t="s">
        <v>2125</v>
      </c>
      <c r="AO889" s="656" t="s">
        <v>99</v>
      </c>
      <c r="AP889" s="656" t="s">
        <v>430</v>
      </c>
      <c r="AQ889" s="656" t="s">
        <v>2115</v>
      </c>
      <c r="AR889" s="657" t="s">
        <v>508</v>
      </c>
      <c r="AS889" s="656" t="s">
        <v>113</v>
      </c>
      <c r="AT889" s="406">
        <v>394559.95</v>
      </c>
      <c r="AU889" s="406">
        <v>394559.95</v>
      </c>
      <c r="AV889" s="406">
        <v>464623.68</v>
      </c>
      <c r="AW889" s="406">
        <v>464623.68</v>
      </c>
      <c r="AX889" s="406">
        <v>464623.68</v>
      </c>
      <c r="AY889" s="406">
        <v>464623.68</v>
      </c>
      <c r="AZ889" s="490">
        <v>10306</v>
      </c>
    </row>
    <row r="890" spans="1:232 16367:16372" ht="178.5">
      <c r="A890" s="493">
        <v>619</v>
      </c>
      <c r="B890" s="494" t="s">
        <v>1975</v>
      </c>
      <c r="C890" s="651">
        <v>404020001</v>
      </c>
      <c r="D890" s="635" t="s">
        <v>79</v>
      </c>
      <c r="E890" s="622" t="s">
        <v>1857</v>
      </c>
      <c r="F890" s="652"/>
      <c r="G890" s="652"/>
      <c r="H890" s="636" t="s">
        <v>2126</v>
      </c>
      <c r="I890" s="652"/>
      <c r="J890" s="636" t="s">
        <v>2127</v>
      </c>
      <c r="K890" s="653" t="s">
        <v>2128</v>
      </c>
      <c r="L890" s="636" t="s">
        <v>1861</v>
      </c>
      <c r="M890" s="636"/>
      <c r="N890" s="636"/>
      <c r="O890" s="636"/>
      <c r="P890" s="399" t="s">
        <v>2129</v>
      </c>
      <c r="Q890" s="399" t="s">
        <v>2130</v>
      </c>
      <c r="R890" s="636"/>
      <c r="S890" s="636"/>
      <c r="T890" s="636"/>
      <c r="U890" s="636"/>
      <c r="V890" s="339" t="s">
        <v>2131</v>
      </c>
      <c r="W890" s="654" t="s">
        <v>2132</v>
      </c>
      <c r="X890" s="636" t="s">
        <v>2122</v>
      </c>
      <c r="Y890" s="636"/>
      <c r="Z890" s="636"/>
      <c r="AA890" s="636"/>
      <c r="AB890" s="399" t="s">
        <v>2123</v>
      </c>
      <c r="AC890" s="655" t="s">
        <v>1824</v>
      </c>
      <c r="AD890" s="326"/>
      <c r="AE890" s="326"/>
      <c r="AF890" s="326"/>
      <c r="AG890" s="326"/>
      <c r="AH890" s="326"/>
      <c r="AI890" s="326"/>
      <c r="AJ890" s="335">
        <v>2</v>
      </c>
      <c r="AK890" s="335"/>
      <c r="AL890" s="320"/>
      <c r="AM890" s="320"/>
      <c r="AN890" s="330" t="s">
        <v>223</v>
      </c>
      <c r="AO890" s="656" t="s">
        <v>99</v>
      </c>
      <c r="AP890" s="656" t="s">
        <v>430</v>
      </c>
      <c r="AQ890" s="656" t="s">
        <v>2115</v>
      </c>
      <c r="AR890" s="657" t="s">
        <v>508</v>
      </c>
      <c r="AS890" s="656" t="s">
        <v>112</v>
      </c>
      <c r="AT890" s="406">
        <v>51060</v>
      </c>
      <c r="AU890" s="406">
        <v>51060</v>
      </c>
      <c r="AV890" s="406">
        <v>51060</v>
      </c>
      <c r="AW890" s="406">
        <v>51060</v>
      </c>
      <c r="AX890" s="406">
        <v>51060</v>
      </c>
      <c r="AY890" s="406">
        <v>51060</v>
      </c>
      <c r="AZ890" s="490">
        <v>10306</v>
      </c>
    </row>
    <row r="891" spans="1:232 16367:16372" ht="140.25">
      <c r="A891" s="493">
        <v>619</v>
      </c>
      <c r="B891" s="494" t="s">
        <v>1975</v>
      </c>
      <c r="C891" s="651">
        <v>404020002</v>
      </c>
      <c r="D891" s="635" t="s">
        <v>91</v>
      </c>
      <c r="E891" s="622" t="s">
        <v>2111</v>
      </c>
      <c r="F891" s="652"/>
      <c r="G891" s="652"/>
      <c r="H891" s="636">
        <v>2</v>
      </c>
      <c r="I891" s="652"/>
      <c r="J891" s="636">
        <v>6</v>
      </c>
      <c r="K891" s="653" t="s">
        <v>238</v>
      </c>
      <c r="L891" s="636"/>
      <c r="M891" s="636"/>
      <c r="N891" s="636"/>
      <c r="O891" s="636"/>
      <c r="P891" s="399" t="s">
        <v>576</v>
      </c>
      <c r="Q891" s="399" t="s">
        <v>2112</v>
      </c>
      <c r="R891" s="636"/>
      <c r="S891" s="636"/>
      <c r="T891" s="636"/>
      <c r="U891" s="636"/>
      <c r="V891" s="339" t="s">
        <v>2113</v>
      </c>
      <c r="W891" s="654">
        <v>1</v>
      </c>
      <c r="X891" s="636"/>
      <c r="Y891" s="636"/>
      <c r="Z891" s="636"/>
      <c r="AA891" s="636"/>
      <c r="AB891" s="399" t="s">
        <v>1363</v>
      </c>
      <c r="AC891" s="655" t="s">
        <v>1705</v>
      </c>
      <c r="AD891" s="326"/>
      <c r="AE891" s="326"/>
      <c r="AF891" s="326"/>
      <c r="AG891" s="326"/>
      <c r="AH891" s="326"/>
      <c r="AI891" s="326"/>
      <c r="AJ891" s="335"/>
      <c r="AK891" s="335"/>
      <c r="AL891" s="320"/>
      <c r="AM891" s="320" t="s">
        <v>2114</v>
      </c>
      <c r="AN891" s="330" t="s">
        <v>1707</v>
      </c>
      <c r="AO891" s="656" t="s">
        <v>99</v>
      </c>
      <c r="AP891" s="656" t="s">
        <v>430</v>
      </c>
      <c r="AQ891" s="656" t="s">
        <v>2115</v>
      </c>
      <c r="AR891" s="657" t="s">
        <v>508</v>
      </c>
      <c r="AS891" s="656" t="s">
        <v>115</v>
      </c>
      <c r="AT891" s="406">
        <v>1273819.57</v>
      </c>
      <c r="AU891" s="406">
        <v>1273819.57</v>
      </c>
      <c r="AV891" s="406">
        <v>1487429</v>
      </c>
      <c r="AW891" s="406">
        <v>1487429</v>
      </c>
      <c r="AX891" s="406">
        <v>1487429</v>
      </c>
      <c r="AY891" s="406">
        <v>1487429</v>
      </c>
      <c r="AZ891" s="490">
        <v>10306</v>
      </c>
    </row>
    <row r="892" spans="1:232 16367:16372" ht="229.5">
      <c r="A892" s="493">
        <v>619</v>
      </c>
      <c r="B892" s="494" t="s">
        <v>1975</v>
      </c>
      <c r="C892" s="651">
        <v>404020039</v>
      </c>
      <c r="D892" s="635" t="s">
        <v>1830</v>
      </c>
      <c r="E892" s="622" t="s">
        <v>1665</v>
      </c>
      <c r="F892" s="652"/>
      <c r="G892" s="652"/>
      <c r="H892" s="636">
        <v>3</v>
      </c>
      <c r="I892" s="652"/>
      <c r="J892" s="636">
        <v>17</v>
      </c>
      <c r="K892" s="653">
        <v>1</v>
      </c>
      <c r="L892" s="636">
        <v>3</v>
      </c>
      <c r="M892" s="636"/>
      <c r="N892" s="636"/>
      <c r="O892" s="636"/>
      <c r="P892" s="399" t="s">
        <v>186</v>
      </c>
      <c r="Q892" s="399" t="s">
        <v>2133</v>
      </c>
      <c r="R892" s="636"/>
      <c r="S892" s="636"/>
      <c r="T892" s="636" t="s">
        <v>2134</v>
      </c>
      <c r="U892" s="636" t="s">
        <v>2135</v>
      </c>
      <c r="V892" s="339" t="s">
        <v>2136</v>
      </c>
      <c r="W892" s="654" t="s">
        <v>95</v>
      </c>
      <c r="X892" s="636" t="s">
        <v>2137</v>
      </c>
      <c r="Y892" s="636"/>
      <c r="Z892" s="636"/>
      <c r="AA892" s="636"/>
      <c r="AB892" s="399" t="s">
        <v>2138</v>
      </c>
      <c r="AC892" s="655" t="s">
        <v>2139</v>
      </c>
      <c r="AD892" s="326"/>
      <c r="AE892" s="326"/>
      <c r="AF892" s="326"/>
      <c r="AG892" s="326"/>
      <c r="AH892" s="326"/>
      <c r="AI892" s="326"/>
      <c r="AJ892" s="335"/>
      <c r="AK892" s="335"/>
      <c r="AL892" s="320"/>
      <c r="AM892" s="320" t="s">
        <v>2140</v>
      </c>
      <c r="AN892" s="330" t="s">
        <v>2141</v>
      </c>
      <c r="AO892" s="656" t="s">
        <v>99</v>
      </c>
      <c r="AP892" s="656" t="s">
        <v>68</v>
      </c>
      <c r="AQ892" s="656" t="s">
        <v>3191</v>
      </c>
      <c r="AR892" s="657" t="s">
        <v>3192</v>
      </c>
      <c r="AS892" s="656" t="s">
        <v>116</v>
      </c>
      <c r="AT892" s="406">
        <v>0</v>
      </c>
      <c r="AU892" s="406">
        <v>0</v>
      </c>
      <c r="AV892" s="406">
        <v>0</v>
      </c>
      <c r="AW892" s="406">
        <v>700000</v>
      </c>
      <c r="AX892" s="406">
        <v>700000</v>
      </c>
      <c r="AY892" s="406">
        <v>700000</v>
      </c>
      <c r="AZ892" s="490">
        <v>10101</v>
      </c>
    </row>
    <row r="893" spans="1:232 16367:16372" ht="229.5">
      <c r="A893" s="493">
        <v>619</v>
      </c>
      <c r="B893" s="494" t="s">
        <v>1975</v>
      </c>
      <c r="C893" s="651">
        <v>404020039</v>
      </c>
      <c r="D893" s="635" t="s">
        <v>1830</v>
      </c>
      <c r="E893" s="622" t="s">
        <v>2142</v>
      </c>
      <c r="F893" s="652"/>
      <c r="G893" s="652"/>
      <c r="H893" s="636">
        <v>4</v>
      </c>
      <c r="I893" s="652"/>
      <c r="J893" s="636">
        <v>19</v>
      </c>
      <c r="K893" s="653" t="s">
        <v>520</v>
      </c>
      <c r="L893" s="636"/>
      <c r="M893" s="636"/>
      <c r="N893" s="636"/>
      <c r="O893" s="636"/>
      <c r="P893" s="399" t="s">
        <v>186</v>
      </c>
      <c r="Q893" s="399" t="s">
        <v>2143</v>
      </c>
      <c r="R893" s="636"/>
      <c r="S893" s="636"/>
      <c r="T893" s="636"/>
      <c r="U893" s="636"/>
      <c r="V893" s="339" t="s">
        <v>473</v>
      </c>
      <c r="W893" s="654"/>
      <c r="X893" s="636"/>
      <c r="Y893" s="636"/>
      <c r="Z893" s="636"/>
      <c r="AA893" s="636"/>
      <c r="AB893" s="399" t="s">
        <v>1895</v>
      </c>
      <c r="AC893" s="655" t="s">
        <v>2144</v>
      </c>
      <c r="AD893" s="326"/>
      <c r="AE893" s="326"/>
      <c r="AF893" s="326"/>
      <c r="AG893" s="326"/>
      <c r="AH893" s="326"/>
      <c r="AI893" s="326"/>
      <c r="AJ893" s="335" t="s">
        <v>1899</v>
      </c>
      <c r="AK893" s="335">
        <v>3</v>
      </c>
      <c r="AL893" s="320"/>
      <c r="AM893" s="320"/>
      <c r="AN893" s="330" t="s">
        <v>1901</v>
      </c>
      <c r="AO893" s="656" t="s">
        <v>99</v>
      </c>
      <c r="AP893" s="656" t="s">
        <v>430</v>
      </c>
      <c r="AQ893" s="656" t="s">
        <v>2145</v>
      </c>
      <c r="AR893" s="657" t="s">
        <v>2146</v>
      </c>
      <c r="AS893" s="656" t="s">
        <v>116</v>
      </c>
      <c r="AT893" s="406">
        <v>72800</v>
      </c>
      <c r="AU893" s="406">
        <v>72800</v>
      </c>
      <c r="AV893" s="406">
        <v>74497.009999999995</v>
      </c>
      <c r="AW893" s="406">
        <v>78770</v>
      </c>
      <c r="AX893" s="406">
        <v>78770</v>
      </c>
      <c r="AY893" s="406">
        <v>78770</v>
      </c>
      <c r="AZ893" s="490">
        <v>10306</v>
      </c>
      <c r="BA893" s="253">
        <f>SUBTOTAL(9,AW874:AW893)</f>
        <v>52783421</v>
      </c>
      <c r="BB893" s="253">
        <f>SUBTOTAL(9,AX874:AX893)</f>
        <v>52831931</v>
      </c>
      <c r="BC893" s="253">
        <f>SUBTOTAL(9,AY874:AY893)</f>
        <v>52857631</v>
      </c>
    </row>
    <row r="894" spans="1:232 16367:16372" ht="14.25">
      <c r="A894" s="141" t="s">
        <v>2147</v>
      </c>
      <c r="B894" s="157"/>
      <c r="C894" s="158"/>
      <c r="D894" s="159" t="s">
        <v>98</v>
      </c>
      <c r="E894" s="160"/>
      <c r="F894" s="161"/>
      <c r="G894" s="161"/>
      <c r="H894" s="161"/>
      <c r="I894" s="161"/>
      <c r="J894" s="161"/>
      <c r="K894" s="161"/>
      <c r="L894" s="161"/>
      <c r="M894" s="161"/>
      <c r="N894" s="161"/>
      <c r="O894" s="161"/>
      <c r="P894" s="162"/>
      <c r="Q894" s="161"/>
      <c r="R894" s="161"/>
      <c r="S894" s="161"/>
      <c r="T894" s="161"/>
      <c r="U894" s="161"/>
      <c r="V894" s="161"/>
      <c r="W894" s="161"/>
      <c r="X894" s="161"/>
      <c r="Y894" s="161"/>
      <c r="Z894" s="161"/>
      <c r="AA894" s="161"/>
      <c r="AB894" s="161"/>
      <c r="AC894" s="161"/>
      <c r="AD894" s="161"/>
      <c r="AE894" s="161"/>
      <c r="AF894" s="161"/>
      <c r="AG894" s="161"/>
      <c r="AH894" s="161"/>
      <c r="AI894" s="161"/>
      <c r="AJ894" s="161"/>
      <c r="AK894" s="161"/>
      <c r="AL894" s="161"/>
      <c r="AM894" s="161"/>
      <c r="AN894" s="161"/>
      <c r="AO894" s="161"/>
      <c r="AP894" s="161"/>
      <c r="AQ894" s="163"/>
      <c r="AR894" s="157"/>
      <c r="AS894" s="157"/>
      <c r="AT894" s="56">
        <f t="shared" ref="AT894:AY894" si="12">SUM(AT816:AT893)</f>
        <v>294511668.8499999</v>
      </c>
      <c r="AU894" s="56">
        <f t="shared" si="12"/>
        <v>284447212.17999995</v>
      </c>
      <c r="AV894" s="56">
        <f t="shared" si="12"/>
        <v>314208254.37100005</v>
      </c>
      <c r="AW894" s="56">
        <f t="shared" si="12"/>
        <v>294039792</v>
      </c>
      <c r="AX894" s="56">
        <f t="shared" si="12"/>
        <v>276695128</v>
      </c>
      <c r="AY894" s="56">
        <f t="shared" si="12"/>
        <v>283074714</v>
      </c>
      <c r="AZ894" s="164"/>
      <c r="BA894" s="165"/>
      <c r="BB894" s="166"/>
      <c r="BC894" s="166"/>
      <c r="BD894" s="167"/>
      <c r="BE894" s="167"/>
      <c r="BF894" s="167"/>
      <c r="BG894" s="167"/>
      <c r="BH894" s="167"/>
      <c r="BI894" s="167"/>
      <c r="BJ894" s="167"/>
      <c r="BK894" s="167"/>
      <c r="BL894" s="168"/>
      <c r="BM894" s="169"/>
      <c r="BN894" s="170"/>
      <c r="BO894" s="170"/>
      <c r="BP894" s="170"/>
      <c r="BQ894" s="170"/>
      <c r="BR894" s="170"/>
      <c r="BS894" s="170"/>
      <c r="BT894" s="170"/>
      <c r="BU894" s="170"/>
      <c r="BV894" s="170"/>
      <c r="BW894" s="170"/>
      <c r="BX894" s="170"/>
      <c r="BY894" s="170"/>
      <c r="BZ894" s="170"/>
      <c r="CA894" s="170"/>
      <c r="CB894" s="170"/>
      <c r="CC894" s="170"/>
      <c r="CD894" s="170"/>
      <c r="CE894" s="170"/>
      <c r="CF894" s="170"/>
      <c r="CG894" s="170"/>
      <c r="CH894" s="170"/>
      <c r="CI894" s="170"/>
      <c r="CJ894" s="170"/>
      <c r="CK894" s="170"/>
      <c r="CL894" s="170"/>
      <c r="CM894" s="170"/>
      <c r="CN894" s="170"/>
      <c r="CO894" s="170"/>
      <c r="CP894" s="170"/>
      <c r="CQ894" s="170"/>
      <c r="CR894" s="170"/>
      <c r="CS894" s="170"/>
      <c r="CT894" s="170"/>
      <c r="CU894" s="170"/>
      <c r="CV894" s="170"/>
      <c r="CW894" s="170"/>
      <c r="CX894" s="170"/>
      <c r="CY894" s="170"/>
      <c r="CZ894" s="170"/>
      <c r="DA894" s="170"/>
      <c r="DB894" s="170"/>
      <c r="DC894" s="170"/>
      <c r="DD894" s="170"/>
      <c r="DE894" s="170"/>
      <c r="DF894" s="170"/>
      <c r="DG894" s="170"/>
      <c r="DH894" s="170"/>
      <c r="DI894" s="170"/>
      <c r="DJ894" s="170"/>
      <c r="DK894" s="170"/>
      <c r="DL894" s="170"/>
      <c r="DM894" s="170"/>
      <c r="DN894" s="170"/>
      <c r="DO894" s="170"/>
      <c r="DP894" s="170"/>
      <c r="DQ894" s="170"/>
      <c r="DR894" s="170"/>
      <c r="DS894" s="170"/>
      <c r="DT894" s="170"/>
      <c r="DU894" s="170"/>
      <c r="DV894" s="170"/>
      <c r="DW894" s="170"/>
      <c r="DX894" s="170"/>
      <c r="DY894" s="170"/>
      <c r="DZ894" s="170"/>
      <c r="EA894" s="170"/>
      <c r="EB894" s="170"/>
      <c r="EC894" s="170"/>
      <c r="ED894" s="170"/>
      <c r="EE894" s="170"/>
      <c r="EF894" s="170"/>
      <c r="EG894" s="170"/>
      <c r="EH894" s="170"/>
      <c r="EI894" s="170"/>
      <c r="EJ894" s="170"/>
      <c r="EK894" s="170"/>
      <c r="EL894" s="170"/>
      <c r="EM894" s="170"/>
      <c r="EN894" s="170"/>
      <c r="EO894" s="170"/>
      <c r="EP894" s="170"/>
      <c r="EQ894" s="170"/>
      <c r="ER894" s="170"/>
      <c r="ES894" s="170"/>
      <c r="ET894" s="170"/>
      <c r="EU894" s="170"/>
      <c r="EV894" s="170"/>
      <c r="EW894" s="170"/>
      <c r="EX894" s="170"/>
      <c r="EY894" s="170"/>
      <c r="EZ894" s="170"/>
      <c r="FA894" s="170"/>
      <c r="FB894" s="170"/>
      <c r="FC894" s="170"/>
      <c r="FD894" s="170"/>
      <c r="FE894" s="170"/>
      <c r="FF894" s="170"/>
      <c r="FG894" s="170"/>
      <c r="FH894" s="170"/>
      <c r="FI894" s="170"/>
      <c r="FJ894" s="170"/>
      <c r="FK894" s="170"/>
      <c r="FL894" s="170"/>
      <c r="FM894" s="170"/>
      <c r="FN894" s="170"/>
      <c r="FO894" s="170"/>
      <c r="FP894" s="170"/>
      <c r="FQ894" s="170"/>
      <c r="FR894" s="170"/>
      <c r="FS894" s="170"/>
      <c r="FT894" s="170"/>
      <c r="FU894" s="170"/>
      <c r="FV894" s="170"/>
      <c r="FW894" s="170"/>
      <c r="FX894" s="170"/>
      <c r="FY894" s="170"/>
      <c r="FZ894" s="170"/>
      <c r="GA894" s="170"/>
      <c r="GB894" s="170"/>
      <c r="GC894" s="170"/>
      <c r="GD894" s="170"/>
      <c r="GE894" s="170"/>
      <c r="GF894" s="170"/>
      <c r="GG894" s="170"/>
      <c r="GH894" s="170"/>
      <c r="GI894" s="170"/>
      <c r="GJ894" s="170"/>
      <c r="GK894" s="170"/>
      <c r="GL894" s="170"/>
      <c r="GM894" s="170"/>
      <c r="GN894" s="170"/>
      <c r="GO894" s="170"/>
      <c r="GP894" s="170"/>
      <c r="GQ894" s="170"/>
      <c r="GR894" s="170"/>
      <c r="GS894" s="170"/>
      <c r="GT894" s="170"/>
      <c r="GU894" s="170"/>
      <c r="GV894" s="170"/>
      <c r="GW894" s="170"/>
      <c r="GX894" s="170"/>
      <c r="GY894" s="170"/>
      <c r="GZ894" s="170"/>
      <c r="HA894" s="170"/>
      <c r="HB894" s="170"/>
      <c r="HC894" s="170"/>
      <c r="HD894" s="170"/>
      <c r="HE894" s="170"/>
      <c r="HF894" s="170"/>
      <c r="HG894" s="170"/>
      <c r="HH894" s="170"/>
      <c r="HI894" s="170"/>
      <c r="HJ894" s="170"/>
      <c r="HK894" s="170"/>
      <c r="HL894" s="170"/>
      <c r="HM894" s="170"/>
      <c r="HN894" s="170"/>
      <c r="HO894" s="170"/>
      <c r="HP894" s="170"/>
      <c r="HQ894" s="170"/>
      <c r="HR894" s="170"/>
      <c r="HS894" s="170"/>
      <c r="HT894" s="170"/>
      <c r="HU894" s="170"/>
      <c r="HV894" s="170"/>
      <c r="HW894" s="170"/>
      <c r="HX894" s="170"/>
      <c r="XEM894" s="152"/>
      <c r="XEN894" s="152"/>
      <c r="XEO894" s="152"/>
      <c r="XEP894" s="152"/>
      <c r="XEQ894" s="35"/>
      <c r="XER894" s="35"/>
    </row>
    <row r="895" spans="1:232 16367:16372" ht="114.75">
      <c r="A895" s="493" t="s">
        <v>2148</v>
      </c>
      <c r="B895" s="494" t="s">
        <v>2149</v>
      </c>
      <c r="C895" s="651" t="s">
        <v>2150</v>
      </c>
      <c r="D895" s="635" t="s">
        <v>2151</v>
      </c>
      <c r="E895" s="622" t="s">
        <v>2152</v>
      </c>
      <c r="F895" s="652"/>
      <c r="G895" s="652"/>
      <c r="H895" s="636">
        <v>3</v>
      </c>
      <c r="I895" s="652"/>
      <c r="J895" s="636">
        <v>16</v>
      </c>
      <c r="K895" s="653" t="s">
        <v>73</v>
      </c>
      <c r="L895" s="636" t="s">
        <v>1301</v>
      </c>
      <c r="M895" s="636"/>
      <c r="N895" s="636"/>
      <c r="O895" s="636"/>
      <c r="P895" s="399" t="s">
        <v>186</v>
      </c>
      <c r="Q895" s="399" t="s">
        <v>2153</v>
      </c>
      <c r="R895" s="636"/>
      <c r="S895" s="636"/>
      <c r="T895" s="636">
        <v>3</v>
      </c>
      <c r="U895" s="636"/>
      <c r="V895" s="339" t="s">
        <v>75</v>
      </c>
      <c r="W895" s="654">
        <v>1</v>
      </c>
      <c r="X895" s="636"/>
      <c r="Y895" s="636"/>
      <c r="Z895" s="636"/>
      <c r="AA895" s="636"/>
      <c r="AB895" s="399" t="s">
        <v>187</v>
      </c>
      <c r="AC895" s="655" t="s">
        <v>2154</v>
      </c>
      <c r="AD895" s="326"/>
      <c r="AE895" s="326"/>
      <c r="AF895" s="326"/>
      <c r="AG895" s="326"/>
      <c r="AH895" s="326"/>
      <c r="AI895" s="326"/>
      <c r="AJ895" s="335"/>
      <c r="AK895" s="335"/>
      <c r="AL895" s="320"/>
      <c r="AM895" s="320" t="s">
        <v>2155</v>
      </c>
      <c r="AN895" s="330" t="s">
        <v>2156</v>
      </c>
      <c r="AO895" s="656" t="s">
        <v>891</v>
      </c>
      <c r="AP895" s="656" t="s">
        <v>329</v>
      </c>
      <c r="AQ895" s="656" t="s">
        <v>2157</v>
      </c>
      <c r="AR895" s="657" t="s">
        <v>2158</v>
      </c>
      <c r="AS895" s="656">
        <v>244</v>
      </c>
      <c r="AT895" s="406">
        <v>3971.96</v>
      </c>
      <c r="AU895" s="406">
        <v>3536.3</v>
      </c>
      <c r="AV895" s="406">
        <v>98003.55</v>
      </c>
      <c r="AW895" s="406">
        <v>20000</v>
      </c>
      <c r="AX895" s="406">
        <v>20000</v>
      </c>
      <c r="AY895" s="406">
        <v>20000</v>
      </c>
      <c r="AZ895" s="490" t="s">
        <v>134</v>
      </c>
    </row>
    <row r="896" spans="1:232 16367:16372" ht="114.75">
      <c r="A896" s="493" t="s">
        <v>2148</v>
      </c>
      <c r="B896" s="494" t="s">
        <v>2149</v>
      </c>
      <c r="C896" s="651" t="s">
        <v>2150</v>
      </c>
      <c r="D896" s="635" t="s">
        <v>2151</v>
      </c>
      <c r="E896" s="622" t="s">
        <v>2152</v>
      </c>
      <c r="F896" s="652"/>
      <c r="G896" s="652"/>
      <c r="H896" s="636">
        <v>3</v>
      </c>
      <c r="I896" s="652"/>
      <c r="J896" s="636">
        <v>16</v>
      </c>
      <c r="K896" s="653" t="s">
        <v>73</v>
      </c>
      <c r="L896" s="636" t="s">
        <v>1301</v>
      </c>
      <c r="M896" s="636"/>
      <c r="N896" s="636"/>
      <c r="O896" s="636"/>
      <c r="P896" s="399" t="s">
        <v>186</v>
      </c>
      <c r="Q896" s="399" t="s">
        <v>2153</v>
      </c>
      <c r="R896" s="636"/>
      <c r="S896" s="636"/>
      <c r="T896" s="636">
        <v>3</v>
      </c>
      <c r="U896" s="636"/>
      <c r="V896" s="339" t="s">
        <v>75</v>
      </c>
      <c r="W896" s="654">
        <v>1</v>
      </c>
      <c r="X896" s="636"/>
      <c r="Y896" s="636"/>
      <c r="Z896" s="636"/>
      <c r="AA896" s="636"/>
      <c r="AB896" s="399" t="s">
        <v>187</v>
      </c>
      <c r="AC896" s="655" t="s">
        <v>2154</v>
      </c>
      <c r="AD896" s="326"/>
      <c r="AE896" s="326"/>
      <c r="AF896" s="326"/>
      <c r="AG896" s="326"/>
      <c r="AH896" s="326"/>
      <c r="AI896" s="326"/>
      <c r="AJ896" s="335"/>
      <c r="AK896" s="335"/>
      <c r="AL896" s="320"/>
      <c r="AM896" s="320" t="s">
        <v>2155</v>
      </c>
      <c r="AN896" s="330" t="s">
        <v>2156</v>
      </c>
      <c r="AO896" s="656" t="s">
        <v>891</v>
      </c>
      <c r="AP896" s="656" t="s">
        <v>329</v>
      </c>
      <c r="AQ896" s="656" t="s">
        <v>2159</v>
      </c>
      <c r="AR896" s="657" t="s">
        <v>2158</v>
      </c>
      <c r="AS896" s="656">
        <v>244</v>
      </c>
      <c r="AT896" s="406">
        <v>0</v>
      </c>
      <c r="AU896" s="406">
        <v>0</v>
      </c>
      <c r="AV896" s="406">
        <v>435.66</v>
      </c>
      <c r="AW896" s="406">
        <v>0</v>
      </c>
      <c r="AX896" s="406">
        <v>0</v>
      </c>
      <c r="AY896" s="406">
        <v>0</v>
      </c>
      <c r="AZ896" s="490" t="s">
        <v>134</v>
      </c>
    </row>
    <row r="897" spans="1:53" ht="114.75">
      <c r="A897" s="493" t="s">
        <v>2148</v>
      </c>
      <c r="B897" s="494" t="s">
        <v>2149</v>
      </c>
      <c r="C897" s="651" t="s">
        <v>2150</v>
      </c>
      <c r="D897" s="635" t="s">
        <v>2151</v>
      </c>
      <c r="E897" s="622" t="s">
        <v>2152</v>
      </c>
      <c r="F897" s="652"/>
      <c r="G897" s="652"/>
      <c r="H897" s="636">
        <v>3</v>
      </c>
      <c r="I897" s="652"/>
      <c r="J897" s="636">
        <v>16</v>
      </c>
      <c r="K897" s="653" t="s">
        <v>73</v>
      </c>
      <c r="L897" s="636" t="s">
        <v>1301</v>
      </c>
      <c r="M897" s="636"/>
      <c r="N897" s="636"/>
      <c r="O897" s="636"/>
      <c r="P897" s="399" t="s">
        <v>186</v>
      </c>
      <c r="Q897" s="399" t="s">
        <v>2153</v>
      </c>
      <c r="R897" s="636"/>
      <c r="S897" s="636"/>
      <c r="T897" s="636">
        <v>3</v>
      </c>
      <c r="U897" s="636"/>
      <c r="V897" s="339" t="s">
        <v>75</v>
      </c>
      <c r="W897" s="654">
        <v>1</v>
      </c>
      <c r="X897" s="636"/>
      <c r="Y897" s="636"/>
      <c r="Z897" s="636"/>
      <c r="AA897" s="636"/>
      <c r="AB897" s="399" t="s">
        <v>187</v>
      </c>
      <c r="AC897" s="655" t="s">
        <v>2154</v>
      </c>
      <c r="AD897" s="326"/>
      <c r="AE897" s="326"/>
      <c r="AF897" s="326"/>
      <c r="AG897" s="326"/>
      <c r="AH897" s="326"/>
      <c r="AI897" s="326"/>
      <c r="AJ897" s="335"/>
      <c r="AK897" s="335"/>
      <c r="AL897" s="320"/>
      <c r="AM897" s="320" t="s">
        <v>2155</v>
      </c>
      <c r="AN897" s="330" t="s">
        <v>2156</v>
      </c>
      <c r="AO897" s="656" t="s">
        <v>891</v>
      </c>
      <c r="AP897" s="656" t="s">
        <v>329</v>
      </c>
      <c r="AQ897" s="656" t="s">
        <v>2160</v>
      </c>
      <c r="AR897" s="657" t="s">
        <v>2158</v>
      </c>
      <c r="AS897" s="656" t="s">
        <v>2161</v>
      </c>
      <c r="AT897" s="406"/>
      <c r="AU897" s="406"/>
      <c r="AV897" s="406"/>
      <c r="AW897" s="406">
        <v>55444510.439999998</v>
      </c>
      <c r="AX897" s="406">
        <v>55444510.439999998</v>
      </c>
      <c r="AY897" s="406"/>
      <c r="AZ897" s="490" t="s">
        <v>152</v>
      </c>
    </row>
    <row r="898" spans="1:53" ht="114.75">
      <c r="A898" s="493" t="s">
        <v>2148</v>
      </c>
      <c r="B898" s="494" t="s">
        <v>2149</v>
      </c>
      <c r="C898" s="651" t="s">
        <v>2150</v>
      </c>
      <c r="D898" s="635" t="s">
        <v>2151</v>
      </c>
      <c r="E898" s="622" t="s">
        <v>2152</v>
      </c>
      <c r="F898" s="652"/>
      <c r="G898" s="652"/>
      <c r="H898" s="636">
        <v>3</v>
      </c>
      <c r="I898" s="652"/>
      <c r="J898" s="636">
        <v>16</v>
      </c>
      <c r="K898" s="653" t="s">
        <v>73</v>
      </c>
      <c r="L898" s="636" t="s">
        <v>1301</v>
      </c>
      <c r="M898" s="636"/>
      <c r="N898" s="636"/>
      <c r="O898" s="636"/>
      <c r="P898" s="399" t="s">
        <v>186</v>
      </c>
      <c r="Q898" s="399" t="s">
        <v>2153</v>
      </c>
      <c r="R898" s="636"/>
      <c r="S898" s="636"/>
      <c r="T898" s="636">
        <v>3</v>
      </c>
      <c r="U898" s="636"/>
      <c r="V898" s="339" t="s">
        <v>75</v>
      </c>
      <c r="W898" s="654">
        <v>1</v>
      </c>
      <c r="X898" s="636"/>
      <c r="Y898" s="636"/>
      <c r="Z898" s="636"/>
      <c r="AA898" s="636"/>
      <c r="AB898" s="399" t="s">
        <v>187</v>
      </c>
      <c r="AC898" s="655" t="s">
        <v>2154</v>
      </c>
      <c r="AD898" s="326"/>
      <c r="AE898" s="326"/>
      <c r="AF898" s="326"/>
      <c r="AG898" s="326"/>
      <c r="AH898" s="326"/>
      <c r="AI898" s="326"/>
      <c r="AJ898" s="335"/>
      <c r="AK898" s="335"/>
      <c r="AL898" s="320"/>
      <c r="AM898" s="320" t="s">
        <v>2155</v>
      </c>
      <c r="AN898" s="330" t="s">
        <v>2156</v>
      </c>
      <c r="AO898" s="656" t="s">
        <v>891</v>
      </c>
      <c r="AP898" s="656" t="s">
        <v>329</v>
      </c>
      <c r="AQ898" s="656" t="s">
        <v>2160</v>
      </c>
      <c r="AR898" s="657" t="s">
        <v>2158</v>
      </c>
      <c r="AS898" s="656">
        <v>244</v>
      </c>
      <c r="AT898" s="406"/>
      <c r="AU898" s="406"/>
      <c r="AV898" s="406"/>
      <c r="AW898" s="406">
        <v>560045.56000000006</v>
      </c>
      <c r="AX898" s="406">
        <v>560045.56000000006</v>
      </c>
      <c r="AY898" s="406"/>
      <c r="AZ898" s="490" t="s">
        <v>315</v>
      </c>
    </row>
    <row r="899" spans="1:53" ht="114.75">
      <c r="A899" s="493" t="s">
        <v>2148</v>
      </c>
      <c r="B899" s="494" t="s">
        <v>2162</v>
      </c>
      <c r="C899" s="651" t="s">
        <v>2150</v>
      </c>
      <c r="D899" s="635" t="s">
        <v>2151</v>
      </c>
      <c r="E899" s="622" t="s">
        <v>2152</v>
      </c>
      <c r="F899" s="652"/>
      <c r="G899" s="652"/>
      <c r="H899" s="636">
        <v>3</v>
      </c>
      <c r="I899" s="652"/>
      <c r="J899" s="636">
        <v>16</v>
      </c>
      <c r="K899" s="653" t="s">
        <v>73</v>
      </c>
      <c r="L899" s="636" t="s">
        <v>1301</v>
      </c>
      <c r="M899" s="636"/>
      <c r="N899" s="636"/>
      <c r="O899" s="636"/>
      <c r="P899" s="399" t="s">
        <v>186</v>
      </c>
      <c r="Q899" s="399" t="s">
        <v>2153</v>
      </c>
      <c r="R899" s="636"/>
      <c r="S899" s="636"/>
      <c r="T899" s="636">
        <v>3</v>
      </c>
      <c r="U899" s="636"/>
      <c r="V899" s="339" t="s">
        <v>75</v>
      </c>
      <c r="W899" s="654">
        <v>1</v>
      </c>
      <c r="X899" s="636"/>
      <c r="Y899" s="636"/>
      <c r="Z899" s="636"/>
      <c r="AA899" s="636"/>
      <c r="AB899" s="399" t="s">
        <v>187</v>
      </c>
      <c r="AC899" s="655" t="s">
        <v>2163</v>
      </c>
      <c r="AD899" s="326"/>
      <c r="AE899" s="326"/>
      <c r="AF899" s="326"/>
      <c r="AG899" s="326"/>
      <c r="AH899" s="326"/>
      <c r="AI899" s="326"/>
      <c r="AJ899" s="335"/>
      <c r="AK899" s="335"/>
      <c r="AL899" s="320"/>
      <c r="AM899" s="320" t="s">
        <v>2155</v>
      </c>
      <c r="AN899" s="330" t="s">
        <v>2164</v>
      </c>
      <c r="AO899" s="656" t="s">
        <v>891</v>
      </c>
      <c r="AP899" s="656" t="s">
        <v>329</v>
      </c>
      <c r="AQ899" s="656" t="s">
        <v>2165</v>
      </c>
      <c r="AR899" s="657" t="s">
        <v>2158</v>
      </c>
      <c r="AS899" s="656">
        <v>244</v>
      </c>
      <c r="AT899" s="406">
        <v>13010266.919999998</v>
      </c>
      <c r="AU899" s="406">
        <v>13010266.919999998</v>
      </c>
      <c r="AV899" s="406">
        <v>0</v>
      </c>
      <c r="AW899" s="406">
        <v>0</v>
      </c>
      <c r="AX899" s="406">
        <v>0</v>
      </c>
      <c r="AY899" s="406">
        <v>0</v>
      </c>
      <c r="AZ899" s="490" t="s">
        <v>134</v>
      </c>
    </row>
    <row r="900" spans="1:53" ht="306">
      <c r="A900" s="493" t="s">
        <v>2148</v>
      </c>
      <c r="B900" s="494" t="s">
        <v>2149</v>
      </c>
      <c r="C900" s="651" t="s">
        <v>2166</v>
      </c>
      <c r="D900" s="635" t="s">
        <v>2167</v>
      </c>
      <c r="E900" s="622" t="s">
        <v>2152</v>
      </c>
      <c r="F900" s="652"/>
      <c r="G900" s="652"/>
      <c r="H900" s="636">
        <v>3</v>
      </c>
      <c r="I900" s="652"/>
      <c r="J900" s="636">
        <v>16</v>
      </c>
      <c r="K900" s="653" t="s">
        <v>73</v>
      </c>
      <c r="L900" s="636">
        <v>5</v>
      </c>
      <c r="M900" s="636"/>
      <c r="N900" s="636"/>
      <c r="O900" s="636"/>
      <c r="P900" s="399" t="s">
        <v>186</v>
      </c>
      <c r="Q900" s="399" t="s">
        <v>2168</v>
      </c>
      <c r="R900" s="636" t="s">
        <v>269</v>
      </c>
      <c r="S900" s="636"/>
      <c r="T900" s="636" t="s">
        <v>85</v>
      </c>
      <c r="U900" s="636"/>
      <c r="V900" s="339" t="s">
        <v>1377</v>
      </c>
      <c r="W900" s="654" t="s">
        <v>88</v>
      </c>
      <c r="X900" s="636"/>
      <c r="Y900" s="636" t="s">
        <v>2169</v>
      </c>
      <c r="Z900" s="636"/>
      <c r="AA900" s="636"/>
      <c r="AB900" s="399" t="s">
        <v>2170</v>
      </c>
      <c r="AC900" s="655" t="s">
        <v>2171</v>
      </c>
      <c r="AD900" s="326"/>
      <c r="AE900" s="326"/>
      <c r="AF900" s="326"/>
      <c r="AG900" s="326"/>
      <c r="AH900" s="326"/>
      <c r="AI900" s="326"/>
      <c r="AJ900" s="335"/>
      <c r="AK900" s="335"/>
      <c r="AL900" s="320"/>
      <c r="AM900" s="320" t="s">
        <v>2172</v>
      </c>
      <c r="AN900" s="330" t="s">
        <v>2173</v>
      </c>
      <c r="AO900" s="656" t="s">
        <v>430</v>
      </c>
      <c r="AP900" s="656" t="s">
        <v>464</v>
      </c>
      <c r="AQ900" s="656" t="s">
        <v>2174</v>
      </c>
      <c r="AR900" s="657" t="s">
        <v>2175</v>
      </c>
      <c r="AS900" s="656">
        <v>244</v>
      </c>
      <c r="AT900" s="406">
        <v>15438053</v>
      </c>
      <c r="AU900" s="406">
        <v>15339028.99</v>
      </c>
      <c r="AV900" s="406">
        <v>0</v>
      </c>
      <c r="AW900" s="406">
        <v>0</v>
      </c>
      <c r="AX900" s="406">
        <v>0</v>
      </c>
      <c r="AY900" s="406">
        <v>0</v>
      </c>
      <c r="AZ900" s="490" t="s">
        <v>152</v>
      </c>
    </row>
    <row r="901" spans="1:53" ht="306">
      <c r="A901" s="493" t="s">
        <v>2148</v>
      </c>
      <c r="B901" s="494" t="s">
        <v>2149</v>
      </c>
      <c r="C901" s="651" t="s">
        <v>2166</v>
      </c>
      <c r="D901" s="635" t="s">
        <v>2167</v>
      </c>
      <c r="E901" s="622" t="s">
        <v>2152</v>
      </c>
      <c r="F901" s="652"/>
      <c r="G901" s="652"/>
      <c r="H901" s="636">
        <v>3</v>
      </c>
      <c r="I901" s="652"/>
      <c r="J901" s="636">
        <v>16</v>
      </c>
      <c r="K901" s="653" t="s">
        <v>73</v>
      </c>
      <c r="L901" s="636">
        <v>5</v>
      </c>
      <c r="M901" s="636"/>
      <c r="N901" s="636"/>
      <c r="O901" s="636"/>
      <c r="P901" s="399" t="s">
        <v>186</v>
      </c>
      <c r="Q901" s="399" t="s">
        <v>2153</v>
      </c>
      <c r="R901" s="636"/>
      <c r="S901" s="636"/>
      <c r="T901" s="636">
        <v>3</v>
      </c>
      <c r="U901" s="636"/>
      <c r="V901" s="339" t="s">
        <v>75</v>
      </c>
      <c r="W901" s="654">
        <v>1</v>
      </c>
      <c r="X901" s="636"/>
      <c r="Y901" s="636"/>
      <c r="Z901" s="636"/>
      <c r="AA901" s="636"/>
      <c r="AB901" s="399" t="s">
        <v>187</v>
      </c>
      <c r="AC901" s="655" t="s">
        <v>2176</v>
      </c>
      <c r="AD901" s="326"/>
      <c r="AE901" s="326"/>
      <c r="AF901" s="326"/>
      <c r="AG901" s="326"/>
      <c r="AH901" s="326"/>
      <c r="AI901" s="326"/>
      <c r="AJ901" s="335"/>
      <c r="AK901" s="335"/>
      <c r="AL901" s="320"/>
      <c r="AM901" s="320" t="s">
        <v>2177</v>
      </c>
      <c r="AN901" s="330" t="s">
        <v>2178</v>
      </c>
      <c r="AO901" s="656" t="s">
        <v>430</v>
      </c>
      <c r="AP901" s="656" t="s">
        <v>464</v>
      </c>
      <c r="AQ901" s="656" t="s">
        <v>2179</v>
      </c>
      <c r="AR901" s="657" t="s">
        <v>2180</v>
      </c>
      <c r="AS901" s="656">
        <v>244</v>
      </c>
      <c r="AT901" s="406">
        <v>141312377.13999999</v>
      </c>
      <c r="AU901" s="406">
        <v>106672410.68000001</v>
      </c>
      <c r="AV901" s="406">
        <v>87693793.280000001</v>
      </c>
      <c r="AW901" s="406">
        <f>66675631.67+48854917.33</f>
        <v>115530549</v>
      </c>
      <c r="AX901" s="406">
        <f>70007005.92+10</f>
        <v>70007015.920000002</v>
      </c>
      <c r="AY901" s="406">
        <f>70041487.71+8</f>
        <v>70041495.709999993</v>
      </c>
      <c r="AZ901" s="490" t="s">
        <v>134</v>
      </c>
    </row>
    <row r="902" spans="1:53" ht="306">
      <c r="A902" s="493" t="s">
        <v>2148</v>
      </c>
      <c r="B902" s="494" t="s">
        <v>2149</v>
      </c>
      <c r="C902" s="651" t="s">
        <v>2166</v>
      </c>
      <c r="D902" s="635" t="s">
        <v>2167</v>
      </c>
      <c r="E902" s="622" t="s">
        <v>2152</v>
      </c>
      <c r="F902" s="652"/>
      <c r="G902" s="652"/>
      <c r="H902" s="636">
        <v>3</v>
      </c>
      <c r="I902" s="652"/>
      <c r="J902" s="636">
        <v>16</v>
      </c>
      <c r="K902" s="653" t="s">
        <v>73</v>
      </c>
      <c r="L902" s="636">
        <v>5</v>
      </c>
      <c r="M902" s="636"/>
      <c r="N902" s="636"/>
      <c r="O902" s="636"/>
      <c r="P902" s="399" t="s">
        <v>186</v>
      </c>
      <c r="Q902" s="399" t="s">
        <v>2153</v>
      </c>
      <c r="R902" s="636"/>
      <c r="S902" s="636"/>
      <c r="T902" s="636">
        <v>3</v>
      </c>
      <c r="U902" s="636"/>
      <c r="V902" s="339" t="s">
        <v>75</v>
      </c>
      <c r="W902" s="654">
        <v>1</v>
      </c>
      <c r="X902" s="636"/>
      <c r="Y902" s="636"/>
      <c r="Z902" s="636"/>
      <c r="AA902" s="636"/>
      <c r="AB902" s="399" t="s">
        <v>187</v>
      </c>
      <c r="AC902" s="655" t="s">
        <v>2176</v>
      </c>
      <c r="AD902" s="326"/>
      <c r="AE902" s="326"/>
      <c r="AF902" s="326"/>
      <c r="AG902" s="326"/>
      <c r="AH902" s="326"/>
      <c r="AI902" s="326"/>
      <c r="AJ902" s="335"/>
      <c r="AK902" s="335"/>
      <c r="AL902" s="320"/>
      <c r="AM902" s="320" t="s">
        <v>2177</v>
      </c>
      <c r="AN902" s="330" t="s">
        <v>2178</v>
      </c>
      <c r="AO902" s="656" t="s">
        <v>430</v>
      </c>
      <c r="AP902" s="656" t="s">
        <v>464</v>
      </c>
      <c r="AQ902" s="656" t="s">
        <v>2181</v>
      </c>
      <c r="AR902" s="657" t="s">
        <v>2180</v>
      </c>
      <c r="AS902" s="656">
        <v>244</v>
      </c>
      <c r="AT902" s="406">
        <v>0</v>
      </c>
      <c r="AU902" s="406">
        <v>0</v>
      </c>
      <c r="AV902" s="406">
        <v>34473301.560000002</v>
      </c>
      <c r="AW902" s="406">
        <v>0</v>
      </c>
      <c r="AX902" s="406">
        <v>0</v>
      </c>
      <c r="AY902" s="406">
        <v>0</v>
      </c>
      <c r="AZ902" s="490" t="s">
        <v>228</v>
      </c>
    </row>
    <row r="903" spans="1:53" ht="306">
      <c r="A903" s="493" t="s">
        <v>2148</v>
      </c>
      <c r="B903" s="494" t="s">
        <v>2149</v>
      </c>
      <c r="C903" s="651" t="s">
        <v>2166</v>
      </c>
      <c r="D903" s="635" t="s">
        <v>2167</v>
      </c>
      <c r="E903" s="622" t="s">
        <v>2152</v>
      </c>
      <c r="F903" s="652"/>
      <c r="G903" s="652"/>
      <c r="H903" s="636">
        <v>3</v>
      </c>
      <c r="I903" s="652"/>
      <c r="J903" s="636" t="s">
        <v>72</v>
      </c>
      <c r="K903" s="653" t="s">
        <v>73</v>
      </c>
      <c r="L903" s="636" t="s">
        <v>1686</v>
      </c>
      <c r="M903" s="636"/>
      <c r="N903" s="636"/>
      <c r="O903" s="636"/>
      <c r="P903" s="399" t="s">
        <v>186</v>
      </c>
      <c r="Q903" s="399" t="s">
        <v>2153</v>
      </c>
      <c r="R903" s="636"/>
      <c r="S903" s="636"/>
      <c r="T903" s="636">
        <v>3</v>
      </c>
      <c r="U903" s="636"/>
      <c r="V903" s="339" t="s">
        <v>75</v>
      </c>
      <c r="W903" s="654" t="s">
        <v>73</v>
      </c>
      <c r="X903" s="636"/>
      <c r="Y903" s="636"/>
      <c r="Z903" s="636"/>
      <c r="AA903" s="636"/>
      <c r="AB903" s="399" t="s">
        <v>187</v>
      </c>
      <c r="AC903" s="655" t="s">
        <v>2154</v>
      </c>
      <c r="AD903" s="326"/>
      <c r="AE903" s="326"/>
      <c r="AF903" s="326"/>
      <c r="AG903" s="326"/>
      <c r="AH903" s="326"/>
      <c r="AI903" s="326"/>
      <c r="AJ903" s="335"/>
      <c r="AK903" s="335"/>
      <c r="AL903" s="320"/>
      <c r="AM903" s="320" t="s">
        <v>2182</v>
      </c>
      <c r="AN903" s="330" t="s">
        <v>2183</v>
      </c>
      <c r="AO903" s="656" t="s">
        <v>430</v>
      </c>
      <c r="AP903" s="656" t="s">
        <v>464</v>
      </c>
      <c r="AQ903" s="656" t="s">
        <v>2184</v>
      </c>
      <c r="AR903" s="657" t="s">
        <v>2185</v>
      </c>
      <c r="AS903" s="656">
        <v>244</v>
      </c>
      <c r="AT903" s="406">
        <v>10334711.9</v>
      </c>
      <c r="AU903" s="406">
        <v>10034711.9</v>
      </c>
      <c r="AV903" s="406">
        <v>17073524</v>
      </c>
      <c r="AW903" s="406">
        <f>4881000+2000000</f>
        <v>6881000</v>
      </c>
      <c r="AX903" s="406">
        <v>1350000</v>
      </c>
      <c r="AY903" s="406">
        <v>1350000</v>
      </c>
      <c r="AZ903" s="490" t="s">
        <v>134</v>
      </c>
      <c r="BA903" s="253" t="s">
        <v>2186</v>
      </c>
    </row>
    <row r="904" spans="1:53" ht="306">
      <c r="A904" s="493" t="s">
        <v>2148</v>
      </c>
      <c r="B904" s="494" t="s">
        <v>2149</v>
      </c>
      <c r="C904" s="651" t="s">
        <v>2166</v>
      </c>
      <c r="D904" s="635" t="s">
        <v>2167</v>
      </c>
      <c r="E904" s="622" t="s">
        <v>2152</v>
      </c>
      <c r="F904" s="652"/>
      <c r="G904" s="652"/>
      <c r="H904" s="636">
        <v>3</v>
      </c>
      <c r="I904" s="652"/>
      <c r="J904" s="636" t="s">
        <v>72</v>
      </c>
      <c r="K904" s="653" t="s">
        <v>73</v>
      </c>
      <c r="L904" s="636" t="s">
        <v>1686</v>
      </c>
      <c r="M904" s="636"/>
      <c r="N904" s="636"/>
      <c r="O904" s="636"/>
      <c r="P904" s="399" t="s">
        <v>186</v>
      </c>
      <c r="Q904" s="399" t="s">
        <v>2153</v>
      </c>
      <c r="R904" s="636"/>
      <c r="S904" s="636"/>
      <c r="T904" s="636">
        <v>3</v>
      </c>
      <c r="U904" s="636"/>
      <c r="V904" s="339" t="s">
        <v>75</v>
      </c>
      <c r="W904" s="654" t="s">
        <v>73</v>
      </c>
      <c r="X904" s="636"/>
      <c r="Y904" s="636"/>
      <c r="Z904" s="636"/>
      <c r="AA904" s="636"/>
      <c r="AB904" s="399" t="s">
        <v>187</v>
      </c>
      <c r="AC904" s="655" t="s">
        <v>2154</v>
      </c>
      <c r="AD904" s="326"/>
      <c r="AE904" s="326"/>
      <c r="AF904" s="326"/>
      <c r="AG904" s="326"/>
      <c r="AH904" s="326"/>
      <c r="AI904" s="326"/>
      <c r="AJ904" s="335"/>
      <c r="AK904" s="335"/>
      <c r="AL904" s="320"/>
      <c r="AM904" s="320" t="s">
        <v>2182</v>
      </c>
      <c r="AN904" s="330" t="s">
        <v>2183</v>
      </c>
      <c r="AO904" s="656" t="s">
        <v>430</v>
      </c>
      <c r="AP904" s="656" t="s">
        <v>464</v>
      </c>
      <c r="AQ904" s="656" t="s">
        <v>2187</v>
      </c>
      <c r="AR904" s="657" t="s">
        <v>2185</v>
      </c>
      <c r="AS904" s="656">
        <v>244</v>
      </c>
      <c r="AT904" s="406">
        <v>0</v>
      </c>
      <c r="AU904" s="406">
        <v>0</v>
      </c>
      <c r="AV904" s="406">
        <v>180000</v>
      </c>
      <c r="AW904" s="406">
        <v>0</v>
      </c>
      <c r="AX904" s="406">
        <v>0</v>
      </c>
      <c r="AY904" s="406">
        <v>0</v>
      </c>
      <c r="AZ904" s="490" t="s">
        <v>134</v>
      </c>
    </row>
    <row r="905" spans="1:53" ht="306">
      <c r="A905" s="493" t="s">
        <v>2148</v>
      </c>
      <c r="B905" s="494" t="s">
        <v>2149</v>
      </c>
      <c r="C905" s="651" t="s">
        <v>2166</v>
      </c>
      <c r="D905" s="635" t="s">
        <v>2167</v>
      </c>
      <c r="E905" s="622" t="s">
        <v>2152</v>
      </c>
      <c r="F905" s="652"/>
      <c r="G905" s="652"/>
      <c r="H905" s="636">
        <v>3</v>
      </c>
      <c r="I905" s="652"/>
      <c r="J905" s="636">
        <v>16</v>
      </c>
      <c r="K905" s="653" t="s">
        <v>73</v>
      </c>
      <c r="L905" s="636">
        <v>5</v>
      </c>
      <c r="M905" s="636"/>
      <c r="N905" s="636"/>
      <c r="O905" s="636"/>
      <c r="P905" s="399" t="s">
        <v>186</v>
      </c>
      <c r="Q905" s="399" t="s">
        <v>2153</v>
      </c>
      <c r="R905" s="636"/>
      <c r="S905" s="636"/>
      <c r="T905" s="636">
        <v>3</v>
      </c>
      <c r="U905" s="636"/>
      <c r="V905" s="339" t="s">
        <v>75</v>
      </c>
      <c r="W905" s="654">
        <v>1</v>
      </c>
      <c r="X905" s="636"/>
      <c r="Y905" s="636"/>
      <c r="Z905" s="636"/>
      <c r="AA905" s="636"/>
      <c r="AB905" s="399" t="s">
        <v>187</v>
      </c>
      <c r="AC905" s="655" t="s">
        <v>2188</v>
      </c>
      <c r="AD905" s="326"/>
      <c r="AE905" s="326"/>
      <c r="AF905" s="326"/>
      <c r="AG905" s="326"/>
      <c r="AH905" s="326"/>
      <c r="AI905" s="326"/>
      <c r="AJ905" s="335"/>
      <c r="AK905" s="335"/>
      <c r="AL905" s="320"/>
      <c r="AM905" s="320" t="s">
        <v>2189</v>
      </c>
      <c r="AN905" s="330" t="s">
        <v>2190</v>
      </c>
      <c r="AO905" s="656" t="s">
        <v>430</v>
      </c>
      <c r="AP905" s="656" t="s">
        <v>464</v>
      </c>
      <c r="AQ905" s="656" t="s">
        <v>2191</v>
      </c>
      <c r="AR905" s="657" t="s">
        <v>2192</v>
      </c>
      <c r="AS905" s="656">
        <v>414</v>
      </c>
      <c r="AT905" s="406">
        <v>30228670.799999997</v>
      </c>
      <c r="AU905" s="406">
        <v>18104398.799999997</v>
      </c>
      <c r="AV905" s="406">
        <v>9450000</v>
      </c>
      <c r="AW905" s="406">
        <v>100000</v>
      </c>
      <c r="AX905" s="406">
        <v>100000</v>
      </c>
      <c r="AY905" s="406">
        <v>0</v>
      </c>
      <c r="AZ905" s="490" t="s">
        <v>134</v>
      </c>
    </row>
    <row r="906" spans="1:53" ht="306">
      <c r="A906" s="493" t="s">
        <v>2148</v>
      </c>
      <c r="B906" s="494" t="s">
        <v>2149</v>
      </c>
      <c r="C906" s="651" t="s">
        <v>2166</v>
      </c>
      <c r="D906" s="635" t="s">
        <v>2167</v>
      </c>
      <c r="E906" s="622" t="s">
        <v>2152</v>
      </c>
      <c r="F906" s="652"/>
      <c r="G906" s="652"/>
      <c r="H906" s="636">
        <v>3</v>
      </c>
      <c r="I906" s="652"/>
      <c r="J906" s="636">
        <v>16</v>
      </c>
      <c r="K906" s="653" t="s">
        <v>73</v>
      </c>
      <c r="L906" s="636">
        <v>5</v>
      </c>
      <c r="M906" s="636"/>
      <c r="N906" s="636"/>
      <c r="O906" s="636"/>
      <c r="P906" s="399" t="s">
        <v>186</v>
      </c>
      <c r="Q906" s="399" t="s">
        <v>2153</v>
      </c>
      <c r="R906" s="636"/>
      <c r="S906" s="636"/>
      <c r="T906" s="636">
        <v>3</v>
      </c>
      <c r="U906" s="636"/>
      <c r="V906" s="339" t="s">
        <v>75</v>
      </c>
      <c r="W906" s="654">
        <v>1</v>
      </c>
      <c r="X906" s="636"/>
      <c r="Y906" s="636"/>
      <c r="Z906" s="636"/>
      <c r="AA906" s="636"/>
      <c r="AB906" s="399" t="s">
        <v>187</v>
      </c>
      <c r="AC906" s="655" t="s">
        <v>2188</v>
      </c>
      <c r="AD906" s="326"/>
      <c r="AE906" s="326"/>
      <c r="AF906" s="326"/>
      <c r="AG906" s="326"/>
      <c r="AH906" s="326"/>
      <c r="AI906" s="326"/>
      <c r="AJ906" s="335"/>
      <c r="AK906" s="335"/>
      <c r="AL906" s="320"/>
      <c r="AM906" s="320" t="s">
        <v>2189</v>
      </c>
      <c r="AN906" s="330" t="s">
        <v>2190</v>
      </c>
      <c r="AO906" s="656" t="s">
        <v>430</v>
      </c>
      <c r="AP906" s="656" t="s">
        <v>464</v>
      </c>
      <c r="AQ906" s="656" t="s">
        <v>2193</v>
      </c>
      <c r="AR906" s="657" t="s">
        <v>2192</v>
      </c>
      <c r="AS906" s="656">
        <v>414</v>
      </c>
      <c r="AT906" s="406">
        <v>0</v>
      </c>
      <c r="AU906" s="406">
        <v>0</v>
      </c>
      <c r="AV906" s="406">
        <v>10952147.5</v>
      </c>
      <c r="AW906" s="406">
        <v>0</v>
      </c>
      <c r="AX906" s="406">
        <v>0</v>
      </c>
      <c r="AY906" s="406">
        <v>0</v>
      </c>
      <c r="AZ906" s="490" t="s">
        <v>228</v>
      </c>
    </row>
    <row r="907" spans="1:53" ht="306">
      <c r="A907" s="493" t="s">
        <v>2148</v>
      </c>
      <c r="B907" s="494" t="s">
        <v>2149</v>
      </c>
      <c r="C907" s="651" t="s">
        <v>2166</v>
      </c>
      <c r="D907" s="635" t="s">
        <v>2167</v>
      </c>
      <c r="E907" s="622" t="s">
        <v>2152</v>
      </c>
      <c r="F907" s="652"/>
      <c r="G907" s="652"/>
      <c r="H907" s="636">
        <v>3</v>
      </c>
      <c r="I907" s="652"/>
      <c r="J907" s="636" t="s">
        <v>72</v>
      </c>
      <c r="K907" s="653" t="s">
        <v>73</v>
      </c>
      <c r="L907" s="636" t="s">
        <v>1686</v>
      </c>
      <c r="M907" s="636"/>
      <c r="N907" s="636"/>
      <c r="O907" s="636"/>
      <c r="P907" s="399" t="s">
        <v>186</v>
      </c>
      <c r="Q907" s="399" t="s">
        <v>2194</v>
      </c>
      <c r="R907" s="636"/>
      <c r="S907" s="636"/>
      <c r="T907" s="636" t="s">
        <v>71</v>
      </c>
      <c r="U907" s="636"/>
      <c r="V907" s="339" t="s">
        <v>75</v>
      </c>
      <c r="W907" s="654" t="s">
        <v>73</v>
      </c>
      <c r="X907" s="636"/>
      <c r="Y907" s="636"/>
      <c r="Z907" s="636"/>
      <c r="AA907" s="636"/>
      <c r="AB907" s="399" t="s">
        <v>187</v>
      </c>
      <c r="AC907" s="655" t="s">
        <v>2195</v>
      </c>
      <c r="AD907" s="326"/>
      <c r="AE907" s="326"/>
      <c r="AF907" s="326"/>
      <c r="AG907" s="326"/>
      <c r="AH907" s="326"/>
      <c r="AI907" s="326"/>
      <c r="AJ907" s="335" t="s">
        <v>73</v>
      </c>
      <c r="AK907" s="335"/>
      <c r="AL907" s="320"/>
      <c r="AM907" s="320"/>
      <c r="AN907" s="330" t="s">
        <v>2196</v>
      </c>
      <c r="AO907" s="656" t="s">
        <v>430</v>
      </c>
      <c r="AP907" s="656" t="s">
        <v>464</v>
      </c>
      <c r="AQ907" s="656" t="s">
        <v>2197</v>
      </c>
      <c r="AR907" s="657" t="s">
        <v>2198</v>
      </c>
      <c r="AS907" s="656">
        <v>811</v>
      </c>
      <c r="AT907" s="406">
        <v>12793390.800000001</v>
      </c>
      <c r="AU907" s="406">
        <v>11703066.600000001</v>
      </c>
      <c r="AV907" s="406">
        <v>11415255</v>
      </c>
      <c r="AW907" s="406">
        <v>9374080</v>
      </c>
      <c r="AX907" s="406">
        <v>4687040</v>
      </c>
      <c r="AY907" s="406"/>
      <c r="AZ907" s="490" t="s">
        <v>134</v>
      </c>
    </row>
    <row r="908" spans="1:53" ht="306">
      <c r="A908" s="493" t="s">
        <v>2148</v>
      </c>
      <c r="B908" s="494" t="s">
        <v>2149</v>
      </c>
      <c r="C908" s="651" t="s">
        <v>2166</v>
      </c>
      <c r="D908" s="635" t="s">
        <v>2167</v>
      </c>
      <c r="E908" s="622" t="s">
        <v>2152</v>
      </c>
      <c r="F908" s="652"/>
      <c r="G908" s="652"/>
      <c r="H908" s="636">
        <v>3</v>
      </c>
      <c r="I908" s="652"/>
      <c r="J908" s="636" t="s">
        <v>72</v>
      </c>
      <c r="K908" s="653" t="s">
        <v>73</v>
      </c>
      <c r="L908" s="636" t="s">
        <v>1686</v>
      </c>
      <c r="M908" s="636"/>
      <c r="N908" s="636"/>
      <c r="O908" s="636"/>
      <c r="P908" s="399" t="s">
        <v>186</v>
      </c>
      <c r="Q908" s="399" t="s">
        <v>2199</v>
      </c>
      <c r="R908" s="636"/>
      <c r="S908" s="636"/>
      <c r="T908" s="636" t="s">
        <v>71</v>
      </c>
      <c r="U908" s="636"/>
      <c r="V908" s="339" t="s">
        <v>75</v>
      </c>
      <c r="W908" s="654" t="s">
        <v>73</v>
      </c>
      <c r="X908" s="636"/>
      <c r="Y908" s="636"/>
      <c r="Z908" s="636"/>
      <c r="AA908" s="636"/>
      <c r="AB908" s="399" t="s">
        <v>187</v>
      </c>
      <c r="AC908" s="655" t="s">
        <v>2195</v>
      </c>
      <c r="AD908" s="326"/>
      <c r="AE908" s="326"/>
      <c r="AF908" s="326"/>
      <c r="AG908" s="326"/>
      <c r="AH908" s="326"/>
      <c r="AI908" s="326"/>
      <c r="AJ908" s="335" t="s">
        <v>73</v>
      </c>
      <c r="AK908" s="335"/>
      <c r="AL908" s="320"/>
      <c r="AM908" s="320"/>
      <c r="AN908" s="330" t="s">
        <v>2196</v>
      </c>
      <c r="AO908" s="656" t="s">
        <v>430</v>
      </c>
      <c r="AP908" s="656" t="s">
        <v>464</v>
      </c>
      <c r="AQ908" s="656" t="s">
        <v>2200</v>
      </c>
      <c r="AR908" s="657" t="s">
        <v>2198</v>
      </c>
      <c r="AS908" s="656">
        <v>811</v>
      </c>
      <c r="AT908" s="406">
        <v>0</v>
      </c>
      <c r="AU908" s="406">
        <v>0</v>
      </c>
      <c r="AV908" s="406">
        <v>1090324.2</v>
      </c>
      <c r="AW908" s="406">
        <v>0</v>
      </c>
      <c r="AX908" s="406">
        <v>0</v>
      </c>
      <c r="AY908" s="406">
        <v>0</v>
      </c>
      <c r="AZ908" s="490" t="s">
        <v>228</v>
      </c>
    </row>
    <row r="909" spans="1:53" ht="306">
      <c r="A909" s="493" t="s">
        <v>2148</v>
      </c>
      <c r="B909" s="494" t="s">
        <v>2149</v>
      </c>
      <c r="C909" s="651" t="s">
        <v>2166</v>
      </c>
      <c r="D909" s="635" t="s">
        <v>2167</v>
      </c>
      <c r="E909" s="622" t="s">
        <v>2152</v>
      </c>
      <c r="F909" s="652"/>
      <c r="G909" s="652"/>
      <c r="H909" s="636">
        <v>3</v>
      </c>
      <c r="I909" s="652"/>
      <c r="J909" s="636" t="s">
        <v>72</v>
      </c>
      <c r="K909" s="653">
        <v>1</v>
      </c>
      <c r="L909" s="636">
        <v>5</v>
      </c>
      <c r="M909" s="636"/>
      <c r="N909" s="636"/>
      <c r="O909" s="636"/>
      <c r="P909" s="399" t="s">
        <v>186</v>
      </c>
      <c r="Q909" s="399" t="s">
        <v>2201</v>
      </c>
      <c r="R909" s="636" t="s">
        <v>2202</v>
      </c>
      <c r="S909" s="636"/>
      <c r="T909" s="636"/>
      <c r="U909" s="636"/>
      <c r="V909" s="339" t="s">
        <v>2203</v>
      </c>
      <c r="W909" s="654"/>
      <c r="X909" s="636"/>
      <c r="Y909" s="636" t="s">
        <v>2169</v>
      </c>
      <c r="Z909" s="636"/>
      <c r="AA909" s="636"/>
      <c r="AB909" s="399" t="s">
        <v>2204</v>
      </c>
      <c r="AC909" s="655" t="s">
        <v>2205</v>
      </c>
      <c r="AD909" s="326"/>
      <c r="AE909" s="326"/>
      <c r="AF909" s="326"/>
      <c r="AG909" s="326"/>
      <c r="AH909" s="326"/>
      <c r="AI909" s="326"/>
      <c r="AJ909" s="335"/>
      <c r="AK909" s="335"/>
      <c r="AL909" s="320"/>
      <c r="AM909" s="320" t="s">
        <v>2206</v>
      </c>
      <c r="AN909" s="330" t="s">
        <v>2207</v>
      </c>
      <c r="AO909" s="656" t="s">
        <v>430</v>
      </c>
      <c r="AP909" s="656" t="s">
        <v>464</v>
      </c>
      <c r="AQ909" s="656" t="s">
        <v>2208</v>
      </c>
      <c r="AR909" s="657" t="s">
        <v>2209</v>
      </c>
      <c r="AS909" s="656">
        <v>244</v>
      </c>
      <c r="AT909" s="406">
        <v>18688990</v>
      </c>
      <c r="AU909" s="406">
        <v>18688989.93</v>
      </c>
      <c r="AV909" s="406">
        <v>0</v>
      </c>
      <c r="AW909" s="406">
        <v>0</v>
      </c>
      <c r="AX909" s="406">
        <v>0</v>
      </c>
      <c r="AY909" s="406">
        <v>0</v>
      </c>
      <c r="AZ909" s="490" t="s">
        <v>152</v>
      </c>
    </row>
    <row r="910" spans="1:53" ht="306">
      <c r="A910" s="493" t="s">
        <v>2148</v>
      </c>
      <c r="B910" s="494" t="s">
        <v>2149</v>
      </c>
      <c r="C910" s="651" t="s">
        <v>2166</v>
      </c>
      <c r="D910" s="635" t="s">
        <v>2167</v>
      </c>
      <c r="E910" s="622" t="s">
        <v>2152</v>
      </c>
      <c r="F910" s="652"/>
      <c r="G910" s="652"/>
      <c r="H910" s="636">
        <v>3</v>
      </c>
      <c r="I910" s="652"/>
      <c r="J910" s="636" t="s">
        <v>72</v>
      </c>
      <c r="K910" s="653" t="s">
        <v>73</v>
      </c>
      <c r="L910" s="636">
        <v>5</v>
      </c>
      <c r="M910" s="636"/>
      <c r="N910" s="636"/>
      <c r="O910" s="636"/>
      <c r="P910" s="399" t="s">
        <v>186</v>
      </c>
      <c r="Q910" s="399" t="s">
        <v>2210</v>
      </c>
      <c r="R910" s="636" t="s">
        <v>2211</v>
      </c>
      <c r="S910" s="636"/>
      <c r="T910" s="636" t="s">
        <v>85</v>
      </c>
      <c r="U910" s="636"/>
      <c r="V910" s="339" t="s">
        <v>1377</v>
      </c>
      <c r="W910" s="654" t="s">
        <v>445</v>
      </c>
      <c r="X910" s="636"/>
      <c r="Y910" s="636" t="s">
        <v>2212</v>
      </c>
      <c r="Z910" s="636"/>
      <c r="AA910" s="636"/>
      <c r="AB910" s="399" t="s">
        <v>2213</v>
      </c>
      <c r="AC910" s="655" t="s">
        <v>2214</v>
      </c>
      <c r="AD910" s="326"/>
      <c r="AE910" s="326"/>
      <c r="AF910" s="326"/>
      <c r="AG910" s="326"/>
      <c r="AH910" s="326"/>
      <c r="AI910" s="326"/>
      <c r="AJ910" s="335"/>
      <c r="AK910" s="335"/>
      <c r="AL910" s="320"/>
      <c r="AM910" s="320" t="s">
        <v>2215</v>
      </c>
      <c r="AN910" s="330" t="s">
        <v>2216</v>
      </c>
      <c r="AO910" s="656" t="s">
        <v>430</v>
      </c>
      <c r="AP910" s="656" t="s">
        <v>464</v>
      </c>
      <c r="AQ910" s="656" t="s">
        <v>2217</v>
      </c>
      <c r="AR910" s="657" t="s">
        <v>2218</v>
      </c>
      <c r="AS910" s="656" t="s">
        <v>116</v>
      </c>
      <c r="AT910" s="406">
        <v>128958546.95</v>
      </c>
      <c r="AU910" s="406">
        <v>128398844.25</v>
      </c>
      <c r="AV910" s="406">
        <v>0</v>
      </c>
      <c r="AW910" s="406">
        <v>0</v>
      </c>
      <c r="AX910" s="406">
        <v>0</v>
      </c>
      <c r="AY910" s="406">
        <v>0</v>
      </c>
      <c r="AZ910" s="490" t="s">
        <v>152</v>
      </c>
    </row>
    <row r="911" spans="1:53" ht="306">
      <c r="A911" s="493" t="s">
        <v>2148</v>
      </c>
      <c r="B911" s="494" t="s">
        <v>2149</v>
      </c>
      <c r="C911" s="651" t="s">
        <v>2166</v>
      </c>
      <c r="D911" s="635" t="s">
        <v>2167</v>
      </c>
      <c r="E911" s="622" t="s">
        <v>2152</v>
      </c>
      <c r="F911" s="652"/>
      <c r="G911" s="652"/>
      <c r="H911" s="636">
        <v>3</v>
      </c>
      <c r="I911" s="652"/>
      <c r="J911" s="636" t="s">
        <v>72</v>
      </c>
      <c r="K911" s="653" t="s">
        <v>73</v>
      </c>
      <c r="L911" s="636">
        <v>5</v>
      </c>
      <c r="M911" s="636"/>
      <c r="N911" s="636"/>
      <c r="O911" s="636"/>
      <c r="P911" s="399" t="s">
        <v>186</v>
      </c>
      <c r="Q911" s="399" t="s">
        <v>2219</v>
      </c>
      <c r="R911" s="636" t="s">
        <v>2220</v>
      </c>
      <c r="S911" s="636"/>
      <c r="T911" s="636" t="s">
        <v>85</v>
      </c>
      <c r="U911" s="636"/>
      <c r="V911" s="339" t="s">
        <v>1377</v>
      </c>
      <c r="W911" s="654" t="s">
        <v>445</v>
      </c>
      <c r="X911" s="636"/>
      <c r="Y911" s="636" t="s">
        <v>2221</v>
      </c>
      <c r="Z911" s="636"/>
      <c r="AA911" s="636"/>
      <c r="AB911" s="399" t="s">
        <v>2222</v>
      </c>
      <c r="AC911" s="655" t="s">
        <v>2223</v>
      </c>
      <c r="AD911" s="326"/>
      <c r="AE911" s="326"/>
      <c r="AF911" s="326"/>
      <c r="AG911" s="326"/>
      <c r="AH911" s="326"/>
      <c r="AI911" s="326"/>
      <c r="AJ911" s="335"/>
      <c r="AK911" s="335"/>
      <c r="AL911" s="320"/>
      <c r="AM911" s="320" t="s">
        <v>2224</v>
      </c>
      <c r="AN911" s="330" t="s">
        <v>2225</v>
      </c>
      <c r="AO911" s="656" t="s">
        <v>430</v>
      </c>
      <c r="AP911" s="656" t="s">
        <v>464</v>
      </c>
      <c r="AQ911" s="656" t="s">
        <v>2226</v>
      </c>
      <c r="AR911" s="657" t="s">
        <v>2227</v>
      </c>
      <c r="AS911" s="656" t="s">
        <v>2161</v>
      </c>
      <c r="AT911" s="406">
        <v>394802629.19999999</v>
      </c>
      <c r="AU911" s="406">
        <v>313433295.37</v>
      </c>
      <c r="AV911" s="406">
        <v>0</v>
      </c>
      <c r="AW911" s="406">
        <v>0</v>
      </c>
      <c r="AX911" s="406">
        <v>0</v>
      </c>
      <c r="AY911" s="406">
        <v>0</v>
      </c>
      <c r="AZ911" s="490" t="s">
        <v>152</v>
      </c>
    </row>
    <row r="912" spans="1:53" ht="306">
      <c r="A912" s="493" t="s">
        <v>2148</v>
      </c>
      <c r="B912" s="494" t="s">
        <v>2149</v>
      </c>
      <c r="C912" s="651" t="s">
        <v>2166</v>
      </c>
      <c r="D912" s="635" t="s">
        <v>2167</v>
      </c>
      <c r="E912" s="622" t="s">
        <v>2152</v>
      </c>
      <c r="F912" s="652"/>
      <c r="G912" s="652"/>
      <c r="H912" s="636">
        <v>3</v>
      </c>
      <c r="I912" s="652"/>
      <c r="J912" s="636" t="s">
        <v>72</v>
      </c>
      <c r="K912" s="653" t="s">
        <v>73</v>
      </c>
      <c r="L912" s="636">
        <v>5</v>
      </c>
      <c r="M912" s="636"/>
      <c r="N912" s="636"/>
      <c r="O912" s="636"/>
      <c r="P912" s="399" t="s">
        <v>186</v>
      </c>
      <c r="Q912" s="399" t="s">
        <v>2219</v>
      </c>
      <c r="R912" s="636" t="s">
        <v>2220</v>
      </c>
      <c r="S912" s="636"/>
      <c r="T912" s="636" t="s">
        <v>85</v>
      </c>
      <c r="U912" s="636"/>
      <c r="V912" s="339" t="s">
        <v>1377</v>
      </c>
      <c r="W912" s="654" t="s">
        <v>445</v>
      </c>
      <c r="X912" s="636"/>
      <c r="Y912" s="636" t="s">
        <v>2221</v>
      </c>
      <c r="Z912" s="636"/>
      <c r="AA912" s="636"/>
      <c r="AB912" s="399" t="s">
        <v>2222</v>
      </c>
      <c r="AC912" s="655" t="s">
        <v>2223</v>
      </c>
      <c r="AD912" s="326"/>
      <c r="AE912" s="326"/>
      <c r="AF912" s="326"/>
      <c r="AG912" s="326"/>
      <c r="AH912" s="326"/>
      <c r="AI912" s="326"/>
      <c r="AJ912" s="335"/>
      <c r="AK912" s="335"/>
      <c r="AL912" s="320"/>
      <c r="AM912" s="320" t="s">
        <v>2224</v>
      </c>
      <c r="AN912" s="330" t="s">
        <v>2225</v>
      </c>
      <c r="AO912" s="656" t="s">
        <v>430</v>
      </c>
      <c r="AP912" s="656" t="s">
        <v>464</v>
      </c>
      <c r="AQ912" s="656" t="s">
        <v>2228</v>
      </c>
      <c r="AR912" s="657" t="s">
        <v>2227</v>
      </c>
      <c r="AS912" s="656" t="s">
        <v>2161</v>
      </c>
      <c r="AT912" s="406">
        <v>0</v>
      </c>
      <c r="AU912" s="406">
        <v>0</v>
      </c>
      <c r="AV912" s="406">
        <v>76711627.280000001</v>
      </c>
      <c r="AW912" s="406">
        <v>0</v>
      </c>
      <c r="AX912" s="406">
        <v>0</v>
      </c>
      <c r="AY912" s="406">
        <v>0</v>
      </c>
      <c r="AZ912" s="490" t="s">
        <v>2229</v>
      </c>
    </row>
    <row r="913" spans="1:53" ht="306">
      <c r="A913" s="493" t="s">
        <v>2148</v>
      </c>
      <c r="B913" s="494" t="s">
        <v>2149</v>
      </c>
      <c r="C913" s="651" t="s">
        <v>2166</v>
      </c>
      <c r="D913" s="635" t="s">
        <v>2167</v>
      </c>
      <c r="E913" s="622" t="s">
        <v>2152</v>
      </c>
      <c r="F913" s="652"/>
      <c r="G913" s="652"/>
      <c r="H913" s="636">
        <v>3</v>
      </c>
      <c r="I913" s="652"/>
      <c r="J913" s="636" t="s">
        <v>72</v>
      </c>
      <c r="K913" s="653" t="s">
        <v>73</v>
      </c>
      <c r="L913" s="636">
        <v>5</v>
      </c>
      <c r="M913" s="636"/>
      <c r="N913" s="636"/>
      <c r="O913" s="636"/>
      <c r="P913" s="399" t="s">
        <v>186</v>
      </c>
      <c r="Q913" s="399" t="s">
        <v>2219</v>
      </c>
      <c r="R913" s="636" t="s">
        <v>2220</v>
      </c>
      <c r="S913" s="636"/>
      <c r="T913" s="636" t="s">
        <v>85</v>
      </c>
      <c r="U913" s="636"/>
      <c r="V913" s="339" t="s">
        <v>1377</v>
      </c>
      <c r="W913" s="654" t="s">
        <v>445</v>
      </c>
      <c r="X913" s="636"/>
      <c r="Y913" s="636" t="s">
        <v>2221</v>
      </c>
      <c r="Z913" s="636"/>
      <c r="AA913" s="636"/>
      <c r="AB913" s="399" t="s">
        <v>2222</v>
      </c>
      <c r="AC913" s="655" t="s">
        <v>2223</v>
      </c>
      <c r="AD913" s="326"/>
      <c r="AE913" s="326"/>
      <c r="AF913" s="326"/>
      <c r="AG913" s="326"/>
      <c r="AH913" s="326"/>
      <c r="AI913" s="326"/>
      <c r="AJ913" s="335"/>
      <c r="AK913" s="335"/>
      <c r="AL913" s="320"/>
      <c r="AM913" s="320" t="s">
        <v>2224</v>
      </c>
      <c r="AN913" s="330" t="s">
        <v>2225</v>
      </c>
      <c r="AO913" s="656" t="s">
        <v>430</v>
      </c>
      <c r="AP913" s="656" t="s">
        <v>464</v>
      </c>
      <c r="AQ913" s="656" t="s">
        <v>2228</v>
      </c>
      <c r="AR913" s="657" t="s">
        <v>2227</v>
      </c>
      <c r="AS913" s="656" t="s">
        <v>2161</v>
      </c>
      <c r="AT913" s="406">
        <v>0</v>
      </c>
      <c r="AU913" s="406">
        <v>0</v>
      </c>
      <c r="AV913" s="406">
        <v>4464697.88</v>
      </c>
      <c r="AW913" s="406">
        <v>0</v>
      </c>
      <c r="AX913" s="406">
        <v>0</v>
      </c>
      <c r="AY913" s="406">
        <v>0</v>
      </c>
      <c r="AZ913" s="490" t="s">
        <v>2230</v>
      </c>
    </row>
    <row r="914" spans="1:53" ht="306">
      <c r="A914" s="493" t="s">
        <v>2148</v>
      </c>
      <c r="B914" s="494" t="s">
        <v>2149</v>
      </c>
      <c r="C914" s="651" t="s">
        <v>2166</v>
      </c>
      <c r="D914" s="635" t="s">
        <v>2167</v>
      </c>
      <c r="E914" s="622" t="s">
        <v>2152</v>
      </c>
      <c r="F914" s="652"/>
      <c r="G914" s="652"/>
      <c r="H914" s="636">
        <v>3</v>
      </c>
      <c r="I914" s="652"/>
      <c r="J914" s="636" t="s">
        <v>72</v>
      </c>
      <c r="K914" s="653" t="s">
        <v>73</v>
      </c>
      <c r="L914" s="636">
        <v>5</v>
      </c>
      <c r="M914" s="636"/>
      <c r="N914" s="636"/>
      <c r="O914" s="636"/>
      <c r="P914" s="399" t="s">
        <v>186</v>
      </c>
      <c r="Q914" s="399" t="s">
        <v>2219</v>
      </c>
      <c r="R914" s="636" t="s">
        <v>2220</v>
      </c>
      <c r="S914" s="636"/>
      <c r="T914" s="636" t="s">
        <v>85</v>
      </c>
      <c r="U914" s="636"/>
      <c r="V914" s="339" t="s">
        <v>1377</v>
      </c>
      <c r="W914" s="654" t="s">
        <v>445</v>
      </c>
      <c r="X914" s="636"/>
      <c r="Y914" s="636" t="s">
        <v>2221</v>
      </c>
      <c r="Z914" s="636"/>
      <c r="AA914" s="636"/>
      <c r="AB914" s="399" t="s">
        <v>2222</v>
      </c>
      <c r="AC914" s="655" t="s">
        <v>2223</v>
      </c>
      <c r="AD914" s="326"/>
      <c r="AE914" s="326"/>
      <c r="AF914" s="326"/>
      <c r="AG914" s="326"/>
      <c r="AH914" s="326"/>
      <c r="AI914" s="326"/>
      <c r="AJ914" s="335"/>
      <c r="AK914" s="335"/>
      <c r="AL914" s="320"/>
      <c r="AM914" s="320" t="s">
        <v>2224</v>
      </c>
      <c r="AN914" s="330" t="s">
        <v>2225</v>
      </c>
      <c r="AO914" s="656" t="s">
        <v>430</v>
      </c>
      <c r="AP914" s="656" t="s">
        <v>464</v>
      </c>
      <c r="AQ914" s="656" t="s">
        <v>2231</v>
      </c>
      <c r="AR914" s="657" t="s">
        <v>2232</v>
      </c>
      <c r="AS914" s="656" t="s">
        <v>2161</v>
      </c>
      <c r="AT914" s="406">
        <v>374844919.05000001</v>
      </c>
      <c r="AU914" s="406">
        <v>372459503.86000001</v>
      </c>
      <c r="AV914" s="406">
        <v>0</v>
      </c>
      <c r="AW914" s="406">
        <v>0</v>
      </c>
      <c r="AX914" s="406">
        <v>0</v>
      </c>
      <c r="AY914" s="406">
        <v>0</v>
      </c>
      <c r="AZ914" s="490" t="s">
        <v>152</v>
      </c>
    </row>
    <row r="915" spans="1:53" ht="306">
      <c r="A915" s="493" t="s">
        <v>2148</v>
      </c>
      <c r="B915" s="494" t="s">
        <v>2149</v>
      </c>
      <c r="C915" s="651" t="s">
        <v>2166</v>
      </c>
      <c r="D915" s="635" t="s">
        <v>2167</v>
      </c>
      <c r="E915" s="622" t="s">
        <v>2152</v>
      </c>
      <c r="F915" s="652"/>
      <c r="G915" s="652"/>
      <c r="H915" s="636">
        <v>3</v>
      </c>
      <c r="I915" s="652"/>
      <c r="J915" s="636" t="s">
        <v>72</v>
      </c>
      <c r="K915" s="653" t="s">
        <v>73</v>
      </c>
      <c r="L915" s="636">
        <v>5</v>
      </c>
      <c r="M915" s="636"/>
      <c r="N915" s="636"/>
      <c r="O915" s="636"/>
      <c r="P915" s="399" t="s">
        <v>186</v>
      </c>
      <c r="Q915" s="399" t="s">
        <v>2233</v>
      </c>
      <c r="R915" s="636" t="s">
        <v>2220</v>
      </c>
      <c r="S915" s="636"/>
      <c r="T915" s="636" t="s">
        <v>85</v>
      </c>
      <c r="U915" s="636"/>
      <c r="V915" s="339" t="s">
        <v>1377</v>
      </c>
      <c r="W915" s="654" t="s">
        <v>88</v>
      </c>
      <c r="X915" s="636"/>
      <c r="Y915" s="636" t="s">
        <v>2221</v>
      </c>
      <c r="Z915" s="636"/>
      <c r="AA915" s="636"/>
      <c r="AB915" s="399" t="s">
        <v>2234</v>
      </c>
      <c r="AC915" s="655" t="s">
        <v>2154</v>
      </c>
      <c r="AD915" s="326"/>
      <c r="AE915" s="326"/>
      <c r="AF915" s="326"/>
      <c r="AG915" s="326"/>
      <c r="AH915" s="326"/>
      <c r="AI915" s="326"/>
      <c r="AJ915" s="335"/>
      <c r="AK915" s="335"/>
      <c r="AL915" s="320"/>
      <c r="AM915" s="320" t="s">
        <v>2235</v>
      </c>
      <c r="AN915" s="330" t="s">
        <v>2236</v>
      </c>
      <c r="AO915" s="656" t="s">
        <v>430</v>
      </c>
      <c r="AP915" s="656" t="s">
        <v>464</v>
      </c>
      <c r="AQ915" s="656" t="s">
        <v>2237</v>
      </c>
      <c r="AR915" s="657" t="s">
        <v>2238</v>
      </c>
      <c r="AS915" s="656" t="s">
        <v>116</v>
      </c>
      <c r="AT915" s="406">
        <v>86529971.549999997</v>
      </c>
      <c r="AU915" s="406">
        <v>86529971.549999997</v>
      </c>
      <c r="AV915" s="406">
        <v>0</v>
      </c>
      <c r="AW915" s="406">
        <v>0</v>
      </c>
      <c r="AX915" s="406">
        <v>0</v>
      </c>
      <c r="AY915" s="406">
        <v>0</v>
      </c>
      <c r="AZ915" s="490" t="s">
        <v>152</v>
      </c>
    </row>
    <row r="916" spans="1:53" ht="306">
      <c r="A916" s="493" t="s">
        <v>2148</v>
      </c>
      <c r="B916" s="494" t="s">
        <v>2149</v>
      </c>
      <c r="C916" s="651" t="s">
        <v>2166</v>
      </c>
      <c r="D916" s="635" t="s">
        <v>2167</v>
      </c>
      <c r="E916" s="622" t="s">
        <v>2152</v>
      </c>
      <c r="F916" s="652"/>
      <c r="G916" s="652"/>
      <c r="H916" s="636">
        <v>3</v>
      </c>
      <c r="I916" s="652"/>
      <c r="J916" s="636" t="s">
        <v>72</v>
      </c>
      <c r="K916" s="653" t="s">
        <v>73</v>
      </c>
      <c r="L916" s="636">
        <v>5</v>
      </c>
      <c r="M916" s="636"/>
      <c r="N916" s="636"/>
      <c r="O916" s="636"/>
      <c r="P916" s="399" t="s">
        <v>186</v>
      </c>
      <c r="Q916" s="399" t="s">
        <v>2239</v>
      </c>
      <c r="R916" s="636" t="s">
        <v>2220</v>
      </c>
      <c r="S916" s="636"/>
      <c r="T916" s="636" t="s">
        <v>85</v>
      </c>
      <c r="U916" s="636"/>
      <c r="V916" s="339" t="s">
        <v>1377</v>
      </c>
      <c r="W916" s="654" t="s">
        <v>88</v>
      </c>
      <c r="X916" s="636"/>
      <c r="Y916" s="636" t="s">
        <v>2240</v>
      </c>
      <c r="Z916" s="636"/>
      <c r="AA916" s="636"/>
      <c r="AB916" s="399" t="s">
        <v>2241</v>
      </c>
      <c r="AC916" s="655" t="s">
        <v>2154</v>
      </c>
      <c r="AD916" s="326"/>
      <c r="AE916" s="326"/>
      <c r="AF916" s="326"/>
      <c r="AG916" s="326"/>
      <c r="AH916" s="326"/>
      <c r="AI916" s="326"/>
      <c r="AJ916" s="335"/>
      <c r="AK916" s="335"/>
      <c r="AL916" s="320"/>
      <c r="AM916" s="320" t="s">
        <v>2235</v>
      </c>
      <c r="AN916" s="330" t="s">
        <v>2236</v>
      </c>
      <c r="AO916" s="656" t="s">
        <v>430</v>
      </c>
      <c r="AP916" s="656" t="s">
        <v>464</v>
      </c>
      <c r="AQ916" s="656" t="s">
        <v>2242</v>
      </c>
      <c r="AR916" s="657" t="s">
        <v>2243</v>
      </c>
      <c r="AS916" s="656" t="s">
        <v>116</v>
      </c>
      <c r="AT916" s="406">
        <v>4554209.0199999996</v>
      </c>
      <c r="AU916" s="406">
        <v>4554209.0199999996</v>
      </c>
      <c r="AV916" s="406">
        <v>0</v>
      </c>
      <c r="AW916" s="406">
        <v>0</v>
      </c>
      <c r="AX916" s="406">
        <v>0</v>
      </c>
      <c r="AY916" s="406">
        <v>0</v>
      </c>
      <c r="AZ916" s="490" t="s">
        <v>315</v>
      </c>
    </row>
    <row r="917" spans="1:53" ht="306">
      <c r="A917" s="493" t="s">
        <v>2148</v>
      </c>
      <c r="B917" s="494" t="s">
        <v>2149</v>
      </c>
      <c r="C917" s="651" t="s">
        <v>2166</v>
      </c>
      <c r="D917" s="635" t="s">
        <v>2167</v>
      </c>
      <c r="E917" s="622" t="s">
        <v>2152</v>
      </c>
      <c r="F917" s="652"/>
      <c r="G917" s="652"/>
      <c r="H917" s="636">
        <v>3</v>
      </c>
      <c r="I917" s="652"/>
      <c r="J917" s="636" t="s">
        <v>72</v>
      </c>
      <c r="K917" s="653" t="s">
        <v>73</v>
      </c>
      <c r="L917" s="636">
        <v>5</v>
      </c>
      <c r="M917" s="636"/>
      <c r="N917" s="636"/>
      <c r="O917" s="636"/>
      <c r="P917" s="399" t="s">
        <v>186</v>
      </c>
      <c r="Q917" s="399" t="s">
        <v>2244</v>
      </c>
      <c r="R917" s="636" t="s">
        <v>2245</v>
      </c>
      <c r="S917" s="636"/>
      <c r="T917" s="636" t="s">
        <v>85</v>
      </c>
      <c r="U917" s="636"/>
      <c r="V917" s="339" t="s">
        <v>1377</v>
      </c>
      <c r="W917" s="654" t="s">
        <v>88</v>
      </c>
      <c r="X917" s="636"/>
      <c r="Y917" s="636" t="s">
        <v>2246</v>
      </c>
      <c r="Z917" s="636"/>
      <c r="AA917" s="636"/>
      <c r="AB917" s="399" t="s">
        <v>2241</v>
      </c>
      <c r="AC917" s="655" t="s">
        <v>2154</v>
      </c>
      <c r="AD917" s="326"/>
      <c r="AE917" s="326"/>
      <c r="AF917" s="326"/>
      <c r="AG917" s="326"/>
      <c r="AH917" s="326"/>
      <c r="AI917" s="326"/>
      <c r="AJ917" s="335"/>
      <c r="AK917" s="335"/>
      <c r="AL917" s="320"/>
      <c r="AM917" s="320" t="s">
        <v>2247</v>
      </c>
      <c r="AN917" s="330" t="s">
        <v>2248</v>
      </c>
      <c r="AO917" s="656" t="s">
        <v>430</v>
      </c>
      <c r="AP917" s="656" t="s">
        <v>464</v>
      </c>
      <c r="AQ917" s="656" t="s">
        <v>2249</v>
      </c>
      <c r="AR917" s="657" t="s">
        <v>2250</v>
      </c>
      <c r="AS917" s="656" t="s">
        <v>116</v>
      </c>
      <c r="AT917" s="406">
        <v>204846463.27000001</v>
      </c>
      <c r="AU917" s="406">
        <v>204846463.27000001</v>
      </c>
      <c r="AV917" s="406">
        <v>364168739.62</v>
      </c>
      <c r="AW917" s="406">
        <v>177483305.94</v>
      </c>
      <c r="AX917" s="406">
        <v>0</v>
      </c>
      <c r="AY917" s="406">
        <v>0</v>
      </c>
      <c r="AZ917" s="490" t="s">
        <v>152</v>
      </c>
    </row>
    <row r="918" spans="1:53" ht="306">
      <c r="A918" s="493" t="s">
        <v>2148</v>
      </c>
      <c r="B918" s="494" t="s">
        <v>2149</v>
      </c>
      <c r="C918" s="651" t="s">
        <v>2166</v>
      </c>
      <c r="D918" s="635" t="s">
        <v>2167</v>
      </c>
      <c r="E918" s="622" t="s">
        <v>2152</v>
      </c>
      <c r="F918" s="652"/>
      <c r="G918" s="652"/>
      <c r="H918" s="636">
        <v>3</v>
      </c>
      <c r="I918" s="652"/>
      <c r="J918" s="636" t="s">
        <v>72</v>
      </c>
      <c r="K918" s="653" t="s">
        <v>73</v>
      </c>
      <c r="L918" s="636">
        <v>5</v>
      </c>
      <c r="M918" s="636"/>
      <c r="N918" s="636"/>
      <c r="O918" s="636"/>
      <c r="P918" s="399" t="s">
        <v>186</v>
      </c>
      <c r="Q918" s="399" t="s">
        <v>2244</v>
      </c>
      <c r="R918" s="636" t="s">
        <v>2245</v>
      </c>
      <c r="S918" s="636"/>
      <c r="T918" s="636" t="s">
        <v>85</v>
      </c>
      <c r="U918" s="636"/>
      <c r="V918" s="339" t="s">
        <v>1377</v>
      </c>
      <c r="W918" s="654" t="s">
        <v>88</v>
      </c>
      <c r="X918" s="636"/>
      <c r="Y918" s="636" t="s">
        <v>2246</v>
      </c>
      <c r="Z918" s="636"/>
      <c r="AA918" s="636"/>
      <c r="AB918" s="399" t="s">
        <v>2241</v>
      </c>
      <c r="AC918" s="655" t="s">
        <v>2154</v>
      </c>
      <c r="AD918" s="326"/>
      <c r="AE918" s="326"/>
      <c r="AF918" s="326"/>
      <c r="AG918" s="326"/>
      <c r="AH918" s="326"/>
      <c r="AI918" s="326"/>
      <c r="AJ918" s="335"/>
      <c r="AK918" s="335"/>
      <c r="AL918" s="320"/>
      <c r="AM918" s="320" t="s">
        <v>2247</v>
      </c>
      <c r="AN918" s="330" t="s">
        <v>2248</v>
      </c>
      <c r="AO918" s="656" t="s">
        <v>430</v>
      </c>
      <c r="AP918" s="656" t="s">
        <v>464</v>
      </c>
      <c r="AQ918" s="656" t="s">
        <v>2249</v>
      </c>
      <c r="AR918" s="657" t="s">
        <v>2250</v>
      </c>
      <c r="AS918" s="656" t="s">
        <v>116</v>
      </c>
      <c r="AT918" s="406">
        <v>10781392.800000001</v>
      </c>
      <c r="AU918" s="406">
        <v>10781392.800000001</v>
      </c>
      <c r="AV918" s="406">
        <v>19166775.77</v>
      </c>
      <c r="AW918" s="406">
        <v>9341226.6300000008</v>
      </c>
      <c r="AX918" s="406">
        <v>0</v>
      </c>
      <c r="AY918" s="406">
        <v>0</v>
      </c>
      <c r="AZ918" s="490" t="s">
        <v>282</v>
      </c>
    </row>
    <row r="919" spans="1:53" ht="306">
      <c r="A919" s="493" t="s">
        <v>2148</v>
      </c>
      <c r="B919" s="494" t="s">
        <v>2149</v>
      </c>
      <c r="C919" s="651" t="s">
        <v>2166</v>
      </c>
      <c r="D919" s="635" t="s">
        <v>2167</v>
      </c>
      <c r="E919" s="622" t="s">
        <v>2152</v>
      </c>
      <c r="F919" s="652"/>
      <c r="G919" s="652"/>
      <c r="H919" s="636">
        <v>3</v>
      </c>
      <c r="I919" s="652"/>
      <c r="J919" s="636" t="s">
        <v>72</v>
      </c>
      <c r="K919" s="653" t="s">
        <v>73</v>
      </c>
      <c r="L919" s="636">
        <v>5</v>
      </c>
      <c r="M919" s="636"/>
      <c r="N919" s="636"/>
      <c r="O919" s="636"/>
      <c r="P919" s="399" t="s">
        <v>186</v>
      </c>
      <c r="Q919" s="399" t="s">
        <v>2244</v>
      </c>
      <c r="R919" s="636" t="s">
        <v>2251</v>
      </c>
      <c r="S919" s="636"/>
      <c r="T919" s="636" t="s">
        <v>85</v>
      </c>
      <c r="U919" s="636"/>
      <c r="V919" s="339" t="s">
        <v>1377</v>
      </c>
      <c r="W919" s="654" t="s">
        <v>88</v>
      </c>
      <c r="X919" s="636"/>
      <c r="Y919" s="636" t="s">
        <v>2252</v>
      </c>
      <c r="Z919" s="636"/>
      <c r="AA919" s="636"/>
      <c r="AB919" s="399" t="s">
        <v>2241</v>
      </c>
      <c r="AC919" s="655" t="s">
        <v>2154</v>
      </c>
      <c r="AD919" s="326"/>
      <c r="AE919" s="326"/>
      <c r="AF919" s="326"/>
      <c r="AG919" s="326"/>
      <c r="AH919" s="326"/>
      <c r="AI919" s="326"/>
      <c r="AJ919" s="335"/>
      <c r="AK919" s="335"/>
      <c r="AL919" s="320"/>
      <c r="AM919" s="320" t="s">
        <v>2235</v>
      </c>
      <c r="AN919" s="330" t="s">
        <v>2248</v>
      </c>
      <c r="AO919" s="656" t="s">
        <v>430</v>
      </c>
      <c r="AP919" s="656" t="s">
        <v>464</v>
      </c>
      <c r="AQ919" s="656" t="s">
        <v>2253</v>
      </c>
      <c r="AR919" s="657" t="s">
        <v>2250</v>
      </c>
      <c r="AS919" s="656" t="s">
        <v>116</v>
      </c>
      <c r="AT919" s="406">
        <v>0</v>
      </c>
      <c r="AU919" s="406">
        <v>0</v>
      </c>
      <c r="AV919" s="406">
        <v>132828316.31</v>
      </c>
      <c r="AW919" s="406">
        <v>119026216.92</v>
      </c>
      <c r="AX919" s="406">
        <v>0</v>
      </c>
      <c r="AY919" s="406">
        <v>0</v>
      </c>
      <c r="AZ919" s="490" t="s">
        <v>152</v>
      </c>
    </row>
    <row r="920" spans="1:53" ht="306">
      <c r="A920" s="493" t="s">
        <v>2148</v>
      </c>
      <c r="B920" s="494" t="s">
        <v>2149</v>
      </c>
      <c r="C920" s="651" t="s">
        <v>2166</v>
      </c>
      <c r="D920" s="635" t="s">
        <v>2167</v>
      </c>
      <c r="E920" s="622" t="s">
        <v>2152</v>
      </c>
      <c r="F920" s="652"/>
      <c r="G920" s="652"/>
      <c r="H920" s="636">
        <v>3</v>
      </c>
      <c r="I920" s="652"/>
      <c r="J920" s="636" t="s">
        <v>72</v>
      </c>
      <c r="K920" s="653" t="s">
        <v>73</v>
      </c>
      <c r="L920" s="636">
        <v>5</v>
      </c>
      <c r="M920" s="636"/>
      <c r="N920" s="636"/>
      <c r="O920" s="636"/>
      <c r="P920" s="399" t="s">
        <v>186</v>
      </c>
      <c r="Q920" s="399" t="s">
        <v>2244</v>
      </c>
      <c r="R920" s="636" t="s">
        <v>2251</v>
      </c>
      <c r="S920" s="636"/>
      <c r="T920" s="636" t="s">
        <v>85</v>
      </c>
      <c r="U920" s="636"/>
      <c r="V920" s="339" t="s">
        <v>1377</v>
      </c>
      <c r="W920" s="654" t="s">
        <v>88</v>
      </c>
      <c r="X920" s="636"/>
      <c r="Y920" s="636" t="s">
        <v>2252</v>
      </c>
      <c r="Z920" s="636"/>
      <c r="AA920" s="636"/>
      <c r="AB920" s="399" t="s">
        <v>2241</v>
      </c>
      <c r="AC920" s="655" t="s">
        <v>2154</v>
      </c>
      <c r="AD920" s="326"/>
      <c r="AE920" s="326"/>
      <c r="AF920" s="326"/>
      <c r="AG920" s="326"/>
      <c r="AH920" s="326"/>
      <c r="AI920" s="326"/>
      <c r="AJ920" s="335"/>
      <c r="AK920" s="335"/>
      <c r="AL920" s="320"/>
      <c r="AM920" s="320" t="s">
        <v>2235</v>
      </c>
      <c r="AN920" s="330" t="s">
        <v>2248</v>
      </c>
      <c r="AO920" s="656" t="s">
        <v>430</v>
      </c>
      <c r="AP920" s="656" t="s">
        <v>464</v>
      </c>
      <c r="AQ920" s="656" t="s">
        <v>2253</v>
      </c>
      <c r="AR920" s="657" t="s">
        <v>2250</v>
      </c>
      <c r="AS920" s="656" t="s">
        <v>116</v>
      </c>
      <c r="AT920" s="406">
        <v>0</v>
      </c>
      <c r="AU920" s="406">
        <v>0</v>
      </c>
      <c r="AV920" s="406">
        <v>6990964.0099999998</v>
      </c>
      <c r="AW920" s="406">
        <v>6264537.7300000004</v>
      </c>
      <c r="AX920" s="406">
        <v>0</v>
      </c>
      <c r="AY920" s="406">
        <v>0</v>
      </c>
      <c r="AZ920" s="490" t="s">
        <v>315</v>
      </c>
    </row>
    <row r="921" spans="1:53" ht="306">
      <c r="A921" s="493" t="s">
        <v>2148</v>
      </c>
      <c r="B921" s="494" t="s">
        <v>2149</v>
      </c>
      <c r="C921" s="651" t="s">
        <v>2166</v>
      </c>
      <c r="D921" s="635" t="s">
        <v>2167</v>
      </c>
      <c r="E921" s="622" t="s">
        <v>2152</v>
      </c>
      <c r="F921" s="652"/>
      <c r="G921" s="652"/>
      <c r="H921" s="636">
        <v>3</v>
      </c>
      <c r="I921" s="652"/>
      <c r="J921" s="636" t="s">
        <v>72</v>
      </c>
      <c r="K921" s="653">
        <v>1</v>
      </c>
      <c r="L921" s="636">
        <v>5</v>
      </c>
      <c r="M921" s="636"/>
      <c r="N921" s="636"/>
      <c r="O921" s="636"/>
      <c r="P921" s="399" t="s">
        <v>186</v>
      </c>
      <c r="Q921" s="399" t="s">
        <v>2254</v>
      </c>
      <c r="R921" s="636" t="s">
        <v>2220</v>
      </c>
      <c r="S921" s="636"/>
      <c r="T921" s="636" t="s">
        <v>2255</v>
      </c>
      <c r="U921" s="636"/>
      <c r="V921" s="339" t="s">
        <v>1377</v>
      </c>
      <c r="W921" s="654" t="s">
        <v>88</v>
      </c>
      <c r="X921" s="636"/>
      <c r="Y921" s="636" t="s">
        <v>2256</v>
      </c>
      <c r="Z921" s="636"/>
      <c r="AA921" s="636"/>
      <c r="AB921" s="399" t="s">
        <v>2257</v>
      </c>
      <c r="AC921" s="655" t="s">
        <v>2258</v>
      </c>
      <c r="AD921" s="326"/>
      <c r="AE921" s="326"/>
      <c r="AF921" s="326"/>
      <c r="AG921" s="326"/>
      <c r="AH921" s="326"/>
      <c r="AI921" s="326"/>
      <c r="AJ921" s="335"/>
      <c r="AK921" s="335"/>
      <c r="AL921" s="320"/>
      <c r="AM921" s="320" t="s">
        <v>2259</v>
      </c>
      <c r="AN921" s="330" t="s">
        <v>2207</v>
      </c>
      <c r="AO921" s="656" t="s">
        <v>430</v>
      </c>
      <c r="AP921" s="656" t="s">
        <v>464</v>
      </c>
      <c r="AQ921" s="656" t="s">
        <v>2260</v>
      </c>
      <c r="AR921" s="657" t="s">
        <v>2261</v>
      </c>
      <c r="AS921" s="656">
        <v>414</v>
      </c>
      <c r="AT921" s="406">
        <v>50000000</v>
      </c>
      <c r="AU921" s="406">
        <v>48920995.18</v>
      </c>
      <c r="AV921" s="406">
        <v>0</v>
      </c>
      <c r="AW921" s="406">
        <v>0</v>
      </c>
      <c r="AX921" s="406">
        <v>0</v>
      </c>
      <c r="AY921" s="406">
        <v>0</v>
      </c>
      <c r="AZ921" s="490" t="s">
        <v>152</v>
      </c>
    </row>
    <row r="922" spans="1:53" ht="306">
      <c r="A922" s="493" t="s">
        <v>2148</v>
      </c>
      <c r="B922" s="494" t="s">
        <v>2149</v>
      </c>
      <c r="C922" s="651" t="s">
        <v>2166</v>
      </c>
      <c r="D922" s="635" t="s">
        <v>2167</v>
      </c>
      <c r="E922" s="622" t="s">
        <v>2262</v>
      </c>
      <c r="F922" s="652"/>
      <c r="G922" s="652"/>
      <c r="H922" s="636" t="s">
        <v>2263</v>
      </c>
      <c r="I922" s="652"/>
      <c r="J922" s="636" t="s">
        <v>2264</v>
      </c>
      <c r="K922" s="653" t="s">
        <v>269</v>
      </c>
      <c r="L922" s="636" t="s">
        <v>2265</v>
      </c>
      <c r="M922" s="636"/>
      <c r="N922" s="636"/>
      <c r="O922" s="636"/>
      <c r="P922" s="399" t="s">
        <v>2266</v>
      </c>
      <c r="Q922" s="399" t="s">
        <v>2153</v>
      </c>
      <c r="R922" s="636"/>
      <c r="S922" s="636"/>
      <c r="T922" s="636">
        <v>3</v>
      </c>
      <c r="U922" s="636"/>
      <c r="V922" s="339" t="s">
        <v>75</v>
      </c>
      <c r="W922" s="654" t="s">
        <v>73</v>
      </c>
      <c r="X922" s="636"/>
      <c r="Y922" s="636"/>
      <c r="Z922" s="636"/>
      <c r="AA922" s="636"/>
      <c r="AB922" s="399" t="s">
        <v>187</v>
      </c>
      <c r="AC922" s="655" t="s">
        <v>2267</v>
      </c>
      <c r="AD922" s="326"/>
      <c r="AE922" s="326"/>
      <c r="AF922" s="326"/>
      <c r="AG922" s="326"/>
      <c r="AH922" s="326"/>
      <c r="AI922" s="326"/>
      <c r="AJ922" s="335" t="s">
        <v>2268</v>
      </c>
      <c r="AK922" s="335"/>
      <c r="AL922" s="320"/>
      <c r="AM922" s="320"/>
      <c r="AN922" s="330" t="s">
        <v>2269</v>
      </c>
      <c r="AO922" s="656" t="s">
        <v>430</v>
      </c>
      <c r="AP922" s="656" t="s">
        <v>464</v>
      </c>
      <c r="AQ922" s="656" t="s">
        <v>2270</v>
      </c>
      <c r="AR922" s="657" t="s">
        <v>2271</v>
      </c>
      <c r="AS922" s="656">
        <v>611</v>
      </c>
      <c r="AT922" s="406">
        <v>348798.87</v>
      </c>
      <c r="AU922" s="406">
        <v>348798.87</v>
      </c>
      <c r="AV922" s="406"/>
      <c r="AW922" s="406"/>
      <c r="AX922" s="406"/>
      <c r="AY922" s="406"/>
      <c r="AZ922" s="490" t="s">
        <v>152</v>
      </c>
    </row>
    <row r="923" spans="1:53" ht="306">
      <c r="A923" s="493" t="s">
        <v>2148</v>
      </c>
      <c r="B923" s="494" t="s">
        <v>2149</v>
      </c>
      <c r="C923" s="651" t="s">
        <v>2166</v>
      </c>
      <c r="D923" s="635" t="s">
        <v>2167</v>
      </c>
      <c r="E923" s="622" t="s">
        <v>2262</v>
      </c>
      <c r="F923" s="652"/>
      <c r="G923" s="652"/>
      <c r="H923" s="636" t="s">
        <v>2263</v>
      </c>
      <c r="I923" s="652"/>
      <c r="J923" s="636" t="s">
        <v>2264</v>
      </c>
      <c r="K923" s="653" t="s">
        <v>269</v>
      </c>
      <c r="L923" s="636" t="s">
        <v>2265</v>
      </c>
      <c r="M923" s="636"/>
      <c r="N923" s="636"/>
      <c r="O923" s="636"/>
      <c r="P923" s="399" t="s">
        <v>2266</v>
      </c>
      <c r="Q923" s="399" t="s">
        <v>2153</v>
      </c>
      <c r="R923" s="636"/>
      <c r="S923" s="636"/>
      <c r="T923" s="636">
        <v>3</v>
      </c>
      <c r="U923" s="636"/>
      <c r="V923" s="339" t="s">
        <v>75</v>
      </c>
      <c r="W923" s="654" t="s">
        <v>73</v>
      </c>
      <c r="X923" s="636"/>
      <c r="Y923" s="636"/>
      <c r="Z923" s="636"/>
      <c r="AA923" s="636"/>
      <c r="AB923" s="399" t="s">
        <v>187</v>
      </c>
      <c r="AC923" s="655" t="s">
        <v>2267</v>
      </c>
      <c r="AD923" s="326"/>
      <c r="AE923" s="326"/>
      <c r="AF923" s="326"/>
      <c r="AG923" s="326"/>
      <c r="AH923" s="326"/>
      <c r="AI923" s="326"/>
      <c r="AJ923" s="335" t="s">
        <v>2268</v>
      </c>
      <c r="AK923" s="335"/>
      <c r="AL923" s="320"/>
      <c r="AM923" s="320"/>
      <c r="AN923" s="330" t="s">
        <v>2269</v>
      </c>
      <c r="AO923" s="656" t="s">
        <v>430</v>
      </c>
      <c r="AP923" s="656" t="s">
        <v>464</v>
      </c>
      <c r="AQ923" s="656" t="s">
        <v>2270</v>
      </c>
      <c r="AR923" s="657" t="s">
        <v>2271</v>
      </c>
      <c r="AS923" s="656">
        <v>611</v>
      </c>
      <c r="AT923" s="406">
        <v>67576544</v>
      </c>
      <c r="AU923" s="406">
        <v>67576544</v>
      </c>
      <c r="AV923" s="406">
        <v>79766994.620000005</v>
      </c>
      <c r="AW923" s="406">
        <v>57311695.369999997</v>
      </c>
      <c r="AX923" s="406">
        <v>57316854.479999997</v>
      </c>
      <c r="AY923" s="406">
        <v>57327894.479999997</v>
      </c>
      <c r="AZ923" s="490" t="s">
        <v>134</v>
      </c>
    </row>
    <row r="924" spans="1:53" ht="306">
      <c r="A924" s="493" t="s">
        <v>2148</v>
      </c>
      <c r="B924" s="494" t="s">
        <v>2149</v>
      </c>
      <c r="C924" s="651" t="s">
        <v>2166</v>
      </c>
      <c r="D924" s="635" t="s">
        <v>2167</v>
      </c>
      <c r="E924" s="622" t="s">
        <v>2272</v>
      </c>
      <c r="F924" s="652"/>
      <c r="G924" s="652"/>
      <c r="H924" s="636" t="s">
        <v>2263</v>
      </c>
      <c r="I924" s="652"/>
      <c r="J924" s="636" t="s">
        <v>2264</v>
      </c>
      <c r="K924" s="653" t="s">
        <v>269</v>
      </c>
      <c r="L924" s="636" t="s">
        <v>2265</v>
      </c>
      <c r="M924" s="636"/>
      <c r="N924" s="636"/>
      <c r="O924" s="636"/>
      <c r="P924" s="399" t="s">
        <v>2273</v>
      </c>
      <c r="Q924" s="399" t="s">
        <v>2153</v>
      </c>
      <c r="R924" s="636"/>
      <c r="S924" s="636"/>
      <c r="T924" s="636">
        <v>3</v>
      </c>
      <c r="U924" s="636"/>
      <c r="V924" s="339" t="s">
        <v>75</v>
      </c>
      <c r="W924" s="654" t="s">
        <v>73</v>
      </c>
      <c r="X924" s="636"/>
      <c r="Y924" s="636"/>
      <c r="Z924" s="636"/>
      <c r="AA924" s="636"/>
      <c r="AB924" s="399" t="s">
        <v>187</v>
      </c>
      <c r="AC924" s="655" t="s">
        <v>2274</v>
      </c>
      <c r="AD924" s="326"/>
      <c r="AE924" s="326"/>
      <c r="AF924" s="326"/>
      <c r="AG924" s="326"/>
      <c r="AH924" s="326"/>
      <c r="AI924" s="326"/>
      <c r="AJ924" s="335" t="s">
        <v>2268</v>
      </c>
      <c r="AK924" s="335"/>
      <c r="AL924" s="320"/>
      <c r="AM924" s="320"/>
      <c r="AN924" s="330" t="s">
        <v>2269</v>
      </c>
      <c r="AO924" s="656" t="s">
        <v>430</v>
      </c>
      <c r="AP924" s="656" t="s">
        <v>464</v>
      </c>
      <c r="AQ924" s="656" t="s">
        <v>2270</v>
      </c>
      <c r="AR924" s="657" t="s">
        <v>2271</v>
      </c>
      <c r="AS924" s="656">
        <v>612</v>
      </c>
      <c r="AT924" s="406">
        <v>7126333.3300000001</v>
      </c>
      <c r="AU924" s="406">
        <v>7126333.3300000001</v>
      </c>
      <c r="AV924" s="406">
        <v>800000</v>
      </c>
      <c r="AW924" s="406">
        <v>800000</v>
      </c>
      <c r="AX924" s="406">
        <v>800000</v>
      </c>
      <c r="AY924" s="406">
        <v>800000</v>
      </c>
      <c r="AZ924" s="490" t="s">
        <v>134</v>
      </c>
      <c r="BA924" s="253" t="s">
        <v>2275</v>
      </c>
    </row>
    <row r="925" spans="1:53" ht="306">
      <c r="A925" s="493" t="s">
        <v>2148</v>
      </c>
      <c r="B925" s="494" t="s">
        <v>2149</v>
      </c>
      <c r="C925" s="651" t="s">
        <v>2166</v>
      </c>
      <c r="D925" s="635" t="s">
        <v>2167</v>
      </c>
      <c r="E925" s="622" t="s">
        <v>2152</v>
      </c>
      <c r="F925" s="652"/>
      <c r="G925" s="652"/>
      <c r="H925" s="636">
        <v>3</v>
      </c>
      <c r="I925" s="652"/>
      <c r="J925" s="636">
        <v>16</v>
      </c>
      <c r="K925" s="653" t="s">
        <v>73</v>
      </c>
      <c r="L925" s="636">
        <v>5</v>
      </c>
      <c r="M925" s="636"/>
      <c r="N925" s="636"/>
      <c r="O925" s="636"/>
      <c r="P925" s="399" t="s">
        <v>186</v>
      </c>
      <c r="Q925" s="399" t="s">
        <v>2276</v>
      </c>
      <c r="R925" s="636"/>
      <c r="S925" s="636"/>
      <c r="T925" s="636">
        <v>3</v>
      </c>
      <c r="U925" s="636"/>
      <c r="V925" s="339">
        <v>9</v>
      </c>
      <c r="W925" s="654">
        <v>1</v>
      </c>
      <c r="X925" s="636"/>
      <c r="Y925" s="636"/>
      <c r="Z925" s="636"/>
      <c r="AA925" s="636"/>
      <c r="AB925" s="399" t="s">
        <v>2277</v>
      </c>
      <c r="AC925" s="655" t="s">
        <v>2278</v>
      </c>
      <c r="AD925" s="326"/>
      <c r="AE925" s="326"/>
      <c r="AF925" s="326"/>
      <c r="AG925" s="326"/>
      <c r="AH925" s="326"/>
      <c r="AI925" s="326"/>
      <c r="AJ925" s="335"/>
      <c r="AK925" s="335"/>
      <c r="AL925" s="320"/>
      <c r="AM925" s="320" t="s">
        <v>2279</v>
      </c>
      <c r="AN925" s="330" t="s">
        <v>2280</v>
      </c>
      <c r="AO925" s="656" t="s">
        <v>430</v>
      </c>
      <c r="AP925" s="656" t="s">
        <v>464</v>
      </c>
      <c r="AQ925" s="656" t="s">
        <v>2281</v>
      </c>
      <c r="AR925" s="657" t="s">
        <v>2282</v>
      </c>
      <c r="AS925" s="656">
        <v>244</v>
      </c>
      <c r="AT925" s="406">
        <v>49342405.689999998</v>
      </c>
      <c r="AU925" s="406">
        <v>47168110.420000002</v>
      </c>
      <c r="AV925" s="406">
        <v>8618065.3399999999</v>
      </c>
      <c r="AW925" s="406">
        <v>12124990</v>
      </c>
      <c r="AX925" s="406">
        <v>6124990</v>
      </c>
      <c r="AY925" s="406">
        <v>6124990</v>
      </c>
      <c r="AZ925" s="490" t="s">
        <v>134</v>
      </c>
      <c r="BA925" s="253" t="s">
        <v>2283</v>
      </c>
    </row>
    <row r="926" spans="1:53" ht="306">
      <c r="A926" s="493"/>
      <c r="B926" s="494"/>
      <c r="C926" s="651" t="s">
        <v>2166</v>
      </c>
      <c r="D926" s="635" t="s">
        <v>2167</v>
      </c>
      <c r="E926" s="622" t="s">
        <v>2152</v>
      </c>
      <c r="F926" s="652"/>
      <c r="G926" s="652"/>
      <c r="H926" s="636">
        <v>3</v>
      </c>
      <c r="I926" s="652"/>
      <c r="J926" s="636">
        <v>16</v>
      </c>
      <c r="K926" s="653" t="s">
        <v>73</v>
      </c>
      <c r="L926" s="636">
        <v>5</v>
      </c>
      <c r="M926" s="636"/>
      <c r="N926" s="636"/>
      <c r="O926" s="636"/>
      <c r="P926" s="399" t="s">
        <v>186</v>
      </c>
      <c r="Q926" s="399" t="s">
        <v>2276</v>
      </c>
      <c r="R926" s="636"/>
      <c r="S926" s="636"/>
      <c r="T926" s="636">
        <v>3</v>
      </c>
      <c r="U926" s="636"/>
      <c r="V926" s="339">
        <v>9</v>
      </c>
      <c r="W926" s="654">
        <v>1</v>
      </c>
      <c r="X926" s="636"/>
      <c r="Y926" s="636"/>
      <c r="Z926" s="636"/>
      <c r="AA926" s="636"/>
      <c r="AB926" s="399" t="s">
        <v>2277</v>
      </c>
      <c r="AC926" s="655" t="s">
        <v>2278</v>
      </c>
      <c r="AD926" s="326"/>
      <c r="AE926" s="326"/>
      <c r="AF926" s="326"/>
      <c r="AG926" s="326"/>
      <c r="AH926" s="326"/>
      <c r="AI926" s="326"/>
      <c r="AJ926" s="335"/>
      <c r="AK926" s="335"/>
      <c r="AL926" s="320"/>
      <c r="AM926" s="320" t="s">
        <v>2279</v>
      </c>
      <c r="AN926" s="330" t="s">
        <v>2280</v>
      </c>
      <c r="AO926" s="656" t="s">
        <v>430</v>
      </c>
      <c r="AP926" s="656" t="s">
        <v>464</v>
      </c>
      <c r="AQ926" s="656" t="s">
        <v>2281</v>
      </c>
      <c r="AR926" s="657" t="s">
        <v>2282</v>
      </c>
      <c r="AS926" s="656" t="s">
        <v>227</v>
      </c>
      <c r="AT926" s="406"/>
      <c r="AU926" s="406"/>
      <c r="AV926" s="406"/>
      <c r="AW926" s="406">
        <v>3432466.58</v>
      </c>
      <c r="AX926" s="406">
        <v>3499895.59</v>
      </c>
      <c r="AY926" s="406">
        <v>3580393.19</v>
      </c>
      <c r="AZ926" s="490" t="s">
        <v>134</v>
      </c>
    </row>
    <row r="927" spans="1:53" ht="306">
      <c r="A927" s="493" t="s">
        <v>2148</v>
      </c>
      <c r="B927" s="494" t="s">
        <v>2149</v>
      </c>
      <c r="C927" s="651" t="s">
        <v>2166</v>
      </c>
      <c r="D927" s="635" t="s">
        <v>2167</v>
      </c>
      <c r="E927" s="622" t="s">
        <v>2152</v>
      </c>
      <c r="F927" s="652"/>
      <c r="G927" s="652"/>
      <c r="H927" s="636">
        <v>3</v>
      </c>
      <c r="I927" s="652"/>
      <c r="J927" s="636">
        <v>16</v>
      </c>
      <c r="K927" s="653" t="s">
        <v>73</v>
      </c>
      <c r="L927" s="636">
        <v>5</v>
      </c>
      <c r="M927" s="636"/>
      <c r="N927" s="636"/>
      <c r="O927" s="636"/>
      <c r="P927" s="399" t="s">
        <v>186</v>
      </c>
      <c r="Q927" s="399" t="s">
        <v>2276</v>
      </c>
      <c r="R927" s="636"/>
      <c r="S927" s="636"/>
      <c r="T927" s="636">
        <v>3</v>
      </c>
      <c r="U927" s="636"/>
      <c r="V927" s="339">
        <v>9</v>
      </c>
      <c r="W927" s="654">
        <v>1</v>
      </c>
      <c r="X927" s="636"/>
      <c r="Y927" s="636"/>
      <c r="Z927" s="636"/>
      <c r="AA927" s="636"/>
      <c r="AB927" s="399" t="s">
        <v>187</v>
      </c>
      <c r="AC927" s="655" t="s">
        <v>2278</v>
      </c>
      <c r="AD927" s="326"/>
      <c r="AE927" s="326"/>
      <c r="AF927" s="326"/>
      <c r="AG927" s="326"/>
      <c r="AH927" s="326"/>
      <c r="AI927" s="326"/>
      <c r="AJ927" s="335"/>
      <c r="AK927" s="335"/>
      <c r="AL927" s="320"/>
      <c r="AM927" s="320" t="s">
        <v>2279</v>
      </c>
      <c r="AN927" s="330" t="s">
        <v>2280</v>
      </c>
      <c r="AO927" s="656" t="s">
        <v>430</v>
      </c>
      <c r="AP927" s="656" t="s">
        <v>464</v>
      </c>
      <c r="AQ927" s="656" t="s">
        <v>2284</v>
      </c>
      <c r="AR927" s="657" t="s">
        <v>2282</v>
      </c>
      <c r="AS927" s="656">
        <v>244</v>
      </c>
      <c r="AT927" s="406">
        <v>0</v>
      </c>
      <c r="AU927" s="406">
        <v>0</v>
      </c>
      <c r="AV927" s="406">
        <v>99999.32</v>
      </c>
      <c r="AW927" s="406">
        <v>0</v>
      </c>
      <c r="AX927" s="406">
        <v>0</v>
      </c>
      <c r="AY927" s="406">
        <v>0</v>
      </c>
      <c r="AZ927" s="490" t="s">
        <v>228</v>
      </c>
    </row>
    <row r="928" spans="1:53" ht="114.75">
      <c r="A928" s="493" t="s">
        <v>2148</v>
      </c>
      <c r="B928" s="494" t="s">
        <v>2149</v>
      </c>
      <c r="C928" s="651" t="s">
        <v>2285</v>
      </c>
      <c r="D928" s="635" t="s">
        <v>2286</v>
      </c>
      <c r="E928" s="622" t="s">
        <v>2152</v>
      </c>
      <c r="F928" s="652"/>
      <c r="G928" s="652"/>
      <c r="H928" s="636">
        <v>3</v>
      </c>
      <c r="I928" s="652"/>
      <c r="J928" s="636">
        <v>16</v>
      </c>
      <c r="K928" s="653" t="s">
        <v>73</v>
      </c>
      <c r="L928" s="636" t="s">
        <v>1181</v>
      </c>
      <c r="M928" s="636"/>
      <c r="N928" s="636"/>
      <c r="O928" s="636"/>
      <c r="P928" s="399" t="s">
        <v>186</v>
      </c>
      <c r="Q928" s="399" t="s">
        <v>2153</v>
      </c>
      <c r="R928" s="636"/>
      <c r="S928" s="636"/>
      <c r="T928" s="636">
        <v>3</v>
      </c>
      <c r="U928" s="636"/>
      <c r="V928" s="339" t="s">
        <v>75</v>
      </c>
      <c r="W928" s="654">
        <v>1</v>
      </c>
      <c r="X928" s="636"/>
      <c r="Y928" s="636"/>
      <c r="Z928" s="636"/>
      <c r="AA928" s="636"/>
      <c r="AB928" s="399" t="s">
        <v>187</v>
      </c>
      <c r="AC928" s="655" t="s">
        <v>2278</v>
      </c>
      <c r="AD928" s="326"/>
      <c r="AE928" s="326"/>
      <c r="AF928" s="326"/>
      <c r="AG928" s="326"/>
      <c r="AH928" s="326"/>
      <c r="AI928" s="326"/>
      <c r="AJ928" s="335"/>
      <c r="AK928" s="335"/>
      <c r="AL928" s="320"/>
      <c r="AM928" s="320" t="s">
        <v>2287</v>
      </c>
      <c r="AN928" s="330" t="s">
        <v>2288</v>
      </c>
      <c r="AO928" s="656" t="s">
        <v>99</v>
      </c>
      <c r="AP928" s="656" t="s">
        <v>68</v>
      </c>
      <c r="AQ928" s="656" t="s">
        <v>285</v>
      </c>
      <c r="AR928" s="657" t="s">
        <v>286</v>
      </c>
      <c r="AS928" s="656">
        <v>244</v>
      </c>
      <c r="AT928" s="406">
        <v>7306256</v>
      </c>
      <c r="AU928" s="406">
        <v>7293322</v>
      </c>
      <c r="AV928" s="406">
        <v>0</v>
      </c>
      <c r="AW928" s="406">
        <v>0</v>
      </c>
      <c r="AX928" s="406">
        <v>0</v>
      </c>
      <c r="AY928" s="406">
        <v>0</v>
      </c>
      <c r="AZ928" s="490" t="s">
        <v>134</v>
      </c>
    </row>
    <row r="929" spans="1:53" ht="382.5">
      <c r="A929" s="493" t="s">
        <v>2148</v>
      </c>
      <c r="B929" s="494" t="s">
        <v>2149</v>
      </c>
      <c r="C929" s="651" t="s">
        <v>2166</v>
      </c>
      <c r="D929" s="635" t="s">
        <v>2167</v>
      </c>
      <c r="E929" s="622" t="s">
        <v>2152</v>
      </c>
      <c r="F929" s="652"/>
      <c r="G929" s="652"/>
      <c r="H929" s="636">
        <v>3</v>
      </c>
      <c r="I929" s="652"/>
      <c r="J929" s="636">
        <v>16</v>
      </c>
      <c r="K929" s="653" t="s">
        <v>73</v>
      </c>
      <c r="L929" s="636">
        <v>5</v>
      </c>
      <c r="M929" s="636"/>
      <c r="N929" s="636"/>
      <c r="O929" s="636"/>
      <c r="P929" s="399" t="s">
        <v>186</v>
      </c>
      <c r="Q929" s="399" t="s">
        <v>2153</v>
      </c>
      <c r="R929" s="636"/>
      <c r="S929" s="636"/>
      <c r="T929" s="636">
        <v>3</v>
      </c>
      <c r="U929" s="636"/>
      <c r="V929" s="339" t="s">
        <v>75</v>
      </c>
      <c r="W929" s="654">
        <v>1</v>
      </c>
      <c r="X929" s="636"/>
      <c r="Y929" s="636"/>
      <c r="Z929" s="636"/>
      <c r="AA929" s="636"/>
      <c r="AB929" s="399" t="s">
        <v>187</v>
      </c>
      <c r="AC929" s="655" t="s">
        <v>2154</v>
      </c>
      <c r="AD929" s="326"/>
      <c r="AE929" s="326"/>
      <c r="AF929" s="326"/>
      <c r="AG929" s="326"/>
      <c r="AH929" s="326"/>
      <c r="AI929" s="326"/>
      <c r="AJ929" s="335"/>
      <c r="AK929" s="335"/>
      <c r="AL929" s="320"/>
      <c r="AM929" s="320" t="s">
        <v>2289</v>
      </c>
      <c r="AN929" s="330" t="s">
        <v>2290</v>
      </c>
      <c r="AO929" s="656" t="s">
        <v>430</v>
      </c>
      <c r="AP929" s="656" t="s">
        <v>464</v>
      </c>
      <c r="AQ929" s="656" t="s">
        <v>2291</v>
      </c>
      <c r="AR929" s="657" t="s">
        <v>2292</v>
      </c>
      <c r="AS929" s="656">
        <v>244</v>
      </c>
      <c r="AT929" s="406">
        <v>5249144.99</v>
      </c>
      <c r="AU929" s="406">
        <v>5249144.99</v>
      </c>
      <c r="AV929" s="406">
        <v>5251460</v>
      </c>
      <c r="AW929" s="406">
        <v>5251460</v>
      </c>
      <c r="AX929" s="406">
        <v>5251460</v>
      </c>
      <c r="AY929" s="406">
        <v>5251460</v>
      </c>
      <c r="AZ929" s="490" t="s">
        <v>134</v>
      </c>
    </row>
    <row r="930" spans="1:53" ht="306">
      <c r="A930" s="493" t="s">
        <v>2148</v>
      </c>
      <c r="B930" s="494" t="s">
        <v>2149</v>
      </c>
      <c r="C930" s="651" t="s">
        <v>2166</v>
      </c>
      <c r="D930" s="635" t="s">
        <v>2167</v>
      </c>
      <c r="E930" s="622" t="s">
        <v>2152</v>
      </c>
      <c r="F930" s="652"/>
      <c r="G930" s="652"/>
      <c r="H930" s="636">
        <v>3</v>
      </c>
      <c r="I930" s="652"/>
      <c r="J930" s="636">
        <v>16</v>
      </c>
      <c r="K930" s="653" t="s">
        <v>73</v>
      </c>
      <c r="L930" s="636">
        <v>5</v>
      </c>
      <c r="M930" s="636"/>
      <c r="N930" s="636"/>
      <c r="O930" s="636"/>
      <c r="P930" s="399" t="s">
        <v>186</v>
      </c>
      <c r="Q930" s="399" t="s">
        <v>2293</v>
      </c>
      <c r="R930" s="636" t="s">
        <v>2294</v>
      </c>
      <c r="S930" s="636"/>
      <c r="T930" s="636" t="s">
        <v>2295</v>
      </c>
      <c r="U930" s="636"/>
      <c r="V930" s="339" t="s">
        <v>2296</v>
      </c>
      <c r="W930" s="654" t="s">
        <v>2297</v>
      </c>
      <c r="X930" s="636"/>
      <c r="Y930" s="636" t="s">
        <v>2298</v>
      </c>
      <c r="Z930" s="636"/>
      <c r="AA930" s="636"/>
      <c r="AB930" s="399" t="s">
        <v>2299</v>
      </c>
      <c r="AC930" s="655" t="s">
        <v>2300</v>
      </c>
      <c r="AD930" s="326"/>
      <c r="AE930" s="326"/>
      <c r="AF930" s="326"/>
      <c r="AG930" s="326"/>
      <c r="AH930" s="326"/>
      <c r="AI930" s="326"/>
      <c r="AJ930" s="335"/>
      <c r="AK930" s="335"/>
      <c r="AL930" s="320"/>
      <c r="AM930" s="320" t="s">
        <v>2301</v>
      </c>
      <c r="AN930" s="330" t="s">
        <v>2302</v>
      </c>
      <c r="AO930" s="656" t="s">
        <v>430</v>
      </c>
      <c r="AP930" s="656" t="s">
        <v>464</v>
      </c>
      <c r="AQ930" s="656" t="s">
        <v>2303</v>
      </c>
      <c r="AR930" s="657" t="s">
        <v>2304</v>
      </c>
      <c r="AS930" s="656">
        <v>244</v>
      </c>
      <c r="AT930" s="406"/>
      <c r="AU930" s="406"/>
      <c r="AV930" s="406">
        <v>18688990</v>
      </c>
      <c r="AW930" s="406">
        <v>18688990</v>
      </c>
      <c r="AX930" s="406">
        <v>18688990</v>
      </c>
      <c r="AY930" s="406">
        <v>18688990</v>
      </c>
      <c r="AZ930" s="490" t="s">
        <v>152</v>
      </c>
    </row>
    <row r="931" spans="1:53" ht="306">
      <c r="A931" s="493" t="s">
        <v>2148</v>
      </c>
      <c r="B931" s="494" t="s">
        <v>2149</v>
      </c>
      <c r="C931" s="651" t="s">
        <v>2166</v>
      </c>
      <c r="D931" s="635" t="s">
        <v>2167</v>
      </c>
      <c r="E931" s="622" t="s">
        <v>2152</v>
      </c>
      <c r="F931" s="652"/>
      <c r="G931" s="652"/>
      <c r="H931" s="636">
        <v>3</v>
      </c>
      <c r="I931" s="652"/>
      <c r="J931" s="636">
        <v>16</v>
      </c>
      <c r="K931" s="653" t="s">
        <v>73</v>
      </c>
      <c r="L931" s="636">
        <v>5</v>
      </c>
      <c r="M931" s="636"/>
      <c r="N931" s="636"/>
      <c r="O931" s="636"/>
      <c r="P931" s="399" t="s">
        <v>186</v>
      </c>
      <c r="Q931" s="399" t="s">
        <v>2293</v>
      </c>
      <c r="R931" s="636" t="s">
        <v>2294</v>
      </c>
      <c r="S931" s="636"/>
      <c r="T931" s="636" t="s">
        <v>2295</v>
      </c>
      <c r="U931" s="636"/>
      <c r="V931" s="339" t="s">
        <v>2296</v>
      </c>
      <c r="W931" s="654" t="s">
        <v>2297</v>
      </c>
      <c r="X931" s="636"/>
      <c r="Y931" s="636" t="s">
        <v>2298</v>
      </c>
      <c r="Z931" s="636"/>
      <c r="AA931" s="636"/>
      <c r="AB931" s="399" t="s">
        <v>2299</v>
      </c>
      <c r="AC931" s="655" t="s">
        <v>2300</v>
      </c>
      <c r="AD931" s="326"/>
      <c r="AE931" s="326"/>
      <c r="AF931" s="326"/>
      <c r="AG931" s="326"/>
      <c r="AH931" s="326"/>
      <c r="AI931" s="326"/>
      <c r="AJ931" s="335"/>
      <c r="AK931" s="335"/>
      <c r="AL931" s="320"/>
      <c r="AM931" s="320" t="s">
        <v>2301</v>
      </c>
      <c r="AN931" s="330" t="s">
        <v>2302</v>
      </c>
      <c r="AO931" s="656" t="s">
        <v>430</v>
      </c>
      <c r="AP931" s="656" t="s">
        <v>464</v>
      </c>
      <c r="AQ931" s="656" t="s">
        <v>2303</v>
      </c>
      <c r="AR931" s="657" t="s">
        <v>2304</v>
      </c>
      <c r="AS931" s="656">
        <v>244</v>
      </c>
      <c r="AT931" s="406">
        <v>7278947.3700000001</v>
      </c>
      <c r="AU931" s="406">
        <v>7278947.3700000001</v>
      </c>
      <c r="AV931" s="406">
        <v>1689578.95</v>
      </c>
      <c r="AW931" s="406">
        <v>1689578.95</v>
      </c>
      <c r="AX931" s="406">
        <v>1689578.95</v>
      </c>
      <c r="AY931" s="406">
        <v>1689578.95</v>
      </c>
      <c r="AZ931" s="490" t="s">
        <v>315</v>
      </c>
    </row>
    <row r="932" spans="1:53" ht="306">
      <c r="A932" s="493" t="s">
        <v>2148</v>
      </c>
      <c r="B932" s="494" t="s">
        <v>2149</v>
      </c>
      <c r="C932" s="651" t="s">
        <v>2166</v>
      </c>
      <c r="D932" s="635" t="s">
        <v>2167</v>
      </c>
      <c r="E932" s="622" t="s">
        <v>2152</v>
      </c>
      <c r="F932" s="652"/>
      <c r="G932" s="652"/>
      <c r="H932" s="636">
        <v>3</v>
      </c>
      <c r="I932" s="652"/>
      <c r="J932" s="636" t="s">
        <v>72</v>
      </c>
      <c r="K932" s="653" t="s">
        <v>73</v>
      </c>
      <c r="L932" s="636" t="s">
        <v>1686</v>
      </c>
      <c r="M932" s="636"/>
      <c r="N932" s="636"/>
      <c r="O932" s="636"/>
      <c r="P932" s="399" t="s">
        <v>186</v>
      </c>
      <c r="Q932" s="399" t="s">
        <v>2305</v>
      </c>
      <c r="R932" s="636"/>
      <c r="S932" s="636"/>
      <c r="T932" s="636" t="s">
        <v>85</v>
      </c>
      <c r="U932" s="636"/>
      <c r="V932" s="339" t="s">
        <v>1377</v>
      </c>
      <c r="W932" s="654" t="s">
        <v>445</v>
      </c>
      <c r="X932" s="636"/>
      <c r="Y932" s="636" t="s">
        <v>2306</v>
      </c>
      <c r="Z932" s="636"/>
      <c r="AA932" s="636"/>
      <c r="AB932" s="399" t="s">
        <v>2213</v>
      </c>
      <c r="AC932" s="655" t="s">
        <v>2307</v>
      </c>
      <c r="AD932" s="326"/>
      <c r="AE932" s="326"/>
      <c r="AF932" s="326"/>
      <c r="AG932" s="326"/>
      <c r="AH932" s="326"/>
      <c r="AI932" s="326"/>
      <c r="AJ932" s="335"/>
      <c r="AK932" s="335"/>
      <c r="AL932" s="320"/>
      <c r="AM932" s="320" t="s">
        <v>2308</v>
      </c>
      <c r="AN932" s="330" t="s">
        <v>2309</v>
      </c>
      <c r="AO932" s="656" t="s">
        <v>430</v>
      </c>
      <c r="AP932" s="656" t="s">
        <v>464</v>
      </c>
      <c r="AQ932" s="656" t="s">
        <v>2310</v>
      </c>
      <c r="AR932" s="657" t="s">
        <v>2311</v>
      </c>
      <c r="AS932" s="656" t="s">
        <v>116</v>
      </c>
      <c r="AT932" s="406">
        <v>7505523.9000000004</v>
      </c>
      <c r="AU932" s="406">
        <v>7472948.5999999996</v>
      </c>
      <c r="AV932" s="406">
        <v>0</v>
      </c>
      <c r="AW932" s="406">
        <v>0</v>
      </c>
      <c r="AX932" s="406">
        <v>0</v>
      </c>
      <c r="AY932" s="406">
        <v>0</v>
      </c>
      <c r="AZ932" s="490" t="s">
        <v>228</v>
      </c>
    </row>
    <row r="933" spans="1:53" ht="306">
      <c r="A933" s="493" t="s">
        <v>2148</v>
      </c>
      <c r="B933" s="494" t="s">
        <v>2149</v>
      </c>
      <c r="C933" s="651" t="s">
        <v>2166</v>
      </c>
      <c r="D933" s="635" t="s">
        <v>2167</v>
      </c>
      <c r="E933" s="622" t="s">
        <v>2152</v>
      </c>
      <c r="F933" s="652"/>
      <c r="G933" s="652"/>
      <c r="H933" s="636">
        <v>3</v>
      </c>
      <c r="I933" s="652"/>
      <c r="J933" s="636" t="s">
        <v>72</v>
      </c>
      <c r="K933" s="653" t="s">
        <v>73</v>
      </c>
      <c r="L933" s="636" t="s">
        <v>1686</v>
      </c>
      <c r="M933" s="636"/>
      <c r="N933" s="636"/>
      <c r="O933" s="636"/>
      <c r="P933" s="399" t="s">
        <v>186</v>
      </c>
      <c r="Q933" s="399" t="s">
        <v>2312</v>
      </c>
      <c r="R933" s="636"/>
      <c r="S933" s="636"/>
      <c r="T933" s="636" t="s">
        <v>85</v>
      </c>
      <c r="U933" s="636"/>
      <c r="V933" s="339" t="s">
        <v>1377</v>
      </c>
      <c r="W933" s="654" t="s">
        <v>445</v>
      </c>
      <c r="X933" s="636"/>
      <c r="Y933" s="636" t="s">
        <v>2313</v>
      </c>
      <c r="Z933" s="636"/>
      <c r="AA933" s="636"/>
      <c r="AB933" s="399" t="s">
        <v>2314</v>
      </c>
      <c r="AC933" s="655" t="s">
        <v>2307</v>
      </c>
      <c r="AD933" s="326"/>
      <c r="AE933" s="326"/>
      <c r="AF933" s="326"/>
      <c r="AG933" s="326"/>
      <c r="AH933" s="326"/>
      <c r="AI933" s="326"/>
      <c r="AJ933" s="335"/>
      <c r="AK933" s="335"/>
      <c r="AL933" s="320"/>
      <c r="AM933" s="320" t="s">
        <v>2308</v>
      </c>
      <c r="AN933" s="330" t="s">
        <v>2309</v>
      </c>
      <c r="AO933" s="656" t="s">
        <v>430</v>
      </c>
      <c r="AP933" s="656" t="s">
        <v>464</v>
      </c>
      <c r="AQ933" s="656" t="s">
        <v>2315</v>
      </c>
      <c r="AR933" s="657" t="s">
        <v>2311</v>
      </c>
      <c r="AS933" s="656" t="s">
        <v>116</v>
      </c>
      <c r="AT933" s="406">
        <v>0</v>
      </c>
      <c r="AU933" s="406">
        <v>0</v>
      </c>
      <c r="AV933" s="406">
        <v>52690009.970000006</v>
      </c>
      <c r="AW933" s="406">
        <v>0</v>
      </c>
      <c r="AX933" s="406"/>
      <c r="AY933" s="406"/>
      <c r="AZ933" s="490" t="s">
        <v>152</v>
      </c>
    </row>
    <row r="934" spans="1:53" ht="306">
      <c r="A934" s="493" t="s">
        <v>2148</v>
      </c>
      <c r="B934" s="494" t="s">
        <v>2149</v>
      </c>
      <c r="C934" s="651" t="s">
        <v>2166</v>
      </c>
      <c r="D934" s="635" t="s">
        <v>2167</v>
      </c>
      <c r="E934" s="622" t="s">
        <v>2152</v>
      </c>
      <c r="F934" s="652"/>
      <c r="G934" s="652"/>
      <c r="H934" s="636">
        <v>3</v>
      </c>
      <c r="I934" s="652"/>
      <c r="J934" s="636" t="s">
        <v>72</v>
      </c>
      <c r="K934" s="653" t="s">
        <v>73</v>
      </c>
      <c r="L934" s="636" t="s">
        <v>1686</v>
      </c>
      <c r="M934" s="636"/>
      <c r="N934" s="636"/>
      <c r="O934" s="636"/>
      <c r="P934" s="399" t="s">
        <v>186</v>
      </c>
      <c r="Q934" s="399" t="s">
        <v>2312</v>
      </c>
      <c r="R934" s="636"/>
      <c r="S934" s="636"/>
      <c r="T934" s="636" t="s">
        <v>85</v>
      </c>
      <c r="U934" s="636"/>
      <c r="V934" s="339" t="s">
        <v>1377</v>
      </c>
      <c r="W934" s="654" t="s">
        <v>445</v>
      </c>
      <c r="X934" s="636"/>
      <c r="Y934" s="636" t="s">
        <v>2313</v>
      </c>
      <c r="Z934" s="636"/>
      <c r="AA934" s="636"/>
      <c r="AB934" s="399" t="s">
        <v>2314</v>
      </c>
      <c r="AC934" s="655" t="s">
        <v>2307</v>
      </c>
      <c r="AD934" s="326"/>
      <c r="AE934" s="326"/>
      <c r="AF934" s="326"/>
      <c r="AG934" s="326"/>
      <c r="AH934" s="326"/>
      <c r="AI934" s="326"/>
      <c r="AJ934" s="335"/>
      <c r="AK934" s="335"/>
      <c r="AL934" s="320"/>
      <c r="AM934" s="320" t="s">
        <v>2308</v>
      </c>
      <c r="AN934" s="330" t="s">
        <v>2309</v>
      </c>
      <c r="AO934" s="656" t="s">
        <v>430</v>
      </c>
      <c r="AP934" s="656" t="s">
        <v>464</v>
      </c>
      <c r="AQ934" s="656" t="s">
        <v>2315</v>
      </c>
      <c r="AR934" s="657" t="s">
        <v>2311</v>
      </c>
      <c r="AS934" s="656" t="s">
        <v>116</v>
      </c>
      <c r="AT934" s="406">
        <v>0</v>
      </c>
      <c r="AU934" s="406">
        <v>0</v>
      </c>
      <c r="AV934" s="406">
        <v>2773158.4200000018</v>
      </c>
      <c r="AW934" s="406">
        <v>0</v>
      </c>
      <c r="AX934" s="406">
        <v>0</v>
      </c>
      <c r="AY934" s="406">
        <v>0</v>
      </c>
      <c r="AZ934" s="490" t="s">
        <v>315</v>
      </c>
    </row>
    <row r="935" spans="1:53" ht="306">
      <c r="A935" s="493" t="s">
        <v>2148</v>
      </c>
      <c r="B935" s="494" t="s">
        <v>2149</v>
      </c>
      <c r="C935" s="651" t="s">
        <v>2166</v>
      </c>
      <c r="D935" s="635" t="s">
        <v>2167</v>
      </c>
      <c r="E935" s="622" t="s">
        <v>2152</v>
      </c>
      <c r="F935" s="652"/>
      <c r="G935" s="652"/>
      <c r="H935" s="636">
        <v>3</v>
      </c>
      <c r="I935" s="652"/>
      <c r="J935" s="636" t="s">
        <v>72</v>
      </c>
      <c r="K935" s="653" t="s">
        <v>73</v>
      </c>
      <c r="L935" s="636" t="s">
        <v>1686</v>
      </c>
      <c r="M935" s="636"/>
      <c r="N935" s="636"/>
      <c r="O935" s="636"/>
      <c r="P935" s="399" t="s">
        <v>186</v>
      </c>
      <c r="Q935" s="399" t="s">
        <v>2312</v>
      </c>
      <c r="R935" s="636"/>
      <c r="S935" s="636"/>
      <c r="T935" s="636" t="s">
        <v>85</v>
      </c>
      <c r="U935" s="636"/>
      <c r="V935" s="339" t="s">
        <v>1377</v>
      </c>
      <c r="W935" s="654" t="s">
        <v>445</v>
      </c>
      <c r="X935" s="636"/>
      <c r="Y935" s="636" t="s">
        <v>2313</v>
      </c>
      <c r="Z935" s="636"/>
      <c r="AA935" s="636"/>
      <c r="AB935" s="399" t="s">
        <v>2314</v>
      </c>
      <c r="AC935" s="655" t="s">
        <v>2307</v>
      </c>
      <c r="AD935" s="326"/>
      <c r="AE935" s="326"/>
      <c r="AF935" s="326"/>
      <c r="AG935" s="326"/>
      <c r="AH935" s="326"/>
      <c r="AI935" s="326"/>
      <c r="AJ935" s="335"/>
      <c r="AK935" s="335"/>
      <c r="AL935" s="320"/>
      <c r="AM935" s="320" t="s">
        <v>2308</v>
      </c>
      <c r="AN935" s="330" t="s">
        <v>2309</v>
      </c>
      <c r="AO935" s="656" t="s">
        <v>430</v>
      </c>
      <c r="AP935" s="656" t="s">
        <v>464</v>
      </c>
      <c r="AQ935" s="656" t="s">
        <v>3004</v>
      </c>
      <c r="AR935" s="657" t="s">
        <v>3005</v>
      </c>
      <c r="AS935" s="656" t="s">
        <v>116</v>
      </c>
      <c r="AT935" s="406">
        <v>0</v>
      </c>
      <c r="AU935" s="406">
        <v>0</v>
      </c>
      <c r="AV935" s="406">
        <v>0</v>
      </c>
      <c r="AW935" s="406">
        <v>0</v>
      </c>
      <c r="AX935" s="406">
        <v>14841270</v>
      </c>
      <c r="AY935" s="406">
        <v>14841270</v>
      </c>
      <c r="AZ935" s="490" t="s">
        <v>315</v>
      </c>
    </row>
    <row r="936" spans="1:53" ht="306">
      <c r="A936" s="493" t="s">
        <v>2148</v>
      </c>
      <c r="B936" s="494" t="s">
        <v>2149</v>
      </c>
      <c r="C936" s="651" t="s">
        <v>2166</v>
      </c>
      <c r="D936" s="635" t="s">
        <v>2167</v>
      </c>
      <c r="E936" s="622" t="s">
        <v>2152</v>
      </c>
      <c r="F936" s="652"/>
      <c r="G936" s="652"/>
      <c r="H936" s="636">
        <v>3</v>
      </c>
      <c r="I936" s="652"/>
      <c r="J936" s="636" t="s">
        <v>72</v>
      </c>
      <c r="K936" s="653">
        <v>1</v>
      </c>
      <c r="L936" s="636">
        <v>5</v>
      </c>
      <c r="M936" s="636"/>
      <c r="N936" s="636"/>
      <c r="O936" s="636"/>
      <c r="P936" s="399" t="s">
        <v>186</v>
      </c>
      <c r="Q936" s="399" t="s">
        <v>2316</v>
      </c>
      <c r="R936" s="636"/>
      <c r="S936" s="636"/>
      <c r="T936" s="636" t="s">
        <v>85</v>
      </c>
      <c r="U936" s="636"/>
      <c r="V936" s="339" t="s">
        <v>1377</v>
      </c>
      <c r="W936" s="654" t="s">
        <v>88</v>
      </c>
      <c r="X936" s="636"/>
      <c r="Y936" s="636" t="s">
        <v>278</v>
      </c>
      <c r="Z936" s="636"/>
      <c r="AA936" s="636"/>
      <c r="AB936" s="399" t="s">
        <v>2317</v>
      </c>
      <c r="AC936" s="655" t="s">
        <v>2318</v>
      </c>
      <c r="AD936" s="326"/>
      <c r="AE936" s="326"/>
      <c r="AF936" s="326"/>
      <c r="AG936" s="326"/>
      <c r="AH936" s="326"/>
      <c r="AI936" s="326"/>
      <c r="AJ936" s="335"/>
      <c r="AK936" s="335"/>
      <c r="AL936" s="320"/>
      <c r="AM936" s="320" t="s">
        <v>2319</v>
      </c>
      <c r="AN936" s="330" t="s">
        <v>2320</v>
      </c>
      <c r="AO936" s="656" t="s">
        <v>430</v>
      </c>
      <c r="AP936" s="656" t="s">
        <v>464</v>
      </c>
      <c r="AQ936" s="656" t="s">
        <v>2321</v>
      </c>
      <c r="AR936" s="657" t="s">
        <v>2322</v>
      </c>
      <c r="AS936" s="656">
        <v>414</v>
      </c>
      <c r="AT936" s="406">
        <v>0</v>
      </c>
      <c r="AU936" s="406">
        <v>0</v>
      </c>
      <c r="AV936" s="406">
        <v>48091913.100000001</v>
      </c>
      <c r="AW936" s="406">
        <v>85843204.879999995</v>
      </c>
      <c r="AX936" s="406">
        <v>0</v>
      </c>
      <c r="AY936" s="406">
        <v>0</v>
      </c>
      <c r="AZ936" s="490" t="s">
        <v>152</v>
      </c>
    </row>
    <row r="937" spans="1:53" ht="306">
      <c r="A937" s="493" t="s">
        <v>2148</v>
      </c>
      <c r="B937" s="494" t="s">
        <v>2149</v>
      </c>
      <c r="C937" s="651" t="s">
        <v>2166</v>
      </c>
      <c r="D937" s="635" t="s">
        <v>2167</v>
      </c>
      <c r="E937" s="622" t="s">
        <v>2152</v>
      </c>
      <c r="F937" s="652"/>
      <c r="G937" s="652"/>
      <c r="H937" s="636">
        <v>3</v>
      </c>
      <c r="I937" s="652"/>
      <c r="J937" s="636" t="s">
        <v>72</v>
      </c>
      <c r="K937" s="653">
        <v>1</v>
      </c>
      <c r="L937" s="636">
        <v>5</v>
      </c>
      <c r="M937" s="636"/>
      <c r="N937" s="636"/>
      <c r="O937" s="636"/>
      <c r="P937" s="399" t="s">
        <v>186</v>
      </c>
      <c r="Q937" s="399" t="s">
        <v>2316</v>
      </c>
      <c r="R937" s="636"/>
      <c r="S937" s="636"/>
      <c r="T937" s="636" t="s">
        <v>85</v>
      </c>
      <c r="U937" s="636"/>
      <c r="V937" s="339" t="s">
        <v>1377</v>
      </c>
      <c r="W937" s="654" t="s">
        <v>88</v>
      </c>
      <c r="X937" s="636"/>
      <c r="Y937" s="636" t="s">
        <v>278</v>
      </c>
      <c r="Z937" s="636"/>
      <c r="AA937" s="636"/>
      <c r="AB937" s="399" t="s">
        <v>2317</v>
      </c>
      <c r="AC937" s="655" t="s">
        <v>2318</v>
      </c>
      <c r="AD937" s="326"/>
      <c r="AE937" s="326"/>
      <c r="AF937" s="326"/>
      <c r="AG937" s="326"/>
      <c r="AH937" s="326"/>
      <c r="AI937" s="326"/>
      <c r="AJ937" s="335"/>
      <c r="AK937" s="335"/>
      <c r="AL937" s="320"/>
      <c r="AM937" s="320" t="s">
        <v>2319</v>
      </c>
      <c r="AN937" s="330" t="s">
        <v>2320</v>
      </c>
      <c r="AO937" s="656" t="s">
        <v>430</v>
      </c>
      <c r="AP937" s="656" t="s">
        <v>464</v>
      </c>
      <c r="AQ937" s="656" t="s">
        <v>2321</v>
      </c>
      <c r="AR937" s="657" t="s">
        <v>2322</v>
      </c>
      <c r="AS937" s="656">
        <v>414</v>
      </c>
      <c r="AT937" s="406">
        <v>0</v>
      </c>
      <c r="AU937" s="406">
        <v>0</v>
      </c>
      <c r="AV937" s="406">
        <v>485776.9</v>
      </c>
      <c r="AW937" s="406">
        <v>12815477.98</v>
      </c>
      <c r="AX937" s="406"/>
      <c r="AY937" s="406">
        <v>0</v>
      </c>
      <c r="AZ937" s="490" t="s">
        <v>315</v>
      </c>
    </row>
    <row r="938" spans="1:53" ht="306">
      <c r="A938" s="493" t="s">
        <v>2148</v>
      </c>
      <c r="B938" s="494" t="s">
        <v>2149</v>
      </c>
      <c r="C938" s="651" t="s">
        <v>2166</v>
      </c>
      <c r="D938" s="635" t="s">
        <v>2167</v>
      </c>
      <c r="E938" s="622" t="s">
        <v>2152</v>
      </c>
      <c r="F938" s="652"/>
      <c r="G938" s="652"/>
      <c r="H938" s="636">
        <v>3</v>
      </c>
      <c r="I938" s="652"/>
      <c r="J938" s="636" t="s">
        <v>72</v>
      </c>
      <c r="K938" s="653">
        <v>1</v>
      </c>
      <c r="L938" s="636">
        <v>5</v>
      </c>
      <c r="M938" s="636"/>
      <c r="N938" s="636"/>
      <c r="O938" s="636"/>
      <c r="P938" s="399" t="s">
        <v>186</v>
      </c>
      <c r="Q938" s="399" t="s">
        <v>2316</v>
      </c>
      <c r="R938" s="636"/>
      <c r="S938" s="636"/>
      <c r="T938" s="636" t="s">
        <v>85</v>
      </c>
      <c r="U938" s="636"/>
      <c r="V938" s="339" t="s">
        <v>1377</v>
      </c>
      <c r="W938" s="654" t="s">
        <v>88</v>
      </c>
      <c r="X938" s="636"/>
      <c r="Y938" s="636" t="s">
        <v>278</v>
      </c>
      <c r="Z938" s="636"/>
      <c r="AA938" s="636"/>
      <c r="AB938" s="399" t="s">
        <v>2222</v>
      </c>
      <c r="AC938" s="655" t="s">
        <v>2223</v>
      </c>
      <c r="AD938" s="326"/>
      <c r="AE938" s="326"/>
      <c r="AF938" s="326"/>
      <c r="AG938" s="326"/>
      <c r="AH938" s="326"/>
      <c r="AI938" s="326"/>
      <c r="AJ938" s="335"/>
      <c r="AK938" s="335"/>
      <c r="AL938" s="320"/>
      <c r="AM938" s="320" t="s">
        <v>2323</v>
      </c>
      <c r="AN938" s="330" t="s">
        <v>2324</v>
      </c>
      <c r="AO938" s="656" t="s">
        <v>430</v>
      </c>
      <c r="AP938" s="656" t="s">
        <v>464</v>
      </c>
      <c r="AQ938" s="656" t="s">
        <v>2325</v>
      </c>
      <c r="AR938" s="657" t="s">
        <v>2326</v>
      </c>
      <c r="AS938" s="656">
        <v>414</v>
      </c>
      <c r="AT938" s="406">
        <v>22977930.800000001</v>
      </c>
      <c r="AU938" s="406">
        <v>18242149.469999999</v>
      </c>
      <c r="AV938" s="406">
        <v>0</v>
      </c>
      <c r="AW938" s="406">
        <v>0</v>
      </c>
      <c r="AX938" s="406">
        <v>0</v>
      </c>
      <c r="AY938" s="406">
        <v>0</v>
      </c>
      <c r="AZ938" s="490" t="s">
        <v>315</v>
      </c>
    </row>
    <row r="939" spans="1:53" ht="306">
      <c r="A939" s="493" t="s">
        <v>2148</v>
      </c>
      <c r="B939" s="494" t="s">
        <v>2149</v>
      </c>
      <c r="C939" s="651" t="s">
        <v>2166</v>
      </c>
      <c r="D939" s="635" t="s">
        <v>2167</v>
      </c>
      <c r="E939" s="622" t="s">
        <v>2152</v>
      </c>
      <c r="F939" s="652"/>
      <c r="G939" s="652"/>
      <c r="H939" s="636">
        <v>3</v>
      </c>
      <c r="I939" s="652"/>
      <c r="J939" s="636" t="s">
        <v>72</v>
      </c>
      <c r="K939" s="653">
        <v>1</v>
      </c>
      <c r="L939" s="636">
        <v>5</v>
      </c>
      <c r="M939" s="636"/>
      <c r="N939" s="636"/>
      <c r="O939" s="636"/>
      <c r="P939" s="399" t="s">
        <v>186</v>
      </c>
      <c r="Q939" s="399" t="s">
        <v>2316</v>
      </c>
      <c r="R939" s="636"/>
      <c r="S939" s="636"/>
      <c r="T939" s="636" t="s">
        <v>85</v>
      </c>
      <c r="U939" s="636"/>
      <c r="V939" s="339" t="s">
        <v>1377</v>
      </c>
      <c r="W939" s="654" t="s">
        <v>88</v>
      </c>
      <c r="X939" s="636"/>
      <c r="Y939" s="636" t="s">
        <v>278</v>
      </c>
      <c r="Z939" s="636"/>
      <c r="AA939" s="636"/>
      <c r="AB939" s="399" t="s">
        <v>2222</v>
      </c>
      <c r="AC939" s="655" t="s">
        <v>2223</v>
      </c>
      <c r="AD939" s="326"/>
      <c r="AE939" s="326"/>
      <c r="AF939" s="326"/>
      <c r="AG939" s="326"/>
      <c r="AH939" s="326"/>
      <c r="AI939" s="326"/>
      <c r="AJ939" s="335"/>
      <c r="AK939" s="335"/>
      <c r="AL939" s="320"/>
      <c r="AM939" s="320" t="s">
        <v>2323</v>
      </c>
      <c r="AN939" s="330" t="s">
        <v>2324</v>
      </c>
      <c r="AO939" s="656" t="s">
        <v>430</v>
      </c>
      <c r="AP939" s="656" t="s">
        <v>464</v>
      </c>
      <c r="AQ939" s="656" t="s">
        <v>2327</v>
      </c>
      <c r="AR939" s="657" t="s">
        <v>2328</v>
      </c>
      <c r="AS939" s="656">
        <v>414</v>
      </c>
      <c r="AT939" s="406">
        <v>21816370.949999999</v>
      </c>
      <c r="AU939" s="406">
        <v>21677537.27</v>
      </c>
      <c r="AV939" s="406">
        <v>0</v>
      </c>
      <c r="AW939" s="406">
        <v>0</v>
      </c>
      <c r="AX939" s="406">
        <v>0</v>
      </c>
      <c r="AY939" s="406">
        <v>0</v>
      </c>
      <c r="AZ939" s="490" t="s">
        <v>315</v>
      </c>
    </row>
    <row r="940" spans="1:53" ht="306">
      <c r="A940" s="493" t="s">
        <v>2148</v>
      </c>
      <c r="B940" s="494" t="s">
        <v>2149</v>
      </c>
      <c r="C940" s="651" t="s">
        <v>2166</v>
      </c>
      <c r="D940" s="635" t="s">
        <v>2167</v>
      </c>
      <c r="E940" s="622" t="s">
        <v>2152</v>
      </c>
      <c r="F940" s="652"/>
      <c r="G940" s="652"/>
      <c r="H940" s="636">
        <v>3</v>
      </c>
      <c r="I940" s="652"/>
      <c r="J940" s="636" t="s">
        <v>72</v>
      </c>
      <c r="K940" s="653">
        <v>1</v>
      </c>
      <c r="L940" s="636">
        <v>5</v>
      </c>
      <c r="M940" s="636"/>
      <c r="N940" s="636"/>
      <c r="O940" s="636"/>
      <c r="P940" s="399" t="s">
        <v>186</v>
      </c>
      <c r="Q940" s="399" t="s">
        <v>2316</v>
      </c>
      <c r="R940" s="636"/>
      <c r="S940" s="636"/>
      <c r="T940" s="636" t="s">
        <v>85</v>
      </c>
      <c r="U940" s="636"/>
      <c r="V940" s="339" t="s">
        <v>1377</v>
      </c>
      <c r="W940" s="654" t="s">
        <v>88</v>
      </c>
      <c r="X940" s="636"/>
      <c r="Y940" s="636" t="s">
        <v>278</v>
      </c>
      <c r="Z940" s="636"/>
      <c r="AA940" s="636"/>
      <c r="AB940" s="399" t="s">
        <v>2329</v>
      </c>
      <c r="AC940" s="655" t="s">
        <v>2330</v>
      </c>
      <c r="AD940" s="326"/>
      <c r="AE940" s="326"/>
      <c r="AF940" s="326"/>
      <c r="AG940" s="326"/>
      <c r="AH940" s="326"/>
      <c r="AI940" s="326"/>
      <c r="AJ940" s="335"/>
      <c r="AK940" s="335"/>
      <c r="AL940" s="320"/>
      <c r="AM940" s="320" t="s">
        <v>2323</v>
      </c>
      <c r="AN940" s="330" t="s">
        <v>2324</v>
      </c>
      <c r="AO940" s="656" t="s">
        <v>430</v>
      </c>
      <c r="AP940" s="656" t="s">
        <v>464</v>
      </c>
      <c r="AQ940" s="656" t="s">
        <v>2331</v>
      </c>
      <c r="AR940" s="657" t="s">
        <v>2332</v>
      </c>
      <c r="AS940" s="656">
        <v>414</v>
      </c>
      <c r="AT940" s="406">
        <v>2910053</v>
      </c>
      <c r="AU940" s="406">
        <v>2847253.69</v>
      </c>
      <c r="AV940" s="406">
        <v>7369748.3499999996</v>
      </c>
      <c r="AW940" s="406">
        <v>0</v>
      </c>
      <c r="AX940" s="406">
        <v>0</v>
      </c>
      <c r="AY940" s="406">
        <v>0</v>
      </c>
      <c r="AZ940" s="490" t="s">
        <v>315</v>
      </c>
    </row>
    <row r="941" spans="1:53" ht="306">
      <c r="A941" s="493" t="s">
        <v>2148</v>
      </c>
      <c r="B941" s="494" t="s">
        <v>2149</v>
      </c>
      <c r="C941" s="651" t="s">
        <v>2166</v>
      </c>
      <c r="D941" s="635" t="s">
        <v>2167</v>
      </c>
      <c r="E941" s="622" t="s">
        <v>2152</v>
      </c>
      <c r="F941" s="652"/>
      <c r="G941" s="652"/>
      <c r="H941" s="636">
        <v>3</v>
      </c>
      <c r="I941" s="652"/>
      <c r="J941" s="636" t="s">
        <v>72</v>
      </c>
      <c r="K941" s="653">
        <v>1</v>
      </c>
      <c r="L941" s="636">
        <v>5</v>
      </c>
      <c r="M941" s="636"/>
      <c r="N941" s="636"/>
      <c r="O941" s="636"/>
      <c r="P941" s="399" t="s">
        <v>186</v>
      </c>
      <c r="Q941" s="399" t="s">
        <v>2316</v>
      </c>
      <c r="R941" s="636"/>
      <c r="S941" s="636"/>
      <c r="T941" s="636" t="s">
        <v>85</v>
      </c>
      <c r="U941" s="636"/>
      <c r="V941" s="339" t="s">
        <v>1377</v>
      </c>
      <c r="W941" s="654" t="s">
        <v>88</v>
      </c>
      <c r="X941" s="636"/>
      <c r="Y941" s="636" t="s">
        <v>278</v>
      </c>
      <c r="Z941" s="636"/>
      <c r="AA941" s="636"/>
      <c r="AB941" s="399" t="s">
        <v>2329</v>
      </c>
      <c r="AC941" s="655" t="s">
        <v>2330</v>
      </c>
      <c r="AD941" s="326"/>
      <c r="AE941" s="326"/>
      <c r="AF941" s="326"/>
      <c r="AG941" s="326"/>
      <c r="AH941" s="326"/>
      <c r="AI941" s="326"/>
      <c r="AJ941" s="335"/>
      <c r="AK941" s="335"/>
      <c r="AL941" s="320"/>
      <c r="AM941" s="320" t="s">
        <v>2323</v>
      </c>
      <c r="AN941" s="330" t="s">
        <v>2324</v>
      </c>
      <c r="AO941" s="656" t="s">
        <v>430</v>
      </c>
      <c r="AP941" s="656" t="s">
        <v>464</v>
      </c>
      <c r="AQ941" s="656" t="s">
        <v>2331</v>
      </c>
      <c r="AR941" s="657" t="s">
        <v>2332</v>
      </c>
      <c r="AS941" s="656">
        <v>414</v>
      </c>
      <c r="AT941" s="406"/>
      <c r="AU941" s="406"/>
      <c r="AV941" s="406">
        <v>126625676.12</v>
      </c>
      <c r="AW941" s="406">
        <v>0</v>
      </c>
      <c r="AX941" s="406">
        <v>0</v>
      </c>
      <c r="AY941" s="406">
        <v>0</v>
      </c>
      <c r="AZ941" s="490" t="s">
        <v>152</v>
      </c>
    </row>
    <row r="942" spans="1:53" ht="191.25">
      <c r="A942" s="493" t="s">
        <v>2148</v>
      </c>
      <c r="B942" s="494" t="s">
        <v>2149</v>
      </c>
      <c r="C942" s="651" t="s">
        <v>2333</v>
      </c>
      <c r="D942" s="635" t="s">
        <v>2334</v>
      </c>
      <c r="E942" s="622" t="s">
        <v>2152</v>
      </c>
      <c r="F942" s="652"/>
      <c r="G942" s="652"/>
      <c r="H942" s="636">
        <v>3</v>
      </c>
      <c r="I942" s="652"/>
      <c r="J942" s="636">
        <v>16</v>
      </c>
      <c r="K942" s="653">
        <v>1</v>
      </c>
      <c r="L942" s="636">
        <v>3</v>
      </c>
      <c r="M942" s="636"/>
      <c r="N942" s="636"/>
      <c r="O942" s="636"/>
      <c r="P942" s="399" t="s">
        <v>186</v>
      </c>
      <c r="Q942" s="399" t="s">
        <v>2153</v>
      </c>
      <c r="R942" s="636"/>
      <c r="S942" s="636"/>
      <c r="T942" s="636" t="s">
        <v>71</v>
      </c>
      <c r="U942" s="636"/>
      <c r="V942" s="339" t="s">
        <v>75</v>
      </c>
      <c r="W942" s="654" t="s">
        <v>73</v>
      </c>
      <c r="X942" s="636"/>
      <c r="Y942" s="636"/>
      <c r="Z942" s="636"/>
      <c r="AA942" s="636"/>
      <c r="AB942" s="399" t="s">
        <v>187</v>
      </c>
      <c r="AC942" s="655" t="s">
        <v>2335</v>
      </c>
      <c r="AD942" s="326"/>
      <c r="AE942" s="326"/>
      <c r="AF942" s="326"/>
      <c r="AG942" s="326"/>
      <c r="AH942" s="326"/>
      <c r="AI942" s="326"/>
      <c r="AJ942" s="335"/>
      <c r="AK942" s="335"/>
      <c r="AL942" s="320"/>
      <c r="AM942" s="320" t="s">
        <v>2018</v>
      </c>
      <c r="AN942" s="330" t="s">
        <v>2336</v>
      </c>
      <c r="AO942" s="656" t="s">
        <v>99</v>
      </c>
      <c r="AP942" s="656" t="s">
        <v>68</v>
      </c>
      <c r="AQ942" s="656" t="s">
        <v>1046</v>
      </c>
      <c r="AR942" s="657" t="s">
        <v>1047</v>
      </c>
      <c r="AS942" s="656">
        <v>244</v>
      </c>
      <c r="AT942" s="406">
        <v>68210.38</v>
      </c>
      <c r="AU942" s="406">
        <v>61350.3</v>
      </c>
      <c r="AV942" s="406">
        <v>0</v>
      </c>
      <c r="AW942" s="406">
        <v>0</v>
      </c>
      <c r="AX942" s="406">
        <v>0</v>
      </c>
      <c r="AY942" s="406">
        <v>0</v>
      </c>
      <c r="AZ942" s="490" t="s">
        <v>134</v>
      </c>
    </row>
    <row r="943" spans="1:53" ht="191.25">
      <c r="A943" s="493" t="s">
        <v>2148</v>
      </c>
      <c r="B943" s="494" t="s">
        <v>2149</v>
      </c>
      <c r="C943" s="651" t="s">
        <v>2333</v>
      </c>
      <c r="D943" s="635" t="s">
        <v>2334</v>
      </c>
      <c r="E943" s="622" t="s">
        <v>2152</v>
      </c>
      <c r="F943" s="652"/>
      <c r="G943" s="652"/>
      <c r="H943" s="636">
        <v>3</v>
      </c>
      <c r="I943" s="652"/>
      <c r="J943" s="636">
        <v>16</v>
      </c>
      <c r="K943" s="653">
        <v>1</v>
      </c>
      <c r="L943" s="636">
        <v>3</v>
      </c>
      <c r="M943" s="636"/>
      <c r="N943" s="636"/>
      <c r="O943" s="636"/>
      <c r="P943" s="399" t="s">
        <v>186</v>
      </c>
      <c r="Q943" s="399" t="s">
        <v>2153</v>
      </c>
      <c r="R943" s="636"/>
      <c r="S943" s="636"/>
      <c r="T943" s="636" t="s">
        <v>71</v>
      </c>
      <c r="U943" s="636"/>
      <c r="V943" s="339" t="s">
        <v>75</v>
      </c>
      <c r="W943" s="654" t="s">
        <v>73</v>
      </c>
      <c r="X943" s="636"/>
      <c r="Y943" s="636"/>
      <c r="Z943" s="636"/>
      <c r="AA943" s="636"/>
      <c r="AB943" s="399" t="s">
        <v>187</v>
      </c>
      <c r="AC943" s="655" t="s">
        <v>2335</v>
      </c>
      <c r="AD943" s="326"/>
      <c r="AE943" s="326"/>
      <c r="AF943" s="326"/>
      <c r="AG943" s="326"/>
      <c r="AH943" s="326"/>
      <c r="AI943" s="326"/>
      <c r="AJ943" s="335"/>
      <c r="AK943" s="335"/>
      <c r="AL943" s="320"/>
      <c r="AM943" s="320" t="s">
        <v>2018</v>
      </c>
      <c r="AN943" s="330" t="s">
        <v>2336</v>
      </c>
      <c r="AO943" s="656" t="s">
        <v>99</v>
      </c>
      <c r="AP943" s="656" t="s">
        <v>68</v>
      </c>
      <c r="AQ943" s="656" t="s">
        <v>1048</v>
      </c>
      <c r="AR943" s="657" t="s">
        <v>1047</v>
      </c>
      <c r="AS943" s="656">
        <v>244</v>
      </c>
      <c r="AT943" s="406">
        <v>0</v>
      </c>
      <c r="AU943" s="406">
        <v>0</v>
      </c>
      <c r="AV943" s="406">
        <v>82319.839999999997</v>
      </c>
      <c r="AW943" s="406">
        <v>71660</v>
      </c>
      <c r="AX943" s="406">
        <v>71660</v>
      </c>
      <c r="AY943" s="406">
        <v>71660</v>
      </c>
      <c r="AZ943" s="490" t="s">
        <v>134</v>
      </c>
      <c r="BA943" s="253" t="s">
        <v>2275</v>
      </c>
    </row>
    <row r="944" spans="1:53" ht="191.25">
      <c r="A944" s="493" t="s">
        <v>2148</v>
      </c>
      <c r="B944" s="494" t="s">
        <v>2149</v>
      </c>
      <c r="C944" s="651" t="s">
        <v>2333</v>
      </c>
      <c r="D944" s="635" t="s">
        <v>2334</v>
      </c>
      <c r="E944" s="622" t="s">
        <v>2152</v>
      </c>
      <c r="F944" s="652"/>
      <c r="G944" s="652"/>
      <c r="H944" s="636">
        <v>3</v>
      </c>
      <c r="I944" s="652"/>
      <c r="J944" s="636">
        <v>16</v>
      </c>
      <c r="K944" s="653">
        <v>1</v>
      </c>
      <c r="L944" s="636">
        <v>3</v>
      </c>
      <c r="M944" s="636"/>
      <c r="N944" s="636"/>
      <c r="O944" s="636"/>
      <c r="P944" s="399" t="s">
        <v>186</v>
      </c>
      <c r="Q944" s="399" t="s">
        <v>2153</v>
      </c>
      <c r="R944" s="636"/>
      <c r="S944" s="636"/>
      <c r="T944" s="636" t="s">
        <v>71</v>
      </c>
      <c r="U944" s="636"/>
      <c r="V944" s="339" t="s">
        <v>75</v>
      </c>
      <c r="W944" s="654" t="s">
        <v>73</v>
      </c>
      <c r="X944" s="636"/>
      <c r="Y944" s="636"/>
      <c r="Z944" s="636"/>
      <c r="AA944" s="636"/>
      <c r="AB944" s="399" t="s">
        <v>187</v>
      </c>
      <c r="AC944" s="655" t="s">
        <v>2335</v>
      </c>
      <c r="AD944" s="326"/>
      <c r="AE944" s="326"/>
      <c r="AF944" s="326"/>
      <c r="AG944" s="326"/>
      <c r="AH944" s="326"/>
      <c r="AI944" s="326"/>
      <c r="AJ944" s="335"/>
      <c r="AK944" s="335"/>
      <c r="AL944" s="320"/>
      <c r="AM944" s="320" t="s">
        <v>2018</v>
      </c>
      <c r="AN944" s="330" t="s">
        <v>2336</v>
      </c>
      <c r="AO944" s="656" t="s">
        <v>99</v>
      </c>
      <c r="AP944" s="656" t="s">
        <v>68</v>
      </c>
      <c r="AQ944" s="656" t="s">
        <v>1049</v>
      </c>
      <c r="AR944" s="657" t="s">
        <v>1047</v>
      </c>
      <c r="AS944" s="656">
        <v>244</v>
      </c>
      <c r="AT944" s="406"/>
      <c r="AU944" s="406"/>
      <c r="AV944" s="406">
        <v>6859.98</v>
      </c>
      <c r="AW944" s="406">
        <v>0</v>
      </c>
      <c r="AX944" s="406">
        <v>0</v>
      </c>
      <c r="AY944" s="406">
        <v>0</v>
      </c>
      <c r="AZ944" s="490" t="s">
        <v>134</v>
      </c>
    </row>
    <row r="945" spans="1:53" ht="191.25">
      <c r="A945" s="493"/>
      <c r="B945" s="494"/>
      <c r="C945" s="651" t="s">
        <v>2333</v>
      </c>
      <c r="D945" s="635" t="s">
        <v>2334</v>
      </c>
      <c r="E945" s="622" t="s">
        <v>2152</v>
      </c>
      <c r="F945" s="652"/>
      <c r="G945" s="652"/>
      <c r="H945" s="636">
        <v>3</v>
      </c>
      <c r="I945" s="652"/>
      <c r="J945" s="636">
        <v>16</v>
      </c>
      <c r="K945" s="653">
        <v>1</v>
      </c>
      <c r="L945" s="636">
        <v>3</v>
      </c>
      <c r="M945" s="636"/>
      <c r="N945" s="636"/>
      <c r="O945" s="636"/>
      <c r="P945" s="399" t="s">
        <v>186</v>
      </c>
      <c r="Q945" s="399" t="s">
        <v>2153</v>
      </c>
      <c r="R945" s="636"/>
      <c r="S945" s="636"/>
      <c r="T945" s="636" t="s">
        <v>71</v>
      </c>
      <c r="U945" s="636"/>
      <c r="V945" s="339" t="s">
        <v>75</v>
      </c>
      <c r="W945" s="654" t="s">
        <v>73</v>
      </c>
      <c r="X945" s="636"/>
      <c r="Y945" s="636"/>
      <c r="Z945" s="636"/>
      <c r="AA945" s="636"/>
      <c r="AB945" s="399" t="s">
        <v>187</v>
      </c>
      <c r="AC945" s="655" t="s">
        <v>2335</v>
      </c>
      <c r="AD945" s="326"/>
      <c r="AE945" s="326"/>
      <c r="AF945" s="326"/>
      <c r="AG945" s="326"/>
      <c r="AH945" s="326"/>
      <c r="AI945" s="326"/>
      <c r="AJ945" s="335"/>
      <c r="AK945" s="335"/>
      <c r="AL945" s="320"/>
      <c r="AM945" s="320" t="s">
        <v>2018</v>
      </c>
      <c r="AN945" s="330" t="s">
        <v>2336</v>
      </c>
      <c r="AO945" s="656" t="s">
        <v>99</v>
      </c>
      <c r="AP945" s="656" t="s">
        <v>68</v>
      </c>
      <c r="AQ945" s="656" t="s">
        <v>1020</v>
      </c>
      <c r="AR945" s="657" t="s">
        <v>1019</v>
      </c>
      <c r="AS945" s="656" t="s">
        <v>116</v>
      </c>
      <c r="AT945" s="406"/>
      <c r="AU945" s="406"/>
      <c r="AV945" s="406">
        <v>247634.96</v>
      </c>
      <c r="AW945" s="406">
        <v>248630</v>
      </c>
      <c r="AX945" s="406">
        <v>248630</v>
      </c>
      <c r="AY945" s="406">
        <v>248630</v>
      </c>
      <c r="AZ945" s="490" t="s">
        <v>134</v>
      </c>
    </row>
    <row r="946" spans="1:53" ht="191.25">
      <c r="A946" s="493" t="s">
        <v>2148</v>
      </c>
      <c r="B946" s="494" t="s">
        <v>2149</v>
      </c>
      <c r="C946" s="651" t="s">
        <v>2333</v>
      </c>
      <c r="D946" s="635" t="s">
        <v>2334</v>
      </c>
      <c r="E946" s="622" t="s">
        <v>2337</v>
      </c>
      <c r="F946" s="652" t="s">
        <v>2338</v>
      </c>
      <c r="G946" s="652"/>
      <c r="H946" s="636" t="s">
        <v>321</v>
      </c>
      <c r="I946" s="652"/>
      <c r="J946" s="636" t="s">
        <v>2339</v>
      </c>
      <c r="K946" s="653" t="s">
        <v>2340</v>
      </c>
      <c r="L946" s="636" t="s">
        <v>82</v>
      </c>
      <c r="M946" s="636"/>
      <c r="N946" s="636"/>
      <c r="O946" s="636"/>
      <c r="P946" s="399" t="s">
        <v>2341</v>
      </c>
      <c r="Q946" s="399" t="s">
        <v>2153</v>
      </c>
      <c r="R946" s="636"/>
      <c r="S946" s="636"/>
      <c r="T946" s="636" t="s">
        <v>71</v>
      </c>
      <c r="U946" s="636"/>
      <c r="V946" s="339" t="s">
        <v>75</v>
      </c>
      <c r="W946" s="654" t="s">
        <v>73</v>
      </c>
      <c r="X946" s="636"/>
      <c r="Y946" s="636"/>
      <c r="Z946" s="636"/>
      <c r="AA946" s="636"/>
      <c r="AB946" s="399" t="s">
        <v>187</v>
      </c>
      <c r="AC946" s="655" t="s">
        <v>2163</v>
      </c>
      <c r="AD946" s="326"/>
      <c r="AE946" s="326"/>
      <c r="AF946" s="326"/>
      <c r="AG946" s="326"/>
      <c r="AH946" s="326"/>
      <c r="AI946" s="326"/>
      <c r="AJ946" s="335"/>
      <c r="AK946" s="335"/>
      <c r="AL946" s="320"/>
      <c r="AM946" s="320" t="s">
        <v>2342</v>
      </c>
      <c r="AN946" s="330" t="s">
        <v>2290</v>
      </c>
      <c r="AO946" s="656" t="s">
        <v>891</v>
      </c>
      <c r="AP946" s="656" t="s">
        <v>99</v>
      </c>
      <c r="AQ946" s="656" t="s">
        <v>2343</v>
      </c>
      <c r="AR946" s="657" t="s">
        <v>2344</v>
      </c>
      <c r="AS946" s="656">
        <v>244</v>
      </c>
      <c r="AT946" s="406">
        <v>90000</v>
      </c>
      <c r="AU946" s="406">
        <v>90000</v>
      </c>
      <c r="AV946" s="406">
        <v>0</v>
      </c>
      <c r="AW946" s="406">
        <v>90000</v>
      </c>
      <c r="AX946" s="406">
        <v>90000</v>
      </c>
      <c r="AY946" s="406">
        <v>90000</v>
      </c>
      <c r="AZ946" s="490" t="s">
        <v>134</v>
      </c>
    </row>
    <row r="947" spans="1:53" ht="331.5">
      <c r="A947" s="493" t="s">
        <v>2148</v>
      </c>
      <c r="B947" s="494" t="s">
        <v>2149</v>
      </c>
      <c r="C947" s="651" t="s">
        <v>2333</v>
      </c>
      <c r="D947" s="635" t="s">
        <v>2334</v>
      </c>
      <c r="E947" s="622" t="s">
        <v>2345</v>
      </c>
      <c r="F947" s="652" t="s">
        <v>2338</v>
      </c>
      <c r="G947" s="652"/>
      <c r="H947" s="636" t="s">
        <v>2346</v>
      </c>
      <c r="I947" s="652"/>
      <c r="J947" s="636" t="s">
        <v>2347</v>
      </c>
      <c r="K947" s="653" t="s">
        <v>2340</v>
      </c>
      <c r="L947" s="636" t="s">
        <v>2348</v>
      </c>
      <c r="M947" s="636"/>
      <c r="N947" s="636"/>
      <c r="O947" s="636"/>
      <c r="P947" s="399" t="s">
        <v>2349</v>
      </c>
      <c r="Q947" s="399" t="s">
        <v>2350</v>
      </c>
      <c r="R947" s="636"/>
      <c r="S947" s="636"/>
      <c r="T947" s="636" t="s">
        <v>85</v>
      </c>
      <c r="U947" s="636"/>
      <c r="V947" s="339" t="s">
        <v>1377</v>
      </c>
      <c r="W947" s="654" t="s">
        <v>88</v>
      </c>
      <c r="X947" s="636" t="s">
        <v>2220</v>
      </c>
      <c r="Y947" s="636"/>
      <c r="Z947" s="636"/>
      <c r="AA947" s="636"/>
      <c r="AB947" s="399" t="s">
        <v>2351</v>
      </c>
      <c r="AC947" s="655" t="s">
        <v>2352</v>
      </c>
      <c r="AD947" s="326"/>
      <c r="AE947" s="326"/>
      <c r="AF947" s="326"/>
      <c r="AG947" s="326"/>
      <c r="AH947" s="326"/>
      <c r="AI947" s="326"/>
      <c r="AJ947" s="335"/>
      <c r="AK947" s="335"/>
      <c r="AL947" s="320"/>
      <c r="AM947" s="320" t="s">
        <v>2353</v>
      </c>
      <c r="AN947" s="330" t="s">
        <v>2354</v>
      </c>
      <c r="AO947" s="656" t="s">
        <v>891</v>
      </c>
      <c r="AP947" s="656" t="s">
        <v>99</v>
      </c>
      <c r="AQ947" s="656" t="s">
        <v>2355</v>
      </c>
      <c r="AR947" s="657" t="s">
        <v>2356</v>
      </c>
      <c r="AS947" s="656" t="s">
        <v>535</v>
      </c>
      <c r="AT947" s="406"/>
      <c r="AU947" s="406"/>
      <c r="AV947" s="406">
        <v>1624698.85</v>
      </c>
      <c r="AW947" s="406"/>
      <c r="AX947" s="406"/>
      <c r="AY947" s="406"/>
      <c r="AZ947" s="490" t="s">
        <v>2357</v>
      </c>
    </row>
    <row r="948" spans="1:53" ht="191.25">
      <c r="A948" s="493" t="s">
        <v>2148</v>
      </c>
      <c r="B948" s="494" t="s">
        <v>2149</v>
      </c>
      <c r="C948" s="651" t="s">
        <v>2333</v>
      </c>
      <c r="D948" s="635" t="s">
        <v>2334</v>
      </c>
      <c r="E948" s="622" t="s">
        <v>2337</v>
      </c>
      <c r="F948" s="652" t="s">
        <v>2338</v>
      </c>
      <c r="G948" s="652"/>
      <c r="H948" s="636" t="s">
        <v>2358</v>
      </c>
      <c r="I948" s="652"/>
      <c r="J948" s="636" t="s">
        <v>2359</v>
      </c>
      <c r="K948" s="653" t="s">
        <v>2340</v>
      </c>
      <c r="L948" s="636" t="s">
        <v>2360</v>
      </c>
      <c r="M948" s="636"/>
      <c r="N948" s="636"/>
      <c r="O948" s="636"/>
      <c r="P948" s="399" t="s">
        <v>2341</v>
      </c>
      <c r="Q948" s="399" t="s">
        <v>2153</v>
      </c>
      <c r="R948" s="636"/>
      <c r="S948" s="636"/>
      <c r="T948" s="636" t="s">
        <v>71</v>
      </c>
      <c r="U948" s="636"/>
      <c r="V948" s="339" t="s">
        <v>75</v>
      </c>
      <c r="W948" s="654" t="s">
        <v>73</v>
      </c>
      <c r="X948" s="636"/>
      <c r="Y948" s="636"/>
      <c r="Z948" s="636"/>
      <c r="AA948" s="636"/>
      <c r="AB948" s="399" t="s">
        <v>187</v>
      </c>
      <c r="AC948" s="655" t="s">
        <v>2361</v>
      </c>
      <c r="AD948" s="326"/>
      <c r="AE948" s="326"/>
      <c r="AF948" s="326"/>
      <c r="AG948" s="326"/>
      <c r="AH948" s="326"/>
      <c r="AI948" s="326"/>
      <c r="AJ948" s="335">
        <v>1</v>
      </c>
      <c r="AK948" s="335"/>
      <c r="AL948" s="320"/>
      <c r="AM948" s="320"/>
      <c r="AN948" s="330" t="s">
        <v>2362</v>
      </c>
      <c r="AO948" s="656" t="s">
        <v>891</v>
      </c>
      <c r="AP948" s="656" t="s">
        <v>99</v>
      </c>
      <c r="AQ948" s="656" t="s">
        <v>2363</v>
      </c>
      <c r="AR948" s="657" t="s">
        <v>2344</v>
      </c>
      <c r="AS948" s="656" t="s">
        <v>535</v>
      </c>
      <c r="AT948" s="406">
        <v>2018000</v>
      </c>
      <c r="AU948" s="406">
        <v>2018000</v>
      </c>
      <c r="AV948" s="406">
        <v>11197663.77</v>
      </c>
      <c r="AW948" s="406">
        <v>0</v>
      </c>
      <c r="AX948" s="406">
        <v>0</v>
      </c>
      <c r="AY948" s="406">
        <v>0</v>
      </c>
      <c r="AZ948" s="490" t="s">
        <v>272</v>
      </c>
    </row>
    <row r="949" spans="1:53" ht="102">
      <c r="A949" s="493" t="s">
        <v>2148</v>
      </c>
      <c r="B949" s="494" t="s">
        <v>2149</v>
      </c>
      <c r="C949" s="651" t="s">
        <v>2364</v>
      </c>
      <c r="D949" s="635" t="s">
        <v>2365</v>
      </c>
      <c r="E949" s="622" t="s">
        <v>2152</v>
      </c>
      <c r="F949" s="652"/>
      <c r="G949" s="652"/>
      <c r="H949" s="636">
        <v>3</v>
      </c>
      <c r="I949" s="652"/>
      <c r="J949" s="636" t="s">
        <v>72</v>
      </c>
      <c r="K949" s="653">
        <v>1</v>
      </c>
      <c r="L949" s="636">
        <v>7</v>
      </c>
      <c r="M949" s="636"/>
      <c r="N949" s="636"/>
      <c r="O949" s="636"/>
      <c r="P949" s="399" t="s">
        <v>186</v>
      </c>
      <c r="Q949" s="399" t="s">
        <v>2366</v>
      </c>
      <c r="R949" s="636"/>
      <c r="S949" s="636"/>
      <c r="T949" s="636" t="s">
        <v>71</v>
      </c>
      <c r="U949" s="636"/>
      <c r="V949" s="339" t="s">
        <v>75</v>
      </c>
      <c r="W949" s="654" t="s">
        <v>73</v>
      </c>
      <c r="X949" s="636"/>
      <c r="Y949" s="636"/>
      <c r="Z949" s="636"/>
      <c r="AA949" s="636"/>
      <c r="AB949" s="399" t="s">
        <v>187</v>
      </c>
      <c r="AC949" s="655" t="s">
        <v>2367</v>
      </c>
      <c r="AD949" s="326"/>
      <c r="AE949" s="326"/>
      <c r="AF949" s="326"/>
      <c r="AG949" s="326"/>
      <c r="AH949" s="326"/>
      <c r="AI949" s="326"/>
      <c r="AJ949" s="335"/>
      <c r="AK949" s="335"/>
      <c r="AL949" s="320"/>
      <c r="AM949" s="320" t="s">
        <v>2368</v>
      </c>
      <c r="AN949" s="330" t="s">
        <v>2290</v>
      </c>
      <c r="AO949" s="656" t="s">
        <v>430</v>
      </c>
      <c r="AP949" s="656" t="s">
        <v>208</v>
      </c>
      <c r="AQ949" s="656" t="s">
        <v>2369</v>
      </c>
      <c r="AR949" s="657" t="s">
        <v>265</v>
      </c>
      <c r="AS949" s="656">
        <v>611</v>
      </c>
      <c r="AT949" s="406">
        <v>29491.040000000001</v>
      </c>
      <c r="AU949" s="406">
        <v>29491.040000000001</v>
      </c>
      <c r="AV949" s="406"/>
      <c r="AW949" s="406"/>
      <c r="AX949" s="406"/>
      <c r="AY949" s="406"/>
      <c r="AZ949" s="490" t="s">
        <v>152</v>
      </c>
    </row>
    <row r="950" spans="1:53" ht="102">
      <c r="A950" s="493" t="s">
        <v>2148</v>
      </c>
      <c r="B950" s="494" t="s">
        <v>2149</v>
      </c>
      <c r="C950" s="651" t="s">
        <v>2364</v>
      </c>
      <c r="D950" s="635" t="s">
        <v>2365</v>
      </c>
      <c r="E950" s="622" t="s">
        <v>2152</v>
      </c>
      <c r="F950" s="652"/>
      <c r="G950" s="652"/>
      <c r="H950" s="636">
        <v>3</v>
      </c>
      <c r="I950" s="652"/>
      <c r="J950" s="636" t="s">
        <v>72</v>
      </c>
      <c r="K950" s="653">
        <v>1</v>
      </c>
      <c r="L950" s="636">
        <v>7</v>
      </c>
      <c r="M950" s="636"/>
      <c r="N950" s="636"/>
      <c r="O950" s="636"/>
      <c r="P950" s="399" t="s">
        <v>186</v>
      </c>
      <c r="Q950" s="399" t="s">
        <v>2366</v>
      </c>
      <c r="R950" s="636"/>
      <c r="S950" s="636"/>
      <c r="T950" s="636" t="s">
        <v>71</v>
      </c>
      <c r="U950" s="636"/>
      <c r="V950" s="339" t="s">
        <v>75</v>
      </c>
      <c r="W950" s="654" t="s">
        <v>73</v>
      </c>
      <c r="X950" s="636"/>
      <c r="Y950" s="636"/>
      <c r="Z950" s="636"/>
      <c r="AA950" s="636"/>
      <c r="AB950" s="399" t="s">
        <v>187</v>
      </c>
      <c r="AC950" s="655" t="s">
        <v>2367</v>
      </c>
      <c r="AD950" s="326"/>
      <c r="AE950" s="326"/>
      <c r="AF950" s="326"/>
      <c r="AG950" s="326"/>
      <c r="AH950" s="326"/>
      <c r="AI950" s="326"/>
      <c r="AJ950" s="335"/>
      <c r="AK950" s="335"/>
      <c r="AL950" s="320"/>
      <c r="AM950" s="320" t="s">
        <v>2368</v>
      </c>
      <c r="AN950" s="330" t="s">
        <v>2290</v>
      </c>
      <c r="AO950" s="656" t="s">
        <v>430</v>
      </c>
      <c r="AP950" s="656" t="s">
        <v>208</v>
      </c>
      <c r="AQ950" s="656" t="s">
        <v>2369</v>
      </c>
      <c r="AR950" s="657" t="s">
        <v>265</v>
      </c>
      <c r="AS950" s="656">
        <v>611</v>
      </c>
      <c r="AT950" s="406">
        <v>4165160</v>
      </c>
      <c r="AU950" s="406">
        <v>4165160</v>
      </c>
      <c r="AV950" s="406">
        <v>4358310.9800000004</v>
      </c>
      <c r="AW950" s="406">
        <v>1346868.53</v>
      </c>
      <c r="AX950" s="406"/>
      <c r="AY950" s="406"/>
      <c r="AZ950" s="490" t="s">
        <v>134</v>
      </c>
    </row>
    <row r="951" spans="1:53" ht="102">
      <c r="A951" s="493" t="s">
        <v>2148</v>
      </c>
      <c r="B951" s="494" t="s">
        <v>2149</v>
      </c>
      <c r="C951" s="651" t="s">
        <v>2364</v>
      </c>
      <c r="D951" s="635" t="s">
        <v>2365</v>
      </c>
      <c r="E951" s="622" t="s">
        <v>2152</v>
      </c>
      <c r="F951" s="652"/>
      <c r="G951" s="652"/>
      <c r="H951" s="636">
        <v>3</v>
      </c>
      <c r="I951" s="652"/>
      <c r="J951" s="636" t="s">
        <v>72</v>
      </c>
      <c r="K951" s="653">
        <v>1</v>
      </c>
      <c r="L951" s="636">
        <v>7</v>
      </c>
      <c r="M951" s="636"/>
      <c r="N951" s="636"/>
      <c r="O951" s="636"/>
      <c r="P951" s="399" t="s">
        <v>186</v>
      </c>
      <c r="Q951" s="399" t="s">
        <v>2366</v>
      </c>
      <c r="R951" s="636"/>
      <c r="S951" s="636"/>
      <c r="T951" s="636" t="s">
        <v>71</v>
      </c>
      <c r="U951" s="636"/>
      <c r="V951" s="339" t="s">
        <v>75</v>
      </c>
      <c r="W951" s="654" t="s">
        <v>73</v>
      </c>
      <c r="X951" s="636"/>
      <c r="Y951" s="636"/>
      <c r="Z951" s="636"/>
      <c r="AA951" s="636"/>
      <c r="AB951" s="399" t="s">
        <v>187</v>
      </c>
      <c r="AC951" s="655" t="s">
        <v>2367</v>
      </c>
      <c r="AD951" s="326"/>
      <c r="AE951" s="326"/>
      <c r="AF951" s="326"/>
      <c r="AG951" s="326"/>
      <c r="AH951" s="326"/>
      <c r="AI951" s="326"/>
      <c r="AJ951" s="335"/>
      <c r="AK951" s="335"/>
      <c r="AL951" s="320"/>
      <c r="AM951" s="320" t="s">
        <v>2370</v>
      </c>
      <c r="AN951" s="330" t="s">
        <v>2371</v>
      </c>
      <c r="AO951" s="656" t="s">
        <v>430</v>
      </c>
      <c r="AP951" s="656" t="s">
        <v>208</v>
      </c>
      <c r="AQ951" s="656" t="s">
        <v>2372</v>
      </c>
      <c r="AR951" s="657" t="s">
        <v>2373</v>
      </c>
      <c r="AS951" s="656" t="s">
        <v>116</v>
      </c>
      <c r="AT951" s="406">
        <v>980000</v>
      </c>
      <c r="AU951" s="406">
        <v>980000</v>
      </c>
      <c r="AV951" s="406">
        <v>0</v>
      </c>
      <c r="AW951" s="406">
        <v>0</v>
      </c>
      <c r="AX951" s="406">
        <v>0</v>
      </c>
      <c r="AY951" s="406">
        <v>0</v>
      </c>
      <c r="AZ951" s="490" t="s">
        <v>134</v>
      </c>
    </row>
    <row r="952" spans="1:53" ht="216.75" customHeight="1">
      <c r="A952" s="493" t="s">
        <v>2148</v>
      </c>
      <c r="B952" s="494" t="s">
        <v>2149</v>
      </c>
      <c r="C952" s="651" t="s">
        <v>2364</v>
      </c>
      <c r="D952" s="635" t="s">
        <v>2365</v>
      </c>
      <c r="E952" s="622" t="s">
        <v>2374</v>
      </c>
      <c r="F952" s="652"/>
      <c r="G952" s="652"/>
      <c r="H952" s="636">
        <v>3</v>
      </c>
      <c r="I952" s="652"/>
      <c r="J952" s="636" t="s">
        <v>2375</v>
      </c>
      <c r="K952" s="653">
        <v>2</v>
      </c>
      <c r="L952" s="636"/>
      <c r="M952" s="636"/>
      <c r="N952" s="636"/>
      <c r="O952" s="636"/>
      <c r="P952" s="399" t="s">
        <v>2376</v>
      </c>
      <c r="Q952" s="399" t="s">
        <v>2153</v>
      </c>
      <c r="R952" s="636"/>
      <c r="S952" s="636"/>
      <c r="T952" s="636" t="s">
        <v>71</v>
      </c>
      <c r="U952" s="636"/>
      <c r="V952" s="339" t="s">
        <v>75</v>
      </c>
      <c r="W952" s="654" t="s">
        <v>73</v>
      </c>
      <c r="X952" s="636"/>
      <c r="Y952" s="636"/>
      <c r="Z952" s="636"/>
      <c r="AA952" s="636"/>
      <c r="AB952" s="399" t="s">
        <v>187</v>
      </c>
      <c r="AC952" s="655" t="s">
        <v>2377</v>
      </c>
      <c r="AD952" s="326"/>
      <c r="AE952" s="326"/>
      <c r="AF952" s="326"/>
      <c r="AG952" s="326"/>
      <c r="AH952" s="326"/>
      <c r="AI952" s="326"/>
      <c r="AJ952" s="335"/>
      <c r="AK952" s="335"/>
      <c r="AL952" s="320"/>
      <c r="AM952" s="320" t="s">
        <v>2378</v>
      </c>
      <c r="AN952" s="330" t="s">
        <v>2290</v>
      </c>
      <c r="AO952" s="656" t="s">
        <v>430</v>
      </c>
      <c r="AP952" s="656" t="s">
        <v>208</v>
      </c>
      <c r="AQ952" s="656">
        <v>9810021170</v>
      </c>
      <c r="AR952" s="657" t="s">
        <v>2379</v>
      </c>
      <c r="AS952" s="656">
        <v>244</v>
      </c>
      <c r="AT952" s="406">
        <v>12.01</v>
      </c>
      <c r="AU952" s="406">
        <v>12.01</v>
      </c>
      <c r="AV952" s="406">
        <v>9.02</v>
      </c>
      <c r="AW952" s="406"/>
      <c r="AX952" s="406"/>
      <c r="AY952" s="406"/>
      <c r="AZ952" s="490" t="s">
        <v>134</v>
      </c>
    </row>
    <row r="953" spans="1:53" ht="231.75" customHeight="1">
      <c r="A953" s="493" t="s">
        <v>2148</v>
      </c>
      <c r="B953" s="494" t="s">
        <v>2149</v>
      </c>
      <c r="C953" s="651" t="s">
        <v>2380</v>
      </c>
      <c r="D953" s="635" t="s">
        <v>2381</v>
      </c>
      <c r="E953" s="622" t="s">
        <v>2152</v>
      </c>
      <c r="F953" s="652"/>
      <c r="G953" s="652"/>
      <c r="H953" s="636">
        <v>3</v>
      </c>
      <c r="I953" s="652"/>
      <c r="J953" s="636" t="s">
        <v>72</v>
      </c>
      <c r="K953" s="653">
        <v>1</v>
      </c>
      <c r="L953" s="636">
        <v>7</v>
      </c>
      <c r="M953" s="636"/>
      <c r="N953" s="636"/>
      <c r="O953" s="636"/>
      <c r="P953" s="399" t="s">
        <v>186</v>
      </c>
      <c r="Q953" s="399" t="s">
        <v>2153</v>
      </c>
      <c r="R953" s="636"/>
      <c r="S953" s="636"/>
      <c r="T953" s="636" t="s">
        <v>71</v>
      </c>
      <c r="U953" s="636"/>
      <c r="V953" s="339" t="s">
        <v>75</v>
      </c>
      <c r="W953" s="654" t="s">
        <v>73</v>
      </c>
      <c r="X953" s="636"/>
      <c r="Y953" s="636"/>
      <c r="Z953" s="636"/>
      <c r="AA953" s="636"/>
      <c r="AB953" s="399" t="s">
        <v>187</v>
      </c>
      <c r="AC953" s="655" t="s">
        <v>2382</v>
      </c>
      <c r="AD953" s="326"/>
      <c r="AE953" s="326"/>
      <c r="AF953" s="326"/>
      <c r="AG953" s="326"/>
      <c r="AH953" s="326"/>
      <c r="AI953" s="326"/>
      <c r="AJ953" s="335" t="s">
        <v>73</v>
      </c>
      <c r="AK953" s="335"/>
      <c r="AL953" s="320"/>
      <c r="AM953" s="320" t="s">
        <v>2370</v>
      </c>
      <c r="AN953" s="330" t="s">
        <v>2383</v>
      </c>
      <c r="AO953" s="656" t="s">
        <v>430</v>
      </c>
      <c r="AP953" s="656" t="s">
        <v>208</v>
      </c>
      <c r="AQ953" s="656" t="s">
        <v>2384</v>
      </c>
      <c r="AR953" s="657" t="s">
        <v>2385</v>
      </c>
      <c r="AS953" s="656" t="s">
        <v>535</v>
      </c>
      <c r="AT953" s="406">
        <v>17761830</v>
      </c>
      <c r="AU953" s="406">
        <v>17761032</v>
      </c>
      <c r="AV953" s="406">
        <v>17761830</v>
      </c>
      <c r="AW953" s="406"/>
      <c r="AX953" s="406"/>
      <c r="AY953" s="406"/>
      <c r="AZ953" s="490" t="s">
        <v>134</v>
      </c>
    </row>
    <row r="954" spans="1:53" ht="293.25">
      <c r="A954" s="493" t="s">
        <v>2148</v>
      </c>
      <c r="B954" s="494" t="s">
        <v>2149</v>
      </c>
      <c r="C954" s="651" t="s">
        <v>2380</v>
      </c>
      <c r="D954" s="635" t="s">
        <v>2381</v>
      </c>
      <c r="E954" s="622" t="s">
        <v>2152</v>
      </c>
      <c r="F954" s="652"/>
      <c r="G954" s="652"/>
      <c r="H954" s="636">
        <v>3</v>
      </c>
      <c r="I954" s="652"/>
      <c r="J954" s="636" t="s">
        <v>72</v>
      </c>
      <c r="K954" s="653">
        <v>1</v>
      </c>
      <c r="L954" s="636">
        <v>7</v>
      </c>
      <c r="M954" s="636"/>
      <c r="N954" s="636"/>
      <c r="O954" s="636"/>
      <c r="P954" s="399" t="s">
        <v>186</v>
      </c>
      <c r="Q954" s="399" t="s">
        <v>2153</v>
      </c>
      <c r="R954" s="636"/>
      <c r="S954" s="636"/>
      <c r="T954" s="636" t="s">
        <v>71</v>
      </c>
      <c r="U954" s="636"/>
      <c r="V954" s="339" t="s">
        <v>75</v>
      </c>
      <c r="W954" s="654" t="s">
        <v>73</v>
      </c>
      <c r="X954" s="636"/>
      <c r="Y954" s="636"/>
      <c r="Z954" s="636"/>
      <c r="AA954" s="636"/>
      <c r="AB954" s="399" t="s">
        <v>187</v>
      </c>
      <c r="AC954" s="655" t="s">
        <v>2386</v>
      </c>
      <c r="AD954" s="326"/>
      <c r="AE954" s="326"/>
      <c r="AF954" s="326"/>
      <c r="AG954" s="326"/>
      <c r="AH954" s="326"/>
      <c r="AI954" s="326"/>
      <c r="AJ954" s="335" t="s">
        <v>73</v>
      </c>
      <c r="AK954" s="335"/>
      <c r="AL954" s="320"/>
      <c r="AM954" s="320" t="s">
        <v>2387</v>
      </c>
      <c r="AN954" s="330" t="s">
        <v>2388</v>
      </c>
      <c r="AO954" s="656" t="s">
        <v>430</v>
      </c>
      <c r="AP954" s="656" t="s">
        <v>208</v>
      </c>
      <c r="AQ954" s="656" t="s">
        <v>2389</v>
      </c>
      <c r="AR954" s="657" t="s">
        <v>2390</v>
      </c>
      <c r="AS954" s="656" t="s">
        <v>535</v>
      </c>
      <c r="AT954" s="406">
        <v>138567887.34999999</v>
      </c>
      <c r="AU954" s="406">
        <v>138567887.34999999</v>
      </c>
      <c r="AV954" s="406">
        <v>65692100</v>
      </c>
      <c r="AW954" s="406">
        <v>0</v>
      </c>
      <c r="AX954" s="406">
        <v>0</v>
      </c>
      <c r="AY954" s="406">
        <v>0</v>
      </c>
      <c r="AZ954" s="490" t="s">
        <v>134</v>
      </c>
      <c r="BA954" s="253" t="s">
        <v>2275</v>
      </c>
    </row>
    <row r="955" spans="1:53" ht="89.25">
      <c r="A955" s="493" t="s">
        <v>2148</v>
      </c>
      <c r="B955" s="494" t="s">
        <v>2149</v>
      </c>
      <c r="C955" s="651" t="s">
        <v>2391</v>
      </c>
      <c r="D955" s="635" t="s">
        <v>2392</v>
      </c>
      <c r="E955" s="622" t="s">
        <v>2152</v>
      </c>
      <c r="F955" s="652"/>
      <c r="G955" s="652"/>
      <c r="H955" s="636"/>
      <c r="I955" s="652"/>
      <c r="J955" s="636">
        <v>16</v>
      </c>
      <c r="K955" s="653">
        <v>1</v>
      </c>
      <c r="L955" s="636">
        <v>8</v>
      </c>
      <c r="M955" s="636"/>
      <c r="N955" s="636"/>
      <c r="O955" s="636"/>
      <c r="P955" s="399" t="s">
        <v>186</v>
      </c>
      <c r="Q955" s="399" t="s">
        <v>2153</v>
      </c>
      <c r="R955" s="636"/>
      <c r="S955" s="636"/>
      <c r="T955" s="636">
        <v>3</v>
      </c>
      <c r="U955" s="636"/>
      <c r="V955" s="339">
        <v>9</v>
      </c>
      <c r="W955" s="654">
        <v>1</v>
      </c>
      <c r="X955" s="636"/>
      <c r="Y955" s="636"/>
      <c r="Z955" s="636"/>
      <c r="AA955" s="636"/>
      <c r="AB955" s="399" t="s">
        <v>187</v>
      </c>
      <c r="AC955" s="655" t="s">
        <v>2393</v>
      </c>
      <c r="AD955" s="326"/>
      <c r="AE955" s="326"/>
      <c r="AF955" s="326"/>
      <c r="AG955" s="326"/>
      <c r="AH955" s="326"/>
      <c r="AI955" s="326"/>
      <c r="AJ955" s="335" t="s">
        <v>73</v>
      </c>
      <c r="AK955" s="335" t="s">
        <v>1301</v>
      </c>
      <c r="AL955" s="320"/>
      <c r="AM955" s="320"/>
      <c r="AN955" s="330" t="s">
        <v>2394</v>
      </c>
      <c r="AO955" s="656" t="s">
        <v>891</v>
      </c>
      <c r="AP955" s="656" t="s">
        <v>200</v>
      </c>
      <c r="AQ955" s="656" t="s">
        <v>2395</v>
      </c>
      <c r="AR955" s="657" t="s">
        <v>265</v>
      </c>
      <c r="AS955" s="656" t="s">
        <v>267</v>
      </c>
      <c r="AT955" s="406">
        <v>386351.29</v>
      </c>
      <c r="AU955" s="406">
        <v>386351.29</v>
      </c>
      <c r="AV955" s="406">
        <v>0</v>
      </c>
      <c r="AW955" s="406">
        <v>0</v>
      </c>
      <c r="AX955" s="406">
        <v>0</v>
      </c>
      <c r="AY955" s="406">
        <v>0</v>
      </c>
      <c r="AZ955" s="490" t="s">
        <v>272</v>
      </c>
    </row>
    <row r="956" spans="1:53" ht="89.25">
      <c r="A956" s="493" t="s">
        <v>2148</v>
      </c>
      <c r="B956" s="494" t="s">
        <v>2149</v>
      </c>
      <c r="C956" s="651" t="s">
        <v>2391</v>
      </c>
      <c r="D956" s="635" t="s">
        <v>2392</v>
      </c>
      <c r="E956" s="622" t="s">
        <v>2152</v>
      </c>
      <c r="F956" s="652"/>
      <c r="G956" s="652"/>
      <c r="H956" s="636"/>
      <c r="I956" s="652"/>
      <c r="J956" s="636">
        <v>16</v>
      </c>
      <c r="K956" s="653">
        <v>1</v>
      </c>
      <c r="L956" s="636">
        <v>8</v>
      </c>
      <c r="M956" s="636"/>
      <c r="N956" s="636"/>
      <c r="O956" s="636"/>
      <c r="P956" s="399" t="s">
        <v>186</v>
      </c>
      <c r="Q956" s="399" t="s">
        <v>2194</v>
      </c>
      <c r="R956" s="636"/>
      <c r="S956" s="636"/>
      <c r="T956" s="636">
        <v>3</v>
      </c>
      <c r="U956" s="636"/>
      <c r="V956" s="339">
        <v>9</v>
      </c>
      <c r="W956" s="654">
        <v>1</v>
      </c>
      <c r="X956" s="636"/>
      <c r="Y956" s="636"/>
      <c r="Z956" s="636"/>
      <c r="AA956" s="636"/>
      <c r="AB956" s="399" t="s">
        <v>2396</v>
      </c>
      <c r="AC956" s="655" t="s">
        <v>2393</v>
      </c>
      <c r="AD956" s="326"/>
      <c r="AE956" s="326"/>
      <c r="AF956" s="326"/>
      <c r="AG956" s="326"/>
      <c r="AH956" s="326"/>
      <c r="AI956" s="326"/>
      <c r="AJ956" s="335" t="s">
        <v>73</v>
      </c>
      <c r="AK956" s="335" t="s">
        <v>1301</v>
      </c>
      <c r="AL956" s="320"/>
      <c r="AM956" s="320"/>
      <c r="AN956" s="330" t="s">
        <v>2397</v>
      </c>
      <c r="AO956" s="656" t="s">
        <v>891</v>
      </c>
      <c r="AP956" s="656" t="s">
        <v>200</v>
      </c>
      <c r="AQ956" s="656" t="s">
        <v>2398</v>
      </c>
      <c r="AR956" s="657" t="s">
        <v>2399</v>
      </c>
      <c r="AS956" s="656" t="s">
        <v>116</v>
      </c>
      <c r="AT956" s="406">
        <v>477152.21</v>
      </c>
      <c r="AU956" s="406">
        <v>477152.21</v>
      </c>
      <c r="AV956" s="406">
        <v>0</v>
      </c>
      <c r="AW956" s="406">
        <v>0</v>
      </c>
      <c r="AX956" s="406">
        <v>0</v>
      </c>
      <c r="AY956" s="406">
        <v>0</v>
      </c>
      <c r="AZ956" s="490" t="s">
        <v>272</v>
      </c>
    </row>
    <row r="957" spans="1:53" ht="76.5">
      <c r="A957" s="493" t="s">
        <v>2148</v>
      </c>
      <c r="B957" s="494" t="s">
        <v>2149</v>
      </c>
      <c r="C957" s="651" t="s">
        <v>2400</v>
      </c>
      <c r="D957" s="635" t="s">
        <v>2401</v>
      </c>
      <c r="E957" s="622" t="s">
        <v>2152</v>
      </c>
      <c r="F957" s="652"/>
      <c r="G957" s="652"/>
      <c r="H957" s="636">
        <v>3</v>
      </c>
      <c r="I957" s="652"/>
      <c r="J957" s="636">
        <v>16</v>
      </c>
      <c r="K957" s="653" t="s">
        <v>73</v>
      </c>
      <c r="L957" s="636" t="s">
        <v>2402</v>
      </c>
      <c r="M957" s="636"/>
      <c r="N957" s="636"/>
      <c r="O957" s="636"/>
      <c r="P957" s="399" t="s">
        <v>186</v>
      </c>
      <c r="Q957" s="399" t="s">
        <v>2366</v>
      </c>
      <c r="R957" s="636"/>
      <c r="S957" s="636"/>
      <c r="T957" s="636" t="s">
        <v>71</v>
      </c>
      <c r="U957" s="636"/>
      <c r="V957" s="339">
        <v>9</v>
      </c>
      <c r="W957" s="654">
        <v>1</v>
      </c>
      <c r="X957" s="636"/>
      <c r="Y957" s="636"/>
      <c r="Z957" s="636"/>
      <c r="AA957" s="636"/>
      <c r="AB957" s="399" t="s">
        <v>187</v>
      </c>
      <c r="AC957" s="655" t="s">
        <v>2377</v>
      </c>
      <c r="AD957" s="326"/>
      <c r="AE957" s="326"/>
      <c r="AF957" s="326"/>
      <c r="AG957" s="326"/>
      <c r="AH957" s="326"/>
      <c r="AI957" s="326"/>
      <c r="AJ957" s="335"/>
      <c r="AK957" s="335"/>
      <c r="AL957" s="320"/>
      <c r="AM957" s="320" t="s">
        <v>2403</v>
      </c>
      <c r="AN957" s="330" t="s">
        <v>2290</v>
      </c>
      <c r="AO957" s="656" t="s">
        <v>208</v>
      </c>
      <c r="AP957" s="656" t="s">
        <v>99</v>
      </c>
      <c r="AQ957" s="656" t="s">
        <v>209</v>
      </c>
      <c r="AR957" s="657" t="s">
        <v>621</v>
      </c>
      <c r="AS957" s="656">
        <v>244</v>
      </c>
      <c r="AT957" s="406">
        <v>1802180</v>
      </c>
      <c r="AU957" s="406">
        <v>1802180</v>
      </c>
      <c r="AV957" s="406">
        <v>2078509.06</v>
      </c>
      <c r="AW957" s="406">
        <v>1162500</v>
      </c>
      <c r="AX957" s="406">
        <v>1162500</v>
      </c>
      <c r="AY957" s="406">
        <v>1162500</v>
      </c>
      <c r="AZ957" s="490" t="s">
        <v>134</v>
      </c>
      <c r="BA957" s="253" t="s">
        <v>2404</v>
      </c>
    </row>
    <row r="958" spans="1:53" ht="344.25">
      <c r="A958" s="493" t="s">
        <v>2148</v>
      </c>
      <c r="B958" s="494" t="s">
        <v>2149</v>
      </c>
      <c r="C958" s="651" t="s">
        <v>2405</v>
      </c>
      <c r="D958" s="635" t="s">
        <v>2406</v>
      </c>
      <c r="E958" s="622" t="s">
        <v>2152</v>
      </c>
      <c r="F958" s="652"/>
      <c r="G958" s="652"/>
      <c r="H958" s="636">
        <v>3</v>
      </c>
      <c r="I958" s="652"/>
      <c r="J958" s="636">
        <v>16</v>
      </c>
      <c r="K958" s="653" t="s">
        <v>73</v>
      </c>
      <c r="L958" s="636">
        <v>25</v>
      </c>
      <c r="M958" s="636"/>
      <c r="N958" s="636"/>
      <c r="O958" s="636"/>
      <c r="P958" s="399" t="s">
        <v>186</v>
      </c>
      <c r="Q958" s="399" t="s">
        <v>2153</v>
      </c>
      <c r="R958" s="636"/>
      <c r="S958" s="636"/>
      <c r="T958" s="636">
        <v>3</v>
      </c>
      <c r="U958" s="636"/>
      <c r="V958" s="339" t="s">
        <v>75</v>
      </c>
      <c r="W958" s="654">
        <v>1</v>
      </c>
      <c r="X958" s="636"/>
      <c r="Y958" s="636"/>
      <c r="Z958" s="636"/>
      <c r="AA958" s="636"/>
      <c r="AB958" s="399" t="s">
        <v>187</v>
      </c>
      <c r="AC958" s="655" t="s">
        <v>2407</v>
      </c>
      <c r="AD958" s="326"/>
      <c r="AE958" s="326"/>
      <c r="AF958" s="326"/>
      <c r="AG958" s="326"/>
      <c r="AH958" s="326"/>
      <c r="AI958" s="326"/>
      <c r="AJ958" s="335"/>
      <c r="AK958" s="335"/>
      <c r="AL958" s="320"/>
      <c r="AM958" s="320" t="s">
        <v>2408</v>
      </c>
      <c r="AN958" s="330" t="s">
        <v>2409</v>
      </c>
      <c r="AO958" s="656" t="s">
        <v>891</v>
      </c>
      <c r="AP958" s="656" t="s">
        <v>200</v>
      </c>
      <c r="AQ958" s="656" t="s">
        <v>2410</v>
      </c>
      <c r="AR958" s="657" t="s">
        <v>2411</v>
      </c>
      <c r="AS958" s="656" t="s">
        <v>347</v>
      </c>
      <c r="AT958" s="406">
        <v>4925823.2</v>
      </c>
      <c r="AU958" s="406">
        <v>4925823.0999999996</v>
      </c>
      <c r="AV958" s="406">
        <v>0</v>
      </c>
      <c r="AW958" s="406">
        <v>0</v>
      </c>
      <c r="AX958" s="406">
        <v>0</v>
      </c>
      <c r="AY958" s="406">
        <v>0</v>
      </c>
      <c r="AZ958" s="490" t="s">
        <v>134</v>
      </c>
    </row>
    <row r="959" spans="1:53" ht="153">
      <c r="A959" s="493" t="s">
        <v>2148</v>
      </c>
      <c r="B959" s="494" t="s">
        <v>2149</v>
      </c>
      <c r="C959" s="651" t="s">
        <v>2405</v>
      </c>
      <c r="D959" s="635" t="s">
        <v>2406</v>
      </c>
      <c r="E959" s="622" t="s">
        <v>2412</v>
      </c>
      <c r="F959" s="652"/>
      <c r="G959" s="652"/>
      <c r="H959" s="636"/>
      <c r="I959" s="652"/>
      <c r="J959" s="636" t="s">
        <v>2413</v>
      </c>
      <c r="K959" s="653"/>
      <c r="L959" s="636"/>
      <c r="M959" s="636"/>
      <c r="N959" s="636"/>
      <c r="O959" s="636"/>
      <c r="P959" s="399" t="s">
        <v>2414</v>
      </c>
      <c r="Q959" s="399" t="s">
        <v>2153</v>
      </c>
      <c r="R959" s="636"/>
      <c r="S959" s="636"/>
      <c r="T959" s="636">
        <v>3</v>
      </c>
      <c r="U959" s="636"/>
      <c r="V959" s="339" t="s">
        <v>75</v>
      </c>
      <c r="W959" s="654">
        <v>1</v>
      </c>
      <c r="X959" s="636"/>
      <c r="Y959" s="636"/>
      <c r="Z959" s="636"/>
      <c r="AA959" s="636"/>
      <c r="AB959" s="399" t="s">
        <v>187</v>
      </c>
      <c r="AC959" s="655" t="s">
        <v>2163</v>
      </c>
      <c r="AD959" s="326"/>
      <c r="AE959" s="326"/>
      <c r="AF959" s="326"/>
      <c r="AG959" s="326"/>
      <c r="AH959" s="326"/>
      <c r="AI959" s="326"/>
      <c r="AJ959" s="335"/>
      <c r="AK959" s="335"/>
      <c r="AL959" s="320"/>
      <c r="AM959" s="320" t="s">
        <v>2415</v>
      </c>
      <c r="AN959" s="330" t="s">
        <v>2416</v>
      </c>
      <c r="AO959" s="656" t="s">
        <v>430</v>
      </c>
      <c r="AP959" s="656" t="s">
        <v>109</v>
      </c>
      <c r="AQ959" s="656" t="s">
        <v>2417</v>
      </c>
      <c r="AR959" s="657" t="s">
        <v>265</v>
      </c>
      <c r="AS959" s="656" t="s">
        <v>267</v>
      </c>
      <c r="AT959" s="406"/>
      <c r="AU959" s="406"/>
      <c r="AV959" s="406">
        <v>0</v>
      </c>
      <c r="AW959" s="406">
        <v>5000000</v>
      </c>
      <c r="AX959" s="406">
        <v>0</v>
      </c>
      <c r="AY959" s="406">
        <v>0</v>
      </c>
      <c r="AZ959" s="490" t="s">
        <v>134</v>
      </c>
    </row>
    <row r="960" spans="1:53" ht="153">
      <c r="A960" s="493" t="s">
        <v>2148</v>
      </c>
      <c r="B960" s="494" t="s">
        <v>2149</v>
      </c>
      <c r="C960" s="651" t="s">
        <v>2405</v>
      </c>
      <c r="D960" s="635" t="s">
        <v>2406</v>
      </c>
      <c r="E960" s="622" t="s">
        <v>2412</v>
      </c>
      <c r="F960" s="652"/>
      <c r="G960" s="652"/>
      <c r="H960" s="636"/>
      <c r="I960" s="652"/>
      <c r="J960" s="636" t="s">
        <v>2413</v>
      </c>
      <c r="K960" s="653"/>
      <c r="L960" s="636"/>
      <c r="M960" s="636"/>
      <c r="N960" s="636"/>
      <c r="O960" s="636"/>
      <c r="P960" s="399" t="s">
        <v>2414</v>
      </c>
      <c r="Q960" s="399" t="s">
        <v>2153</v>
      </c>
      <c r="R960" s="636"/>
      <c r="S960" s="636"/>
      <c r="T960" s="636">
        <v>3</v>
      </c>
      <c r="U960" s="636"/>
      <c r="V960" s="339" t="s">
        <v>75</v>
      </c>
      <c r="W960" s="654">
        <v>1</v>
      </c>
      <c r="X960" s="636"/>
      <c r="Y960" s="636"/>
      <c r="Z960" s="636"/>
      <c r="AA960" s="636"/>
      <c r="AB960" s="399" t="s">
        <v>187</v>
      </c>
      <c r="AC960" s="655" t="s">
        <v>2163</v>
      </c>
      <c r="AD960" s="326"/>
      <c r="AE960" s="326"/>
      <c r="AF960" s="326"/>
      <c r="AG960" s="326"/>
      <c r="AH960" s="326"/>
      <c r="AI960" s="326"/>
      <c r="AJ960" s="335"/>
      <c r="AK960" s="335"/>
      <c r="AL960" s="320"/>
      <c r="AM960" s="320" t="s">
        <v>2415</v>
      </c>
      <c r="AN960" s="330" t="s">
        <v>2416</v>
      </c>
      <c r="AO960" s="656" t="s">
        <v>430</v>
      </c>
      <c r="AP960" s="656" t="s">
        <v>109</v>
      </c>
      <c r="AQ960" s="656" t="s">
        <v>2418</v>
      </c>
      <c r="AR960" s="657" t="s">
        <v>265</v>
      </c>
      <c r="AS960" s="656" t="s">
        <v>331</v>
      </c>
      <c r="AT960" s="406">
        <v>5539157.7699999996</v>
      </c>
      <c r="AU960" s="406">
        <v>5539157.7699999996</v>
      </c>
      <c r="AV960" s="406">
        <v>0</v>
      </c>
      <c r="AW960" s="406">
        <v>3412241.62</v>
      </c>
      <c r="AX960" s="406">
        <v>3412241.62</v>
      </c>
      <c r="AY960" s="406">
        <v>3412241.62</v>
      </c>
      <c r="AZ960" s="490" t="s">
        <v>134</v>
      </c>
    </row>
    <row r="961" spans="1:55" ht="153">
      <c r="A961" s="493" t="s">
        <v>2148</v>
      </c>
      <c r="B961" s="494" t="s">
        <v>2149</v>
      </c>
      <c r="C961" s="651" t="s">
        <v>2405</v>
      </c>
      <c r="D961" s="635" t="s">
        <v>2406</v>
      </c>
      <c r="E961" s="622" t="s">
        <v>2412</v>
      </c>
      <c r="F961" s="652"/>
      <c r="G961" s="652"/>
      <c r="H961" s="636"/>
      <c r="I961" s="652"/>
      <c r="J961" s="636" t="s">
        <v>2413</v>
      </c>
      <c r="K961" s="653"/>
      <c r="L961" s="636"/>
      <c r="M961" s="636"/>
      <c r="N961" s="636"/>
      <c r="O961" s="636"/>
      <c r="P961" s="399" t="s">
        <v>2414</v>
      </c>
      <c r="Q961" s="399" t="s">
        <v>2419</v>
      </c>
      <c r="R961" s="636" t="s">
        <v>2220</v>
      </c>
      <c r="S961" s="636"/>
      <c r="T961" s="636" t="s">
        <v>85</v>
      </c>
      <c r="U961" s="636"/>
      <c r="V961" s="339" t="s">
        <v>1377</v>
      </c>
      <c r="W961" s="654" t="s">
        <v>88</v>
      </c>
      <c r="X961" s="636"/>
      <c r="Y961" s="636" t="s">
        <v>2256</v>
      </c>
      <c r="Z961" s="636"/>
      <c r="AA961" s="636"/>
      <c r="AB961" s="399" t="s">
        <v>2420</v>
      </c>
      <c r="AC961" s="655" t="s">
        <v>2163</v>
      </c>
      <c r="AD961" s="326"/>
      <c r="AE961" s="326"/>
      <c r="AF961" s="326"/>
      <c r="AG961" s="326"/>
      <c r="AH961" s="326"/>
      <c r="AI961" s="326"/>
      <c r="AJ961" s="335"/>
      <c r="AK961" s="335"/>
      <c r="AL961" s="320"/>
      <c r="AM961" s="320" t="s">
        <v>2415</v>
      </c>
      <c r="AN961" s="330" t="s">
        <v>2416</v>
      </c>
      <c r="AO961" s="656" t="s">
        <v>430</v>
      </c>
      <c r="AP961" s="656" t="s">
        <v>109</v>
      </c>
      <c r="AQ961" s="656" t="s">
        <v>2421</v>
      </c>
      <c r="AR961" s="657" t="s">
        <v>2422</v>
      </c>
      <c r="AS961" s="656" t="s">
        <v>267</v>
      </c>
      <c r="AT961" s="406">
        <v>34773950</v>
      </c>
      <c r="AU961" s="406">
        <v>22457773.239999998</v>
      </c>
      <c r="AV961" s="406">
        <v>0</v>
      </c>
      <c r="AW961" s="406">
        <v>0</v>
      </c>
      <c r="AX961" s="406">
        <v>0</v>
      </c>
      <c r="AY961" s="406">
        <v>0</v>
      </c>
      <c r="AZ961" s="490" t="s">
        <v>152</v>
      </c>
    </row>
    <row r="962" spans="1:55" ht="153">
      <c r="A962" s="493" t="s">
        <v>2148</v>
      </c>
      <c r="B962" s="494" t="s">
        <v>2149</v>
      </c>
      <c r="C962" s="651" t="s">
        <v>2405</v>
      </c>
      <c r="D962" s="635" t="s">
        <v>2406</v>
      </c>
      <c r="E962" s="622" t="s">
        <v>2412</v>
      </c>
      <c r="F962" s="652"/>
      <c r="G962" s="652"/>
      <c r="H962" s="636"/>
      <c r="I962" s="652"/>
      <c r="J962" s="636" t="s">
        <v>2413</v>
      </c>
      <c r="K962" s="653"/>
      <c r="L962" s="636"/>
      <c r="M962" s="636"/>
      <c r="N962" s="636"/>
      <c r="O962" s="636"/>
      <c r="P962" s="399" t="s">
        <v>2414</v>
      </c>
      <c r="Q962" s="399" t="s">
        <v>2423</v>
      </c>
      <c r="R962" s="636" t="s">
        <v>2424</v>
      </c>
      <c r="S962" s="636"/>
      <c r="T962" s="636" t="s">
        <v>85</v>
      </c>
      <c r="U962" s="636"/>
      <c r="V962" s="339" t="s">
        <v>1377</v>
      </c>
      <c r="W962" s="654" t="s">
        <v>88</v>
      </c>
      <c r="X962" s="636"/>
      <c r="Y962" s="636" t="s">
        <v>2425</v>
      </c>
      <c r="Z962" s="636"/>
      <c r="AA962" s="636"/>
      <c r="AB962" s="399" t="s">
        <v>2426</v>
      </c>
      <c r="AC962" s="655" t="s">
        <v>2163</v>
      </c>
      <c r="AD962" s="326"/>
      <c r="AE962" s="326"/>
      <c r="AF962" s="326"/>
      <c r="AG962" s="326"/>
      <c r="AH962" s="326"/>
      <c r="AI962" s="326"/>
      <c r="AJ962" s="335"/>
      <c r="AK962" s="335"/>
      <c r="AL962" s="320"/>
      <c r="AM962" s="320" t="s">
        <v>2427</v>
      </c>
      <c r="AN962" s="330" t="s">
        <v>2416</v>
      </c>
      <c r="AO962" s="656" t="s">
        <v>430</v>
      </c>
      <c r="AP962" s="656" t="s">
        <v>109</v>
      </c>
      <c r="AQ962" s="656" t="s">
        <v>2428</v>
      </c>
      <c r="AR962" s="657" t="s">
        <v>2429</v>
      </c>
      <c r="AS962" s="656" t="s">
        <v>267</v>
      </c>
      <c r="AT962" s="406"/>
      <c r="AU962" s="406"/>
      <c r="AV962" s="406">
        <v>98131050</v>
      </c>
      <c r="AW962" s="406">
        <v>0</v>
      </c>
      <c r="AX962" s="406">
        <v>0</v>
      </c>
      <c r="AY962" s="406">
        <v>0</v>
      </c>
      <c r="AZ962" s="490" t="s">
        <v>152</v>
      </c>
    </row>
    <row r="963" spans="1:55" ht="255">
      <c r="A963" s="493" t="s">
        <v>2148</v>
      </c>
      <c r="B963" s="494" t="s">
        <v>2149</v>
      </c>
      <c r="C963" s="651" t="s">
        <v>2405</v>
      </c>
      <c r="D963" s="635" t="s">
        <v>2406</v>
      </c>
      <c r="E963" s="622" t="s">
        <v>2412</v>
      </c>
      <c r="F963" s="652"/>
      <c r="G963" s="652"/>
      <c r="H963" s="636"/>
      <c r="I963" s="652"/>
      <c r="J963" s="636" t="s">
        <v>2413</v>
      </c>
      <c r="K963" s="653"/>
      <c r="L963" s="636"/>
      <c r="M963" s="636"/>
      <c r="N963" s="636"/>
      <c r="O963" s="636"/>
      <c r="P963" s="399" t="s">
        <v>2414</v>
      </c>
      <c r="Q963" s="399" t="s">
        <v>2430</v>
      </c>
      <c r="R963" s="636" t="s">
        <v>2431</v>
      </c>
      <c r="S963" s="636"/>
      <c r="T963" s="636" t="s">
        <v>85</v>
      </c>
      <c r="U963" s="636"/>
      <c r="V963" s="339" t="s">
        <v>1377</v>
      </c>
      <c r="W963" s="654" t="s">
        <v>88</v>
      </c>
      <c r="X963" s="636"/>
      <c r="Y963" s="636" t="s">
        <v>2432</v>
      </c>
      <c r="Z963" s="636"/>
      <c r="AA963" s="636"/>
      <c r="AB963" s="399" t="s">
        <v>2433</v>
      </c>
      <c r="AC963" s="655" t="s">
        <v>2163</v>
      </c>
      <c r="AD963" s="326"/>
      <c r="AE963" s="326"/>
      <c r="AF963" s="326"/>
      <c r="AG963" s="326"/>
      <c r="AH963" s="326"/>
      <c r="AI963" s="326"/>
      <c r="AJ963" s="335"/>
      <c r="AK963" s="335"/>
      <c r="AL963" s="320"/>
      <c r="AM963" s="320" t="s">
        <v>2427</v>
      </c>
      <c r="AN963" s="330" t="s">
        <v>2416</v>
      </c>
      <c r="AO963" s="656" t="s">
        <v>430</v>
      </c>
      <c r="AP963" s="656" t="s">
        <v>109</v>
      </c>
      <c r="AQ963" s="656" t="s">
        <v>2428</v>
      </c>
      <c r="AR963" s="657" t="s">
        <v>2429</v>
      </c>
      <c r="AS963" s="656" t="s">
        <v>267</v>
      </c>
      <c r="AT963" s="406">
        <v>1830207.9</v>
      </c>
      <c r="AU963" s="406">
        <v>1181988.08</v>
      </c>
      <c r="AV963" s="406">
        <v>5164792.1100000003</v>
      </c>
      <c r="AW963" s="406">
        <v>0</v>
      </c>
      <c r="AX963" s="406">
        <v>0</v>
      </c>
      <c r="AY963" s="406">
        <v>0</v>
      </c>
      <c r="AZ963" s="490" t="s">
        <v>315</v>
      </c>
    </row>
    <row r="964" spans="1:55" ht="153">
      <c r="A964" s="493" t="s">
        <v>2148</v>
      </c>
      <c r="B964" s="494" t="s">
        <v>2149</v>
      </c>
      <c r="C964" s="651" t="s">
        <v>2405</v>
      </c>
      <c r="D964" s="635" t="s">
        <v>2406</v>
      </c>
      <c r="E964" s="622" t="s">
        <v>2412</v>
      </c>
      <c r="F964" s="652"/>
      <c r="G964" s="652"/>
      <c r="H964" s="636"/>
      <c r="I964" s="652"/>
      <c r="J964" s="636" t="s">
        <v>2413</v>
      </c>
      <c r="K964" s="653"/>
      <c r="L964" s="636"/>
      <c r="M964" s="636"/>
      <c r="N964" s="636"/>
      <c r="O964" s="636"/>
      <c r="P964" s="399" t="s">
        <v>2414</v>
      </c>
      <c r="Q964" s="399" t="s">
        <v>2434</v>
      </c>
      <c r="R964" s="636" t="s">
        <v>2220</v>
      </c>
      <c r="S964" s="636"/>
      <c r="T964" s="636" t="s">
        <v>85</v>
      </c>
      <c r="U964" s="636"/>
      <c r="V964" s="339" t="s">
        <v>1377</v>
      </c>
      <c r="W964" s="654" t="s">
        <v>88</v>
      </c>
      <c r="X964" s="636"/>
      <c r="Y964" s="636" t="s">
        <v>2256</v>
      </c>
      <c r="Z964" s="636"/>
      <c r="AA964" s="636"/>
      <c r="AB964" s="399" t="s">
        <v>2435</v>
      </c>
      <c r="AC964" s="655" t="s">
        <v>2163</v>
      </c>
      <c r="AD964" s="326"/>
      <c r="AE964" s="326"/>
      <c r="AF964" s="326"/>
      <c r="AG964" s="326"/>
      <c r="AH964" s="326"/>
      <c r="AI964" s="326"/>
      <c r="AJ964" s="335"/>
      <c r="AK964" s="335"/>
      <c r="AL964" s="320"/>
      <c r="AM964" s="320" t="s">
        <v>2427</v>
      </c>
      <c r="AN964" s="330" t="s">
        <v>2416</v>
      </c>
      <c r="AO964" s="656" t="s">
        <v>430</v>
      </c>
      <c r="AP964" s="656" t="s">
        <v>109</v>
      </c>
      <c r="AQ964" s="656" t="s">
        <v>2436</v>
      </c>
      <c r="AR964" s="657" t="s">
        <v>2422</v>
      </c>
      <c r="AS964" s="656" t="s">
        <v>267</v>
      </c>
      <c r="AT964" s="406">
        <v>0</v>
      </c>
      <c r="AU964" s="406">
        <v>0</v>
      </c>
      <c r="AV964" s="406">
        <v>919625.01</v>
      </c>
      <c r="AW964" s="406">
        <v>0</v>
      </c>
      <c r="AX964" s="406">
        <v>0</v>
      </c>
      <c r="AY964" s="406">
        <v>0</v>
      </c>
      <c r="AZ964" s="490" t="s">
        <v>2229</v>
      </c>
    </row>
    <row r="965" spans="1:55" ht="153">
      <c r="A965" s="493" t="s">
        <v>2148</v>
      </c>
      <c r="B965" s="494" t="s">
        <v>2149</v>
      </c>
      <c r="C965" s="651" t="s">
        <v>2405</v>
      </c>
      <c r="D965" s="635" t="s">
        <v>2406</v>
      </c>
      <c r="E965" s="622" t="s">
        <v>2412</v>
      </c>
      <c r="F965" s="652"/>
      <c r="G965" s="652"/>
      <c r="H965" s="636"/>
      <c r="I965" s="652"/>
      <c r="J965" s="636" t="s">
        <v>2413</v>
      </c>
      <c r="K965" s="653"/>
      <c r="L965" s="636"/>
      <c r="M965" s="636"/>
      <c r="N965" s="636"/>
      <c r="O965" s="636"/>
      <c r="P965" s="399" t="s">
        <v>2414</v>
      </c>
      <c r="Q965" s="399" t="s">
        <v>2434</v>
      </c>
      <c r="R965" s="636" t="s">
        <v>2220</v>
      </c>
      <c r="S965" s="636"/>
      <c r="T965" s="636" t="s">
        <v>85</v>
      </c>
      <c r="U965" s="636"/>
      <c r="V965" s="339" t="s">
        <v>1377</v>
      </c>
      <c r="W965" s="654" t="s">
        <v>88</v>
      </c>
      <c r="X965" s="636"/>
      <c r="Y965" s="636" t="s">
        <v>2425</v>
      </c>
      <c r="Z965" s="636"/>
      <c r="AA965" s="636"/>
      <c r="AB965" s="399" t="s">
        <v>2435</v>
      </c>
      <c r="AC965" s="655" t="s">
        <v>2163</v>
      </c>
      <c r="AD965" s="326"/>
      <c r="AE965" s="326"/>
      <c r="AF965" s="326"/>
      <c r="AG965" s="326"/>
      <c r="AH965" s="326"/>
      <c r="AI965" s="326"/>
      <c r="AJ965" s="335"/>
      <c r="AK965" s="335"/>
      <c r="AL965" s="320"/>
      <c r="AM965" s="320" t="s">
        <v>2427</v>
      </c>
      <c r="AN965" s="330" t="s">
        <v>2416</v>
      </c>
      <c r="AO965" s="656" t="s">
        <v>430</v>
      </c>
      <c r="AP965" s="656" t="s">
        <v>109</v>
      </c>
      <c r="AQ965" s="656" t="s">
        <v>2437</v>
      </c>
      <c r="AR965" s="657" t="s">
        <v>2438</v>
      </c>
      <c r="AS965" s="656" t="s">
        <v>267</v>
      </c>
      <c r="AT965" s="406">
        <v>0</v>
      </c>
      <c r="AU965" s="406">
        <v>0</v>
      </c>
      <c r="AV965" s="406">
        <v>648219.81999999995</v>
      </c>
      <c r="AW965" s="406">
        <v>0</v>
      </c>
      <c r="AX965" s="406">
        <v>0</v>
      </c>
      <c r="AY965" s="406">
        <v>0</v>
      </c>
      <c r="AZ965" s="490" t="s">
        <v>2230</v>
      </c>
    </row>
    <row r="966" spans="1:55" ht="153">
      <c r="A966" s="493" t="s">
        <v>2148</v>
      </c>
      <c r="B966" s="494" t="s">
        <v>2149</v>
      </c>
      <c r="C966" s="651" t="s">
        <v>2405</v>
      </c>
      <c r="D966" s="635" t="s">
        <v>2406</v>
      </c>
      <c r="E966" s="622" t="s">
        <v>2412</v>
      </c>
      <c r="F966" s="652"/>
      <c r="G966" s="652"/>
      <c r="H966" s="636"/>
      <c r="I966" s="652"/>
      <c r="J966" s="636" t="s">
        <v>2413</v>
      </c>
      <c r="K966" s="653"/>
      <c r="L966" s="636"/>
      <c r="M966" s="636"/>
      <c r="N966" s="636"/>
      <c r="O966" s="636"/>
      <c r="P966" s="399" t="s">
        <v>2414</v>
      </c>
      <c r="Q966" s="399" t="s">
        <v>2153</v>
      </c>
      <c r="R966" s="636"/>
      <c r="S966" s="636"/>
      <c r="T966" s="636">
        <v>3</v>
      </c>
      <c r="U966" s="636"/>
      <c r="V966" s="339" t="s">
        <v>75</v>
      </c>
      <c r="W966" s="654">
        <v>1</v>
      </c>
      <c r="X966" s="636"/>
      <c r="Y966" s="636"/>
      <c r="Z966" s="636"/>
      <c r="AA966" s="636"/>
      <c r="AB966" s="399" t="s">
        <v>187</v>
      </c>
      <c r="AC966" s="655" t="s">
        <v>2163</v>
      </c>
      <c r="AD966" s="326"/>
      <c r="AE966" s="326"/>
      <c r="AF966" s="326"/>
      <c r="AG966" s="326"/>
      <c r="AH966" s="326"/>
      <c r="AI966" s="326"/>
      <c r="AJ966" s="335"/>
      <c r="AK966" s="335"/>
      <c r="AL966" s="320"/>
      <c r="AM966" s="320" t="s">
        <v>2427</v>
      </c>
      <c r="AN966" s="330" t="s">
        <v>2416</v>
      </c>
      <c r="AO966" s="656" t="s">
        <v>430</v>
      </c>
      <c r="AP966" s="656" t="s">
        <v>109</v>
      </c>
      <c r="AQ966" s="656" t="s">
        <v>606</v>
      </c>
      <c r="AR966" s="657" t="s">
        <v>607</v>
      </c>
      <c r="AS966" s="656" t="s">
        <v>116</v>
      </c>
      <c r="AT966" s="406">
        <v>0</v>
      </c>
      <c r="AU966" s="406">
        <v>0</v>
      </c>
      <c r="AV966" s="406">
        <v>200000</v>
      </c>
      <c r="AW966" s="406">
        <v>0</v>
      </c>
      <c r="AX966" s="406">
        <v>0</v>
      </c>
      <c r="AY966" s="406">
        <v>0</v>
      </c>
      <c r="AZ966" s="490" t="s">
        <v>134</v>
      </c>
    </row>
    <row r="967" spans="1:55" ht="153">
      <c r="A967" s="493"/>
      <c r="B967" s="494"/>
      <c r="C967" s="651" t="s">
        <v>2405</v>
      </c>
      <c r="D967" s="635" t="s">
        <v>2406</v>
      </c>
      <c r="E967" s="622" t="s">
        <v>2152</v>
      </c>
      <c r="F967" s="652"/>
      <c r="G967" s="652"/>
      <c r="H967" s="636">
        <v>3</v>
      </c>
      <c r="I967" s="652"/>
      <c r="J967" s="636" t="s">
        <v>72</v>
      </c>
      <c r="K967" s="653">
        <v>1</v>
      </c>
      <c r="L967" s="636">
        <v>23</v>
      </c>
      <c r="M967" s="636"/>
      <c r="N967" s="636"/>
      <c r="O967" s="636"/>
      <c r="P967" s="399" t="s">
        <v>186</v>
      </c>
      <c r="Q967" s="399" t="s">
        <v>2153</v>
      </c>
      <c r="R967" s="636"/>
      <c r="S967" s="636"/>
      <c r="T967" s="636" t="s">
        <v>71</v>
      </c>
      <c r="U967" s="636"/>
      <c r="V967" s="339" t="s">
        <v>75</v>
      </c>
      <c r="W967" s="654" t="s">
        <v>73</v>
      </c>
      <c r="X967" s="636"/>
      <c r="Y967" s="636"/>
      <c r="Z967" s="636"/>
      <c r="AA967" s="636"/>
      <c r="AB967" s="399" t="s">
        <v>187</v>
      </c>
      <c r="AC967" s="655" t="s">
        <v>2163</v>
      </c>
      <c r="AD967" s="326"/>
      <c r="AE967" s="326"/>
      <c r="AF967" s="326"/>
      <c r="AG967" s="326"/>
      <c r="AH967" s="326"/>
      <c r="AI967" s="326"/>
      <c r="AJ967" s="335"/>
      <c r="AK967" s="335"/>
      <c r="AL967" s="320"/>
      <c r="AM967" s="320" t="s">
        <v>2439</v>
      </c>
      <c r="AN967" s="330" t="s">
        <v>2416</v>
      </c>
      <c r="AO967" s="656" t="s">
        <v>891</v>
      </c>
      <c r="AP967" s="656" t="s">
        <v>200</v>
      </c>
      <c r="AQ967" s="656" t="s">
        <v>597</v>
      </c>
      <c r="AR967" s="657" t="s">
        <v>598</v>
      </c>
      <c r="AS967" s="656" t="s">
        <v>116</v>
      </c>
      <c r="AT967" s="406"/>
      <c r="AU967" s="406"/>
      <c r="AV967" s="406"/>
      <c r="AW967" s="406">
        <v>800000</v>
      </c>
      <c r="AX967" s="406"/>
      <c r="AY967" s="406"/>
      <c r="AZ967" s="490" t="s">
        <v>134</v>
      </c>
    </row>
    <row r="968" spans="1:55" ht="89.25">
      <c r="A968" s="493" t="s">
        <v>2148</v>
      </c>
      <c r="B968" s="494" t="s">
        <v>2149</v>
      </c>
      <c r="C968" s="651" t="s">
        <v>2440</v>
      </c>
      <c r="D968" s="635" t="s">
        <v>1299</v>
      </c>
      <c r="E968" s="622" t="s">
        <v>2152</v>
      </c>
      <c r="F968" s="652"/>
      <c r="G968" s="652"/>
      <c r="H968" s="636">
        <v>3</v>
      </c>
      <c r="I968" s="652"/>
      <c r="J968" s="636" t="s">
        <v>72</v>
      </c>
      <c r="K968" s="653">
        <v>1</v>
      </c>
      <c r="L968" s="636">
        <v>23</v>
      </c>
      <c r="M968" s="636"/>
      <c r="N968" s="636"/>
      <c r="O968" s="636"/>
      <c r="P968" s="399" t="s">
        <v>186</v>
      </c>
      <c r="Q968" s="399" t="s">
        <v>2153</v>
      </c>
      <c r="R968" s="636"/>
      <c r="S968" s="636"/>
      <c r="T968" s="636" t="s">
        <v>71</v>
      </c>
      <c r="U968" s="636"/>
      <c r="V968" s="339">
        <v>9</v>
      </c>
      <c r="W968" s="654">
        <v>1</v>
      </c>
      <c r="X968" s="636"/>
      <c r="Y968" s="636"/>
      <c r="Z968" s="636"/>
      <c r="AA968" s="636"/>
      <c r="AB968" s="399" t="s">
        <v>187</v>
      </c>
      <c r="AC968" s="655" t="s">
        <v>2367</v>
      </c>
      <c r="AD968" s="326"/>
      <c r="AE968" s="326"/>
      <c r="AF968" s="326"/>
      <c r="AG968" s="326"/>
      <c r="AH968" s="326"/>
      <c r="AI968" s="326"/>
      <c r="AJ968" s="335"/>
      <c r="AK968" s="335"/>
      <c r="AL968" s="320"/>
      <c r="AM968" s="320" t="s">
        <v>2441</v>
      </c>
      <c r="AN968" s="330" t="s">
        <v>2290</v>
      </c>
      <c r="AO968" s="656" t="s">
        <v>891</v>
      </c>
      <c r="AP968" s="656" t="s">
        <v>200</v>
      </c>
      <c r="AQ968" s="656" t="s">
        <v>2442</v>
      </c>
      <c r="AR968" s="657" t="s">
        <v>2443</v>
      </c>
      <c r="AS968" s="656">
        <v>244</v>
      </c>
      <c r="AT968" s="406">
        <v>31996245.550000001</v>
      </c>
      <c r="AU968" s="406">
        <v>31656606.239999998</v>
      </c>
      <c r="AV968" s="406">
        <v>19006541.350000001</v>
      </c>
      <c r="AW968" s="406">
        <v>24446900</v>
      </c>
      <c r="AX968" s="406">
        <v>17463208.050000001</v>
      </c>
      <c r="AY968" s="406">
        <v>17488591.359999999</v>
      </c>
      <c r="AZ968" s="490" t="s">
        <v>134</v>
      </c>
      <c r="BA968" s="253">
        <v>24581710</v>
      </c>
      <c r="BB968" s="253" t="s">
        <v>2444</v>
      </c>
      <c r="BC968" s="253" t="s">
        <v>2445</v>
      </c>
    </row>
    <row r="969" spans="1:55" ht="89.25">
      <c r="A969" s="493"/>
      <c r="B969" s="494"/>
      <c r="C969" s="651" t="s">
        <v>2440</v>
      </c>
      <c r="D969" s="635" t="s">
        <v>1299</v>
      </c>
      <c r="E969" s="622" t="s">
        <v>2152</v>
      </c>
      <c r="F969" s="652"/>
      <c r="G969" s="652"/>
      <c r="H969" s="636">
        <v>3</v>
      </c>
      <c r="I969" s="652"/>
      <c r="J969" s="636" t="s">
        <v>72</v>
      </c>
      <c r="K969" s="653">
        <v>1</v>
      </c>
      <c r="L969" s="636">
        <v>23</v>
      </c>
      <c r="M969" s="636"/>
      <c r="N969" s="636"/>
      <c r="O969" s="636"/>
      <c r="P969" s="399" t="s">
        <v>186</v>
      </c>
      <c r="Q969" s="399" t="s">
        <v>2153</v>
      </c>
      <c r="R969" s="636"/>
      <c r="S969" s="636"/>
      <c r="T969" s="636" t="s">
        <v>71</v>
      </c>
      <c r="U969" s="636"/>
      <c r="V969" s="339">
        <v>9</v>
      </c>
      <c r="W969" s="654">
        <v>1</v>
      </c>
      <c r="X969" s="636"/>
      <c r="Y969" s="636"/>
      <c r="Z969" s="636"/>
      <c r="AA969" s="636"/>
      <c r="AB969" s="399" t="s">
        <v>187</v>
      </c>
      <c r="AC969" s="655" t="s">
        <v>2367</v>
      </c>
      <c r="AD969" s="326"/>
      <c r="AE969" s="326"/>
      <c r="AF969" s="326"/>
      <c r="AG969" s="326"/>
      <c r="AH969" s="326"/>
      <c r="AI969" s="326"/>
      <c r="AJ969" s="335"/>
      <c r="AK969" s="335"/>
      <c r="AL969" s="320"/>
      <c r="AM969" s="320" t="s">
        <v>2441</v>
      </c>
      <c r="AN969" s="330" t="s">
        <v>2290</v>
      </c>
      <c r="AO969" s="656" t="s">
        <v>891</v>
      </c>
      <c r="AP969" s="656" t="s">
        <v>200</v>
      </c>
      <c r="AQ969" s="656" t="s">
        <v>2442</v>
      </c>
      <c r="AR969" s="657" t="s">
        <v>2443</v>
      </c>
      <c r="AS969" s="656" t="s">
        <v>227</v>
      </c>
      <c r="AT969" s="406"/>
      <c r="AU969" s="406"/>
      <c r="AV969" s="406"/>
      <c r="AW969" s="406">
        <v>134810</v>
      </c>
      <c r="AX969" s="406">
        <v>134810</v>
      </c>
      <c r="AY969" s="406">
        <v>134810</v>
      </c>
      <c r="AZ969" s="490" t="s">
        <v>134</v>
      </c>
    </row>
    <row r="970" spans="1:55" ht="89.25">
      <c r="A970" s="493" t="s">
        <v>2148</v>
      </c>
      <c r="B970" s="494" t="s">
        <v>2149</v>
      </c>
      <c r="C970" s="651" t="s">
        <v>2440</v>
      </c>
      <c r="D970" s="635" t="s">
        <v>1299</v>
      </c>
      <c r="E970" s="622" t="s">
        <v>2152</v>
      </c>
      <c r="F970" s="652"/>
      <c r="G970" s="652"/>
      <c r="H970" s="636">
        <v>3</v>
      </c>
      <c r="I970" s="652"/>
      <c r="J970" s="636" t="s">
        <v>72</v>
      </c>
      <c r="K970" s="653">
        <v>1</v>
      </c>
      <c r="L970" s="636">
        <v>23</v>
      </c>
      <c r="M970" s="636"/>
      <c r="N970" s="636"/>
      <c r="O970" s="636"/>
      <c r="P970" s="399" t="s">
        <v>186</v>
      </c>
      <c r="Q970" s="399" t="s">
        <v>2153</v>
      </c>
      <c r="R970" s="636"/>
      <c r="S970" s="636"/>
      <c r="T970" s="636" t="s">
        <v>71</v>
      </c>
      <c r="U970" s="636"/>
      <c r="V970" s="339">
        <v>9</v>
      </c>
      <c r="W970" s="654">
        <v>1</v>
      </c>
      <c r="X970" s="636"/>
      <c r="Y970" s="636"/>
      <c r="Z970" s="636"/>
      <c r="AA970" s="636"/>
      <c r="AB970" s="399" t="s">
        <v>187</v>
      </c>
      <c r="AC970" s="655" t="s">
        <v>2367</v>
      </c>
      <c r="AD970" s="326"/>
      <c r="AE970" s="326"/>
      <c r="AF970" s="326"/>
      <c r="AG970" s="326"/>
      <c r="AH970" s="326"/>
      <c r="AI970" s="326"/>
      <c r="AJ970" s="335"/>
      <c r="AK970" s="335"/>
      <c r="AL970" s="320"/>
      <c r="AM970" s="320" t="s">
        <v>2441</v>
      </c>
      <c r="AN970" s="330" t="s">
        <v>2290</v>
      </c>
      <c r="AO970" s="656" t="s">
        <v>891</v>
      </c>
      <c r="AP970" s="656" t="s">
        <v>200</v>
      </c>
      <c r="AQ970" s="656" t="s">
        <v>2446</v>
      </c>
      <c r="AR970" s="657" t="s">
        <v>2443</v>
      </c>
      <c r="AS970" s="656">
        <v>244</v>
      </c>
      <c r="AT970" s="406"/>
      <c r="AU970" s="406"/>
      <c r="AV970" s="406">
        <v>304378.19</v>
      </c>
      <c r="AW970" s="406">
        <v>0</v>
      </c>
      <c r="AX970" s="406">
        <v>0</v>
      </c>
      <c r="AY970" s="406">
        <v>0</v>
      </c>
      <c r="AZ970" s="490" t="s">
        <v>228</v>
      </c>
    </row>
    <row r="971" spans="1:55" ht="306">
      <c r="A971" s="493" t="s">
        <v>2148</v>
      </c>
      <c r="B971" s="494" t="s">
        <v>2149</v>
      </c>
      <c r="C971" s="651" t="s">
        <v>2440</v>
      </c>
      <c r="D971" s="635" t="s">
        <v>1299</v>
      </c>
      <c r="E971" s="622" t="s">
        <v>2447</v>
      </c>
      <c r="F971" s="652"/>
      <c r="G971" s="652"/>
      <c r="H971" s="636" t="s">
        <v>85</v>
      </c>
      <c r="I971" s="652"/>
      <c r="J971" s="636" t="s">
        <v>2448</v>
      </c>
      <c r="K971" s="653" t="s">
        <v>88</v>
      </c>
      <c r="L971" s="636" t="s">
        <v>2449</v>
      </c>
      <c r="M971" s="636"/>
      <c r="N971" s="636"/>
      <c r="O971" s="636"/>
      <c r="P971" s="399" t="s">
        <v>2450</v>
      </c>
      <c r="Q971" s="399" t="s">
        <v>2153</v>
      </c>
      <c r="R971" s="636"/>
      <c r="S971" s="636"/>
      <c r="T971" s="636" t="s">
        <v>71</v>
      </c>
      <c r="U971" s="636"/>
      <c r="V971" s="339">
        <v>9</v>
      </c>
      <c r="W971" s="654">
        <v>1</v>
      </c>
      <c r="X971" s="636"/>
      <c r="Y971" s="636"/>
      <c r="Z971" s="636"/>
      <c r="AA971" s="636"/>
      <c r="AB971" s="399" t="s">
        <v>187</v>
      </c>
      <c r="AC971" s="655" t="s">
        <v>2451</v>
      </c>
      <c r="AD971" s="326"/>
      <c r="AE971" s="326"/>
      <c r="AF971" s="326"/>
      <c r="AG971" s="326"/>
      <c r="AH971" s="326"/>
      <c r="AI971" s="326"/>
      <c r="AJ971" s="335" t="s">
        <v>88</v>
      </c>
      <c r="AK971" s="335"/>
      <c r="AL971" s="320"/>
      <c r="AM971" s="320" t="s">
        <v>2452</v>
      </c>
      <c r="AN971" s="330" t="s">
        <v>2453</v>
      </c>
      <c r="AO971" s="656" t="s">
        <v>199</v>
      </c>
      <c r="AP971" s="656" t="s">
        <v>200</v>
      </c>
      <c r="AQ971" s="656" t="s">
        <v>2454</v>
      </c>
      <c r="AR971" s="657" t="s">
        <v>2455</v>
      </c>
      <c r="AS971" s="656">
        <v>811</v>
      </c>
      <c r="AT971" s="406">
        <v>4245796</v>
      </c>
      <c r="AU971" s="406">
        <v>4208170.55</v>
      </c>
      <c r="AV971" s="406">
        <v>6260448</v>
      </c>
      <c r="AW971" s="406">
        <v>3595030</v>
      </c>
      <c r="AX971" s="406">
        <v>3595030</v>
      </c>
      <c r="AY971" s="406">
        <v>3595030</v>
      </c>
      <c r="AZ971" s="490" t="s">
        <v>134</v>
      </c>
      <c r="BA971" s="253" t="s">
        <v>2275</v>
      </c>
    </row>
    <row r="972" spans="1:55" ht="127.5">
      <c r="A972" s="493" t="s">
        <v>2148</v>
      </c>
      <c r="B972" s="494" t="s">
        <v>2149</v>
      </c>
      <c r="C972" s="651" t="s">
        <v>2456</v>
      </c>
      <c r="D972" s="635" t="s">
        <v>79</v>
      </c>
      <c r="E972" s="622" t="s">
        <v>2457</v>
      </c>
      <c r="F972" s="652"/>
      <c r="G972" s="652"/>
      <c r="H972" s="636">
        <v>7</v>
      </c>
      <c r="I972" s="652"/>
      <c r="J972" s="636">
        <v>26</v>
      </c>
      <c r="K972" s="653"/>
      <c r="L972" s="636"/>
      <c r="M972" s="636"/>
      <c r="N972" s="636"/>
      <c r="O972" s="636"/>
      <c r="P972" s="399" t="s">
        <v>2458</v>
      </c>
      <c r="Q972" s="399" t="s">
        <v>2459</v>
      </c>
      <c r="R972" s="636"/>
      <c r="S972" s="636"/>
      <c r="T972" s="636"/>
      <c r="U972" s="636"/>
      <c r="V972" s="339">
        <v>13</v>
      </c>
      <c r="W972" s="654" t="s">
        <v>69</v>
      </c>
      <c r="X972" s="636"/>
      <c r="Y972" s="636"/>
      <c r="Z972" s="636"/>
      <c r="AA972" s="636"/>
      <c r="AB972" s="399" t="s">
        <v>2460</v>
      </c>
      <c r="AC972" s="655" t="s">
        <v>2461</v>
      </c>
      <c r="AD972" s="326"/>
      <c r="AE972" s="326"/>
      <c r="AF972" s="326"/>
      <c r="AG972" s="326"/>
      <c r="AH972" s="326"/>
      <c r="AI972" s="326"/>
      <c r="AJ972" s="335"/>
      <c r="AK972" s="335"/>
      <c r="AL972" s="320"/>
      <c r="AM972" s="320" t="s">
        <v>2462</v>
      </c>
      <c r="AN972" s="330" t="s">
        <v>2463</v>
      </c>
      <c r="AO972" s="656" t="s">
        <v>99</v>
      </c>
      <c r="AP972" s="656" t="s">
        <v>68</v>
      </c>
      <c r="AQ972" s="656" t="s">
        <v>2464</v>
      </c>
      <c r="AR972" s="657" t="s">
        <v>101</v>
      </c>
      <c r="AS972" s="656" t="s">
        <v>115</v>
      </c>
      <c r="AT972" s="406">
        <v>253095</v>
      </c>
      <c r="AU972" s="406">
        <v>253095</v>
      </c>
      <c r="AV972" s="406">
        <v>0</v>
      </c>
      <c r="AW972" s="406">
        <v>0</v>
      </c>
      <c r="AX972" s="406">
        <v>0</v>
      </c>
      <c r="AY972" s="406">
        <v>0</v>
      </c>
      <c r="AZ972" s="490" t="s">
        <v>134</v>
      </c>
    </row>
    <row r="973" spans="1:55" ht="127.5">
      <c r="A973" s="493" t="s">
        <v>2148</v>
      </c>
      <c r="B973" s="494" t="s">
        <v>2149</v>
      </c>
      <c r="C973" s="651" t="s">
        <v>2456</v>
      </c>
      <c r="D973" s="635" t="s">
        <v>79</v>
      </c>
      <c r="E973" s="622" t="s">
        <v>2457</v>
      </c>
      <c r="F973" s="652"/>
      <c r="G973" s="652"/>
      <c r="H973" s="636">
        <v>7</v>
      </c>
      <c r="I973" s="652"/>
      <c r="J973" s="636">
        <v>26</v>
      </c>
      <c r="K973" s="653"/>
      <c r="L973" s="636"/>
      <c r="M973" s="636"/>
      <c r="N973" s="636"/>
      <c r="O973" s="636"/>
      <c r="P973" s="399" t="s">
        <v>2458</v>
      </c>
      <c r="Q973" s="399" t="s">
        <v>2459</v>
      </c>
      <c r="R973" s="636"/>
      <c r="S973" s="636"/>
      <c r="T973" s="636"/>
      <c r="U973" s="636"/>
      <c r="V973" s="339">
        <v>13</v>
      </c>
      <c r="W973" s="654" t="s">
        <v>69</v>
      </c>
      <c r="X973" s="636"/>
      <c r="Y973" s="636"/>
      <c r="Z973" s="636"/>
      <c r="AA973" s="636"/>
      <c r="AB973" s="399" t="s">
        <v>2460</v>
      </c>
      <c r="AC973" s="655" t="s">
        <v>2461</v>
      </c>
      <c r="AD973" s="326"/>
      <c r="AE973" s="326"/>
      <c r="AF973" s="326"/>
      <c r="AG973" s="326"/>
      <c r="AH973" s="326"/>
      <c r="AI973" s="326"/>
      <c r="AJ973" s="335"/>
      <c r="AK973" s="335"/>
      <c r="AL973" s="320"/>
      <c r="AM973" s="320" t="s">
        <v>2462</v>
      </c>
      <c r="AN973" s="330" t="s">
        <v>2463</v>
      </c>
      <c r="AO973" s="656" t="s">
        <v>99</v>
      </c>
      <c r="AP973" s="656" t="s">
        <v>68</v>
      </c>
      <c r="AQ973" s="656" t="s">
        <v>2464</v>
      </c>
      <c r="AR973" s="657" t="s">
        <v>243</v>
      </c>
      <c r="AS973" s="656">
        <v>129</v>
      </c>
      <c r="AT973" s="406">
        <v>76434.69</v>
      </c>
      <c r="AU973" s="406">
        <v>76434.69</v>
      </c>
      <c r="AV973" s="406">
        <v>0</v>
      </c>
      <c r="AW973" s="406">
        <v>0</v>
      </c>
      <c r="AX973" s="406">
        <v>0</v>
      </c>
      <c r="AY973" s="406">
        <v>0</v>
      </c>
      <c r="AZ973" s="490" t="s">
        <v>134</v>
      </c>
    </row>
    <row r="974" spans="1:55" ht="89.25">
      <c r="A974" s="493" t="s">
        <v>2148</v>
      </c>
      <c r="B974" s="494" t="s">
        <v>2149</v>
      </c>
      <c r="C974" s="651" t="s">
        <v>2456</v>
      </c>
      <c r="D974" s="635" t="s">
        <v>79</v>
      </c>
      <c r="E974" s="622" t="s">
        <v>2152</v>
      </c>
      <c r="F974" s="652"/>
      <c r="G974" s="652"/>
      <c r="H974" s="636">
        <v>3</v>
      </c>
      <c r="I974" s="652"/>
      <c r="J974" s="636">
        <v>17</v>
      </c>
      <c r="K974" s="653" t="s">
        <v>73</v>
      </c>
      <c r="L974" s="636">
        <v>9</v>
      </c>
      <c r="M974" s="636"/>
      <c r="N974" s="636"/>
      <c r="O974" s="636"/>
      <c r="P974" s="399" t="s">
        <v>186</v>
      </c>
      <c r="Q974" s="399" t="s">
        <v>2366</v>
      </c>
      <c r="R974" s="636"/>
      <c r="S974" s="636"/>
      <c r="T974" s="636">
        <v>3</v>
      </c>
      <c r="U974" s="636"/>
      <c r="V974" s="339">
        <v>9</v>
      </c>
      <c r="W974" s="654">
        <v>1</v>
      </c>
      <c r="X974" s="636"/>
      <c r="Y974" s="636"/>
      <c r="Z974" s="636"/>
      <c r="AA974" s="636"/>
      <c r="AB974" s="399" t="s">
        <v>187</v>
      </c>
      <c r="AC974" s="655" t="s">
        <v>2367</v>
      </c>
      <c r="AD974" s="326"/>
      <c r="AE974" s="326"/>
      <c r="AF974" s="326"/>
      <c r="AG974" s="326"/>
      <c r="AH974" s="326"/>
      <c r="AI974" s="326"/>
      <c r="AJ974" s="335"/>
      <c r="AK974" s="335"/>
      <c r="AL974" s="320"/>
      <c r="AM974" s="320" t="s">
        <v>2465</v>
      </c>
      <c r="AN974" s="330" t="s">
        <v>2290</v>
      </c>
      <c r="AO974" s="656" t="s">
        <v>99</v>
      </c>
      <c r="AP974" s="656" t="s">
        <v>68</v>
      </c>
      <c r="AQ974" s="656" t="s">
        <v>2466</v>
      </c>
      <c r="AR974" s="657" t="s">
        <v>104</v>
      </c>
      <c r="AS974" s="656">
        <v>831</v>
      </c>
      <c r="AT974" s="406">
        <v>1331518.19</v>
      </c>
      <c r="AU974" s="406">
        <v>1331518.19</v>
      </c>
      <c r="AV974" s="406">
        <v>656590.9</v>
      </c>
      <c r="AW974" s="406">
        <v>500000</v>
      </c>
      <c r="AX974" s="406">
        <v>500000</v>
      </c>
      <c r="AY974" s="406">
        <v>500000</v>
      </c>
      <c r="AZ974" s="490" t="s">
        <v>134</v>
      </c>
    </row>
    <row r="975" spans="1:55" ht="153">
      <c r="A975" s="493" t="s">
        <v>2148</v>
      </c>
      <c r="B975" s="494" t="s">
        <v>2149</v>
      </c>
      <c r="C975" s="651" t="s">
        <v>2405</v>
      </c>
      <c r="D975" s="635" t="s">
        <v>2406</v>
      </c>
      <c r="E975" s="622" t="s">
        <v>2467</v>
      </c>
      <c r="F975" s="652"/>
      <c r="G975" s="652"/>
      <c r="H975" s="636" t="s">
        <v>321</v>
      </c>
      <c r="I975" s="652"/>
      <c r="J975" s="636" t="s">
        <v>2468</v>
      </c>
      <c r="K975" s="653" t="s">
        <v>2340</v>
      </c>
      <c r="L975" s="636" t="s">
        <v>2469</v>
      </c>
      <c r="M975" s="636"/>
      <c r="N975" s="636"/>
      <c r="O975" s="636"/>
      <c r="P975" s="399" t="s">
        <v>2273</v>
      </c>
      <c r="Q975" s="399" t="s">
        <v>2366</v>
      </c>
      <c r="R975" s="636"/>
      <c r="S975" s="636"/>
      <c r="T975" s="636">
        <v>3</v>
      </c>
      <c r="U975" s="636"/>
      <c r="V975" s="339" t="s">
        <v>75</v>
      </c>
      <c r="W975" s="654" t="s">
        <v>73</v>
      </c>
      <c r="X975" s="636"/>
      <c r="Y975" s="636"/>
      <c r="Z975" s="636"/>
      <c r="AA975" s="636"/>
      <c r="AB975" s="399" t="s">
        <v>187</v>
      </c>
      <c r="AC975" s="655" t="s">
        <v>2470</v>
      </c>
      <c r="AD975" s="326"/>
      <c r="AE975" s="326"/>
      <c r="AF975" s="326"/>
      <c r="AG975" s="326"/>
      <c r="AH975" s="326"/>
      <c r="AI975" s="326"/>
      <c r="AJ975" s="335" t="s">
        <v>575</v>
      </c>
      <c r="AK975" s="335" t="s">
        <v>2471</v>
      </c>
      <c r="AL975" s="320"/>
      <c r="AM975" s="320"/>
      <c r="AN975" s="330" t="s">
        <v>2472</v>
      </c>
      <c r="AO975" s="656" t="s">
        <v>430</v>
      </c>
      <c r="AP975" s="656" t="s">
        <v>263</v>
      </c>
      <c r="AQ975" s="656" t="s">
        <v>2417</v>
      </c>
      <c r="AR975" s="657" t="s">
        <v>265</v>
      </c>
      <c r="AS975" s="656">
        <v>611</v>
      </c>
      <c r="AT975" s="406">
        <v>144298.20000000001</v>
      </c>
      <c r="AU975" s="406">
        <v>144298.20000000001</v>
      </c>
      <c r="AV975" s="406"/>
      <c r="AW975" s="406"/>
      <c r="AX975" s="406"/>
      <c r="AY975" s="406"/>
      <c r="AZ975" s="490" t="s">
        <v>152</v>
      </c>
    </row>
    <row r="976" spans="1:55" ht="153">
      <c r="A976" s="493" t="s">
        <v>2148</v>
      </c>
      <c r="B976" s="494" t="s">
        <v>2149</v>
      </c>
      <c r="C976" s="651" t="s">
        <v>2405</v>
      </c>
      <c r="D976" s="635" t="s">
        <v>2406</v>
      </c>
      <c r="E976" s="622" t="s">
        <v>2467</v>
      </c>
      <c r="F976" s="652"/>
      <c r="G976" s="652"/>
      <c r="H976" s="636" t="s">
        <v>321</v>
      </c>
      <c r="I976" s="652"/>
      <c r="J976" s="636" t="s">
        <v>2468</v>
      </c>
      <c r="K976" s="653" t="s">
        <v>2340</v>
      </c>
      <c r="L976" s="636" t="s">
        <v>2469</v>
      </c>
      <c r="M976" s="636"/>
      <c r="N976" s="636"/>
      <c r="O976" s="636"/>
      <c r="P976" s="399" t="s">
        <v>2273</v>
      </c>
      <c r="Q976" s="399" t="s">
        <v>2366</v>
      </c>
      <c r="R976" s="636"/>
      <c r="S976" s="636"/>
      <c r="T976" s="636">
        <v>3</v>
      </c>
      <c r="U976" s="636"/>
      <c r="V976" s="339" t="s">
        <v>75</v>
      </c>
      <c r="W976" s="654" t="s">
        <v>73</v>
      </c>
      <c r="X976" s="636"/>
      <c r="Y976" s="636"/>
      <c r="Z976" s="636"/>
      <c r="AA976" s="636"/>
      <c r="AB976" s="399" t="s">
        <v>187</v>
      </c>
      <c r="AC976" s="655" t="s">
        <v>2470</v>
      </c>
      <c r="AD976" s="326"/>
      <c r="AE976" s="326"/>
      <c r="AF976" s="326"/>
      <c r="AG976" s="326"/>
      <c r="AH976" s="326"/>
      <c r="AI976" s="326"/>
      <c r="AJ976" s="335" t="s">
        <v>575</v>
      </c>
      <c r="AK976" s="335" t="s">
        <v>2471</v>
      </c>
      <c r="AL976" s="320"/>
      <c r="AM976" s="320"/>
      <c r="AN976" s="330" t="s">
        <v>2472</v>
      </c>
      <c r="AO976" s="656" t="s">
        <v>430</v>
      </c>
      <c r="AP976" s="656" t="s">
        <v>263</v>
      </c>
      <c r="AQ976" s="656" t="s">
        <v>2417</v>
      </c>
      <c r="AR976" s="657" t="s">
        <v>265</v>
      </c>
      <c r="AS976" s="656">
        <v>611</v>
      </c>
      <c r="AT976" s="406">
        <v>16548071.08</v>
      </c>
      <c r="AU976" s="406">
        <v>16548071.08</v>
      </c>
      <c r="AV976" s="406">
        <v>20472337.370000001</v>
      </c>
      <c r="AW976" s="406">
        <v>17082317.02</v>
      </c>
      <c r="AX976" s="406">
        <v>17150160.039999999</v>
      </c>
      <c r="AY976" s="406">
        <v>17152152.030000001</v>
      </c>
      <c r="AZ976" s="490" t="s">
        <v>134</v>
      </c>
    </row>
    <row r="977" spans="1:56" ht="153">
      <c r="A977" s="493" t="s">
        <v>2148</v>
      </c>
      <c r="B977" s="494" t="s">
        <v>2149</v>
      </c>
      <c r="C977" s="651" t="s">
        <v>2405</v>
      </c>
      <c r="D977" s="635" t="s">
        <v>2406</v>
      </c>
      <c r="E977" s="622" t="s">
        <v>2272</v>
      </c>
      <c r="F977" s="652"/>
      <c r="G977" s="652"/>
      <c r="H977" s="636" t="s">
        <v>321</v>
      </c>
      <c r="I977" s="652"/>
      <c r="J977" s="636" t="s">
        <v>2468</v>
      </c>
      <c r="K977" s="653" t="s">
        <v>269</v>
      </c>
      <c r="L977" s="636" t="s">
        <v>2469</v>
      </c>
      <c r="M977" s="636"/>
      <c r="N977" s="636"/>
      <c r="O977" s="636"/>
      <c r="P977" s="399" t="s">
        <v>2473</v>
      </c>
      <c r="Q977" s="399" t="s">
        <v>2366</v>
      </c>
      <c r="R977" s="636"/>
      <c r="S977" s="636"/>
      <c r="T977" s="636">
        <v>3</v>
      </c>
      <c r="U977" s="636"/>
      <c r="V977" s="339" t="s">
        <v>75</v>
      </c>
      <c r="W977" s="654" t="s">
        <v>73</v>
      </c>
      <c r="X977" s="636"/>
      <c r="Y977" s="636"/>
      <c r="Z977" s="636"/>
      <c r="AA977" s="636"/>
      <c r="AB977" s="399" t="s">
        <v>187</v>
      </c>
      <c r="AC977" s="655" t="s">
        <v>2470</v>
      </c>
      <c r="AD977" s="326"/>
      <c r="AE977" s="326"/>
      <c r="AF977" s="326"/>
      <c r="AG977" s="326"/>
      <c r="AH977" s="326"/>
      <c r="AI977" s="326"/>
      <c r="AJ977" s="335" t="s">
        <v>575</v>
      </c>
      <c r="AK977" s="335" t="s">
        <v>2471</v>
      </c>
      <c r="AL977" s="320"/>
      <c r="AM977" s="320"/>
      <c r="AN977" s="330" t="s">
        <v>2472</v>
      </c>
      <c r="AO977" s="656" t="s">
        <v>430</v>
      </c>
      <c r="AP977" s="656" t="s">
        <v>263</v>
      </c>
      <c r="AQ977" s="656" t="s">
        <v>2417</v>
      </c>
      <c r="AR977" s="657" t="s">
        <v>2474</v>
      </c>
      <c r="AS977" s="656">
        <v>612</v>
      </c>
      <c r="AT977" s="406">
        <v>536041</v>
      </c>
      <c r="AU977" s="406">
        <v>536041</v>
      </c>
      <c r="AV977" s="406">
        <v>1341800</v>
      </c>
      <c r="AW977" s="406">
        <v>550000</v>
      </c>
      <c r="AX977" s="406">
        <v>550000</v>
      </c>
      <c r="AY977" s="406">
        <v>550000</v>
      </c>
      <c r="AZ977" s="490" t="s">
        <v>134</v>
      </c>
    </row>
    <row r="978" spans="1:56" ht="153">
      <c r="A978" s="493" t="s">
        <v>2148</v>
      </c>
      <c r="B978" s="494" t="s">
        <v>2149</v>
      </c>
      <c r="C978" s="651" t="s">
        <v>2405</v>
      </c>
      <c r="D978" s="635" t="s">
        <v>2406</v>
      </c>
      <c r="E978" s="622" t="s">
        <v>2272</v>
      </c>
      <c r="F978" s="652"/>
      <c r="G978" s="652"/>
      <c r="H978" s="636" t="s">
        <v>321</v>
      </c>
      <c r="I978" s="652"/>
      <c r="J978" s="636" t="s">
        <v>2468</v>
      </c>
      <c r="K978" s="653" t="s">
        <v>269</v>
      </c>
      <c r="L978" s="636" t="s">
        <v>2475</v>
      </c>
      <c r="M978" s="636"/>
      <c r="N978" s="636"/>
      <c r="O978" s="636"/>
      <c r="P978" s="399" t="s">
        <v>2273</v>
      </c>
      <c r="Q978" s="399" t="s">
        <v>2366</v>
      </c>
      <c r="R978" s="636"/>
      <c r="S978" s="636"/>
      <c r="T978" s="636">
        <v>3</v>
      </c>
      <c r="U978" s="636"/>
      <c r="V978" s="339" t="s">
        <v>75</v>
      </c>
      <c r="W978" s="654" t="s">
        <v>73</v>
      </c>
      <c r="X978" s="636"/>
      <c r="Y978" s="636"/>
      <c r="Z978" s="636"/>
      <c r="AA978" s="636"/>
      <c r="AB978" s="399" t="s">
        <v>187</v>
      </c>
      <c r="AC978" s="655" t="s">
        <v>2470</v>
      </c>
      <c r="AD978" s="326"/>
      <c r="AE978" s="326"/>
      <c r="AF978" s="326"/>
      <c r="AG978" s="326"/>
      <c r="AH978" s="326"/>
      <c r="AI978" s="326"/>
      <c r="AJ978" s="335" t="s">
        <v>575</v>
      </c>
      <c r="AK978" s="335" t="s">
        <v>2471</v>
      </c>
      <c r="AL978" s="320"/>
      <c r="AM978" s="320"/>
      <c r="AN978" s="330" t="s">
        <v>2472</v>
      </c>
      <c r="AO978" s="656" t="s">
        <v>891</v>
      </c>
      <c r="AP978" s="656" t="s">
        <v>200</v>
      </c>
      <c r="AQ978" s="656" t="s">
        <v>2418</v>
      </c>
      <c r="AR978" s="657" t="s">
        <v>265</v>
      </c>
      <c r="AS978" s="656">
        <v>611</v>
      </c>
      <c r="AT978" s="406">
        <v>117096.31</v>
      </c>
      <c r="AU978" s="406">
        <v>117096.31</v>
      </c>
      <c r="AV978" s="406"/>
      <c r="AW978" s="406"/>
      <c r="AX978" s="406"/>
      <c r="AY978" s="406"/>
      <c r="AZ978" s="490" t="s">
        <v>152</v>
      </c>
    </row>
    <row r="979" spans="1:56" ht="153">
      <c r="A979" s="493" t="s">
        <v>2148</v>
      </c>
      <c r="B979" s="494" t="s">
        <v>2149</v>
      </c>
      <c r="C979" s="651" t="s">
        <v>2405</v>
      </c>
      <c r="D979" s="635" t="s">
        <v>2406</v>
      </c>
      <c r="E979" s="622" t="s">
        <v>2272</v>
      </c>
      <c r="F979" s="652"/>
      <c r="G979" s="652"/>
      <c r="H979" s="636" t="s">
        <v>321</v>
      </c>
      <c r="I979" s="652"/>
      <c r="J979" s="636" t="s">
        <v>2468</v>
      </c>
      <c r="K979" s="653" t="s">
        <v>269</v>
      </c>
      <c r="L979" s="636" t="s">
        <v>2475</v>
      </c>
      <c r="M979" s="636"/>
      <c r="N979" s="636"/>
      <c r="O979" s="636"/>
      <c r="P979" s="399" t="s">
        <v>2273</v>
      </c>
      <c r="Q979" s="399" t="s">
        <v>2366</v>
      </c>
      <c r="R979" s="636"/>
      <c r="S979" s="636"/>
      <c r="T979" s="636">
        <v>3</v>
      </c>
      <c r="U979" s="636"/>
      <c r="V979" s="339" t="s">
        <v>75</v>
      </c>
      <c r="W979" s="654" t="s">
        <v>73</v>
      </c>
      <c r="X979" s="636"/>
      <c r="Y979" s="636"/>
      <c r="Z979" s="636"/>
      <c r="AA979" s="636"/>
      <c r="AB979" s="399" t="s">
        <v>187</v>
      </c>
      <c r="AC979" s="655" t="s">
        <v>2470</v>
      </c>
      <c r="AD979" s="326"/>
      <c r="AE979" s="326"/>
      <c r="AF979" s="326"/>
      <c r="AG979" s="326"/>
      <c r="AH979" s="326"/>
      <c r="AI979" s="326"/>
      <c r="AJ979" s="335" t="s">
        <v>575</v>
      </c>
      <c r="AK979" s="335" t="s">
        <v>2471</v>
      </c>
      <c r="AL979" s="320"/>
      <c r="AM979" s="320"/>
      <c r="AN979" s="330" t="s">
        <v>2472</v>
      </c>
      <c r="AO979" s="656" t="s">
        <v>891</v>
      </c>
      <c r="AP979" s="656" t="s">
        <v>200</v>
      </c>
      <c r="AQ979" s="656" t="s">
        <v>2418</v>
      </c>
      <c r="AR979" s="657" t="s">
        <v>265</v>
      </c>
      <c r="AS979" s="656">
        <v>611</v>
      </c>
      <c r="AT979" s="406">
        <v>18022649.079999998</v>
      </c>
      <c r="AU979" s="406">
        <v>18022649.079999998</v>
      </c>
      <c r="AV979" s="406">
        <v>15416810.23</v>
      </c>
      <c r="AW979" s="406">
        <v>6828737.7699999996</v>
      </c>
      <c r="AX979" s="406">
        <v>6717451.6900000004</v>
      </c>
      <c r="AY979" s="406">
        <v>6718154.96</v>
      </c>
      <c r="AZ979" s="490" t="s">
        <v>134</v>
      </c>
    </row>
    <row r="980" spans="1:56" ht="153">
      <c r="A980" s="493" t="s">
        <v>2148</v>
      </c>
      <c r="B980" s="494" t="s">
        <v>2149</v>
      </c>
      <c r="C980" s="651" t="s">
        <v>2405</v>
      </c>
      <c r="D980" s="635" t="s">
        <v>2406</v>
      </c>
      <c r="E980" s="622" t="s">
        <v>2152</v>
      </c>
      <c r="F980" s="652"/>
      <c r="G980" s="652"/>
      <c r="H980" s="636">
        <v>3</v>
      </c>
      <c r="I980" s="652"/>
      <c r="J980" s="636" t="s">
        <v>72</v>
      </c>
      <c r="K980" s="653">
        <v>1</v>
      </c>
      <c r="L980" s="636">
        <v>25</v>
      </c>
      <c r="M980" s="636"/>
      <c r="N980" s="636"/>
      <c r="O980" s="636"/>
      <c r="P980" s="399" t="s">
        <v>186</v>
      </c>
      <c r="Q980" s="399" t="s">
        <v>2476</v>
      </c>
      <c r="R980" s="636"/>
      <c r="S980" s="636"/>
      <c r="T980" s="636">
        <v>3</v>
      </c>
      <c r="U980" s="636"/>
      <c r="V980" s="339" t="s">
        <v>75</v>
      </c>
      <c r="W980" s="654" t="s">
        <v>73</v>
      </c>
      <c r="X980" s="636"/>
      <c r="Y980" s="636"/>
      <c r="Z980" s="636"/>
      <c r="AA980" s="636"/>
      <c r="AB980" s="399" t="s">
        <v>187</v>
      </c>
      <c r="AC980" s="655" t="s">
        <v>2477</v>
      </c>
      <c r="AD980" s="326"/>
      <c r="AE980" s="326"/>
      <c r="AF980" s="326"/>
      <c r="AG980" s="326"/>
      <c r="AH980" s="326"/>
      <c r="AI980" s="326"/>
      <c r="AJ980" s="335"/>
      <c r="AK980" s="335"/>
      <c r="AL980" s="320"/>
      <c r="AM980" s="320" t="s">
        <v>2478</v>
      </c>
      <c r="AN980" s="330" t="s">
        <v>2479</v>
      </c>
      <c r="AO980" s="656" t="s">
        <v>891</v>
      </c>
      <c r="AP980" s="656" t="s">
        <v>200</v>
      </c>
      <c r="AQ980" s="656" t="s">
        <v>2480</v>
      </c>
      <c r="AR980" s="657" t="s">
        <v>2481</v>
      </c>
      <c r="AS980" s="656">
        <v>244</v>
      </c>
      <c r="AT980" s="406">
        <v>157949689.19999999</v>
      </c>
      <c r="AU980" s="406">
        <v>139442759.52000001</v>
      </c>
      <c r="AV980" s="406">
        <v>115749586.20999999</v>
      </c>
      <c r="AW980" s="406">
        <v>140552177.27000001</v>
      </c>
      <c r="AX980" s="406">
        <v>141295248.77000001</v>
      </c>
      <c r="AY980" s="406">
        <v>142448014.61000001</v>
      </c>
      <c r="AZ980" s="490" t="s">
        <v>134</v>
      </c>
      <c r="BA980" s="253">
        <v>153244270</v>
      </c>
      <c r="BB980" s="253">
        <v>154164560</v>
      </c>
      <c r="BC980" s="253">
        <v>155613320</v>
      </c>
    </row>
    <row r="981" spans="1:56" ht="153">
      <c r="A981" s="493"/>
      <c r="B981" s="494" t="s">
        <v>2149</v>
      </c>
      <c r="C981" s="651" t="s">
        <v>2405</v>
      </c>
      <c r="D981" s="635" t="s">
        <v>2406</v>
      </c>
      <c r="E981" s="622" t="s">
        <v>2152</v>
      </c>
      <c r="F981" s="652"/>
      <c r="G981" s="652"/>
      <c r="H981" s="636">
        <v>3</v>
      </c>
      <c r="I981" s="652"/>
      <c r="J981" s="636" t="s">
        <v>72</v>
      </c>
      <c r="K981" s="653">
        <v>1</v>
      </c>
      <c r="L981" s="636">
        <v>25</v>
      </c>
      <c r="M981" s="636"/>
      <c r="N981" s="636"/>
      <c r="O981" s="636"/>
      <c r="P981" s="399" t="s">
        <v>186</v>
      </c>
      <c r="Q981" s="399" t="s">
        <v>2476</v>
      </c>
      <c r="R981" s="636"/>
      <c r="S981" s="636"/>
      <c r="T981" s="636">
        <v>3</v>
      </c>
      <c r="U981" s="636"/>
      <c r="V981" s="339" t="s">
        <v>75</v>
      </c>
      <c r="W981" s="654" t="s">
        <v>73</v>
      </c>
      <c r="X981" s="636"/>
      <c r="Y981" s="636"/>
      <c r="Z981" s="636"/>
      <c r="AA981" s="636"/>
      <c r="AB981" s="399" t="s">
        <v>187</v>
      </c>
      <c r="AC981" s="655" t="s">
        <v>2477</v>
      </c>
      <c r="AD981" s="326"/>
      <c r="AE981" s="326"/>
      <c r="AF981" s="326"/>
      <c r="AG981" s="326"/>
      <c r="AH981" s="326"/>
      <c r="AI981" s="326"/>
      <c r="AJ981" s="335"/>
      <c r="AK981" s="335"/>
      <c r="AL981" s="320"/>
      <c r="AM981" s="320" t="s">
        <v>2478</v>
      </c>
      <c r="AN981" s="330" t="s">
        <v>2479</v>
      </c>
      <c r="AO981" s="656" t="s">
        <v>891</v>
      </c>
      <c r="AP981" s="656" t="s">
        <v>200</v>
      </c>
      <c r="AQ981" s="656" t="s">
        <v>2480</v>
      </c>
      <c r="AR981" s="657" t="s">
        <v>2481</v>
      </c>
      <c r="AS981" s="656" t="s">
        <v>227</v>
      </c>
      <c r="AT981" s="406"/>
      <c r="AU981" s="406"/>
      <c r="AV981" s="406"/>
      <c r="AW981" s="406">
        <v>12692092.73</v>
      </c>
      <c r="AX981" s="406">
        <v>12869311.23</v>
      </c>
      <c r="AY981" s="406">
        <v>13165305.390000001</v>
      </c>
      <c r="AZ981" s="490" t="s">
        <v>134</v>
      </c>
    </row>
    <row r="982" spans="1:56" ht="153">
      <c r="A982" s="493" t="s">
        <v>2148</v>
      </c>
      <c r="B982" s="494" t="s">
        <v>2149</v>
      </c>
      <c r="C982" s="651" t="s">
        <v>2405</v>
      </c>
      <c r="D982" s="635" t="s">
        <v>2406</v>
      </c>
      <c r="E982" s="622" t="s">
        <v>2152</v>
      </c>
      <c r="F982" s="652"/>
      <c r="G982" s="652"/>
      <c r="H982" s="636">
        <v>3</v>
      </c>
      <c r="I982" s="652"/>
      <c r="J982" s="636" t="s">
        <v>72</v>
      </c>
      <c r="K982" s="653">
        <v>1</v>
      </c>
      <c r="L982" s="636">
        <v>25</v>
      </c>
      <c r="M982" s="636"/>
      <c r="N982" s="636"/>
      <c r="O982" s="636"/>
      <c r="P982" s="399" t="s">
        <v>186</v>
      </c>
      <c r="Q982" s="399" t="s">
        <v>2476</v>
      </c>
      <c r="R982" s="636"/>
      <c r="S982" s="636"/>
      <c r="T982" s="636">
        <v>3</v>
      </c>
      <c r="U982" s="636"/>
      <c r="V982" s="339" t="s">
        <v>75</v>
      </c>
      <c r="W982" s="654" t="s">
        <v>73</v>
      </c>
      <c r="X982" s="636"/>
      <c r="Y982" s="636"/>
      <c r="Z982" s="636"/>
      <c r="AA982" s="636"/>
      <c r="AB982" s="399" t="s">
        <v>187</v>
      </c>
      <c r="AC982" s="655" t="s">
        <v>2477</v>
      </c>
      <c r="AD982" s="326"/>
      <c r="AE982" s="326"/>
      <c r="AF982" s="326"/>
      <c r="AG982" s="326"/>
      <c r="AH982" s="326"/>
      <c r="AI982" s="326"/>
      <c r="AJ982" s="335"/>
      <c r="AK982" s="335"/>
      <c r="AL982" s="320"/>
      <c r="AM982" s="320" t="s">
        <v>2478</v>
      </c>
      <c r="AN982" s="330" t="s">
        <v>2479</v>
      </c>
      <c r="AO982" s="656" t="s">
        <v>891</v>
      </c>
      <c r="AP982" s="656" t="s">
        <v>200</v>
      </c>
      <c r="AQ982" s="656" t="s">
        <v>2482</v>
      </c>
      <c r="AR982" s="657" t="s">
        <v>2483</v>
      </c>
      <c r="AS982" s="656">
        <v>244</v>
      </c>
      <c r="AT982" s="406"/>
      <c r="AU982" s="406"/>
      <c r="AV982" s="406">
        <v>10350849.939999999</v>
      </c>
      <c r="AW982" s="406">
        <v>0</v>
      </c>
      <c r="AX982" s="406">
        <v>0</v>
      </c>
      <c r="AY982" s="406">
        <v>0</v>
      </c>
      <c r="AZ982" s="490" t="s">
        <v>2229</v>
      </c>
    </row>
    <row r="983" spans="1:56" ht="153">
      <c r="A983" s="493" t="s">
        <v>2148</v>
      </c>
      <c r="B983" s="494" t="s">
        <v>2149</v>
      </c>
      <c r="C983" s="651" t="s">
        <v>2405</v>
      </c>
      <c r="D983" s="635" t="s">
        <v>2406</v>
      </c>
      <c r="E983" s="622" t="s">
        <v>2152</v>
      </c>
      <c r="F983" s="652"/>
      <c r="G983" s="652"/>
      <c r="H983" s="636">
        <v>3</v>
      </c>
      <c r="I983" s="652"/>
      <c r="J983" s="636" t="s">
        <v>72</v>
      </c>
      <c r="K983" s="653">
        <v>1</v>
      </c>
      <c r="L983" s="636">
        <v>25</v>
      </c>
      <c r="M983" s="636"/>
      <c r="N983" s="636"/>
      <c r="O983" s="636"/>
      <c r="P983" s="399" t="s">
        <v>186</v>
      </c>
      <c r="Q983" s="399" t="s">
        <v>2476</v>
      </c>
      <c r="R983" s="636"/>
      <c r="S983" s="636"/>
      <c r="T983" s="636">
        <v>3</v>
      </c>
      <c r="U983" s="636"/>
      <c r="V983" s="339" t="s">
        <v>75</v>
      </c>
      <c r="W983" s="654" t="s">
        <v>73</v>
      </c>
      <c r="X983" s="636"/>
      <c r="Y983" s="636"/>
      <c r="Z983" s="636"/>
      <c r="AA983" s="636"/>
      <c r="AB983" s="399" t="s">
        <v>187</v>
      </c>
      <c r="AC983" s="655" t="s">
        <v>2477</v>
      </c>
      <c r="AD983" s="326"/>
      <c r="AE983" s="326"/>
      <c r="AF983" s="326"/>
      <c r="AG983" s="326"/>
      <c r="AH983" s="326"/>
      <c r="AI983" s="326"/>
      <c r="AJ983" s="335"/>
      <c r="AK983" s="335"/>
      <c r="AL983" s="320"/>
      <c r="AM983" s="320" t="s">
        <v>2478</v>
      </c>
      <c r="AN983" s="330" t="s">
        <v>2479</v>
      </c>
      <c r="AO983" s="656" t="s">
        <v>891</v>
      </c>
      <c r="AP983" s="656" t="s">
        <v>200</v>
      </c>
      <c r="AQ983" s="656" t="s">
        <v>2482</v>
      </c>
      <c r="AR983" s="657" t="s">
        <v>2483</v>
      </c>
      <c r="AS983" s="656">
        <v>244</v>
      </c>
      <c r="AT983" s="406"/>
      <c r="AU983" s="406"/>
      <c r="AV983" s="406">
        <v>544781.57999999996</v>
      </c>
      <c r="AW983" s="406">
        <v>0</v>
      </c>
      <c r="AX983" s="406">
        <v>0</v>
      </c>
      <c r="AY983" s="406">
        <v>0</v>
      </c>
      <c r="AZ983" s="490" t="s">
        <v>2230</v>
      </c>
    </row>
    <row r="984" spans="1:56" ht="153">
      <c r="A984" s="493" t="s">
        <v>2148</v>
      </c>
      <c r="B984" s="494" t="s">
        <v>2149</v>
      </c>
      <c r="C984" s="651" t="s">
        <v>2405</v>
      </c>
      <c r="D984" s="635" t="s">
        <v>2406</v>
      </c>
      <c r="E984" s="622" t="s">
        <v>2152</v>
      </c>
      <c r="F984" s="652"/>
      <c r="G984" s="652"/>
      <c r="H984" s="636">
        <v>3</v>
      </c>
      <c r="I984" s="652"/>
      <c r="J984" s="636" t="s">
        <v>72</v>
      </c>
      <c r="K984" s="653">
        <v>1</v>
      </c>
      <c r="L984" s="636">
        <v>25</v>
      </c>
      <c r="M984" s="636"/>
      <c r="N984" s="636"/>
      <c r="O984" s="636"/>
      <c r="P984" s="399" t="s">
        <v>186</v>
      </c>
      <c r="Q984" s="399" t="s">
        <v>2476</v>
      </c>
      <c r="R984" s="636"/>
      <c r="S984" s="636"/>
      <c r="T984" s="636">
        <v>3</v>
      </c>
      <c r="U984" s="636"/>
      <c r="V984" s="339" t="s">
        <v>75</v>
      </c>
      <c r="W984" s="654" t="s">
        <v>73</v>
      </c>
      <c r="X984" s="636"/>
      <c r="Y984" s="636"/>
      <c r="Z984" s="636"/>
      <c r="AA984" s="636"/>
      <c r="AB984" s="399" t="s">
        <v>187</v>
      </c>
      <c r="AC984" s="655" t="s">
        <v>2477</v>
      </c>
      <c r="AD984" s="326"/>
      <c r="AE984" s="326"/>
      <c r="AF984" s="326"/>
      <c r="AG984" s="326"/>
      <c r="AH984" s="326"/>
      <c r="AI984" s="326"/>
      <c r="AJ984" s="335"/>
      <c r="AK984" s="335"/>
      <c r="AL984" s="320"/>
      <c r="AM984" s="320" t="s">
        <v>2478</v>
      </c>
      <c r="AN984" s="330" t="s">
        <v>2479</v>
      </c>
      <c r="AO984" s="656" t="s">
        <v>891</v>
      </c>
      <c r="AP984" s="656" t="s">
        <v>200</v>
      </c>
      <c r="AQ984" s="656" t="s">
        <v>2484</v>
      </c>
      <c r="AR984" s="657" t="s">
        <v>2481</v>
      </c>
      <c r="AS984" s="656">
        <v>244</v>
      </c>
      <c r="AT984" s="406">
        <v>0</v>
      </c>
      <c r="AU984" s="406">
        <v>0</v>
      </c>
      <c r="AV984" s="406">
        <v>13535277.039999999</v>
      </c>
      <c r="AW984" s="406">
        <v>0</v>
      </c>
      <c r="AX984" s="406">
        <v>0</v>
      </c>
      <c r="AY984" s="406">
        <v>0</v>
      </c>
      <c r="AZ984" s="490" t="s">
        <v>228</v>
      </c>
    </row>
    <row r="985" spans="1:56" ht="153">
      <c r="A985" s="493" t="s">
        <v>2148</v>
      </c>
      <c r="B985" s="494" t="s">
        <v>2149</v>
      </c>
      <c r="C985" s="651" t="s">
        <v>2405</v>
      </c>
      <c r="D985" s="635" t="s">
        <v>2406</v>
      </c>
      <c r="E985" s="622" t="s">
        <v>2152</v>
      </c>
      <c r="F985" s="652"/>
      <c r="G985" s="652"/>
      <c r="H985" s="636">
        <v>3</v>
      </c>
      <c r="I985" s="652"/>
      <c r="J985" s="636" t="s">
        <v>72</v>
      </c>
      <c r="K985" s="653">
        <v>1</v>
      </c>
      <c r="L985" s="636">
        <v>25</v>
      </c>
      <c r="M985" s="636"/>
      <c r="N985" s="636"/>
      <c r="O985" s="636"/>
      <c r="P985" s="399" t="s">
        <v>186</v>
      </c>
      <c r="Q985" s="399" t="s">
        <v>2476</v>
      </c>
      <c r="R985" s="636"/>
      <c r="S985" s="636"/>
      <c r="T985" s="636">
        <v>3</v>
      </c>
      <c r="U985" s="636"/>
      <c r="V985" s="339" t="s">
        <v>75</v>
      </c>
      <c r="W985" s="654" t="s">
        <v>73</v>
      </c>
      <c r="X985" s="636"/>
      <c r="Y985" s="636"/>
      <c r="Z985" s="636"/>
      <c r="AA985" s="636"/>
      <c r="AB985" s="399" t="s">
        <v>187</v>
      </c>
      <c r="AC985" s="655" t="s">
        <v>2485</v>
      </c>
      <c r="AD985" s="326"/>
      <c r="AE985" s="326"/>
      <c r="AF985" s="326"/>
      <c r="AG985" s="326"/>
      <c r="AH985" s="326"/>
      <c r="AI985" s="326"/>
      <c r="AJ985" s="335"/>
      <c r="AK985" s="335"/>
      <c r="AL985" s="320"/>
      <c r="AM985" s="320" t="s">
        <v>2486</v>
      </c>
      <c r="AN985" s="330" t="s">
        <v>2479</v>
      </c>
      <c r="AO985" s="656" t="s">
        <v>891</v>
      </c>
      <c r="AP985" s="656" t="s">
        <v>200</v>
      </c>
      <c r="AQ985" s="656" t="s">
        <v>606</v>
      </c>
      <c r="AR985" s="657" t="s">
        <v>607</v>
      </c>
      <c r="AS985" s="656">
        <v>244</v>
      </c>
      <c r="AT985" s="406">
        <v>19869990.800000001</v>
      </c>
      <c r="AU985" s="406">
        <v>18806006.140000001</v>
      </c>
      <c r="AV985" s="406">
        <v>106220570.69</v>
      </c>
      <c r="AW985" s="406">
        <v>11783300</v>
      </c>
      <c r="AX985" s="406">
        <v>9983300</v>
      </c>
      <c r="AY985" s="406">
        <v>9970297.3000000007</v>
      </c>
      <c r="AZ985" s="490" t="s">
        <v>134</v>
      </c>
      <c r="BA985" s="253" t="s">
        <v>2487</v>
      </c>
      <c r="BB985" s="253">
        <f>10540280+1800000</f>
        <v>12340280</v>
      </c>
      <c r="BC985" s="253">
        <v>10548634.699999999</v>
      </c>
      <c r="BD985" s="275">
        <v>10561637.4</v>
      </c>
    </row>
    <row r="986" spans="1:56" ht="153">
      <c r="A986" s="493"/>
      <c r="B986" s="494" t="s">
        <v>2149</v>
      </c>
      <c r="C986" s="651" t="s">
        <v>2405</v>
      </c>
      <c r="D986" s="635" t="s">
        <v>2406</v>
      </c>
      <c r="E986" s="622" t="s">
        <v>2152</v>
      </c>
      <c r="F986" s="652"/>
      <c r="G986" s="652"/>
      <c r="H986" s="636">
        <v>3</v>
      </c>
      <c r="I986" s="652"/>
      <c r="J986" s="636" t="s">
        <v>72</v>
      </c>
      <c r="K986" s="653">
        <v>1</v>
      </c>
      <c r="L986" s="636">
        <v>25</v>
      </c>
      <c r="M986" s="636"/>
      <c r="N986" s="636"/>
      <c r="O986" s="636"/>
      <c r="P986" s="399" t="s">
        <v>186</v>
      </c>
      <c r="Q986" s="399" t="s">
        <v>2476</v>
      </c>
      <c r="R986" s="636"/>
      <c r="S986" s="636"/>
      <c r="T986" s="636">
        <v>3</v>
      </c>
      <c r="U986" s="636"/>
      <c r="V986" s="339" t="s">
        <v>75</v>
      </c>
      <c r="W986" s="654" t="s">
        <v>73</v>
      </c>
      <c r="X986" s="636"/>
      <c r="Y986" s="636"/>
      <c r="Z986" s="636"/>
      <c r="AA986" s="636"/>
      <c r="AB986" s="399" t="s">
        <v>187</v>
      </c>
      <c r="AC986" s="655" t="s">
        <v>2485</v>
      </c>
      <c r="AD986" s="326"/>
      <c r="AE986" s="326"/>
      <c r="AF986" s="326"/>
      <c r="AG986" s="326"/>
      <c r="AH986" s="326"/>
      <c r="AI986" s="326"/>
      <c r="AJ986" s="335"/>
      <c r="AK986" s="335"/>
      <c r="AL986" s="320"/>
      <c r="AM986" s="320" t="s">
        <v>2486</v>
      </c>
      <c r="AN986" s="330" t="s">
        <v>2479</v>
      </c>
      <c r="AO986" s="656" t="s">
        <v>891</v>
      </c>
      <c r="AP986" s="656" t="s">
        <v>200</v>
      </c>
      <c r="AQ986" s="656" t="s">
        <v>606</v>
      </c>
      <c r="AR986" s="657" t="s">
        <v>607</v>
      </c>
      <c r="AS986" s="656" t="s">
        <v>227</v>
      </c>
      <c r="AT986" s="406"/>
      <c r="AU986" s="406"/>
      <c r="AV986" s="406"/>
      <c r="AW986" s="406">
        <v>556980</v>
      </c>
      <c r="AX986" s="406">
        <v>565335.69999999995</v>
      </c>
      <c r="AY986" s="406">
        <v>591340.1</v>
      </c>
      <c r="AZ986" s="490" t="s">
        <v>134</v>
      </c>
    </row>
    <row r="987" spans="1:56" ht="153">
      <c r="A987" s="493" t="s">
        <v>2148</v>
      </c>
      <c r="B987" s="494" t="s">
        <v>2149</v>
      </c>
      <c r="C987" s="651" t="s">
        <v>2405</v>
      </c>
      <c r="D987" s="635" t="s">
        <v>2406</v>
      </c>
      <c r="E987" s="622" t="s">
        <v>2152</v>
      </c>
      <c r="F987" s="652"/>
      <c r="G987" s="652"/>
      <c r="H987" s="636">
        <v>3</v>
      </c>
      <c r="I987" s="652"/>
      <c r="J987" s="636" t="s">
        <v>72</v>
      </c>
      <c r="K987" s="653">
        <v>1</v>
      </c>
      <c r="L987" s="636">
        <v>25</v>
      </c>
      <c r="M987" s="636"/>
      <c r="N987" s="636"/>
      <c r="O987" s="636"/>
      <c r="P987" s="399" t="s">
        <v>186</v>
      </c>
      <c r="Q987" s="399" t="s">
        <v>2476</v>
      </c>
      <c r="R987" s="636"/>
      <c r="S987" s="636"/>
      <c r="T987" s="636">
        <v>3</v>
      </c>
      <c r="U987" s="636"/>
      <c r="V987" s="339" t="s">
        <v>75</v>
      </c>
      <c r="W987" s="654" t="s">
        <v>73</v>
      </c>
      <c r="X987" s="636"/>
      <c r="Y987" s="636"/>
      <c r="Z987" s="636"/>
      <c r="AA987" s="636"/>
      <c r="AB987" s="399" t="s">
        <v>187</v>
      </c>
      <c r="AC987" s="655" t="s">
        <v>2485</v>
      </c>
      <c r="AD987" s="326"/>
      <c r="AE987" s="326"/>
      <c r="AF987" s="326"/>
      <c r="AG987" s="326"/>
      <c r="AH987" s="326"/>
      <c r="AI987" s="326"/>
      <c r="AJ987" s="335"/>
      <c r="AK987" s="335"/>
      <c r="AL987" s="320"/>
      <c r="AM987" s="320" t="s">
        <v>2486</v>
      </c>
      <c r="AN987" s="330" t="s">
        <v>2479</v>
      </c>
      <c r="AO987" s="656" t="s">
        <v>891</v>
      </c>
      <c r="AP987" s="656" t="s">
        <v>200</v>
      </c>
      <c r="AQ987" s="656" t="s">
        <v>2061</v>
      </c>
      <c r="AR987" s="657" t="s">
        <v>607</v>
      </c>
      <c r="AS987" s="656">
        <v>244</v>
      </c>
      <c r="AT987" s="406">
        <v>0</v>
      </c>
      <c r="AU987" s="406">
        <v>0</v>
      </c>
      <c r="AV987" s="406">
        <v>571088.51</v>
      </c>
      <c r="AW987" s="406">
        <v>0</v>
      </c>
      <c r="AX987" s="406">
        <v>0</v>
      </c>
      <c r="AY987" s="406">
        <v>0</v>
      </c>
      <c r="AZ987" s="490" t="s">
        <v>228</v>
      </c>
    </row>
    <row r="988" spans="1:56" ht="153">
      <c r="A988" s="493" t="s">
        <v>2148</v>
      </c>
      <c r="B988" s="494" t="s">
        <v>2149</v>
      </c>
      <c r="C988" s="651" t="s">
        <v>2405</v>
      </c>
      <c r="D988" s="635" t="s">
        <v>2406</v>
      </c>
      <c r="E988" s="622" t="s">
        <v>2152</v>
      </c>
      <c r="F988" s="652"/>
      <c r="G988" s="652"/>
      <c r="H988" s="636">
        <v>3</v>
      </c>
      <c r="I988" s="652"/>
      <c r="J988" s="636" t="s">
        <v>72</v>
      </c>
      <c r="K988" s="653">
        <v>1</v>
      </c>
      <c r="L988" s="636">
        <v>25</v>
      </c>
      <c r="M988" s="636"/>
      <c r="N988" s="636"/>
      <c r="O988" s="636"/>
      <c r="P988" s="399" t="s">
        <v>186</v>
      </c>
      <c r="Q988" s="399" t="s">
        <v>2488</v>
      </c>
      <c r="R988" s="636"/>
      <c r="S988" s="636"/>
      <c r="T988" s="636">
        <v>3</v>
      </c>
      <c r="U988" s="636"/>
      <c r="V988" s="339" t="s">
        <v>75</v>
      </c>
      <c r="W988" s="654" t="s">
        <v>73</v>
      </c>
      <c r="X988" s="636"/>
      <c r="Y988" s="636"/>
      <c r="Z988" s="636"/>
      <c r="AA988" s="636"/>
      <c r="AB988" s="399" t="s">
        <v>187</v>
      </c>
      <c r="AC988" s="655" t="s">
        <v>2485</v>
      </c>
      <c r="AD988" s="326"/>
      <c r="AE988" s="326"/>
      <c r="AF988" s="326"/>
      <c r="AG988" s="326"/>
      <c r="AH988" s="326"/>
      <c r="AI988" s="326"/>
      <c r="AJ988" s="335"/>
      <c r="AK988" s="335"/>
      <c r="AL988" s="320"/>
      <c r="AM988" s="320" t="s">
        <v>2489</v>
      </c>
      <c r="AN988" s="330" t="s">
        <v>2479</v>
      </c>
      <c r="AO988" s="656" t="s">
        <v>891</v>
      </c>
      <c r="AP988" s="656" t="s">
        <v>200</v>
      </c>
      <c r="AQ988" s="656" t="s">
        <v>2490</v>
      </c>
      <c r="AR988" s="657" t="s">
        <v>2399</v>
      </c>
      <c r="AS988" s="656">
        <v>244</v>
      </c>
      <c r="AT988" s="406">
        <v>21826235.84</v>
      </c>
      <c r="AU988" s="406">
        <v>14164284.619999999</v>
      </c>
      <c r="AV988" s="406">
        <v>14850792.15</v>
      </c>
      <c r="AW988" s="406">
        <v>40400331.770000003</v>
      </c>
      <c r="AX988" s="406">
        <v>42403592.289999999</v>
      </c>
      <c r="AY988" s="406">
        <v>42403592.289999999</v>
      </c>
      <c r="AZ988" s="490" t="s">
        <v>134</v>
      </c>
    </row>
    <row r="989" spans="1:56" ht="153">
      <c r="A989" s="493" t="s">
        <v>2148</v>
      </c>
      <c r="B989" s="494" t="s">
        <v>2149</v>
      </c>
      <c r="C989" s="651" t="s">
        <v>2405</v>
      </c>
      <c r="D989" s="635" t="s">
        <v>2406</v>
      </c>
      <c r="E989" s="622" t="s">
        <v>2152</v>
      </c>
      <c r="F989" s="652"/>
      <c r="G989" s="652"/>
      <c r="H989" s="636">
        <v>3</v>
      </c>
      <c r="I989" s="652"/>
      <c r="J989" s="636" t="s">
        <v>72</v>
      </c>
      <c r="K989" s="653">
        <v>1</v>
      </c>
      <c r="L989" s="636">
        <v>25</v>
      </c>
      <c r="M989" s="636"/>
      <c r="N989" s="636"/>
      <c r="O989" s="636"/>
      <c r="P989" s="399" t="s">
        <v>186</v>
      </c>
      <c r="Q989" s="399" t="s">
        <v>2488</v>
      </c>
      <c r="R989" s="636"/>
      <c r="S989" s="636"/>
      <c r="T989" s="636">
        <v>3</v>
      </c>
      <c r="U989" s="636"/>
      <c r="V989" s="339" t="s">
        <v>75</v>
      </c>
      <c r="W989" s="654" t="s">
        <v>73</v>
      </c>
      <c r="X989" s="636"/>
      <c r="Y989" s="636"/>
      <c r="Z989" s="636"/>
      <c r="AA989" s="636"/>
      <c r="AB989" s="399" t="s">
        <v>187</v>
      </c>
      <c r="AC989" s="655" t="s">
        <v>2485</v>
      </c>
      <c r="AD989" s="326"/>
      <c r="AE989" s="326"/>
      <c r="AF989" s="326"/>
      <c r="AG989" s="326"/>
      <c r="AH989" s="326"/>
      <c r="AI989" s="326"/>
      <c r="AJ989" s="335"/>
      <c r="AK989" s="335"/>
      <c r="AL989" s="320"/>
      <c r="AM989" s="320" t="s">
        <v>2489</v>
      </c>
      <c r="AN989" s="330" t="s">
        <v>2479</v>
      </c>
      <c r="AO989" s="656" t="s">
        <v>891</v>
      </c>
      <c r="AP989" s="656" t="s">
        <v>200</v>
      </c>
      <c r="AQ989" s="656" t="s">
        <v>2491</v>
      </c>
      <c r="AR989" s="657" t="s">
        <v>2399</v>
      </c>
      <c r="AS989" s="656">
        <v>244</v>
      </c>
      <c r="AT989" s="406">
        <v>0</v>
      </c>
      <c r="AU989" s="406">
        <v>0</v>
      </c>
      <c r="AV989" s="406">
        <v>7661951.2199999997</v>
      </c>
      <c r="AW989" s="406">
        <v>0</v>
      </c>
      <c r="AX989" s="406">
        <v>0</v>
      </c>
      <c r="AY989" s="406">
        <v>0</v>
      </c>
      <c r="AZ989" s="490" t="s">
        <v>228</v>
      </c>
    </row>
    <row r="990" spans="1:56" ht="153">
      <c r="A990" s="493" t="s">
        <v>2148</v>
      </c>
      <c r="B990" s="494" t="s">
        <v>2149</v>
      </c>
      <c r="C990" s="651" t="s">
        <v>2405</v>
      </c>
      <c r="D990" s="635" t="s">
        <v>2406</v>
      </c>
      <c r="E990" s="622" t="s">
        <v>2152</v>
      </c>
      <c r="F990" s="652"/>
      <c r="G990" s="652"/>
      <c r="H990" s="636">
        <v>3</v>
      </c>
      <c r="I990" s="652"/>
      <c r="J990" s="636">
        <v>17</v>
      </c>
      <c r="K990" s="653">
        <v>1</v>
      </c>
      <c r="L990" s="636">
        <v>9</v>
      </c>
      <c r="M990" s="636"/>
      <c r="N990" s="636"/>
      <c r="O990" s="636"/>
      <c r="P990" s="399" t="s">
        <v>186</v>
      </c>
      <c r="Q990" s="399" t="s">
        <v>2492</v>
      </c>
      <c r="R990" s="636" t="s">
        <v>269</v>
      </c>
      <c r="S990" s="636"/>
      <c r="T990" s="636"/>
      <c r="U990" s="636"/>
      <c r="V990" s="339" t="s">
        <v>2203</v>
      </c>
      <c r="W990" s="654"/>
      <c r="X990" s="636"/>
      <c r="Y990" s="636"/>
      <c r="Z990" s="636"/>
      <c r="AA990" s="636"/>
      <c r="AB990" s="399" t="s">
        <v>2493</v>
      </c>
      <c r="AC990" s="655" t="s">
        <v>2485</v>
      </c>
      <c r="AD990" s="326"/>
      <c r="AE990" s="326"/>
      <c r="AF990" s="326"/>
      <c r="AG990" s="326"/>
      <c r="AH990" s="326"/>
      <c r="AI990" s="326"/>
      <c r="AJ990" s="335"/>
      <c r="AK990" s="335"/>
      <c r="AL990" s="320"/>
      <c r="AM990" s="320" t="s">
        <v>2494</v>
      </c>
      <c r="AN990" s="330" t="s">
        <v>2479</v>
      </c>
      <c r="AO990" s="656" t="s">
        <v>891</v>
      </c>
      <c r="AP990" s="656" t="s">
        <v>200</v>
      </c>
      <c r="AQ990" s="656" t="s">
        <v>2495</v>
      </c>
      <c r="AR990" s="657" t="s">
        <v>2496</v>
      </c>
      <c r="AS990" s="656">
        <v>244</v>
      </c>
      <c r="AT990" s="406">
        <v>39802310</v>
      </c>
      <c r="AU990" s="406">
        <v>39802310</v>
      </c>
      <c r="AV990" s="406">
        <v>0</v>
      </c>
      <c r="AW990" s="406">
        <v>0</v>
      </c>
      <c r="AX990" s="406">
        <v>0</v>
      </c>
      <c r="AY990" s="406">
        <v>0</v>
      </c>
      <c r="AZ990" s="490" t="s">
        <v>152</v>
      </c>
    </row>
    <row r="991" spans="1:56" ht="191.25">
      <c r="A991" s="493" t="s">
        <v>2148</v>
      </c>
      <c r="B991" s="494" t="s">
        <v>2149</v>
      </c>
      <c r="C991" s="651" t="s">
        <v>2405</v>
      </c>
      <c r="D991" s="635" t="s">
        <v>2054</v>
      </c>
      <c r="E991" s="622" t="s">
        <v>2152</v>
      </c>
      <c r="F991" s="652"/>
      <c r="G991" s="652"/>
      <c r="H991" s="636">
        <v>3</v>
      </c>
      <c r="I991" s="652"/>
      <c r="J991" s="636" t="s">
        <v>72</v>
      </c>
      <c r="K991" s="653">
        <v>1</v>
      </c>
      <c r="L991" s="636">
        <v>25</v>
      </c>
      <c r="M991" s="636"/>
      <c r="N991" s="636"/>
      <c r="O991" s="636"/>
      <c r="P991" s="399" t="s">
        <v>186</v>
      </c>
      <c r="Q991" s="399" t="s">
        <v>2497</v>
      </c>
      <c r="R991" s="636"/>
      <c r="S991" s="636"/>
      <c r="T991" s="636">
        <v>3</v>
      </c>
      <c r="U991" s="636"/>
      <c r="V991" s="339">
        <v>9</v>
      </c>
      <c r="W991" s="654">
        <v>1</v>
      </c>
      <c r="X991" s="636"/>
      <c r="Y991" s="636"/>
      <c r="Z991" s="636"/>
      <c r="AA991" s="636"/>
      <c r="AB991" s="399" t="s">
        <v>2498</v>
      </c>
      <c r="AC991" s="655" t="s">
        <v>2485</v>
      </c>
      <c r="AD991" s="326"/>
      <c r="AE991" s="326"/>
      <c r="AF991" s="326"/>
      <c r="AG991" s="326"/>
      <c r="AH991" s="326"/>
      <c r="AI991" s="326"/>
      <c r="AJ991" s="335"/>
      <c r="AK991" s="335"/>
      <c r="AL991" s="320"/>
      <c r="AM991" s="320" t="s">
        <v>2499</v>
      </c>
      <c r="AN991" s="330" t="s">
        <v>2479</v>
      </c>
      <c r="AO991" s="656" t="s">
        <v>891</v>
      </c>
      <c r="AP991" s="656" t="s">
        <v>200</v>
      </c>
      <c r="AQ991" s="656" t="s">
        <v>2500</v>
      </c>
      <c r="AR991" s="657" t="s">
        <v>2501</v>
      </c>
      <c r="AS991" s="656">
        <v>414</v>
      </c>
      <c r="AT991" s="406">
        <v>48653470</v>
      </c>
      <c r="AU991" s="406">
        <v>48575535.140000001</v>
      </c>
      <c r="AV991" s="406">
        <v>0</v>
      </c>
      <c r="AW991" s="406">
        <v>0</v>
      </c>
      <c r="AX991" s="406">
        <v>0</v>
      </c>
      <c r="AY991" s="406">
        <v>0</v>
      </c>
      <c r="AZ991" s="490" t="s">
        <v>152</v>
      </c>
    </row>
    <row r="992" spans="1:56" ht="140.25">
      <c r="A992" s="493" t="s">
        <v>2148</v>
      </c>
      <c r="B992" s="494" t="s">
        <v>2149</v>
      </c>
      <c r="C992" s="651" t="s">
        <v>2405</v>
      </c>
      <c r="D992" s="635" t="s">
        <v>2054</v>
      </c>
      <c r="E992" s="622" t="s">
        <v>2152</v>
      </c>
      <c r="F992" s="652"/>
      <c r="G992" s="652"/>
      <c r="H992" s="636">
        <v>3</v>
      </c>
      <c r="I992" s="652"/>
      <c r="J992" s="636" t="s">
        <v>72</v>
      </c>
      <c r="K992" s="653">
        <v>1</v>
      </c>
      <c r="L992" s="636">
        <v>25</v>
      </c>
      <c r="M992" s="636"/>
      <c r="N992" s="636"/>
      <c r="O992" s="636"/>
      <c r="P992" s="399" t="s">
        <v>186</v>
      </c>
      <c r="Q992" s="399" t="s">
        <v>2476</v>
      </c>
      <c r="R992" s="636"/>
      <c r="S992" s="636"/>
      <c r="T992" s="636">
        <v>3</v>
      </c>
      <c r="U992" s="636"/>
      <c r="V992" s="339">
        <v>9</v>
      </c>
      <c r="W992" s="654">
        <v>1</v>
      </c>
      <c r="X992" s="636"/>
      <c r="Y992" s="636"/>
      <c r="Z992" s="636"/>
      <c r="AA992" s="636"/>
      <c r="AB992" s="399" t="s">
        <v>2498</v>
      </c>
      <c r="AC992" s="655" t="s">
        <v>2485</v>
      </c>
      <c r="AD992" s="326"/>
      <c r="AE992" s="326"/>
      <c r="AF992" s="326"/>
      <c r="AG992" s="326"/>
      <c r="AH992" s="326"/>
      <c r="AI992" s="326"/>
      <c r="AJ992" s="335"/>
      <c r="AK992" s="335"/>
      <c r="AL992" s="320"/>
      <c r="AM992" s="320" t="s">
        <v>2499</v>
      </c>
      <c r="AN992" s="330">
        <v>42985</v>
      </c>
      <c r="AO992" s="656" t="s">
        <v>891</v>
      </c>
      <c r="AP992" s="656" t="s">
        <v>200</v>
      </c>
      <c r="AQ992" s="656" t="s">
        <v>2502</v>
      </c>
      <c r="AR992" s="657" t="s">
        <v>2503</v>
      </c>
      <c r="AS992" s="656">
        <v>414</v>
      </c>
      <c r="AT992" s="406">
        <v>4634863.5599999996</v>
      </c>
      <c r="AU992" s="406">
        <v>4021815.97</v>
      </c>
      <c r="AV992" s="406">
        <v>0</v>
      </c>
      <c r="AW992" s="406">
        <v>0</v>
      </c>
      <c r="AX992" s="406">
        <v>0</v>
      </c>
      <c r="AY992" s="406">
        <v>0</v>
      </c>
      <c r="AZ992" s="490" t="s">
        <v>152</v>
      </c>
    </row>
    <row r="993" spans="1:58" ht="165.75">
      <c r="A993" s="493" t="s">
        <v>2148</v>
      </c>
      <c r="B993" s="494" t="s">
        <v>2149</v>
      </c>
      <c r="C993" s="651" t="s">
        <v>2405</v>
      </c>
      <c r="D993" s="635" t="s">
        <v>2054</v>
      </c>
      <c r="E993" s="622" t="s">
        <v>2152</v>
      </c>
      <c r="F993" s="652"/>
      <c r="G993" s="652"/>
      <c r="H993" s="636">
        <v>3</v>
      </c>
      <c r="I993" s="652"/>
      <c r="J993" s="636" t="s">
        <v>72</v>
      </c>
      <c r="K993" s="653">
        <v>1</v>
      </c>
      <c r="L993" s="636">
        <v>25</v>
      </c>
      <c r="M993" s="636"/>
      <c r="N993" s="636"/>
      <c r="O993" s="636"/>
      <c r="P993" s="399" t="s">
        <v>186</v>
      </c>
      <c r="Q993" s="399" t="s">
        <v>2504</v>
      </c>
      <c r="R993" s="636" t="s">
        <v>2220</v>
      </c>
      <c r="S993" s="636"/>
      <c r="T993" s="636" t="s">
        <v>85</v>
      </c>
      <c r="U993" s="636"/>
      <c r="V993" s="339" t="s">
        <v>1377</v>
      </c>
      <c r="W993" s="654" t="s">
        <v>88</v>
      </c>
      <c r="X993" s="636"/>
      <c r="Y993" s="636" t="s">
        <v>2256</v>
      </c>
      <c r="Z993" s="636"/>
      <c r="AA993" s="636"/>
      <c r="AB993" s="399" t="s">
        <v>2505</v>
      </c>
      <c r="AC993" s="655" t="s">
        <v>2485</v>
      </c>
      <c r="AD993" s="326"/>
      <c r="AE993" s="326"/>
      <c r="AF993" s="326"/>
      <c r="AG993" s="326"/>
      <c r="AH993" s="326"/>
      <c r="AI993" s="326"/>
      <c r="AJ993" s="335"/>
      <c r="AK993" s="335"/>
      <c r="AL993" s="320"/>
      <c r="AM993" s="320" t="s">
        <v>2489</v>
      </c>
      <c r="AN993" s="330" t="s">
        <v>2479</v>
      </c>
      <c r="AO993" s="656" t="s">
        <v>891</v>
      </c>
      <c r="AP993" s="656" t="s">
        <v>200</v>
      </c>
      <c r="AQ993" s="656" t="s">
        <v>2506</v>
      </c>
      <c r="AR993" s="657" t="s">
        <v>2483</v>
      </c>
      <c r="AS993" s="656">
        <v>244</v>
      </c>
      <c r="AT993" s="406">
        <v>116791664.26000001</v>
      </c>
      <c r="AU993" s="406">
        <v>104646138.28</v>
      </c>
      <c r="AV993" s="406">
        <v>0</v>
      </c>
      <c r="AW993" s="406">
        <v>0</v>
      </c>
      <c r="AX993" s="406">
        <v>0</v>
      </c>
      <c r="AY993" s="406">
        <v>0</v>
      </c>
      <c r="AZ993" s="490" t="s">
        <v>152</v>
      </c>
    </row>
    <row r="994" spans="1:58" ht="165.75">
      <c r="A994" s="493" t="s">
        <v>2148</v>
      </c>
      <c r="B994" s="494" t="s">
        <v>2149</v>
      </c>
      <c r="C994" s="651" t="s">
        <v>2405</v>
      </c>
      <c r="D994" s="635" t="s">
        <v>2406</v>
      </c>
      <c r="E994" s="622" t="s">
        <v>2152</v>
      </c>
      <c r="F994" s="652"/>
      <c r="G994" s="652"/>
      <c r="H994" s="636">
        <v>3</v>
      </c>
      <c r="I994" s="652"/>
      <c r="J994" s="636" t="s">
        <v>72</v>
      </c>
      <c r="K994" s="653">
        <v>1</v>
      </c>
      <c r="L994" s="636">
        <v>25</v>
      </c>
      <c r="M994" s="636"/>
      <c r="N994" s="636"/>
      <c r="O994" s="636"/>
      <c r="P994" s="399" t="s">
        <v>186</v>
      </c>
      <c r="Q994" s="399" t="s">
        <v>2507</v>
      </c>
      <c r="R994" s="636" t="s">
        <v>2220</v>
      </c>
      <c r="S994" s="636"/>
      <c r="T994" s="636" t="s">
        <v>85</v>
      </c>
      <c r="U994" s="636"/>
      <c r="V994" s="339" t="s">
        <v>1377</v>
      </c>
      <c r="W994" s="654" t="s">
        <v>88</v>
      </c>
      <c r="X994" s="636"/>
      <c r="Y994" s="636" t="s">
        <v>278</v>
      </c>
      <c r="Z994" s="636"/>
      <c r="AA994" s="636"/>
      <c r="AB994" s="399" t="s">
        <v>2505</v>
      </c>
      <c r="AC994" s="655" t="s">
        <v>2485</v>
      </c>
      <c r="AD994" s="326"/>
      <c r="AE994" s="326"/>
      <c r="AF994" s="326"/>
      <c r="AG994" s="326"/>
      <c r="AH994" s="326"/>
      <c r="AI994" s="326"/>
      <c r="AJ994" s="335"/>
      <c r="AK994" s="335"/>
      <c r="AL994" s="320"/>
      <c r="AM994" s="320" t="s">
        <v>2508</v>
      </c>
      <c r="AN994" s="330" t="s">
        <v>2479</v>
      </c>
      <c r="AO994" s="656" t="s">
        <v>891</v>
      </c>
      <c r="AP994" s="656" t="s">
        <v>200</v>
      </c>
      <c r="AQ994" s="656" t="s">
        <v>2509</v>
      </c>
      <c r="AR994" s="657" t="s">
        <v>2483</v>
      </c>
      <c r="AS994" s="656">
        <v>244</v>
      </c>
      <c r="AT994" s="406">
        <v>6146929.7000000002</v>
      </c>
      <c r="AU994" s="406">
        <v>5507691.4900000002</v>
      </c>
      <c r="AV994" s="406">
        <v>0</v>
      </c>
      <c r="AW994" s="406">
        <v>0</v>
      </c>
      <c r="AX994" s="406">
        <v>0</v>
      </c>
      <c r="AY994" s="406">
        <v>0</v>
      </c>
      <c r="AZ994" s="490" t="s">
        <v>315</v>
      </c>
    </row>
    <row r="995" spans="1:58" ht="153">
      <c r="A995" s="493" t="s">
        <v>2148</v>
      </c>
      <c r="B995" s="494" t="s">
        <v>2149</v>
      </c>
      <c r="C995" s="651" t="s">
        <v>2405</v>
      </c>
      <c r="D995" s="635" t="s">
        <v>2406</v>
      </c>
      <c r="E995" s="622" t="s">
        <v>2152</v>
      </c>
      <c r="F995" s="652"/>
      <c r="G995" s="652"/>
      <c r="H995" s="636">
        <v>3</v>
      </c>
      <c r="I995" s="652"/>
      <c r="J995" s="636" t="s">
        <v>72</v>
      </c>
      <c r="K995" s="653">
        <v>1</v>
      </c>
      <c r="L995" s="636">
        <v>25</v>
      </c>
      <c r="M995" s="636"/>
      <c r="N995" s="636"/>
      <c r="O995" s="636"/>
      <c r="P995" s="399" t="s">
        <v>186</v>
      </c>
      <c r="Q995" s="399" t="s">
        <v>2510</v>
      </c>
      <c r="R995" s="636" t="s">
        <v>2220</v>
      </c>
      <c r="S995" s="636"/>
      <c r="T995" s="636" t="s">
        <v>85</v>
      </c>
      <c r="U995" s="636"/>
      <c r="V995" s="339" t="s">
        <v>1377</v>
      </c>
      <c r="W995" s="654" t="s">
        <v>88</v>
      </c>
      <c r="X995" s="636"/>
      <c r="Y995" s="636" t="s">
        <v>278</v>
      </c>
      <c r="Z995" s="636"/>
      <c r="AA995" s="636"/>
      <c r="AB995" s="399" t="s">
        <v>2511</v>
      </c>
      <c r="AC995" s="655" t="s">
        <v>2485</v>
      </c>
      <c r="AD995" s="326"/>
      <c r="AE995" s="326"/>
      <c r="AF995" s="326"/>
      <c r="AG995" s="326"/>
      <c r="AH995" s="326"/>
      <c r="AI995" s="326"/>
      <c r="AJ995" s="335"/>
      <c r="AK995" s="335"/>
      <c r="AL995" s="320"/>
      <c r="AM995" s="320" t="s">
        <v>2508</v>
      </c>
      <c r="AN995" s="330" t="s">
        <v>2479</v>
      </c>
      <c r="AO995" s="656" t="s">
        <v>891</v>
      </c>
      <c r="AP995" s="656" t="s">
        <v>200</v>
      </c>
      <c r="AQ995" s="656" t="s">
        <v>1788</v>
      </c>
      <c r="AR995" s="657" t="s">
        <v>2046</v>
      </c>
      <c r="AS995" s="656">
        <v>244</v>
      </c>
      <c r="AT995" s="406"/>
      <c r="AU995" s="406"/>
      <c r="AV995" s="406">
        <v>35908479.32</v>
      </c>
      <c r="AW995" s="406">
        <f>27909771.01+11501012.1</f>
        <v>39410783.109999999</v>
      </c>
      <c r="AX995" s="406">
        <v>0</v>
      </c>
      <c r="AY995" s="406">
        <v>0</v>
      </c>
      <c r="AZ995" s="490" t="s">
        <v>152</v>
      </c>
    </row>
    <row r="996" spans="1:58" ht="153">
      <c r="A996" s="493" t="s">
        <v>2148</v>
      </c>
      <c r="B996" s="494" t="s">
        <v>2149</v>
      </c>
      <c r="C996" s="651" t="s">
        <v>2405</v>
      </c>
      <c r="D996" s="635" t="s">
        <v>2406</v>
      </c>
      <c r="E996" s="622" t="s">
        <v>2152</v>
      </c>
      <c r="F996" s="652"/>
      <c r="G996" s="652"/>
      <c r="H996" s="636">
        <v>3</v>
      </c>
      <c r="I996" s="652"/>
      <c r="J996" s="636" t="s">
        <v>72</v>
      </c>
      <c r="K996" s="653">
        <v>1</v>
      </c>
      <c r="L996" s="636">
        <v>25</v>
      </c>
      <c r="M996" s="636"/>
      <c r="N996" s="636"/>
      <c r="O996" s="636"/>
      <c r="P996" s="399" t="s">
        <v>186</v>
      </c>
      <c r="Q996" s="399" t="s">
        <v>2510</v>
      </c>
      <c r="R996" s="636" t="s">
        <v>2220</v>
      </c>
      <c r="S996" s="636"/>
      <c r="T996" s="636" t="s">
        <v>85</v>
      </c>
      <c r="U996" s="636"/>
      <c r="V996" s="339" t="s">
        <v>1377</v>
      </c>
      <c r="W996" s="654" t="s">
        <v>88</v>
      </c>
      <c r="X996" s="636"/>
      <c r="Y996" s="636" t="s">
        <v>278</v>
      </c>
      <c r="Z996" s="636"/>
      <c r="AA996" s="636"/>
      <c r="AB996" s="399" t="s">
        <v>2511</v>
      </c>
      <c r="AC996" s="655" t="s">
        <v>2485</v>
      </c>
      <c r="AD996" s="326"/>
      <c r="AE996" s="326"/>
      <c r="AF996" s="326"/>
      <c r="AG996" s="326"/>
      <c r="AH996" s="326"/>
      <c r="AI996" s="326"/>
      <c r="AJ996" s="335"/>
      <c r="AK996" s="335"/>
      <c r="AL996" s="320"/>
      <c r="AM996" s="320" t="s">
        <v>2508</v>
      </c>
      <c r="AN996" s="330" t="s">
        <v>2479</v>
      </c>
      <c r="AO996" s="656" t="s">
        <v>891</v>
      </c>
      <c r="AP996" s="656" t="s">
        <v>200</v>
      </c>
      <c r="AQ996" s="656" t="s">
        <v>1788</v>
      </c>
      <c r="AR996" s="657" t="s">
        <v>2046</v>
      </c>
      <c r="AS996" s="656">
        <v>244</v>
      </c>
      <c r="AT996" s="406"/>
      <c r="AU996" s="406"/>
      <c r="AV996" s="406">
        <v>1889919.96</v>
      </c>
      <c r="AW996" s="406">
        <f>605316.43+1468935.32</f>
        <v>2074251.75</v>
      </c>
      <c r="AX996" s="406">
        <v>0</v>
      </c>
      <c r="AY996" s="406">
        <v>0</v>
      </c>
      <c r="AZ996" s="490" t="s">
        <v>315</v>
      </c>
    </row>
    <row r="997" spans="1:58" ht="216.75">
      <c r="A997" s="493" t="s">
        <v>2148</v>
      </c>
      <c r="B997" s="494" t="s">
        <v>2149</v>
      </c>
      <c r="C997" s="651" t="s">
        <v>2405</v>
      </c>
      <c r="D997" s="635" t="s">
        <v>2406</v>
      </c>
      <c r="E997" s="622" t="s">
        <v>2152</v>
      </c>
      <c r="F997" s="652"/>
      <c r="G997" s="652"/>
      <c r="H997" s="636">
        <v>3</v>
      </c>
      <c r="I997" s="652"/>
      <c r="J997" s="636" t="s">
        <v>72</v>
      </c>
      <c r="K997" s="653">
        <v>1</v>
      </c>
      <c r="L997" s="636">
        <v>25</v>
      </c>
      <c r="M997" s="636"/>
      <c r="N997" s="636"/>
      <c r="O997" s="636"/>
      <c r="P997" s="399" t="s">
        <v>186</v>
      </c>
      <c r="Q997" s="399" t="s">
        <v>2512</v>
      </c>
      <c r="R997" s="636" t="s">
        <v>2513</v>
      </c>
      <c r="S997" s="636"/>
      <c r="T997" s="636" t="s">
        <v>321</v>
      </c>
      <c r="U997" s="636"/>
      <c r="V997" s="339" t="s">
        <v>2514</v>
      </c>
      <c r="W997" s="654" t="s">
        <v>2515</v>
      </c>
      <c r="X997" s="636"/>
      <c r="Y997" s="636"/>
      <c r="Z997" s="636"/>
      <c r="AA997" s="636"/>
      <c r="AB997" s="399" t="s">
        <v>2516</v>
      </c>
      <c r="AC997" s="655" t="s">
        <v>2485</v>
      </c>
      <c r="AD997" s="326"/>
      <c r="AE997" s="326"/>
      <c r="AF997" s="326"/>
      <c r="AG997" s="326"/>
      <c r="AH997" s="326"/>
      <c r="AI997" s="326"/>
      <c r="AJ997" s="335"/>
      <c r="AK997" s="335"/>
      <c r="AL997" s="320"/>
      <c r="AM997" s="320" t="s">
        <v>2494</v>
      </c>
      <c r="AN997" s="330" t="s">
        <v>2479</v>
      </c>
      <c r="AO997" s="656" t="s">
        <v>891</v>
      </c>
      <c r="AP997" s="656" t="s">
        <v>200</v>
      </c>
      <c r="AQ997" s="656" t="s">
        <v>2517</v>
      </c>
      <c r="AR997" s="657" t="s">
        <v>2518</v>
      </c>
      <c r="AS997" s="656">
        <v>244</v>
      </c>
      <c r="AT997" s="406">
        <v>3814105.26</v>
      </c>
      <c r="AU997" s="406">
        <v>3814105.26</v>
      </c>
      <c r="AV997" s="406">
        <v>3534734.2</v>
      </c>
      <c r="AW997" s="406">
        <v>2945260.52</v>
      </c>
      <c r="AX997" s="406">
        <v>942000</v>
      </c>
      <c r="AY997" s="406">
        <v>942000</v>
      </c>
      <c r="AZ997" s="490" t="s">
        <v>315</v>
      </c>
    </row>
    <row r="998" spans="1:58" ht="216.75">
      <c r="A998" s="493" t="s">
        <v>2148</v>
      </c>
      <c r="B998" s="494" t="s">
        <v>2149</v>
      </c>
      <c r="C998" s="651" t="s">
        <v>2405</v>
      </c>
      <c r="D998" s="635" t="s">
        <v>2406</v>
      </c>
      <c r="E998" s="622" t="s">
        <v>2152</v>
      </c>
      <c r="F998" s="652"/>
      <c r="G998" s="652"/>
      <c r="H998" s="636">
        <v>3</v>
      </c>
      <c r="I998" s="652"/>
      <c r="J998" s="636" t="s">
        <v>72</v>
      </c>
      <c r="K998" s="653">
        <v>1</v>
      </c>
      <c r="L998" s="636">
        <v>25</v>
      </c>
      <c r="M998" s="636"/>
      <c r="N998" s="636"/>
      <c r="O998" s="636"/>
      <c r="P998" s="399" t="s">
        <v>186</v>
      </c>
      <c r="Q998" s="399" t="s">
        <v>2512</v>
      </c>
      <c r="R998" s="636" t="s">
        <v>2513</v>
      </c>
      <c r="S998" s="636"/>
      <c r="T998" s="636" t="s">
        <v>321</v>
      </c>
      <c r="U998" s="636"/>
      <c r="V998" s="339" t="s">
        <v>2514</v>
      </c>
      <c r="W998" s="654" t="s">
        <v>2515</v>
      </c>
      <c r="X998" s="636"/>
      <c r="Y998" s="636"/>
      <c r="Z998" s="636"/>
      <c r="AA998" s="636"/>
      <c r="AB998" s="399" t="s">
        <v>2516</v>
      </c>
      <c r="AC998" s="655" t="s">
        <v>2485</v>
      </c>
      <c r="AD998" s="326"/>
      <c r="AE998" s="326"/>
      <c r="AF998" s="326"/>
      <c r="AG998" s="326"/>
      <c r="AH998" s="326"/>
      <c r="AI998" s="326"/>
      <c r="AJ998" s="335"/>
      <c r="AK998" s="335"/>
      <c r="AL998" s="320"/>
      <c r="AM998" s="320" t="s">
        <v>2494</v>
      </c>
      <c r="AN998" s="330" t="s">
        <v>2479</v>
      </c>
      <c r="AO998" s="656" t="s">
        <v>891</v>
      </c>
      <c r="AP998" s="656" t="s">
        <v>200</v>
      </c>
      <c r="AQ998" s="656" t="s">
        <v>2517</v>
      </c>
      <c r="AR998" s="657" t="s">
        <v>2518</v>
      </c>
      <c r="AS998" s="656">
        <v>244</v>
      </c>
      <c r="AT998" s="406"/>
      <c r="AU998" s="406"/>
      <c r="AV998" s="406">
        <v>42134310</v>
      </c>
      <c r="AW998" s="406">
        <v>32134310</v>
      </c>
      <c r="AX998" s="406">
        <v>14838060</v>
      </c>
      <c r="AY998" s="406">
        <v>14838060</v>
      </c>
      <c r="AZ998" s="490" t="s">
        <v>152</v>
      </c>
      <c r="BF998" s="250" t="s">
        <v>73</v>
      </c>
    </row>
    <row r="999" spans="1:58" ht="153">
      <c r="A999" s="493" t="s">
        <v>2148</v>
      </c>
      <c r="B999" s="494" t="s">
        <v>2149</v>
      </c>
      <c r="C999" s="651" t="s">
        <v>2405</v>
      </c>
      <c r="D999" s="635" t="s">
        <v>2406</v>
      </c>
      <c r="E999" s="622" t="s">
        <v>2152</v>
      </c>
      <c r="F999" s="652"/>
      <c r="G999" s="652"/>
      <c r="H999" s="636">
        <v>3</v>
      </c>
      <c r="I999" s="652"/>
      <c r="J999" s="636" t="s">
        <v>72</v>
      </c>
      <c r="K999" s="653" t="s">
        <v>73</v>
      </c>
      <c r="L999" s="636">
        <v>25</v>
      </c>
      <c r="M999" s="636"/>
      <c r="N999" s="636"/>
      <c r="O999" s="636"/>
      <c r="P999" s="399" t="s">
        <v>186</v>
      </c>
      <c r="Q999" s="399" t="s">
        <v>2476</v>
      </c>
      <c r="R999" s="636"/>
      <c r="S999" s="636"/>
      <c r="T999" s="636">
        <v>3</v>
      </c>
      <c r="U999" s="636"/>
      <c r="V999" s="339" t="s">
        <v>75</v>
      </c>
      <c r="W999" s="654" t="s">
        <v>73</v>
      </c>
      <c r="X999" s="636"/>
      <c r="Y999" s="636"/>
      <c r="Z999" s="636"/>
      <c r="AA999" s="636"/>
      <c r="AB999" s="399" t="s">
        <v>187</v>
      </c>
      <c r="AC999" s="655" t="s">
        <v>2485</v>
      </c>
      <c r="AD999" s="326"/>
      <c r="AE999" s="326"/>
      <c r="AF999" s="326"/>
      <c r="AG999" s="326"/>
      <c r="AH999" s="326"/>
      <c r="AI999" s="326"/>
      <c r="AJ999" s="335"/>
      <c r="AK999" s="335"/>
      <c r="AL999" s="320"/>
      <c r="AM999" s="320" t="s">
        <v>2519</v>
      </c>
      <c r="AN999" s="330" t="s">
        <v>2479</v>
      </c>
      <c r="AO999" s="656" t="s">
        <v>891</v>
      </c>
      <c r="AP999" s="656" t="s">
        <v>200</v>
      </c>
      <c r="AQ999" s="656" t="s">
        <v>2520</v>
      </c>
      <c r="AR999" s="657" t="s">
        <v>2521</v>
      </c>
      <c r="AS999" s="656">
        <v>414</v>
      </c>
      <c r="AT999" s="406"/>
      <c r="AU999" s="406"/>
      <c r="AV999" s="406">
        <v>0</v>
      </c>
      <c r="AW999" s="406">
        <v>949557.03</v>
      </c>
      <c r="AX999" s="406">
        <v>0</v>
      </c>
      <c r="AY999" s="406">
        <v>0</v>
      </c>
      <c r="AZ999" s="490" t="s">
        <v>2230</v>
      </c>
    </row>
    <row r="1000" spans="1:58" ht="153">
      <c r="A1000" s="493" t="s">
        <v>2148</v>
      </c>
      <c r="B1000" s="494" t="s">
        <v>2149</v>
      </c>
      <c r="C1000" s="651" t="s">
        <v>2405</v>
      </c>
      <c r="D1000" s="635" t="s">
        <v>2406</v>
      </c>
      <c r="E1000" s="622" t="s">
        <v>2152</v>
      </c>
      <c r="F1000" s="652"/>
      <c r="G1000" s="652"/>
      <c r="H1000" s="636">
        <v>3</v>
      </c>
      <c r="I1000" s="652"/>
      <c r="J1000" s="636" t="s">
        <v>72</v>
      </c>
      <c r="K1000" s="653" t="s">
        <v>73</v>
      </c>
      <c r="L1000" s="636">
        <v>25</v>
      </c>
      <c r="M1000" s="636"/>
      <c r="N1000" s="636"/>
      <c r="O1000" s="636"/>
      <c r="P1000" s="399" t="s">
        <v>186</v>
      </c>
      <c r="Q1000" s="399" t="s">
        <v>2476</v>
      </c>
      <c r="R1000" s="636"/>
      <c r="S1000" s="636"/>
      <c r="T1000" s="636">
        <v>3</v>
      </c>
      <c r="U1000" s="636"/>
      <c r="V1000" s="339" t="s">
        <v>75</v>
      </c>
      <c r="W1000" s="654" t="s">
        <v>73</v>
      </c>
      <c r="X1000" s="636"/>
      <c r="Y1000" s="636"/>
      <c r="Z1000" s="636"/>
      <c r="AA1000" s="636"/>
      <c r="AB1000" s="399" t="s">
        <v>187</v>
      </c>
      <c r="AC1000" s="655" t="s">
        <v>2485</v>
      </c>
      <c r="AD1000" s="326"/>
      <c r="AE1000" s="326"/>
      <c r="AF1000" s="326"/>
      <c r="AG1000" s="326"/>
      <c r="AH1000" s="326"/>
      <c r="AI1000" s="326"/>
      <c r="AJ1000" s="335"/>
      <c r="AK1000" s="335"/>
      <c r="AL1000" s="320"/>
      <c r="AM1000" s="320" t="s">
        <v>2519</v>
      </c>
      <c r="AN1000" s="330" t="s">
        <v>2479</v>
      </c>
      <c r="AO1000" s="656" t="s">
        <v>891</v>
      </c>
      <c r="AP1000" s="656" t="s">
        <v>200</v>
      </c>
      <c r="AQ1000" s="656" t="s">
        <v>2522</v>
      </c>
      <c r="AR1000" s="657" t="s">
        <v>2523</v>
      </c>
      <c r="AS1000" s="656">
        <v>414</v>
      </c>
      <c r="AT1000" s="406">
        <v>235913.05</v>
      </c>
      <c r="AU1000" s="406">
        <v>211685.06</v>
      </c>
      <c r="AV1000" s="406">
        <v>0</v>
      </c>
      <c r="AW1000" s="406">
        <v>0</v>
      </c>
      <c r="AX1000" s="406">
        <v>0</v>
      </c>
      <c r="AY1000" s="406">
        <v>0</v>
      </c>
      <c r="AZ1000" s="490" t="s">
        <v>2230</v>
      </c>
    </row>
    <row r="1001" spans="1:58" ht="191.25">
      <c r="A1001" s="493" t="s">
        <v>2148</v>
      </c>
      <c r="B1001" s="494" t="s">
        <v>2149</v>
      </c>
      <c r="C1001" s="651" t="s">
        <v>2405</v>
      </c>
      <c r="D1001" s="635" t="s">
        <v>2406</v>
      </c>
      <c r="E1001" s="622" t="s">
        <v>2152</v>
      </c>
      <c r="F1001" s="652"/>
      <c r="G1001" s="652"/>
      <c r="H1001" s="636">
        <v>3</v>
      </c>
      <c r="I1001" s="652"/>
      <c r="J1001" s="636" t="s">
        <v>72</v>
      </c>
      <c r="K1001" s="653" t="s">
        <v>73</v>
      </c>
      <c r="L1001" s="636">
        <v>25</v>
      </c>
      <c r="M1001" s="636"/>
      <c r="N1001" s="636"/>
      <c r="O1001" s="636"/>
      <c r="P1001" s="399" t="s">
        <v>186</v>
      </c>
      <c r="Q1001" s="399" t="s">
        <v>2476</v>
      </c>
      <c r="R1001" s="636"/>
      <c r="S1001" s="636"/>
      <c r="T1001" s="636">
        <v>3</v>
      </c>
      <c r="U1001" s="636"/>
      <c r="V1001" s="339" t="s">
        <v>75</v>
      </c>
      <c r="W1001" s="654" t="s">
        <v>73</v>
      </c>
      <c r="X1001" s="636"/>
      <c r="Y1001" s="636"/>
      <c r="Z1001" s="636"/>
      <c r="AA1001" s="636"/>
      <c r="AB1001" s="399" t="s">
        <v>187</v>
      </c>
      <c r="AC1001" s="655" t="s">
        <v>2485</v>
      </c>
      <c r="AD1001" s="326"/>
      <c r="AE1001" s="326"/>
      <c r="AF1001" s="326"/>
      <c r="AG1001" s="326"/>
      <c r="AH1001" s="326"/>
      <c r="AI1001" s="326"/>
      <c r="AJ1001" s="335"/>
      <c r="AK1001" s="335"/>
      <c r="AL1001" s="320"/>
      <c r="AM1001" s="320" t="s">
        <v>2519</v>
      </c>
      <c r="AN1001" s="330" t="s">
        <v>2479</v>
      </c>
      <c r="AO1001" s="656" t="s">
        <v>891</v>
      </c>
      <c r="AP1001" s="656" t="s">
        <v>200</v>
      </c>
      <c r="AQ1001" s="656" t="s">
        <v>2524</v>
      </c>
      <c r="AR1001" s="657" t="s">
        <v>2525</v>
      </c>
      <c r="AS1001" s="656">
        <v>414</v>
      </c>
      <c r="AT1001" s="406">
        <v>3105540</v>
      </c>
      <c r="AU1001" s="406">
        <v>3100566.07</v>
      </c>
      <c r="AV1001" s="406">
        <v>0</v>
      </c>
      <c r="AW1001" s="406">
        <v>0</v>
      </c>
      <c r="AX1001" s="406">
        <v>0</v>
      </c>
      <c r="AY1001" s="406">
        <v>0</v>
      </c>
      <c r="AZ1001" s="490" t="s">
        <v>315</v>
      </c>
    </row>
    <row r="1002" spans="1:58" ht="216.75">
      <c r="A1002" s="493" t="s">
        <v>2148</v>
      </c>
      <c r="B1002" s="494" t="s">
        <v>2149</v>
      </c>
      <c r="C1002" s="651" t="s">
        <v>2405</v>
      </c>
      <c r="D1002" s="635" t="s">
        <v>2406</v>
      </c>
      <c r="E1002" s="622" t="s">
        <v>2526</v>
      </c>
      <c r="F1002" s="652"/>
      <c r="G1002" s="652"/>
      <c r="H1002" s="636" t="s">
        <v>85</v>
      </c>
      <c r="I1002" s="652"/>
      <c r="J1002" s="636" t="s">
        <v>2527</v>
      </c>
      <c r="K1002" s="653" t="s">
        <v>2528</v>
      </c>
      <c r="L1002" s="636" t="s">
        <v>2529</v>
      </c>
      <c r="M1002" s="636"/>
      <c r="N1002" s="636"/>
      <c r="O1002" s="636"/>
      <c r="P1002" s="399" t="s">
        <v>2530</v>
      </c>
      <c r="Q1002" s="399" t="s">
        <v>2153</v>
      </c>
      <c r="R1002" s="636"/>
      <c r="S1002" s="636"/>
      <c r="T1002" s="636">
        <v>3</v>
      </c>
      <c r="U1002" s="636"/>
      <c r="V1002" s="339" t="s">
        <v>75</v>
      </c>
      <c r="W1002" s="654">
        <v>1</v>
      </c>
      <c r="X1002" s="636"/>
      <c r="Y1002" s="636"/>
      <c r="Z1002" s="636"/>
      <c r="AA1002" s="636"/>
      <c r="AB1002" s="399" t="s">
        <v>187</v>
      </c>
      <c r="AC1002" s="655" t="s">
        <v>2531</v>
      </c>
      <c r="AD1002" s="326"/>
      <c r="AE1002" s="326"/>
      <c r="AF1002" s="326"/>
      <c r="AG1002" s="326"/>
      <c r="AH1002" s="326"/>
      <c r="AI1002" s="326"/>
      <c r="AJ1002" s="335"/>
      <c r="AK1002" s="335"/>
      <c r="AL1002" s="320"/>
      <c r="AM1002" s="320" t="s">
        <v>2532</v>
      </c>
      <c r="AN1002" s="330" t="s">
        <v>2290</v>
      </c>
      <c r="AO1002" s="656" t="s">
        <v>891</v>
      </c>
      <c r="AP1002" s="656" t="s">
        <v>200</v>
      </c>
      <c r="AQ1002" s="656" t="s">
        <v>2533</v>
      </c>
      <c r="AR1002" s="657" t="s">
        <v>327</v>
      </c>
      <c r="AS1002" s="656">
        <v>244</v>
      </c>
      <c r="AT1002" s="406">
        <v>1781152.62</v>
      </c>
      <c r="AU1002" s="406">
        <v>1781152.62</v>
      </c>
      <c r="AV1002" s="406">
        <v>0</v>
      </c>
      <c r="AW1002" s="406">
        <v>3385520</v>
      </c>
      <c r="AX1002" s="406">
        <v>3385520</v>
      </c>
      <c r="AY1002" s="406">
        <v>3385520</v>
      </c>
      <c r="AZ1002" s="490" t="s">
        <v>134</v>
      </c>
    </row>
    <row r="1003" spans="1:58" ht="178.5">
      <c r="A1003" s="493" t="s">
        <v>2148</v>
      </c>
      <c r="B1003" s="494" t="s">
        <v>2149</v>
      </c>
      <c r="C1003" s="651" t="s">
        <v>2534</v>
      </c>
      <c r="D1003" s="635" t="s">
        <v>2535</v>
      </c>
      <c r="E1003" s="622" t="s">
        <v>2152</v>
      </c>
      <c r="F1003" s="652"/>
      <c r="G1003" s="652"/>
      <c r="H1003" s="636">
        <v>3</v>
      </c>
      <c r="I1003" s="652"/>
      <c r="J1003" s="636">
        <v>16</v>
      </c>
      <c r="K1003" s="653">
        <v>1</v>
      </c>
      <c r="L1003" s="636" t="s">
        <v>2041</v>
      </c>
      <c r="M1003" s="636"/>
      <c r="N1003" s="636"/>
      <c r="O1003" s="636"/>
      <c r="P1003" s="399" t="s">
        <v>186</v>
      </c>
      <c r="Q1003" s="399" t="s">
        <v>2536</v>
      </c>
      <c r="R1003" s="636"/>
      <c r="S1003" s="636"/>
      <c r="T1003" s="636">
        <v>3</v>
      </c>
      <c r="U1003" s="636"/>
      <c r="V1003" s="339" t="s">
        <v>75</v>
      </c>
      <c r="W1003" s="654" t="s">
        <v>73</v>
      </c>
      <c r="X1003" s="636"/>
      <c r="Y1003" s="636"/>
      <c r="Z1003" s="636"/>
      <c r="AA1003" s="636"/>
      <c r="AB1003" s="399" t="s">
        <v>187</v>
      </c>
      <c r="AC1003" s="655" t="s">
        <v>2537</v>
      </c>
      <c r="AD1003" s="326"/>
      <c r="AE1003" s="326"/>
      <c r="AF1003" s="326"/>
      <c r="AG1003" s="326"/>
      <c r="AH1003" s="326"/>
      <c r="AI1003" s="326"/>
      <c r="AJ1003" s="335"/>
      <c r="AK1003" s="335"/>
      <c r="AL1003" s="320"/>
      <c r="AM1003" s="320" t="s">
        <v>2538</v>
      </c>
      <c r="AN1003" s="330" t="s">
        <v>2539</v>
      </c>
      <c r="AO1003" s="656" t="s">
        <v>99</v>
      </c>
      <c r="AP1003" s="656" t="s">
        <v>68</v>
      </c>
      <c r="AQ1003" s="656" t="s">
        <v>952</v>
      </c>
      <c r="AR1003" s="657" t="s">
        <v>953</v>
      </c>
      <c r="AS1003" s="656" t="s">
        <v>116</v>
      </c>
      <c r="AT1003" s="406">
        <v>820166.7</v>
      </c>
      <c r="AU1003" s="406">
        <v>820166.7</v>
      </c>
      <c r="AV1003" s="406">
        <v>559846.92000000004</v>
      </c>
      <c r="AW1003" s="406">
        <v>0</v>
      </c>
      <c r="AX1003" s="406">
        <v>0</v>
      </c>
      <c r="AY1003" s="406">
        <v>0</v>
      </c>
      <c r="AZ1003" s="490" t="s">
        <v>134</v>
      </c>
    </row>
    <row r="1004" spans="1:58" ht="178.5">
      <c r="A1004" s="493" t="s">
        <v>2148</v>
      </c>
      <c r="B1004" s="494" t="s">
        <v>2149</v>
      </c>
      <c r="C1004" s="651" t="s">
        <v>2534</v>
      </c>
      <c r="D1004" s="635" t="s">
        <v>2535</v>
      </c>
      <c r="E1004" s="622" t="s">
        <v>2152</v>
      </c>
      <c r="F1004" s="652"/>
      <c r="G1004" s="652"/>
      <c r="H1004" s="636">
        <v>3</v>
      </c>
      <c r="I1004" s="652"/>
      <c r="J1004" s="636">
        <v>16</v>
      </c>
      <c r="K1004" s="653">
        <v>1</v>
      </c>
      <c r="L1004" s="636" t="s">
        <v>2041</v>
      </c>
      <c r="M1004" s="636"/>
      <c r="N1004" s="636"/>
      <c r="O1004" s="636"/>
      <c r="P1004" s="399" t="s">
        <v>186</v>
      </c>
      <c r="Q1004" s="399" t="s">
        <v>2536</v>
      </c>
      <c r="R1004" s="636"/>
      <c r="S1004" s="636"/>
      <c r="T1004" s="636">
        <v>3</v>
      </c>
      <c r="U1004" s="636"/>
      <c r="V1004" s="339" t="s">
        <v>75</v>
      </c>
      <c r="W1004" s="654" t="s">
        <v>73</v>
      </c>
      <c r="X1004" s="636"/>
      <c r="Y1004" s="636"/>
      <c r="Z1004" s="636"/>
      <c r="AA1004" s="636"/>
      <c r="AB1004" s="399" t="s">
        <v>187</v>
      </c>
      <c r="AC1004" s="655" t="s">
        <v>2540</v>
      </c>
      <c r="AD1004" s="326"/>
      <c r="AE1004" s="326"/>
      <c r="AF1004" s="326"/>
      <c r="AG1004" s="326"/>
      <c r="AH1004" s="326"/>
      <c r="AI1004" s="326"/>
      <c r="AJ1004" s="335"/>
      <c r="AK1004" s="335"/>
      <c r="AL1004" s="320"/>
      <c r="AM1004" s="320" t="s">
        <v>2541</v>
      </c>
      <c r="AN1004" s="330" t="s">
        <v>2542</v>
      </c>
      <c r="AO1004" s="656" t="s">
        <v>99</v>
      </c>
      <c r="AP1004" s="656" t="s">
        <v>68</v>
      </c>
      <c r="AQ1004" s="656" t="s">
        <v>952</v>
      </c>
      <c r="AR1004" s="657" t="s">
        <v>953</v>
      </c>
      <c r="AS1004" s="656" t="s">
        <v>119</v>
      </c>
      <c r="AT1004" s="406">
        <v>613486.89</v>
      </c>
      <c r="AU1004" s="406">
        <v>613486.89</v>
      </c>
      <c r="AV1004" s="406">
        <v>0</v>
      </c>
      <c r="AW1004" s="406">
        <v>0</v>
      </c>
      <c r="AX1004" s="406">
        <v>0</v>
      </c>
      <c r="AY1004" s="406">
        <v>0</v>
      </c>
      <c r="AZ1004" s="490" t="s">
        <v>134</v>
      </c>
    </row>
    <row r="1005" spans="1:58" ht="178.5">
      <c r="A1005" s="493" t="s">
        <v>2148</v>
      </c>
      <c r="B1005" s="494" t="s">
        <v>2149</v>
      </c>
      <c r="C1005" s="651" t="s">
        <v>2534</v>
      </c>
      <c r="D1005" s="635" t="s">
        <v>2535</v>
      </c>
      <c r="E1005" s="622" t="s">
        <v>2152</v>
      </c>
      <c r="F1005" s="652"/>
      <c r="G1005" s="652"/>
      <c r="H1005" s="636">
        <v>3</v>
      </c>
      <c r="I1005" s="652"/>
      <c r="J1005" s="636">
        <v>16</v>
      </c>
      <c r="K1005" s="653">
        <v>1</v>
      </c>
      <c r="L1005" s="636" t="s">
        <v>2041</v>
      </c>
      <c r="M1005" s="636"/>
      <c r="N1005" s="636"/>
      <c r="O1005" s="636"/>
      <c r="P1005" s="399" t="s">
        <v>186</v>
      </c>
      <c r="Q1005" s="399" t="s">
        <v>2476</v>
      </c>
      <c r="R1005" s="636"/>
      <c r="S1005" s="636"/>
      <c r="T1005" s="636">
        <v>3</v>
      </c>
      <c r="U1005" s="636"/>
      <c r="V1005" s="339" t="s">
        <v>75</v>
      </c>
      <c r="W1005" s="654" t="s">
        <v>73</v>
      </c>
      <c r="X1005" s="636"/>
      <c r="Y1005" s="636"/>
      <c r="Z1005" s="636"/>
      <c r="AA1005" s="636"/>
      <c r="AB1005" s="399" t="s">
        <v>2543</v>
      </c>
      <c r="AC1005" s="655" t="s">
        <v>2544</v>
      </c>
      <c r="AD1005" s="326"/>
      <c r="AE1005" s="326"/>
      <c r="AF1005" s="326"/>
      <c r="AG1005" s="326"/>
      <c r="AH1005" s="326"/>
      <c r="AI1005" s="326"/>
      <c r="AJ1005" s="335"/>
      <c r="AK1005" s="335"/>
      <c r="AL1005" s="320"/>
      <c r="AM1005" s="320" t="s">
        <v>2545</v>
      </c>
      <c r="AN1005" s="330" t="s">
        <v>2546</v>
      </c>
      <c r="AO1005" s="656" t="s">
        <v>891</v>
      </c>
      <c r="AP1005" s="656" t="s">
        <v>200</v>
      </c>
      <c r="AQ1005" s="656" t="s">
        <v>2547</v>
      </c>
      <c r="AR1005" s="657" t="s">
        <v>2548</v>
      </c>
      <c r="AS1005" s="656"/>
      <c r="AT1005" s="406"/>
      <c r="AU1005" s="406"/>
      <c r="AV1005" s="406"/>
      <c r="AW1005" s="406">
        <v>259854</v>
      </c>
      <c r="AX1005" s="406">
        <v>259854</v>
      </c>
      <c r="AY1005" s="406">
        <v>259854</v>
      </c>
      <c r="AZ1005" s="490" t="s">
        <v>134</v>
      </c>
    </row>
    <row r="1006" spans="1:58" ht="229.5">
      <c r="A1006" s="493" t="s">
        <v>2148</v>
      </c>
      <c r="B1006" s="494" t="s">
        <v>2149</v>
      </c>
      <c r="C1006" s="651" t="s">
        <v>2405</v>
      </c>
      <c r="D1006" s="635" t="s">
        <v>2406</v>
      </c>
      <c r="E1006" s="622" t="s">
        <v>2152</v>
      </c>
      <c r="F1006" s="652"/>
      <c r="G1006" s="652"/>
      <c r="H1006" s="636">
        <v>3</v>
      </c>
      <c r="I1006" s="652"/>
      <c r="J1006" s="636">
        <v>16</v>
      </c>
      <c r="K1006" s="653">
        <v>1</v>
      </c>
      <c r="L1006" s="636" t="s">
        <v>2041</v>
      </c>
      <c r="M1006" s="636"/>
      <c r="N1006" s="636"/>
      <c r="O1006" s="636"/>
      <c r="P1006" s="399" t="s">
        <v>186</v>
      </c>
      <c r="Q1006" s="399" t="s">
        <v>2549</v>
      </c>
      <c r="R1006" s="636" t="s">
        <v>2550</v>
      </c>
      <c r="S1006" s="636"/>
      <c r="T1006" s="636" t="s">
        <v>85</v>
      </c>
      <c r="U1006" s="636"/>
      <c r="V1006" s="339" t="s">
        <v>1377</v>
      </c>
      <c r="W1006" s="654" t="s">
        <v>88</v>
      </c>
      <c r="X1006" s="636"/>
      <c r="Y1006" s="636"/>
      <c r="Z1006" s="636"/>
      <c r="AA1006" s="636"/>
      <c r="AB1006" s="399" t="s">
        <v>2551</v>
      </c>
      <c r="AC1006" s="655" t="s">
        <v>2544</v>
      </c>
      <c r="AD1006" s="326"/>
      <c r="AE1006" s="326"/>
      <c r="AF1006" s="326"/>
      <c r="AG1006" s="326"/>
      <c r="AH1006" s="326"/>
      <c r="AI1006" s="326"/>
      <c r="AJ1006" s="335"/>
      <c r="AK1006" s="335"/>
      <c r="AL1006" s="320"/>
      <c r="AM1006" s="320" t="s">
        <v>2545</v>
      </c>
      <c r="AN1006" s="330" t="s">
        <v>2546</v>
      </c>
      <c r="AO1006" s="656" t="s">
        <v>891</v>
      </c>
      <c r="AP1006" s="656" t="s">
        <v>200</v>
      </c>
      <c r="AQ1006" s="656" t="s">
        <v>2552</v>
      </c>
      <c r="AR1006" s="657" t="s">
        <v>2553</v>
      </c>
      <c r="AS1006" s="656">
        <v>244</v>
      </c>
      <c r="AT1006" s="406">
        <v>109358723.09</v>
      </c>
      <c r="AU1006" s="406">
        <v>109358723.09</v>
      </c>
      <c r="AV1006" s="406">
        <v>447382404.39999998</v>
      </c>
      <c r="AW1006" s="406">
        <v>43637855.020000003</v>
      </c>
      <c r="AX1006" s="406">
        <v>0</v>
      </c>
      <c r="AY1006" s="406">
        <v>0</v>
      </c>
      <c r="AZ1006" s="490" t="s">
        <v>152</v>
      </c>
    </row>
    <row r="1007" spans="1:58" ht="229.5">
      <c r="A1007" s="493" t="s">
        <v>2148</v>
      </c>
      <c r="B1007" s="494" t="s">
        <v>2149</v>
      </c>
      <c r="C1007" s="651" t="s">
        <v>2405</v>
      </c>
      <c r="D1007" s="635" t="s">
        <v>2406</v>
      </c>
      <c r="E1007" s="622" t="s">
        <v>2152</v>
      </c>
      <c r="F1007" s="652"/>
      <c r="G1007" s="652"/>
      <c r="H1007" s="636">
        <v>3</v>
      </c>
      <c r="I1007" s="652"/>
      <c r="J1007" s="636">
        <v>16</v>
      </c>
      <c r="K1007" s="653">
        <v>1</v>
      </c>
      <c r="L1007" s="636" t="s">
        <v>2041</v>
      </c>
      <c r="M1007" s="636"/>
      <c r="N1007" s="636"/>
      <c r="O1007" s="636"/>
      <c r="P1007" s="399" t="s">
        <v>186</v>
      </c>
      <c r="Q1007" s="399" t="s">
        <v>2549</v>
      </c>
      <c r="R1007" s="636" t="s">
        <v>2550</v>
      </c>
      <c r="S1007" s="636"/>
      <c r="T1007" s="636" t="s">
        <v>85</v>
      </c>
      <c r="U1007" s="636"/>
      <c r="V1007" s="339" t="s">
        <v>1377</v>
      </c>
      <c r="W1007" s="654" t="s">
        <v>88</v>
      </c>
      <c r="X1007" s="636"/>
      <c r="Y1007" s="636"/>
      <c r="Z1007" s="636"/>
      <c r="AA1007" s="636"/>
      <c r="AB1007" s="399" t="s">
        <v>2551</v>
      </c>
      <c r="AC1007" s="655" t="s">
        <v>2544</v>
      </c>
      <c r="AD1007" s="326"/>
      <c r="AE1007" s="326"/>
      <c r="AF1007" s="326"/>
      <c r="AG1007" s="326"/>
      <c r="AH1007" s="326"/>
      <c r="AI1007" s="326"/>
      <c r="AJ1007" s="335"/>
      <c r="AK1007" s="335"/>
      <c r="AL1007" s="320"/>
      <c r="AM1007" s="320" t="s">
        <v>2545</v>
      </c>
      <c r="AN1007" s="330" t="s">
        <v>2546</v>
      </c>
      <c r="AO1007" s="656" t="s">
        <v>891</v>
      </c>
      <c r="AP1007" s="656" t="s">
        <v>200</v>
      </c>
      <c r="AQ1007" s="656" t="s">
        <v>2552</v>
      </c>
      <c r="AR1007" s="657" t="s">
        <v>2553</v>
      </c>
      <c r="AS1007" s="656">
        <v>244</v>
      </c>
      <c r="AT1007" s="406">
        <v>6364793.4100000001</v>
      </c>
      <c r="AU1007" s="406">
        <v>6364793.4100000001</v>
      </c>
      <c r="AV1007" s="406">
        <v>1694230.2</v>
      </c>
      <c r="AW1007" s="406">
        <v>43681.54</v>
      </c>
      <c r="AX1007" s="406">
        <v>3880080</v>
      </c>
      <c r="AY1007" s="406">
        <v>3880080</v>
      </c>
      <c r="AZ1007" s="490" t="s">
        <v>282</v>
      </c>
    </row>
    <row r="1008" spans="1:58" ht="153">
      <c r="A1008" s="493" t="s">
        <v>2148</v>
      </c>
      <c r="B1008" s="494" t="s">
        <v>2149</v>
      </c>
      <c r="C1008" s="651" t="s">
        <v>2405</v>
      </c>
      <c r="D1008" s="635" t="s">
        <v>2406</v>
      </c>
      <c r="E1008" s="622" t="s">
        <v>2152</v>
      </c>
      <c r="F1008" s="652"/>
      <c r="G1008" s="652"/>
      <c r="H1008" s="636">
        <v>3</v>
      </c>
      <c r="I1008" s="652"/>
      <c r="J1008" s="636">
        <v>16</v>
      </c>
      <c r="K1008" s="653">
        <v>1</v>
      </c>
      <c r="L1008" s="636" t="s">
        <v>2041</v>
      </c>
      <c r="M1008" s="636"/>
      <c r="N1008" s="636"/>
      <c r="O1008" s="636"/>
      <c r="P1008" s="399" t="s">
        <v>186</v>
      </c>
      <c r="Q1008" s="399" t="s">
        <v>2554</v>
      </c>
      <c r="R1008" s="636" t="s">
        <v>269</v>
      </c>
      <c r="S1008" s="636"/>
      <c r="T1008" s="636" t="s">
        <v>85</v>
      </c>
      <c r="U1008" s="636"/>
      <c r="V1008" s="339" t="s">
        <v>1377</v>
      </c>
      <c r="W1008" s="654" t="s">
        <v>88</v>
      </c>
      <c r="X1008" s="636"/>
      <c r="Y1008" s="636"/>
      <c r="Z1008" s="636"/>
      <c r="AA1008" s="636"/>
      <c r="AB1008" s="399" t="s">
        <v>2555</v>
      </c>
      <c r="AC1008" s="655" t="s">
        <v>2544</v>
      </c>
      <c r="AD1008" s="326"/>
      <c r="AE1008" s="326"/>
      <c r="AF1008" s="326"/>
      <c r="AG1008" s="326"/>
      <c r="AH1008" s="326"/>
      <c r="AI1008" s="326"/>
      <c r="AJ1008" s="335"/>
      <c r="AK1008" s="335"/>
      <c r="AL1008" s="320"/>
      <c r="AM1008" s="320" t="s">
        <v>2545</v>
      </c>
      <c r="AN1008" s="330" t="s">
        <v>2546</v>
      </c>
      <c r="AO1008" s="656" t="s">
        <v>891</v>
      </c>
      <c r="AP1008" s="656" t="s">
        <v>200</v>
      </c>
      <c r="AQ1008" s="656" t="s">
        <v>2556</v>
      </c>
      <c r="AR1008" s="657" t="s">
        <v>2553</v>
      </c>
      <c r="AS1008" s="656">
        <v>244</v>
      </c>
      <c r="AT1008" s="406">
        <v>0</v>
      </c>
      <c r="AU1008" s="406">
        <v>0</v>
      </c>
      <c r="AV1008" s="406">
        <v>42788363.539999999</v>
      </c>
      <c r="AW1008" s="406">
        <v>0</v>
      </c>
      <c r="AX1008" s="406">
        <v>0</v>
      </c>
      <c r="AY1008" s="406">
        <v>0</v>
      </c>
      <c r="AZ1008" s="490" t="s">
        <v>152</v>
      </c>
    </row>
    <row r="1009" spans="1:56" ht="153">
      <c r="A1009" s="493" t="s">
        <v>2148</v>
      </c>
      <c r="B1009" s="494" t="s">
        <v>2149</v>
      </c>
      <c r="C1009" s="651" t="s">
        <v>2405</v>
      </c>
      <c r="D1009" s="635" t="s">
        <v>2406</v>
      </c>
      <c r="E1009" s="622" t="s">
        <v>2152</v>
      </c>
      <c r="F1009" s="652"/>
      <c r="G1009" s="652"/>
      <c r="H1009" s="636">
        <v>3</v>
      </c>
      <c r="I1009" s="652"/>
      <c r="J1009" s="636">
        <v>16</v>
      </c>
      <c r="K1009" s="653">
        <v>1</v>
      </c>
      <c r="L1009" s="636" t="s">
        <v>2041</v>
      </c>
      <c r="M1009" s="636"/>
      <c r="N1009" s="636"/>
      <c r="O1009" s="636"/>
      <c r="P1009" s="399" t="s">
        <v>186</v>
      </c>
      <c r="Q1009" s="399" t="s">
        <v>2554</v>
      </c>
      <c r="R1009" s="636" t="s">
        <v>269</v>
      </c>
      <c r="S1009" s="636"/>
      <c r="T1009" s="636" t="s">
        <v>85</v>
      </c>
      <c r="U1009" s="636"/>
      <c r="V1009" s="339" t="s">
        <v>1377</v>
      </c>
      <c r="W1009" s="654" t="s">
        <v>88</v>
      </c>
      <c r="X1009" s="636"/>
      <c r="Y1009" s="636"/>
      <c r="Z1009" s="636"/>
      <c r="AA1009" s="636"/>
      <c r="AB1009" s="399" t="s">
        <v>2555</v>
      </c>
      <c r="AC1009" s="655" t="s">
        <v>2544</v>
      </c>
      <c r="AD1009" s="326"/>
      <c r="AE1009" s="326"/>
      <c r="AF1009" s="326"/>
      <c r="AG1009" s="326"/>
      <c r="AH1009" s="326"/>
      <c r="AI1009" s="326"/>
      <c r="AJ1009" s="335"/>
      <c r="AK1009" s="335"/>
      <c r="AL1009" s="320"/>
      <c r="AM1009" s="320" t="s">
        <v>2545</v>
      </c>
      <c r="AN1009" s="330" t="s">
        <v>2546</v>
      </c>
      <c r="AO1009" s="656" t="s">
        <v>891</v>
      </c>
      <c r="AP1009" s="656" t="s">
        <v>200</v>
      </c>
      <c r="AQ1009" s="656" t="s">
        <v>2556</v>
      </c>
      <c r="AR1009" s="657" t="s">
        <v>2553</v>
      </c>
      <c r="AS1009" s="656">
        <v>244</v>
      </c>
      <c r="AT1009" s="406">
        <v>0</v>
      </c>
      <c r="AU1009" s="406">
        <v>0</v>
      </c>
      <c r="AV1009" s="406">
        <v>2291486.58</v>
      </c>
      <c r="AW1009" s="406">
        <v>0</v>
      </c>
      <c r="AX1009" s="406">
        <v>0</v>
      </c>
      <c r="AY1009" s="406">
        <v>0</v>
      </c>
      <c r="AZ1009" s="490" t="s">
        <v>315</v>
      </c>
    </row>
    <row r="1010" spans="1:56" ht="178.5">
      <c r="A1010" s="493" t="s">
        <v>2148</v>
      </c>
      <c r="B1010" s="494" t="s">
        <v>2149</v>
      </c>
      <c r="C1010" s="651" t="s">
        <v>2534</v>
      </c>
      <c r="D1010" s="635" t="s">
        <v>2535</v>
      </c>
      <c r="E1010" s="622" t="s">
        <v>2152</v>
      </c>
      <c r="F1010" s="652"/>
      <c r="G1010" s="652"/>
      <c r="H1010" s="636">
        <v>3</v>
      </c>
      <c r="I1010" s="652"/>
      <c r="J1010" s="636">
        <v>16</v>
      </c>
      <c r="K1010" s="653">
        <v>1</v>
      </c>
      <c r="L1010" s="636" t="s">
        <v>2041</v>
      </c>
      <c r="M1010" s="636"/>
      <c r="N1010" s="636"/>
      <c r="O1010" s="636"/>
      <c r="P1010" s="399" t="s">
        <v>186</v>
      </c>
      <c r="Q1010" s="399" t="s">
        <v>2557</v>
      </c>
      <c r="R1010" s="636" t="s">
        <v>269</v>
      </c>
      <c r="S1010" s="636"/>
      <c r="T1010" s="636" t="s">
        <v>85</v>
      </c>
      <c r="U1010" s="636"/>
      <c r="V1010" s="339" t="s">
        <v>1377</v>
      </c>
      <c r="W1010" s="654" t="s">
        <v>88</v>
      </c>
      <c r="X1010" s="636"/>
      <c r="Y1010" s="636"/>
      <c r="Z1010" s="636"/>
      <c r="AA1010" s="636"/>
      <c r="AB1010" s="399" t="s">
        <v>2558</v>
      </c>
      <c r="AC1010" s="655" t="s">
        <v>2544</v>
      </c>
      <c r="AD1010" s="326"/>
      <c r="AE1010" s="326"/>
      <c r="AF1010" s="326"/>
      <c r="AG1010" s="326"/>
      <c r="AH1010" s="326"/>
      <c r="AI1010" s="326"/>
      <c r="AJ1010" s="335"/>
      <c r="AK1010" s="335"/>
      <c r="AL1010" s="320"/>
      <c r="AM1010" s="320" t="s">
        <v>2545</v>
      </c>
      <c r="AN1010" s="330" t="s">
        <v>2546</v>
      </c>
      <c r="AO1010" s="656" t="s">
        <v>891</v>
      </c>
      <c r="AP1010" s="656" t="s">
        <v>200</v>
      </c>
      <c r="AQ1010" s="656" t="s">
        <v>2559</v>
      </c>
      <c r="AR1010" s="657" t="s">
        <v>2560</v>
      </c>
      <c r="AS1010" s="656">
        <v>244</v>
      </c>
      <c r="AT1010" s="406">
        <v>63139616.560000002</v>
      </c>
      <c r="AU1010" s="406">
        <v>62306935.899999999</v>
      </c>
      <c r="AV1010" s="406">
        <v>0</v>
      </c>
      <c r="AW1010" s="406">
        <v>0</v>
      </c>
      <c r="AX1010" s="406">
        <v>0</v>
      </c>
      <c r="AY1010" s="406">
        <v>0</v>
      </c>
      <c r="AZ1010" s="490" t="s">
        <v>152</v>
      </c>
    </row>
    <row r="1011" spans="1:56" ht="178.5">
      <c r="A1011" s="493" t="s">
        <v>2148</v>
      </c>
      <c r="B1011" s="494" t="s">
        <v>2149</v>
      </c>
      <c r="C1011" s="651" t="s">
        <v>2534</v>
      </c>
      <c r="D1011" s="635" t="s">
        <v>2535</v>
      </c>
      <c r="E1011" s="622" t="s">
        <v>2152</v>
      </c>
      <c r="F1011" s="652"/>
      <c r="G1011" s="652"/>
      <c r="H1011" s="636">
        <v>3</v>
      </c>
      <c r="I1011" s="652"/>
      <c r="J1011" s="636">
        <v>16</v>
      </c>
      <c r="K1011" s="653">
        <v>1</v>
      </c>
      <c r="L1011" s="636" t="s">
        <v>2041</v>
      </c>
      <c r="M1011" s="636"/>
      <c r="N1011" s="636"/>
      <c r="O1011" s="636"/>
      <c r="P1011" s="399" t="s">
        <v>186</v>
      </c>
      <c r="Q1011" s="399" t="s">
        <v>2557</v>
      </c>
      <c r="R1011" s="636" t="s">
        <v>269</v>
      </c>
      <c r="S1011" s="636"/>
      <c r="T1011" s="636" t="s">
        <v>85</v>
      </c>
      <c r="U1011" s="636"/>
      <c r="V1011" s="339" t="s">
        <v>1377</v>
      </c>
      <c r="W1011" s="654" t="s">
        <v>88</v>
      </c>
      <c r="X1011" s="636"/>
      <c r="Y1011" s="636"/>
      <c r="Z1011" s="636"/>
      <c r="AA1011" s="636"/>
      <c r="AB1011" s="399" t="s">
        <v>2558</v>
      </c>
      <c r="AC1011" s="655" t="s">
        <v>2544</v>
      </c>
      <c r="AD1011" s="326"/>
      <c r="AE1011" s="326"/>
      <c r="AF1011" s="326"/>
      <c r="AG1011" s="326"/>
      <c r="AH1011" s="326"/>
      <c r="AI1011" s="326"/>
      <c r="AJ1011" s="335"/>
      <c r="AK1011" s="335"/>
      <c r="AL1011" s="320"/>
      <c r="AM1011" s="320" t="s">
        <v>2545</v>
      </c>
      <c r="AN1011" s="330" t="s">
        <v>2546</v>
      </c>
      <c r="AO1011" s="656" t="s">
        <v>891</v>
      </c>
      <c r="AP1011" s="656" t="s">
        <v>200</v>
      </c>
      <c r="AQ1011" s="656" t="s">
        <v>2561</v>
      </c>
      <c r="AR1011" s="657" t="s">
        <v>2562</v>
      </c>
      <c r="AS1011" s="656">
        <v>244</v>
      </c>
      <c r="AT1011" s="406">
        <v>9359901.1999999993</v>
      </c>
      <c r="AU1011" s="406">
        <v>9311438.3000000007</v>
      </c>
      <c r="AV1011" s="406">
        <v>0</v>
      </c>
      <c r="AW1011" s="406">
        <v>0</v>
      </c>
      <c r="AX1011" s="406">
        <v>0</v>
      </c>
      <c r="AY1011" s="406">
        <v>0</v>
      </c>
      <c r="AZ1011" s="490" t="s">
        <v>315</v>
      </c>
    </row>
    <row r="1012" spans="1:56" ht="178.5">
      <c r="A1012" s="493"/>
      <c r="B1012" s="494"/>
      <c r="C1012" s="651" t="s">
        <v>2534</v>
      </c>
      <c r="D1012" s="635" t="s">
        <v>2535</v>
      </c>
      <c r="E1012" s="622" t="s">
        <v>2152</v>
      </c>
      <c r="F1012" s="652"/>
      <c r="G1012" s="652"/>
      <c r="H1012" s="636">
        <v>3</v>
      </c>
      <c r="I1012" s="652"/>
      <c r="J1012" s="636">
        <v>16</v>
      </c>
      <c r="K1012" s="653">
        <v>1</v>
      </c>
      <c r="L1012" s="636" t="s">
        <v>2041</v>
      </c>
      <c r="M1012" s="636"/>
      <c r="N1012" s="636"/>
      <c r="O1012" s="636"/>
      <c r="P1012" s="399" t="s">
        <v>186</v>
      </c>
      <c r="Q1012" s="399" t="s">
        <v>2563</v>
      </c>
      <c r="R1012" s="636"/>
      <c r="S1012" s="636"/>
      <c r="T1012" s="636">
        <v>3</v>
      </c>
      <c r="U1012" s="636"/>
      <c r="V1012" s="339">
        <v>9</v>
      </c>
      <c r="W1012" s="654">
        <v>1</v>
      </c>
      <c r="X1012" s="636"/>
      <c r="Y1012" s="636"/>
      <c r="Z1012" s="636"/>
      <c r="AA1012" s="636"/>
      <c r="AB1012" s="399" t="s">
        <v>1996</v>
      </c>
      <c r="AC1012" s="655" t="s">
        <v>2544</v>
      </c>
      <c r="AD1012" s="326"/>
      <c r="AE1012" s="326"/>
      <c r="AF1012" s="326"/>
      <c r="AG1012" s="326"/>
      <c r="AH1012" s="326"/>
      <c r="AI1012" s="326"/>
      <c r="AJ1012" s="335"/>
      <c r="AK1012" s="335"/>
      <c r="AL1012" s="320"/>
      <c r="AM1012" s="320" t="s">
        <v>2545</v>
      </c>
      <c r="AN1012" s="330" t="s">
        <v>2546</v>
      </c>
      <c r="AO1012" s="656" t="s">
        <v>891</v>
      </c>
      <c r="AP1012" s="656" t="s">
        <v>200</v>
      </c>
      <c r="AQ1012" s="656" t="s">
        <v>2564</v>
      </c>
      <c r="AR1012" s="657" t="s">
        <v>2565</v>
      </c>
      <c r="AS1012" s="656">
        <v>244</v>
      </c>
      <c r="AT1012" s="406">
        <v>0</v>
      </c>
      <c r="AU1012" s="406">
        <v>0</v>
      </c>
      <c r="AV1012" s="406">
        <v>0</v>
      </c>
      <c r="AW1012" s="406">
        <v>2050806</v>
      </c>
      <c r="AX1012" s="406"/>
      <c r="AY1012" s="406"/>
      <c r="AZ1012" s="490" t="s">
        <v>134</v>
      </c>
    </row>
    <row r="1013" spans="1:56" ht="178.5">
      <c r="A1013" s="493" t="s">
        <v>2148</v>
      </c>
      <c r="B1013" s="494" t="s">
        <v>2149</v>
      </c>
      <c r="C1013" s="651" t="s">
        <v>2534</v>
      </c>
      <c r="D1013" s="635" t="s">
        <v>2535</v>
      </c>
      <c r="E1013" s="622" t="s">
        <v>2152</v>
      </c>
      <c r="F1013" s="652"/>
      <c r="G1013" s="652"/>
      <c r="H1013" s="636">
        <v>3</v>
      </c>
      <c r="I1013" s="652"/>
      <c r="J1013" s="636">
        <v>16</v>
      </c>
      <c r="K1013" s="653">
        <v>1</v>
      </c>
      <c r="L1013" s="636" t="s">
        <v>2041</v>
      </c>
      <c r="M1013" s="636"/>
      <c r="N1013" s="636"/>
      <c r="O1013" s="636"/>
      <c r="P1013" s="399" t="s">
        <v>186</v>
      </c>
      <c r="Q1013" s="399" t="s">
        <v>2476</v>
      </c>
      <c r="R1013" s="636"/>
      <c r="S1013" s="636"/>
      <c r="T1013" s="636">
        <v>3</v>
      </c>
      <c r="U1013" s="636"/>
      <c r="V1013" s="339" t="s">
        <v>75</v>
      </c>
      <c r="W1013" s="654" t="s">
        <v>73</v>
      </c>
      <c r="X1013" s="636"/>
      <c r="Y1013" s="636"/>
      <c r="Z1013" s="636"/>
      <c r="AA1013" s="636"/>
      <c r="AB1013" s="399" t="s">
        <v>2543</v>
      </c>
      <c r="AC1013" s="655" t="s">
        <v>2544</v>
      </c>
      <c r="AD1013" s="326"/>
      <c r="AE1013" s="326"/>
      <c r="AF1013" s="326"/>
      <c r="AG1013" s="326"/>
      <c r="AH1013" s="326"/>
      <c r="AI1013" s="326"/>
      <c r="AJ1013" s="335"/>
      <c r="AK1013" s="335"/>
      <c r="AL1013" s="320"/>
      <c r="AM1013" s="320" t="s">
        <v>2545</v>
      </c>
      <c r="AN1013" s="330" t="s">
        <v>2546</v>
      </c>
      <c r="AO1013" s="656" t="s">
        <v>891</v>
      </c>
      <c r="AP1013" s="656" t="s">
        <v>200</v>
      </c>
      <c r="AQ1013" s="656" t="s">
        <v>2566</v>
      </c>
      <c r="AR1013" s="657" t="s">
        <v>607</v>
      </c>
      <c r="AS1013" s="656">
        <v>244</v>
      </c>
      <c r="AT1013" s="406">
        <v>2710973.47</v>
      </c>
      <c r="AU1013" s="406">
        <v>2710973.47</v>
      </c>
      <c r="AV1013" s="406">
        <v>6313880.9299999997</v>
      </c>
      <c r="AW1013" s="406">
        <v>600000</v>
      </c>
      <c r="AX1013" s="406">
        <v>450000</v>
      </c>
      <c r="AY1013" s="406">
        <v>450000</v>
      </c>
      <c r="AZ1013" s="490" t="s">
        <v>134</v>
      </c>
    </row>
    <row r="1014" spans="1:56" ht="89.25">
      <c r="A1014" s="493" t="s">
        <v>2148</v>
      </c>
      <c r="B1014" s="494" t="s">
        <v>2149</v>
      </c>
      <c r="C1014" s="651" t="s">
        <v>2456</v>
      </c>
      <c r="D1014" s="635" t="s">
        <v>79</v>
      </c>
      <c r="E1014" s="622" t="s">
        <v>2152</v>
      </c>
      <c r="F1014" s="652"/>
      <c r="G1014" s="652"/>
      <c r="H1014" s="636">
        <v>3</v>
      </c>
      <c r="I1014" s="652"/>
      <c r="J1014" s="636">
        <v>17</v>
      </c>
      <c r="K1014" s="653" t="s">
        <v>73</v>
      </c>
      <c r="L1014" s="636">
        <v>9</v>
      </c>
      <c r="M1014" s="636"/>
      <c r="N1014" s="636"/>
      <c r="O1014" s="636"/>
      <c r="P1014" s="399" t="s">
        <v>186</v>
      </c>
      <c r="Q1014" s="399" t="s">
        <v>2366</v>
      </c>
      <c r="R1014" s="636"/>
      <c r="S1014" s="636"/>
      <c r="T1014" s="636">
        <v>3</v>
      </c>
      <c r="U1014" s="636"/>
      <c r="V1014" s="339">
        <v>9</v>
      </c>
      <c r="W1014" s="654">
        <v>1</v>
      </c>
      <c r="X1014" s="636"/>
      <c r="Y1014" s="636"/>
      <c r="Z1014" s="636"/>
      <c r="AA1014" s="636"/>
      <c r="AB1014" s="399" t="s">
        <v>187</v>
      </c>
      <c r="AC1014" s="655" t="s">
        <v>2567</v>
      </c>
      <c r="AD1014" s="326"/>
      <c r="AE1014" s="326"/>
      <c r="AF1014" s="326"/>
      <c r="AG1014" s="326"/>
      <c r="AH1014" s="326"/>
      <c r="AI1014" s="326"/>
      <c r="AJ1014" s="335"/>
      <c r="AK1014" s="335"/>
      <c r="AL1014" s="320"/>
      <c r="AM1014" s="320" t="s">
        <v>2568</v>
      </c>
      <c r="AN1014" s="330" t="s">
        <v>2290</v>
      </c>
      <c r="AO1014" s="656" t="s">
        <v>99</v>
      </c>
      <c r="AP1014" s="656" t="s">
        <v>68</v>
      </c>
      <c r="AQ1014" s="656" t="s">
        <v>2569</v>
      </c>
      <c r="AR1014" s="657" t="s">
        <v>1963</v>
      </c>
      <c r="AS1014" s="656">
        <v>853</v>
      </c>
      <c r="AT1014" s="406">
        <v>751000</v>
      </c>
      <c r="AU1014" s="406">
        <v>701000</v>
      </c>
      <c r="AV1014" s="406">
        <v>101657</v>
      </c>
      <c r="AW1014" s="406">
        <v>0</v>
      </c>
      <c r="AX1014" s="406">
        <v>0</v>
      </c>
      <c r="AY1014" s="406">
        <v>0</v>
      </c>
      <c r="AZ1014" s="490" t="s">
        <v>134</v>
      </c>
    </row>
    <row r="1015" spans="1:56" ht="102">
      <c r="A1015" s="493" t="s">
        <v>2148</v>
      </c>
      <c r="B1015" s="494" t="s">
        <v>2149</v>
      </c>
      <c r="C1015" s="651" t="s">
        <v>2456</v>
      </c>
      <c r="D1015" s="635" t="s">
        <v>79</v>
      </c>
      <c r="E1015" s="622" t="s">
        <v>2570</v>
      </c>
      <c r="F1015" s="652"/>
      <c r="G1015" s="652"/>
      <c r="H1015" s="636">
        <v>6</v>
      </c>
      <c r="I1015" s="652"/>
      <c r="J1015" s="636">
        <v>23</v>
      </c>
      <c r="K1015" s="653">
        <v>3</v>
      </c>
      <c r="L1015" s="636"/>
      <c r="M1015" s="636"/>
      <c r="N1015" s="636"/>
      <c r="O1015" s="636"/>
      <c r="P1015" s="399" t="s">
        <v>218</v>
      </c>
      <c r="Q1015" s="399" t="s">
        <v>2459</v>
      </c>
      <c r="R1015" s="636"/>
      <c r="S1015" s="636"/>
      <c r="T1015" s="636"/>
      <c r="U1015" s="636"/>
      <c r="V1015" s="339">
        <v>11</v>
      </c>
      <c r="W1015" s="654">
        <v>1</v>
      </c>
      <c r="X1015" s="636"/>
      <c r="Y1015" s="636" t="s">
        <v>69</v>
      </c>
      <c r="Z1015" s="636"/>
      <c r="AA1015" s="636"/>
      <c r="AB1015" s="399" t="s">
        <v>220</v>
      </c>
      <c r="AC1015" s="655" t="s">
        <v>2571</v>
      </c>
      <c r="AD1015" s="326"/>
      <c r="AE1015" s="326"/>
      <c r="AF1015" s="326"/>
      <c r="AG1015" s="326"/>
      <c r="AH1015" s="326"/>
      <c r="AI1015" s="326"/>
      <c r="AJ1015" s="335"/>
      <c r="AK1015" s="335"/>
      <c r="AL1015" s="320"/>
      <c r="AM1015" s="320" t="s">
        <v>222</v>
      </c>
      <c r="AN1015" s="330" t="s">
        <v>2572</v>
      </c>
      <c r="AO1015" s="656" t="s">
        <v>891</v>
      </c>
      <c r="AP1015" s="656" t="s">
        <v>891</v>
      </c>
      <c r="AQ1015" s="656" t="s">
        <v>2573</v>
      </c>
      <c r="AR1015" s="657" t="s">
        <v>111</v>
      </c>
      <c r="AS1015" s="656">
        <v>122</v>
      </c>
      <c r="AT1015" s="406">
        <v>895677.5</v>
      </c>
      <c r="AU1015" s="406">
        <v>859317.79</v>
      </c>
      <c r="AV1015" s="406">
        <v>895655.5</v>
      </c>
      <c r="AW1015" s="406">
        <v>831852.5</v>
      </c>
      <c r="AX1015" s="406">
        <v>831852.5</v>
      </c>
      <c r="AY1015" s="406">
        <v>831852.5</v>
      </c>
      <c r="AZ1015" s="490" t="s">
        <v>134</v>
      </c>
    </row>
    <row r="1016" spans="1:56" ht="102">
      <c r="A1016" s="493" t="s">
        <v>2148</v>
      </c>
      <c r="B1016" s="494" t="s">
        <v>2149</v>
      </c>
      <c r="C1016" s="651" t="s">
        <v>2456</v>
      </c>
      <c r="D1016" s="635" t="s">
        <v>79</v>
      </c>
      <c r="E1016" s="622" t="s">
        <v>2574</v>
      </c>
      <c r="F1016" s="652"/>
      <c r="G1016" s="652"/>
      <c r="H1016" s="636">
        <v>6</v>
      </c>
      <c r="I1016" s="652"/>
      <c r="J1016" s="636">
        <v>23</v>
      </c>
      <c r="K1016" s="653">
        <v>3</v>
      </c>
      <c r="L1016" s="636"/>
      <c r="M1016" s="636"/>
      <c r="N1016" s="636"/>
      <c r="O1016" s="636"/>
      <c r="P1016" s="399" t="s">
        <v>218</v>
      </c>
      <c r="Q1016" s="399" t="s">
        <v>2459</v>
      </c>
      <c r="R1016" s="636"/>
      <c r="S1016" s="636"/>
      <c r="T1016" s="636"/>
      <c r="U1016" s="636"/>
      <c r="V1016" s="339">
        <v>11</v>
      </c>
      <c r="W1016" s="654">
        <v>1</v>
      </c>
      <c r="X1016" s="636"/>
      <c r="Y1016" s="636" t="s">
        <v>69</v>
      </c>
      <c r="Z1016" s="636"/>
      <c r="AA1016" s="636"/>
      <c r="AB1016" s="399" t="s">
        <v>220</v>
      </c>
      <c r="AC1016" s="655" t="s">
        <v>2571</v>
      </c>
      <c r="AD1016" s="326"/>
      <c r="AE1016" s="326"/>
      <c r="AF1016" s="326"/>
      <c r="AG1016" s="326"/>
      <c r="AH1016" s="326"/>
      <c r="AI1016" s="326"/>
      <c r="AJ1016" s="335"/>
      <c r="AK1016" s="335"/>
      <c r="AL1016" s="320"/>
      <c r="AM1016" s="320" t="s">
        <v>222</v>
      </c>
      <c r="AN1016" s="330" t="s">
        <v>2572</v>
      </c>
      <c r="AO1016" s="656" t="s">
        <v>891</v>
      </c>
      <c r="AP1016" s="656" t="s">
        <v>891</v>
      </c>
      <c r="AQ1016" s="656" t="s">
        <v>2573</v>
      </c>
      <c r="AR1016" s="657" t="s">
        <v>111</v>
      </c>
      <c r="AS1016" s="656">
        <v>129</v>
      </c>
      <c r="AT1016" s="406">
        <v>270462.5</v>
      </c>
      <c r="AU1016" s="406">
        <v>259113.54</v>
      </c>
      <c r="AV1016" s="406">
        <v>270487.96000000002</v>
      </c>
      <c r="AW1016" s="406">
        <v>251219.46</v>
      </c>
      <c r="AX1016" s="406">
        <v>251219.46</v>
      </c>
      <c r="AY1016" s="406">
        <v>251219.46</v>
      </c>
      <c r="AZ1016" s="490" t="s">
        <v>134</v>
      </c>
    </row>
    <row r="1017" spans="1:56" ht="89.25">
      <c r="A1017" s="493" t="s">
        <v>2148</v>
      </c>
      <c r="B1017" s="494" t="s">
        <v>2149</v>
      </c>
      <c r="C1017" s="651" t="s">
        <v>2456</v>
      </c>
      <c r="D1017" s="635" t="s">
        <v>79</v>
      </c>
      <c r="E1017" s="622" t="s">
        <v>2152</v>
      </c>
      <c r="F1017" s="652"/>
      <c r="G1017" s="652"/>
      <c r="H1017" s="636">
        <v>3</v>
      </c>
      <c r="I1017" s="652"/>
      <c r="J1017" s="636">
        <v>17</v>
      </c>
      <c r="K1017" s="653">
        <v>3</v>
      </c>
      <c r="L1017" s="636"/>
      <c r="M1017" s="636"/>
      <c r="N1017" s="636"/>
      <c r="O1017" s="636"/>
      <c r="P1017" s="399" t="s">
        <v>186</v>
      </c>
      <c r="Q1017" s="399" t="s">
        <v>2476</v>
      </c>
      <c r="R1017" s="636"/>
      <c r="S1017" s="636"/>
      <c r="T1017" s="636">
        <v>3</v>
      </c>
      <c r="U1017" s="636"/>
      <c r="V1017" s="339">
        <v>9</v>
      </c>
      <c r="W1017" s="654">
        <v>1</v>
      </c>
      <c r="X1017" s="636"/>
      <c r="Y1017" s="636"/>
      <c r="Z1017" s="636"/>
      <c r="AA1017" s="636"/>
      <c r="AB1017" s="399" t="s">
        <v>187</v>
      </c>
      <c r="AC1017" s="655" t="s">
        <v>2575</v>
      </c>
      <c r="AD1017" s="326"/>
      <c r="AE1017" s="326"/>
      <c r="AF1017" s="326"/>
      <c r="AG1017" s="326"/>
      <c r="AH1017" s="326"/>
      <c r="AI1017" s="326"/>
      <c r="AJ1017" s="335"/>
      <c r="AK1017" s="335"/>
      <c r="AL1017" s="320"/>
      <c r="AM1017" s="320" t="s">
        <v>2576</v>
      </c>
      <c r="AN1017" s="330" t="s">
        <v>2577</v>
      </c>
      <c r="AO1017" s="656" t="s">
        <v>891</v>
      </c>
      <c r="AP1017" s="656" t="s">
        <v>891</v>
      </c>
      <c r="AQ1017" s="656" t="s">
        <v>2573</v>
      </c>
      <c r="AR1017" s="657" t="s">
        <v>111</v>
      </c>
      <c r="AS1017" s="656">
        <v>244</v>
      </c>
      <c r="AT1017" s="406">
        <v>6376464.8300000001</v>
      </c>
      <c r="AU1017" s="406">
        <v>6022668.0899999999</v>
      </c>
      <c r="AV1017" s="406">
        <v>5848708.4000000004</v>
      </c>
      <c r="AW1017" s="406">
        <v>4405423.3899999997</v>
      </c>
      <c r="AX1017" s="406">
        <v>4432941.96</v>
      </c>
      <c r="AY1017" s="406">
        <v>4433747.46</v>
      </c>
      <c r="AZ1017" s="490" t="s">
        <v>134</v>
      </c>
      <c r="BA1017" s="253" t="s">
        <v>2578</v>
      </c>
      <c r="BB1017" s="253">
        <f>5389468.77-5</f>
        <v>5389463.7699999996</v>
      </c>
      <c r="BC1017" s="253">
        <f>5431751.93-10</f>
        <v>5431741.9299999997</v>
      </c>
      <c r="BD1017" s="275">
        <f>5455527.83-8</f>
        <v>5455519.8300000001</v>
      </c>
    </row>
    <row r="1018" spans="1:56" ht="89.25">
      <c r="A1018" s="493"/>
      <c r="B1018" s="494" t="s">
        <v>2149</v>
      </c>
      <c r="C1018" s="651" t="s">
        <v>2456</v>
      </c>
      <c r="D1018" s="635" t="s">
        <v>79</v>
      </c>
      <c r="E1018" s="622" t="s">
        <v>2152</v>
      </c>
      <c r="F1018" s="652"/>
      <c r="G1018" s="652"/>
      <c r="H1018" s="636">
        <v>3</v>
      </c>
      <c r="I1018" s="652"/>
      <c r="J1018" s="636">
        <v>17</v>
      </c>
      <c r="K1018" s="653">
        <v>3</v>
      </c>
      <c r="L1018" s="636"/>
      <c r="M1018" s="636"/>
      <c r="N1018" s="636"/>
      <c r="O1018" s="636"/>
      <c r="P1018" s="399" t="s">
        <v>186</v>
      </c>
      <c r="Q1018" s="399" t="s">
        <v>2476</v>
      </c>
      <c r="R1018" s="636"/>
      <c r="S1018" s="636"/>
      <c r="T1018" s="636">
        <v>3</v>
      </c>
      <c r="U1018" s="636"/>
      <c r="V1018" s="339">
        <v>9</v>
      </c>
      <c r="W1018" s="654">
        <v>1</v>
      </c>
      <c r="X1018" s="636"/>
      <c r="Y1018" s="636"/>
      <c r="Z1018" s="636"/>
      <c r="AA1018" s="636"/>
      <c r="AB1018" s="399" t="s">
        <v>187</v>
      </c>
      <c r="AC1018" s="655" t="s">
        <v>2575</v>
      </c>
      <c r="AD1018" s="326"/>
      <c r="AE1018" s="326"/>
      <c r="AF1018" s="326"/>
      <c r="AG1018" s="326"/>
      <c r="AH1018" s="326"/>
      <c r="AI1018" s="326"/>
      <c r="AJ1018" s="335"/>
      <c r="AK1018" s="335"/>
      <c r="AL1018" s="320"/>
      <c r="AM1018" s="320" t="s">
        <v>2576</v>
      </c>
      <c r="AN1018" s="330" t="s">
        <v>2577</v>
      </c>
      <c r="AO1018" s="656" t="s">
        <v>891</v>
      </c>
      <c r="AP1018" s="656" t="s">
        <v>891</v>
      </c>
      <c r="AQ1018" s="656" t="s">
        <v>2573</v>
      </c>
      <c r="AR1018" s="657" t="s">
        <v>111</v>
      </c>
      <c r="AS1018" s="656" t="s">
        <v>227</v>
      </c>
      <c r="AT1018" s="406"/>
      <c r="AU1018" s="406"/>
      <c r="AV1018" s="406"/>
      <c r="AW1018" s="406">
        <v>984039.38</v>
      </c>
      <c r="AX1018" s="406">
        <v>998799.97</v>
      </c>
      <c r="AY1018" s="406">
        <v>1021772.37</v>
      </c>
      <c r="AZ1018" s="490" t="s">
        <v>134</v>
      </c>
    </row>
    <row r="1019" spans="1:56" ht="89.25">
      <c r="A1019" s="493" t="s">
        <v>2148</v>
      </c>
      <c r="B1019" s="494" t="s">
        <v>2149</v>
      </c>
      <c r="C1019" s="651" t="s">
        <v>2456</v>
      </c>
      <c r="D1019" s="635" t="s">
        <v>79</v>
      </c>
      <c r="E1019" s="622" t="s">
        <v>2152</v>
      </c>
      <c r="F1019" s="652"/>
      <c r="G1019" s="652"/>
      <c r="H1019" s="636">
        <v>3</v>
      </c>
      <c r="I1019" s="652"/>
      <c r="J1019" s="636">
        <v>17</v>
      </c>
      <c r="K1019" s="653">
        <v>3</v>
      </c>
      <c r="L1019" s="636"/>
      <c r="M1019" s="636"/>
      <c r="N1019" s="636"/>
      <c r="O1019" s="636"/>
      <c r="P1019" s="399" t="s">
        <v>186</v>
      </c>
      <c r="Q1019" s="399" t="s">
        <v>2366</v>
      </c>
      <c r="R1019" s="636"/>
      <c r="S1019" s="636"/>
      <c r="T1019" s="636">
        <v>3</v>
      </c>
      <c r="U1019" s="636"/>
      <c r="V1019" s="339">
        <v>9</v>
      </c>
      <c r="W1019" s="654">
        <v>1</v>
      </c>
      <c r="X1019" s="636"/>
      <c r="Y1019" s="636"/>
      <c r="Z1019" s="636"/>
      <c r="AA1019" s="636"/>
      <c r="AB1019" s="399" t="s">
        <v>187</v>
      </c>
      <c r="AC1019" s="655" t="s">
        <v>2575</v>
      </c>
      <c r="AD1019" s="326"/>
      <c r="AE1019" s="326"/>
      <c r="AF1019" s="326"/>
      <c r="AG1019" s="326"/>
      <c r="AH1019" s="326"/>
      <c r="AI1019" s="326"/>
      <c r="AJ1019" s="335"/>
      <c r="AK1019" s="335"/>
      <c r="AL1019" s="320"/>
      <c r="AM1019" s="320" t="s">
        <v>2579</v>
      </c>
      <c r="AN1019" s="330" t="s">
        <v>2577</v>
      </c>
      <c r="AO1019" s="656" t="s">
        <v>891</v>
      </c>
      <c r="AP1019" s="656" t="s">
        <v>891</v>
      </c>
      <c r="AQ1019" s="656" t="s">
        <v>2573</v>
      </c>
      <c r="AR1019" s="657" t="s">
        <v>111</v>
      </c>
      <c r="AS1019" s="656">
        <v>851</v>
      </c>
      <c r="AT1019" s="406">
        <v>69000</v>
      </c>
      <c r="AU1019" s="406">
        <v>2031</v>
      </c>
      <c r="AV1019" s="406">
        <v>17343</v>
      </c>
      <c r="AW1019" s="406">
        <v>69000</v>
      </c>
      <c r="AX1019" s="406">
        <v>69000</v>
      </c>
      <c r="AY1019" s="406">
        <v>69000</v>
      </c>
      <c r="AZ1019" s="490" t="s">
        <v>134</v>
      </c>
    </row>
    <row r="1020" spans="1:56" ht="89.25">
      <c r="A1020" s="493" t="s">
        <v>2148</v>
      </c>
      <c r="B1020" s="494" t="s">
        <v>2149</v>
      </c>
      <c r="C1020" s="651" t="s">
        <v>2456</v>
      </c>
      <c r="D1020" s="635" t="s">
        <v>79</v>
      </c>
      <c r="E1020" s="622" t="s">
        <v>2152</v>
      </c>
      <c r="F1020" s="652"/>
      <c r="G1020" s="652"/>
      <c r="H1020" s="636">
        <v>3</v>
      </c>
      <c r="I1020" s="652"/>
      <c r="J1020" s="636">
        <v>17</v>
      </c>
      <c r="K1020" s="653">
        <v>3</v>
      </c>
      <c r="L1020" s="636"/>
      <c r="M1020" s="636"/>
      <c r="N1020" s="636"/>
      <c r="O1020" s="636"/>
      <c r="P1020" s="399" t="s">
        <v>186</v>
      </c>
      <c r="Q1020" s="399" t="s">
        <v>2366</v>
      </c>
      <c r="R1020" s="636"/>
      <c r="S1020" s="636"/>
      <c r="T1020" s="636">
        <v>3</v>
      </c>
      <c r="U1020" s="636"/>
      <c r="V1020" s="339">
        <v>9</v>
      </c>
      <c r="W1020" s="654">
        <v>1</v>
      </c>
      <c r="X1020" s="636"/>
      <c r="Y1020" s="636"/>
      <c r="Z1020" s="636"/>
      <c r="AA1020" s="636"/>
      <c r="AB1020" s="399" t="s">
        <v>187</v>
      </c>
      <c r="AC1020" s="655" t="s">
        <v>2575</v>
      </c>
      <c r="AD1020" s="326"/>
      <c r="AE1020" s="326"/>
      <c r="AF1020" s="326"/>
      <c r="AG1020" s="326"/>
      <c r="AH1020" s="326"/>
      <c r="AI1020" s="326"/>
      <c r="AJ1020" s="335"/>
      <c r="AK1020" s="335"/>
      <c r="AL1020" s="320"/>
      <c r="AM1020" s="320" t="s">
        <v>2579</v>
      </c>
      <c r="AN1020" s="330" t="s">
        <v>2577</v>
      </c>
      <c r="AO1020" s="656" t="s">
        <v>891</v>
      </c>
      <c r="AP1020" s="656" t="s">
        <v>891</v>
      </c>
      <c r="AQ1020" s="656" t="s">
        <v>2573</v>
      </c>
      <c r="AR1020" s="657" t="s">
        <v>111</v>
      </c>
      <c r="AS1020" s="656">
        <v>852</v>
      </c>
      <c r="AT1020" s="406">
        <v>39000</v>
      </c>
      <c r="AU1020" s="406">
        <v>31832.6</v>
      </c>
      <c r="AV1020" s="406">
        <v>40000</v>
      </c>
      <c r="AW1020" s="406">
        <v>40000</v>
      </c>
      <c r="AX1020" s="406">
        <v>40000</v>
      </c>
      <c r="AY1020" s="406">
        <v>40000</v>
      </c>
      <c r="AZ1020" s="490" t="s">
        <v>134</v>
      </c>
    </row>
    <row r="1021" spans="1:56" ht="357">
      <c r="A1021" s="493" t="s">
        <v>2148</v>
      </c>
      <c r="B1021" s="494" t="s">
        <v>2149</v>
      </c>
      <c r="C1021" s="651" t="s">
        <v>2456</v>
      </c>
      <c r="D1021" s="635" t="s">
        <v>79</v>
      </c>
      <c r="E1021" s="622" t="s">
        <v>2580</v>
      </c>
      <c r="F1021" s="652"/>
      <c r="G1021" s="652"/>
      <c r="H1021" s="636" t="s">
        <v>82</v>
      </c>
      <c r="I1021" s="652"/>
      <c r="J1021" s="636" t="s">
        <v>83</v>
      </c>
      <c r="K1021" s="653" t="s">
        <v>2340</v>
      </c>
      <c r="L1021" s="636" t="s">
        <v>85</v>
      </c>
      <c r="M1021" s="636"/>
      <c r="N1021" s="636"/>
      <c r="O1021" s="636"/>
      <c r="P1021" s="399" t="s">
        <v>2581</v>
      </c>
      <c r="Q1021" s="399" t="s">
        <v>2582</v>
      </c>
      <c r="R1021" s="636" t="s">
        <v>2583</v>
      </c>
      <c r="S1021" s="636"/>
      <c r="T1021" s="636" t="s">
        <v>85</v>
      </c>
      <c r="U1021" s="636"/>
      <c r="V1021" s="339" t="s">
        <v>2584</v>
      </c>
      <c r="W1021" s="654" t="s">
        <v>88</v>
      </c>
      <c r="X1021" s="636" t="s">
        <v>2585</v>
      </c>
      <c r="Y1021" s="636"/>
      <c r="Z1021" s="636"/>
      <c r="AA1021" s="636"/>
      <c r="AB1021" s="399" t="s">
        <v>2586</v>
      </c>
      <c r="AC1021" s="655" t="s">
        <v>2587</v>
      </c>
      <c r="AD1021" s="326"/>
      <c r="AE1021" s="326"/>
      <c r="AF1021" s="326"/>
      <c r="AG1021" s="326"/>
      <c r="AH1021" s="326"/>
      <c r="AI1021" s="326"/>
      <c r="AJ1021" s="335" t="s">
        <v>2588</v>
      </c>
      <c r="AK1021" s="335"/>
      <c r="AL1021" s="320"/>
      <c r="AM1021" s="320"/>
      <c r="AN1021" s="330" t="s">
        <v>2589</v>
      </c>
      <c r="AO1021" s="656" t="s">
        <v>891</v>
      </c>
      <c r="AP1021" s="656" t="s">
        <v>891</v>
      </c>
      <c r="AQ1021" s="656" t="s">
        <v>2590</v>
      </c>
      <c r="AR1021" s="657" t="s">
        <v>121</v>
      </c>
      <c r="AS1021" s="656">
        <v>129</v>
      </c>
      <c r="AT1021" s="406">
        <v>523202.28</v>
      </c>
      <c r="AU1021" s="406">
        <v>523202.28</v>
      </c>
      <c r="AV1021" s="406"/>
      <c r="AW1021" s="406"/>
      <c r="AX1021" s="406"/>
      <c r="AY1021" s="406"/>
      <c r="AZ1021" s="490" t="s">
        <v>152</v>
      </c>
    </row>
    <row r="1022" spans="1:56" ht="404.25" customHeight="1">
      <c r="A1022" s="493" t="s">
        <v>2148</v>
      </c>
      <c r="B1022" s="494" t="s">
        <v>2149</v>
      </c>
      <c r="C1022" s="651" t="s">
        <v>2456</v>
      </c>
      <c r="D1022" s="635" t="s">
        <v>79</v>
      </c>
      <c r="E1022" s="622" t="s">
        <v>2580</v>
      </c>
      <c r="F1022" s="652"/>
      <c r="G1022" s="652"/>
      <c r="H1022" s="636" t="s">
        <v>82</v>
      </c>
      <c r="I1022" s="652"/>
      <c r="J1022" s="636" t="s">
        <v>83</v>
      </c>
      <c r="K1022" s="653" t="s">
        <v>2340</v>
      </c>
      <c r="L1022" s="636" t="s">
        <v>85</v>
      </c>
      <c r="M1022" s="636"/>
      <c r="N1022" s="636"/>
      <c r="O1022" s="636"/>
      <c r="P1022" s="399" t="s">
        <v>2581</v>
      </c>
      <c r="Q1022" s="399" t="s">
        <v>2591</v>
      </c>
      <c r="R1022" s="636"/>
      <c r="S1022" s="636"/>
      <c r="T1022" s="636" t="s">
        <v>85</v>
      </c>
      <c r="U1022" s="636"/>
      <c r="V1022" s="339" t="s">
        <v>2584</v>
      </c>
      <c r="W1022" s="654" t="s">
        <v>88</v>
      </c>
      <c r="X1022" s="636"/>
      <c r="Y1022" s="636"/>
      <c r="Z1022" s="636"/>
      <c r="AA1022" s="636"/>
      <c r="AB1022" s="399" t="s">
        <v>2592</v>
      </c>
      <c r="AC1022" s="655" t="s">
        <v>2587</v>
      </c>
      <c r="AD1022" s="326"/>
      <c r="AE1022" s="326"/>
      <c r="AF1022" s="326"/>
      <c r="AG1022" s="326"/>
      <c r="AH1022" s="326"/>
      <c r="AI1022" s="326"/>
      <c r="AJ1022" s="335" t="s">
        <v>2588</v>
      </c>
      <c r="AK1022" s="335"/>
      <c r="AL1022" s="320"/>
      <c r="AM1022" s="320"/>
      <c r="AN1022" s="330" t="s">
        <v>2589</v>
      </c>
      <c r="AO1022" s="656" t="s">
        <v>891</v>
      </c>
      <c r="AP1022" s="656" t="s">
        <v>891</v>
      </c>
      <c r="AQ1022" s="656" t="s">
        <v>2590</v>
      </c>
      <c r="AR1022" s="657" t="s">
        <v>121</v>
      </c>
      <c r="AS1022" s="656">
        <v>129</v>
      </c>
      <c r="AT1022" s="406">
        <v>9963235.4299999997</v>
      </c>
      <c r="AU1022" s="406">
        <v>9962525.6799999997</v>
      </c>
      <c r="AV1022" s="406">
        <v>11942619.23</v>
      </c>
      <c r="AW1022" s="406">
        <v>11336708.84</v>
      </c>
      <c r="AX1022" s="406">
        <v>11336708.84</v>
      </c>
      <c r="AY1022" s="406">
        <v>11336708.84</v>
      </c>
      <c r="AZ1022" s="490" t="s">
        <v>134</v>
      </c>
    </row>
    <row r="1023" spans="1:56" ht="357">
      <c r="A1023" s="493" t="s">
        <v>2148</v>
      </c>
      <c r="B1023" s="494" t="s">
        <v>2149</v>
      </c>
      <c r="C1023" s="651" t="s">
        <v>2593</v>
      </c>
      <c r="D1023" s="635" t="s">
        <v>91</v>
      </c>
      <c r="E1023" s="622" t="s">
        <v>2580</v>
      </c>
      <c r="F1023" s="652"/>
      <c r="G1023" s="652"/>
      <c r="H1023" s="636" t="s">
        <v>82</v>
      </c>
      <c r="I1023" s="652"/>
      <c r="J1023" s="636" t="s">
        <v>83</v>
      </c>
      <c r="K1023" s="653" t="s">
        <v>2340</v>
      </c>
      <c r="L1023" s="636" t="s">
        <v>85</v>
      </c>
      <c r="M1023" s="636"/>
      <c r="N1023" s="636"/>
      <c r="O1023" s="636"/>
      <c r="P1023" s="399" t="s">
        <v>2581</v>
      </c>
      <c r="Q1023" s="399" t="s">
        <v>2582</v>
      </c>
      <c r="R1023" s="636" t="s">
        <v>2583</v>
      </c>
      <c r="S1023" s="636"/>
      <c r="T1023" s="636" t="s">
        <v>85</v>
      </c>
      <c r="U1023" s="636"/>
      <c r="V1023" s="339" t="s">
        <v>2584</v>
      </c>
      <c r="W1023" s="654" t="s">
        <v>88</v>
      </c>
      <c r="X1023" s="636" t="s">
        <v>2585</v>
      </c>
      <c r="Y1023" s="636"/>
      <c r="Z1023" s="636"/>
      <c r="AA1023" s="636"/>
      <c r="AB1023" s="399" t="s">
        <v>2586</v>
      </c>
      <c r="AC1023" s="655" t="s">
        <v>2594</v>
      </c>
      <c r="AD1023" s="326"/>
      <c r="AE1023" s="326"/>
      <c r="AF1023" s="326"/>
      <c r="AG1023" s="326"/>
      <c r="AH1023" s="326"/>
      <c r="AI1023" s="326"/>
      <c r="AJ1023" s="335" t="s">
        <v>2595</v>
      </c>
      <c r="AK1023" s="335"/>
      <c r="AL1023" s="320"/>
      <c r="AM1023" s="320"/>
      <c r="AN1023" s="330" t="s">
        <v>2589</v>
      </c>
      <c r="AO1023" s="656" t="s">
        <v>891</v>
      </c>
      <c r="AP1023" s="656" t="s">
        <v>891</v>
      </c>
      <c r="AQ1023" s="656" t="s">
        <v>2590</v>
      </c>
      <c r="AR1023" s="657" t="s">
        <v>121</v>
      </c>
      <c r="AS1023" s="656">
        <v>121</v>
      </c>
      <c r="AT1023" s="406">
        <v>1732458.12</v>
      </c>
      <c r="AU1023" s="406">
        <v>1732458.12</v>
      </c>
      <c r="AV1023" s="406"/>
      <c r="AW1023" s="406"/>
      <c r="AX1023" s="406"/>
      <c r="AY1023" s="406"/>
      <c r="AZ1023" s="490" t="s">
        <v>152</v>
      </c>
    </row>
    <row r="1024" spans="1:56" ht="267.75">
      <c r="A1024" s="493" t="s">
        <v>2148</v>
      </c>
      <c r="B1024" s="494" t="s">
        <v>2149</v>
      </c>
      <c r="C1024" s="651" t="s">
        <v>2593</v>
      </c>
      <c r="D1024" s="635" t="s">
        <v>91</v>
      </c>
      <c r="E1024" s="622" t="s">
        <v>2580</v>
      </c>
      <c r="F1024" s="652"/>
      <c r="G1024" s="652"/>
      <c r="H1024" s="636" t="s">
        <v>82</v>
      </c>
      <c r="I1024" s="652"/>
      <c r="J1024" s="636" t="s">
        <v>83</v>
      </c>
      <c r="K1024" s="653" t="s">
        <v>2340</v>
      </c>
      <c r="L1024" s="636" t="s">
        <v>85</v>
      </c>
      <c r="M1024" s="636"/>
      <c r="N1024" s="636"/>
      <c r="O1024" s="636"/>
      <c r="P1024" s="399" t="s">
        <v>2581</v>
      </c>
      <c r="Q1024" s="399" t="s">
        <v>2596</v>
      </c>
      <c r="R1024" s="636"/>
      <c r="S1024" s="636"/>
      <c r="T1024" s="636" t="s">
        <v>85</v>
      </c>
      <c r="U1024" s="636"/>
      <c r="V1024" s="339" t="s">
        <v>2584</v>
      </c>
      <c r="W1024" s="654" t="s">
        <v>88</v>
      </c>
      <c r="X1024" s="636"/>
      <c r="Y1024" s="636"/>
      <c r="Z1024" s="636"/>
      <c r="AA1024" s="636"/>
      <c r="AB1024" s="399" t="s">
        <v>2592</v>
      </c>
      <c r="AC1024" s="655" t="s">
        <v>2594</v>
      </c>
      <c r="AD1024" s="326"/>
      <c r="AE1024" s="326"/>
      <c r="AF1024" s="326"/>
      <c r="AG1024" s="326"/>
      <c r="AH1024" s="326"/>
      <c r="AI1024" s="326"/>
      <c r="AJ1024" s="335" t="s">
        <v>2595</v>
      </c>
      <c r="AK1024" s="335"/>
      <c r="AL1024" s="320"/>
      <c r="AM1024" s="320"/>
      <c r="AN1024" s="330" t="s">
        <v>2589</v>
      </c>
      <c r="AO1024" s="656" t="s">
        <v>891</v>
      </c>
      <c r="AP1024" s="656" t="s">
        <v>891</v>
      </c>
      <c r="AQ1024" s="656" t="s">
        <v>2590</v>
      </c>
      <c r="AR1024" s="657" t="s">
        <v>121</v>
      </c>
      <c r="AS1024" s="656">
        <v>121</v>
      </c>
      <c r="AT1024" s="406">
        <v>33508555.98</v>
      </c>
      <c r="AU1024" s="406">
        <v>33508555.98</v>
      </c>
      <c r="AV1024" s="406">
        <v>40071073.75</v>
      </c>
      <c r="AW1024" s="406">
        <v>37538771</v>
      </c>
      <c r="AX1024" s="406">
        <v>37538771</v>
      </c>
      <c r="AY1024" s="406">
        <v>37538771</v>
      </c>
      <c r="AZ1024" s="490" t="s">
        <v>134</v>
      </c>
    </row>
    <row r="1025" spans="1:16382" ht="204">
      <c r="A1025" s="493" t="s">
        <v>2148</v>
      </c>
      <c r="B1025" s="494" t="s">
        <v>2149</v>
      </c>
      <c r="C1025" s="651" t="s">
        <v>2597</v>
      </c>
      <c r="D1025" s="635" t="s">
        <v>2598</v>
      </c>
      <c r="E1025" s="622" t="s">
        <v>2152</v>
      </c>
      <c r="F1025" s="652"/>
      <c r="G1025" s="652"/>
      <c r="H1025" s="636">
        <v>3</v>
      </c>
      <c r="I1025" s="652"/>
      <c r="J1025" s="636">
        <v>17</v>
      </c>
      <c r="K1025" s="653">
        <v>1</v>
      </c>
      <c r="L1025" s="636" t="s">
        <v>2471</v>
      </c>
      <c r="M1025" s="636"/>
      <c r="N1025" s="636"/>
      <c r="O1025" s="636"/>
      <c r="P1025" s="399" t="s">
        <v>186</v>
      </c>
      <c r="Q1025" s="399" t="s">
        <v>2153</v>
      </c>
      <c r="R1025" s="636"/>
      <c r="S1025" s="636"/>
      <c r="T1025" s="636" t="s">
        <v>71</v>
      </c>
      <c r="U1025" s="636"/>
      <c r="V1025" s="339" t="s">
        <v>75</v>
      </c>
      <c r="W1025" s="654" t="s">
        <v>73</v>
      </c>
      <c r="X1025" s="636"/>
      <c r="Y1025" s="636"/>
      <c r="Z1025" s="636"/>
      <c r="AA1025" s="636"/>
      <c r="AB1025" s="399" t="s">
        <v>187</v>
      </c>
      <c r="AC1025" s="655" t="s">
        <v>2330</v>
      </c>
      <c r="AD1025" s="326"/>
      <c r="AE1025" s="326"/>
      <c r="AF1025" s="326"/>
      <c r="AG1025" s="326"/>
      <c r="AH1025" s="326"/>
      <c r="AI1025" s="326"/>
      <c r="AJ1025" s="335"/>
      <c r="AK1025" s="335"/>
      <c r="AL1025" s="320"/>
      <c r="AM1025" s="320" t="s">
        <v>2370</v>
      </c>
      <c r="AN1025" s="330" t="s">
        <v>2290</v>
      </c>
      <c r="AO1025" s="656" t="s">
        <v>430</v>
      </c>
      <c r="AP1025" s="656">
        <v>12</v>
      </c>
      <c r="AQ1025" s="656" t="s">
        <v>2599</v>
      </c>
      <c r="AR1025" s="657" t="s">
        <v>2600</v>
      </c>
      <c r="AS1025" s="656">
        <v>244</v>
      </c>
      <c r="AT1025" s="406">
        <v>670000</v>
      </c>
      <c r="AU1025" s="406">
        <v>0</v>
      </c>
      <c r="AV1025" s="406">
        <v>1775000</v>
      </c>
      <c r="AW1025" s="406">
        <v>0</v>
      </c>
      <c r="AX1025" s="406"/>
      <c r="AY1025" s="406"/>
      <c r="AZ1025" s="490" t="s">
        <v>134</v>
      </c>
    </row>
    <row r="1026" spans="1:16382" ht="204">
      <c r="A1026" s="493" t="s">
        <v>2148</v>
      </c>
      <c r="B1026" s="494" t="s">
        <v>2149</v>
      </c>
      <c r="C1026" s="651" t="s">
        <v>2597</v>
      </c>
      <c r="D1026" s="635" t="s">
        <v>2598</v>
      </c>
      <c r="E1026" s="622" t="s">
        <v>2152</v>
      </c>
      <c r="F1026" s="652"/>
      <c r="G1026" s="652"/>
      <c r="H1026" s="636">
        <v>3</v>
      </c>
      <c r="I1026" s="652"/>
      <c r="J1026" s="636">
        <v>17</v>
      </c>
      <c r="K1026" s="653">
        <v>1</v>
      </c>
      <c r="L1026" s="636" t="s">
        <v>2471</v>
      </c>
      <c r="M1026" s="636"/>
      <c r="N1026" s="636"/>
      <c r="O1026" s="636"/>
      <c r="P1026" s="399" t="s">
        <v>186</v>
      </c>
      <c r="Q1026" s="399" t="s">
        <v>2153</v>
      </c>
      <c r="R1026" s="636"/>
      <c r="S1026" s="636"/>
      <c r="T1026" s="636" t="s">
        <v>71</v>
      </c>
      <c r="U1026" s="636"/>
      <c r="V1026" s="339" t="s">
        <v>75</v>
      </c>
      <c r="W1026" s="654" t="s">
        <v>73</v>
      </c>
      <c r="X1026" s="636"/>
      <c r="Y1026" s="636"/>
      <c r="Z1026" s="636"/>
      <c r="AA1026" s="636"/>
      <c r="AB1026" s="399" t="s">
        <v>187</v>
      </c>
      <c r="AC1026" s="655" t="s">
        <v>2330</v>
      </c>
      <c r="AD1026" s="326"/>
      <c r="AE1026" s="326"/>
      <c r="AF1026" s="326"/>
      <c r="AG1026" s="326"/>
      <c r="AH1026" s="326"/>
      <c r="AI1026" s="326"/>
      <c r="AJ1026" s="335"/>
      <c r="AK1026" s="335"/>
      <c r="AL1026" s="320"/>
      <c r="AM1026" s="320" t="s">
        <v>2370</v>
      </c>
      <c r="AN1026" s="330" t="s">
        <v>2290</v>
      </c>
      <c r="AO1026" s="656" t="s">
        <v>430</v>
      </c>
      <c r="AP1026" s="656" t="s">
        <v>464</v>
      </c>
      <c r="AQ1026" s="656" t="s">
        <v>2601</v>
      </c>
      <c r="AR1026" s="657" t="s">
        <v>2602</v>
      </c>
      <c r="AS1026" s="656">
        <v>244</v>
      </c>
      <c r="AT1026" s="406">
        <v>0</v>
      </c>
      <c r="AU1026" s="406">
        <v>0</v>
      </c>
      <c r="AV1026" s="406">
        <v>30000000</v>
      </c>
      <c r="AW1026" s="406">
        <v>0</v>
      </c>
      <c r="AX1026" s="406"/>
      <c r="AY1026" s="406"/>
      <c r="AZ1026" s="490" t="s">
        <v>152</v>
      </c>
    </row>
    <row r="1027" spans="1:16382" ht="204">
      <c r="A1027" s="493" t="s">
        <v>2148</v>
      </c>
      <c r="B1027" s="494" t="s">
        <v>2149</v>
      </c>
      <c r="C1027" s="651" t="s">
        <v>2597</v>
      </c>
      <c r="D1027" s="635" t="s">
        <v>2598</v>
      </c>
      <c r="E1027" s="622" t="s">
        <v>2152</v>
      </c>
      <c r="F1027" s="652"/>
      <c r="G1027" s="652"/>
      <c r="H1027" s="636">
        <v>3</v>
      </c>
      <c r="I1027" s="652"/>
      <c r="J1027" s="636">
        <v>17</v>
      </c>
      <c r="K1027" s="653">
        <v>1</v>
      </c>
      <c r="L1027" s="636" t="s">
        <v>2471</v>
      </c>
      <c r="M1027" s="636"/>
      <c r="N1027" s="636"/>
      <c r="O1027" s="636"/>
      <c r="P1027" s="399" t="s">
        <v>186</v>
      </c>
      <c r="Q1027" s="399" t="s">
        <v>2153</v>
      </c>
      <c r="R1027" s="636"/>
      <c r="S1027" s="636"/>
      <c r="T1027" s="636" t="s">
        <v>71</v>
      </c>
      <c r="U1027" s="636"/>
      <c r="V1027" s="339" t="s">
        <v>75</v>
      </c>
      <c r="W1027" s="654" t="s">
        <v>73</v>
      </c>
      <c r="X1027" s="636"/>
      <c r="Y1027" s="636"/>
      <c r="Z1027" s="636"/>
      <c r="AA1027" s="636"/>
      <c r="AB1027" s="399" t="s">
        <v>187</v>
      </c>
      <c r="AC1027" s="655" t="s">
        <v>2330</v>
      </c>
      <c r="AD1027" s="326"/>
      <c r="AE1027" s="326"/>
      <c r="AF1027" s="326"/>
      <c r="AG1027" s="326"/>
      <c r="AH1027" s="326"/>
      <c r="AI1027" s="326"/>
      <c r="AJ1027" s="335"/>
      <c r="AK1027" s="335"/>
      <c r="AL1027" s="320"/>
      <c r="AM1027" s="320" t="s">
        <v>2370</v>
      </c>
      <c r="AN1027" s="330" t="s">
        <v>2290</v>
      </c>
      <c r="AO1027" s="656" t="s">
        <v>430</v>
      </c>
      <c r="AP1027" s="656" t="s">
        <v>464</v>
      </c>
      <c r="AQ1027" s="656" t="s">
        <v>2601</v>
      </c>
      <c r="AR1027" s="657" t="s">
        <v>2602</v>
      </c>
      <c r="AS1027" s="656">
        <v>244</v>
      </c>
      <c r="AT1027" s="406">
        <v>0</v>
      </c>
      <c r="AU1027" s="406">
        <v>0</v>
      </c>
      <c r="AV1027" s="406">
        <v>30030</v>
      </c>
      <c r="AW1027" s="406">
        <v>0</v>
      </c>
      <c r="AX1027" s="406"/>
      <c r="AY1027" s="406"/>
      <c r="AZ1027" s="490" t="s">
        <v>315</v>
      </c>
    </row>
    <row r="1028" spans="1:16382" ht="395.25">
      <c r="A1028" s="493" t="s">
        <v>2148</v>
      </c>
      <c r="B1028" s="494" t="s">
        <v>2149</v>
      </c>
      <c r="C1028" s="651" t="s">
        <v>2603</v>
      </c>
      <c r="D1028" s="635" t="s">
        <v>1391</v>
      </c>
      <c r="E1028" s="622" t="s">
        <v>2152</v>
      </c>
      <c r="F1028" s="652"/>
      <c r="G1028" s="652"/>
      <c r="H1028" s="636">
        <v>3</v>
      </c>
      <c r="I1028" s="652"/>
      <c r="J1028" s="636">
        <v>17</v>
      </c>
      <c r="K1028" s="653" t="s">
        <v>73</v>
      </c>
      <c r="L1028" s="636">
        <v>9</v>
      </c>
      <c r="M1028" s="636"/>
      <c r="N1028" s="636"/>
      <c r="O1028" s="636"/>
      <c r="P1028" s="399" t="s">
        <v>186</v>
      </c>
      <c r="Q1028" s="399" t="s">
        <v>2476</v>
      </c>
      <c r="R1028" s="636"/>
      <c r="S1028" s="636"/>
      <c r="T1028" s="636" t="s">
        <v>71</v>
      </c>
      <c r="U1028" s="636"/>
      <c r="V1028" s="339" t="s">
        <v>75</v>
      </c>
      <c r="W1028" s="654" t="s">
        <v>73</v>
      </c>
      <c r="X1028" s="636"/>
      <c r="Y1028" s="636"/>
      <c r="Z1028" s="636"/>
      <c r="AA1028" s="636"/>
      <c r="AB1028" s="399" t="s">
        <v>187</v>
      </c>
      <c r="AC1028" s="655" t="s">
        <v>2604</v>
      </c>
      <c r="AD1028" s="326"/>
      <c r="AE1028" s="326"/>
      <c r="AF1028" s="326"/>
      <c r="AG1028" s="326"/>
      <c r="AH1028" s="326"/>
      <c r="AI1028" s="326"/>
      <c r="AJ1028" s="335" t="s">
        <v>2605</v>
      </c>
      <c r="AK1028" s="335"/>
      <c r="AL1028" s="320"/>
      <c r="AM1028" s="320" t="s">
        <v>2606</v>
      </c>
      <c r="AN1028" s="330" t="s">
        <v>2607</v>
      </c>
      <c r="AO1028" s="656" t="s">
        <v>199</v>
      </c>
      <c r="AP1028" s="656" t="s">
        <v>200</v>
      </c>
      <c r="AQ1028" s="656" t="s">
        <v>2608</v>
      </c>
      <c r="AR1028" s="657" t="s">
        <v>2609</v>
      </c>
      <c r="AS1028" s="656" t="s">
        <v>535</v>
      </c>
      <c r="AT1028" s="406">
        <v>5567095</v>
      </c>
      <c r="AU1028" s="406">
        <v>5487000</v>
      </c>
      <c r="AV1028" s="406">
        <v>6146700</v>
      </c>
      <c r="AW1028" s="406">
        <v>6146990</v>
      </c>
      <c r="AX1028" s="406">
        <v>6146990</v>
      </c>
      <c r="AY1028" s="406">
        <v>6146990</v>
      </c>
      <c r="AZ1028" s="490" t="s">
        <v>134</v>
      </c>
    </row>
    <row r="1029" spans="1:16382" ht="395.25">
      <c r="A1029" s="493" t="s">
        <v>2148</v>
      </c>
      <c r="B1029" s="494" t="s">
        <v>2149</v>
      </c>
      <c r="C1029" s="651" t="s">
        <v>2603</v>
      </c>
      <c r="D1029" s="635" t="s">
        <v>1391</v>
      </c>
      <c r="E1029" s="622" t="s">
        <v>2152</v>
      </c>
      <c r="F1029" s="652"/>
      <c r="G1029" s="652"/>
      <c r="H1029" s="636">
        <v>3</v>
      </c>
      <c r="I1029" s="652"/>
      <c r="J1029" s="636">
        <v>17</v>
      </c>
      <c r="K1029" s="653" t="s">
        <v>73</v>
      </c>
      <c r="L1029" s="636">
        <v>9</v>
      </c>
      <c r="M1029" s="636"/>
      <c r="N1029" s="636"/>
      <c r="O1029" s="636"/>
      <c r="P1029" s="399" t="s">
        <v>186</v>
      </c>
      <c r="Q1029" s="399" t="s">
        <v>2476</v>
      </c>
      <c r="R1029" s="636"/>
      <c r="S1029" s="636"/>
      <c r="T1029" s="636" t="s">
        <v>71</v>
      </c>
      <c r="U1029" s="636"/>
      <c r="V1029" s="339" t="s">
        <v>75</v>
      </c>
      <c r="W1029" s="654" t="s">
        <v>73</v>
      </c>
      <c r="X1029" s="636"/>
      <c r="Y1029" s="636"/>
      <c r="Z1029" s="636"/>
      <c r="AA1029" s="636"/>
      <c r="AB1029" s="399" t="s">
        <v>187</v>
      </c>
      <c r="AC1029" s="655" t="s">
        <v>2604</v>
      </c>
      <c r="AD1029" s="326"/>
      <c r="AE1029" s="326"/>
      <c r="AF1029" s="326"/>
      <c r="AG1029" s="326"/>
      <c r="AH1029" s="326"/>
      <c r="AI1029" s="326"/>
      <c r="AJ1029" s="335" t="s">
        <v>2605</v>
      </c>
      <c r="AK1029" s="335"/>
      <c r="AL1029" s="320"/>
      <c r="AM1029" s="320" t="s">
        <v>2606</v>
      </c>
      <c r="AN1029" s="330" t="s">
        <v>2607</v>
      </c>
      <c r="AO1029" s="656" t="s">
        <v>199</v>
      </c>
      <c r="AP1029" s="656" t="s">
        <v>200</v>
      </c>
      <c r="AQ1029" s="656" t="s">
        <v>2608</v>
      </c>
      <c r="AR1029" s="657" t="s">
        <v>2609</v>
      </c>
      <c r="AS1029" s="656" t="s">
        <v>535</v>
      </c>
      <c r="AT1029" s="406">
        <v>4752447.5</v>
      </c>
      <c r="AU1029" s="406">
        <v>4505850</v>
      </c>
      <c r="AV1029" s="406">
        <v>5422130</v>
      </c>
      <c r="AW1029" s="406">
        <v>5422130</v>
      </c>
      <c r="AX1029" s="406">
        <v>5422130</v>
      </c>
      <c r="AY1029" s="406">
        <v>5422130</v>
      </c>
      <c r="AZ1029" s="490" t="s">
        <v>134</v>
      </c>
    </row>
    <row r="1030" spans="1:16382" ht="395.25">
      <c r="A1030" s="493" t="s">
        <v>2148</v>
      </c>
      <c r="B1030" s="494" t="s">
        <v>2149</v>
      </c>
      <c r="C1030" s="651" t="s">
        <v>2610</v>
      </c>
      <c r="D1030" s="635" t="s">
        <v>2611</v>
      </c>
      <c r="E1030" s="622" t="s">
        <v>2152</v>
      </c>
      <c r="F1030" s="652"/>
      <c r="G1030" s="652"/>
      <c r="H1030" s="636">
        <v>4</v>
      </c>
      <c r="I1030" s="652"/>
      <c r="J1030" s="636">
        <v>19</v>
      </c>
      <c r="K1030" s="653" t="s">
        <v>443</v>
      </c>
      <c r="L1030" s="636"/>
      <c r="M1030" s="636"/>
      <c r="N1030" s="636"/>
      <c r="O1030" s="636"/>
      <c r="P1030" s="399" t="s">
        <v>186</v>
      </c>
      <c r="Q1030" s="399" t="s">
        <v>2612</v>
      </c>
      <c r="R1030" s="636"/>
      <c r="S1030" s="636"/>
      <c r="T1030" s="636"/>
      <c r="U1030" s="636"/>
      <c r="V1030" s="339" t="s">
        <v>2613</v>
      </c>
      <c r="W1030" s="654" t="s">
        <v>2614</v>
      </c>
      <c r="X1030" s="636"/>
      <c r="Y1030" s="636"/>
      <c r="Z1030" s="636"/>
      <c r="AA1030" s="636"/>
      <c r="AB1030" s="399" t="s">
        <v>2615</v>
      </c>
      <c r="AC1030" s="655" t="s">
        <v>2616</v>
      </c>
      <c r="AD1030" s="326"/>
      <c r="AE1030" s="326"/>
      <c r="AF1030" s="326"/>
      <c r="AG1030" s="326"/>
      <c r="AH1030" s="326"/>
      <c r="AI1030" s="326"/>
      <c r="AJ1030" s="335"/>
      <c r="AK1030" s="335"/>
      <c r="AL1030" s="320"/>
      <c r="AM1030" s="320" t="s">
        <v>2617</v>
      </c>
      <c r="AN1030" s="330" t="s">
        <v>2618</v>
      </c>
      <c r="AO1030" s="656" t="s">
        <v>891</v>
      </c>
      <c r="AP1030" s="656" t="s">
        <v>200</v>
      </c>
      <c r="AQ1030" s="656" t="s">
        <v>2619</v>
      </c>
      <c r="AR1030" s="657" t="s">
        <v>2620</v>
      </c>
      <c r="AS1030" s="656">
        <v>244</v>
      </c>
      <c r="AT1030" s="406">
        <v>2097325.7400000002</v>
      </c>
      <c r="AU1030" s="406">
        <v>2097283</v>
      </c>
      <c r="AV1030" s="406">
        <v>5856930</v>
      </c>
      <c r="AW1030" s="406">
        <v>4468220</v>
      </c>
      <c r="AX1030" s="406">
        <v>4468220</v>
      </c>
      <c r="AY1030" s="406">
        <v>4468220</v>
      </c>
      <c r="AZ1030" s="490" t="s">
        <v>152</v>
      </c>
    </row>
    <row r="1031" spans="1:16382" s="35" customFormat="1" ht="14.25">
      <c r="A1031" s="141" t="s">
        <v>2148</v>
      </c>
      <c r="B1031" s="157"/>
      <c r="C1031" s="158"/>
      <c r="D1031" s="159" t="s">
        <v>98</v>
      </c>
      <c r="E1031" s="160"/>
      <c r="F1031" s="161"/>
      <c r="G1031" s="161"/>
      <c r="H1031" s="161"/>
      <c r="I1031" s="161"/>
      <c r="J1031" s="161"/>
      <c r="K1031" s="161"/>
      <c r="L1031" s="161"/>
      <c r="M1031" s="161"/>
      <c r="N1031" s="161"/>
      <c r="O1031" s="161"/>
      <c r="P1031" s="162"/>
      <c r="Q1031" s="161"/>
      <c r="R1031" s="161"/>
      <c r="S1031" s="161"/>
      <c r="T1031" s="161"/>
      <c r="U1031" s="161"/>
      <c r="V1031" s="161"/>
      <c r="W1031" s="161"/>
      <c r="X1031" s="161"/>
      <c r="Y1031" s="161"/>
      <c r="Z1031" s="161"/>
      <c r="AA1031" s="161"/>
      <c r="AB1031" s="161"/>
      <c r="AC1031" s="161"/>
      <c r="AD1031" s="161"/>
      <c r="AE1031" s="161"/>
      <c r="AF1031" s="161"/>
      <c r="AG1031" s="161"/>
      <c r="AH1031" s="161"/>
      <c r="AI1031" s="161"/>
      <c r="AJ1031" s="161"/>
      <c r="AK1031" s="161"/>
      <c r="AL1031" s="161"/>
      <c r="AM1031" s="161"/>
      <c r="AN1031" s="161"/>
      <c r="AO1031" s="161"/>
      <c r="AP1031" s="161"/>
      <c r="AQ1031" s="163"/>
      <c r="AR1031" s="157"/>
      <c r="AS1031" s="157"/>
      <c r="AT1031" s="56">
        <f t="shared" ref="AT1031:AY1031" si="13">SUM(AT895:AT1030)</f>
        <v>2667448981.999999</v>
      </c>
      <c r="AU1031" s="56">
        <f t="shared" si="13"/>
        <v>2470152920.1699991</v>
      </c>
      <c r="AV1031" s="56">
        <f t="shared" si="13"/>
        <v>2363682694.3799996</v>
      </c>
      <c r="AW1031" s="56">
        <f t="shared" si="13"/>
        <v>1168224146.2300003</v>
      </c>
      <c r="AX1031" s="56">
        <f>SUM(AX895:AX1030)</f>
        <v>593886278.06000006</v>
      </c>
      <c r="AY1031" s="56">
        <f t="shared" si="13"/>
        <v>534734317.62</v>
      </c>
      <c r="AZ1031" s="164"/>
      <c r="BA1031" s="165"/>
      <c r="BB1031" s="166"/>
      <c r="BC1031" s="166"/>
      <c r="BD1031" s="167"/>
      <c r="BE1031" s="167"/>
      <c r="BF1031" s="167"/>
      <c r="BG1031" s="167"/>
      <c r="BH1031" s="167"/>
      <c r="BI1031" s="167"/>
      <c r="BJ1031" s="167"/>
      <c r="BK1031" s="167"/>
      <c r="BL1031" s="168"/>
      <c r="BM1031" s="169"/>
      <c r="BN1031" s="170"/>
      <c r="BO1031" s="170"/>
      <c r="BP1031" s="170"/>
      <c r="BQ1031" s="170"/>
      <c r="BR1031" s="170"/>
      <c r="BS1031" s="170"/>
      <c r="BT1031" s="170"/>
      <c r="BU1031" s="170"/>
      <c r="BV1031" s="170"/>
      <c r="BW1031" s="170"/>
      <c r="BX1031" s="170"/>
      <c r="BY1031" s="170"/>
      <c r="BZ1031" s="170"/>
      <c r="CA1031" s="170"/>
      <c r="CB1031" s="170"/>
      <c r="CC1031" s="170"/>
      <c r="CD1031" s="170"/>
      <c r="CE1031" s="170"/>
      <c r="CF1031" s="170"/>
      <c r="CG1031" s="170"/>
      <c r="CH1031" s="170"/>
      <c r="CI1031" s="170"/>
      <c r="CJ1031" s="170"/>
      <c r="CK1031" s="170"/>
      <c r="CL1031" s="170"/>
      <c r="CM1031" s="170"/>
      <c r="CN1031" s="170"/>
      <c r="CO1031" s="170"/>
      <c r="CP1031" s="170"/>
      <c r="CQ1031" s="170"/>
      <c r="CR1031" s="170"/>
      <c r="CS1031" s="170"/>
      <c r="CT1031" s="170"/>
      <c r="CU1031" s="170"/>
      <c r="CV1031" s="170"/>
      <c r="CW1031" s="170"/>
      <c r="CX1031" s="170"/>
      <c r="CY1031" s="170"/>
      <c r="CZ1031" s="170"/>
      <c r="DA1031" s="170"/>
      <c r="DB1031" s="170"/>
      <c r="DC1031" s="170"/>
      <c r="DD1031" s="170"/>
      <c r="DE1031" s="170"/>
      <c r="DF1031" s="170"/>
      <c r="DG1031" s="170"/>
      <c r="DH1031" s="170"/>
      <c r="DI1031" s="170"/>
      <c r="DJ1031" s="170"/>
      <c r="DK1031" s="170"/>
      <c r="DL1031" s="170"/>
      <c r="DM1031" s="170"/>
      <c r="DN1031" s="170"/>
      <c r="DO1031" s="170"/>
      <c r="DP1031" s="170"/>
      <c r="DQ1031" s="170"/>
      <c r="DR1031" s="170"/>
      <c r="DS1031" s="170"/>
      <c r="DT1031" s="170"/>
      <c r="DU1031" s="170"/>
      <c r="DV1031" s="170"/>
      <c r="DW1031" s="170"/>
      <c r="DX1031" s="170"/>
      <c r="DY1031" s="170"/>
      <c r="DZ1031" s="170"/>
      <c r="EA1031" s="170"/>
      <c r="EB1031" s="170"/>
      <c r="EC1031" s="170"/>
      <c r="ED1031" s="170"/>
      <c r="EE1031" s="170"/>
      <c r="EF1031" s="170"/>
      <c r="EG1031" s="170"/>
      <c r="EH1031" s="170"/>
      <c r="EI1031" s="170"/>
      <c r="EJ1031" s="170"/>
      <c r="EK1031" s="170"/>
      <c r="EL1031" s="170"/>
      <c r="EM1031" s="170"/>
      <c r="EN1031" s="170"/>
      <c r="EO1031" s="170"/>
      <c r="EP1031" s="170"/>
      <c r="EQ1031" s="170"/>
      <c r="ER1031" s="170"/>
      <c r="ES1031" s="170"/>
      <c r="ET1031" s="170"/>
      <c r="EU1031" s="170"/>
      <c r="EV1031" s="170"/>
      <c r="EW1031" s="170"/>
      <c r="EX1031" s="170"/>
      <c r="EY1031" s="170"/>
      <c r="EZ1031" s="170"/>
      <c r="FA1031" s="170"/>
      <c r="FB1031" s="170"/>
      <c r="FC1031" s="170"/>
      <c r="FD1031" s="170"/>
      <c r="FE1031" s="170"/>
      <c r="FF1031" s="170"/>
      <c r="FG1031" s="170"/>
      <c r="FH1031" s="170"/>
      <c r="FI1031" s="170"/>
      <c r="FJ1031" s="170"/>
      <c r="FK1031" s="170"/>
      <c r="FL1031" s="170"/>
      <c r="FM1031" s="170"/>
      <c r="FN1031" s="170"/>
      <c r="FO1031" s="170"/>
      <c r="FP1031" s="170"/>
      <c r="FQ1031" s="170"/>
      <c r="FR1031" s="170"/>
      <c r="FS1031" s="170"/>
      <c r="FT1031" s="170"/>
      <c r="FU1031" s="170"/>
      <c r="FV1031" s="170"/>
      <c r="FW1031" s="170"/>
      <c r="FX1031" s="170"/>
      <c r="FY1031" s="170"/>
      <c r="FZ1031" s="170"/>
      <c r="GA1031" s="170"/>
      <c r="GB1031" s="170"/>
      <c r="GC1031" s="170"/>
      <c r="GD1031" s="170"/>
      <c r="GE1031" s="170"/>
      <c r="GF1031" s="170"/>
      <c r="GG1031" s="170"/>
      <c r="GH1031" s="170"/>
      <c r="GI1031" s="170"/>
      <c r="GJ1031" s="170"/>
      <c r="GK1031" s="170"/>
      <c r="GL1031" s="170"/>
      <c r="GM1031" s="170"/>
      <c r="GN1031" s="170"/>
      <c r="GO1031" s="170"/>
      <c r="GP1031" s="170"/>
      <c r="GQ1031" s="170"/>
      <c r="GR1031" s="170"/>
      <c r="GS1031" s="170"/>
      <c r="GT1031" s="170"/>
      <c r="GU1031" s="170"/>
      <c r="GV1031" s="170"/>
      <c r="GW1031" s="170"/>
      <c r="GX1031" s="170"/>
      <c r="GY1031" s="170"/>
      <c r="GZ1031" s="170"/>
      <c r="HA1031" s="170"/>
      <c r="HB1031" s="170"/>
      <c r="HC1031" s="170"/>
      <c r="HD1031" s="170"/>
      <c r="HE1031" s="170"/>
      <c r="HF1031" s="170"/>
      <c r="HG1031" s="170"/>
      <c r="HH1031" s="170"/>
      <c r="HI1031" s="170"/>
      <c r="HJ1031" s="170"/>
      <c r="HK1031" s="170"/>
      <c r="HL1031" s="170"/>
      <c r="HM1031" s="170"/>
      <c r="HN1031" s="170"/>
      <c r="HO1031" s="170"/>
      <c r="HP1031" s="170"/>
      <c r="HQ1031" s="170"/>
      <c r="HR1031" s="170"/>
      <c r="HS1031" s="170"/>
      <c r="HT1031" s="170"/>
      <c r="HU1031" s="170"/>
      <c r="HV1031" s="170"/>
      <c r="HW1031" s="253"/>
      <c r="HX1031" s="253"/>
      <c r="HY1031" s="253"/>
      <c r="HZ1031" s="253"/>
      <c r="IA1031" s="253"/>
      <c r="IB1031" s="253"/>
      <c r="IC1031" s="253"/>
      <c r="ID1031" s="253"/>
      <c r="IE1031" s="253"/>
      <c r="IF1031" s="253"/>
      <c r="IG1031" s="253"/>
      <c r="IH1031" s="253"/>
      <c r="II1031" s="253"/>
      <c r="IJ1031" s="253"/>
      <c r="IK1031" s="253"/>
      <c r="IL1031" s="253"/>
      <c r="IM1031" s="253"/>
      <c r="IN1031" s="253"/>
      <c r="IO1031" s="253"/>
      <c r="IP1031" s="253"/>
      <c r="IQ1031" s="253"/>
      <c r="IR1031" s="253"/>
      <c r="IS1031" s="253"/>
      <c r="IT1031" s="253"/>
      <c r="IU1031" s="253"/>
      <c r="IV1031" s="253"/>
      <c r="IW1031" s="253"/>
      <c r="IX1031" s="253"/>
      <c r="IY1031" s="253"/>
      <c r="IZ1031" s="253"/>
      <c r="JA1031" s="253"/>
      <c r="JB1031" s="253"/>
      <c r="JC1031" s="253"/>
      <c r="JD1031" s="253"/>
      <c r="JE1031" s="253"/>
      <c r="JF1031" s="253"/>
      <c r="JG1031" s="253"/>
      <c r="JH1031" s="253"/>
      <c r="JI1031" s="253"/>
      <c r="JJ1031" s="253"/>
      <c r="JK1031" s="253"/>
      <c r="JL1031" s="253"/>
      <c r="JM1031" s="253"/>
      <c r="JN1031" s="253"/>
      <c r="JO1031" s="253"/>
      <c r="JP1031" s="253"/>
      <c r="JQ1031" s="253"/>
      <c r="JR1031" s="253"/>
      <c r="JS1031" s="253"/>
      <c r="JT1031" s="253"/>
      <c r="JU1031" s="253"/>
      <c r="JV1031" s="253"/>
      <c r="JW1031" s="253"/>
      <c r="JX1031" s="253"/>
      <c r="JY1031" s="253"/>
      <c r="JZ1031" s="253"/>
      <c r="KA1031" s="253"/>
      <c r="KB1031" s="253"/>
      <c r="KC1031" s="253"/>
      <c r="KD1031" s="253"/>
      <c r="KE1031" s="253"/>
      <c r="KF1031" s="253"/>
      <c r="KG1031" s="253"/>
      <c r="KH1031" s="253"/>
      <c r="KI1031" s="253"/>
      <c r="KJ1031" s="253"/>
      <c r="KK1031" s="253"/>
      <c r="KL1031" s="253"/>
      <c r="KM1031" s="253"/>
      <c r="KN1031" s="253"/>
      <c r="KO1031" s="253"/>
      <c r="KP1031" s="253"/>
      <c r="KQ1031" s="253"/>
      <c r="KR1031" s="253"/>
      <c r="KS1031" s="253"/>
      <c r="KT1031" s="253"/>
      <c r="KU1031" s="253"/>
      <c r="KV1031" s="253"/>
      <c r="KW1031" s="253"/>
      <c r="KX1031" s="253"/>
      <c r="KY1031" s="253"/>
      <c r="KZ1031" s="253"/>
      <c r="LA1031" s="253"/>
      <c r="LB1031" s="253"/>
      <c r="LC1031" s="253"/>
      <c r="LD1031" s="253"/>
      <c r="LE1031" s="253"/>
      <c r="LF1031" s="253"/>
      <c r="LG1031" s="253"/>
      <c r="LH1031" s="253"/>
      <c r="LI1031" s="253"/>
      <c r="LJ1031" s="253"/>
      <c r="LK1031" s="253"/>
      <c r="LL1031" s="253"/>
      <c r="LM1031" s="253"/>
      <c r="LN1031" s="253"/>
      <c r="LO1031" s="253"/>
      <c r="LP1031" s="253"/>
      <c r="LQ1031" s="253"/>
      <c r="LR1031" s="253"/>
      <c r="LS1031" s="253"/>
      <c r="LT1031" s="253"/>
      <c r="LU1031" s="253"/>
      <c r="LV1031" s="253"/>
      <c r="LW1031" s="253"/>
      <c r="LX1031" s="253"/>
      <c r="LY1031" s="253"/>
      <c r="LZ1031" s="253"/>
      <c r="MA1031" s="253"/>
      <c r="MB1031" s="253"/>
      <c r="MC1031" s="253"/>
      <c r="MD1031" s="253"/>
      <c r="ME1031" s="253"/>
      <c r="MF1031" s="253"/>
      <c r="MG1031" s="253"/>
      <c r="MH1031" s="253"/>
      <c r="MI1031" s="253"/>
      <c r="MJ1031" s="253"/>
      <c r="MK1031" s="253"/>
      <c r="ML1031" s="253"/>
      <c r="MM1031" s="253"/>
      <c r="MN1031" s="253"/>
      <c r="MO1031" s="253"/>
      <c r="MP1031" s="253"/>
      <c r="MQ1031" s="253"/>
      <c r="MR1031" s="253"/>
      <c r="MS1031" s="253"/>
      <c r="MT1031" s="253"/>
      <c r="MU1031" s="253"/>
      <c r="MV1031" s="253"/>
      <c r="MW1031" s="253"/>
      <c r="MX1031" s="253"/>
      <c r="MY1031" s="253"/>
      <c r="MZ1031" s="253"/>
      <c r="NA1031" s="253"/>
      <c r="NB1031" s="253"/>
      <c r="NC1031" s="253"/>
      <c r="ND1031" s="253"/>
      <c r="NE1031" s="253"/>
      <c r="NF1031" s="253"/>
      <c r="NG1031" s="253"/>
      <c r="NH1031" s="253"/>
      <c r="NI1031" s="253"/>
      <c r="NJ1031" s="253"/>
      <c r="NK1031" s="253"/>
      <c r="NL1031" s="253"/>
      <c r="NM1031" s="253"/>
      <c r="NN1031" s="253"/>
      <c r="NO1031" s="253"/>
      <c r="NP1031" s="253"/>
      <c r="NQ1031" s="253"/>
      <c r="NR1031" s="253"/>
      <c r="NS1031" s="253"/>
      <c r="NT1031" s="253"/>
      <c r="NU1031" s="253"/>
      <c r="NV1031" s="253"/>
      <c r="NW1031" s="253"/>
      <c r="NX1031" s="253"/>
      <c r="NY1031" s="253"/>
      <c r="NZ1031" s="253"/>
      <c r="OA1031" s="253"/>
      <c r="OB1031" s="253"/>
      <c r="OC1031" s="253"/>
      <c r="OD1031" s="253"/>
      <c r="OE1031" s="253"/>
      <c r="OF1031" s="253"/>
      <c r="OG1031" s="253"/>
      <c r="OH1031" s="253"/>
      <c r="OI1031" s="253"/>
      <c r="OJ1031" s="253"/>
      <c r="OK1031" s="253"/>
      <c r="OL1031" s="253"/>
      <c r="OM1031" s="253"/>
      <c r="ON1031" s="253"/>
      <c r="OO1031" s="253"/>
      <c r="OP1031" s="253"/>
      <c r="OQ1031" s="253"/>
      <c r="OR1031" s="253"/>
      <c r="OS1031" s="253"/>
      <c r="OT1031" s="253"/>
      <c r="OU1031" s="253"/>
      <c r="OV1031" s="253"/>
      <c r="OW1031" s="253"/>
      <c r="OX1031" s="253"/>
      <c r="OY1031" s="253"/>
      <c r="OZ1031" s="253"/>
      <c r="PA1031" s="253"/>
      <c r="PB1031" s="253"/>
      <c r="PC1031" s="253"/>
      <c r="PD1031" s="253"/>
      <c r="PE1031" s="253"/>
      <c r="PF1031" s="253"/>
      <c r="PG1031" s="253"/>
      <c r="PH1031" s="253"/>
      <c r="PI1031" s="253"/>
      <c r="PJ1031" s="253"/>
      <c r="PK1031" s="253"/>
      <c r="PL1031" s="253"/>
      <c r="PM1031" s="253"/>
      <c r="PN1031" s="253"/>
      <c r="PO1031" s="253"/>
      <c r="PP1031" s="253"/>
      <c r="PQ1031" s="253"/>
      <c r="PR1031" s="253"/>
      <c r="PS1031" s="253"/>
      <c r="PT1031" s="253"/>
      <c r="PU1031" s="253"/>
      <c r="PV1031" s="253"/>
      <c r="PW1031" s="253"/>
      <c r="PX1031" s="253"/>
      <c r="PY1031" s="253"/>
      <c r="PZ1031" s="253"/>
      <c r="QA1031" s="253"/>
      <c r="QB1031" s="253"/>
      <c r="QC1031" s="253"/>
      <c r="QD1031" s="253"/>
      <c r="QE1031" s="253"/>
      <c r="QF1031" s="253"/>
      <c r="QG1031" s="253"/>
      <c r="QH1031" s="253"/>
      <c r="QI1031" s="253"/>
      <c r="QJ1031" s="253"/>
      <c r="QK1031" s="253"/>
      <c r="QL1031" s="253"/>
      <c r="QM1031" s="253"/>
      <c r="QN1031" s="253"/>
      <c r="QO1031" s="253"/>
      <c r="QP1031" s="253"/>
      <c r="QQ1031" s="253"/>
      <c r="QR1031" s="253"/>
      <c r="QS1031" s="253"/>
      <c r="QT1031" s="253"/>
      <c r="QU1031" s="253"/>
      <c r="QV1031" s="253"/>
      <c r="QW1031" s="253"/>
      <c r="QX1031" s="253"/>
      <c r="QY1031" s="253"/>
      <c r="QZ1031" s="253"/>
      <c r="RA1031" s="253"/>
      <c r="RB1031" s="253"/>
      <c r="RC1031" s="253"/>
      <c r="RD1031" s="253"/>
      <c r="RE1031" s="253"/>
      <c r="RF1031" s="253"/>
      <c r="RG1031" s="253"/>
      <c r="RH1031" s="253"/>
      <c r="RI1031" s="253"/>
      <c r="RJ1031" s="253"/>
      <c r="RK1031" s="253"/>
      <c r="RL1031" s="253"/>
      <c r="RM1031" s="253"/>
      <c r="RN1031" s="253"/>
      <c r="RO1031" s="253"/>
      <c r="RP1031" s="253"/>
      <c r="RQ1031" s="253"/>
      <c r="RR1031" s="253"/>
      <c r="RS1031" s="253"/>
      <c r="RT1031" s="253"/>
      <c r="RU1031" s="253"/>
      <c r="RV1031" s="253"/>
      <c r="RW1031" s="253"/>
      <c r="RX1031" s="253"/>
      <c r="RY1031" s="253"/>
      <c r="RZ1031" s="253"/>
      <c r="SA1031" s="253"/>
      <c r="SB1031" s="253"/>
      <c r="SC1031" s="253"/>
      <c r="SD1031" s="253"/>
      <c r="SE1031" s="253"/>
      <c r="SF1031" s="253"/>
      <c r="SG1031" s="253"/>
      <c r="SH1031" s="253"/>
      <c r="SI1031" s="253"/>
      <c r="SJ1031" s="253"/>
      <c r="SK1031" s="253"/>
      <c r="SL1031" s="253"/>
      <c r="SM1031" s="253"/>
      <c r="SN1031" s="253"/>
      <c r="SO1031" s="253"/>
      <c r="SP1031" s="253"/>
      <c r="SQ1031" s="253"/>
      <c r="SR1031" s="253"/>
      <c r="SS1031" s="253"/>
      <c r="ST1031" s="253"/>
      <c r="SU1031" s="253"/>
      <c r="SV1031" s="253"/>
      <c r="SW1031" s="253"/>
      <c r="SX1031" s="253"/>
      <c r="SY1031" s="253"/>
      <c r="SZ1031" s="253"/>
      <c r="TA1031" s="253"/>
      <c r="TB1031" s="253"/>
      <c r="TC1031" s="253"/>
      <c r="TD1031" s="253"/>
      <c r="TE1031" s="253"/>
      <c r="TF1031" s="253"/>
      <c r="TG1031" s="253"/>
      <c r="TH1031" s="253"/>
      <c r="TI1031" s="253"/>
      <c r="TJ1031" s="253"/>
      <c r="TK1031" s="253"/>
      <c r="TL1031" s="253"/>
      <c r="TM1031" s="253"/>
      <c r="TN1031" s="253"/>
      <c r="TO1031" s="253"/>
      <c r="TP1031" s="253"/>
      <c r="TQ1031" s="253"/>
      <c r="TR1031" s="253"/>
      <c r="TS1031" s="253"/>
      <c r="TT1031" s="253"/>
      <c r="TU1031" s="253"/>
      <c r="TV1031" s="253"/>
      <c r="TW1031" s="253"/>
      <c r="TX1031" s="253"/>
      <c r="TY1031" s="253"/>
      <c r="TZ1031" s="253"/>
      <c r="UA1031" s="253"/>
      <c r="UB1031" s="253"/>
      <c r="UC1031" s="253"/>
      <c r="UD1031" s="253"/>
      <c r="UE1031" s="253"/>
      <c r="UF1031" s="253"/>
      <c r="UG1031" s="253"/>
      <c r="UH1031" s="253"/>
      <c r="UI1031" s="253"/>
      <c r="UJ1031" s="253"/>
      <c r="UK1031" s="253"/>
      <c r="UL1031" s="253"/>
      <c r="UM1031" s="253"/>
      <c r="UN1031" s="253"/>
      <c r="UO1031" s="253"/>
      <c r="UP1031" s="253"/>
      <c r="UQ1031" s="253"/>
      <c r="UR1031" s="253"/>
      <c r="US1031" s="253"/>
      <c r="UT1031" s="253"/>
      <c r="UU1031" s="253"/>
      <c r="UV1031" s="253"/>
      <c r="UW1031" s="253"/>
      <c r="UX1031" s="253"/>
      <c r="UY1031" s="253"/>
      <c r="UZ1031" s="253"/>
      <c r="VA1031" s="253"/>
      <c r="VB1031" s="253"/>
      <c r="VC1031" s="253"/>
      <c r="VD1031" s="253"/>
      <c r="VE1031" s="253"/>
      <c r="VF1031" s="253"/>
      <c r="VG1031" s="253"/>
      <c r="VH1031" s="253"/>
      <c r="VI1031" s="253"/>
      <c r="VJ1031" s="253"/>
      <c r="VK1031" s="253"/>
      <c r="VL1031" s="253"/>
      <c r="VM1031" s="253"/>
      <c r="VN1031" s="253"/>
      <c r="VO1031" s="253"/>
      <c r="VP1031" s="253"/>
      <c r="VQ1031" s="253"/>
      <c r="VR1031" s="253"/>
      <c r="VS1031" s="253"/>
      <c r="VT1031" s="253"/>
      <c r="VU1031" s="253"/>
      <c r="VV1031" s="253"/>
      <c r="VW1031" s="253"/>
      <c r="VX1031" s="253"/>
      <c r="VY1031" s="253"/>
      <c r="VZ1031" s="253"/>
      <c r="WA1031" s="253"/>
      <c r="WB1031" s="253"/>
      <c r="WC1031" s="253"/>
      <c r="WD1031" s="253"/>
      <c r="WE1031" s="253"/>
      <c r="WF1031" s="253"/>
      <c r="WG1031" s="253"/>
      <c r="WH1031" s="253"/>
      <c r="WI1031" s="253"/>
      <c r="WJ1031" s="253"/>
      <c r="WK1031" s="253"/>
      <c r="WL1031" s="253"/>
      <c r="WM1031" s="253"/>
      <c r="WN1031" s="253"/>
      <c r="WO1031" s="253"/>
      <c r="WP1031" s="253"/>
      <c r="WQ1031" s="253"/>
      <c r="WR1031" s="253"/>
      <c r="WS1031" s="253"/>
      <c r="WT1031" s="253"/>
      <c r="WU1031" s="253"/>
      <c r="WV1031" s="253"/>
      <c r="WW1031" s="253"/>
      <c r="WX1031" s="253"/>
      <c r="WY1031" s="253"/>
      <c r="WZ1031" s="253"/>
      <c r="XA1031" s="253"/>
      <c r="XB1031" s="253"/>
      <c r="XC1031" s="253"/>
      <c r="XD1031" s="253"/>
      <c r="XE1031" s="253"/>
      <c r="XF1031" s="253"/>
      <c r="XG1031" s="253"/>
      <c r="XH1031" s="253"/>
      <c r="XI1031" s="253"/>
      <c r="XJ1031" s="253"/>
      <c r="XK1031" s="253"/>
      <c r="XL1031" s="253"/>
      <c r="XM1031" s="253"/>
      <c r="XN1031" s="253"/>
      <c r="XO1031" s="253"/>
      <c r="XP1031" s="253"/>
      <c r="XQ1031" s="253"/>
      <c r="XR1031" s="253"/>
      <c r="XS1031" s="253"/>
      <c r="XT1031" s="253"/>
      <c r="XU1031" s="253"/>
      <c r="XV1031" s="253"/>
      <c r="XW1031" s="253"/>
      <c r="XX1031" s="253"/>
      <c r="XY1031" s="253"/>
      <c r="XZ1031" s="253"/>
      <c r="YA1031" s="253"/>
      <c r="YB1031" s="253"/>
      <c r="YC1031" s="253"/>
      <c r="YD1031" s="253"/>
      <c r="YE1031" s="253"/>
      <c r="YF1031" s="253"/>
      <c r="YG1031" s="253"/>
      <c r="YH1031" s="253"/>
      <c r="YI1031" s="253"/>
      <c r="YJ1031" s="253"/>
      <c r="YK1031" s="253"/>
      <c r="YL1031" s="253"/>
      <c r="YM1031" s="253"/>
      <c r="YN1031" s="253"/>
      <c r="YO1031" s="253"/>
      <c r="YP1031" s="253"/>
      <c r="YQ1031" s="253"/>
      <c r="YR1031" s="253"/>
      <c r="YS1031" s="253"/>
      <c r="YT1031" s="253"/>
      <c r="YU1031" s="253"/>
      <c r="YV1031" s="253"/>
      <c r="YW1031" s="253"/>
      <c r="YX1031" s="253"/>
      <c r="YY1031" s="253"/>
      <c r="YZ1031" s="253"/>
      <c r="ZA1031" s="253"/>
      <c r="ZB1031" s="253"/>
      <c r="ZC1031" s="253"/>
      <c r="ZD1031" s="253"/>
      <c r="ZE1031" s="253"/>
      <c r="ZF1031" s="253"/>
      <c r="ZG1031" s="253"/>
      <c r="ZH1031" s="253"/>
      <c r="ZI1031" s="253"/>
      <c r="ZJ1031" s="253"/>
      <c r="ZK1031" s="253"/>
      <c r="ZL1031" s="253"/>
      <c r="ZM1031" s="253"/>
      <c r="ZN1031" s="253"/>
      <c r="ZO1031" s="253"/>
      <c r="ZP1031" s="253"/>
      <c r="ZQ1031" s="253"/>
      <c r="ZR1031" s="253"/>
      <c r="ZS1031" s="253"/>
      <c r="ZT1031" s="253"/>
      <c r="ZU1031" s="253"/>
      <c r="ZV1031" s="253"/>
      <c r="ZW1031" s="253"/>
      <c r="ZX1031" s="253"/>
      <c r="ZY1031" s="253"/>
      <c r="ZZ1031" s="253"/>
      <c r="AAA1031" s="253"/>
      <c r="AAB1031" s="253"/>
      <c r="AAC1031" s="253"/>
      <c r="AAD1031" s="253"/>
      <c r="AAE1031" s="253"/>
      <c r="AAF1031" s="253"/>
      <c r="AAG1031" s="253"/>
      <c r="AAH1031" s="253"/>
      <c r="AAI1031" s="253"/>
      <c r="AAJ1031" s="253"/>
      <c r="AAK1031" s="253"/>
      <c r="AAL1031" s="253"/>
      <c r="AAM1031" s="253"/>
      <c r="AAN1031" s="253"/>
      <c r="AAO1031" s="253"/>
      <c r="AAP1031" s="253"/>
      <c r="AAQ1031" s="253"/>
      <c r="AAR1031" s="253"/>
      <c r="AAS1031" s="253"/>
      <c r="AAT1031" s="253"/>
      <c r="AAU1031" s="253"/>
      <c r="AAV1031" s="253"/>
      <c r="AAW1031" s="253"/>
      <c r="AAX1031" s="253"/>
      <c r="AAY1031" s="253"/>
      <c r="AAZ1031" s="253"/>
      <c r="ABA1031" s="253"/>
      <c r="ABB1031" s="253"/>
      <c r="ABC1031" s="253"/>
      <c r="ABD1031" s="253"/>
      <c r="ABE1031" s="253"/>
      <c r="ABF1031" s="253"/>
      <c r="ABG1031" s="253"/>
      <c r="ABH1031" s="253"/>
      <c r="ABI1031" s="253"/>
      <c r="ABJ1031" s="253"/>
      <c r="ABK1031" s="253"/>
      <c r="ABL1031" s="253"/>
      <c r="ABM1031" s="253"/>
      <c r="ABN1031" s="253"/>
      <c r="ABO1031" s="253"/>
      <c r="ABP1031" s="253"/>
      <c r="ABQ1031" s="253"/>
      <c r="ABR1031" s="253"/>
      <c r="ABS1031" s="253"/>
      <c r="ABT1031" s="253"/>
      <c r="ABU1031" s="253"/>
      <c r="ABV1031" s="253"/>
      <c r="ABW1031" s="253"/>
      <c r="ABX1031" s="253"/>
      <c r="ABY1031" s="253"/>
      <c r="ABZ1031" s="253"/>
      <c r="ACA1031" s="253"/>
      <c r="ACB1031" s="253"/>
      <c r="ACC1031" s="253"/>
      <c r="ACD1031" s="253"/>
      <c r="ACE1031" s="253"/>
      <c r="ACF1031" s="253"/>
      <c r="ACG1031" s="253"/>
      <c r="ACH1031" s="253"/>
      <c r="ACI1031" s="253"/>
      <c r="ACJ1031" s="253"/>
      <c r="ACK1031" s="253"/>
      <c r="ACL1031" s="253"/>
      <c r="ACM1031" s="253"/>
      <c r="ACN1031" s="253"/>
      <c r="ACO1031" s="253"/>
      <c r="ACP1031" s="253"/>
      <c r="ACQ1031" s="253"/>
      <c r="ACR1031" s="253"/>
      <c r="ACS1031" s="253"/>
      <c r="ACT1031" s="253"/>
      <c r="ACU1031" s="253"/>
      <c r="ACV1031" s="253"/>
      <c r="ACW1031" s="253"/>
      <c r="ACX1031" s="253"/>
      <c r="ACY1031" s="253"/>
      <c r="ACZ1031" s="253"/>
      <c r="ADA1031" s="253"/>
      <c r="ADB1031" s="253"/>
      <c r="ADC1031" s="253"/>
      <c r="ADD1031" s="253"/>
      <c r="ADE1031" s="253"/>
      <c r="ADF1031" s="253"/>
      <c r="ADG1031" s="253"/>
      <c r="ADH1031" s="253"/>
      <c r="ADI1031" s="253"/>
      <c r="ADJ1031" s="253"/>
      <c r="ADK1031" s="253"/>
      <c r="ADL1031" s="253"/>
      <c r="ADM1031" s="253"/>
      <c r="ADN1031" s="253"/>
      <c r="ADO1031" s="253"/>
      <c r="ADP1031" s="253"/>
      <c r="ADQ1031" s="253"/>
      <c r="ADR1031" s="253"/>
      <c r="ADS1031" s="253"/>
      <c r="ADT1031" s="253"/>
      <c r="ADU1031" s="253"/>
      <c r="ADV1031" s="253"/>
      <c r="ADW1031" s="253"/>
      <c r="ADX1031" s="253"/>
      <c r="ADY1031" s="253"/>
      <c r="ADZ1031" s="253"/>
      <c r="AEA1031" s="253"/>
      <c r="AEB1031" s="253"/>
      <c r="AEC1031" s="253"/>
      <c r="AED1031" s="253"/>
      <c r="AEE1031" s="253"/>
      <c r="AEF1031" s="253"/>
      <c r="AEG1031" s="253"/>
      <c r="AEH1031" s="253"/>
      <c r="AEI1031" s="253"/>
      <c r="AEJ1031" s="253"/>
      <c r="AEK1031" s="253"/>
      <c r="AEL1031" s="253"/>
      <c r="AEM1031" s="253"/>
      <c r="AEN1031" s="253"/>
      <c r="AEO1031" s="253"/>
      <c r="AEP1031" s="253"/>
      <c r="AEQ1031" s="253"/>
      <c r="AER1031" s="253"/>
      <c r="AES1031" s="253"/>
      <c r="AET1031" s="253"/>
      <c r="AEU1031" s="253"/>
      <c r="AEV1031" s="253"/>
      <c r="AEW1031" s="253"/>
      <c r="AEX1031" s="253"/>
      <c r="AEY1031" s="253"/>
      <c r="AEZ1031" s="253"/>
      <c r="AFA1031" s="253"/>
      <c r="AFB1031" s="253"/>
      <c r="AFC1031" s="253"/>
      <c r="AFD1031" s="253"/>
      <c r="AFE1031" s="253"/>
      <c r="AFF1031" s="253"/>
      <c r="AFG1031" s="253"/>
      <c r="AFH1031" s="253"/>
      <c r="AFI1031" s="253"/>
      <c r="AFJ1031" s="253"/>
      <c r="AFK1031" s="253"/>
      <c r="AFL1031" s="253"/>
      <c r="AFM1031" s="253"/>
      <c r="AFN1031" s="253"/>
      <c r="AFO1031" s="253"/>
      <c r="AFP1031" s="253"/>
      <c r="AFQ1031" s="253"/>
      <c r="AFR1031" s="253"/>
      <c r="AFS1031" s="253"/>
      <c r="AFT1031" s="253"/>
      <c r="AFU1031" s="253"/>
      <c r="AFV1031" s="253"/>
      <c r="AFW1031" s="253"/>
      <c r="AFX1031" s="253"/>
      <c r="AFY1031" s="253"/>
      <c r="AFZ1031" s="253"/>
      <c r="AGA1031" s="253"/>
      <c r="AGB1031" s="253"/>
      <c r="AGC1031" s="253"/>
      <c r="AGD1031" s="253"/>
      <c r="AGE1031" s="253"/>
      <c r="AGF1031" s="253"/>
      <c r="AGG1031" s="253"/>
      <c r="AGH1031" s="253"/>
      <c r="AGI1031" s="253"/>
      <c r="AGJ1031" s="253"/>
      <c r="AGK1031" s="253"/>
      <c r="AGL1031" s="253"/>
      <c r="AGM1031" s="253"/>
      <c r="AGN1031" s="253"/>
      <c r="AGO1031" s="253"/>
      <c r="AGP1031" s="253"/>
      <c r="AGQ1031" s="253"/>
      <c r="AGR1031" s="253"/>
      <c r="AGS1031" s="253"/>
      <c r="AGT1031" s="253"/>
      <c r="AGU1031" s="253"/>
      <c r="AGV1031" s="253"/>
      <c r="AGW1031" s="253"/>
      <c r="AGX1031" s="253"/>
      <c r="AGY1031" s="253"/>
      <c r="AGZ1031" s="253"/>
      <c r="AHA1031" s="253"/>
      <c r="AHB1031" s="253"/>
      <c r="AHC1031" s="253"/>
      <c r="AHD1031" s="253"/>
      <c r="AHE1031" s="253"/>
      <c r="AHF1031" s="253"/>
      <c r="AHG1031" s="253"/>
      <c r="AHH1031" s="253"/>
      <c r="AHI1031" s="253"/>
      <c r="AHJ1031" s="253"/>
      <c r="AHK1031" s="253"/>
      <c r="AHL1031" s="253"/>
      <c r="AHM1031" s="253"/>
      <c r="AHN1031" s="253"/>
      <c r="AHO1031" s="253"/>
      <c r="AHP1031" s="253"/>
      <c r="AHQ1031" s="253"/>
      <c r="AHR1031" s="253"/>
      <c r="AHS1031" s="253"/>
      <c r="AHT1031" s="253"/>
      <c r="AHU1031" s="253"/>
      <c r="AHV1031" s="253"/>
      <c r="AHW1031" s="253"/>
      <c r="AHX1031" s="253"/>
      <c r="AHY1031" s="253"/>
      <c r="AHZ1031" s="253"/>
      <c r="AIA1031" s="253"/>
      <c r="AIB1031" s="253"/>
      <c r="AIC1031" s="253"/>
      <c r="AID1031" s="253"/>
      <c r="AIE1031" s="253"/>
      <c r="AIF1031" s="253"/>
      <c r="AIG1031" s="253"/>
      <c r="AIH1031" s="253"/>
      <c r="AII1031" s="253"/>
      <c r="AIJ1031" s="253"/>
      <c r="AIK1031" s="253"/>
      <c r="AIL1031" s="253"/>
      <c r="AIM1031" s="253"/>
      <c r="AIN1031" s="253"/>
      <c r="AIO1031" s="253"/>
      <c r="AIP1031" s="253"/>
      <c r="AIQ1031" s="253"/>
      <c r="AIR1031" s="253"/>
      <c r="AIS1031" s="253"/>
      <c r="AIT1031" s="253"/>
      <c r="AIU1031" s="253"/>
      <c r="AIV1031" s="253"/>
      <c r="AIW1031" s="253"/>
      <c r="AIX1031" s="253"/>
      <c r="AIY1031" s="253"/>
      <c r="AIZ1031" s="253"/>
      <c r="AJA1031" s="253"/>
      <c r="AJB1031" s="253"/>
      <c r="AJC1031" s="253"/>
      <c r="AJD1031" s="253"/>
      <c r="AJE1031" s="253"/>
      <c r="AJF1031" s="253"/>
      <c r="AJG1031" s="253"/>
      <c r="AJH1031" s="253"/>
      <c r="AJI1031" s="253"/>
      <c r="AJJ1031" s="253"/>
      <c r="AJK1031" s="253"/>
      <c r="AJL1031" s="253"/>
      <c r="AJM1031" s="253"/>
      <c r="AJN1031" s="253"/>
      <c r="AJO1031" s="253"/>
      <c r="AJP1031" s="253"/>
      <c r="AJQ1031" s="253"/>
      <c r="AJR1031" s="253"/>
      <c r="AJS1031" s="253"/>
      <c r="AJT1031" s="253"/>
      <c r="AJU1031" s="253"/>
      <c r="AJV1031" s="253"/>
      <c r="AJW1031" s="253"/>
      <c r="AJX1031" s="253"/>
      <c r="AJY1031" s="253"/>
      <c r="AJZ1031" s="253"/>
      <c r="AKA1031" s="253"/>
      <c r="AKB1031" s="253"/>
      <c r="AKC1031" s="253"/>
      <c r="AKD1031" s="253"/>
      <c r="AKE1031" s="253"/>
      <c r="AKF1031" s="253"/>
      <c r="AKG1031" s="253"/>
      <c r="AKH1031" s="253"/>
      <c r="AKI1031" s="253"/>
      <c r="AKJ1031" s="253"/>
      <c r="AKK1031" s="253"/>
      <c r="AKL1031" s="253"/>
      <c r="AKM1031" s="253"/>
      <c r="AKN1031" s="253"/>
      <c r="AKO1031" s="253"/>
      <c r="AKP1031" s="253"/>
      <c r="AKQ1031" s="253"/>
      <c r="AKR1031" s="253"/>
      <c r="AKS1031" s="253"/>
      <c r="AKT1031" s="253"/>
      <c r="AKU1031" s="253"/>
      <c r="AKV1031" s="253"/>
      <c r="AKW1031" s="253"/>
      <c r="AKX1031" s="253"/>
      <c r="AKY1031" s="253"/>
      <c r="AKZ1031" s="253"/>
      <c r="ALA1031" s="253"/>
      <c r="ALB1031" s="253"/>
      <c r="ALC1031" s="253"/>
      <c r="ALD1031" s="253"/>
      <c r="ALE1031" s="253"/>
      <c r="ALF1031" s="253"/>
      <c r="ALG1031" s="253"/>
      <c r="ALH1031" s="253"/>
      <c r="ALI1031" s="253"/>
      <c r="ALJ1031" s="253"/>
      <c r="ALK1031" s="253"/>
      <c r="ALL1031" s="253"/>
      <c r="ALM1031" s="253"/>
      <c r="ALN1031" s="253"/>
      <c r="ALO1031" s="253"/>
      <c r="ALP1031" s="253"/>
      <c r="ALQ1031" s="253"/>
      <c r="ALR1031" s="253"/>
      <c r="ALS1031" s="253"/>
      <c r="ALT1031" s="253"/>
      <c r="ALU1031" s="253"/>
      <c r="ALV1031" s="253"/>
      <c r="ALW1031" s="253"/>
      <c r="ALX1031" s="253"/>
      <c r="ALY1031" s="253"/>
      <c r="ALZ1031" s="253"/>
      <c r="AMA1031" s="253"/>
      <c r="AMB1031" s="253"/>
      <c r="AMC1031" s="253"/>
      <c r="AMD1031" s="253"/>
      <c r="AME1031" s="253"/>
      <c r="AMF1031" s="253"/>
      <c r="AMG1031" s="253"/>
      <c r="AMH1031" s="253"/>
      <c r="AMI1031" s="253"/>
      <c r="AMJ1031" s="253"/>
      <c r="AMK1031" s="253"/>
      <c r="AML1031" s="253"/>
      <c r="AMM1031" s="253"/>
      <c r="AMN1031" s="253"/>
      <c r="AMO1031" s="253"/>
      <c r="AMP1031" s="253"/>
      <c r="AMQ1031" s="253"/>
      <c r="AMR1031" s="253"/>
      <c r="AMS1031" s="253"/>
      <c r="AMT1031" s="253"/>
      <c r="AMU1031" s="253"/>
      <c r="AMV1031" s="253"/>
      <c r="AMW1031" s="253"/>
      <c r="AMX1031" s="253"/>
      <c r="AMY1031" s="253"/>
      <c r="AMZ1031" s="253"/>
      <c r="ANA1031" s="253"/>
      <c r="ANB1031" s="253"/>
      <c r="ANC1031" s="253"/>
      <c r="AND1031" s="253"/>
      <c r="ANE1031" s="253"/>
      <c r="ANF1031" s="253"/>
      <c r="ANG1031" s="253"/>
      <c r="ANH1031" s="253"/>
      <c r="ANI1031" s="253"/>
      <c r="ANJ1031" s="253"/>
      <c r="ANK1031" s="253"/>
      <c r="ANL1031" s="253"/>
      <c r="ANM1031" s="253"/>
      <c r="ANN1031" s="253"/>
      <c r="ANO1031" s="253"/>
      <c r="ANP1031" s="253"/>
      <c r="ANQ1031" s="253"/>
      <c r="ANR1031" s="253"/>
      <c r="ANS1031" s="253"/>
      <c r="ANT1031" s="253"/>
      <c r="ANU1031" s="253"/>
      <c r="ANV1031" s="253"/>
      <c r="ANW1031" s="253"/>
      <c r="ANX1031" s="253"/>
      <c r="ANY1031" s="253"/>
      <c r="ANZ1031" s="253"/>
      <c r="AOA1031" s="253"/>
      <c r="AOB1031" s="253"/>
      <c r="AOC1031" s="253"/>
      <c r="AOD1031" s="253"/>
      <c r="AOE1031" s="253"/>
      <c r="AOF1031" s="253"/>
      <c r="AOG1031" s="253"/>
      <c r="AOH1031" s="253"/>
      <c r="AOI1031" s="253"/>
      <c r="AOJ1031" s="253"/>
      <c r="AOK1031" s="253"/>
      <c r="AOL1031" s="253"/>
      <c r="AOM1031" s="253"/>
      <c r="AON1031" s="253"/>
      <c r="AOO1031" s="253"/>
      <c r="AOP1031" s="253"/>
      <c r="AOQ1031" s="253"/>
      <c r="AOR1031" s="253"/>
      <c r="AOS1031" s="253"/>
      <c r="AOT1031" s="253"/>
      <c r="AOU1031" s="253"/>
      <c r="AOV1031" s="253"/>
      <c r="AOW1031" s="253"/>
      <c r="AOX1031" s="253"/>
      <c r="AOY1031" s="253"/>
      <c r="AOZ1031" s="253"/>
      <c r="APA1031" s="253"/>
      <c r="APB1031" s="253"/>
      <c r="APC1031" s="253"/>
      <c r="APD1031" s="253"/>
      <c r="APE1031" s="253"/>
      <c r="APF1031" s="253"/>
      <c r="APG1031" s="253"/>
      <c r="APH1031" s="253"/>
      <c r="API1031" s="253"/>
      <c r="APJ1031" s="253"/>
      <c r="APK1031" s="253"/>
      <c r="APL1031" s="253"/>
      <c r="APM1031" s="253"/>
      <c r="APN1031" s="253"/>
      <c r="APO1031" s="253"/>
      <c r="APP1031" s="253"/>
      <c r="APQ1031" s="253"/>
      <c r="APR1031" s="253"/>
      <c r="APS1031" s="253"/>
      <c r="APT1031" s="253"/>
      <c r="APU1031" s="253"/>
      <c r="APV1031" s="253"/>
      <c r="APW1031" s="253"/>
      <c r="APX1031" s="253"/>
      <c r="APY1031" s="253"/>
      <c r="APZ1031" s="253"/>
      <c r="AQA1031" s="253"/>
      <c r="AQB1031" s="253"/>
      <c r="AQC1031" s="253"/>
      <c r="AQD1031" s="253"/>
      <c r="AQE1031" s="253"/>
      <c r="AQF1031" s="253"/>
      <c r="AQG1031" s="253"/>
      <c r="AQH1031" s="253"/>
      <c r="AQI1031" s="253"/>
      <c r="AQJ1031" s="253"/>
      <c r="AQK1031" s="253"/>
      <c r="AQL1031" s="253"/>
      <c r="AQM1031" s="253"/>
      <c r="AQN1031" s="253"/>
      <c r="AQO1031" s="253"/>
      <c r="AQP1031" s="253"/>
      <c r="AQQ1031" s="253"/>
      <c r="AQR1031" s="253"/>
      <c r="AQS1031" s="253"/>
      <c r="AQT1031" s="253"/>
      <c r="AQU1031" s="253"/>
      <c r="AQV1031" s="253"/>
      <c r="AQW1031" s="253"/>
      <c r="AQX1031" s="253"/>
      <c r="AQY1031" s="253"/>
      <c r="AQZ1031" s="253"/>
      <c r="ARA1031" s="253"/>
      <c r="ARB1031" s="253"/>
      <c r="ARC1031" s="253"/>
      <c r="ARD1031" s="253"/>
      <c r="ARE1031" s="253"/>
      <c r="ARF1031" s="253"/>
      <c r="ARG1031" s="253"/>
      <c r="ARH1031" s="253"/>
      <c r="ARI1031" s="253"/>
      <c r="ARJ1031" s="253"/>
      <c r="ARK1031" s="253"/>
      <c r="ARL1031" s="253"/>
      <c r="ARM1031" s="253"/>
      <c r="ARN1031" s="253"/>
      <c r="ARO1031" s="253"/>
      <c r="ARP1031" s="253"/>
      <c r="ARQ1031" s="253"/>
      <c r="ARR1031" s="253"/>
      <c r="ARS1031" s="253"/>
      <c r="ART1031" s="253"/>
      <c r="ARU1031" s="253"/>
      <c r="ARV1031" s="253"/>
      <c r="ARW1031" s="253"/>
      <c r="ARX1031" s="253"/>
      <c r="ARY1031" s="253"/>
      <c r="ARZ1031" s="253"/>
      <c r="ASA1031" s="253"/>
      <c r="ASB1031" s="253"/>
      <c r="ASC1031" s="253"/>
      <c r="ASD1031" s="253"/>
      <c r="ASE1031" s="253"/>
      <c r="ASF1031" s="253"/>
      <c r="ASG1031" s="253"/>
      <c r="ASH1031" s="253"/>
      <c r="ASI1031" s="253"/>
      <c r="ASJ1031" s="253"/>
      <c r="ASK1031" s="253"/>
      <c r="ASL1031" s="253"/>
      <c r="ASM1031" s="253"/>
      <c r="ASN1031" s="253"/>
      <c r="ASO1031" s="253"/>
      <c r="ASP1031" s="253"/>
      <c r="ASQ1031" s="253"/>
      <c r="ASR1031" s="253"/>
      <c r="ASS1031" s="253"/>
      <c r="AST1031" s="253"/>
      <c r="ASU1031" s="253"/>
      <c r="ASV1031" s="253"/>
      <c r="ASW1031" s="253"/>
      <c r="ASX1031" s="253"/>
      <c r="ASY1031" s="253"/>
      <c r="ASZ1031" s="253"/>
      <c r="ATA1031" s="253"/>
      <c r="ATB1031" s="253"/>
      <c r="ATC1031" s="253"/>
      <c r="ATD1031" s="253"/>
      <c r="ATE1031" s="253"/>
      <c r="ATF1031" s="253"/>
      <c r="ATG1031" s="253"/>
      <c r="ATH1031" s="253"/>
      <c r="ATI1031" s="253"/>
      <c r="ATJ1031" s="253"/>
      <c r="ATK1031" s="253"/>
      <c r="ATL1031" s="253"/>
      <c r="ATM1031" s="253"/>
      <c r="ATN1031" s="253"/>
      <c r="ATO1031" s="253"/>
      <c r="ATP1031" s="253"/>
      <c r="ATQ1031" s="253"/>
      <c r="ATR1031" s="253"/>
      <c r="ATS1031" s="253"/>
      <c r="ATT1031" s="253"/>
      <c r="ATU1031" s="253"/>
      <c r="ATV1031" s="253"/>
      <c r="ATW1031" s="253"/>
      <c r="ATX1031" s="253"/>
      <c r="ATY1031" s="253"/>
      <c r="ATZ1031" s="253"/>
      <c r="AUA1031" s="253"/>
      <c r="AUB1031" s="253"/>
      <c r="AUC1031" s="253"/>
      <c r="AUD1031" s="253"/>
      <c r="AUE1031" s="253"/>
      <c r="AUF1031" s="253"/>
      <c r="AUG1031" s="253"/>
      <c r="AUH1031" s="253"/>
      <c r="AUI1031" s="253"/>
      <c r="AUJ1031" s="253"/>
      <c r="AUK1031" s="253"/>
      <c r="AUL1031" s="253"/>
      <c r="AUM1031" s="253"/>
      <c r="AUN1031" s="253"/>
      <c r="AUO1031" s="253"/>
      <c r="AUP1031" s="253"/>
      <c r="AUQ1031" s="253"/>
      <c r="AUR1031" s="253"/>
      <c r="AUS1031" s="253"/>
      <c r="AUT1031" s="253"/>
      <c r="AUU1031" s="253"/>
      <c r="AUV1031" s="253"/>
      <c r="AUW1031" s="253"/>
      <c r="AUX1031" s="253"/>
      <c r="AUY1031" s="253"/>
      <c r="AUZ1031" s="253"/>
      <c r="AVA1031" s="253"/>
      <c r="AVB1031" s="253"/>
      <c r="AVC1031" s="253"/>
      <c r="AVD1031" s="253"/>
      <c r="AVE1031" s="253"/>
      <c r="AVF1031" s="253"/>
      <c r="AVG1031" s="253"/>
      <c r="AVH1031" s="253"/>
      <c r="AVI1031" s="253"/>
      <c r="AVJ1031" s="253"/>
      <c r="AVK1031" s="253"/>
      <c r="AVL1031" s="253"/>
      <c r="AVM1031" s="253"/>
      <c r="AVN1031" s="253"/>
      <c r="AVO1031" s="253"/>
      <c r="AVP1031" s="253"/>
      <c r="AVQ1031" s="253"/>
      <c r="AVR1031" s="253"/>
      <c r="AVS1031" s="253"/>
      <c r="AVT1031" s="253"/>
      <c r="AVU1031" s="253"/>
      <c r="AVV1031" s="253"/>
      <c r="AVW1031" s="253"/>
      <c r="AVX1031" s="253"/>
      <c r="AVY1031" s="253"/>
      <c r="AVZ1031" s="253"/>
      <c r="AWA1031" s="253"/>
      <c r="AWB1031" s="253"/>
      <c r="AWC1031" s="253"/>
      <c r="AWD1031" s="253"/>
      <c r="AWE1031" s="253"/>
      <c r="AWF1031" s="253"/>
      <c r="AWG1031" s="253"/>
      <c r="AWH1031" s="253"/>
      <c r="AWI1031" s="253"/>
      <c r="AWJ1031" s="253"/>
      <c r="AWK1031" s="253"/>
      <c r="AWL1031" s="253"/>
      <c r="AWM1031" s="253"/>
      <c r="AWN1031" s="253"/>
      <c r="AWO1031" s="253"/>
      <c r="AWP1031" s="253"/>
      <c r="AWQ1031" s="253"/>
      <c r="AWR1031" s="253"/>
      <c r="AWS1031" s="253"/>
      <c r="AWT1031" s="253"/>
      <c r="AWU1031" s="253"/>
      <c r="AWV1031" s="253"/>
      <c r="AWW1031" s="253"/>
      <c r="AWX1031" s="253"/>
      <c r="AWY1031" s="253"/>
      <c r="AWZ1031" s="253"/>
      <c r="AXA1031" s="253"/>
      <c r="AXB1031" s="253"/>
      <c r="AXC1031" s="253"/>
      <c r="AXD1031" s="253"/>
      <c r="AXE1031" s="253"/>
      <c r="AXF1031" s="253"/>
      <c r="AXG1031" s="253"/>
      <c r="AXH1031" s="253"/>
      <c r="AXI1031" s="253"/>
      <c r="AXJ1031" s="253"/>
      <c r="AXK1031" s="253"/>
      <c r="AXL1031" s="253"/>
      <c r="AXM1031" s="253"/>
      <c r="AXN1031" s="253"/>
      <c r="AXO1031" s="253"/>
      <c r="AXP1031" s="253"/>
      <c r="AXQ1031" s="253"/>
      <c r="AXR1031" s="253"/>
      <c r="AXS1031" s="253"/>
      <c r="AXT1031" s="253"/>
      <c r="AXU1031" s="253"/>
      <c r="AXV1031" s="253"/>
      <c r="AXW1031" s="253"/>
      <c r="AXX1031" s="253"/>
      <c r="AXY1031" s="253"/>
      <c r="AXZ1031" s="253"/>
      <c r="AYA1031" s="253"/>
      <c r="AYB1031" s="253"/>
      <c r="AYC1031" s="253"/>
      <c r="AYD1031" s="253"/>
      <c r="AYE1031" s="253"/>
      <c r="AYF1031" s="253"/>
      <c r="AYG1031" s="253"/>
      <c r="AYH1031" s="253"/>
      <c r="AYI1031" s="253"/>
      <c r="AYJ1031" s="253"/>
      <c r="AYK1031" s="253"/>
      <c r="AYL1031" s="253"/>
      <c r="AYM1031" s="253"/>
      <c r="AYN1031" s="253"/>
      <c r="AYO1031" s="253"/>
      <c r="AYP1031" s="253"/>
      <c r="AYQ1031" s="253"/>
      <c r="AYR1031" s="253"/>
      <c r="AYS1031" s="253"/>
      <c r="AYT1031" s="253"/>
      <c r="AYU1031" s="253"/>
      <c r="AYV1031" s="253"/>
      <c r="AYW1031" s="253"/>
      <c r="AYX1031" s="253"/>
      <c r="AYY1031" s="253"/>
      <c r="AYZ1031" s="253"/>
      <c r="AZA1031" s="253"/>
      <c r="AZB1031" s="253"/>
      <c r="AZC1031" s="253"/>
      <c r="AZD1031" s="253"/>
      <c r="AZE1031" s="253"/>
      <c r="AZF1031" s="253"/>
      <c r="AZG1031" s="253"/>
      <c r="AZH1031" s="253"/>
      <c r="AZI1031" s="253"/>
      <c r="AZJ1031" s="253"/>
      <c r="AZK1031" s="253"/>
      <c r="AZL1031" s="253"/>
      <c r="AZM1031" s="253"/>
      <c r="AZN1031" s="253"/>
      <c r="AZO1031" s="253"/>
      <c r="AZP1031" s="253"/>
      <c r="AZQ1031" s="253"/>
      <c r="AZR1031" s="253"/>
      <c r="AZS1031" s="253"/>
      <c r="AZT1031" s="253"/>
      <c r="AZU1031" s="253"/>
      <c r="AZV1031" s="253"/>
      <c r="AZW1031" s="253"/>
      <c r="AZX1031" s="253"/>
      <c r="AZY1031" s="253"/>
      <c r="AZZ1031" s="253"/>
      <c r="BAA1031" s="253"/>
      <c r="BAB1031" s="253"/>
      <c r="BAC1031" s="253"/>
      <c r="BAD1031" s="253"/>
      <c r="BAE1031" s="253"/>
      <c r="BAF1031" s="253"/>
      <c r="BAG1031" s="253"/>
      <c r="BAH1031" s="253"/>
      <c r="BAI1031" s="253"/>
      <c r="BAJ1031" s="253"/>
      <c r="BAK1031" s="253"/>
      <c r="BAL1031" s="253"/>
      <c r="BAM1031" s="253"/>
      <c r="BAN1031" s="253"/>
      <c r="BAO1031" s="253"/>
      <c r="BAP1031" s="253"/>
      <c r="BAQ1031" s="253"/>
      <c r="BAR1031" s="253"/>
      <c r="BAS1031" s="253"/>
      <c r="BAT1031" s="253"/>
      <c r="BAU1031" s="253"/>
      <c r="BAV1031" s="253"/>
      <c r="BAW1031" s="253"/>
      <c r="BAX1031" s="253"/>
      <c r="BAY1031" s="253"/>
      <c r="BAZ1031" s="253"/>
      <c r="BBA1031" s="253"/>
      <c r="BBB1031" s="253"/>
      <c r="BBC1031" s="253"/>
      <c r="BBD1031" s="253"/>
      <c r="BBE1031" s="253"/>
      <c r="BBF1031" s="253"/>
      <c r="BBG1031" s="253"/>
      <c r="BBH1031" s="253"/>
      <c r="BBI1031" s="253"/>
      <c r="BBJ1031" s="253"/>
      <c r="BBK1031" s="253"/>
      <c r="BBL1031" s="253"/>
      <c r="BBM1031" s="253"/>
      <c r="BBN1031" s="253"/>
      <c r="BBO1031" s="253"/>
      <c r="BBP1031" s="253"/>
      <c r="BBQ1031" s="253"/>
      <c r="BBR1031" s="253"/>
      <c r="BBS1031" s="253"/>
      <c r="BBT1031" s="253"/>
      <c r="BBU1031" s="253"/>
      <c r="BBV1031" s="253"/>
      <c r="BBW1031" s="253"/>
      <c r="BBX1031" s="253"/>
      <c r="BBY1031" s="253"/>
      <c r="BBZ1031" s="253"/>
      <c r="BCA1031" s="253"/>
      <c r="BCB1031" s="253"/>
      <c r="BCC1031" s="253"/>
      <c r="BCD1031" s="253"/>
      <c r="BCE1031" s="253"/>
      <c r="BCF1031" s="253"/>
      <c r="BCG1031" s="253"/>
      <c r="BCH1031" s="253"/>
      <c r="BCI1031" s="253"/>
      <c r="BCJ1031" s="253"/>
      <c r="BCK1031" s="253"/>
      <c r="BCL1031" s="253"/>
      <c r="BCM1031" s="253"/>
      <c r="BCN1031" s="253"/>
      <c r="BCO1031" s="253"/>
      <c r="BCP1031" s="253"/>
      <c r="BCQ1031" s="253"/>
      <c r="BCR1031" s="253"/>
      <c r="BCS1031" s="253"/>
      <c r="BCT1031" s="253"/>
      <c r="BCU1031" s="253"/>
      <c r="BCV1031" s="253"/>
      <c r="BCW1031" s="253"/>
      <c r="BCX1031" s="253"/>
      <c r="BCY1031" s="253"/>
      <c r="BCZ1031" s="253"/>
      <c r="BDA1031" s="253"/>
      <c r="BDB1031" s="253"/>
      <c r="BDC1031" s="253"/>
      <c r="BDD1031" s="253"/>
      <c r="BDE1031" s="253"/>
      <c r="BDF1031" s="253"/>
      <c r="BDG1031" s="253"/>
      <c r="BDH1031" s="253"/>
      <c r="BDI1031" s="253"/>
      <c r="BDJ1031" s="253"/>
      <c r="BDK1031" s="253"/>
      <c r="BDL1031" s="253"/>
      <c r="BDM1031" s="253"/>
      <c r="BDN1031" s="253"/>
      <c r="BDO1031" s="253"/>
      <c r="BDP1031" s="253"/>
      <c r="BDQ1031" s="253"/>
      <c r="BDR1031" s="253"/>
      <c r="BDS1031" s="253"/>
      <c r="BDT1031" s="253"/>
      <c r="BDU1031" s="253"/>
      <c r="BDV1031" s="253"/>
      <c r="BDW1031" s="253"/>
      <c r="BDX1031" s="253"/>
      <c r="BDY1031" s="253"/>
      <c r="BDZ1031" s="253"/>
      <c r="BEA1031" s="253"/>
      <c r="BEB1031" s="253"/>
      <c r="BEC1031" s="253"/>
      <c r="BED1031" s="253"/>
      <c r="BEE1031" s="253"/>
      <c r="BEF1031" s="253"/>
      <c r="BEG1031" s="253"/>
      <c r="BEH1031" s="253"/>
      <c r="BEI1031" s="253"/>
      <c r="BEJ1031" s="253"/>
      <c r="BEK1031" s="253"/>
      <c r="BEL1031" s="253"/>
      <c r="BEM1031" s="253"/>
      <c r="BEN1031" s="253"/>
      <c r="BEO1031" s="253"/>
      <c r="BEP1031" s="253"/>
      <c r="BEQ1031" s="253"/>
      <c r="BER1031" s="253"/>
      <c r="BES1031" s="253"/>
      <c r="BET1031" s="253"/>
      <c r="BEU1031" s="253"/>
      <c r="BEV1031" s="253"/>
      <c r="BEW1031" s="253"/>
      <c r="BEX1031" s="253"/>
      <c r="BEY1031" s="253"/>
      <c r="BEZ1031" s="253"/>
      <c r="BFA1031" s="253"/>
      <c r="BFB1031" s="253"/>
      <c r="BFC1031" s="253"/>
      <c r="BFD1031" s="253"/>
      <c r="BFE1031" s="253"/>
      <c r="BFF1031" s="253"/>
      <c r="BFG1031" s="253"/>
      <c r="BFH1031" s="253"/>
      <c r="BFI1031" s="253"/>
      <c r="BFJ1031" s="253"/>
      <c r="BFK1031" s="253"/>
      <c r="BFL1031" s="253"/>
      <c r="BFM1031" s="253"/>
      <c r="BFN1031" s="253"/>
      <c r="BFO1031" s="253"/>
      <c r="BFP1031" s="253"/>
      <c r="BFQ1031" s="253"/>
      <c r="BFR1031" s="253"/>
      <c r="BFS1031" s="253"/>
      <c r="BFT1031" s="253"/>
      <c r="BFU1031" s="253"/>
      <c r="BFV1031" s="253"/>
      <c r="BFW1031" s="253"/>
      <c r="BFX1031" s="253"/>
      <c r="BFY1031" s="253"/>
      <c r="BFZ1031" s="253"/>
      <c r="BGA1031" s="253"/>
      <c r="BGB1031" s="253"/>
      <c r="BGC1031" s="253"/>
      <c r="BGD1031" s="253"/>
      <c r="BGE1031" s="253"/>
      <c r="BGF1031" s="253"/>
      <c r="BGG1031" s="253"/>
      <c r="BGH1031" s="253"/>
      <c r="BGI1031" s="253"/>
      <c r="BGJ1031" s="253"/>
      <c r="BGK1031" s="253"/>
      <c r="BGL1031" s="253"/>
      <c r="BGM1031" s="253"/>
      <c r="BGN1031" s="253"/>
      <c r="BGO1031" s="253"/>
      <c r="BGP1031" s="253"/>
      <c r="BGQ1031" s="253"/>
      <c r="BGR1031" s="253"/>
      <c r="BGS1031" s="253"/>
      <c r="BGT1031" s="253"/>
      <c r="BGU1031" s="253"/>
      <c r="BGV1031" s="253"/>
      <c r="BGW1031" s="253"/>
      <c r="BGX1031" s="253"/>
      <c r="BGY1031" s="253"/>
      <c r="BGZ1031" s="253"/>
      <c r="BHA1031" s="253"/>
      <c r="BHB1031" s="253"/>
      <c r="BHC1031" s="253"/>
      <c r="BHD1031" s="253"/>
      <c r="BHE1031" s="253"/>
      <c r="BHF1031" s="253"/>
      <c r="BHG1031" s="253"/>
      <c r="BHH1031" s="253"/>
      <c r="BHI1031" s="253"/>
      <c r="BHJ1031" s="253"/>
      <c r="BHK1031" s="253"/>
      <c r="BHL1031" s="253"/>
      <c r="BHM1031" s="253"/>
      <c r="BHN1031" s="253"/>
      <c r="BHO1031" s="253"/>
      <c r="BHP1031" s="253"/>
      <c r="BHQ1031" s="253"/>
      <c r="BHR1031" s="253"/>
      <c r="BHS1031" s="253"/>
      <c r="BHT1031" s="253"/>
      <c r="BHU1031" s="253"/>
      <c r="BHV1031" s="253"/>
      <c r="BHW1031" s="253"/>
      <c r="BHX1031" s="253"/>
      <c r="BHY1031" s="253"/>
      <c r="BHZ1031" s="253"/>
      <c r="BIA1031" s="253"/>
      <c r="BIB1031" s="253"/>
      <c r="BIC1031" s="253"/>
      <c r="BID1031" s="253"/>
      <c r="BIE1031" s="253"/>
      <c r="BIF1031" s="253"/>
      <c r="BIG1031" s="253"/>
      <c r="BIH1031" s="253"/>
      <c r="BII1031" s="253"/>
      <c r="BIJ1031" s="253"/>
      <c r="BIK1031" s="253"/>
      <c r="BIL1031" s="253"/>
      <c r="BIM1031" s="253"/>
      <c r="BIN1031" s="253"/>
      <c r="BIO1031" s="253"/>
      <c r="BIP1031" s="253"/>
      <c r="BIQ1031" s="253"/>
      <c r="BIR1031" s="253"/>
      <c r="BIS1031" s="253"/>
      <c r="BIT1031" s="253"/>
      <c r="BIU1031" s="253"/>
      <c r="BIV1031" s="253"/>
      <c r="BIW1031" s="253"/>
      <c r="BIX1031" s="253"/>
      <c r="BIY1031" s="253"/>
      <c r="BIZ1031" s="253"/>
      <c r="BJA1031" s="253"/>
      <c r="BJB1031" s="253"/>
      <c r="BJC1031" s="253"/>
      <c r="BJD1031" s="253"/>
      <c r="BJE1031" s="253"/>
      <c r="BJF1031" s="253"/>
      <c r="BJG1031" s="253"/>
      <c r="BJH1031" s="253"/>
      <c r="BJI1031" s="253"/>
      <c r="BJJ1031" s="253"/>
      <c r="BJK1031" s="253"/>
      <c r="BJL1031" s="253"/>
      <c r="BJM1031" s="253"/>
      <c r="BJN1031" s="253"/>
      <c r="BJO1031" s="253"/>
      <c r="BJP1031" s="253"/>
      <c r="BJQ1031" s="253"/>
      <c r="BJR1031" s="253"/>
      <c r="BJS1031" s="253"/>
      <c r="BJT1031" s="253"/>
      <c r="BJU1031" s="253"/>
      <c r="BJV1031" s="253"/>
      <c r="BJW1031" s="253"/>
      <c r="BJX1031" s="253"/>
      <c r="BJY1031" s="253"/>
      <c r="BJZ1031" s="253"/>
      <c r="BKA1031" s="253"/>
      <c r="BKB1031" s="253"/>
      <c r="BKC1031" s="253"/>
      <c r="BKD1031" s="253"/>
      <c r="BKE1031" s="253"/>
      <c r="BKF1031" s="253"/>
      <c r="BKG1031" s="253"/>
      <c r="BKH1031" s="253"/>
      <c r="BKI1031" s="253"/>
      <c r="BKJ1031" s="253"/>
      <c r="BKK1031" s="253"/>
      <c r="BKL1031" s="253"/>
      <c r="BKM1031" s="253"/>
      <c r="BKN1031" s="253"/>
      <c r="BKO1031" s="253"/>
      <c r="BKP1031" s="253"/>
      <c r="BKQ1031" s="253"/>
      <c r="BKR1031" s="253"/>
      <c r="BKS1031" s="253"/>
      <c r="BKT1031" s="253"/>
      <c r="BKU1031" s="253"/>
      <c r="BKV1031" s="253"/>
      <c r="BKW1031" s="253"/>
      <c r="BKX1031" s="253"/>
      <c r="BKY1031" s="253"/>
      <c r="BKZ1031" s="253"/>
      <c r="BLA1031" s="253"/>
      <c r="BLB1031" s="253"/>
      <c r="BLC1031" s="253"/>
      <c r="BLD1031" s="253"/>
      <c r="BLE1031" s="253"/>
      <c r="BLF1031" s="253"/>
      <c r="BLG1031" s="253"/>
      <c r="BLH1031" s="253"/>
      <c r="BLI1031" s="253"/>
      <c r="BLJ1031" s="253"/>
      <c r="BLK1031" s="253"/>
      <c r="BLL1031" s="253"/>
      <c r="BLM1031" s="253"/>
      <c r="BLN1031" s="253"/>
      <c r="BLO1031" s="253"/>
      <c r="BLP1031" s="253"/>
      <c r="BLQ1031" s="253"/>
      <c r="BLR1031" s="253"/>
      <c r="BLS1031" s="253"/>
      <c r="BLT1031" s="253"/>
      <c r="BLU1031" s="253"/>
      <c r="BLV1031" s="253"/>
      <c r="BLW1031" s="253"/>
      <c r="BLX1031" s="253"/>
      <c r="BLY1031" s="253"/>
      <c r="BLZ1031" s="253"/>
      <c r="BMA1031" s="253"/>
      <c r="BMB1031" s="253"/>
      <c r="BMC1031" s="253"/>
      <c r="BMD1031" s="253"/>
      <c r="BME1031" s="253"/>
      <c r="BMF1031" s="253"/>
      <c r="BMG1031" s="253"/>
      <c r="BMH1031" s="253"/>
      <c r="BMI1031" s="253"/>
      <c r="BMJ1031" s="253"/>
      <c r="BMK1031" s="253"/>
      <c r="BML1031" s="253"/>
      <c r="BMM1031" s="253"/>
      <c r="BMN1031" s="253"/>
      <c r="BMO1031" s="253"/>
      <c r="BMP1031" s="253"/>
      <c r="BMQ1031" s="253"/>
      <c r="BMR1031" s="253"/>
      <c r="BMS1031" s="253"/>
      <c r="BMT1031" s="253"/>
      <c r="BMU1031" s="253"/>
      <c r="BMV1031" s="253"/>
      <c r="BMW1031" s="253"/>
      <c r="BMX1031" s="253"/>
      <c r="BMY1031" s="253"/>
      <c r="BMZ1031" s="253"/>
      <c r="BNA1031" s="253"/>
      <c r="BNB1031" s="253"/>
      <c r="BNC1031" s="253"/>
      <c r="BND1031" s="253"/>
      <c r="BNE1031" s="253"/>
      <c r="BNF1031" s="253"/>
      <c r="BNG1031" s="253"/>
      <c r="BNH1031" s="253"/>
      <c r="BNI1031" s="253"/>
      <c r="BNJ1031" s="253"/>
      <c r="BNK1031" s="253"/>
      <c r="BNL1031" s="253"/>
      <c r="BNM1031" s="253"/>
      <c r="BNN1031" s="253"/>
      <c r="BNO1031" s="253"/>
      <c r="BNP1031" s="253"/>
      <c r="BNQ1031" s="253"/>
      <c r="BNR1031" s="253"/>
      <c r="BNS1031" s="253"/>
      <c r="BNT1031" s="253"/>
      <c r="BNU1031" s="253"/>
      <c r="BNV1031" s="253"/>
      <c r="BNW1031" s="253"/>
      <c r="BNX1031" s="253"/>
      <c r="BNY1031" s="253"/>
      <c r="BNZ1031" s="253"/>
      <c r="BOA1031" s="253"/>
      <c r="BOB1031" s="253"/>
      <c r="BOC1031" s="253"/>
      <c r="BOD1031" s="253"/>
      <c r="BOE1031" s="253"/>
      <c r="BOF1031" s="253"/>
      <c r="BOG1031" s="253"/>
      <c r="BOH1031" s="253"/>
      <c r="BOI1031" s="253"/>
      <c r="BOJ1031" s="253"/>
      <c r="BOK1031" s="253"/>
      <c r="BOL1031" s="253"/>
      <c r="BOM1031" s="253"/>
      <c r="BON1031" s="253"/>
      <c r="BOO1031" s="253"/>
      <c r="BOP1031" s="253"/>
      <c r="BOQ1031" s="253"/>
      <c r="BOR1031" s="253"/>
      <c r="BOS1031" s="253"/>
      <c r="BOT1031" s="253"/>
      <c r="BOU1031" s="253"/>
      <c r="BOV1031" s="253"/>
      <c r="BOW1031" s="253"/>
      <c r="BOX1031" s="253"/>
      <c r="BOY1031" s="253"/>
      <c r="BOZ1031" s="253"/>
      <c r="BPA1031" s="253"/>
      <c r="BPB1031" s="253"/>
      <c r="BPC1031" s="253"/>
      <c r="BPD1031" s="253"/>
      <c r="BPE1031" s="253"/>
      <c r="BPF1031" s="253"/>
      <c r="BPG1031" s="253"/>
      <c r="BPH1031" s="253"/>
      <c r="BPI1031" s="253"/>
      <c r="BPJ1031" s="253"/>
      <c r="BPK1031" s="253"/>
      <c r="BPL1031" s="253"/>
      <c r="BPM1031" s="253"/>
      <c r="BPN1031" s="253"/>
      <c r="BPO1031" s="253"/>
      <c r="BPP1031" s="253"/>
      <c r="BPQ1031" s="253"/>
      <c r="BPR1031" s="253"/>
      <c r="BPS1031" s="253"/>
      <c r="BPT1031" s="253"/>
      <c r="BPU1031" s="253"/>
      <c r="BPV1031" s="253"/>
      <c r="BPW1031" s="253"/>
      <c r="BPX1031" s="253"/>
      <c r="BPY1031" s="253"/>
      <c r="BPZ1031" s="253"/>
      <c r="BQA1031" s="253"/>
      <c r="BQB1031" s="253"/>
      <c r="BQC1031" s="253"/>
      <c r="BQD1031" s="253"/>
      <c r="BQE1031" s="253"/>
      <c r="BQF1031" s="253"/>
      <c r="BQG1031" s="253"/>
      <c r="BQH1031" s="253"/>
      <c r="BQI1031" s="253"/>
      <c r="BQJ1031" s="253"/>
      <c r="BQK1031" s="253"/>
      <c r="BQL1031" s="253"/>
      <c r="BQM1031" s="253"/>
      <c r="BQN1031" s="253"/>
      <c r="BQO1031" s="253"/>
      <c r="BQP1031" s="253"/>
      <c r="BQQ1031" s="253"/>
      <c r="BQR1031" s="253"/>
      <c r="BQS1031" s="253"/>
      <c r="BQT1031" s="253"/>
      <c r="BQU1031" s="253"/>
      <c r="BQV1031" s="253"/>
      <c r="BQW1031" s="253"/>
      <c r="BQX1031" s="253"/>
      <c r="BQY1031" s="253"/>
      <c r="BQZ1031" s="253"/>
      <c r="BRA1031" s="253"/>
      <c r="BRB1031" s="253"/>
      <c r="BRC1031" s="253"/>
      <c r="BRD1031" s="253"/>
      <c r="BRE1031" s="253"/>
      <c r="BRF1031" s="253"/>
      <c r="BRG1031" s="253"/>
      <c r="BRH1031" s="253"/>
      <c r="BRI1031" s="253"/>
      <c r="BRJ1031" s="253"/>
      <c r="BRK1031" s="253"/>
      <c r="BRL1031" s="253"/>
      <c r="BRM1031" s="253"/>
      <c r="BRN1031" s="253"/>
      <c r="BRO1031" s="253"/>
      <c r="BRP1031" s="253"/>
      <c r="BRQ1031" s="253"/>
      <c r="BRR1031" s="253"/>
      <c r="BRS1031" s="253"/>
      <c r="BRT1031" s="253"/>
      <c r="BRU1031" s="253"/>
      <c r="BRV1031" s="253"/>
      <c r="BRW1031" s="253"/>
      <c r="BRX1031" s="253"/>
      <c r="BRY1031" s="253"/>
      <c r="BRZ1031" s="253"/>
      <c r="BSA1031" s="253"/>
      <c r="BSB1031" s="253"/>
      <c r="BSC1031" s="253"/>
      <c r="BSD1031" s="253"/>
      <c r="BSE1031" s="253"/>
      <c r="BSF1031" s="253"/>
      <c r="BSG1031" s="253"/>
      <c r="BSH1031" s="253"/>
      <c r="BSI1031" s="253"/>
      <c r="BSJ1031" s="253"/>
      <c r="BSK1031" s="253"/>
      <c r="BSL1031" s="253"/>
      <c r="BSM1031" s="253"/>
      <c r="BSN1031" s="253"/>
      <c r="BSO1031" s="253"/>
      <c r="BSP1031" s="253"/>
      <c r="BSQ1031" s="253"/>
      <c r="BSR1031" s="253"/>
      <c r="BSS1031" s="253"/>
      <c r="BST1031" s="253"/>
      <c r="BSU1031" s="253"/>
      <c r="BSV1031" s="253"/>
      <c r="BSW1031" s="253"/>
      <c r="BSX1031" s="253"/>
      <c r="BSY1031" s="253"/>
      <c r="BSZ1031" s="253"/>
      <c r="BTA1031" s="253"/>
      <c r="BTB1031" s="253"/>
      <c r="BTC1031" s="253"/>
      <c r="BTD1031" s="253"/>
      <c r="BTE1031" s="253"/>
      <c r="BTF1031" s="253"/>
      <c r="BTG1031" s="253"/>
      <c r="BTH1031" s="253"/>
      <c r="BTI1031" s="253"/>
      <c r="BTJ1031" s="253"/>
      <c r="BTK1031" s="253"/>
      <c r="BTL1031" s="253"/>
      <c r="BTM1031" s="253"/>
      <c r="BTN1031" s="253"/>
      <c r="BTO1031" s="253"/>
      <c r="BTP1031" s="253"/>
      <c r="BTQ1031" s="253"/>
      <c r="BTR1031" s="253"/>
      <c r="BTS1031" s="253"/>
      <c r="BTT1031" s="253"/>
      <c r="BTU1031" s="253"/>
      <c r="BTV1031" s="253"/>
      <c r="BTW1031" s="253"/>
      <c r="BTX1031" s="253"/>
      <c r="BTY1031" s="253"/>
      <c r="BTZ1031" s="253"/>
      <c r="BUA1031" s="253"/>
      <c r="BUB1031" s="253"/>
      <c r="BUC1031" s="253"/>
      <c r="BUD1031" s="253"/>
      <c r="BUE1031" s="253"/>
      <c r="BUF1031" s="253"/>
      <c r="BUG1031" s="253"/>
      <c r="BUH1031" s="253"/>
      <c r="BUI1031" s="253"/>
      <c r="BUJ1031" s="253"/>
      <c r="BUK1031" s="253"/>
      <c r="BUL1031" s="253"/>
      <c r="BUM1031" s="253"/>
      <c r="BUN1031" s="253"/>
      <c r="BUO1031" s="253"/>
      <c r="BUP1031" s="253"/>
      <c r="BUQ1031" s="253"/>
      <c r="BUR1031" s="253"/>
      <c r="BUS1031" s="253"/>
      <c r="BUT1031" s="253"/>
      <c r="BUU1031" s="253"/>
      <c r="BUV1031" s="253"/>
      <c r="BUW1031" s="253"/>
      <c r="BUX1031" s="253"/>
      <c r="BUY1031" s="253"/>
      <c r="BUZ1031" s="253"/>
      <c r="BVA1031" s="253"/>
      <c r="BVB1031" s="253"/>
      <c r="BVC1031" s="253"/>
      <c r="BVD1031" s="253"/>
      <c r="BVE1031" s="253"/>
      <c r="BVF1031" s="253"/>
      <c r="BVG1031" s="253"/>
      <c r="BVH1031" s="253"/>
      <c r="BVI1031" s="253"/>
      <c r="BVJ1031" s="253"/>
      <c r="BVK1031" s="253"/>
      <c r="BVL1031" s="253"/>
      <c r="BVM1031" s="253"/>
      <c r="BVN1031" s="253"/>
      <c r="BVO1031" s="253"/>
      <c r="BVP1031" s="253"/>
      <c r="BVQ1031" s="253"/>
      <c r="BVR1031" s="253"/>
      <c r="BVS1031" s="253"/>
      <c r="BVT1031" s="253"/>
      <c r="BVU1031" s="253"/>
      <c r="BVV1031" s="253"/>
      <c r="BVW1031" s="253"/>
      <c r="BVX1031" s="253"/>
      <c r="BVY1031" s="253"/>
      <c r="BVZ1031" s="253"/>
      <c r="BWA1031" s="253"/>
      <c r="BWB1031" s="253"/>
      <c r="BWC1031" s="253"/>
      <c r="BWD1031" s="253"/>
      <c r="BWE1031" s="253"/>
      <c r="BWF1031" s="253"/>
      <c r="BWG1031" s="253"/>
      <c r="BWH1031" s="253"/>
      <c r="BWI1031" s="253"/>
      <c r="BWJ1031" s="253"/>
      <c r="BWK1031" s="253"/>
      <c r="BWL1031" s="253"/>
      <c r="BWM1031" s="253"/>
      <c r="BWN1031" s="253"/>
      <c r="BWO1031" s="253"/>
      <c r="BWP1031" s="253"/>
      <c r="BWQ1031" s="253"/>
      <c r="BWR1031" s="253"/>
      <c r="BWS1031" s="253"/>
      <c r="BWT1031" s="253"/>
      <c r="BWU1031" s="253"/>
      <c r="BWV1031" s="253"/>
      <c r="BWW1031" s="253"/>
      <c r="BWX1031" s="253"/>
      <c r="BWY1031" s="253"/>
      <c r="BWZ1031" s="253"/>
      <c r="BXA1031" s="253"/>
      <c r="BXB1031" s="253"/>
      <c r="BXC1031" s="253"/>
      <c r="BXD1031" s="253"/>
      <c r="BXE1031" s="253"/>
      <c r="BXF1031" s="253"/>
      <c r="BXG1031" s="253"/>
      <c r="BXH1031" s="253"/>
      <c r="BXI1031" s="253"/>
      <c r="BXJ1031" s="253"/>
      <c r="BXK1031" s="253"/>
      <c r="BXL1031" s="253"/>
      <c r="BXM1031" s="253"/>
      <c r="BXN1031" s="253"/>
      <c r="BXO1031" s="253"/>
      <c r="BXP1031" s="253"/>
      <c r="BXQ1031" s="253"/>
      <c r="BXR1031" s="253"/>
      <c r="BXS1031" s="253"/>
      <c r="BXT1031" s="253"/>
      <c r="BXU1031" s="253"/>
      <c r="BXV1031" s="253"/>
      <c r="BXW1031" s="253"/>
      <c r="BXX1031" s="253"/>
      <c r="BXY1031" s="253"/>
      <c r="BXZ1031" s="253"/>
      <c r="BYA1031" s="253"/>
      <c r="BYB1031" s="253"/>
      <c r="BYC1031" s="253"/>
      <c r="BYD1031" s="253"/>
      <c r="BYE1031" s="253"/>
      <c r="BYF1031" s="253"/>
      <c r="BYG1031" s="253"/>
      <c r="BYH1031" s="253"/>
      <c r="BYI1031" s="253"/>
      <c r="BYJ1031" s="253"/>
      <c r="BYK1031" s="253"/>
      <c r="BYL1031" s="253"/>
      <c r="BYM1031" s="253"/>
      <c r="BYN1031" s="253"/>
      <c r="BYO1031" s="253"/>
      <c r="BYP1031" s="253"/>
      <c r="BYQ1031" s="253"/>
      <c r="BYR1031" s="253"/>
      <c r="BYS1031" s="253"/>
      <c r="BYT1031" s="253"/>
      <c r="BYU1031" s="253"/>
      <c r="BYV1031" s="253"/>
      <c r="BYW1031" s="253"/>
      <c r="BYX1031" s="253"/>
      <c r="BYY1031" s="253"/>
      <c r="BYZ1031" s="253"/>
      <c r="BZA1031" s="253"/>
      <c r="BZB1031" s="253"/>
      <c r="BZC1031" s="253"/>
      <c r="BZD1031" s="253"/>
      <c r="BZE1031" s="253"/>
      <c r="BZF1031" s="253"/>
      <c r="BZG1031" s="253"/>
      <c r="BZH1031" s="253"/>
      <c r="BZI1031" s="253"/>
      <c r="BZJ1031" s="253"/>
      <c r="BZK1031" s="253"/>
      <c r="BZL1031" s="253"/>
      <c r="BZM1031" s="253"/>
      <c r="BZN1031" s="253"/>
      <c r="BZO1031" s="253"/>
      <c r="BZP1031" s="253"/>
      <c r="BZQ1031" s="253"/>
      <c r="BZR1031" s="253"/>
      <c r="BZS1031" s="253"/>
      <c r="BZT1031" s="253"/>
      <c r="BZU1031" s="253"/>
      <c r="BZV1031" s="253"/>
      <c r="BZW1031" s="253"/>
      <c r="BZX1031" s="253"/>
      <c r="BZY1031" s="253"/>
      <c r="BZZ1031" s="253"/>
      <c r="CAA1031" s="253"/>
      <c r="CAB1031" s="253"/>
      <c r="CAC1031" s="253"/>
      <c r="CAD1031" s="253"/>
      <c r="CAE1031" s="253"/>
      <c r="CAF1031" s="253"/>
      <c r="CAG1031" s="253"/>
      <c r="CAH1031" s="253"/>
      <c r="CAI1031" s="253"/>
      <c r="CAJ1031" s="253"/>
      <c r="CAK1031" s="253"/>
      <c r="CAL1031" s="253"/>
      <c r="CAM1031" s="253"/>
      <c r="CAN1031" s="253"/>
      <c r="CAO1031" s="253"/>
      <c r="CAP1031" s="253"/>
      <c r="CAQ1031" s="253"/>
      <c r="CAR1031" s="253"/>
      <c r="CAS1031" s="253"/>
      <c r="CAT1031" s="253"/>
      <c r="CAU1031" s="253"/>
      <c r="CAV1031" s="253"/>
      <c r="CAW1031" s="253"/>
      <c r="CAX1031" s="253"/>
      <c r="CAY1031" s="253"/>
      <c r="CAZ1031" s="253"/>
      <c r="CBA1031" s="253"/>
      <c r="CBB1031" s="253"/>
      <c r="CBC1031" s="253"/>
      <c r="CBD1031" s="253"/>
      <c r="CBE1031" s="253"/>
      <c r="CBF1031" s="253"/>
      <c r="CBG1031" s="253"/>
      <c r="CBH1031" s="253"/>
      <c r="CBI1031" s="253"/>
      <c r="CBJ1031" s="253"/>
      <c r="CBK1031" s="253"/>
      <c r="CBL1031" s="253"/>
      <c r="CBM1031" s="253"/>
      <c r="CBN1031" s="253"/>
      <c r="CBO1031" s="253"/>
      <c r="CBP1031" s="253"/>
      <c r="CBQ1031" s="253"/>
      <c r="CBR1031" s="253"/>
      <c r="CBS1031" s="253"/>
      <c r="CBT1031" s="253"/>
      <c r="CBU1031" s="253"/>
      <c r="CBV1031" s="253"/>
      <c r="CBW1031" s="253"/>
      <c r="CBX1031" s="253"/>
      <c r="CBY1031" s="253"/>
      <c r="CBZ1031" s="253"/>
      <c r="CCA1031" s="253"/>
      <c r="CCB1031" s="253"/>
      <c r="CCC1031" s="253"/>
      <c r="CCD1031" s="253"/>
      <c r="CCE1031" s="253"/>
      <c r="CCF1031" s="253"/>
      <c r="CCG1031" s="253"/>
      <c r="CCH1031" s="253"/>
      <c r="CCI1031" s="253"/>
      <c r="CCJ1031" s="253"/>
      <c r="CCK1031" s="253"/>
      <c r="CCL1031" s="253"/>
      <c r="CCM1031" s="253"/>
      <c r="CCN1031" s="253"/>
      <c r="CCO1031" s="253"/>
      <c r="CCP1031" s="253"/>
      <c r="CCQ1031" s="253"/>
      <c r="CCR1031" s="253"/>
      <c r="CCS1031" s="253"/>
      <c r="CCT1031" s="253"/>
      <c r="CCU1031" s="253"/>
      <c r="CCV1031" s="253"/>
      <c r="CCW1031" s="253"/>
      <c r="CCX1031" s="253"/>
      <c r="CCY1031" s="253"/>
      <c r="CCZ1031" s="253"/>
      <c r="CDA1031" s="253"/>
      <c r="CDB1031" s="253"/>
      <c r="CDC1031" s="253"/>
      <c r="CDD1031" s="253"/>
      <c r="CDE1031" s="253"/>
      <c r="CDF1031" s="253"/>
      <c r="CDG1031" s="253"/>
      <c r="CDH1031" s="253"/>
      <c r="CDI1031" s="253"/>
      <c r="CDJ1031" s="253"/>
      <c r="CDK1031" s="253"/>
      <c r="CDL1031" s="253"/>
      <c r="CDM1031" s="253"/>
      <c r="CDN1031" s="253"/>
      <c r="CDO1031" s="253"/>
      <c r="CDP1031" s="253"/>
      <c r="CDQ1031" s="253"/>
      <c r="CDR1031" s="253"/>
      <c r="CDS1031" s="253"/>
      <c r="CDT1031" s="253"/>
      <c r="CDU1031" s="253"/>
      <c r="CDV1031" s="253"/>
      <c r="CDW1031" s="253"/>
      <c r="CDX1031" s="253"/>
      <c r="CDY1031" s="253"/>
      <c r="CDZ1031" s="253"/>
      <c r="CEA1031" s="253"/>
      <c r="CEB1031" s="253"/>
      <c r="CEC1031" s="253"/>
      <c r="CED1031" s="253"/>
      <c r="CEE1031" s="253"/>
      <c r="CEF1031" s="253"/>
      <c r="CEG1031" s="253"/>
      <c r="CEH1031" s="253"/>
      <c r="CEI1031" s="253"/>
      <c r="CEJ1031" s="253"/>
      <c r="CEK1031" s="253"/>
      <c r="CEL1031" s="253"/>
      <c r="CEM1031" s="253"/>
      <c r="CEN1031" s="253"/>
      <c r="CEO1031" s="253"/>
      <c r="CEP1031" s="253"/>
      <c r="CEQ1031" s="253"/>
      <c r="CER1031" s="253"/>
      <c r="CES1031" s="253"/>
      <c r="CET1031" s="253"/>
      <c r="CEU1031" s="253"/>
      <c r="CEV1031" s="253"/>
      <c r="CEW1031" s="253"/>
      <c r="CEX1031" s="253"/>
      <c r="CEY1031" s="253"/>
      <c r="CEZ1031" s="253"/>
      <c r="CFA1031" s="253"/>
      <c r="CFB1031" s="253"/>
      <c r="CFC1031" s="253"/>
      <c r="CFD1031" s="253"/>
      <c r="CFE1031" s="253"/>
      <c r="CFF1031" s="253"/>
      <c r="CFG1031" s="253"/>
      <c r="CFH1031" s="253"/>
      <c r="CFI1031" s="253"/>
      <c r="CFJ1031" s="253"/>
      <c r="CFK1031" s="253"/>
      <c r="CFL1031" s="253"/>
      <c r="CFM1031" s="253"/>
      <c r="CFN1031" s="253"/>
      <c r="CFO1031" s="253"/>
      <c r="CFP1031" s="253"/>
      <c r="CFQ1031" s="253"/>
      <c r="CFR1031" s="253"/>
      <c r="CFS1031" s="253"/>
      <c r="CFT1031" s="253"/>
      <c r="CFU1031" s="253"/>
      <c r="CFV1031" s="253"/>
      <c r="CFW1031" s="253"/>
      <c r="CFX1031" s="253"/>
      <c r="CFY1031" s="253"/>
      <c r="CFZ1031" s="253"/>
      <c r="CGA1031" s="253"/>
      <c r="CGB1031" s="253"/>
      <c r="CGC1031" s="253"/>
      <c r="CGD1031" s="253"/>
      <c r="CGE1031" s="253"/>
      <c r="CGF1031" s="253"/>
      <c r="CGG1031" s="253"/>
      <c r="CGH1031" s="253"/>
      <c r="CGI1031" s="253"/>
      <c r="CGJ1031" s="253"/>
      <c r="CGK1031" s="253"/>
      <c r="CGL1031" s="253"/>
      <c r="CGM1031" s="253"/>
      <c r="CGN1031" s="253"/>
      <c r="CGO1031" s="253"/>
      <c r="CGP1031" s="253"/>
      <c r="CGQ1031" s="253"/>
      <c r="CGR1031" s="253"/>
      <c r="CGS1031" s="253"/>
      <c r="CGT1031" s="253"/>
      <c r="CGU1031" s="253"/>
      <c r="CGV1031" s="253"/>
      <c r="CGW1031" s="253"/>
      <c r="CGX1031" s="253"/>
      <c r="CGY1031" s="253"/>
      <c r="CGZ1031" s="253"/>
      <c r="CHA1031" s="253"/>
      <c r="CHB1031" s="253"/>
      <c r="CHC1031" s="253"/>
      <c r="CHD1031" s="253"/>
      <c r="CHE1031" s="253"/>
      <c r="CHF1031" s="253"/>
      <c r="CHG1031" s="253"/>
      <c r="CHH1031" s="253"/>
      <c r="CHI1031" s="253"/>
      <c r="CHJ1031" s="253"/>
      <c r="CHK1031" s="253"/>
      <c r="CHL1031" s="253"/>
      <c r="CHM1031" s="253"/>
      <c r="CHN1031" s="253"/>
      <c r="CHO1031" s="253"/>
      <c r="CHP1031" s="253"/>
      <c r="CHQ1031" s="253"/>
      <c r="CHR1031" s="253"/>
      <c r="CHS1031" s="253"/>
      <c r="CHT1031" s="253"/>
      <c r="CHU1031" s="253"/>
      <c r="CHV1031" s="253"/>
      <c r="CHW1031" s="253"/>
      <c r="CHX1031" s="253"/>
      <c r="CHY1031" s="253"/>
      <c r="CHZ1031" s="253"/>
      <c r="CIA1031" s="253"/>
      <c r="CIB1031" s="253"/>
      <c r="CIC1031" s="253"/>
      <c r="CID1031" s="253"/>
      <c r="CIE1031" s="253"/>
      <c r="CIF1031" s="253"/>
      <c r="CIG1031" s="253"/>
      <c r="CIH1031" s="253"/>
      <c r="CII1031" s="253"/>
      <c r="CIJ1031" s="253"/>
      <c r="CIK1031" s="253"/>
      <c r="CIL1031" s="253"/>
      <c r="CIM1031" s="253"/>
      <c r="CIN1031" s="253"/>
      <c r="CIO1031" s="253"/>
      <c r="CIP1031" s="253"/>
      <c r="CIQ1031" s="253"/>
      <c r="CIR1031" s="253"/>
      <c r="CIS1031" s="253"/>
      <c r="CIT1031" s="253"/>
      <c r="CIU1031" s="253"/>
      <c r="CIV1031" s="253"/>
      <c r="CIW1031" s="253"/>
      <c r="CIX1031" s="253"/>
      <c r="CIY1031" s="253"/>
      <c r="CIZ1031" s="253"/>
      <c r="CJA1031" s="253"/>
      <c r="CJB1031" s="253"/>
      <c r="CJC1031" s="253"/>
      <c r="CJD1031" s="253"/>
      <c r="CJE1031" s="253"/>
      <c r="CJF1031" s="253"/>
      <c r="CJG1031" s="253"/>
      <c r="CJH1031" s="253"/>
      <c r="CJI1031" s="253"/>
      <c r="CJJ1031" s="253"/>
      <c r="CJK1031" s="253"/>
      <c r="CJL1031" s="253"/>
      <c r="CJM1031" s="253"/>
      <c r="CJN1031" s="253"/>
      <c r="CJO1031" s="253"/>
      <c r="CJP1031" s="253"/>
      <c r="CJQ1031" s="253"/>
      <c r="CJR1031" s="253"/>
      <c r="CJS1031" s="253"/>
      <c r="CJT1031" s="253"/>
      <c r="CJU1031" s="253"/>
      <c r="CJV1031" s="253"/>
      <c r="CJW1031" s="253"/>
      <c r="CJX1031" s="253"/>
      <c r="CJY1031" s="253"/>
      <c r="CJZ1031" s="253"/>
      <c r="CKA1031" s="253"/>
      <c r="CKB1031" s="253"/>
      <c r="CKC1031" s="253"/>
      <c r="CKD1031" s="253"/>
      <c r="CKE1031" s="253"/>
      <c r="CKF1031" s="253"/>
      <c r="CKG1031" s="253"/>
      <c r="CKH1031" s="253"/>
      <c r="CKI1031" s="253"/>
      <c r="CKJ1031" s="253"/>
      <c r="CKK1031" s="253"/>
      <c r="CKL1031" s="253"/>
      <c r="CKM1031" s="253"/>
      <c r="CKN1031" s="253"/>
      <c r="CKO1031" s="253"/>
      <c r="CKP1031" s="253"/>
      <c r="CKQ1031" s="253"/>
      <c r="CKR1031" s="253"/>
      <c r="CKS1031" s="253"/>
      <c r="CKT1031" s="253"/>
      <c r="CKU1031" s="253"/>
      <c r="CKV1031" s="253"/>
      <c r="CKW1031" s="253"/>
      <c r="CKX1031" s="253"/>
      <c r="CKY1031" s="253"/>
      <c r="CKZ1031" s="253"/>
      <c r="CLA1031" s="253"/>
      <c r="CLB1031" s="253"/>
      <c r="CLC1031" s="253"/>
      <c r="CLD1031" s="253"/>
      <c r="CLE1031" s="253"/>
      <c r="CLF1031" s="253"/>
      <c r="CLG1031" s="253"/>
      <c r="CLH1031" s="253"/>
      <c r="CLI1031" s="253"/>
      <c r="CLJ1031" s="253"/>
      <c r="CLK1031" s="253"/>
      <c r="CLL1031" s="253"/>
      <c r="CLM1031" s="253"/>
      <c r="CLN1031" s="253"/>
      <c r="CLO1031" s="253"/>
      <c r="CLP1031" s="253"/>
      <c r="CLQ1031" s="253"/>
      <c r="CLR1031" s="253"/>
      <c r="CLS1031" s="253"/>
      <c r="CLT1031" s="253"/>
      <c r="CLU1031" s="253"/>
      <c r="CLV1031" s="253"/>
      <c r="CLW1031" s="253"/>
      <c r="CLX1031" s="253"/>
      <c r="CLY1031" s="253"/>
      <c r="CLZ1031" s="253"/>
      <c r="CMA1031" s="253"/>
      <c r="CMB1031" s="253"/>
      <c r="CMC1031" s="253"/>
      <c r="CMD1031" s="253"/>
      <c r="CME1031" s="253"/>
      <c r="CMF1031" s="253"/>
      <c r="CMG1031" s="253"/>
      <c r="CMH1031" s="253"/>
      <c r="CMI1031" s="253"/>
      <c r="CMJ1031" s="253"/>
      <c r="CMK1031" s="253"/>
      <c r="CML1031" s="253"/>
      <c r="CMM1031" s="253"/>
      <c r="CMN1031" s="253"/>
      <c r="CMO1031" s="253"/>
      <c r="CMP1031" s="253"/>
      <c r="CMQ1031" s="253"/>
      <c r="CMR1031" s="253"/>
      <c r="CMS1031" s="253"/>
      <c r="CMT1031" s="253"/>
      <c r="CMU1031" s="253"/>
      <c r="CMV1031" s="253"/>
      <c r="CMW1031" s="253"/>
      <c r="CMX1031" s="253"/>
      <c r="CMY1031" s="253"/>
      <c r="CMZ1031" s="253"/>
      <c r="CNA1031" s="253"/>
      <c r="CNB1031" s="253"/>
      <c r="CNC1031" s="253"/>
      <c r="CND1031" s="253"/>
      <c r="CNE1031" s="253"/>
      <c r="CNF1031" s="253"/>
      <c r="CNG1031" s="253"/>
      <c r="CNH1031" s="253"/>
      <c r="CNI1031" s="253"/>
      <c r="CNJ1031" s="253"/>
      <c r="CNK1031" s="253"/>
      <c r="CNL1031" s="253"/>
      <c r="CNM1031" s="253"/>
      <c r="CNN1031" s="253"/>
      <c r="CNO1031" s="253"/>
      <c r="CNP1031" s="253"/>
      <c r="CNQ1031" s="253"/>
      <c r="CNR1031" s="253"/>
      <c r="CNS1031" s="253"/>
      <c r="CNT1031" s="253"/>
      <c r="CNU1031" s="253"/>
      <c r="CNV1031" s="253"/>
      <c r="CNW1031" s="253"/>
      <c r="CNX1031" s="253"/>
      <c r="CNY1031" s="253"/>
      <c r="CNZ1031" s="253"/>
      <c r="COA1031" s="253"/>
      <c r="COB1031" s="253"/>
      <c r="COC1031" s="253"/>
      <c r="COD1031" s="253"/>
      <c r="COE1031" s="253"/>
      <c r="COF1031" s="253"/>
      <c r="COG1031" s="253"/>
      <c r="COH1031" s="253"/>
      <c r="COI1031" s="253"/>
      <c r="COJ1031" s="253"/>
      <c r="COK1031" s="253"/>
      <c r="COL1031" s="253"/>
      <c r="COM1031" s="253"/>
      <c r="CON1031" s="253"/>
      <c r="COO1031" s="253"/>
      <c r="COP1031" s="253"/>
      <c r="COQ1031" s="253"/>
      <c r="COR1031" s="253"/>
      <c r="COS1031" s="253"/>
      <c r="COT1031" s="253"/>
      <c r="COU1031" s="253"/>
      <c r="COV1031" s="253"/>
      <c r="COW1031" s="253"/>
      <c r="COX1031" s="253"/>
      <c r="COY1031" s="253"/>
      <c r="COZ1031" s="253"/>
      <c r="CPA1031" s="253"/>
      <c r="CPB1031" s="253"/>
      <c r="CPC1031" s="253"/>
      <c r="CPD1031" s="253"/>
      <c r="CPE1031" s="253"/>
      <c r="CPF1031" s="253"/>
      <c r="CPG1031" s="253"/>
      <c r="CPH1031" s="253"/>
      <c r="CPI1031" s="253"/>
      <c r="CPJ1031" s="253"/>
      <c r="CPK1031" s="253"/>
      <c r="CPL1031" s="253"/>
      <c r="CPM1031" s="253"/>
      <c r="CPN1031" s="253"/>
      <c r="CPO1031" s="253"/>
      <c r="CPP1031" s="253"/>
      <c r="CPQ1031" s="253"/>
      <c r="CPR1031" s="253"/>
      <c r="CPS1031" s="253"/>
      <c r="CPT1031" s="253"/>
      <c r="CPU1031" s="253"/>
      <c r="CPV1031" s="253"/>
      <c r="CPW1031" s="253"/>
      <c r="CPX1031" s="253"/>
      <c r="CPY1031" s="253"/>
      <c r="CPZ1031" s="253"/>
      <c r="CQA1031" s="253"/>
      <c r="CQB1031" s="253"/>
      <c r="CQC1031" s="253"/>
      <c r="CQD1031" s="253"/>
      <c r="CQE1031" s="253"/>
      <c r="CQF1031" s="253"/>
      <c r="CQG1031" s="253"/>
      <c r="CQH1031" s="253"/>
      <c r="CQI1031" s="253"/>
      <c r="CQJ1031" s="253"/>
      <c r="CQK1031" s="253"/>
      <c r="CQL1031" s="253"/>
      <c r="CQM1031" s="253"/>
      <c r="CQN1031" s="253"/>
      <c r="CQO1031" s="253"/>
      <c r="CQP1031" s="253"/>
      <c r="CQQ1031" s="253"/>
      <c r="CQR1031" s="253"/>
      <c r="CQS1031" s="253"/>
      <c r="CQT1031" s="253"/>
      <c r="CQU1031" s="253"/>
      <c r="CQV1031" s="253"/>
      <c r="CQW1031" s="253"/>
      <c r="CQX1031" s="253"/>
      <c r="CQY1031" s="253"/>
      <c r="CQZ1031" s="253"/>
      <c r="CRA1031" s="253"/>
      <c r="CRB1031" s="253"/>
      <c r="CRC1031" s="253"/>
      <c r="CRD1031" s="253"/>
      <c r="CRE1031" s="253"/>
      <c r="CRF1031" s="253"/>
      <c r="CRG1031" s="253"/>
      <c r="CRH1031" s="253"/>
      <c r="CRI1031" s="253"/>
      <c r="CRJ1031" s="253"/>
      <c r="CRK1031" s="253"/>
      <c r="CRL1031" s="253"/>
      <c r="CRM1031" s="253"/>
      <c r="CRN1031" s="253"/>
      <c r="CRO1031" s="253"/>
      <c r="CRP1031" s="253"/>
      <c r="CRQ1031" s="253"/>
      <c r="CRR1031" s="253"/>
      <c r="CRS1031" s="253"/>
      <c r="CRT1031" s="253"/>
      <c r="CRU1031" s="253"/>
      <c r="CRV1031" s="253"/>
      <c r="CRW1031" s="253"/>
      <c r="CRX1031" s="253"/>
      <c r="CRY1031" s="253"/>
      <c r="CRZ1031" s="253"/>
      <c r="CSA1031" s="253"/>
      <c r="CSB1031" s="253"/>
      <c r="CSC1031" s="253"/>
      <c r="CSD1031" s="253"/>
      <c r="CSE1031" s="253"/>
      <c r="CSF1031" s="253"/>
      <c r="CSG1031" s="253"/>
      <c r="CSH1031" s="253"/>
      <c r="CSI1031" s="253"/>
      <c r="CSJ1031" s="253"/>
      <c r="CSK1031" s="253"/>
      <c r="CSL1031" s="253"/>
      <c r="CSM1031" s="253"/>
      <c r="CSN1031" s="253"/>
      <c r="CSO1031" s="253"/>
      <c r="CSP1031" s="253"/>
      <c r="CSQ1031" s="253"/>
      <c r="CSR1031" s="253"/>
      <c r="CSS1031" s="253"/>
      <c r="CST1031" s="253"/>
      <c r="CSU1031" s="253"/>
      <c r="CSV1031" s="253"/>
      <c r="CSW1031" s="253"/>
      <c r="CSX1031" s="253"/>
      <c r="CSY1031" s="253"/>
      <c r="CSZ1031" s="253"/>
      <c r="CTA1031" s="253"/>
      <c r="CTB1031" s="253"/>
      <c r="CTC1031" s="253"/>
      <c r="CTD1031" s="253"/>
      <c r="CTE1031" s="253"/>
      <c r="CTF1031" s="253"/>
      <c r="CTG1031" s="253"/>
      <c r="CTH1031" s="253"/>
      <c r="CTI1031" s="253"/>
      <c r="CTJ1031" s="253"/>
      <c r="CTK1031" s="253"/>
      <c r="CTL1031" s="253"/>
      <c r="CTM1031" s="253"/>
      <c r="CTN1031" s="253"/>
      <c r="CTO1031" s="253"/>
      <c r="CTP1031" s="253"/>
      <c r="CTQ1031" s="253"/>
      <c r="CTR1031" s="253"/>
      <c r="CTS1031" s="253"/>
      <c r="CTT1031" s="253"/>
      <c r="CTU1031" s="253"/>
      <c r="CTV1031" s="253"/>
      <c r="CTW1031" s="253"/>
      <c r="CTX1031" s="253"/>
      <c r="CTY1031" s="253"/>
      <c r="CTZ1031" s="253"/>
      <c r="CUA1031" s="253"/>
      <c r="CUB1031" s="253"/>
      <c r="CUC1031" s="253"/>
      <c r="CUD1031" s="253"/>
      <c r="CUE1031" s="253"/>
      <c r="CUF1031" s="253"/>
      <c r="CUG1031" s="253"/>
      <c r="CUH1031" s="253"/>
      <c r="CUI1031" s="253"/>
      <c r="CUJ1031" s="253"/>
      <c r="CUK1031" s="253"/>
      <c r="CUL1031" s="253"/>
      <c r="CUM1031" s="253"/>
      <c r="CUN1031" s="253"/>
      <c r="CUO1031" s="253"/>
      <c r="CUP1031" s="253"/>
      <c r="CUQ1031" s="253"/>
      <c r="CUR1031" s="253"/>
      <c r="CUS1031" s="253"/>
      <c r="CUT1031" s="253"/>
      <c r="CUU1031" s="253"/>
      <c r="CUV1031" s="253"/>
      <c r="CUW1031" s="253"/>
      <c r="CUX1031" s="253"/>
      <c r="CUY1031" s="253"/>
      <c r="CUZ1031" s="253"/>
      <c r="CVA1031" s="253"/>
      <c r="CVB1031" s="253"/>
      <c r="CVC1031" s="253"/>
      <c r="CVD1031" s="253"/>
      <c r="CVE1031" s="253"/>
      <c r="CVF1031" s="253"/>
      <c r="CVG1031" s="253"/>
      <c r="CVH1031" s="253"/>
      <c r="CVI1031" s="253"/>
      <c r="CVJ1031" s="253"/>
      <c r="CVK1031" s="253"/>
      <c r="CVL1031" s="253"/>
      <c r="CVM1031" s="253"/>
      <c r="CVN1031" s="253"/>
      <c r="CVO1031" s="253"/>
      <c r="CVP1031" s="253"/>
      <c r="CVQ1031" s="253"/>
      <c r="CVR1031" s="253"/>
      <c r="CVS1031" s="253"/>
      <c r="CVT1031" s="253"/>
      <c r="CVU1031" s="253"/>
      <c r="CVV1031" s="253"/>
      <c r="CVW1031" s="253"/>
      <c r="CVX1031" s="253"/>
      <c r="CVY1031" s="253"/>
      <c r="CVZ1031" s="253"/>
      <c r="CWA1031" s="253"/>
      <c r="CWB1031" s="253"/>
      <c r="CWC1031" s="253"/>
      <c r="CWD1031" s="253"/>
      <c r="CWE1031" s="253"/>
      <c r="CWF1031" s="253"/>
      <c r="CWG1031" s="253"/>
      <c r="CWH1031" s="253"/>
      <c r="CWI1031" s="253"/>
      <c r="CWJ1031" s="253"/>
      <c r="CWK1031" s="253"/>
      <c r="CWL1031" s="253"/>
      <c r="CWM1031" s="253"/>
      <c r="CWN1031" s="253"/>
      <c r="CWO1031" s="253"/>
      <c r="CWP1031" s="253"/>
      <c r="CWQ1031" s="253"/>
      <c r="CWR1031" s="253"/>
      <c r="CWS1031" s="253"/>
      <c r="CWT1031" s="253"/>
      <c r="CWU1031" s="253"/>
      <c r="CWV1031" s="253"/>
      <c r="CWW1031" s="253"/>
      <c r="CWX1031" s="253"/>
      <c r="CWY1031" s="253"/>
      <c r="CWZ1031" s="253"/>
      <c r="CXA1031" s="253"/>
      <c r="CXB1031" s="253"/>
      <c r="CXC1031" s="253"/>
      <c r="CXD1031" s="253"/>
      <c r="CXE1031" s="253"/>
      <c r="CXF1031" s="253"/>
      <c r="CXG1031" s="253"/>
      <c r="CXH1031" s="253"/>
      <c r="CXI1031" s="253"/>
      <c r="CXJ1031" s="253"/>
      <c r="CXK1031" s="253"/>
      <c r="CXL1031" s="253"/>
      <c r="CXM1031" s="253"/>
      <c r="CXN1031" s="253"/>
      <c r="CXO1031" s="253"/>
      <c r="CXP1031" s="253"/>
      <c r="CXQ1031" s="253"/>
      <c r="CXR1031" s="253"/>
      <c r="CXS1031" s="253"/>
      <c r="CXT1031" s="253"/>
      <c r="CXU1031" s="253"/>
      <c r="CXV1031" s="253"/>
      <c r="CXW1031" s="253"/>
      <c r="CXX1031" s="253"/>
      <c r="CXY1031" s="253"/>
      <c r="CXZ1031" s="253"/>
      <c r="CYA1031" s="253"/>
      <c r="CYB1031" s="253"/>
      <c r="CYC1031" s="253"/>
      <c r="CYD1031" s="253"/>
      <c r="CYE1031" s="253"/>
      <c r="CYF1031" s="253"/>
      <c r="CYG1031" s="253"/>
      <c r="CYH1031" s="253"/>
      <c r="CYI1031" s="253"/>
      <c r="CYJ1031" s="253"/>
      <c r="CYK1031" s="253"/>
      <c r="CYL1031" s="253"/>
      <c r="CYM1031" s="253"/>
      <c r="CYN1031" s="253"/>
      <c r="CYO1031" s="253"/>
      <c r="CYP1031" s="253"/>
      <c r="CYQ1031" s="253"/>
      <c r="CYR1031" s="253"/>
      <c r="CYS1031" s="253"/>
      <c r="CYT1031" s="253"/>
      <c r="CYU1031" s="253"/>
      <c r="CYV1031" s="253"/>
      <c r="CYW1031" s="253"/>
      <c r="CYX1031" s="253"/>
      <c r="CYY1031" s="253"/>
      <c r="CYZ1031" s="253"/>
      <c r="CZA1031" s="253"/>
      <c r="CZB1031" s="253"/>
      <c r="CZC1031" s="253"/>
      <c r="CZD1031" s="253"/>
      <c r="CZE1031" s="253"/>
      <c r="CZF1031" s="253"/>
      <c r="CZG1031" s="253"/>
      <c r="CZH1031" s="253"/>
      <c r="CZI1031" s="253"/>
      <c r="CZJ1031" s="253"/>
      <c r="CZK1031" s="253"/>
      <c r="CZL1031" s="253"/>
      <c r="CZM1031" s="253"/>
      <c r="CZN1031" s="253"/>
      <c r="CZO1031" s="253"/>
      <c r="CZP1031" s="253"/>
      <c r="CZQ1031" s="253"/>
      <c r="CZR1031" s="253"/>
      <c r="CZS1031" s="253"/>
      <c r="CZT1031" s="253"/>
      <c r="CZU1031" s="253"/>
      <c r="CZV1031" s="253"/>
      <c r="CZW1031" s="253"/>
      <c r="CZX1031" s="253"/>
      <c r="CZY1031" s="253"/>
      <c r="CZZ1031" s="253"/>
      <c r="DAA1031" s="253"/>
      <c r="DAB1031" s="253"/>
      <c r="DAC1031" s="253"/>
      <c r="DAD1031" s="253"/>
      <c r="DAE1031" s="253"/>
      <c r="DAF1031" s="253"/>
      <c r="DAG1031" s="253"/>
      <c r="DAH1031" s="253"/>
      <c r="DAI1031" s="253"/>
      <c r="DAJ1031" s="253"/>
      <c r="DAK1031" s="253"/>
      <c r="DAL1031" s="253"/>
      <c r="DAM1031" s="253"/>
      <c r="DAN1031" s="253"/>
      <c r="DAO1031" s="253"/>
      <c r="DAP1031" s="253"/>
      <c r="DAQ1031" s="253"/>
      <c r="DAR1031" s="253"/>
      <c r="DAS1031" s="253"/>
      <c r="DAT1031" s="253"/>
      <c r="DAU1031" s="253"/>
      <c r="DAV1031" s="253"/>
      <c r="DAW1031" s="253"/>
      <c r="DAX1031" s="253"/>
      <c r="DAY1031" s="253"/>
      <c r="DAZ1031" s="253"/>
      <c r="DBA1031" s="253"/>
      <c r="DBB1031" s="253"/>
      <c r="DBC1031" s="253"/>
      <c r="DBD1031" s="253"/>
      <c r="DBE1031" s="253"/>
      <c r="DBF1031" s="253"/>
      <c r="DBG1031" s="253"/>
      <c r="DBH1031" s="253"/>
      <c r="DBI1031" s="253"/>
      <c r="DBJ1031" s="253"/>
      <c r="DBK1031" s="253"/>
      <c r="DBL1031" s="253"/>
      <c r="DBM1031" s="253"/>
      <c r="DBN1031" s="253"/>
      <c r="DBO1031" s="253"/>
      <c r="DBP1031" s="253"/>
      <c r="DBQ1031" s="253"/>
      <c r="DBR1031" s="253"/>
      <c r="DBS1031" s="253"/>
      <c r="DBT1031" s="253"/>
      <c r="DBU1031" s="253"/>
      <c r="DBV1031" s="253"/>
      <c r="DBW1031" s="253"/>
      <c r="DBX1031" s="253"/>
      <c r="DBY1031" s="253"/>
      <c r="DBZ1031" s="253"/>
      <c r="DCA1031" s="253"/>
      <c r="DCB1031" s="253"/>
      <c r="DCC1031" s="253"/>
      <c r="DCD1031" s="253"/>
      <c r="DCE1031" s="253"/>
      <c r="DCF1031" s="253"/>
      <c r="DCG1031" s="253"/>
      <c r="DCH1031" s="253"/>
      <c r="DCI1031" s="253"/>
      <c r="DCJ1031" s="253"/>
      <c r="DCK1031" s="253"/>
      <c r="DCL1031" s="253"/>
      <c r="DCM1031" s="253"/>
      <c r="DCN1031" s="253"/>
      <c r="DCO1031" s="253"/>
      <c r="DCP1031" s="253"/>
      <c r="DCQ1031" s="253"/>
      <c r="DCR1031" s="253"/>
      <c r="DCS1031" s="253"/>
      <c r="DCT1031" s="253"/>
      <c r="DCU1031" s="253"/>
      <c r="DCV1031" s="253"/>
      <c r="DCW1031" s="253"/>
      <c r="DCX1031" s="253"/>
      <c r="DCY1031" s="253"/>
      <c r="DCZ1031" s="253"/>
      <c r="DDA1031" s="253"/>
      <c r="DDB1031" s="253"/>
      <c r="DDC1031" s="253"/>
      <c r="DDD1031" s="253"/>
      <c r="DDE1031" s="253"/>
      <c r="DDF1031" s="253"/>
      <c r="DDG1031" s="253"/>
      <c r="DDH1031" s="253"/>
      <c r="DDI1031" s="253"/>
      <c r="DDJ1031" s="253"/>
      <c r="DDK1031" s="253"/>
      <c r="DDL1031" s="253"/>
      <c r="DDM1031" s="253"/>
      <c r="DDN1031" s="253"/>
      <c r="DDO1031" s="253"/>
      <c r="DDP1031" s="253"/>
      <c r="DDQ1031" s="253"/>
      <c r="DDR1031" s="253"/>
      <c r="DDS1031" s="253"/>
      <c r="DDT1031" s="253"/>
      <c r="DDU1031" s="253"/>
      <c r="DDV1031" s="253"/>
      <c r="DDW1031" s="253"/>
      <c r="DDX1031" s="253"/>
      <c r="DDY1031" s="253"/>
      <c r="DDZ1031" s="253"/>
      <c r="DEA1031" s="253"/>
      <c r="DEB1031" s="253"/>
      <c r="DEC1031" s="253"/>
      <c r="DED1031" s="253"/>
      <c r="DEE1031" s="253"/>
      <c r="DEF1031" s="253"/>
      <c r="DEG1031" s="253"/>
      <c r="DEH1031" s="253"/>
      <c r="DEI1031" s="253"/>
      <c r="DEJ1031" s="253"/>
      <c r="DEK1031" s="253"/>
      <c r="DEL1031" s="253"/>
      <c r="DEM1031" s="253"/>
      <c r="DEN1031" s="253"/>
      <c r="DEO1031" s="253"/>
      <c r="DEP1031" s="253"/>
      <c r="DEQ1031" s="253"/>
      <c r="DER1031" s="253"/>
      <c r="DES1031" s="253"/>
      <c r="DET1031" s="253"/>
      <c r="DEU1031" s="253"/>
      <c r="DEV1031" s="253"/>
      <c r="DEW1031" s="253"/>
      <c r="DEX1031" s="253"/>
      <c r="DEY1031" s="253"/>
      <c r="DEZ1031" s="253"/>
      <c r="DFA1031" s="253"/>
      <c r="DFB1031" s="253"/>
      <c r="DFC1031" s="253"/>
      <c r="DFD1031" s="253"/>
      <c r="DFE1031" s="253"/>
      <c r="DFF1031" s="253"/>
      <c r="DFG1031" s="253"/>
      <c r="DFH1031" s="253"/>
      <c r="DFI1031" s="253"/>
      <c r="DFJ1031" s="253"/>
      <c r="DFK1031" s="253"/>
      <c r="DFL1031" s="253"/>
      <c r="DFM1031" s="253"/>
      <c r="DFN1031" s="253"/>
      <c r="DFO1031" s="253"/>
      <c r="DFP1031" s="253"/>
      <c r="DFQ1031" s="253"/>
      <c r="DFR1031" s="253"/>
      <c r="DFS1031" s="253"/>
      <c r="DFT1031" s="253"/>
      <c r="DFU1031" s="253"/>
      <c r="DFV1031" s="253"/>
      <c r="DFW1031" s="253"/>
      <c r="DFX1031" s="253"/>
      <c r="DFY1031" s="253"/>
      <c r="DFZ1031" s="253"/>
      <c r="DGA1031" s="253"/>
      <c r="DGB1031" s="253"/>
      <c r="DGC1031" s="253"/>
      <c r="DGD1031" s="253"/>
      <c r="DGE1031" s="253"/>
      <c r="DGF1031" s="253"/>
      <c r="DGG1031" s="253"/>
      <c r="DGH1031" s="253"/>
      <c r="DGI1031" s="253"/>
      <c r="DGJ1031" s="253"/>
      <c r="DGK1031" s="253"/>
      <c r="DGL1031" s="253"/>
      <c r="DGM1031" s="253"/>
      <c r="DGN1031" s="253"/>
      <c r="DGO1031" s="253"/>
      <c r="DGP1031" s="253"/>
      <c r="DGQ1031" s="253"/>
      <c r="DGR1031" s="253"/>
      <c r="DGS1031" s="253"/>
      <c r="DGT1031" s="253"/>
      <c r="DGU1031" s="253"/>
      <c r="DGV1031" s="253"/>
      <c r="DGW1031" s="253"/>
      <c r="DGX1031" s="253"/>
      <c r="DGY1031" s="253"/>
      <c r="DGZ1031" s="253"/>
      <c r="DHA1031" s="253"/>
      <c r="DHB1031" s="253"/>
      <c r="DHC1031" s="253"/>
      <c r="DHD1031" s="253"/>
      <c r="DHE1031" s="253"/>
      <c r="DHF1031" s="253"/>
      <c r="DHG1031" s="253"/>
      <c r="DHH1031" s="253"/>
      <c r="DHI1031" s="253"/>
      <c r="DHJ1031" s="253"/>
      <c r="DHK1031" s="253"/>
      <c r="DHL1031" s="253"/>
      <c r="DHM1031" s="253"/>
      <c r="DHN1031" s="253"/>
      <c r="DHO1031" s="253"/>
      <c r="DHP1031" s="253"/>
      <c r="DHQ1031" s="253"/>
      <c r="DHR1031" s="253"/>
      <c r="DHS1031" s="253"/>
      <c r="DHT1031" s="253"/>
      <c r="DHU1031" s="253"/>
      <c r="DHV1031" s="253"/>
      <c r="DHW1031" s="253"/>
      <c r="DHX1031" s="253"/>
      <c r="DHY1031" s="253"/>
      <c r="DHZ1031" s="253"/>
      <c r="DIA1031" s="253"/>
      <c r="DIB1031" s="253"/>
      <c r="DIC1031" s="253"/>
      <c r="DID1031" s="253"/>
      <c r="DIE1031" s="253"/>
      <c r="DIF1031" s="253"/>
      <c r="DIG1031" s="253"/>
      <c r="DIH1031" s="253"/>
      <c r="DII1031" s="253"/>
      <c r="DIJ1031" s="253"/>
      <c r="DIK1031" s="253"/>
      <c r="DIL1031" s="253"/>
      <c r="DIM1031" s="253"/>
      <c r="DIN1031" s="253"/>
      <c r="DIO1031" s="253"/>
      <c r="DIP1031" s="253"/>
      <c r="DIQ1031" s="253"/>
      <c r="DIR1031" s="253"/>
      <c r="DIS1031" s="253"/>
      <c r="DIT1031" s="253"/>
      <c r="DIU1031" s="253"/>
      <c r="DIV1031" s="253"/>
      <c r="DIW1031" s="253"/>
      <c r="DIX1031" s="253"/>
      <c r="DIY1031" s="253"/>
      <c r="DIZ1031" s="253"/>
      <c r="DJA1031" s="253"/>
      <c r="DJB1031" s="253"/>
      <c r="DJC1031" s="253"/>
      <c r="DJD1031" s="253"/>
      <c r="DJE1031" s="253"/>
      <c r="DJF1031" s="253"/>
      <c r="DJG1031" s="253"/>
      <c r="DJH1031" s="253"/>
      <c r="DJI1031" s="253"/>
      <c r="DJJ1031" s="253"/>
      <c r="DJK1031" s="253"/>
      <c r="DJL1031" s="253"/>
      <c r="DJM1031" s="253"/>
      <c r="DJN1031" s="253"/>
      <c r="DJO1031" s="253"/>
      <c r="DJP1031" s="253"/>
      <c r="DJQ1031" s="253"/>
      <c r="DJR1031" s="253"/>
      <c r="DJS1031" s="253"/>
      <c r="DJT1031" s="253"/>
      <c r="DJU1031" s="253"/>
      <c r="DJV1031" s="253"/>
      <c r="DJW1031" s="253"/>
      <c r="DJX1031" s="253"/>
      <c r="DJY1031" s="253"/>
      <c r="DJZ1031" s="253"/>
      <c r="DKA1031" s="253"/>
      <c r="DKB1031" s="253"/>
      <c r="DKC1031" s="253"/>
      <c r="DKD1031" s="253"/>
      <c r="DKE1031" s="253"/>
      <c r="DKF1031" s="253"/>
      <c r="DKG1031" s="253"/>
      <c r="DKH1031" s="253"/>
      <c r="DKI1031" s="253"/>
      <c r="DKJ1031" s="253"/>
      <c r="DKK1031" s="253"/>
      <c r="DKL1031" s="253"/>
      <c r="DKM1031" s="253"/>
      <c r="DKN1031" s="253"/>
      <c r="DKO1031" s="253"/>
      <c r="DKP1031" s="253"/>
      <c r="DKQ1031" s="253"/>
      <c r="DKR1031" s="253"/>
      <c r="DKS1031" s="253"/>
      <c r="DKT1031" s="253"/>
      <c r="DKU1031" s="253"/>
      <c r="DKV1031" s="253"/>
      <c r="DKW1031" s="253"/>
      <c r="DKX1031" s="253"/>
      <c r="DKY1031" s="253"/>
      <c r="DKZ1031" s="253"/>
      <c r="DLA1031" s="253"/>
      <c r="DLB1031" s="253"/>
      <c r="DLC1031" s="253"/>
      <c r="DLD1031" s="253"/>
      <c r="DLE1031" s="253"/>
      <c r="DLF1031" s="253"/>
      <c r="DLG1031" s="253"/>
      <c r="DLH1031" s="253"/>
      <c r="DLI1031" s="253"/>
      <c r="DLJ1031" s="253"/>
      <c r="DLK1031" s="253"/>
      <c r="DLL1031" s="253"/>
      <c r="DLM1031" s="253"/>
      <c r="DLN1031" s="253"/>
      <c r="DLO1031" s="253"/>
      <c r="DLP1031" s="253"/>
      <c r="DLQ1031" s="253"/>
      <c r="DLR1031" s="253"/>
      <c r="DLS1031" s="253"/>
      <c r="DLT1031" s="253"/>
      <c r="DLU1031" s="253"/>
      <c r="DLV1031" s="253"/>
      <c r="DLW1031" s="253"/>
      <c r="DLX1031" s="253"/>
      <c r="DLY1031" s="253"/>
      <c r="DLZ1031" s="253"/>
      <c r="DMA1031" s="253"/>
      <c r="DMB1031" s="253"/>
      <c r="DMC1031" s="253"/>
      <c r="DMD1031" s="253"/>
      <c r="DME1031" s="253"/>
      <c r="DMF1031" s="253"/>
      <c r="DMG1031" s="253"/>
      <c r="DMH1031" s="253"/>
      <c r="DMI1031" s="253"/>
      <c r="DMJ1031" s="253"/>
      <c r="DMK1031" s="253"/>
      <c r="DML1031" s="253"/>
      <c r="DMM1031" s="253"/>
      <c r="DMN1031" s="253"/>
      <c r="DMO1031" s="253"/>
      <c r="DMP1031" s="253"/>
      <c r="DMQ1031" s="253"/>
      <c r="DMR1031" s="253"/>
      <c r="DMS1031" s="253"/>
      <c r="DMT1031" s="253"/>
      <c r="DMU1031" s="253"/>
      <c r="DMV1031" s="253"/>
      <c r="DMW1031" s="253"/>
      <c r="DMX1031" s="253"/>
      <c r="DMY1031" s="253"/>
      <c r="DMZ1031" s="253"/>
      <c r="DNA1031" s="253"/>
      <c r="DNB1031" s="253"/>
      <c r="DNC1031" s="253"/>
      <c r="DND1031" s="253"/>
      <c r="DNE1031" s="253"/>
      <c r="DNF1031" s="253"/>
      <c r="DNG1031" s="253"/>
      <c r="DNH1031" s="253"/>
      <c r="DNI1031" s="253"/>
      <c r="DNJ1031" s="253"/>
      <c r="DNK1031" s="253"/>
      <c r="DNL1031" s="253"/>
      <c r="DNM1031" s="253"/>
      <c r="DNN1031" s="253"/>
      <c r="DNO1031" s="253"/>
      <c r="DNP1031" s="253"/>
      <c r="DNQ1031" s="253"/>
      <c r="DNR1031" s="253"/>
      <c r="DNS1031" s="253"/>
      <c r="DNT1031" s="253"/>
      <c r="DNU1031" s="253"/>
      <c r="DNV1031" s="253"/>
      <c r="DNW1031" s="253"/>
      <c r="DNX1031" s="253"/>
      <c r="DNY1031" s="253"/>
      <c r="DNZ1031" s="253"/>
      <c r="DOA1031" s="253"/>
      <c r="DOB1031" s="253"/>
      <c r="DOC1031" s="253"/>
      <c r="DOD1031" s="253"/>
      <c r="DOE1031" s="253"/>
      <c r="DOF1031" s="253"/>
      <c r="DOG1031" s="253"/>
      <c r="DOH1031" s="253"/>
      <c r="DOI1031" s="253"/>
      <c r="DOJ1031" s="253"/>
      <c r="DOK1031" s="253"/>
      <c r="DOL1031" s="253"/>
      <c r="DOM1031" s="253"/>
      <c r="DON1031" s="253"/>
      <c r="DOO1031" s="253"/>
      <c r="DOP1031" s="253"/>
      <c r="DOQ1031" s="253"/>
      <c r="DOR1031" s="253"/>
      <c r="DOS1031" s="253"/>
      <c r="DOT1031" s="253"/>
      <c r="DOU1031" s="253"/>
      <c r="DOV1031" s="253"/>
      <c r="DOW1031" s="253"/>
      <c r="DOX1031" s="253"/>
      <c r="DOY1031" s="253"/>
      <c r="DOZ1031" s="253"/>
      <c r="DPA1031" s="253"/>
      <c r="DPB1031" s="253"/>
      <c r="DPC1031" s="253"/>
      <c r="DPD1031" s="253"/>
      <c r="DPE1031" s="253"/>
      <c r="DPF1031" s="253"/>
      <c r="DPG1031" s="253"/>
      <c r="DPH1031" s="253"/>
      <c r="DPI1031" s="253"/>
      <c r="DPJ1031" s="253"/>
      <c r="DPK1031" s="253"/>
      <c r="DPL1031" s="253"/>
      <c r="DPM1031" s="253"/>
      <c r="DPN1031" s="253"/>
      <c r="DPO1031" s="253"/>
      <c r="DPP1031" s="253"/>
      <c r="DPQ1031" s="253"/>
      <c r="DPR1031" s="253"/>
      <c r="DPS1031" s="253"/>
      <c r="DPT1031" s="253"/>
      <c r="DPU1031" s="253"/>
      <c r="DPV1031" s="253"/>
      <c r="DPW1031" s="253"/>
      <c r="DPX1031" s="253"/>
      <c r="DPY1031" s="253"/>
      <c r="DPZ1031" s="253"/>
      <c r="DQA1031" s="253"/>
      <c r="DQB1031" s="253"/>
      <c r="DQC1031" s="253"/>
      <c r="DQD1031" s="253"/>
      <c r="DQE1031" s="253"/>
      <c r="DQF1031" s="253"/>
      <c r="DQG1031" s="253"/>
      <c r="DQH1031" s="253"/>
      <c r="DQI1031" s="253"/>
      <c r="DQJ1031" s="253"/>
      <c r="DQK1031" s="253"/>
      <c r="DQL1031" s="253"/>
      <c r="DQM1031" s="253"/>
      <c r="DQN1031" s="253"/>
      <c r="DQO1031" s="253"/>
      <c r="DQP1031" s="253"/>
      <c r="DQQ1031" s="253"/>
      <c r="DQR1031" s="253"/>
      <c r="DQS1031" s="253"/>
      <c r="DQT1031" s="253"/>
      <c r="DQU1031" s="253"/>
      <c r="DQV1031" s="253"/>
      <c r="DQW1031" s="253"/>
      <c r="DQX1031" s="253"/>
      <c r="DQY1031" s="253"/>
      <c r="DQZ1031" s="253"/>
      <c r="DRA1031" s="253"/>
      <c r="DRB1031" s="253"/>
      <c r="DRC1031" s="253"/>
      <c r="DRD1031" s="253"/>
      <c r="DRE1031" s="253"/>
      <c r="DRF1031" s="253"/>
      <c r="DRG1031" s="253"/>
      <c r="DRH1031" s="253"/>
      <c r="DRI1031" s="253"/>
      <c r="DRJ1031" s="253"/>
      <c r="DRK1031" s="253"/>
      <c r="DRL1031" s="253"/>
      <c r="DRM1031" s="253"/>
      <c r="DRN1031" s="253"/>
      <c r="DRO1031" s="253"/>
      <c r="DRP1031" s="253"/>
      <c r="DRQ1031" s="253"/>
      <c r="DRR1031" s="253"/>
      <c r="DRS1031" s="253"/>
      <c r="DRT1031" s="253"/>
      <c r="DRU1031" s="253"/>
      <c r="DRV1031" s="253"/>
      <c r="DRW1031" s="253"/>
      <c r="DRX1031" s="253"/>
      <c r="DRY1031" s="253"/>
      <c r="DRZ1031" s="253"/>
      <c r="DSA1031" s="253"/>
      <c r="DSB1031" s="253"/>
      <c r="DSC1031" s="253"/>
      <c r="DSD1031" s="253"/>
      <c r="DSE1031" s="253"/>
      <c r="DSF1031" s="253"/>
      <c r="DSG1031" s="253"/>
      <c r="DSH1031" s="253"/>
      <c r="DSI1031" s="253"/>
      <c r="DSJ1031" s="253"/>
      <c r="DSK1031" s="253"/>
      <c r="DSL1031" s="253"/>
      <c r="DSM1031" s="253"/>
      <c r="DSN1031" s="253"/>
      <c r="DSO1031" s="253"/>
      <c r="DSP1031" s="253"/>
      <c r="DSQ1031" s="253"/>
      <c r="DSR1031" s="253"/>
      <c r="DSS1031" s="253"/>
      <c r="DST1031" s="253"/>
      <c r="DSU1031" s="253"/>
      <c r="DSV1031" s="253"/>
      <c r="DSW1031" s="253"/>
      <c r="DSX1031" s="253"/>
      <c r="DSY1031" s="253"/>
      <c r="DSZ1031" s="253"/>
      <c r="DTA1031" s="253"/>
      <c r="DTB1031" s="253"/>
      <c r="DTC1031" s="253"/>
      <c r="DTD1031" s="253"/>
      <c r="DTE1031" s="253"/>
      <c r="DTF1031" s="253"/>
      <c r="DTG1031" s="253"/>
      <c r="DTH1031" s="253"/>
      <c r="DTI1031" s="253"/>
      <c r="DTJ1031" s="253"/>
      <c r="DTK1031" s="253"/>
      <c r="DTL1031" s="253"/>
      <c r="DTM1031" s="253"/>
      <c r="DTN1031" s="253"/>
      <c r="DTO1031" s="253"/>
      <c r="DTP1031" s="253"/>
      <c r="DTQ1031" s="253"/>
      <c r="DTR1031" s="253"/>
      <c r="DTS1031" s="253"/>
      <c r="DTT1031" s="253"/>
      <c r="DTU1031" s="253"/>
      <c r="DTV1031" s="253"/>
      <c r="DTW1031" s="253"/>
      <c r="DTX1031" s="253"/>
      <c r="DTY1031" s="253"/>
      <c r="DTZ1031" s="253"/>
      <c r="DUA1031" s="253"/>
      <c r="DUB1031" s="253"/>
      <c r="DUC1031" s="253"/>
      <c r="DUD1031" s="253"/>
      <c r="DUE1031" s="253"/>
      <c r="DUF1031" s="253"/>
      <c r="DUG1031" s="253"/>
      <c r="DUH1031" s="253"/>
      <c r="DUI1031" s="253"/>
      <c r="DUJ1031" s="253"/>
      <c r="DUK1031" s="253"/>
      <c r="DUL1031" s="253"/>
      <c r="DUM1031" s="253"/>
      <c r="DUN1031" s="253"/>
      <c r="DUO1031" s="253"/>
      <c r="DUP1031" s="253"/>
      <c r="DUQ1031" s="253"/>
      <c r="DUR1031" s="253"/>
      <c r="DUS1031" s="253"/>
      <c r="DUT1031" s="253"/>
      <c r="DUU1031" s="253"/>
      <c r="DUV1031" s="253"/>
      <c r="DUW1031" s="253"/>
      <c r="DUX1031" s="253"/>
      <c r="DUY1031" s="253"/>
      <c r="DUZ1031" s="253"/>
      <c r="DVA1031" s="253"/>
      <c r="DVB1031" s="253"/>
      <c r="DVC1031" s="253"/>
      <c r="DVD1031" s="253"/>
      <c r="DVE1031" s="253"/>
      <c r="DVF1031" s="253"/>
      <c r="DVG1031" s="253"/>
      <c r="DVH1031" s="253"/>
      <c r="DVI1031" s="253"/>
      <c r="DVJ1031" s="253"/>
      <c r="DVK1031" s="253"/>
      <c r="DVL1031" s="253"/>
      <c r="DVM1031" s="253"/>
      <c r="DVN1031" s="253"/>
      <c r="DVO1031" s="253"/>
      <c r="DVP1031" s="253"/>
      <c r="DVQ1031" s="253"/>
      <c r="DVR1031" s="253"/>
      <c r="DVS1031" s="253"/>
      <c r="DVT1031" s="253"/>
      <c r="DVU1031" s="253"/>
      <c r="DVV1031" s="253"/>
      <c r="DVW1031" s="253"/>
      <c r="DVX1031" s="253"/>
      <c r="DVY1031" s="253"/>
      <c r="DVZ1031" s="253"/>
      <c r="DWA1031" s="253"/>
      <c r="DWB1031" s="253"/>
      <c r="DWC1031" s="253"/>
      <c r="DWD1031" s="253"/>
      <c r="DWE1031" s="253"/>
      <c r="DWF1031" s="253"/>
      <c r="DWG1031" s="253"/>
      <c r="DWH1031" s="253"/>
      <c r="DWI1031" s="253"/>
      <c r="DWJ1031" s="253"/>
      <c r="DWK1031" s="253"/>
      <c r="DWL1031" s="253"/>
      <c r="DWM1031" s="253"/>
      <c r="DWN1031" s="253"/>
      <c r="DWO1031" s="253"/>
      <c r="DWP1031" s="253"/>
      <c r="DWQ1031" s="253"/>
      <c r="DWR1031" s="253"/>
      <c r="DWS1031" s="253"/>
      <c r="DWT1031" s="253"/>
      <c r="DWU1031" s="253"/>
      <c r="DWV1031" s="253"/>
      <c r="DWW1031" s="253"/>
      <c r="DWX1031" s="253"/>
      <c r="DWY1031" s="253"/>
      <c r="DWZ1031" s="253"/>
      <c r="DXA1031" s="253"/>
      <c r="DXB1031" s="253"/>
      <c r="DXC1031" s="253"/>
      <c r="DXD1031" s="253"/>
      <c r="DXE1031" s="253"/>
      <c r="DXF1031" s="253"/>
      <c r="DXG1031" s="253"/>
      <c r="DXH1031" s="253"/>
      <c r="DXI1031" s="253"/>
      <c r="DXJ1031" s="253"/>
      <c r="DXK1031" s="253"/>
      <c r="DXL1031" s="253"/>
      <c r="DXM1031" s="253"/>
      <c r="DXN1031" s="253"/>
      <c r="DXO1031" s="253"/>
      <c r="DXP1031" s="253"/>
      <c r="DXQ1031" s="253"/>
      <c r="DXR1031" s="253"/>
      <c r="DXS1031" s="253"/>
      <c r="DXT1031" s="253"/>
      <c r="DXU1031" s="253"/>
      <c r="DXV1031" s="253"/>
      <c r="DXW1031" s="253"/>
      <c r="DXX1031" s="253"/>
      <c r="DXY1031" s="253"/>
      <c r="DXZ1031" s="253"/>
      <c r="DYA1031" s="253"/>
      <c r="DYB1031" s="253"/>
      <c r="DYC1031" s="253"/>
      <c r="DYD1031" s="253"/>
      <c r="DYE1031" s="253"/>
      <c r="DYF1031" s="253"/>
      <c r="DYG1031" s="253"/>
      <c r="DYH1031" s="253"/>
      <c r="DYI1031" s="253"/>
      <c r="DYJ1031" s="253"/>
      <c r="DYK1031" s="253"/>
      <c r="DYL1031" s="253"/>
      <c r="DYM1031" s="253"/>
      <c r="DYN1031" s="253"/>
      <c r="DYO1031" s="253"/>
      <c r="DYP1031" s="253"/>
      <c r="DYQ1031" s="253"/>
      <c r="DYR1031" s="253"/>
      <c r="DYS1031" s="253"/>
      <c r="DYT1031" s="253"/>
      <c r="DYU1031" s="253"/>
      <c r="DYV1031" s="253"/>
      <c r="DYW1031" s="253"/>
      <c r="DYX1031" s="253"/>
      <c r="DYY1031" s="253"/>
      <c r="DYZ1031" s="253"/>
      <c r="DZA1031" s="253"/>
      <c r="DZB1031" s="253"/>
      <c r="DZC1031" s="253"/>
      <c r="DZD1031" s="253"/>
      <c r="DZE1031" s="253"/>
      <c r="DZF1031" s="253"/>
      <c r="DZG1031" s="253"/>
      <c r="DZH1031" s="253"/>
      <c r="DZI1031" s="253"/>
      <c r="DZJ1031" s="253"/>
      <c r="DZK1031" s="253"/>
      <c r="DZL1031" s="253"/>
      <c r="DZM1031" s="253"/>
      <c r="DZN1031" s="253"/>
      <c r="DZO1031" s="253"/>
      <c r="DZP1031" s="253"/>
      <c r="DZQ1031" s="253"/>
      <c r="DZR1031" s="253"/>
      <c r="DZS1031" s="253"/>
      <c r="DZT1031" s="253"/>
      <c r="DZU1031" s="253"/>
      <c r="DZV1031" s="253"/>
      <c r="DZW1031" s="253"/>
      <c r="DZX1031" s="253"/>
      <c r="DZY1031" s="253"/>
      <c r="DZZ1031" s="253"/>
      <c r="EAA1031" s="253"/>
      <c r="EAB1031" s="253"/>
      <c r="EAC1031" s="253"/>
      <c r="EAD1031" s="253"/>
      <c r="EAE1031" s="253"/>
      <c r="EAF1031" s="253"/>
      <c r="EAG1031" s="253"/>
      <c r="EAH1031" s="253"/>
      <c r="EAI1031" s="253"/>
      <c r="EAJ1031" s="253"/>
      <c r="EAK1031" s="253"/>
      <c r="EAL1031" s="253"/>
      <c r="EAM1031" s="253"/>
      <c r="EAN1031" s="253"/>
      <c r="EAO1031" s="253"/>
      <c r="EAP1031" s="253"/>
      <c r="EAQ1031" s="253"/>
      <c r="EAR1031" s="253"/>
      <c r="EAS1031" s="253"/>
      <c r="EAT1031" s="253"/>
      <c r="EAU1031" s="253"/>
      <c r="EAV1031" s="253"/>
      <c r="EAW1031" s="253"/>
      <c r="EAX1031" s="253"/>
      <c r="EAY1031" s="253"/>
      <c r="EAZ1031" s="253"/>
      <c r="EBA1031" s="253"/>
      <c r="EBB1031" s="253"/>
      <c r="EBC1031" s="253"/>
      <c r="EBD1031" s="253"/>
      <c r="EBE1031" s="253"/>
      <c r="EBF1031" s="253"/>
      <c r="EBG1031" s="253"/>
      <c r="EBH1031" s="253"/>
      <c r="EBI1031" s="253"/>
      <c r="EBJ1031" s="253"/>
      <c r="EBK1031" s="253"/>
      <c r="EBL1031" s="253"/>
      <c r="EBM1031" s="253"/>
      <c r="EBN1031" s="253"/>
      <c r="EBO1031" s="253"/>
      <c r="EBP1031" s="253"/>
      <c r="EBQ1031" s="253"/>
      <c r="EBR1031" s="253"/>
      <c r="EBS1031" s="253"/>
      <c r="EBT1031" s="253"/>
      <c r="EBU1031" s="253"/>
      <c r="EBV1031" s="253"/>
      <c r="EBW1031" s="253"/>
      <c r="EBX1031" s="253"/>
      <c r="EBY1031" s="253"/>
      <c r="EBZ1031" s="253"/>
      <c r="ECA1031" s="253"/>
      <c r="ECB1031" s="253"/>
      <c r="ECC1031" s="253"/>
      <c r="ECD1031" s="253"/>
      <c r="ECE1031" s="253"/>
      <c r="ECF1031" s="253"/>
      <c r="ECG1031" s="253"/>
      <c r="ECH1031" s="253"/>
      <c r="ECI1031" s="253"/>
      <c r="ECJ1031" s="253"/>
      <c r="ECK1031" s="253"/>
      <c r="ECL1031" s="253"/>
      <c r="ECM1031" s="253"/>
      <c r="ECN1031" s="253"/>
      <c r="ECO1031" s="253"/>
      <c r="ECP1031" s="253"/>
      <c r="ECQ1031" s="253"/>
      <c r="ECR1031" s="253"/>
      <c r="ECS1031" s="253"/>
      <c r="ECT1031" s="253"/>
      <c r="ECU1031" s="253"/>
      <c r="ECV1031" s="253"/>
      <c r="ECW1031" s="253"/>
      <c r="ECX1031" s="253"/>
      <c r="ECY1031" s="253"/>
      <c r="ECZ1031" s="253"/>
      <c r="EDA1031" s="253"/>
      <c r="EDB1031" s="253"/>
      <c r="EDC1031" s="253"/>
      <c r="EDD1031" s="253"/>
      <c r="EDE1031" s="253"/>
      <c r="EDF1031" s="253"/>
      <c r="EDG1031" s="253"/>
      <c r="EDH1031" s="253"/>
      <c r="EDI1031" s="253"/>
      <c r="EDJ1031" s="253"/>
      <c r="EDK1031" s="253"/>
      <c r="EDL1031" s="253"/>
      <c r="EDM1031" s="253"/>
      <c r="EDN1031" s="253"/>
      <c r="EDO1031" s="253"/>
      <c r="EDP1031" s="253"/>
      <c r="EDQ1031" s="253"/>
      <c r="EDR1031" s="253"/>
      <c r="EDS1031" s="253"/>
      <c r="EDT1031" s="253"/>
      <c r="EDU1031" s="253"/>
      <c r="EDV1031" s="253"/>
      <c r="EDW1031" s="253"/>
      <c r="EDX1031" s="253"/>
      <c r="EDY1031" s="253"/>
      <c r="EDZ1031" s="253"/>
      <c r="EEA1031" s="253"/>
      <c r="EEB1031" s="253"/>
      <c r="EEC1031" s="253"/>
      <c r="EED1031" s="253"/>
      <c r="EEE1031" s="253"/>
      <c r="EEF1031" s="253"/>
      <c r="EEG1031" s="253"/>
      <c r="EEH1031" s="253"/>
      <c r="EEI1031" s="253"/>
      <c r="EEJ1031" s="253"/>
      <c r="EEK1031" s="253"/>
      <c r="EEL1031" s="253"/>
      <c r="EEM1031" s="253"/>
      <c r="EEN1031" s="253"/>
      <c r="EEO1031" s="253"/>
      <c r="EEP1031" s="253"/>
      <c r="EEQ1031" s="253"/>
      <c r="EER1031" s="253"/>
      <c r="EES1031" s="253"/>
      <c r="EET1031" s="253"/>
      <c r="EEU1031" s="253"/>
      <c r="EEV1031" s="253"/>
      <c r="EEW1031" s="253"/>
      <c r="EEX1031" s="253"/>
      <c r="EEY1031" s="253"/>
      <c r="EEZ1031" s="253"/>
      <c r="EFA1031" s="253"/>
      <c r="EFB1031" s="253"/>
      <c r="EFC1031" s="253"/>
      <c r="EFD1031" s="253"/>
      <c r="EFE1031" s="253"/>
      <c r="EFF1031" s="253"/>
      <c r="EFG1031" s="253"/>
      <c r="EFH1031" s="253"/>
      <c r="EFI1031" s="253"/>
      <c r="EFJ1031" s="253"/>
      <c r="EFK1031" s="253"/>
      <c r="EFL1031" s="253"/>
      <c r="EFM1031" s="253"/>
      <c r="EFN1031" s="253"/>
      <c r="EFO1031" s="253"/>
      <c r="EFP1031" s="253"/>
      <c r="EFQ1031" s="253"/>
      <c r="EFR1031" s="253"/>
      <c r="EFS1031" s="253"/>
      <c r="EFT1031" s="253"/>
      <c r="EFU1031" s="253"/>
      <c r="EFV1031" s="253"/>
      <c r="EFW1031" s="253"/>
      <c r="EFX1031" s="253"/>
      <c r="EFY1031" s="253"/>
      <c r="EFZ1031" s="253"/>
      <c r="EGA1031" s="253"/>
      <c r="EGB1031" s="253"/>
      <c r="EGC1031" s="253"/>
      <c r="EGD1031" s="253"/>
      <c r="EGE1031" s="253"/>
      <c r="EGF1031" s="253"/>
      <c r="EGG1031" s="253"/>
      <c r="EGH1031" s="253"/>
      <c r="EGI1031" s="253"/>
      <c r="EGJ1031" s="253"/>
      <c r="EGK1031" s="253"/>
      <c r="EGL1031" s="253"/>
      <c r="EGM1031" s="253"/>
      <c r="EGN1031" s="253"/>
      <c r="EGO1031" s="253"/>
      <c r="EGP1031" s="253"/>
      <c r="EGQ1031" s="253"/>
      <c r="EGR1031" s="253"/>
      <c r="EGS1031" s="253"/>
      <c r="EGT1031" s="253"/>
      <c r="EGU1031" s="253"/>
      <c r="EGV1031" s="253"/>
      <c r="EGW1031" s="253"/>
      <c r="EGX1031" s="253"/>
      <c r="EGY1031" s="253"/>
      <c r="EGZ1031" s="253"/>
      <c r="EHA1031" s="253"/>
      <c r="EHB1031" s="253"/>
      <c r="EHC1031" s="253"/>
      <c r="EHD1031" s="253"/>
      <c r="EHE1031" s="253"/>
      <c r="EHF1031" s="253"/>
      <c r="EHG1031" s="253"/>
      <c r="EHH1031" s="253"/>
      <c r="EHI1031" s="253"/>
      <c r="EHJ1031" s="253"/>
      <c r="EHK1031" s="253"/>
      <c r="EHL1031" s="253"/>
      <c r="EHM1031" s="253"/>
      <c r="EHN1031" s="253"/>
      <c r="EHO1031" s="253"/>
      <c r="EHP1031" s="253"/>
      <c r="EHQ1031" s="253"/>
      <c r="EHR1031" s="253"/>
      <c r="EHS1031" s="253"/>
      <c r="EHT1031" s="253"/>
      <c r="EHU1031" s="253"/>
      <c r="EHV1031" s="253"/>
      <c r="EHW1031" s="253"/>
      <c r="EHX1031" s="253"/>
      <c r="EHY1031" s="253"/>
      <c r="EHZ1031" s="253"/>
      <c r="EIA1031" s="253"/>
      <c r="EIB1031" s="253"/>
      <c r="EIC1031" s="253"/>
      <c r="EID1031" s="253"/>
      <c r="EIE1031" s="253"/>
      <c r="EIF1031" s="253"/>
      <c r="EIG1031" s="253"/>
      <c r="EIH1031" s="253"/>
      <c r="EII1031" s="253"/>
      <c r="EIJ1031" s="253"/>
      <c r="EIK1031" s="253"/>
      <c r="EIL1031" s="253"/>
      <c r="EIM1031" s="253"/>
      <c r="EIN1031" s="253"/>
      <c r="EIO1031" s="253"/>
      <c r="EIP1031" s="253"/>
      <c r="EIQ1031" s="253"/>
      <c r="EIR1031" s="253"/>
      <c r="EIS1031" s="253"/>
      <c r="EIT1031" s="253"/>
      <c r="EIU1031" s="253"/>
      <c r="EIV1031" s="253"/>
      <c r="EIW1031" s="253"/>
      <c r="EIX1031" s="253"/>
      <c r="EIY1031" s="253"/>
      <c r="EIZ1031" s="253"/>
      <c r="EJA1031" s="253"/>
      <c r="EJB1031" s="253"/>
      <c r="EJC1031" s="253"/>
      <c r="EJD1031" s="253"/>
      <c r="EJE1031" s="253"/>
      <c r="EJF1031" s="253"/>
      <c r="EJG1031" s="253"/>
      <c r="EJH1031" s="253"/>
      <c r="EJI1031" s="253"/>
      <c r="EJJ1031" s="253"/>
      <c r="EJK1031" s="253"/>
      <c r="EJL1031" s="253"/>
      <c r="EJM1031" s="253"/>
      <c r="EJN1031" s="253"/>
      <c r="EJO1031" s="253"/>
      <c r="EJP1031" s="253"/>
      <c r="EJQ1031" s="253"/>
      <c r="EJR1031" s="253"/>
      <c r="EJS1031" s="253"/>
      <c r="EJT1031" s="253"/>
      <c r="EJU1031" s="253"/>
      <c r="EJV1031" s="253"/>
      <c r="EJW1031" s="253"/>
      <c r="EJX1031" s="253"/>
      <c r="EJY1031" s="253"/>
      <c r="EJZ1031" s="253"/>
      <c r="EKA1031" s="253"/>
      <c r="EKB1031" s="253"/>
      <c r="EKC1031" s="253"/>
      <c r="EKD1031" s="253"/>
      <c r="EKE1031" s="253"/>
      <c r="EKF1031" s="253"/>
      <c r="EKG1031" s="253"/>
      <c r="EKH1031" s="253"/>
      <c r="EKI1031" s="253"/>
      <c r="EKJ1031" s="253"/>
      <c r="EKK1031" s="253"/>
      <c r="EKL1031" s="253"/>
      <c r="EKM1031" s="253"/>
      <c r="EKN1031" s="253"/>
      <c r="EKO1031" s="253"/>
      <c r="EKP1031" s="253"/>
      <c r="EKQ1031" s="253"/>
      <c r="EKR1031" s="253"/>
      <c r="EKS1031" s="253"/>
      <c r="EKT1031" s="253"/>
      <c r="EKU1031" s="253"/>
      <c r="EKV1031" s="253"/>
      <c r="EKW1031" s="253"/>
      <c r="EKX1031" s="253"/>
      <c r="EKY1031" s="253"/>
      <c r="EKZ1031" s="253"/>
      <c r="ELA1031" s="253"/>
      <c r="ELB1031" s="253"/>
      <c r="ELC1031" s="253"/>
      <c r="ELD1031" s="253"/>
      <c r="ELE1031" s="253"/>
      <c r="ELF1031" s="253"/>
      <c r="ELG1031" s="253"/>
      <c r="ELH1031" s="253"/>
      <c r="ELI1031" s="253"/>
      <c r="ELJ1031" s="253"/>
      <c r="ELK1031" s="253"/>
      <c r="ELL1031" s="253"/>
      <c r="ELM1031" s="253"/>
      <c r="ELN1031" s="253"/>
      <c r="ELO1031" s="253"/>
      <c r="ELP1031" s="253"/>
      <c r="ELQ1031" s="253"/>
      <c r="ELR1031" s="253"/>
      <c r="ELS1031" s="253"/>
      <c r="ELT1031" s="253"/>
      <c r="ELU1031" s="253"/>
      <c r="ELV1031" s="253"/>
      <c r="ELW1031" s="253"/>
      <c r="ELX1031" s="253"/>
      <c r="ELY1031" s="253"/>
      <c r="ELZ1031" s="253"/>
      <c r="EMA1031" s="253"/>
      <c r="EMB1031" s="253"/>
      <c r="EMC1031" s="253"/>
      <c r="EMD1031" s="253"/>
      <c r="EME1031" s="253"/>
      <c r="EMF1031" s="253"/>
      <c r="EMG1031" s="253"/>
      <c r="EMH1031" s="253"/>
      <c r="EMI1031" s="253"/>
      <c r="EMJ1031" s="253"/>
      <c r="EMK1031" s="253"/>
      <c r="EML1031" s="253"/>
      <c r="EMM1031" s="253"/>
      <c r="EMN1031" s="253"/>
      <c r="EMO1031" s="253"/>
      <c r="EMP1031" s="253"/>
      <c r="EMQ1031" s="253"/>
      <c r="EMR1031" s="253"/>
      <c r="EMS1031" s="253"/>
      <c r="EMT1031" s="253"/>
      <c r="EMU1031" s="253"/>
      <c r="EMV1031" s="253"/>
      <c r="EMW1031" s="253"/>
      <c r="EMX1031" s="253"/>
      <c r="EMY1031" s="253"/>
      <c r="EMZ1031" s="253"/>
      <c r="ENA1031" s="253"/>
      <c r="ENB1031" s="253"/>
      <c r="ENC1031" s="253"/>
      <c r="END1031" s="253"/>
      <c r="ENE1031" s="253"/>
      <c r="ENF1031" s="253"/>
      <c r="ENG1031" s="253"/>
      <c r="ENH1031" s="253"/>
      <c r="ENI1031" s="253"/>
      <c r="ENJ1031" s="253"/>
      <c r="ENK1031" s="253"/>
      <c r="ENL1031" s="253"/>
      <c r="ENM1031" s="253"/>
      <c r="ENN1031" s="253"/>
      <c r="ENO1031" s="253"/>
      <c r="ENP1031" s="253"/>
      <c r="ENQ1031" s="253"/>
      <c r="ENR1031" s="253"/>
      <c r="ENS1031" s="253"/>
      <c r="ENT1031" s="253"/>
      <c r="ENU1031" s="253"/>
      <c r="ENV1031" s="253"/>
      <c r="ENW1031" s="253"/>
      <c r="ENX1031" s="253"/>
      <c r="ENY1031" s="253"/>
      <c r="ENZ1031" s="253"/>
      <c r="EOA1031" s="253"/>
      <c r="EOB1031" s="253"/>
      <c r="EOC1031" s="253"/>
      <c r="EOD1031" s="253"/>
      <c r="EOE1031" s="253"/>
      <c r="EOF1031" s="253"/>
      <c r="EOG1031" s="253"/>
      <c r="EOH1031" s="253"/>
      <c r="EOI1031" s="253"/>
      <c r="EOJ1031" s="253"/>
      <c r="EOK1031" s="253"/>
      <c r="EOL1031" s="253"/>
      <c r="EOM1031" s="253"/>
      <c r="EON1031" s="253"/>
      <c r="EOO1031" s="253"/>
      <c r="EOP1031" s="253"/>
      <c r="EOQ1031" s="253"/>
      <c r="EOR1031" s="253"/>
      <c r="EOS1031" s="253"/>
      <c r="EOT1031" s="253"/>
      <c r="EOU1031" s="253"/>
      <c r="EOV1031" s="253"/>
      <c r="EOW1031" s="253"/>
      <c r="EOX1031" s="253"/>
      <c r="EOY1031" s="253"/>
      <c r="EOZ1031" s="253"/>
      <c r="EPA1031" s="253"/>
      <c r="EPB1031" s="253"/>
      <c r="EPC1031" s="253"/>
      <c r="EPD1031" s="253"/>
      <c r="EPE1031" s="253"/>
      <c r="EPF1031" s="253"/>
      <c r="EPG1031" s="253"/>
      <c r="EPH1031" s="253"/>
      <c r="EPI1031" s="253"/>
      <c r="EPJ1031" s="253"/>
      <c r="EPK1031" s="253"/>
      <c r="EPL1031" s="253"/>
      <c r="EPM1031" s="253"/>
      <c r="EPN1031" s="253"/>
      <c r="EPO1031" s="253"/>
      <c r="EPP1031" s="253"/>
      <c r="EPQ1031" s="253"/>
      <c r="EPR1031" s="253"/>
      <c r="EPS1031" s="253"/>
      <c r="EPT1031" s="253"/>
      <c r="EPU1031" s="253"/>
      <c r="EPV1031" s="253"/>
      <c r="EPW1031" s="253"/>
      <c r="EPX1031" s="253"/>
      <c r="EPY1031" s="253"/>
      <c r="EPZ1031" s="253"/>
      <c r="EQA1031" s="253"/>
      <c r="EQB1031" s="253"/>
      <c r="EQC1031" s="253"/>
      <c r="EQD1031" s="253"/>
      <c r="EQE1031" s="253"/>
      <c r="EQF1031" s="253"/>
      <c r="EQG1031" s="253"/>
      <c r="EQH1031" s="253"/>
      <c r="EQI1031" s="253"/>
      <c r="EQJ1031" s="253"/>
      <c r="EQK1031" s="253"/>
      <c r="EQL1031" s="253"/>
      <c r="EQM1031" s="253"/>
      <c r="EQN1031" s="253"/>
      <c r="EQO1031" s="253"/>
      <c r="EQP1031" s="253"/>
      <c r="EQQ1031" s="253"/>
      <c r="EQR1031" s="253"/>
      <c r="EQS1031" s="253"/>
      <c r="EQT1031" s="253"/>
      <c r="EQU1031" s="253"/>
      <c r="EQV1031" s="253"/>
      <c r="EQW1031" s="253"/>
      <c r="EQX1031" s="253"/>
      <c r="EQY1031" s="253"/>
      <c r="EQZ1031" s="253"/>
      <c r="ERA1031" s="253"/>
      <c r="ERB1031" s="253"/>
      <c r="ERC1031" s="253"/>
      <c r="ERD1031" s="253"/>
      <c r="ERE1031" s="253"/>
      <c r="ERF1031" s="253"/>
      <c r="ERG1031" s="253"/>
      <c r="ERH1031" s="253"/>
      <c r="ERI1031" s="253"/>
      <c r="ERJ1031" s="253"/>
      <c r="ERK1031" s="253"/>
      <c r="ERL1031" s="253"/>
      <c r="ERM1031" s="253"/>
      <c r="ERN1031" s="253"/>
      <c r="ERO1031" s="253"/>
      <c r="ERP1031" s="253"/>
      <c r="ERQ1031" s="253"/>
      <c r="ERR1031" s="253"/>
      <c r="ERS1031" s="253"/>
      <c r="ERT1031" s="253"/>
      <c r="ERU1031" s="253"/>
      <c r="ERV1031" s="253"/>
      <c r="ERW1031" s="253"/>
      <c r="ERX1031" s="253"/>
      <c r="ERY1031" s="253"/>
      <c r="ERZ1031" s="253"/>
      <c r="ESA1031" s="253"/>
      <c r="ESB1031" s="253"/>
      <c r="ESC1031" s="253"/>
      <c r="ESD1031" s="253"/>
      <c r="ESE1031" s="253"/>
      <c r="ESF1031" s="253"/>
      <c r="ESG1031" s="253"/>
      <c r="ESH1031" s="253"/>
      <c r="ESI1031" s="253"/>
      <c r="ESJ1031" s="253"/>
      <c r="ESK1031" s="253"/>
      <c r="ESL1031" s="253"/>
      <c r="ESM1031" s="253"/>
      <c r="ESN1031" s="253"/>
      <c r="ESO1031" s="253"/>
      <c r="ESP1031" s="253"/>
      <c r="ESQ1031" s="253"/>
      <c r="ESR1031" s="253"/>
      <c r="ESS1031" s="253"/>
      <c r="EST1031" s="253"/>
      <c r="ESU1031" s="253"/>
      <c r="ESV1031" s="253"/>
      <c r="ESW1031" s="253"/>
      <c r="ESX1031" s="253"/>
      <c r="ESY1031" s="253"/>
      <c r="ESZ1031" s="253"/>
      <c r="ETA1031" s="253"/>
      <c r="ETB1031" s="253"/>
      <c r="ETC1031" s="253"/>
      <c r="ETD1031" s="253"/>
      <c r="ETE1031" s="253"/>
      <c r="ETF1031" s="253"/>
      <c r="ETG1031" s="253"/>
      <c r="ETH1031" s="253"/>
      <c r="ETI1031" s="253"/>
      <c r="ETJ1031" s="253"/>
      <c r="ETK1031" s="253"/>
      <c r="ETL1031" s="253"/>
      <c r="ETM1031" s="253"/>
      <c r="ETN1031" s="253"/>
      <c r="ETO1031" s="253"/>
      <c r="ETP1031" s="253"/>
      <c r="ETQ1031" s="253"/>
      <c r="ETR1031" s="253"/>
      <c r="ETS1031" s="253"/>
      <c r="ETT1031" s="253"/>
      <c r="ETU1031" s="253"/>
      <c r="ETV1031" s="253"/>
      <c r="ETW1031" s="253"/>
      <c r="ETX1031" s="253"/>
      <c r="ETY1031" s="253"/>
      <c r="ETZ1031" s="253"/>
      <c r="EUA1031" s="253"/>
      <c r="EUB1031" s="253"/>
      <c r="EUC1031" s="253"/>
      <c r="EUD1031" s="253"/>
      <c r="EUE1031" s="253"/>
      <c r="EUF1031" s="253"/>
      <c r="EUG1031" s="253"/>
      <c r="EUH1031" s="253"/>
      <c r="EUI1031" s="253"/>
      <c r="EUJ1031" s="253"/>
      <c r="EUK1031" s="253"/>
      <c r="EUL1031" s="253"/>
      <c r="EUM1031" s="253"/>
      <c r="EUN1031" s="253"/>
      <c r="EUO1031" s="253"/>
      <c r="EUP1031" s="253"/>
      <c r="EUQ1031" s="253"/>
      <c r="EUR1031" s="253"/>
      <c r="EUS1031" s="253"/>
      <c r="EUT1031" s="253"/>
      <c r="EUU1031" s="253"/>
      <c r="EUV1031" s="253"/>
      <c r="EUW1031" s="253"/>
      <c r="EUX1031" s="253"/>
      <c r="EUY1031" s="253"/>
      <c r="EUZ1031" s="253"/>
      <c r="EVA1031" s="253"/>
      <c r="EVB1031" s="253"/>
      <c r="EVC1031" s="253"/>
      <c r="EVD1031" s="253"/>
      <c r="EVE1031" s="253"/>
      <c r="EVF1031" s="253"/>
      <c r="EVG1031" s="253"/>
      <c r="EVH1031" s="253"/>
      <c r="EVI1031" s="253"/>
      <c r="EVJ1031" s="253"/>
      <c r="EVK1031" s="253"/>
      <c r="EVL1031" s="253"/>
      <c r="EVM1031" s="253"/>
      <c r="EVN1031" s="253"/>
      <c r="EVO1031" s="253"/>
      <c r="EVP1031" s="253"/>
      <c r="EVQ1031" s="253"/>
      <c r="EVR1031" s="253"/>
      <c r="EVS1031" s="253"/>
      <c r="EVT1031" s="253"/>
      <c r="EVU1031" s="253"/>
      <c r="EVV1031" s="253"/>
      <c r="EVW1031" s="253"/>
      <c r="EVX1031" s="253"/>
      <c r="EVY1031" s="253"/>
      <c r="EVZ1031" s="253"/>
      <c r="EWA1031" s="253"/>
      <c r="EWB1031" s="253"/>
      <c r="EWC1031" s="253"/>
      <c r="EWD1031" s="253"/>
      <c r="EWE1031" s="253"/>
      <c r="EWF1031" s="253"/>
      <c r="EWG1031" s="253"/>
      <c r="EWH1031" s="253"/>
      <c r="EWI1031" s="253"/>
      <c r="EWJ1031" s="253"/>
      <c r="EWK1031" s="253"/>
      <c r="EWL1031" s="253"/>
      <c r="EWM1031" s="253"/>
      <c r="EWN1031" s="253"/>
      <c r="EWO1031" s="253"/>
      <c r="EWP1031" s="253"/>
      <c r="EWQ1031" s="253"/>
      <c r="EWR1031" s="253"/>
      <c r="EWS1031" s="253"/>
      <c r="EWT1031" s="253"/>
      <c r="EWU1031" s="253"/>
      <c r="EWV1031" s="253"/>
      <c r="EWW1031" s="253"/>
      <c r="EWX1031" s="253"/>
      <c r="EWY1031" s="253"/>
      <c r="EWZ1031" s="253"/>
      <c r="EXA1031" s="253"/>
      <c r="EXB1031" s="253"/>
      <c r="EXC1031" s="253"/>
      <c r="EXD1031" s="253"/>
      <c r="EXE1031" s="253"/>
      <c r="EXF1031" s="253"/>
      <c r="EXG1031" s="253"/>
      <c r="EXH1031" s="253"/>
      <c r="EXI1031" s="253"/>
      <c r="EXJ1031" s="253"/>
      <c r="EXK1031" s="253"/>
      <c r="EXL1031" s="253"/>
      <c r="EXM1031" s="253"/>
      <c r="EXN1031" s="253"/>
      <c r="EXO1031" s="253"/>
      <c r="EXP1031" s="253"/>
      <c r="EXQ1031" s="253"/>
      <c r="EXR1031" s="253"/>
      <c r="EXS1031" s="253"/>
      <c r="EXT1031" s="253"/>
      <c r="EXU1031" s="253"/>
      <c r="EXV1031" s="253"/>
      <c r="EXW1031" s="253"/>
      <c r="EXX1031" s="253"/>
      <c r="EXY1031" s="253"/>
      <c r="EXZ1031" s="253"/>
      <c r="EYA1031" s="253"/>
      <c r="EYB1031" s="253"/>
      <c r="EYC1031" s="253"/>
      <c r="EYD1031" s="253"/>
      <c r="EYE1031" s="253"/>
      <c r="EYF1031" s="253"/>
      <c r="EYG1031" s="253"/>
      <c r="EYH1031" s="253"/>
      <c r="EYI1031" s="253"/>
      <c r="EYJ1031" s="253"/>
      <c r="EYK1031" s="253"/>
      <c r="EYL1031" s="253"/>
      <c r="EYM1031" s="253"/>
      <c r="EYN1031" s="253"/>
      <c r="EYO1031" s="253"/>
      <c r="EYP1031" s="253"/>
      <c r="EYQ1031" s="253"/>
      <c r="EYR1031" s="253"/>
      <c r="EYS1031" s="253"/>
      <c r="EYT1031" s="253"/>
      <c r="EYU1031" s="253"/>
      <c r="EYV1031" s="253"/>
      <c r="EYW1031" s="253"/>
      <c r="EYX1031" s="253"/>
      <c r="EYY1031" s="253"/>
      <c r="EYZ1031" s="253"/>
      <c r="EZA1031" s="253"/>
      <c r="EZB1031" s="253"/>
      <c r="EZC1031" s="253"/>
      <c r="EZD1031" s="253"/>
      <c r="EZE1031" s="253"/>
      <c r="EZF1031" s="253"/>
      <c r="EZG1031" s="253"/>
      <c r="EZH1031" s="253"/>
      <c r="EZI1031" s="253"/>
      <c r="EZJ1031" s="253"/>
      <c r="EZK1031" s="253"/>
      <c r="EZL1031" s="253"/>
      <c r="EZM1031" s="253"/>
      <c r="EZN1031" s="253"/>
      <c r="EZO1031" s="253"/>
      <c r="EZP1031" s="253"/>
      <c r="EZQ1031" s="253"/>
      <c r="EZR1031" s="253"/>
      <c r="EZS1031" s="253"/>
      <c r="EZT1031" s="253"/>
      <c r="EZU1031" s="253"/>
      <c r="EZV1031" s="253"/>
      <c r="EZW1031" s="253"/>
      <c r="EZX1031" s="253"/>
      <c r="EZY1031" s="253"/>
      <c r="EZZ1031" s="253"/>
      <c r="FAA1031" s="253"/>
      <c r="FAB1031" s="253"/>
      <c r="FAC1031" s="253"/>
      <c r="FAD1031" s="253"/>
      <c r="FAE1031" s="253"/>
      <c r="FAF1031" s="253"/>
      <c r="FAG1031" s="253"/>
      <c r="FAH1031" s="253"/>
      <c r="FAI1031" s="253"/>
      <c r="FAJ1031" s="253"/>
      <c r="FAK1031" s="253"/>
      <c r="FAL1031" s="253"/>
      <c r="FAM1031" s="253"/>
      <c r="FAN1031" s="253"/>
      <c r="FAO1031" s="253"/>
      <c r="FAP1031" s="253"/>
      <c r="FAQ1031" s="253"/>
      <c r="FAR1031" s="253"/>
      <c r="FAS1031" s="253"/>
      <c r="FAT1031" s="253"/>
      <c r="FAU1031" s="253"/>
      <c r="FAV1031" s="253"/>
      <c r="FAW1031" s="253"/>
      <c r="FAX1031" s="253"/>
      <c r="FAY1031" s="253"/>
      <c r="FAZ1031" s="253"/>
      <c r="FBA1031" s="253"/>
      <c r="FBB1031" s="253"/>
      <c r="FBC1031" s="253"/>
      <c r="FBD1031" s="253"/>
      <c r="FBE1031" s="253"/>
      <c r="FBF1031" s="253"/>
      <c r="FBG1031" s="253"/>
      <c r="FBH1031" s="253"/>
      <c r="FBI1031" s="253"/>
      <c r="FBJ1031" s="253"/>
      <c r="FBK1031" s="253"/>
      <c r="FBL1031" s="253"/>
      <c r="FBM1031" s="253"/>
      <c r="FBN1031" s="253"/>
      <c r="FBO1031" s="253"/>
      <c r="FBP1031" s="253"/>
      <c r="FBQ1031" s="253"/>
      <c r="FBR1031" s="253"/>
      <c r="FBS1031" s="253"/>
      <c r="FBT1031" s="253"/>
      <c r="FBU1031" s="253"/>
      <c r="FBV1031" s="253"/>
      <c r="FBW1031" s="253"/>
      <c r="FBX1031" s="253"/>
      <c r="FBY1031" s="253"/>
      <c r="FBZ1031" s="253"/>
      <c r="FCA1031" s="253"/>
      <c r="FCB1031" s="253"/>
      <c r="FCC1031" s="253"/>
      <c r="FCD1031" s="253"/>
      <c r="FCE1031" s="253"/>
      <c r="FCF1031" s="253"/>
      <c r="FCG1031" s="253"/>
      <c r="FCH1031" s="253"/>
      <c r="FCI1031" s="253"/>
      <c r="FCJ1031" s="253"/>
      <c r="FCK1031" s="253"/>
      <c r="FCL1031" s="253"/>
      <c r="FCM1031" s="253"/>
      <c r="FCN1031" s="253"/>
      <c r="FCO1031" s="253"/>
      <c r="FCP1031" s="253"/>
      <c r="FCQ1031" s="253"/>
      <c r="FCR1031" s="253"/>
      <c r="FCS1031" s="253"/>
      <c r="FCT1031" s="253"/>
      <c r="FCU1031" s="253"/>
      <c r="FCV1031" s="253"/>
      <c r="FCW1031" s="253"/>
      <c r="FCX1031" s="253"/>
      <c r="FCY1031" s="253"/>
      <c r="FCZ1031" s="253"/>
      <c r="FDA1031" s="253"/>
      <c r="FDB1031" s="253"/>
      <c r="FDC1031" s="253"/>
      <c r="FDD1031" s="253"/>
      <c r="FDE1031" s="253"/>
      <c r="FDF1031" s="253"/>
      <c r="FDG1031" s="253"/>
      <c r="FDH1031" s="253"/>
      <c r="FDI1031" s="253"/>
      <c r="FDJ1031" s="253"/>
      <c r="FDK1031" s="253"/>
      <c r="FDL1031" s="253"/>
      <c r="FDM1031" s="253"/>
      <c r="FDN1031" s="253"/>
      <c r="FDO1031" s="253"/>
      <c r="FDP1031" s="253"/>
      <c r="FDQ1031" s="253"/>
      <c r="FDR1031" s="253"/>
      <c r="FDS1031" s="253"/>
      <c r="FDT1031" s="253"/>
      <c r="FDU1031" s="253"/>
      <c r="FDV1031" s="253"/>
      <c r="FDW1031" s="253"/>
      <c r="FDX1031" s="253"/>
      <c r="FDY1031" s="253"/>
      <c r="FDZ1031" s="253"/>
      <c r="FEA1031" s="253"/>
      <c r="FEB1031" s="253"/>
      <c r="FEC1031" s="253"/>
      <c r="FED1031" s="253"/>
      <c r="FEE1031" s="253"/>
      <c r="FEF1031" s="253"/>
      <c r="FEG1031" s="253"/>
      <c r="FEH1031" s="253"/>
      <c r="FEI1031" s="253"/>
      <c r="FEJ1031" s="253"/>
      <c r="FEK1031" s="253"/>
      <c r="FEL1031" s="253"/>
      <c r="FEM1031" s="253"/>
      <c r="FEN1031" s="253"/>
      <c r="FEO1031" s="253"/>
      <c r="FEP1031" s="253"/>
      <c r="FEQ1031" s="253"/>
      <c r="FER1031" s="253"/>
      <c r="FES1031" s="253"/>
      <c r="FET1031" s="253"/>
      <c r="FEU1031" s="253"/>
      <c r="FEV1031" s="253"/>
      <c r="FEW1031" s="253"/>
      <c r="FEX1031" s="253"/>
      <c r="FEY1031" s="253"/>
      <c r="FEZ1031" s="253"/>
      <c r="FFA1031" s="253"/>
      <c r="FFB1031" s="253"/>
      <c r="FFC1031" s="253"/>
      <c r="FFD1031" s="253"/>
      <c r="FFE1031" s="253"/>
      <c r="FFF1031" s="253"/>
      <c r="FFG1031" s="253"/>
      <c r="FFH1031" s="253"/>
      <c r="FFI1031" s="253"/>
      <c r="FFJ1031" s="253"/>
      <c r="FFK1031" s="253"/>
      <c r="FFL1031" s="253"/>
      <c r="FFM1031" s="253"/>
      <c r="FFN1031" s="253"/>
      <c r="FFO1031" s="253"/>
      <c r="FFP1031" s="253"/>
      <c r="FFQ1031" s="253"/>
      <c r="FFR1031" s="253"/>
      <c r="FFS1031" s="253"/>
      <c r="FFT1031" s="253"/>
      <c r="FFU1031" s="253"/>
      <c r="FFV1031" s="253"/>
      <c r="FFW1031" s="253"/>
      <c r="FFX1031" s="253"/>
      <c r="FFY1031" s="253"/>
      <c r="FFZ1031" s="253"/>
      <c r="FGA1031" s="253"/>
      <c r="FGB1031" s="253"/>
      <c r="FGC1031" s="253"/>
      <c r="FGD1031" s="253"/>
      <c r="FGE1031" s="253"/>
      <c r="FGF1031" s="253"/>
      <c r="FGG1031" s="253"/>
      <c r="FGH1031" s="253"/>
      <c r="FGI1031" s="253"/>
      <c r="FGJ1031" s="253"/>
      <c r="FGK1031" s="253"/>
      <c r="FGL1031" s="253"/>
      <c r="FGM1031" s="253"/>
      <c r="FGN1031" s="253"/>
      <c r="FGO1031" s="253"/>
      <c r="FGP1031" s="253"/>
      <c r="FGQ1031" s="253"/>
      <c r="FGR1031" s="253"/>
      <c r="FGS1031" s="253"/>
      <c r="FGT1031" s="253"/>
      <c r="FGU1031" s="253"/>
      <c r="FGV1031" s="253"/>
      <c r="FGW1031" s="253"/>
      <c r="FGX1031" s="253"/>
      <c r="FGY1031" s="253"/>
      <c r="FGZ1031" s="253"/>
      <c r="FHA1031" s="253"/>
      <c r="FHB1031" s="253"/>
      <c r="FHC1031" s="253"/>
      <c r="FHD1031" s="253"/>
      <c r="FHE1031" s="253"/>
      <c r="FHF1031" s="253"/>
      <c r="FHG1031" s="253"/>
      <c r="FHH1031" s="253"/>
      <c r="FHI1031" s="253"/>
      <c r="FHJ1031" s="253"/>
      <c r="FHK1031" s="253"/>
      <c r="FHL1031" s="253"/>
      <c r="FHM1031" s="253"/>
      <c r="FHN1031" s="253"/>
      <c r="FHO1031" s="253"/>
      <c r="FHP1031" s="253"/>
      <c r="FHQ1031" s="253"/>
      <c r="FHR1031" s="253"/>
      <c r="FHS1031" s="253"/>
      <c r="FHT1031" s="253"/>
      <c r="FHU1031" s="253"/>
      <c r="FHV1031" s="253"/>
      <c r="FHW1031" s="253"/>
      <c r="FHX1031" s="253"/>
      <c r="FHY1031" s="253"/>
      <c r="FHZ1031" s="253"/>
      <c r="FIA1031" s="253"/>
      <c r="FIB1031" s="253"/>
      <c r="FIC1031" s="253"/>
      <c r="FID1031" s="253"/>
      <c r="FIE1031" s="253"/>
      <c r="FIF1031" s="253"/>
      <c r="FIG1031" s="253"/>
      <c r="FIH1031" s="253"/>
      <c r="FII1031" s="253"/>
      <c r="FIJ1031" s="253"/>
      <c r="FIK1031" s="253"/>
      <c r="FIL1031" s="253"/>
      <c r="FIM1031" s="253"/>
      <c r="FIN1031" s="253"/>
      <c r="FIO1031" s="253"/>
      <c r="FIP1031" s="253"/>
      <c r="FIQ1031" s="253"/>
      <c r="FIR1031" s="253"/>
      <c r="FIS1031" s="253"/>
      <c r="FIT1031" s="253"/>
      <c r="FIU1031" s="253"/>
      <c r="FIV1031" s="253"/>
      <c r="FIW1031" s="253"/>
      <c r="FIX1031" s="253"/>
      <c r="FIY1031" s="253"/>
      <c r="FIZ1031" s="253"/>
      <c r="FJA1031" s="253"/>
      <c r="FJB1031" s="253"/>
      <c r="FJC1031" s="253"/>
      <c r="FJD1031" s="253"/>
      <c r="FJE1031" s="253"/>
      <c r="FJF1031" s="253"/>
      <c r="FJG1031" s="253"/>
      <c r="FJH1031" s="253"/>
      <c r="FJI1031" s="253"/>
      <c r="FJJ1031" s="253"/>
      <c r="FJK1031" s="253"/>
      <c r="FJL1031" s="253"/>
      <c r="FJM1031" s="253"/>
      <c r="FJN1031" s="253"/>
      <c r="FJO1031" s="253"/>
      <c r="FJP1031" s="253"/>
      <c r="FJQ1031" s="253"/>
      <c r="FJR1031" s="253"/>
      <c r="FJS1031" s="253"/>
      <c r="FJT1031" s="253"/>
      <c r="FJU1031" s="253"/>
      <c r="FJV1031" s="253"/>
      <c r="FJW1031" s="253"/>
      <c r="FJX1031" s="253"/>
      <c r="FJY1031" s="253"/>
      <c r="FJZ1031" s="253"/>
      <c r="FKA1031" s="253"/>
      <c r="FKB1031" s="253"/>
      <c r="FKC1031" s="253"/>
      <c r="FKD1031" s="253"/>
      <c r="FKE1031" s="253"/>
      <c r="FKF1031" s="253"/>
      <c r="FKG1031" s="253"/>
      <c r="FKH1031" s="253"/>
      <c r="FKI1031" s="253"/>
      <c r="FKJ1031" s="253"/>
      <c r="FKK1031" s="253"/>
      <c r="FKL1031" s="253"/>
      <c r="FKM1031" s="253"/>
      <c r="FKN1031" s="253"/>
      <c r="FKO1031" s="253"/>
      <c r="FKP1031" s="253"/>
      <c r="FKQ1031" s="253"/>
      <c r="FKR1031" s="253"/>
      <c r="FKS1031" s="253"/>
      <c r="FKT1031" s="253"/>
      <c r="FKU1031" s="253"/>
      <c r="FKV1031" s="253"/>
      <c r="FKW1031" s="253"/>
      <c r="FKX1031" s="253"/>
      <c r="FKY1031" s="253"/>
      <c r="FKZ1031" s="253"/>
      <c r="FLA1031" s="253"/>
      <c r="FLB1031" s="253"/>
      <c r="FLC1031" s="253"/>
      <c r="FLD1031" s="253"/>
      <c r="FLE1031" s="253"/>
      <c r="FLF1031" s="253"/>
      <c r="FLG1031" s="253"/>
      <c r="FLH1031" s="253"/>
      <c r="FLI1031" s="253"/>
      <c r="FLJ1031" s="253"/>
      <c r="FLK1031" s="253"/>
      <c r="FLL1031" s="253"/>
      <c r="FLM1031" s="253"/>
      <c r="FLN1031" s="253"/>
      <c r="FLO1031" s="253"/>
      <c r="FLP1031" s="253"/>
      <c r="FLQ1031" s="253"/>
      <c r="FLR1031" s="253"/>
      <c r="FLS1031" s="253"/>
      <c r="FLT1031" s="253"/>
      <c r="FLU1031" s="253"/>
      <c r="FLV1031" s="253"/>
      <c r="FLW1031" s="253"/>
      <c r="FLX1031" s="253"/>
      <c r="FLY1031" s="253"/>
      <c r="FLZ1031" s="253"/>
      <c r="FMA1031" s="253"/>
      <c r="FMB1031" s="253"/>
      <c r="FMC1031" s="253"/>
      <c r="FMD1031" s="253"/>
      <c r="FME1031" s="253"/>
      <c r="FMF1031" s="253"/>
      <c r="FMG1031" s="253"/>
      <c r="FMH1031" s="253"/>
      <c r="FMI1031" s="253"/>
      <c r="FMJ1031" s="253"/>
      <c r="FMK1031" s="253"/>
      <c r="FML1031" s="253"/>
      <c r="FMM1031" s="253"/>
      <c r="FMN1031" s="253"/>
      <c r="FMO1031" s="253"/>
      <c r="FMP1031" s="253"/>
      <c r="FMQ1031" s="253"/>
      <c r="FMR1031" s="253"/>
      <c r="FMS1031" s="253"/>
      <c r="FMT1031" s="253"/>
      <c r="FMU1031" s="253"/>
      <c r="FMV1031" s="253"/>
      <c r="FMW1031" s="253"/>
      <c r="FMX1031" s="253"/>
      <c r="FMY1031" s="253"/>
      <c r="FMZ1031" s="253"/>
      <c r="FNA1031" s="253"/>
      <c r="FNB1031" s="253"/>
      <c r="FNC1031" s="253"/>
      <c r="FND1031" s="253"/>
      <c r="FNE1031" s="253"/>
      <c r="FNF1031" s="253"/>
      <c r="FNG1031" s="253"/>
      <c r="FNH1031" s="253"/>
      <c r="FNI1031" s="253"/>
      <c r="FNJ1031" s="253"/>
      <c r="FNK1031" s="253"/>
      <c r="FNL1031" s="253"/>
      <c r="FNM1031" s="253"/>
      <c r="FNN1031" s="253"/>
      <c r="FNO1031" s="253"/>
      <c r="FNP1031" s="253"/>
      <c r="FNQ1031" s="253"/>
      <c r="FNR1031" s="253"/>
      <c r="FNS1031" s="253"/>
      <c r="FNT1031" s="253"/>
      <c r="FNU1031" s="253"/>
      <c r="FNV1031" s="253"/>
      <c r="FNW1031" s="253"/>
      <c r="FNX1031" s="253"/>
      <c r="FNY1031" s="253"/>
      <c r="FNZ1031" s="253"/>
      <c r="FOA1031" s="253"/>
      <c r="FOB1031" s="253"/>
      <c r="FOC1031" s="253"/>
      <c r="FOD1031" s="253"/>
      <c r="FOE1031" s="253"/>
      <c r="FOF1031" s="253"/>
      <c r="FOG1031" s="253"/>
      <c r="FOH1031" s="253"/>
      <c r="FOI1031" s="253"/>
      <c r="FOJ1031" s="253"/>
      <c r="FOK1031" s="253"/>
      <c r="FOL1031" s="253"/>
      <c r="FOM1031" s="253"/>
      <c r="FON1031" s="253"/>
      <c r="FOO1031" s="253"/>
      <c r="FOP1031" s="253"/>
      <c r="FOQ1031" s="253"/>
      <c r="FOR1031" s="253"/>
      <c r="FOS1031" s="253"/>
      <c r="FOT1031" s="253"/>
      <c r="FOU1031" s="253"/>
      <c r="FOV1031" s="253"/>
      <c r="FOW1031" s="253"/>
      <c r="FOX1031" s="253"/>
      <c r="FOY1031" s="253"/>
      <c r="FOZ1031" s="253"/>
      <c r="FPA1031" s="253"/>
      <c r="FPB1031" s="253"/>
      <c r="FPC1031" s="253"/>
      <c r="FPD1031" s="253"/>
      <c r="FPE1031" s="253"/>
      <c r="FPF1031" s="253"/>
      <c r="FPG1031" s="253"/>
      <c r="FPH1031" s="253"/>
      <c r="FPI1031" s="253"/>
      <c r="FPJ1031" s="253"/>
      <c r="FPK1031" s="253"/>
      <c r="FPL1031" s="253"/>
      <c r="FPM1031" s="253"/>
      <c r="FPN1031" s="253"/>
      <c r="FPO1031" s="253"/>
      <c r="FPP1031" s="253"/>
      <c r="FPQ1031" s="253"/>
      <c r="FPR1031" s="253"/>
      <c r="FPS1031" s="253"/>
      <c r="FPT1031" s="253"/>
      <c r="FPU1031" s="253"/>
      <c r="FPV1031" s="253"/>
      <c r="FPW1031" s="253"/>
      <c r="FPX1031" s="253"/>
      <c r="FPY1031" s="253"/>
      <c r="FPZ1031" s="253"/>
      <c r="FQA1031" s="253"/>
      <c r="FQB1031" s="253"/>
      <c r="FQC1031" s="253"/>
      <c r="FQD1031" s="253"/>
      <c r="FQE1031" s="253"/>
      <c r="FQF1031" s="253"/>
      <c r="FQG1031" s="253"/>
      <c r="FQH1031" s="253"/>
      <c r="FQI1031" s="253"/>
      <c r="FQJ1031" s="253"/>
      <c r="FQK1031" s="253"/>
      <c r="FQL1031" s="253"/>
      <c r="FQM1031" s="253"/>
      <c r="FQN1031" s="253"/>
      <c r="FQO1031" s="253"/>
      <c r="FQP1031" s="253"/>
      <c r="FQQ1031" s="253"/>
      <c r="FQR1031" s="253"/>
      <c r="FQS1031" s="253"/>
      <c r="FQT1031" s="253"/>
      <c r="FQU1031" s="253"/>
      <c r="FQV1031" s="253"/>
      <c r="FQW1031" s="253"/>
      <c r="FQX1031" s="253"/>
      <c r="FQY1031" s="253"/>
      <c r="FQZ1031" s="253"/>
      <c r="FRA1031" s="253"/>
      <c r="FRB1031" s="253"/>
      <c r="FRC1031" s="253"/>
      <c r="FRD1031" s="253"/>
      <c r="FRE1031" s="253"/>
      <c r="FRF1031" s="253"/>
      <c r="FRG1031" s="253"/>
      <c r="FRH1031" s="253"/>
      <c r="FRI1031" s="253"/>
      <c r="FRJ1031" s="253"/>
      <c r="FRK1031" s="253"/>
      <c r="FRL1031" s="253"/>
      <c r="FRM1031" s="253"/>
      <c r="FRN1031" s="253"/>
      <c r="FRO1031" s="253"/>
      <c r="FRP1031" s="253"/>
      <c r="FRQ1031" s="253"/>
      <c r="FRR1031" s="253"/>
      <c r="FRS1031" s="253"/>
      <c r="FRT1031" s="253"/>
      <c r="FRU1031" s="253"/>
      <c r="FRV1031" s="253"/>
      <c r="FRW1031" s="253"/>
      <c r="FRX1031" s="253"/>
      <c r="FRY1031" s="253"/>
      <c r="FRZ1031" s="253"/>
      <c r="FSA1031" s="253"/>
      <c r="FSB1031" s="253"/>
      <c r="FSC1031" s="253"/>
      <c r="FSD1031" s="253"/>
      <c r="FSE1031" s="253"/>
      <c r="FSF1031" s="253"/>
      <c r="FSG1031" s="253"/>
      <c r="FSH1031" s="253"/>
      <c r="FSI1031" s="253"/>
      <c r="FSJ1031" s="253"/>
      <c r="FSK1031" s="253"/>
      <c r="FSL1031" s="253"/>
      <c r="FSM1031" s="253"/>
      <c r="FSN1031" s="253"/>
      <c r="FSO1031" s="253"/>
      <c r="FSP1031" s="253"/>
      <c r="FSQ1031" s="253"/>
      <c r="FSR1031" s="253"/>
      <c r="FSS1031" s="253"/>
      <c r="FST1031" s="253"/>
      <c r="FSU1031" s="253"/>
      <c r="FSV1031" s="253"/>
      <c r="FSW1031" s="253"/>
      <c r="FSX1031" s="253"/>
      <c r="FSY1031" s="253"/>
      <c r="FSZ1031" s="253"/>
      <c r="FTA1031" s="253"/>
      <c r="FTB1031" s="253"/>
      <c r="FTC1031" s="253"/>
      <c r="FTD1031" s="253"/>
      <c r="FTE1031" s="253"/>
      <c r="FTF1031" s="253"/>
      <c r="FTG1031" s="253"/>
      <c r="FTH1031" s="253"/>
      <c r="FTI1031" s="253"/>
      <c r="FTJ1031" s="253"/>
      <c r="FTK1031" s="253"/>
      <c r="FTL1031" s="253"/>
      <c r="FTM1031" s="253"/>
      <c r="FTN1031" s="253"/>
      <c r="FTO1031" s="253"/>
      <c r="FTP1031" s="253"/>
      <c r="FTQ1031" s="253"/>
      <c r="FTR1031" s="253"/>
      <c r="FTS1031" s="253"/>
      <c r="FTT1031" s="253"/>
      <c r="FTU1031" s="253"/>
      <c r="FTV1031" s="253"/>
      <c r="FTW1031" s="253"/>
      <c r="FTX1031" s="253"/>
      <c r="FTY1031" s="253"/>
      <c r="FTZ1031" s="253"/>
      <c r="FUA1031" s="253"/>
      <c r="FUB1031" s="253"/>
      <c r="FUC1031" s="253"/>
      <c r="FUD1031" s="253"/>
      <c r="FUE1031" s="253"/>
      <c r="FUF1031" s="253"/>
      <c r="FUG1031" s="253"/>
      <c r="FUH1031" s="253"/>
      <c r="FUI1031" s="253"/>
      <c r="FUJ1031" s="253"/>
      <c r="FUK1031" s="253"/>
      <c r="FUL1031" s="253"/>
      <c r="FUM1031" s="253"/>
      <c r="FUN1031" s="253"/>
      <c r="FUO1031" s="253"/>
      <c r="FUP1031" s="253"/>
      <c r="FUQ1031" s="253"/>
      <c r="FUR1031" s="253"/>
      <c r="FUS1031" s="253"/>
      <c r="FUT1031" s="253"/>
      <c r="FUU1031" s="253"/>
      <c r="FUV1031" s="253"/>
      <c r="FUW1031" s="253"/>
      <c r="FUX1031" s="253"/>
      <c r="FUY1031" s="253"/>
      <c r="FUZ1031" s="253"/>
      <c r="FVA1031" s="253"/>
      <c r="FVB1031" s="253"/>
      <c r="FVC1031" s="253"/>
      <c r="FVD1031" s="253"/>
      <c r="FVE1031" s="253"/>
      <c r="FVF1031" s="253"/>
      <c r="FVG1031" s="253"/>
      <c r="FVH1031" s="253"/>
      <c r="FVI1031" s="253"/>
      <c r="FVJ1031" s="253"/>
      <c r="FVK1031" s="253"/>
      <c r="FVL1031" s="253"/>
      <c r="FVM1031" s="253"/>
      <c r="FVN1031" s="253"/>
      <c r="FVO1031" s="253"/>
      <c r="FVP1031" s="253"/>
      <c r="FVQ1031" s="253"/>
      <c r="FVR1031" s="253"/>
      <c r="FVS1031" s="253"/>
      <c r="FVT1031" s="253"/>
      <c r="FVU1031" s="253"/>
      <c r="FVV1031" s="253"/>
      <c r="FVW1031" s="253"/>
      <c r="FVX1031" s="253"/>
      <c r="FVY1031" s="253"/>
      <c r="FVZ1031" s="253"/>
      <c r="FWA1031" s="253"/>
      <c r="FWB1031" s="253"/>
      <c r="FWC1031" s="253"/>
      <c r="FWD1031" s="253"/>
      <c r="FWE1031" s="253"/>
      <c r="FWF1031" s="253"/>
      <c r="FWG1031" s="253"/>
      <c r="FWH1031" s="253"/>
      <c r="FWI1031" s="253"/>
      <c r="FWJ1031" s="253"/>
      <c r="FWK1031" s="253"/>
      <c r="FWL1031" s="253"/>
      <c r="FWM1031" s="253"/>
      <c r="FWN1031" s="253"/>
      <c r="FWO1031" s="253"/>
      <c r="FWP1031" s="253"/>
      <c r="FWQ1031" s="253"/>
      <c r="FWR1031" s="253"/>
      <c r="FWS1031" s="253"/>
      <c r="FWT1031" s="253"/>
      <c r="FWU1031" s="253"/>
      <c r="FWV1031" s="253"/>
      <c r="FWW1031" s="253"/>
      <c r="FWX1031" s="253"/>
      <c r="FWY1031" s="253"/>
      <c r="FWZ1031" s="253"/>
      <c r="FXA1031" s="253"/>
      <c r="FXB1031" s="253"/>
      <c r="FXC1031" s="253"/>
      <c r="FXD1031" s="253"/>
      <c r="FXE1031" s="253"/>
      <c r="FXF1031" s="253"/>
      <c r="FXG1031" s="253"/>
      <c r="FXH1031" s="253"/>
      <c r="FXI1031" s="253"/>
      <c r="FXJ1031" s="253"/>
      <c r="FXK1031" s="253"/>
      <c r="FXL1031" s="253"/>
      <c r="FXM1031" s="253"/>
      <c r="FXN1031" s="253"/>
      <c r="FXO1031" s="253"/>
      <c r="FXP1031" s="253"/>
      <c r="FXQ1031" s="253"/>
      <c r="FXR1031" s="253"/>
      <c r="FXS1031" s="253"/>
      <c r="FXT1031" s="253"/>
      <c r="FXU1031" s="253"/>
      <c r="FXV1031" s="253"/>
      <c r="FXW1031" s="253"/>
      <c r="FXX1031" s="253"/>
      <c r="FXY1031" s="253"/>
      <c r="FXZ1031" s="253"/>
      <c r="FYA1031" s="253"/>
      <c r="FYB1031" s="253"/>
      <c r="FYC1031" s="253"/>
      <c r="FYD1031" s="253"/>
      <c r="FYE1031" s="253"/>
      <c r="FYF1031" s="253"/>
      <c r="FYG1031" s="253"/>
      <c r="FYH1031" s="253"/>
      <c r="FYI1031" s="253"/>
      <c r="FYJ1031" s="253"/>
      <c r="FYK1031" s="253"/>
      <c r="FYL1031" s="253"/>
      <c r="FYM1031" s="253"/>
      <c r="FYN1031" s="253"/>
      <c r="FYO1031" s="253"/>
      <c r="FYP1031" s="253"/>
      <c r="FYQ1031" s="253"/>
      <c r="FYR1031" s="253"/>
      <c r="FYS1031" s="253"/>
      <c r="FYT1031" s="253"/>
      <c r="FYU1031" s="253"/>
      <c r="FYV1031" s="253"/>
      <c r="FYW1031" s="253"/>
      <c r="FYX1031" s="253"/>
      <c r="FYY1031" s="253"/>
      <c r="FYZ1031" s="253"/>
      <c r="FZA1031" s="253"/>
      <c r="FZB1031" s="253"/>
      <c r="FZC1031" s="253"/>
      <c r="FZD1031" s="253"/>
      <c r="FZE1031" s="253"/>
      <c r="FZF1031" s="253"/>
      <c r="FZG1031" s="253"/>
      <c r="FZH1031" s="253"/>
      <c r="FZI1031" s="253"/>
      <c r="FZJ1031" s="253"/>
      <c r="FZK1031" s="253"/>
      <c r="FZL1031" s="253"/>
      <c r="FZM1031" s="253"/>
      <c r="FZN1031" s="253"/>
      <c r="FZO1031" s="253"/>
      <c r="FZP1031" s="253"/>
      <c r="FZQ1031" s="253"/>
      <c r="FZR1031" s="253"/>
      <c r="FZS1031" s="253"/>
      <c r="FZT1031" s="253"/>
      <c r="FZU1031" s="253"/>
      <c r="FZV1031" s="253"/>
      <c r="FZW1031" s="253"/>
      <c r="FZX1031" s="253"/>
      <c r="FZY1031" s="253"/>
      <c r="FZZ1031" s="253"/>
      <c r="GAA1031" s="253"/>
      <c r="GAB1031" s="253"/>
      <c r="GAC1031" s="253"/>
      <c r="GAD1031" s="253"/>
      <c r="GAE1031" s="253"/>
      <c r="GAF1031" s="253"/>
      <c r="GAG1031" s="253"/>
      <c r="GAH1031" s="253"/>
      <c r="GAI1031" s="253"/>
      <c r="GAJ1031" s="253"/>
      <c r="GAK1031" s="253"/>
      <c r="GAL1031" s="253"/>
      <c r="GAM1031" s="253"/>
      <c r="GAN1031" s="253"/>
      <c r="GAO1031" s="253"/>
      <c r="GAP1031" s="253"/>
      <c r="GAQ1031" s="253"/>
      <c r="GAR1031" s="253"/>
      <c r="GAS1031" s="253"/>
      <c r="GAT1031" s="253"/>
      <c r="GAU1031" s="253"/>
      <c r="GAV1031" s="253"/>
      <c r="GAW1031" s="253"/>
      <c r="GAX1031" s="253"/>
      <c r="GAY1031" s="253"/>
      <c r="GAZ1031" s="253"/>
      <c r="GBA1031" s="253"/>
      <c r="GBB1031" s="253"/>
      <c r="GBC1031" s="253"/>
      <c r="GBD1031" s="253"/>
      <c r="GBE1031" s="253"/>
      <c r="GBF1031" s="253"/>
      <c r="GBG1031" s="253"/>
      <c r="GBH1031" s="253"/>
      <c r="GBI1031" s="253"/>
      <c r="GBJ1031" s="253"/>
      <c r="GBK1031" s="253"/>
      <c r="GBL1031" s="253"/>
      <c r="GBM1031" s="253"/>
      <c r="GBN1031" s="253"/>
      <c r="GBO1031" s="253"/>
      <c r="GBP1031" s="253"/>
      <c r="GBQ1031" s="253"/>
      <c r="GBR1031" s="253"/>
      <c r="GBS1031" s="253"/>
      <c r="GBT1031" s="253"/>
      <c r="GBU1031" s="253"/>
      <c r="GBV1031" s="253"/>
      <c r="GBW1031" s="253"/>
      <c r="GBX1031" s="253"/>
      <c r="GBY1031" s="253"/>
      <c r="GBZ1031" s="253"/>
      <c r="GCA1031" s="253"/>
      <c r="GCB1031" s="253"/>
      <c r="GCC1031" s="253"/>
      <c r="GCD1031" s="253"/>
      <c r="GCE1031" s="253"/>
      <c r="GCF1031" s="253"/>
      <c r="GCG1031" s="253"/>
      <c r="GCH1031" s="253"/>
      <c r="GCI1031" s="253"/>
      <c r="GCJ1031" s="253"/>
      <c r="GCK1031" s="253"/>
      <c r="GCL1031" s="253"/>
      <c r="GCM1031" s="253"/>
      <c r="GCN1031" s="253"/>
      <c r="GCO1031" s="253"/>
      <c r="GCP1031" s="253"/>
      <c r="GCQ1031" s="253"/>
      <c r="GCR1031" s="253"/>
      <c r="GCS1031" s="253"/>
      <c r="GCT1031" s="253"/>
      <c r="GCU1031" s="253"/>
      <c r="GCV1031" s="253"/>
      <c r="GCW1031" s="253"/>
      <c r="GCX1031" s="253"/>
      <c r="GCY1031" s="253"/>
      <c r="GCZ1031" s="253"/>
      <c r="GDA1031" s="253"/>
      <c r="GDB1031" s="253"/>
      <c r="GDC1031" s="253"/>
      <c r="GDD1031" s="253"/>
      <c r="GDE1031" s="253"/>
      <c r="GDF1031" s="253"/>
      <c r="GDG1031" s="253"/>
      <c r="GDH1031" s="253"/>
      <c r="GDI1031" s="253"/>
      <c r="GDJ1031" s="253"/>
      <c r="GDK1031" s="253"/>
      <c r="GDL1031" s="253"/>
      <c r="GDM1031" s="253"/>
      <c r="GDN1031" s="253"/>
      <c r="GDO1031" s="253"/>
      <c r="GDP1031" s="253"/>
      <c r="GDQ1031" s="253"/>
      <c r="GDR1031" s="253"/>
      <c r="GDS1031" s="253"/>
      <c r="GDT1031" s="253"/>
      <c r="GDU1031" s="253"/>
      <c r="GDV1031" s="253"/>
      <c r="GDW1031" s="253"/>
      <c r="GDX1031" s="253"/>
      <c r="GDY1031" s="253"/>
      <c r="GDZ1031" s="253"/>
      <c r="GEA1031" s="253"/>
      <c r="GEB1031" s="253"/>
      <c r="GEC1031" s="253"/>
      <c r="GED1031" s="253"/>
      <c r="GEE1031" s="253"/>
      <c r="GEF1031" s="253"/>
      <c r="GEG1031" s="253"/>
      <c r="GEH1031" s="253"/>
      <c r="GEI1031" s="253"/>
      <c r="GEJ1031" s="253"/>
      <c r="GEK1031" s="253"/>
      <c r="GEL1031" s="253"/>
      <c r="GEM1031" s="253"/>
      <c r="GEN1031" s="253"/>
      <c r="GEO1031" s="253"/>
      <c r="GEP1031" s="253"/>
      <c r="GEQ1031" s="253"/>
      <c r="GER1031" s="253"/>
      <c r="GES1031" s="253"/>
      <c r="GET1031" s="253"/>
      <c r="GEU1031" s="253"/>
      <c r="GEV1031" s="253"/>
      <c r="GEW1031" s="253"/>
      <c r="GEX1031" s="253"/>
      <c r="GEY1031" s="253"/>
      <c r="GEZ1031" s="253"/>
      <c r="GFA1031" s="253"/>
      <c r="GFB1031" s="253"/>
      <c r="GFC1031" s="253"/>
      <c r="GFD1031" s="253"/>
      <c r="GFE1031" s="253"/>
      <c r="GFF1031" s="253"/>
      <c r="GFG1031" s="253"/>
      <c r="GFH1031" s="253"/>
      <c r="GFI1031" s="253"/>
      <c r="GFJ1031" s="253"/>
      <c r="GFK1031" s="253"/>
      <c r="GFL1031" s="253"/>
      <c r="GFM1031" s="253"/>
      <c r="GFN1031" s="253"/>
      <c r="GFO1031" s="253"/>
      <c r="GFP1031" s="253"/>
      <c r="GFQ1031" s="253"/>
      <c r="GFR1031" s="253"/>
      <c r="GFS1031" s="253"/>
      <c r="GFT1031" s="253"/>
      <c r="GFU1031" s="253"/>
      <c r="GFV1031" s="253"/>
      <c r="GFW1031" s="253"/>
      <c r="GFX1031" s="253"/>
      <c r="GFY1031" s="253"/>
      <c r="GFZ1031" s="253"/>
      <c r="GGA1031" s="253"/>
      <c r="GGB1031" s="253"/>
      <c r="GGC1031" s="253"/>
      <c r="GGD1031" s="253"/>
      <c r="GGE1031" s="253"/>
      <c r="GGF1031" s="253"/>
      <c r="GGG1031" s="253"/>
      <c r="GGH1031" s="253"/>
      <c r="GGI1031" s="253"/>
      <c r="GGJ1031" s="253"/>
      <c r="GGK1031" s="253"/>
      <c r="GGL1031" s="253"/>
      <c r="GGM1031" s="253"/>
      <c r="GGN1031" s="253"/>
      <c r="GGO1031" s="253"/>
      <c r="GGP1031" s="253"/>
      <c r="GGQ1031" s="253"/>
      <c r="GGR1031" s="253"/>
      <c r="GGS1031" s="253"/>
      <c r="GGT1031" s="253"/>
      <c r="GGU1031" s="253"/>
      <c r="GGV1031" s="253"/>
      <c r="GGW1031" s="253"/>
      <c r="GGX1031" s="253"/>
      <c r="GGY1031" s="253"/>
      <c r="GGZ1031" s="253"/>
      <c r="GHA1031" s="253"/>
      <c r="GHB1031" s="253"/>
      <c r="GHC1031" s="253"/>
      <c r="GHD1031" s="253"/>
      <c r="GHE1031" s="253"/>
      <c r="GHF1031" s="253"/>
      <c r="GHG1031" s="253"/>
      <c r="GHH1031" s="253"/>
      <c r="GHI1031" s="253"/>
      <c r="GHJ1031" s="253"/>
      <c r="GHK1031" s="253"/>
      <c r="GHL1031" s="253"/>
      <c r="GHM1031" s="253"/>
      <c r="GHN1031" s="253"/>
      <c r="GHO1031" s="253"/>
      <c r="GHP1031" s="253"/>
      <c r="GHQ1031" s="253"/>
      <c r="GHR1031" s="253"/>
      <c r="GHS1031" s="253"/>
      <c r="GHT1031" s="253"/>
      <c r="GHU1031" s="253"/>
      <c r="GHV1031" s="253"/>
      <c r="GHW1031" s="253"/>
      <c r="GHX1031" s="253"/>
      <c r="GHY1031" s="253"/>
      <c r="GHZ1031" s="253"/>
      <c r="GIA1031" s="253"/>
      <c r="GIB1031" s="253"/>
      <c r="GIC1031" s="253"/>
      <c r="GID1031" s="253"/>
      <c r="GIE1031" s="253"/>
      <c r="GIF1031" s="253"/>
      <c r="GIG1031" s="253"/>
      <c r="GIH1031" s="253"/>
      <c r="GII1031" s="253"/>
      <c r="GIJ1031" s="253"/>
      <c r="GIK1031" s="253"/>
      <c r="GIL1031" s="253"/>
      <c r="GIM1031" s="253"/>
      <c r="GIN1031" s="253"/>
      <c r="GIO1031" s="253"/>
      <c r="GIP1031" s="253"/>
      <c r="GIQ1031" s="253"/>
      <c r="GIR1031" s="253"/>
      <c r="GIS1031" s="253"/>
      <c r="GIT1031" s="253"/>
      <c r="GIU1031" s="253"/>
      <c r="GIV1031" s="253"/>
      <c r="GIW1031" s="253"/>
      <c r="GIX1031" s="253"/>
      <c r="GIY1031" s="253"/>
      <c r="GIZ1031" s="253"/>
      <c r="GJA1031" s="253"/>
      <c r="GJB1031" s="253"/>
      <c r="GJC1031" s="253"/>
      <c r="GJD1031" s="253"/>
      <c r="GJE1031" s="253"/>
      <c r="GJF1031" s="253"/>
      <c r="GJG1031" s="253"/>
      <c r="GJH1031" s="253"/>
      <c r="GJI1031" s="253"/>
      <c r="GJJ1031" s="253"/>
      <c r="GJK1031" s="253"/>
      <c r="GJL1031" s="253"/>
      <c r="GJM1031" s="253"/>
      <c r="GJN1031" s="253"/>
      <c r="GJO1031" s="253"/>
      <c r="GJP1031" s="253"/>
      <c r="GJQ1031" s="253"/>
      <c r="GJR1031" s="253"/>
      <c r="GJS1031" s="253"/>
      <c r="GJT1031" s="253"/>
      <c r="GJU1031" s="253"/>
      <c r="GJV1031" s="253"/>
      <c r="GJW1031" s="253"/>
      <c r="GJX1031" s="253"/>
      <c r="GJY1031" s="253"/>
      <c r="GJZ1031" s="253"/>
      <c r="GKA1031" s="253"/>
      <c r="GKB1031" s="253"/>
      <c r="GKC1031" s="253"/>
      <c r="GKD1031" s="253"/>
      <c r="GKE1031" s="253"/>
      <c r="GKF1031" s="253"/>
      <c r="GKG1031" s="253"/>
      <c r="GKH1031" s="253"/>
      <c r="GKI1031" s="253"/>
      <c r="GKJ1031" s="253"/>
      <c r="GKK1031" s="253"/>
      <c r="GKL1031" s="253"/>
      <c r="GKM1031" s="253"/>
      <c r="GKN1031" s="253"/>
      <c r="GKO1031" s="253"/>
      <c r="GKP1031" s="253"/>
      <c r="GKQ1031" s="253"/>
      <c r="GKR1031" s="253"/>
      <c r="GKS1031" s="253"/>
      <c r="GKT1031" s="253"/>
      <c r="GKU1031" s="253"/>
      <c r="GKV1031" s="253"/>
      <c r="GKW1031" s="253"/>
      <c r="GKX1031" s="253"/>
      <c r="GKY1031" s="253"/>
      <c r="GKZ1031" s="253"/>
      <c r="GLA1031" s="253"/>
      <c r="GLB1031" s="253"/>
      <c r="GLC1031" s="253"/>
      <c r="GLD1031" s="253"/>
      <c r="GLE1031" s="253"/>
      <c r="GLF1031" s="253"/>
      <c r="GLG1031" s="253"/>
      <c r="GLH1031" s="253"/>
      <c r="GLI1031" s="253"/>
      <c r="GLJ1031" s="253"/>
      <c r="GLK1031" s="253"/>
      <c r="GLL1031" s="253"/>
      <c r="GLM1031" s="253"/>
      <c r="GLN1031" s="253"/>
      <c r="GLO1031" s="253"/>
      <c r="GLP1031" s="253"/>
      <c r="GLQ1031" s="253"/>
      <c r="GLR1031" s="253"/>
      <c r="GLS1031" s="253"/>
      <c r="GLT1031" s="253"/>
      <c r="GLU1031" s="253"/>
      <c r="GLV1031" s="253"/>
      <c r="GLW1031" s="253"/>
      <c r="GLX1031" s="253"/>
      <c r="GLY1031" s="253"/>
      <c r="GLZ1031" s="253"/>
      <c r="GMA1031" s="253"/>
      <c r="GMB1031" s="253"/>
      <c r="GMC1031" s="253"/>
      <c r="GMD1031" s="253"/>
      <c r="GME1031" s="253"/>
      <c r="GMF1031" s="253"/>
      <c r="GMG1031" s="253"/>
      <c r="GMH1031" s="253"/>
      <c r="GMI1031" s="253"/>
      <c r="GMJ1031" s="253"/>
      <c r="GMK1031" s="253"/>
      <c r="GML1031" s="253"/>
      <c r="GMM1031" s="253"/>
      <c r="GMN1031" s="253"/>
      <c r="GMO1031" s="253"/>
      <c r="GMP1031" s="253"/>
      <c r="GMQ1031" s="253"/>
      <c r="GMR1031" s="253"/>
      <c r="GMS1031" s="253"/>
      <c r="GMT1031" s="253"/>
      <c r="GMU1031" s="253"/>
      <c r="GMV1031" s="253"/>
      <c r="GMW1031" s="253"/>
      <c r="GMX1031" s="253"/>
      <c r="GMY1031" s="253"/>
      <c r="GMZ1031" s="253"/>
      <c r="GNA1031" s="253"/>
      <c r="GNB1031" s="253"/>
      <c r="GNC1031" s="253"/>
      <c r="GND1031" s="253"/>
      <c r="GNE1031" s="253"/>
      <c r="GNF1031" s="253"/>
      <c r="GNG1031" s="253"/>
      <c r="GNH1031" s="253"/>
      <c r="GNI1031" s="253"/>
      <c r="GNJ1031" s="253"/>
      <c r="GNK1031" s="253"/>
      <c r="GNL1031" s="253"/>
      <c r="GNM1031" s="253"/>
      <c r="GNN1031" s="253"/>
      <c r="GNO1031" s="253"/>
      <c r="GNP1031" s="253"/>
      <c r="GNQ1031" s="253"/>
      <c r="GNR1031" s="253"/>
      <c r="GNS1031" s="253"/>
      <c r="GNT1031" s="253"/>
      <c r="GNU1031" s="253"/>
      <c r="GNV1031" s="253"/>
      <c r="GNW1031" s="253"/>
      <c r="GNX1031" s="253"/>
      <c r="GNY1031" s="253"/>
      <c r="GNZ1031" s="253"/>
      <c r="GOA1031" s="253"/>
      <c r="GOB1031" s="253"/>
      <c r="GOC1031" s="253"/>
      <c r="GOD1031" s="253"/>
      <c r="GOE1031" s="253"/>
      <c r="GOF1031" s="253"/>
      <c r="GOG1031" s="253"/>
      <c r="GOH1031" s="253"/>
      <c r="GOI1031" s="253"/>
      <c r="GOJ1031" s="253"/>
      <c r="GOK1031" s="253"/>
      <c r="GOL1031" s="253"/>
      <c r="GOM1031" s="253"/>
      <c r="GON1031" s="253"/>
      <c r="GOO1031" s="253"/>
      <c r="GOP1031" s="253"/>
      <c r="GOQ1031" s="253"/>
      <c r="GOR1031" s="253"/>
      <c r="GOS1031" s="253"/>
      <c r="GOT1031" s="253"/>
      <c r="GOU1031" s="253"/>
      <c r="GOV1031" s="253"/>
      <c r="GOW1031" s="253"/>
      <c r="GOX1031" s="253"/>
      <c r="GOY1031" s="253"/>
      <c r="GOZ1031" s="253"/>
      <c r="GPA1031" s="253"/>
      <c r="GPB1031" s="253"/>
      <c r="GPC1031" s="253"/>
      <c r="GPD1031" s="253"/>
      <c r="GPE1031" s="253"/>
      <c r="GPF1031" s="253"/>
      <c r="GPG1031" s="253"/>
      <c r="GPH1031" s="253"/>
      <c r="GPI1031" s="253"/>
      <c r="GPJ1031" s="253"/>
      <c r="GPK1031" s="253"/>
      <c r="GPL1031" s="253"/>
      <c r="GPM1031" s="253"/>
      <c r="GPN1031" s="253"/>
      <c r="GPO1031" s="253"/>
      <c r="GPP1031" s="253"/>
      <c r="GPQ1031" s="253"/>
      <c r="GPR1031" s="253"/>
      <c r="GPS1031" s="253"/>
      <c r="GPT1031" s="253"/>
      <c r="GPU1031" s="253"/>
      <c r="GPV1031" s="253"/>
      <c r="GPW1031" s="253"/>
      <c r="GPX1031" s="253"/>
      <c r="GPY1031" s="253"/>
      <c r="GPZ1031" s="253"/>
      <c r="GQA1031" s="253"/>
      <c r="GQB1031" s="253"/>
      <c r="GQC1031" s="253"/>
      <c r="GQD1031" s="253"/>
      <c r="GQE1031" s="253"/>
      <c r="GQF1031" s="253"/>
      <c r="GQG1031" s="253"/>
      <c r="GQH1031" s="253"/>
      <c r="GQI1031" s="253"/>
      <c r="GQJ1031" s="253"/>
      <c r="GQK1031" s="253"/>
      <c r="GQL1031" s="253"/>
      <c r="GQM1031" s="253"/>
      <c r="GQN1031" s="253"/>
      <c r="GQO1031" s="253"/>
      <c r="GQP1031" s="253"/>
      <c r="GQQ1031" s="253"/>
      <c r="GQR1031" s="253"/>
      <c r="GQS1031" s="253"/>
      <c r="GQT1031" s="253"/>
      <c r="GQU1031" s="253"/>
      <c r="GQV1031" s="253"/>
      <c r="GQW1031" s="253"/>
      <c r="GQX1031" s="253"/>
      <c r="GQY1031" s="253"/>
      <c r="GQZ1031" s="253"/>
      <c r="GRA1031" s="253"/>
      <c r="GRB1031" s="253"/>
      <c r="GRC1031" s="253"/>
      <c r="GRD1031" s="253"/>
      <c r="GRE1031" s="253"/>
      <c r="GRF1031" s="253"/>
      <c r="GRG1031" s="253"/>
      <c r="GRH1031" s="253"/>
      <c r="GRI1031" s="253"/>
      <c r="GRJ1031" s="253"/>
      <c r="GRK1031" s="253"/>
      <c r="GRL1031" s="253"/>
      <c r="GRM1031" s="253"/>
      <c r="GRN1031" s="253"/>
      <c r="GRO1031" s="253"/>
      <c r="GRP1031" s="253"/>
      <c r="GRQ1031" s="253"/>
      <c r="GRR1031" s="253"/>
      <c r="GRS1031" s="253"/>
      <c r="GRT1031" s="253"/>
      <c r="GRU1031" s="253"/>
      <c r="GRV1031" s="253"/>
      <c r="GRW1031" s="253"/>
      <c r="GRX1031" s="253"/>
      <c r="GRY1031" s="253"/>
      <c r="GRZ1031" s="253"/>
      <c r="GSA1031" s="253"/>
      <c r="GSB1031" s="253"/>
      <c r="GSC1031" s="253"/>
      <c r="GSD1031" s="253"/>
      <c r="GSE1031" s="253"/>
      <c r="GSF1031" s="253"/>
      <c r="GSG1031" s="253"/>
      <c r="GSH1031" s="253"/>
      <c r="GSI1031" s="253"/>
      <c r="GSJ1031" s="253"/>
      <c r="GSK1031" s="253"/>
      <c r="GSL1031" s="253"/>
      <c r="GSM1031" s="253"/>
      <c r="GSN1031" s="253"/>
      <c r="GSO1031" s="253"/>
      <c r="GSP1031" s="253"/>
      <c r="GSQ1031" s="253"/>
      <c r="GSR1031" s="253"/>
      <c r="GSS1031" s="253"/>
      <c r="GST1031" s="253"/>
      <c r="GSU1031" s="253"/>
      <c r="GSV1031" s="253"/>
      <c r="GSW1031" s="253"/>
      <c r="GSX1031" s="253"/>
      <c r="GSY1031" s="253"/>
      <c r="GSZ1031" s="253"/>
      <c r="GTA1031" s="253"/>
      <c r="GTB1031" s="253"/>
      <c r="GTC1031" s="253"/>
      <c r="GTD1031" s="253"/>
      <c r="GTE1031" s="253"/>
      <c r="GTF1031" s="253"/>
      <c r="GTG1031" s="253"/>
      <c r="GTH1031" s="253"/>
      <c r="GTI1031" s="253"/>
      <c r="GTJ1031" s="253"/>
      <c r="GTK1031" s="253"/>
      <c r="GTL1031" s="253"/>
      <c r="GTM1031" s="253"/>
      <c r="GTN1031" s="253"/>
      <c r="GTO1031" s="253"/>
      <c r="GTP1031" s="253"/>
      <c r="GTQ1031" s="253"/>
      <c r="GTR1031" s="253"/>
      <c r="GTS1031" s="253"/>
      <c r="GTT1031" s="253"/>
      <c r="GTU1031" s="253"/>
      <c r="GTV1031" s="253"/>
      <c r="GTW1031" s="253"/>
      <c r="GTX1031" s="253"/>
      <c r="GTY1031" s="253"/>
      <c r="GTZ1031" s="253"/>
      <c r="GUA1031" s="253"/>
      <c r="GUB1031" s="253"/>
      <c r="GUC1031" s="253"/>
      <c r="GUD1031" s="253"/>
      <c r="GUE1031" s="253"/>
      <c r="GUF1031" s="253"/>
      <c r="GUG1031" s="253"/>
      <c r="GUH1031" s="253"/>
      <c r="GUI1031" s="253"/>
      <c r="GUJ1031" s="253"/>
      <c r="GUK1031" s="253"/>
      <c r="GUL1031" s="253"/>
      <c r="GUM1031" s="253"/>
      <c r="GUN1031" s="253"/>
      <c r="GUO1031" s="253"/>
      <c r="GUP1031" s="253"/>
      <c r="GUQ1031" s="253"/>
      <c r="GUR1031" s="253"/>
      <c r="GUS1031" s="253"/>
      <c r="GUT1031" s="253"/>
      <c r="GUU1031" s="253"/>
      <c r="GUV1031" s="253"/>
      <c r="GUW1031" s="253"/>
      <c r="GUX1031" s="253"/>
      <c r="GUY1031" s="253"/>
      <c r="GUZ1031" s="253"/>
      <c r="GVA1031" s="253"/>
      <c r="GVB1031" s="253"/>
      <c r="GVC1031" s="253"/>
      <c r="GVD1031" s="253"/>
      <c r="GVE1031" s="253"/>
      <c r="GVF1031" s="253"/>
      <c r="GVG1031" s="253"/>
      <c r="GVH1031" s="253"/>
      <c r="GVI1031" s="253"/>
      <c r="GVJ1031" s="253"/>
      <c r="GVK1031" s="253"/>
      <c r="GVL1031" s="253"/>
      <c r="GVM1031" s="253"/>
      <c r="GVN1031" s="253"/>
      <c r="GVO1031" s="253"/>
      <c r="GVP1031" s="253"/>
      <c r="GVQ1031" s="253"/>
      <c r="GVR1031" s="253"/>
      <c r="GVS1031" s="253"/>
      <c r="GVT1031" s="253"/>
      <c r="GVU1031" s="253"/>
      <c r="GVV1031" s="253"/>
      <c r="GVW1031" s="253"/>
      <c r="GVX1031" s="253"/>
      <c r="GVY1031" s="253"/>
      <c r="GVZ1031" s="253"/>
      <c r="GWA1031" s="253"/>
      <c r="GWB1031" s="253"/>
      <c r="GWC1031" s="253"/>
      <c r="GWD1031" s="253"/>
      <c r="GWE1031" s="253"/>
      <c r="GWF1031" s="253"/>
      <c r="GWG1031" s="253"/>
      <c r="GWH1031" s="253"/>
      <c r="GWI1031" s="253"/>
      <c r="GWJ1031" s="253"/>
      <c r="GWK1031" s="253"/>
      <c r="GWL1031" s="253"/>
      <c r="GWM1031" s="253"/>
      <c r="GWN1031" s="253"/>
      <c r="GWO1031" s="253"/>
      <c r="GWP1031" s="253"/>
      <c r="GWQ1031" s="253"/>
      <c r="GWR1031" s="253"/>
      <c r="GWS1031" s="253"/>
      <c r="GWT1031" s="253"/>
      <c r="GWU1031" s="253"/>
      <c r="GWV1031" s="253"/>
      <c r="GWW1031" s="253"/>
      <c r="GWX1031" s="253"/>
      <c r="GWY1031" s="253"/>
      <c r="GWZ1031" s="253"/>
      <c r="GXA1031" s="253"/>
      <c r="GXB1031" s="253"/>
      <c r="GXC1031" s="253"/>
      <c r="GXD1031" s="253"/>
      <c r="GXE1031" s="253"/>
      <c r="GXF1031" s="253"/>
      <c r="GXG1031" s="253"/>
      <c r="GXH1031" s="253"/>
      <c r="GXI1031" s="253"/>
      <c r="GXJ1031" s="253"/>
      <c r="GXK1031" s="253"/>
      <c r="GXL1031" s="253"/>
      <c r="GXM1031" s="253"/>
      <c r="GXN1031" s="253"/>
      <c r="GXO1031" s="253"/>
      <c r="GXP1031" s="253"/>
      <c r="GXQ1031" s="253"/>
      <c r="GXR1031" s="253"/>
      <c r="GXS1031" s="253"/>
      <c r="GXT1031" s="253"/>
      <c r="GXU1031" s="253"/>
      <c r="GXV1031" s="253"/>
      <c r="GXW1031" s="253"/>
      <c r="GXX1031" s="253"/>
      <c r="GXY1031" s="253"/>
      <c r="GXZ1031" s="253"/>
      <c r="GYA1031" s="253"/>
      <c r="GYB1031" s="253"/>
      <c r="GYC1031" s="253"/>
      <c r="GYD1031" s="253"/>
      <c r="GYE1031" s="253"/>
      <c r="GYF1031" s="253"/>
      <c r="GYG1031" s="253"/>
      <c r="GYH1031" s="253"/>
      <c r="GYI1031" s="253"/>
      <c r="GYJ1031" s="253"/>
      <c r="GYK1031" s="253"/>
      <c r="GYL1031" s="253"/>
      <c r="GYM1031" s="253"/>
      <c r="GYN1031" s="253"/>
      <c r="GYO1031" s="253"/>
      <c r="GYP1031" s="253"/>
      <c r="GYQ1031" s="253"/>
      <c r="GYR1031" s="253"/>
      <c r="GYS1031" s="253"/>
      <c r="GYT1031" s="253"/>
      <c r="GYU1031" s="253"/>
      <c r="GYV1031" s="253"/>
      <c r="GYW1031" s="253"/>
      <c r="GYX1031" s="253"/>
      <c r="GYY1031" s="253"/>
      <c r="GYZ1031" s="253"/>
      <c r="GZA1031" s="253"/>
      <c r="GZB1031" s="253"/>
      <c r="GZC1031" s="253"/>
      <c r="GZD1031" s="253"/>
      <c r="GZE1031" s="253"/>
      <c r="GZF1031" s="253"/>
      <c r="GZG1031" s="253"/>
      <c r="GZH1031" s="253"/>
      <c r="GZI1031" s="253"/>
      <c r="GZJ1031" s="253"/>
      <c r="GZK1031" s="253"/>
      <c r="GZL1031" s="253"/>
      <c r="GZM1031" s="253"/>
      <c r="GZN1031" s="253"/>
      <c r="GZO1031" s="253"/>
      <c r="GZP1031" s="253"/>
      <c r="GZQ1031" s="253"/>
      <c r="GZR1031" s="253"/>
      <c r="GZS1031" s="253"/>
      <c r="GZT1031" s="253"/>
      <c r="GZU1031" s="253"/>
      <c r="GZV1031" s="253"/>
      <c r="GZW1031" s="253"/>
      <c r="GZX1031" s="253"/>
      <c r="GZY1031" s="253"/>
      <c r="GZZ1031" s="253"/>
      <c r="HAA1031" s="253"/>
      <c r="HAB1031" s="253"/>
      <c r="HAC1031" s="253"/>
      <c r="HAD1031" s="253"/>
      <c r="HAE1031" s="253"/>
      <c r="HAF1031" s="253"/>
      <c r="HAG1031" s="253"/>
      <c r="HAH1031" s="253"/>
      <c r="HAI1031" s="253"/>
      <c r="HAJ1031" s="253"/>
      <c r="HAK1031" s="253"/>
      <c r="HAL1031" s="253"/>
      <c r="HAM1031" s="253"/>
      <c r="HAN1031" s="253"/>
      <c r="HAO1031" s="253"/>
      <c r="HAP1031" s="253"/>
      <c r="HAQ1031" s="253"/>
      <c r="HAR1031" s="253"/>
      <c r="HAS1031" s="253"/>
      <c r="HAT1031" s="253"/>
      <c r="HAU1031" s="253"/>
      <c r="HAV1031" s="253"/>
      <c r="HAW1031" s="253"/>
      <c r="HAX1031" s="253"/>
      <c r="HAY1031" s="253"/>
      <c r="HAZ1031" s="253"/>
      <c r="HBA1031" s="253"/>
      <c r="HBB1031" s="253"/>
      <c r="HBC1031" s="253"/>
      <c r="HBD1031" s="253"/>
      <c r="HBE1031" s="253"/>
      <c r="HBF1031" s="253"/>
      <c r="HBG1031" s="253"/>
      <c r="HBH1031" s="253"/>
      <c r="HBI1031" s="253"/>
      <c r="HBJ1031" s="253"/>
      <c r="HBK1031" s="253"/>
      <c r="HBL1031" s="253"/>
      <c r="HBM1031" s="253"/>
      <c r="HBN1031" s="253"/>
      <c r="HBO1031" s="253"/>
      <c r="HBP1031" s="253"/>
      <c r="HBQ1031" s="253"/>
      <c r="HBR1031" s="253"/>
      <c r="HBS1031" s="253"/>
      <c r="HBT1031" s="253"/>
      <c r="HBU1031" s="253"/>
      <c r="HBV1031" s="253"/>
      <c r="HBW1031" s="253"/>
      <c r="HBX1031" s="253"/>
      <c r="HBY1031" s="253"/>
      <c r="HBZ1031" s="253"/>
      <c r="HCA1031" s="253"/>
      <c r="HCB1031" s="253"/>
      <c r="HCC1031" s="253"/>
      <c r="HCD1031" s="253"/>
      <c r="HCE1031" s="253"/>
      <c r="HCF1031" s="253"/>
      <c r="HCG1031" s="253"/>
      <c r="HCH1031" s="253"/>
      <c r="HCI1031" s="253"/>
      <c r="HCJ1031" s="253"/>
      <c r="HCK1031" s="253"/>
      <c r="HCL1031" s="253"/>
      <c r="HCM1031" s="253"/>
      <c r="HCN1031" s="253"/>
      <c r="HCO1031" s="253"/>
      <c r="HCP1031" s="253"/>
      <c r="HCQ1031" s="253"/>
      <c r="HCR1031" s="253"/>
      <c r="HCS1031" s="253"/>
      <c r="HCT1031" s="253"/>
      <c r="HCU1031" s="253"/>
      <c r="HCV1031" s="253"/>
      <c r="HCW1031" s="253"/>
      <c r="HCX1031" s="253"/>
      <c r="HCY1031" s="253"/>
      <c r="HCZ1031" s="253"/>
      <c r="HDA1031" s="253"/>
      <c r="HDB1031" s="253"/>
      <c r="HDC1031" s="253"/>
      <c r="HDD1031" s="253"/>
      <c r="HDE1031" s="253"/>
      <c r="HDF1031" s="253"/>
      <c r="HDG1031" s="253"/>
      <c r="HDH1031" s="253"/>
      <c r="HDI1031" s="253"/>
      <c r="HDJ1031" s="253"/>
      <c r="HDK1031" s="253"/>
      <c r="HDL1031" s="253"/>
      <c r="HDM1031" s="253"/>
      <c r="HDN1031" s="253"/>
      <c r="HDO1031" s="253"/>
      <c r="HDP1031" s="253"/>
      <c r="HDQ1031" s="253"/>
      <c r="HDR1031" s="253"/>
      <c r="HDS1031" s="253"/>
      <c r="HDT1031" s="253"/>
      <c r="HDU1031" s="253"/>
      <c r="HDV1031" s="253"/>
      <c r="HDW1031" s="253"/>
      <c r="HDX1031" s="253"/>
      <c r="HDY1031" s="253"/>
      <c r="HDZ1031" s="253"/>
      <c r="HEA1031" s="253"/>
      <c r="HEB1031" s="253"/>
      <c r="HEC1031" s="253"/>
      <c r="HED1031" s="253"/>
      <c r="HEE1031" s="253"/>
      <c r="HEF1031" s="253"/>
      <c r="HEG1031" s="253"/>
      <c r="HEH1031" s="253"/>
      <c r="HEI1031" s="253"/>
      <c r="HEJ1031" s="253"/>
      <c r="HEK1031" s="253"/>
      <c r="HEL1031" s="253"/>
      <c r="HEM1031" s="253"/>
      <c r="HEN1031" s="253"/>
      <c r="HEO1031" s="253"/>
      <c r="HEP1031" s="253"/>
      <c r="HEQ1031" s="253"/>
      <c r="HER1031" s="253"/>
      <c r="HES1031" s="253"/>
      <c r="HET1031" s="253"/>
      <c r="HEU1031" s="253"/>
      <c r="HEV1031" s="253"/>
      <c r="HEW1031" s="253"/>
      <c r="HEX1031" s="253"/>
      <c r="HEY1031" s="253"/>
      <c r="HEZ1031" s="253"/>
      <c r="HFA1031" s="253"/>
      <c r="HFB1031" s="253"/>
      <c r="HFC1031" s="253"/>
      <c r="HFD1031" s="253"/>
      <c r="HFE1031" s="253"/>
      <c r="HFF1031" s="253"/>
      <c r="HFG1031" s="253"/>
      <c r="HFH1031" s="253"/>
      <c r="HFI1031" s="253"/>
      <c r="HFJ1031" s="253"/>
      <c r="HFK1031" s="253"/>
      <c r="HFL1031" s="253"/>
      <c r="HFM1031" s="253"/>
      <c r="HFN1031" s="253"/>
      <c r="HFO1031" s="253"/>
      <c r="HFP1031" s="253"/>
      <c r="HFQ1031" s="253"/>
      <c r="HFR1031" s="253"/>
      <c r="HFS1031" s="253"/>
      <c r="HFT1031" s="253"/>
      <c r="HFU1031" s="253"/>
      <c r="HFV1031" s="253"/>
      <c r="HFW1031" s="253"/>
      <c r="HFX1031" s="253"/>
      <c r="HFY1031" s="253"/>
      <c r="HFZ1031" s="253"/>
      <c r="HGA1031" s="253"/>
      <c r="HGB1031" s="253"/>
      <c r="HGC1031" s="253"/>
      <c r="HGD1031" s="253"/>
      <c r="HGE1031" s="253"/>
      <c r="HGF1031" s="253"/>
      <c r="HGG1031" s="253"/>
      <c r="HGH1031" s="253"/>
      <c r="HGI1031" s="253"/>
      <c r="HGJ1031" s="253"/>
      <c r="HGK1031" s="253"/>
      <c r="HGL1031" s="253"/>
      <c r="HGM1031" s="253"/>
      <c r="HGN1031" s="253"/>
      <c r="HGO1031" s="253"/>
      <c r="HGP1031" s="253"/>
      <c r="HGQ1031" s="253"/>
      <c r="HGR1031" s="253"/>
      <c r="HGS1031" s="253"/>
      <c r="HGT1031" s="253"/>
      <c r="HGU1031" s="253"/>
      <c r="HGV1031" s="253"/>
      <c r="HGW1031" s="253"/>
      <c r="HGX1031" s="253"/>
      <c r="HGY1031" s="253"/>
      <c r="HGZ1031" s="253"/>
      <c r="HHA1031" s="253"/>
      <c r="HHB1031" s="253"/>
      <c r="HHC1031" s="253"/>
      <c r="HHD1031" s="253"/>
      <c r="HHE1031" s="253"/>
      <c r="HHF1031" s="253"/>
      <c r="HHG1031" s="253"/>
      <c r="HHH1031" s="253"/>
      <c r="HHI1031" s="253"/>
      <c r="HHJ1031" s="253"/>
      <c r="HHK1031" s="253"/>
      <c r="HHL1031" s="253"/>
      <c r="HHM1031" s="253"/>
      <c r="HHN1031" s="253"/>
      <c r="HHO1031" s="253"/>
      <c r="HHP1031" s="253"/>
      <c r="HHQ1031" s="253"/>
      <c r="HHR1031" s="253"/>
      <c r="HHS1031" s="253"/>
      <c r="HHT1031" s="253"/>
      <c r="HHU1031" s="253"/>
      <c r="HHV1031" s="253"/>
      <c r="HHW1031" s="253"/>
      <c r="HHX1031" s="253"/>
      <c r="HHY1031" s="253"/>
      <c r="HHZ1031" s="253"/>
      <c r="HIA1031" s="253"/>
      <c r="HIB1031" s="253"/>
      <c r="HIC1031" s="253"/>
      <c r="HID1031" s="253"/>
      <c r="HIE1031" s="253"/>
      <c r="HIF1031" s="253"/>
      <c r="HIG1031" s="253"/>
      <c r="HIH1031" s="253"/>
      <c r="HII1031" s="253"/>
      <c r="HIJ1031" s="253"/>
      <c r="HIK1031" s="253"/>
      <c r="HIL1031" s="253"/>
      <c r="HIM1031" s="253"/>
      <c r="HIN1031" s="253"/>
      <c r="HIO1031" s="253"/>
      <c r="HIP1031" s="253"/>
      <c r="HIQ1031" s="253"/>
      <c r="HIR1031" s="253"/>
      <c r="HIS1031" s="253"/>
      <c r="HIT1031" s="253"/>
      <c r="HIU1031" s="253"/>
      <c r="HIV1031" s="253"/>
      <c r="HIW1031" s="253"/>
      <c r="HIX1031" s="253"/>
      <c r="HIY1031" s="253"/>
      <c r="HIZ1031" s="253"/>
      <c r="HJA1031" s="253"/>
      <c r="HJB1031" s="253"/>
      <c r="HJC1031" s="253"/>
      <c r="HJD1031" s="253"/>
      <c r="HJE1031" s="253"/>
      <c r="HJF1031" s="253"/>
      <c r="HJG1031" s="253"/>
      <c r="HJH1031" s="253"/>
      <c r="HJI1031" s="253"/>
      <c r="HJJ1031" s="253"/>
      <c r="HJK1031" s="253"/>
      <c r="HJL1031" s="253"/>
      <c r="HJM1031" s="253"/>
      <c r="HJN1031" s="253"/>
      <c r="HJO1031" s="253"/>
      <c r="HJP1031" s="253"/>
      <c r="HJQ1031" s="253"/>
      <c r="HJR1031" s="253"/>
      <c r="HJS1031" s="253"/>
      <c r="HJT1031" s="253"/>
      <c r="HJU1031" s="253"/>
      <c r="HJV1031" s="253"/>
      <c r="HJW1031" s="253"/>
      <c r="HJX1031" s="253"/>
      <c r="HJY1031" s="253"/>
      <c r="HJZ1031" s="253"/>
      <c r="HKA1031" s="253"/>
      <c r="HKB1031" s="253"/>
      <c r="HKC1031" s="253"/>
      <c r="HKD1031" s="253"/>
      <c r="HKE1031" s="253"/>
      <c r="HKF1031" s="253"/>
      <c r="HKG1031" s="253"/>
      <c r="HKH1031" s="253"/>
      <c r="HKI1031" s="253"/>
      <c r="HKJ1031" s="253"/>
      <c r="HKK1031" s="253"/>
      <c r="HKL1031" s="253"/>
      <c r="HKM1031" s="253"/>
      <c r="HKN1031" s="253"/>
      <c r="HKO1031" s="253"/>
      <c r="HKP1031" s="253"/>
      <c r="HKQ1031" s="253"/>
      <c r="HKR1031" s="253"/>
      <c r="HKS1031" s="253"/>
      <c r="HKT1031" s="253"/>
      <c r="HKU1031" s="253"/>
      <c r="HKV1031" s="253"/>
      <c r="HKW1031" s="253"/>
      <c r="HKX1031" s="253"/>
      <c r="HKY1031" s="253"/>
      <c r="HKZ1031" s="253"/>
      <c r="HLA1031" s="253"/>
      <c r="HLB1031" s="253"/>
      <c r="HLC1031" s="253"/>
      <c r="HLD1031" s="253"/>
      <c r="HLE1031" s="253"/>
      <c r="HLF1031" s="253"/>
      <c r="HLG1031" s="253"/>
      <c r="HLH1031" s="253"/>
      <c r="HLI1031" s="253"/>
      <c r="HLJ1031" s="253"/>
      <c r="HLK1031" s="253"/>
      <c r="HLL1031" s="253"/>
      <c r="HLM1031" s="253"/>
      <c r="HLN1031" s="253"/>
      <c r="HLO1031" s="253"/>
      <c r="HLP1031" s="253"/>
      <c r="HLQ1031" s="253"/>
      <c r="HLR1031" s="253"/>
      <c r="HLS1031" s="253"/>
      <c r="HLT1031" s="253"/>
      <c r="HLU1031" s="253"/>
      <c r="HLV1031" s="253"/>
      <c r="HLW1031" s="253"/>
      <c r="HLX1031" s="253"/>
      <c r="HLY1031" s="253"/>
      <c r="HLZ1031" s="253"/>
      <c r="HMA1031" s="253"/>
      <c r="HMB1031" s="253"/>
      <c r="HMC1031" s="253"/>
      <c r="HMD1031" s="253"/>
      <c r="HME1031" s="253"/>
      <c r="HMF1031" s="253"/>
      <c r="HMG1031" s="253"/>
      <c r="HMH1031" s="253"/>
      <c r="HMI1031" s="253"/>
      <c r="HMJ1031" s="253"/>
      <c r="HMK1031" s="253"/>
      <c r="HML1031" s="253"/>
      <c r="HMM1031" s="253"/>
      <c r="HMN1031" s="253"/>
      <c r="HMO1031" s="253"/>
      <c r="HMP1031" s="253"/>
      <c r="HMQ1031" s="253"/>
      <c r="HMR1031" s="253"/>
      <c r="HMS1031" s="253"/>
      <c r="HMT1031" s="253"/>
      <c r="HMU1031" s="253"/>
      <c r="HMV1031" s="253"/>
      <c r="HMW1031" s="253"/>
      <c r="HMX1031" s="253"/>
      <c r="HMY1031" s="253"/>
      <c r="HMZ1031" s="253"/>
      <c r="HNA1031" s="253"/>
      <c r="HNB1031" s="253"/>
      <c r="HNC1031" s="253"/>
      <c r="HND1031" s="253"/>
      <c r="HNE1031" s="253"/>
      <c r="HNF1031" s="253"/>
      <c r="HNG1031" s="253"/>
      <c r="HNH1031" s="253"/>
      <c r="HNI1031" s="253"/>
      <c r="HNJ1031" s="253"/>
      <c r="HNK1031" s="253"/>
      <c r="HNL1031" s="253"/>
      <c r="HNM1031" s="253"/>
      <c r="HNN1031" s="253"/>
      <c r="HNO1031" s="253"/>
      <c r="HNP1031" s="253"/>
      <c r="HNQ1031" s="253"/>
      <c r="HNR1031" s="253"/>
      <c r="HNS1031" s="253"/>
      <c r="HNT1031" s="253"/>
      <c r="HNU1031" s="253"/>
      <c r="HNV1031" s="253"/>
      <c r="HNW1031" s="253"/>
      <c r="HNX1031" s="253"/>
      <c r="HNY1031" s="253"/>
      <c r="HNZ1031" s="253"/>
      <c r="HOA1031" s="253"/>
      <c r="HOB1031" s="253"/>
      <c r="HOC1031" s="253"/>
      <c r="HOD1031" s="253"/>
      <c r="HOE1031" s="253"/>
      <c r="HOF1031" s="253"/>
      <c r="HOG1031" s="253"/>
      <c r="HOH1031" s="253"/>
      <c r="HOI1031" s="253"/>
      <c r="HOJ1031" s="253"/>
      <c r="HOK1031" s="253"/>
      <c r="HOL1031" s="253"/>
      <c r="HOM1031" s="253"/>
      <c r="HON1031" s="253"/>
      <c r="HOO1031" s="253"/>
      <c r="HOP1031" s="253"/>
      <c r="HOQ1031" s="253"/>
      <c r="HOR1031" s="253"/>
      <c r="HOS1031" s="253"/>
      <c r="HOT1031" s="253"/>
      <c r="HOU1031" s="253"/>
      <c r="HOV1031" s="253"/>
      <c r="HOW1031" s="253"/>
      <c r="HOX1031" s="253"/>
      <c r="HOY1031" s="253"/>
      <c r="HOZ1031" s="253"/>
      <c r="HPA1031" s="253"/>
      <c r="HPB1031" s="253"/>
      <c r="HPC1031" s="253"/>
      <c r="HPD1031" s="253"/>
      <c r="HPE1031" s="253"/>
      <c r="HPF1031" s="253"/>
      <c r="HPG1031" s="253"/>
      <c r="HPH1031" s="253"/>
      <c r="HPI1031" s="253"/>
      <c r="HPJ1031" s="253"/>
      <c r="HPK1031" s="253"/>
      <c r="HPL1031" s="253"/>
      <c r="HPM1031" s="253"/>
      <c r="HPN1031" s="253"/>
      <c r="HPO1031" s="253"/>
      <c r="HPP1031" s="253"/>
      <c r="HPQ1031" s="253"/>
      <c r="HPR1031" s="253"/>
      <c r="HPS1031" s="253"/>
      <c r="HPT1031" s="253"/>
      <c r="HPU1031" s="253"/>
      <c r="HPV1031" s="253"/>
      <c r="HPW1031" s="253"/>
      <c r="HPX1031" s="253"/>
      <c r="HPY1031" s="253"/>
      <c r="HPZ1031" s="253"/>
      <c r="HQA1031" s="253"/>
      <c r="HQB1031" s="253"/>
      <c r="HQC1031" s="253"/>
      <c r="HQD1031" s="253"/>
      <c r="HQE1031" s="253"/>
      <c r="HQF1031" s="253"/>
      <c r="HQG1031" s="253"/>
      <c r="HQH1031" s="253"/>
      <c r="HQI1031" s="253"/>
      <c r="HQJ1031" s="253"/>
      <c r="HQK1031" s="253"/>
      <c r="HQL1031" s="253"/>
      <c r="HQM1031" s="253"/>
      <c r="HQN1031" s="253"/>
      <c r="HQO1031" s="253"/>
      <c r="HQP1031" s="253"/>
      <c r="HQQ1031" s="253"/>
      <c r="HQR1031" s="253"/>
      <c r="HQS1031" s="253"/>
      <c r="HQT1031" s="253"/>
      <c r="HQU1031" s="253"/>
      <c r="HQV1031" s="253"/>
      <c r="HQW1031" s="253"/>
      <c r="HQX1031" s="253"/>
      <c r="HQY1031" s="253"/>
      <c r="HQZ1031" s="253"/>
      <c r="HRA1031" s="253"/>
      <c r="HRB1031" s="253"/>
      <c r="HRC1031" s="253"/>
      <c r="HRD1031" s="253"/>
      <c r="HRE1031" s="253"/>
      <c r="HRF1031" s="253"/>
      <c r="HRG1031" s="253"/>
      <c r="HRH1031" s="253"/>
      <c r="HRI1031" s="253"/>
      <c r="HRJ1031" s="253"/>
      <c r="HRK1031" s="253"/>
      <c r="HRL1031" s="253"/>
      <c r="HRM1031" s="253"/>
      <c r="HRN1031" s="253"/>
      <c r="HRO1031" s="253"/>
      <c r="HRP1031" s="253"/>
      <c r="HRQ1031" s="253"/>
      <c r="HRR1031" s="253"/>
      <c r="HRS1031" s="253"/>
      <c r="HRT1031" s="253"/>
      <c r="HRU1031" s="253"/>
      <c r="HRV1031" s="253"/>
      <c r="HRW1031" s="253"/>
      <c r="HRX1031" s="253"/>
      <c r="HRY1031" s="253"/>
      <c r="HRZ1031" s="253"/>
      <c r="HSA1031" s="253"/>
      <c r="HSB1031" s="253"/>
      <c r="HSC1031" s="253"/>
      <c r="HSD1031" s="253"/>
      <c r="HSE1031" s="253"/>
      <c r="HSF1031" s="253"/>
      <c r="HSG1031" s="253"/>
      <c r="HSH1031" s="253"/>
      <c r="HSI1031" s="253"/>
      <c r="HSJ1031" s="253"/>
      <c r="HSK1031" s="253"/>
      <c r="HSL1031" s="253"/>
      <c r="HSM1031" s="253"/>
      <c r="HSN1031" s="253"/>
      <c r="HSO1031" s="253"/>
      <c r="HSP1031" s="253"/>
      <c r="HSQ1031" s="253"/>
      <c r="HSR1031" s="253"/>
      <c r="HSS1031" s="253"/>
      <c r="HST1031" s="253"/>
      <c r="HSU1031" s="253"/>
      <c r="HSV1031" s="253"/>
      <c r="HSW1031" s="253"/>
      <c r="HSX1031" s="253"/>
      <c r="HSY1031" s="253"/>
      <c r="HSZ1031" s="253"/>
      <c r="HTA1031" s="253"/>
      <c r="HTB1031" s="253"/>
      <c r="HTC1031" s="253"/>
      <c r="HTD1031" s="253"/>
      <c r="HTE1031" s="253"/>
      <c r="HTF1031" s="253"/>
      <c r="HTG1031" s="253"/>
      <c r="HTH1031" s="253"/>
      <c r="HTI1031" s="253"/>
      <c r="HTJ1031" s="253"/>
      <c r="HTK1031" s="253"/>
      <c r="HTL1031" s="253"/>
      <c r="HTM1031" s="253"/>
      <c r="HTN1031" s="253"/>
      <c r="HTO1031" s="253"/>
      <c r="HTP1031" s="253"/>
      <c r="HTQ1031" s="253"/>
      <c r="HTR1031" s="253"/>
      <c r="HTS1031" s="253"/>
      <c r="HTT1031" s="253"/>
      <c r="HTU1031" s="253"/>
      <c r="HTV1031" s="253"/>
      <c r="HTW1031" s="253"/>
      <c r="HTX1031" s="253"/>
      <c r="HTY1031" s="253"/>
      <c r="HTZ1031" s="253"/>
      <c r="HUA1031" s="253"/>
      <c r="HUB1031" s="253"/>
      <c r="HUC1031" s="253"/>
      <c r="HUD1031" s="253"/>
      <c r="HUE1031" s="253"/>
      <c r="HUF1031" s="253"/>
      <c r="HUG1031" s="253"/>
      <c r="HUH1031" s="253"/>
      <c r="HUI1031" s="253"/>
      <c r="HUJ1031" s="253"/>
      <c r="HUK1031" s="253"/>
      <c r="HUL1031" s="253"/>
      <c r="HUM1031" s="253"/>
      <c r="HUN1031" s="253"/>
      <c r="HUO1031" s="253"/>
      <c r="HUP1031" s="253"/>
      <c r="HUQ1031" s="253"/>
      <c r="HUR1031" s="253"/>
      <c r="HUS1031" s="253"/>
      <c r="HUT1031" s="253"/>
      <c r="HUU1031" s="253"/>
      <c r="HUV1031" s="253"/>
      <c r="HUW1031" s="253"/>
      <c r="HUX1031" s="253"/>
      <c r="HUY1031" s="253"/>
      <c r="HUZ1031" s="253"/>
      <c r="HVA1031" s="253"/>
      <c r="HVB1031" s="253"/>
      <c r="HVC1031" s="253"/>
      <c r="HVD1031" s="253"/>
      <c r="HVE1031" s="253"/>
      <c r="HVF1031" s="253"/>
      <c r="HVG1031" s="253"/>
      <c r="HVH1031" s="253"/>
      <c r="HVI1031" s="253"/>
      <c r="HVJ1031" s="253"/>
      <c r="HVK1031" s="253"/>
      <c r="HVL1031" s="253"/>
      <c r="HVM1031" s="253"/>
      <c r="HVN1031" s="253"/>
      <c r="HVO1031" s="253"/>
      <c r="HVP1031" s="253"/>
      <c r="HVQ1031" s="253"/>
      <c r="HVR1031" s="253"/>
      <c r="HVS1031" s="253"/>
      <c r="HVT1031" s="253"/>
      <c r="HVU1031" s="253"/>
      <c r="HVV1031" s="253"/>
      <c r="HVW1031" s="253"/>
      <c r="HVX1031" s="253"/>
      <c r="HVY1031" s="253"/>
      <c r="HVZ1031" s="253"/>
      <c r="HWA1031" s="253"/>
      <c r="HWB1031" s="253"/>
      <c r="HWC1031" s="253"/>
      <c r="HWD1031" s="253"/>
      <c r="HWE1031" s="253"/>
      <c r="HWF1031" s="253"/>
      <c r="HWG1031" s="253"/>
      <c r="HWH1031" s="253"/>
      <c r="HWI1031" s="253"/>
      <c r="HWJ1031" s="253"/>
      <c r="HWK1031" s="253"/>
      <c r="HWL1031" s="253"/>
      <c r="HWM1031" s="253"/>
      <c r="HWN1031" s="253"/>
      <c r="HWO1031" s="253"/>
      <c r="HWP1031" s="253"/>
      <c r="HWQ1031" s="253"/>
      <c r="HWR1031" s="253"/>
      <c r="HWS1031" s="253"/>
      <c r="HWT1031" s="253"/>
      <c r="HWU1031" s="253"/>
      <c r="HWV1031" s="253"/>
      <c r="HWW1031" s="253"/>
      <c r="HWX1031" s="253"/>
      <c r="HWY1031" s="253"/>
      <c r="HWZ1031" s="253"/>
      <c r="HXA1031" s="253"/>
      <c r="HXB1031" s="253"/>
      <c r="HXC1031" s="253"/>
      <c r="HXD1031" s="253"/>
      <c r="HXE1031" s="253"/>
      <c r="HXF1031" s="253"/>
      <c r="HXG1031" s="253"/>
      <c r="HXH1031" s="253"/>
      <c r="HXI1031" s="253"/>
      <c r="HXJ1031" s="253"/>
      <c r="HXK1031" s="253"/>
      <c r="HXL1031" s="253"/>
      <c r="HXM1031" s="253"/>
      <c r="HXN1031" s="253"/>
      <c r="HXO1031" s="253"/>
      <c r="HXP1031" s="253"/>
      <c r="HXQ1031" s="253"/>
      <c r="HXR1031" s="253"/>
      <c r="HXS1031" s="253"/>
      <c r="HXT1031" s="253"/>
      <c r="HXU1031" s="253"/>
      <c r="HXV1031" s="253"/>
      <c r="HXW1031" s="253"/>
      <c r="HXX1031" s="253"/>
      <c r="HXY1031" s="253"/>
      <c r="HXZ1031" s="253"/>
      <c r="HYA1031" s="253"/>
      <c r="HYB1031" s="253"/>
      <c r="HYC1031" s="253"/>
      <c r="HYD1031" s="253"/>
      <c r="HYE1031" s="253"/>
      <c r="HYF1031" s="253"/>
      <c r="HYG1031" s="253"/>
      <c r="HYH1031" s="253"/>
      <c r="HYI1031" s="253"/>
      <c r="HYJ1031" s="253"/>
      <c r="HYK1031" s="253"/>
      <c r="HYL1031" s="253"/>
      <c r="HYM1031" s="253"/>
      <c r="HYN1031" s="253"/>
      <c r="HYO1031" s="253"/>
      <c r="HYP1031" s="253"/>
      <c r="HYQ1031" s="253"/>
      <c r="HYR1031" s="253"/>
      <c r="HYS1031" s="253"/>
      <c r="HYT1031" s="253"/>
      <c r="HYU1031" s="253"/>
      <c r="HYV1031" s="253"/>
      <c r="HYW1031" s="253"/>
      <c r="HYX1031" s="253"/>
      <c r="HYY1031" s="253"/>
      <c r="HYZ1031" s="253"/>
      <c r="HZA1031" s="253"/>
      <c r="HZB1031" s="253"/>
      <c r="HZC1031" s="253"/>
      <c r="HZD1031" s="253"/>
      <c r="HZE1031" s="253"/>
      <c r="HZF1031" s="253"/>
      <c r="HZG1031" s="253"/>
      <c r="HZH1031" s="253"/>
      <c r="HZI1031" s="253"/>
      <c r="HZJ1031" s="253"/>
      <c r="HZK1031" s="253"/>
      <c r="HZL1031" s="253"/>
      <c r="HZM1031" s="253"/>
      <c r="HZN1031" s="253"/>
      <c r="HZO1031" s="253"/>
      <c r="HZP1031" s="253"/>
      <c r="HZQ1031" s="253"/>
      <c r="HZR1031" s="253"/>
      <c r="HZS1031" s="253"/>
      <c r="HZT1031" s="253"/>
      <c r="HZU1031" s="253"/>
      <c r="HZV1031" s="253"/>
      <c r="HZW1031" s="253"/>
      <c r="HZX1031" s="253"/>
      <c r="HZY1031" s="253"/>
      <c r="HZZ1031" s="253"/>
      <c r="IAA1031" s="253"/>
      <c r="IAB1031" s="253"/>
      <c r="IAC1031" s="253"/>
      <c r="IAD1031" s="253"/>
      <c r="IAE1031" s="253"/>
      <c r="IAF1031" s="253"/>
      <c r="IAG1031" s="253"/>
      <c r="IAH1031" s="253"/>
      <c r="IAI1031" s="253"/>
      <c r="IAJ1031" s="253"/>
      <c r="IAK1031" s="253"/>
      <c r="IAL1031" s="253"/>
      <c r="IAM1031" s="253"/>
      <c r="IAN1031" s="253"/>
      <c r="IAO1031" s="253"/>
      <c r="IAP1031" s="253"/>
      <c r="IAQ1031" s="253"/>
      <c r="IAR1031" s="253"/>
      <c r="IAS1031" s="253"/>
      <c r="IAT1031" s="253"/>
      <c r="IAU1031" s="253"/>
      <c r="IAV1031" s="253"/>
      <c r="IAW1031" s="253"/>
      <c r="IAX1031" s="253"/>
      <c r="IAY1031" s="253"/>
      <c r="IAZ1031" s="253"/>
      <c r="IBA1031" s="253"/>
      <c r="IBB1031" s="253"/>
      <c r="IBC1031" s="253"/>
      <c r="IBD1031" s="253"/>
      <c r="IBE1031" s="253"/>
      <c r="IBF1031" s="253"/>
      <c r="IBG1031" s="253"/>
      <c r="IBH1031" s="253"/>
      <c r="IBI1031" s="253"/>
      <c r="IBJ1031" s="253"/>
      <c r="IBK1031" s="253"/>
      <c r="IBL1031" s="253"/>
      <c r="IBM1031" s="253"/>
      <c r="IBN1031" s="253"/>
      <c r="IBO1031" s="253"/>
      <c r="IBP1031" s="253"/>
      <c r="IBQ1031" s="253"/>
      <c r="IBR1031" s="253"/>
      <c r="IBS1031" s="253"/>
      <c r="IBT1031" s="253"/>
      <c r="IBU1031" s="253"/>
      <c r="IBV1031" s="253"/>
      <c r="IBW1031" s="253"/>
      <c r="IBX1031" s="253"/>
      <c r="IBY1031" s="253"/>
      <c r="IBZ1031" s="253"/>
      <c r="ICA1031" s="253"/>
      <c r="ICB1031" s="253"/>
      <c r="ICC1031" s="253"/>
      <c r="ICD1031" s="253"/>
      <c r="ICE1031" s="253"/>
      <c r="ICF1031" s="253"/>
      <c r="ICG1031" s="253"/>
      <c r="ICH1031" s="253"/>
      <c r="ICI1031" s="253"/>
      <c r="ICJ1031" s="253"/>
      <c r="ICK1031" s="253"/>
      <c r="ICL1031" s="253"/>
      <c r="ICM1031" s="253"/>
      <c r="ICN1031" s="253"/>
      <c r="ICO1031" s="253"/>
      <c r="ICP1031" s="253"/>
      <c r="ICQ1031" s="253"/>
      <c r="ICR1031" s="253"/>
      <c r="ICS1031" s="253"/>
      <c r="ICT1031" s="253"/>
      <c r="ICU1031" s="253"/>
      <c r="ICV1031" s="253"/>
      <c r="ICW1031" s="253"/>
      <c r="ICX1031" s="253"/>
      <c r="ICY1031" s="253"/>
      <c r="ICZ1031" s="253"/>
      <c r="IDA1031" s="253"/>
      <c r="IDB1031" s="253"/>
      <c r="IDC1031" s="253"/>
      <c r="IDD1031" s="253"/>
      <c r="IDE1031" s="253"/>
      <c r="IDF1031" s="253"/>
      <c r="IDG1031" s="253"/>
      <c r="IDH1031" s="253"/>
      <c r="IDI1031" s="253"/>
      <c r="IDJ1031" s="253"/>
      <c r="IDK1031" s="253"/>
      <c r="IDL1031" s="253"/>
      <c r="IDM1031" s="253"/>
      <c r="IDN1031" s="253"/>
      <c r="IDO1031" s="253"/>
      <c r="IDP1031" s="253"/>
      <c r="IDQ1031" s="253"/>
      <c r="IDR1031" s="253"/>
      <c r="IDS1031" s="253"/>
      <c r="IDT1031" s="253"/>
      <c r="IDU1031" s="253"/>
      <c r="IDV1031" s="253"/>
      <c r="IDW1031" s="253"/>
      <c r="IDX1031" s="253"/>
      <c r="IDY1031" s="253"/>
      <c r="IDZ1031" s="253"/>
      <c r="IEA1031" s="253"/>
      <c r="IEB1031" s="253"/>
      <c r="IEC1031" s="253"/>
      <c r="IED1031" s="253"/>
      <c r="IEE1031" s="253"/>
      <c r="IEF1031" s="253"/>
      <c r="IEG1031" s="253"/>
      <c r="IEH1031" s="253"/>
      <c r="IEI1031" s="253"/>
      <c r="IEJ1031" s="253"/>
      <c r="IEK1031" s="253"/>
      <c r="IEL1031" s="253"/>
      <c r="IEM1031" s="253"/>
      <c r="IEN1031" s="253"/>
      <c r="IEO1031" s="253"/>
      <c r="IEP1031" s="253"/>
      <c r="IEQ1031" s="253"/>
      <c r="IER1031" s="253"/>
      <c r="IES1031" s="253"/>
      <c r="IET1031" s="253"/>
      <c r="IEU1031" s="253"/>
      <c r="IEV1031" s="253"/>
      <c r="IEW1031" s="253"/>
      <c r="IEX1031" s="253"/>
      <c r="IEY1031" s="253"/>
      <c r="IEZ1031" s="253"/>
      <c r="IFA1031" s="253"/>
      <c r="IFB1031" s="253"/>
      <c r="IFC1031" s="253"/>
      <c r="IFD1031" s="253"/>
      <c r="IFE1031" s="253"/>
      <c r="IFF1031" s="253"/>
      <c r="IFG1031" s="253"/>
      <c r="IFH1031" s="253"/>
      <c r="IFI1031" s="253"/>
      <c r="IFJ1031" s="253"/>
      <c r="IFK1031" s="253"/>
      <c r="IFL1031" s="253"/>
      <c r="IFM1031" s="253"/>
      <c r="IFN1031" s="253"/>
      <c r="IFO1031" s="253"/>
      <c r="IFP1031" s="253"/>
      <c r="IFQ1031" s="253"/>
      <c r="IFR1031" s="253"/>
      <c r="IFS1031" s="253"/>
      <c r="IFT1031" s="253"/>
      <c r="IFU1031" s="253"/>
      <c r="IFV1031" s="253"/>
      <c r="IFW1031" s="253"/>
      <c r="IFX1031" s="253"/>
      <c r="IFY1031" s="253"/>
      <c r="IFZ1031" s="253"/>
      <c r="IGA1031" s="253"/>
      <c r="IGB1031" s="253"/>
      <c r="IGC1031" s="253"/>
      <c r="IGD1031" s="253"/>
      <c r="IGE1031" s="253"/>
      <c r="IGF1031" s="253"/>
      <c r="IGG1031" s="253"/>
      <c r="IGH1031" s="253"/>
      <c r="IGI1031" s="253"/>
      <c r="IGJ1031" s="253"/>
      <c r="IGK1031" s="253"/>
      <c r="IGL1031" s="253"/>
      <c r="IGM1031" s="253"/>
      <c r="IGN1031" s="253"/>
      <c r="IGO1031" s="253"/>
      <c r="IGP1031" s="253"/>
      <c r="IGQ1031" s="253"/>
      <c r="IGR1031" s="253"/>
      <c r="IGS1031" s="253"/>
      <c r="IGT1031" s="253"/>
      <c r="IGU1031" s="253"/>
      <c r="IGV1031" s="253"/>
      <c r="IGW1031" s="253"/>
      <c r="IGX1031" s="253"/>
      <c r="IGY1031" s="253"/>
      <c r="IGZ1031" s="253"/>
      <c r="IHA1031" s="253"/>
      <c r="IHB1031" s="253"/>
      <c r="IHC1031" s="253"/>
      <c r="IHD1031" s="253"/>
      <c r="IHE1031" s="253"/>
      <c r="IHF1031" s="253"/>
      <c r="IHG1031" s="253"/>
      <c r="IHH1031" s="253"/>
      <c r="IHI1031" s="253"/>
      <c r="IHJ1031" s="253"/>
      <c r="IHK1031" s="253"/>
      <c r="IHL1031" s="253"/>
      <c r="IHM1031" s="253"/>
      <c r="IHN1031" s="253"/>
      <c r="IHO1031" s="253"/>
      <c r="IHP1031" s="253"/>
      <c r="IHQ1031" s="253"/>
      <c r="IHR1031" s="253"/>
      <c r="IHS1031" s="253"/>
      <c r="IHT1031" s="253"/>
      <c r="IHU1031" s="253"/>
      <c r="IHV1031" s="253"/>
      <c r="IHW1031" s="253"/>
      <c r="IHX1031" s="253"/>
      <c r="IHY1031" s="253"/>
      <c r="IHZ1031" s="253"/>
      <c r="IIA1031" s="253"/>
      <c r="IIB1031" s="253"/>
      <c r="IIC1031" s="253"/>
      <c r="IID1031" s="253"/>
      <c r="IIE1031" s="253"/>
      <c r="IIF1031" s="253"/>
      <c r="IIG1031" s="253"/>
      <c r="IIH1031" s="253"/>
      <c r="III1031" s="253"/>
      <c r="IIJ1031" s="253"/>
      <c r="IIK1031" s="253"/>
      <c r="IIL1031" s="253"/>
      <c r="IIM1031" s="253"/>
      <c r="IIN1031" s="253"/>
      <c r="IIO1031" s="253"/>
      <c r="IIP1031" s="253"/>
      <c r="IIQ1031" s="253"/>
      <c r="IIR1031" s="253"/>
      <c r="IIS1031" s="253"/>
      <c r="IIT1031" s="253"/>
      <c r="IIU1031" s="253"/>
      <c r="IIV1031" s="253"/>
      <c r="IIW1031" s="253"/>
      <c r="IIX1031" s="253"/>
      <c r="IIY1031" s="253"/>
      <c r="IIZ1031" s="253"/>
      <c r="IJA1031" s="253"/>
      <c r="IJB1031" s="253"/>
      <c r="IJC1031" s="253"/>
      <c r="IJD1031" s="253"/>
      <c r="IJE1031" s="253"/>
      <c r="IJF1031" s="253"/>
      <c r="IJG1031" s="253"/>
      <c r="IJH1031" s="253"/>
      <c r="IJI1031" s="253"/>
      <c r="IJJ1031" s="253"/>
      <c r="IJK1031" s="253"/>
      <c r="IJL1031" s="253"/>
      <c r="IJM1031" s="253"/>
      <c r="IJN1031" s="253"/>
      <c r="IJO1031" s="253"/>
      <c r="IJP1031" s="253"/>
      <c r="IJQ1031" s="253"/>
      <c r="IJR1031" s="253"/>
      <c r="IJS1031" s="253"/>
      <c r="IJT1031" s="253"/>
      <c r="IJU1031" s="253"/>
      <c r="IJV1031" s="253"/>
      <c r="IJW1031" s="253"/>
      <c r="IJX1031" s="253"/>
      <c r="IJY1031" s="253"/>
      <c r="IJZ1031" s="253"/>
      <c r="IKA1031" s="253"/>
      <c r="IKB1031" s="253"/>
      <c r="IKC1031" s="253"/>
      <c r="IKD1031" s="253"/>
      <c r="IKE1031" s="253"/>
      <c r="IKF1031" s="253"/>
      <c r="IKG1031" s="253"/>
      <c r="IKH1031" s="253"/>
      <c r="IKI1031" s="253"/>
      <c r="IKJ1031" s="253"/>
      <c r="IKK1031" s="253"/>
      <c r="IKL1031" s="253"/>
      <c r="IKM1031" s="253"/>
      <c r="IKN1031" s="253"/>
      <c r="IKO1031" s="253"/>
      <c r="IKP1031" s="253"/>
      <c r="IKQ1031" s="253"/>
      <c r="IKR1031" s="253"/>
      <c r="IKS1031" s="253"/>
      <c r="IKT1031" s="253"/>
      <c r="IKU1031" s="253"/>
      <c r="IKV1031" s="253"/>
      <c r="IKW1031" s="253"/>
      <c r="IKX1031" s="253"/>
      <c r="IKY1031" s="253"/>
      <c r="IKZ1031" s="253"/>
      <c r="ILA1031" s="253"/>
      <c r="ILB1031" s="253"/>
      <c r="ILC1031" s="253"/>
      <c r="ILD1031" s="253"/>
      <c r="ILE1031" s="253"/>
      <c r="ILF1031" s="253"/>
      <c r="ILG1031" s="253"/>
      <c r="ILH1031" s="253"/>
      <c r="ILI1031" s="253"/>
      <c r="ILJ1031" s="253"/>
      <c r="ILK1031" s="253"/>
      <c r="ILL1031" s="253"/>
      <c r="ILM1031" s="253"/>
      <c r="ILN1031" s="253"/>
      <c r="ILO1031" s="253"/>
      <c r="ILP1031" s="253"/>
      <c r="ILQ1031" s="253"/>
      <c r="ILR1031" s="253"/>
      <c r="ILS1031" s="253"/>
      <c r="ILT1031" s="253"/>
      <c r="ILU1031" s="253"/>
      <c r="ILV1031" s="253"/>
      <c r="ILW1031" s="253"/>
      <c r="ILX1031" s="253"/>
      <c r="ILY1031" s="253"/>
      <c r="ILZ1031" s="253"/>
      <c r="IMA1031" s="253"/>
      <c r="IMB1031" s="253"/>
      <c r="IMC1031" s="253"/>
      <c r="IMD1031" s="253"/>
      <c r="IME1031" s="253"/>
      <c r="IMF1031" s="253"/>
      <c r="IMG1031" s="253"/>
      <c r="IMH1031" s="253"/>
      <c r="IMI1031" s="253"/>
      <c r="IMJ1031" s="253"/>
      <c r="IMK1031" s="253"/>
      <c r="IML1031" s="253"/>
      <c r="IMM1031" s="253"/>
      <c r="IMN1031" s="253"/>
      <c r="IMO1031" s="253"/>
      <c r="IMP1031" s="253"/>
      <c r="IMQ1031" s="253"/>
      <c r="IMR1031" s="253"/>
      <c r="IMS1031" s="253"/>
      <c r="IMT1031" s="253"/>
      <c r="IMU1031" s="253"/>
      <c r="IMV1031" s="253"/>
      <c r="IMW1031" s="253"/>
      <c r="IMX1031" s="253"/>
      <c r="IMY1031" s="253"/>
      <c r="IMZ1031" s="253"/>
      <c r="INA1031" s="253"/>
      <c r="INB1031" s="253"/>
      <c r="INC1031" s="253"/>
      <c r="IND1031" s="253"/>
      <c r="INE1031" s="253"/>
      <c r="INF1031" s="253"/>
      <c r="ING1031" s="253"/>
      <c r="INH1031" s="253"/>
      <c r="INI1031" s="253"/>
      <c r="INJ1031" s="253"/>
      <c r="INK1031" s="253"/>
      <c r="INL1031" s="253"/>
      <c r="INM1031" s="253"/>
      <c r="INN1031" s="253"/>
      <c r="INO1031" s="253"/>
      <c r="INP1031" s="253"/>
      <c r="INQ1031" s="253"/>
      <c r="INR1031" s="253"/>
      <c r="INS1031" s="253"/>
      <c r="INT1031" s="253"/>
      <c r="INU1031" s="253"/>
      <c r="INV1031" s="253"/>
      <c r="INW1031" s="253"/>
      <c r="INX1031" s="253"/>
      <c r="INY1031" s="253"/>
      <c r="INZ1031" s="253"/>
      <c r="IOA1031" s="253"/>
      <c r="IOB1031" s="253"/>
      <c r="IOC1031" s="253"/>
      <c r="IOD1031" s="253"/>
      <c r="IOE1031" s="253"/>
      <c r="IOF1031" s="253"/>
      <c r="IOG1031" s="253"/>
      <c r="IOH1031" s="253"/>
      <c r="IOI1031" s="253"/>
      <c r="IOJ1031" s="253"/>
      <c r="IOK1031" s="253"/>
      <c r="IOL1031" s="253"/>
      <c r="IOM1031" s="253"/>
      <c r="ION1031" s="253"/>
      <c r="IOO1031" s="253"/>
      <c r="IOP1031" s="253"/>
      <c r="IOQ1031" s="253"/>
      <c r="IOR1031" s="253"/>
      <c r="IOS1031" s="253"/>
      <c r="IOT1031" s="253"/>
      <c r="IOU1031" s="253"/>
      <c r="IOV1031" s="253"/>
      <c r="IOW1031" s="253"/>
      <c r="IOX1031" s="253"/>
      <c r="IOY1031" s="253"/>
      <c r="IOZ1031" s="253"/>
      <c r="IPA1031" s="253"/>
      <c r="IPB1031" s="253"/>
      <c r="IPC1031" s="253"/>
      <c r="IPD1031" s="253"/>
      <c r="IPE1031" s="253"/>
      <c r="IPF1031" s="253"/>
      <c r="IPG1031" s="253"/>
      <c r="IPH1031" s="253"/>
      <c r="IPI1031" s="253"/>
      <c r="IPJ1031" s="253"/>
      <c r="IPK1031" s="253"/>
      <c r="IPL1031" s="253"/>
      <c r="IPM1031" s="253"/>
      <c r="IPN1031" s="253"/>
      <c r="IPO1031" s="253"/>
      <c r="IPP1031" s="253"/>
      <c r="IPQ1031" s="253"/>
      <c r="IPR1031" s="253"/>
      <c r="IPS1031" s="253"/>
      <c r="IPT1031" s="253"/>
      <c r="IPU1031" s="253"/>
      <c r="IPV1031" s="253"/>
      <c r="IPW1031" s="253"/>
      <c r="IPX1031" s="253"/>
      <c r="IPY1031" s="253"/>
      <c r="IPZ1031" s="253"/>
      <c r="IQA1031" s="253"/>
      <c r="IQB1031" s="253"/>
      <c r="IQC1031" s="253"/>
      <c r="IQD1031" s="253"/>
      <c r="IQE1031" s="253"/>
      <c r="IQF1031" s="253"/>
      <c r="IQG1031" s="253"/>
      <c r="IQH1031" s="253"/>
      <c r="IQI1031" s="253"/>
      <c r="IQJ1031" s="253"/>
      <c r="IQK1031" s="253"/>
      <c r="IQL1031" s="253"/>
      <c r="IQM1031" s="253"/>
      <c r="IQN1031" s="253"/>
      <c r="IQO1031" s="253"/>
      <c r="IQP1031" s="253"/>
      <c r="IQQ1031" s="253"/>
      <c r="IQR1031" s="253"/>
      <c r="IQS1031" s="253"/>
      <c r="IQT1031" s="253"/>
      <c r="IQU1031" s="253"/>
      <c r="IQV1031" s="253"/>
      <c r="IQW1031" s="253"/>
      <c r="IQX1031" s="253"/>
      <c r="IQY1031" s="253"/>
      <c r="IQZ1031" s="253"/>
      <c r="IRA1031" s="253"/>
      <c r="IRB1031" s="253"/>
      <c r="IRC1031" s="253"/>
      <c r="IRD1031" s="253"/>
      <c r="IRE1031" s="253"/>
      <c r="IRF1031" s="253"/>
      <c r="IRG1031" s="253"/>
      <c r="IRH1031" s="253"/>
      <c r="IRI1031" s="253"/>
      <c r="IRJ1031" s="253"/>
      <c r="IRK1031" s="253"/>
      <c r="IRL1031" s="253"/>
      <c r="IRM1031" s="253"/>
      <c r="IRN1031" s="253"/>
      <c r="IRO1031" s="253"/>
      <c r="IRP1031" s="253"/>
      <c r="IRQ1031" s="253"/>
      <c r="IRR1031" s="253"/>
      <c r="IRS1031" s="253"/>
      <c r="IRT1031" s="253"/>
      <c r="IRU1031" s="253"/>
      <c r="IRV1031" s="253"/>
      <c r="IRW1031" s="253"/>
      <c r="IRX1031" s="253"/>
      <c r="IRY1031" s="253"/>
      <c r="IRZ1031" s="253"/>
      <c r="ISA1031" s="253"/>
      <c r="ISB1031" s="253"/>
      <c r="ISC1031" s="253"/>
      <c r="ISD1031" s="253"/>
      <c r="ISE1031" s="253"/>
      <c r="ISF1031" s="253"/>
      <c r="ISG1031" s="253"/>
      <c r="ISH1031" s="253"/>
      <c r="ISI1031" s="253"/>
      <c r="ISJ1031" s="253"/>
      <c r="ISK1031" s="253"/>
      <c r="ISL1031" s="253"/>
      <c r="ISM1031" s="253"/>
      <c r="ISN1031" s="253"/>
      <c r="ISO1031" s="253"/>
      <c r="ISP1031" s="253"/>
      <c r="ISQ1031" s="253"/>
      <c r="ISR1031" s="253"/>
      <c r="ISS1031" s="253"/>
      <c r="IST1031" s="253"/>
      <c r="ISU1031" s="253"/>
      <c r="ISV1031" s="253"/>
      <c r="ISW1031" s="253"/>
      <c r="ISX1031" s="253"/>
      <c r="ISY1031" s="253"/>
      <c r="ISZ1031" s="253"/>
      <c r="ITA1031" s="253"/>
      <c r="ITB1031" s="253"/>
      <c r="ITC1031" s="253"/>
      <c r="ITD1031" s="253"/>
      <c r="ITE1031" s="253"/>
      <c r="ITF1031" s="253"/>
      <c r="ITG1031" s="253"/>
      <c r="ITH1031" s="253"/>
      <c r="ITI1031" s="253"/>
      <c r="ITJ1031" s="253"/>
      <c r="ITK1031" s="253"/>
      <c r="ITL1031" s="253"/>
      <c r="ITM1031" s="253"/>
      <c r="ITN1031" s="253"/>
      <c r="ITO1031" s="253"/>
      <c r="ITP1031" s="253"/>
      <c r="ITQ1031" s="253"/>
      <c r="ITR1031" s="253"/>
      <c r="ITS1031" s="253"/>
      <c r="ITT1031" s="253"/>
      <c r="ITU1031" s="253"/>
      <c r="ITV1031" s="253"/>
      <c r="ITW1031" s="253"/>
      <c r="ITX1031" s="253"/>
      <c r="ITY1031" s="253"/>
      <c r="ITZ1031" s="253"/>
      <c r="IUA1031" s="253"/>
      <c r="IUB1031" s="253"/>
      <c r="IUC1031" s="253"/>
      <c r="IUD1031" s="253"/>
      <c r="IUE1031" s="253"/>
      <c r="IUF1031" s="253"/>
      <c r="IUG1031" s="253"/>
      <c r="IUH1031" s="253"/>
      <c r="IUI1031" s="253"/>
      <c r="IUJ1031" s="253"/>
      <c r="IUK1031" s="253"/>
      <c r="IUL1031" s="253"/>
      <c r="IUM1031" s="253"/>
      <c r="IUN1031" s="253"/>
      <c r="IUO1031" s="253"/>
      <c r="IUP1031" s="253"/>
      <c r="IUQ1031" s="253"/>
      <c r="IUR1031" s="253"/>
      <c r="IUS1031" s="253"/>
      <c r="IUT1031" s="253"/>
      <c r="IUU1031" s="253"/>
      <c r="IUV1031" s="253"/>
      <c r="IUW1031" s="253"/>
      <c r="IUX1031" s="253"/>
      <c r="IUY1031" s="253"/>
      <c r="IUZ1031" s="253"/>
      <c r="IVA1031" s="253"/>
      <c r="IVB1031" s="253"/>
      <c r="IVC1031" s="253"/>
      <c r="IVD1031" s="253"/>
      <c r="IVE1031" s="253"/>
      <c r="IVF1031" s="253"/>
      <c r="IVG1031" s="253"/>
      <c r="IVH1031" s="253"/>
      <c r="IVI1031" s="253"/>
      <c r="IVJ1031" s="253"/>
      <c r="IVK1031" s="253"/>
      <c r="IVL1031" s="253"/>
      <c r="IVM1031" s="253"/>
      <c r="IVN1031" s="253"/>
      <c r="IVO1031" s="253"/>
      <c r="IVP1031" s="253"/>
      <c r="IVQ1031" s="253"/>
      <c r="IVR1031" s="253"/>
      <c r="IVS1031" s="253"/>
      <c r="IVT1031" s="253"/>
      <c r="IVU1031" s="253"/>
      <c r="IVV1031" s="253"/>
      <c r="IVW1031" s="253"/>
      <c r="IVX1031" s="253"/>
      <c r="IVY1031" s="253"/>
      <c r="IVZ1031" s="253"/>
      <c r="IWA1031" s="253"/>
      <c r="IWB1031" s="253"/>
      <c r="IWC1031" s="253"/>
      <c r="IWD1031" s="253"/>
      <c r="IWE1031" s="253"/>
      <c r="IWF1031" s="253"/>
      <c r="IWG1031" s="253"/>
      <c r="IWH1031" s="253"/>
      <c r="IWI1031" s="253"/>
      <c r="IWJ1031" s="253"/>
      <c r="IWK1031" s="253"/>
      <c r="IWL1031" s="253"/>
      <c r="IWM1031" s="253"/>
      <c r="IWN1031" s="253"/>
      <c r="IWO1031" s="253"/>
      <c r="IWP1031" s="253"/>
      <c r="IWQ1031" s="253"/>
      <c r="IWR1031" s="253"/>
      <c r="IWS1031" s="253"/>
      <c r="IWT1031" s="253"/>
      <c r="IWU1031" s="253"/>
      <c r="IWV1031" s="253"/>
      <c r="IWW1031" s="253"/>
      <c r="IWX1031" s="253"/>
      <c r="IWY1031" s="253"/>
      <c r="IWZ1031" s="253"/>
      <c r="IXA1031" s="253"/>
      <c r="IXB1031" s="253"/>
      <c r="IXC1031" s="253"/>
      <c r="IXD1031" s="253"/>
      <c r="IXE1031" s="253"/>
      <c r="IXF1031" s="253"/>
      <c r="IXG1031" s="253"/>
      <c r="IXH1031" s="253"/>
      <c r="IXI1031" s="253"/>
      <c r="IXJ1031" s="253"/>
      <c r="IXK1031" s="253"/>
      <c r="IXL1031" s="253"/>
      <c r="IXM1031" s="253"/>
      <c r="IXN1031" s="253"/>
      <c r="IXO1031" s="253"/>
      <c r="IXP1031" s="253"/>
      <c r="IXQ1031" s="253"/>
      <c r="IXR1031" s="253"/>
      <c r="IXS1031" s="253"/>
      <c r="IXT1031" s="253"/>
      <c r="IXU1031" s="253"/>
      <c r="IXV1031" s="253"/>
      <c r="IXW1031" s="253"/>
      <c r="IXX1031" s="253"/>
      <c r="IXY1031" s="253"/>
      <c r="IXZ1031" s="253"/>
      <c r="IYA1031" s="253"/>
      <c r="IYB1031" s="253"/>
      <c r="IYC1031" s="253"/>
      <c r="IYD1031" s="253"/>
      <c r="IYE1031" s="253"/>
      <c r="IYF1031" s="253"/>
      <c r="IYG1031" s="253"/>
      <c r="IYH1031" s="253"/>
      <c r="IYI1031" s="253"/>
      <c r="IYJ1031" s="253"/>
      <c r="IYK1031" s="253"/>
      <c r="IYL1031" s="253"/>
      <c r="IYM1031" s="253"/>
      <c r="IYN1031" s="253"/>
      <c r="IYO1031" s="253"/>
      <c r="IYP1031" s="253"/>
      <c r="IYQ1031" s="253"/>
      <c r="IYR1031" s="253"/>
      <c r="IYS1031" s="253"/>
      <c r="IYT1031" s="253"/>
      <c r="IYU1031" s="253"/>
      <c r="IYV1031" s="253"/>
      <c r="IYW1031" s="253"/>
      <c r="IYX1031" s="253"/>
      <c r="IYY1031" s="253"/>
      <c r="IYZ1031" s="253"/>
      <c r="IZA1031" s="253"/>
      <c r="IZB1031" s="253"/>
      <c r="IZC1031" s="253"/>
      <c r="IZD1031" s="253"/>
      <c r="IZE1031" s="253"/>
      <c r="IZF1031" s="253"/>
      <c r="IZG1031" s="253"/>
      <c r="IZH1031" s="253"/>
      <c r="IZI1031" s="253"/>
      <c r="IZJ1031" s="253"/>
      <c r="IZK1031" s="253"/>
      <c r="IZL1031" s="253"/>
      <c r="IZM1031" s="253"/>
      <c r="IZN1031" s="253"/>
      <c r="IZO1031" s="253"/>
      <c r="IZP1031" s="253"/>
      <c r="IZQ1031" s="253"/>
      <c r="IZR1031" s="253"/>
      <c r="IZS1031" s="253"/>
      <c r="IZT1031" s="253"/>
      <c r="IZU1031" s="253"/>
      <c r="IZV1031" s="253"/>
      <c r="IZW1031" s="253"/>
      <c r="IZX1031" s="253"/>
      <c r="IZY1031" s="253"/>
      <c r="IZZ1031" s="253"/>
      <c r="JAA1031" s="253"/>
      <c r="JAB1031" s="253"/>
      <c r="JAC1031" s="253"/>
      <c r="JAD1031" s="253"/>
      <c r="JAE1031" s="253"/>
      <c r="JAF1031" s="253"/>
      <c r="JAG1031" s="253"/>
      <c r="JAH1031" s="253"/>
      <c r="JAI1031" s="253"/>
      <c r="JAJ1031" s="253"/>
      <c r="JAK1031" s="253"/>
      <c r="JAL1031" s="253"/>
      <c r="JAM1031" s="253"/>
      <c r="JAN1031" s="253"/>
      <c r="JAO1031" s="253"/>
      <c r="JAP1031" s="253"/>
      <c r="JAQ1031" s="253"/>
      <c r="JAR1031" s="253"/>
      <c r="JAS1031" s="253"/>
      <c r="JAT1031" s="253"/>
      <c r="JAU1031" s="253"/>
      <c r="JAV1031" s="253"/>
      <c r="JAW1031" s="253"/>
      <c r="JAX1031" s="253"/>
      <c r="JAY1031" s="253"/>
      <c r="JAZ1031" s="253"/>
      <c r="JBA1031" s="253"/>
      <c r="JBB1031" s="253"/>
      <c r="JBC1031" s="253"/>
      <c r="JBD1031" s="253"/>
      <c r="JBE1031" s="253"/>
      <c r="JBF1031" s="253"/>
      <c r="JBG1031" s="253"/>
      <c r="JBH1031" s="253"/>
      <c r="JBI1031" s="253"/>
      <c r="JBJ1031" s="253"/>
      <c r="JBK1031" s="253"/>
      <c r="JBL1031" s="253"/>
      <c r="JBM1031" s="253"/>
      <c r="JBN1031" s="253"/>
      <c r="JBO1031" s="253"/>
      <c r="JBP1031" s="253"/>
      <c r="JBQ1031" s="253"/>
      <c r="JBR1031" s="253"/>
      <c r="JBS1031" s="253"/>
      <c r="JBT1031" s="253"/>
      <c r="JBU1031" s="253"/>
      <c r="JBV1031" s="253"/>
      <c r="JBW1031" s="253"/>
      <c r="JBX1031" s="253"/>
      <c r="JBY1031" s="253"/>
      <c r="JBZ1031" s="253"/>
      <c r="JCA1031" s="253"/>
      <c r="JCB1031" s="253"/>
      <c r="JCC1031" s="253"/>
      <c r="JCD1031" s="253"/>
      <c r="JCE1031" s="253"/>
      <c r="JCF1031" s="253"/>
      <c r="JCG1031" s="253"/>
      <c r="JCH1031" s="253"/>
      <c r="JCI1031" s="253"/>
      <c r="JCJ1031" s="253"/>
      <c r="JCK1031" s="253"/>
      <c r="JCL1031" s="253"/>
      <c r="JCM1031" s="253"/>
      <c r="JCN1031" s="253"/>
      <c r="JCO1031" s="253"/>
      <c r="JCP1031" s="253"/>
      <c r="JCQ1031" s="253"/>
      <c r="JCR1031" s="253"/>
      <c r="JCS1031" s="253"/>
      <c r="JCT1031" s="253"/>
      <c r="JCU1031" s="253"/>
      <c r="JCV1031" s="253"/>
      <c r="JCW1031" s="253"/>
      <c r="JCX1031" s="253"/>
      <c r="JCY1031" s="253"/>
      <c r="JCZ1031" s="253"/>
      <c r="JDA1031" s="253"/>
      <c r="JDB1031" s="253"/>
      <c r="JDC1031" s="253"/>
      <c r="JDD1031" s="253"/>
      <c r="JDE1031" s="253"/>
      <c r="JDF1031" s="253"/>
      <c r="JDG1031" s="253"/>
      <c r="JDH1031" s="253"/>
      <c r="JDI1031" s="253"/>
      <c r="JDJ1031" s="253"/>
      <c r="JDK1031" s="253"/>
      <c r="JDL1031" s="253"/>
      <c r="JDM1031" s="253"/>
      <c r="JDN1031" s="253"/>
      <c r="JDO1031" s="253"/>
      <c r="JDP1031" s="253"/>
      <c r="JDQ1031" s="253"/>
      <c r="JDR1031" s="253"/>
      <c r="JDS1031" s="253"/>
      <c r="JDT1031" s="253"/>
      <c r="JDU1031" s="253"/>
      <c r="JDV1031" s="253"/>
      <c r="JDW1031" s="253"/>
      <c r="JDX1031" s="253"/>
      <c r="JDY1031" s="253"/>
      <c r="JDZ1031" s="253"/>
      <c r="JEA1031" s="253"/>
      <c r="JEB1031" s="253"/>
      <c r="JEC1031" s="253"/>
      <c r="JED1031" s="253"/>
      <c r="JEE1031" s="253"/>
      <c r="JEF1031" s="253"/>
      <c r="JEG1031" s="253"/>
      <c r="JEH1031" s="253"/>
      <c r="JEI1031" s="253"/>
      <c r="JEJ1031" s="253"/>
      <c r="JEK1031" s="253"/>
      <c r="JEL1031" s="253"/>
      <c r="JEM1031" s="253"/>
      <c r="JEN1031" s="253"/>
      <c r="JEO1031" s="253"/>
      <c r="JEP1031" s="253"/>
      <c r="JEQ1031" s="253"/>
      <c r="JER1031" s="253"/>
      <c r="JES1031" s="253"/>
      <c r="JET1031" s="253"/>
      <c r="JEU1031" s="253"/>
      <c r="JEV1031" s="253"/>
      <c r="JEW1031" s="253"/>
      <c r="JEX1031" s="253"/>
      <c r="JEY1031" s="253"/>
      <c r="JEZ1031" s="253"/>
      <c r="JFA1031" s="253"/>
      <c r="JFB1031" s="253"/>
      <c r="JFC1031" s="253"/>
      <c r="JFD1031" s="253"/>
      <c r="JFE1031" s="253"/>
      <c r="JFF1031" s="253"/>
      <c r="JFG1031" s="253"/>
      <c r="JFH1031" s="253"/>
      <c r="JFI1031" s="253"/>
      <c r="JFJ1031" s="253"/>
      <c r="JFK1031" s="253"/>
      <c r="JFL1031" s="253"/>
      <c r="JFM1031" s="253"/>
      <c r="JFN1031" s="253"/>
      <c r="JFO1031" s="253"/>
      <c r="JFP1031" s="253"/>
      <c r="JFQ1031" s="253"/>
      <c r="JFR1031" s="253"/>
      <c r="JFS1031" s="253"/>
      <c r="JFT1031" s="253"/>
      <c r="JFU1031" s="253"/>
      <c r="JFV1031" s="253"/>
      <c r="JFW1031" s="253"/>
      <c r="JFX1031" s="253"/>
      <c r="JFY1031" s="253"/>
      <c r="JFZ1031" s="253"/>
      <c r="JGA1031" s="253"/>
      <c r="JGB1031" s="253"/>
      <c r="JGC1031" s="253"/>
      <c r="JGD1031" s="253"/>
      <c r="JGE1031" s="253"/>
      <c r="JGF1031" s="253"/>
      <c r="JGG1031" s="253"/>
      <c r="JGH1031" s="253"/>
      <c r="JGI1031" s="253"/>
      <c r="JGJ1031" s="253"/>
      <c r="JGK1031" s="253"/>
      <c r="JGL1031" s="253"/>
      <c r="JGM1031" s="253"/>
      <c r="JGN1031" s="253"/>
      <c r="JGO1031" s="253"/>
      <c r="JGP1031" s="253"/>
      <c r="JGQ1031" s="253"/>
      <c r="JGR1031" s="253"/>
      <c r="JGS1031" s="253"/>
      <c r="JGT1031" s="253"/>
      <c r="JGU1031" s="253"/>
      <c r="JGV1031" s="253"/>
      <c r="JGW1031" s="253"/>
      <c r="JGX1031" s="253"/>
      <c r="JGY1031" s="253"/>
      <c r="JGZ1031" s="253"/>
      <c r="JHA1031" s="253"/>
      <c r="JHB1031" s="253"/>
      <c r="JHC1031" s="253"/>
      <c r="JHD1031" s="253"/>
      <c r="JHE1031" s="253"/>
      <c r="JHF1031" s="253"/>
      <c r="JHG1031" s="253"/>
      <c r="JHH1031" s="253"/>
      <c r="JHI1031" s="253"/>
      <c r="JHJ1031" s="253"/>
      <c r="JHK1031" s="253"/>
      <c r="JHL1031" s="253"/>
      <c r="JHM1031" s="253"/>
      <c r="JHN1031" s="253"/>
      <c r="JHO1031" s="253"/>
      <c r="JHP1031" s="253"/>
      <c r="JHQ1031" s="253"/>
      <c r="JHR1031" s="253"/>
      <c r="JHS1031" s="253"/>
      <c r="JHT1031" s="253"/>
      <c r="JHU1031" s="253"/>
      <c r="JHV1031" s="253"/>
      <c r="JHW1031" s="253"/>
      <c r="JHX1031" s="253"/>
      <c r="JHY1031" s="253"/>
      <c r="JHZ1031" s="253"/>
      <c r="JIA1031" s="253"/>
      <c r="JIB1031" s="253"/>
      <c r="JIC1031" s="253"/>
      <c r="JID1031" s="253"/>
      <c r="JIE1031" s="253"/>
      <c r="JIF1031" s="253"/>
      <c r="JIG1031" s="253"/>
      <c r="JIH1031" s="253"/>
      <c r="JII1031" s="253"/>
      <c r="JIJ1031" s="253"/>
      <c r="JIK1031" s="253"/>
      <c r="JIL1031" s="253"/>
      <c r="JIM1031" s="253"/>
      <c r="JIN1031" s="253"/>
      <c r="JIO1031" s="253"/>
      <c r="JIP1031" s="253"/>
      <c r="JIQ1031" s="253"/>
      <c r="JIR1031" s="253"/>
      <c r="JIS1031" s="253"/>
      <c r="JIT1031" s="253"/>
      <c r="JIU1031" s="253"/>
      <c r="JIV1031" s="253"/>
      <c r="JIW1031" s="253"/>
      <c r="JIX1031" s="253"/>
      <c r="JIY1031" s="253"/>
      <c r="JIZ1031" s="253"/>
      <c r="JJA1031" s="253"/>
      <c r="JJB1031" s="253"/>
      <c r="JJC1031" s="253"/>
      <c r="JJD1031" s="253"/>
      <c r="JJE1031" s="253"/>
      <c r="JJF1031" s="253"/>
      <c r="JJG1031" s="253"/>
      <c r="JJH1031" s="253"/>
      <c r="JJI1031" s="253"/>
      <c r="JJJ1031" s="253"/>
      <c r="JJK1031" s="253"/>
      <c r="JJL1031" s="253"/>
      <c r="JJM1031" s="253"/>
      <c r="JJN1031" s="253"/>
      <c r="JJO1031" s="253"/>
      <c r="JJP1031" s="253"/>
      <c r="JJQ1031" s="253"/>
      <c r="JJR1031" s="253"/>
      <c r="JJS1031" s="253"/>
      <c r="JJT1031" s="253"/>
      <c r="JJU1031" s="253"/>
      <c r="JJV1031" s="253"/>
      <c r="JJW1031" s="253"/>
      <c r="JJX1031" s="253"/>
      <c r="JJY1031" s="253"/>
      <c r="JJZ1031" s="253"/>
      <c r="JKA1031" s="253"/>
      <c r="JKB1031" s="253"/>
      <c r="JKC1031" s="253"/>
      <c r="JKD1031" s="253"/>
      <c r="JKE1031" s="253"/>
      <c r="JKF1031" s="253"/>
      <c r="JKG1031" s="253"/>
      <c r="JKH1031" s="253"/>
      <c r="JKI1031" s="253"/>
      <c r="JKJ1031" s="253"/>
      <c r="JKK1031" s="253"/>
      <c r="JKL1031" s="253"/>
      <c r="JKM1031" s="253"/>
      <c r="JKN1031" s="253"/>
      <c r="JKO1031" s="253"/>
      <c r="JKP1031" s="253"/>
      <c r="JKQ1031" s="253"/>
      <c r="JKR1031" s="253"/>
      <c r="JKS1031" s="253"/>
      <c r="JKT1031" s="253"/>
      <c r="JKU1031" s="253"/>
      <c r="JKV1031" s="253"/>
      <c r="JKW1031" s="253"/>
      <c r="JKX1031" s="253"/>
      <c r="JKY1031" s="253"/>
      <c r="JKZ1031" s="253"/>
      <c r="JLA1031" s="253"/>
      <c r="JLB1031" s="253"/>
      <c r="JLC1031" s="253"/>
      <c r="JLD1031" s="253"/>
      <c r="JLE1031" s="253"/>
      <c r="JLF1031" s="253"/>
      <c r="JLG1031" s="253"/>
      <c r="JLH1031" s="253"/>
      <c r="JLI1031" s="253"/>
      <c r="JLJ1031" s="253"/>
      <c r="JLK1031" s="253"/>
      <c r="JLL1031" s="253"/>
      <c r="JLM1031" s="253"/>
      <c r="JLN1031" s="253"/>
      <c r="JLO1031" s="253"/>
      <c r="JLP1031" s="253"/>
      <c r="JLQ1031" s="253"/>
      <c r="JLR1031" s="253"/>
      <c r="JLS1031" s="253"/>
      <c r="JLT1031" s="253"/>
      <c r="JLU1031" s="253"/>
      <c r="JLV1031" s="253"/>
      <c r="JLW1031" s="253"/>
      <c r="JLX1031" s="253"/>
      <c r="JLY1031" s="253"/>
      <c r="JLZ1031" s="253"/>
      <c r="JMA1031" s="253"/>
      <c r="JMB1031" s="253"/>
      <c r="JMC1031" s="253"/>
      <c r="JMD1031" s="253"/>
      <c r="JME1031" s="253"/>
      <c r="JMF1031" s="253"/>
      <c r="JMG1031" s="253"/>
      <c r="JMH1031" s="253"/>
      <c r="JMI1031" s="253"/>
      <c r="JMJ1031" s="253"/>
      <c r="JMK1031" s="253"/>
      <c r="JML1031" s="253"/>
      <c r="JMM1031" s="253"/>
      <c r="JMN1031" s="253"/>
      <c r="JMO1031" s="253"/>
      <c r="JMP1031" s="253"/>
      <c r="JMQ1031" s="253"/>
      <c r="JMR1031" s="253"/>
      <c r="JMS1031" s="253"/>
      <c r="JMT1031" s="253"/>
      <c r="JMU1031" s="253"/>
      <c r="JMV1031" s="253"/>
      <c r="JMW1031" s="253"/>
      <c r="JMX1031" s="253"/>
      <c r="JMY1031" s="253"/>
      <c r="JMZ1031" s="253"/>
      <c r="JNA1031" s="253"/>
      <c r="JNB1031" s="253"/>
      <c r="JNC1031" s="253"/>
      <c r="JND1031" s="253"/>
      <c r="JNE1031" s="253"/>
      <c r="JNF1031" s="253"/>
      <c r="JNG1031" s="253"/>
      <c r="JNH1031" s="253"/>
      <c r="JNI1031" s="253"/>
      <c r="JNJ1031" s="253"/>
      <c r="JNK1031" s="253"/>
      <c r="JNL1031" s="253"/>
      <c r="JNM1031" s="253"/>
      <c r="JNN1031" s="253"/>
      <c r="JNO1031" s="253"/>
      <c r="JNP1031" s="253"/>
      <c r="JNQ1031" s="253"/>
      <c r="JNR1031" s="253"/>
      <c r="JNS1031" s="253"/>
      <c r="JNT1031" s="253"/>
      <c r="JNU1031" s="253"/>
      <c r="JNV1031" s="253"/>
      <c r="JNW1031" s="253"/>
      <c r="JNX1031" s="253"/>
      <c r="JNY1031" s="253"/>
      <c r="JNZ1031" s="253"/>
      <c r="JOA1031" s="253"/>
      <c r="JOB1031" s="253"/>
      <c r="JOC1031" s="253"/>
      <c r="JOD1031" s="253"/>
      <c r="JOE1031" s="253"/>
      <c r="JOF1031" s="253"/>
      <c r="JOG1031" s="253"/>
      <c r="JOH1031" s="253"/>
      <c r="JOI1031" s="253"/>
      <c r="JOJ1031" s="253"/>
      <c r="JOK1031" s="253"/>
      <c r="JOL1031" s="253"/>
      <c r="JOM1031" s="253"/>
      <c r="JON1031" s="253"/>
      <c r="JOO1031" s="253"/>
      <c r="JOP1031" s="253"/>
      <c r="JOQ1031" s="253"/>
      <c r="JOR1031" s="253"/>
      <c r="JOS1031" s="253"/>
      <c r="JOT1031" s="253"/>
      <c r="JOU1031" s="253"/>
      <c r="JOV1031" s="253"/>
      <c r="JOW1031" s="253"/>
      <c r="JOX1031" s="253"/>
      <c r="JOY1031" s="253"/>
      <c r="JOZ1031" s="253"/>
      <c r="JPA1031" s="253"/>
      <c r="JPB1031" s="253"/>
      <c r="JPC1031" s="253"/>
      <c r="JPD1031" s="253"/>
      <c r="JPE1031" s="253"/>
      <c r="JPF1031" s="253"/>
      <c r="JPG1031" s="253"/>
      <c r="JPH1031" s="253"/>
      <c r="JPI1031" s="253"/>
      <c r="JPJ1031" s="253"/>
      <c r="JPK1031" s="253"/>
      <c r="JPL1031" s="253"/>
      <c r="JPM1031" s="253"/>
      <c r="JPN1031" s="253"/>
      <c r="JPO1031" s="253"/>
      <c r="JPP1031" s="253"/>
      <c r="JPQ1031" s="253"/>
      <c r="JPR1031" s="253"/>
      <c r="JPS1031" s="253"/>
      <c r="JPT1031" s="253"/>
      <c r="JPU1031" s="253"/>
      <c r="JPV1031" s="253"/>
      <c r="JPW1031" s="253"/>
      <c r="JPX1031" s="253"/>
      <c r="JPY1031" s="253"/>
      <c r="JPZ1031" s="253"/>
      <c r="JQA1031" s="253"/>
      <c r="JQB1031" s="253"/>
      <c r="JQC1031" s="253"/>
      <c r="JQD1031" s="253"/>
      <c r="JQE1031" s="253"/>
      <c r="JQF1031" s="253"/>
      <c r="JQG1031" s="253"/>
      <c r="JQH1031" s="253"/>
      <c r="JQI1031" s="253"/>
      <c r="JQJ1031" s="253"/>
      <c r="JQK1031" s="253"/>
      <c r="JQL1031" s="253"/>
      <c r="JQM1031" s="253"/>
      <c r="JQN1031" s="253"/>
      <c r="JQO1031" s="253"/>
      <c r="JQP1031" s="253"/>
      <c r="JQQ1031" s="253"/>
      <c r="JQR1031" s="253"/>
      <c r="JQS1031" s="253"/>
      <c r="JQT1031" s="253"/>
      <c r="JQU1031" s="253"/>
      <c r="JQV1031" s="253"/>
      <c r="JQW1031" s="253"/>
      <c r="JQX1031" s="253"/>
      <c r="JQY1031" s="253"/>
      <c r="JQZ1031" s="253"/>
      <c r="JRA1031" s="253"/>
      <c r="JRB1031" s="253"/>
      <c r="JRC1031" s="253"/>
      <c r="JRD1031" s="253"/>
      <c r="JRE1031" s="253"/>
      <c r="JRF1031" s="253"/>
      <c r="JRG1031" s="253"/>
      <c r="JRH1031" s="253"/>
      <c r="JRI1031" s="253"/>
      <c r="JRJ1031" s="253"/>
      <c r="JRK1031" s="253"/>
      <c r="JRL1031" s="253"/>
      <c r="JRM1031" s="253"/>
      <c r="JRN1031" s="253"/>
      <c r="JRO1031" s="253"/>
      <c r="JRP1031" s="253"/>
      <c r="JRQ1031" s="253"/>
      <c r="JRR1031" s="253"/>
      <c r="JRS1031" s="253"/>
      <c r="JRT1031" s="253"/>
      <c r="JRU1031" s="253"/>
      <c r="JRV1031" s="253"/>
      <c r="JRW1031" s="253"/>
      <c r="JRX1031" s="253"/>
      <c r="JRY1031" s="253"/>
      <c r="JRZ1031" s="253"/>
      <c r="JSA1031" s="253"/>
      <c r="JSB1031" s="253"/>
      <c r="JSC1031" s="253"/>
      <c r="JSD1031" s="253"/>
      <c r="JSE1031" s="253"/>
      <c r="JSF1031" s="253"/>
      <c r="JSG1031" s="253"/>
      <c r="JSH1031" s="253"/>
      <c r="JSI1031" s="253"/>
      <c r="JSJ1031" s="253"/>
      <c r="JSK1031" s="253"/>
      <c r="JSL1031" s="253"/>
      <c r="JSM1031" s="253"/>
      <c r="JSN1031" s="253"/>
      <c r="JSO1031" s="253"/>
      <c r="JSP1031" s="253"/>
      <c r="JSQ1031" s="253"/>
      <c r="JSR1031" s="253"/>
      <c r="JSS1031" s="253"/>
      <c r="JST1031" s="253"/>
      <c r="JSU1031" s="253"/>
      <c r="JSV1031" s="253"/>
      <c r="JSW1031" s="253"/>
      <c r="JSX1031" s="253"/>
      <c r="JSY1031" s="253"/>
      <c r="JSZ1031" s="253"/>
      <c r="JTA1031" s="253"/>
      <c r="JTB1031" s="253"/>
      <c r="JTC1031" s="253"/>
      <c r="JTD1031" s="253"/>
      <c r="JTE1031" s="253"/>
      <c r="JTF1031" s="253"/>
      <c r="JTG1031" s="253"/>
      <c r="JTH1031" s="253"/>
      <c r="JTI1031" s="253"/>
      <c r="JTJ1031" s="253"/>
      <c r="JTK1031" s="253"/>
      <c r="JTL1031" s="253"/>
      <c r="JTM1031" s="253"/>
      <c r="JTN1031" s="253"/>
      <c r="JTO1031" s="253"/>
      <c r="JTP1031" s="253"/>
      <c r="JTQ1031" s="253"/>
      <c r="JTR1031" s="253"/>
      <c r="JTS1031" s="253"/>
      <c r="JTT1031" s="253"/>
      <c r="JTU1031" s="253"/>
      <c r="JTV1031" s="253"/>
      <c r="JTW1031" s="253"/>
      <c r="JTX1031" s="253"/>
      <c r="JTY1031" s="253"/>
      <c r="JTZ1031" s="253"/>
      <c r="JUA1031" s="253"/>
      <c r="JUB1031" s="253"/>
      <c r="JUC1031" s="253"/>
      <c r="JUD1031" s="253"/>
      <c r="JUE1031" s="253"/>
      <c r="JUF1031" s="253"/>
      <c r="JUG1031" s="253"/>
      <c r="JUH1031" s="253"/>
      <c r="JUI1031" s="253"/>
      <c r="JUJ1031" s="253"/>
      <c r="JUK1031" s="253"/>
      <c r="JUL1031" s="253"/>
      <c r="JUM1031" s="253"/>
      <c r="JUN1031" s="253"/>
      <c r="JUO1031" s="253"/>
      <c r="JUP1031" s="253"/>
      <c r="JUQ1031" s="253"/>
      <c r="JUR1031" s="253"/>
      <c r="JUS1031" s="253"/>
      <c r="JUT1031" s="253"/>
      <c r="JUU1031" s="253"/>
      <c r="JUV1031" s="253"/>
      <c r="JUW1031" s="253"/>
      <c r="JUX1031" s="253"/>
      <c r="JUY1031" s="253"/>
      <c r="JUZ1031" s="253"/>
      <c r="JVA1031" s="253"/>
      <c r="JVB1031" s="253"/>
      <c r="JVC1031" s="253"/>
      <c r="JVD1031" s="253"/>
      <c r="JVE1031" s="253"/>
      <c r="JVF1031" s="253"/>
      <c r="JVG1031" s="253"/>
      <c r="JVH1031" s="253"/>
      <c r="JVI1031" s="253"/>
      <c r="JVJ1031" s="253"/>
      <c r="JVK1031" s="253"/>
      <c r="JVL1031" s="253"/>
      <c r="JVM1031" s="253"/>
      <c r="JVN1031" s="253"/>
      <c r="JVO1031" s="253"/>
      <c r="JVP1031" s="253"/>
      <c r="JVQ1031" s="253"/>
      <c r="JVR1031" s="253"/>
      <c r="JVS1031" s="253"/>
      <c r="JVT1031" s="253"/>
      <c r="JVU1031" s="253"/>
      <c r="JVV1031" s="253"/>
      <c r="JVW1031" s="253"/>
      <c r="JVX1031" s="253"/>
      <c r="JVY1031" s="253"/>
      <c r="JVZ1031" s="253"/>
      <c r="JWA1031" s="253"/>
      <c r="JWB1031" s="253"/>
      <c r="JWC1031" s="253"/>
      <c r="JWD1031" s="253"/>
      <c r="JWE1031" s="253"/>
      <c r="JWF1031" s="253"/>
      <c r="JWG1031" s="253"/>
      <c r="JWH1031" s="253"/>
      <c r="JWI1031" s="253"/>
      <c r="JWJ1031" s="253"/>
      <c r="JWK1031" s="253"/>
      <c r="JWL1031" s="253"/>
      <c r="JWM1031" s="253"/>
      <c r="JWN1031" s="253"/>
      <c r="JWO1031" s="253"/>
      <c r="JWP1031" s="253"/>
      <c r="JWQ1031" s="253"/>
      <c r="JWR1031" s="253"/>
      <c r="JWS1031" s="253"/>
      <c r="JWT1031" s="253"/>
      <c r="JWU1031" s="253"/>
      <c r="JWV1031" s="253"/>
      <c r="JWW1031" s="253"/>
      <c r="JWX1031" s="253"/>
      <c r="JWY1031" s="253"/>
      <c r="JWZ1031" s="253"/>
      <c r="JXA1031" s="253"/>
      <c r="JXB1031" s="253"/>
      <c r="JXC1031" s="253"/>
      <c r="JXD1031" s="253"/>
      <c r="JXE1031" s="253"/>
      <c r="JXF1031" s="253"/>
      <c r="JXG1031" s="253"/>
      <c r="JXH1031" s="253"/>
      <c r="JXI1031" s="253"/>
      <c r="JXJ1031" s="253"/>
      <c r="JXK1031" s="253"/>
      <c r="JXL1031" s="253"/>
      <c r="JXM1031" s="253"/>
      <c r="JXN1031" s="253"/>
      <c r="JXO1031" s="253"/>
      <c r="JXP1031" s="253"/>
      <c r="JXQ1031" s="253"/>
      <c r="JXR1031" s="253"/>
      <c r="JXS1031" s="253"/>
      <c r="JXT1031" s="253"/>
      <c r="JXU1031" s="253"/>
      <c r="JXV1031" s="253"/>
      <c r="JXW1031" s="253"/>
      <c r="JXX1031" s="253"/>
      <c r="JXY1031" s="253"/>
      <c r="JXZ1031" s="253"/>
      <c r="JYA1031" s="253"/>
      <c r="JYB1031" s="253"/>
      <c r="JYC1031" s="253"/>
      <c r="JYD1031" s="253"/>
      <c r="JYE1031" s="253"/>
      <c r="JYF1031" s="253"/>
      <c r="JYG1031" s="253"/>
      <c r="JYH1031" s="253"/>
      <c r="JYI1031" s="253"/>
      <c r="JYJ1031" s="253"/>
      <c r="JYK1031" s="253"/>
      <c r="JYL1031" s="253"/>
      <c r="JYM1031" s="253"/>
      <c r="JYN1031" s="253"/>
      <c r="JYO1031" s="253"/>
      <c r="JYP1031" s="253"/>
      <c r="JYQ1031" s="253"/>
      <c r="JYR1031" s="253"/>
      <c r="JYS1031" s="253"/>
      <c r="JYT1031" s="253"/>
      <c r="JYU1031" s="253"/>
      <c r="JYV1031" s="253"/>
      <c r="JYW1031" s="253"/>
      <c r="JYX1031" s="253"/>
      <c r="JYY1031" s="253"/>
      <c r="JYZ1031" s="253"/>
      <c r="JZA1031" s="253"/>
      <c r="JZB1031" s="253"/>
      <c r="JZC1031" s="253"/>
      <c r="JZD1031" s="253"/>
      <c r="JZE1031" s="253"/>
      <c r="JZF1031" s="253"/>
      <c r="JZG1031" s="253"/>
      <c r="JZH1031" s="253"/>
      <c r="JZI1031" s="253"/>
      <c r="JZJ1031" s="253"/>
      <c r="JZK1031" s="253"/>
      <c r="JZL1031" s="253"/>
      <c r="JZM1031" s="253"/>
      <c r="JZN1031" s="253"/>
      <c r="JZO1031" s="253"/>
      <c r="JZP1031" s="253"/>
      <c r="JZQ1031" s="253"/>
      <c r="JZR1031" s="253"/>
      <c r="JZS1031" s="253"/>
      <c r="JZT1031" s="253"/>
      <c r="JZU1031" s="253"/>
      <c r="JZV1031" s="253"/>
      <c r="JZW1031" s="253"/>
      <c r="JZX1031" s="253"/>
      <c r="JZY1031" s="253"/>
      <c r="JZZ1031" s="253"/>
      <c r="KAA1031" s="253"/>
      <c r="KAB1031" s="253"/>
      <c r="KAC1031" s="253"/>
      <c r="KAD1031" s="253"/>
      <c r="KAE1031" s="253"/>
      <c r="KAF1031" s="253"/>
      <c r="KAG1031" s="253"/>
      <c r="KAH1031" s="253"/>
      <c r="KAI1031" s="253"/>
      <c r="KAJ1031" s="253"/>
      <c r="KAK1031" s="253"/>
      <c r="KAL1031" s="253"/>
      <c r="KAM1031" s="253"/>
      <c r="KAN1031" s="253"/>
      <c r="KAO1031" s="253"/>
      <c r="KAP1031" s="253"/>
      <c r="KAQ1031" s="253"/>
      <c r="KAR1031" s="253"/>
      <c r="KAS1031" s="253"/>
      <c r="KAT1031" s="253"/>
      <c r="KAU1031" s="253"/>
      <c r="KAV1031" s="253"/>
      <c r="KAW1031" s="253"/>
      <c r="KAX1031" s="253"/>
      <c r="KAY1031" s="253"/>
      <c r="KAZ1031" s="253"/>
      <c r="KBA1031" s="253"/>
      <c r="KBB1031" s="253"/>
      <c r="KBC1031" s="253"/>
      <c r="KBD1031" s="253"/>
      <c r="KBE1031" s="253"/>
      <c r="KBF1031" s="253"/>
      <c r="KBG1031" s="253"/>
      <c r="KBH1031" s="253"/>
      <c r="KBI1031" s="253"/>
      <c r="KBJ1031" s="253"/>
      <c r="KBK1031" s="253"/>
      <c r="KBL1031" s="253"/>
      <c r="KBM1031" s="253"/>
      <c r="KBN1031" s="253"/>
      <c r="KBO1031" s="253"/>
      <c r="KBP1031" s="253"/>
      <c r="KBQ1031" s="253"/>
      <c r="KBR1031" s="253"/>
      <c r="KBS1031" s="253"/>
      <c r="KBT1031" s="253"/>
      <c r="KBU1031" s="253"/>
      <c r="KBV1031" s="253"/>
      <c r="KBW1031" s="253"/>
      <c r="KBX1031" s="253"/>
      <c r="KBY1031" s="253"/>
      <c r="KBZ1031" s="253"/>
      <c r="KCA1031" s="253"/>
      <c r="KCB1031" s="253"/>
      <c r="KCC1031" s="253"/>
      <c r="KCD1031" s="253"/>
      <c r="KCE1031" s="253"/>
      <c r="KCF1031" s="253"/>
      <c r="KCG1031" s="253"/>
      <c r="KCH1031" s="253"/>
      <c r="KCI1031" s="253"/>
      <c r="KCJ1031" s="253"/>
      <c r="KCK1031" s="253"/>
      <c r="KCL1031" s="253"/>
      <c r="KCM1031" s="253"/>
      <c r="KCN1031" s="253"/>
      <c r="KCO1031" s="253"/>
      <c r="KCP1031" s="253"/>
      <c r="KCQ1031" s="253"/>
      <c r="KCR1031" s="253"/>
      <c r="KCS1031" s="253"/>
      <c r="KCT1031" s="253"/>
      <c r="KCU1031" s="253"/>
      <c r="KCV1031" s="253"/>
      <c r="KCW1031" s="253"/>
      <c r="KCX1031" s="253"/>
      <c r="KCY1031" s="253"/>
      <c r="KCZ1031" s="253"/>
      <c r="KDA1031" s="253"/>
      <c r="KDB1031" s="253"/>
      <c r="KDC1031" s="253"/>
      <c r="KDD1031" s="253"/>
      <c r="KDE1031" s="253"/>
      <c r="KDF1031" s="253"/>
      <c r="KDG1031" s="253"/>
      <c r="KDH1031" s="253"/>
      <c r="KDI1031" s="253"/>
      <c r="KDJ1031" s="253"/>
      <c r="KDK1031" s="253"/>
      <c r="KDL1031" s="253"/>
      <c r="KDM1031" s="253"/>
      <c r="KDN1031" s="253"/>
      <c r="KDO1031" s="253"/>
      <c r="KDP1031" s="253"/>
      <c r="KDQ1031" s="253"/>
      <c r="KDR1031" s="253"/>
      <c r="KDS1031" s="253"/>
      <c r="KDT1031" s="253"/>
      <c r="KDU1031" s="253"/>
      <c r="KDV1031" s="253"/>
      <c r="KDW1031" s="253"/>
      <c r="KDX1031" s="253"/>
      <c r="KDY1031" s="253"/>
      <c r="KDZ1031" s="253"/>
      <c r="KEA1031" s="253"/>
      <c r="KEB1031" s="253"/>
      <c r="KEC1031" s="253"/>
      <c r="KED1031" s="253"/>
      <c r="KEE1031" s="253"/>
      <c r="KEF1031" s="253"/>
      <c r="KEG1031" s="253"/>
      <c r="KEH1031" s="253"/>
      <c r="KEI1031" s="253"/>
      <c r="KEJ1031" s="253"/>
      <c r="KEK1031" s="253"/>
      <c r="KEL1031" s="253"/>
      <c r="KEM1031" s="253"/>
      <c r="KEN1031" s="253"/>
      <c r="KEO1031" s="253"/>
      <c r="KEP1031" s="253"/>
      <c r="KEQ1031" s="253"/>
      <c r="KER1031" s="253"/>
      <c r="KES1031" s="253"/>
      <c r="KET1031" s="253"/>
      <c r="KEU1031" s="253"/>
      <c r="KEV1031" s="253"/>
      <c r="KEW1031" s="253"/>
      <c r="KEX1031" s="253"/>
      <c r="KEY1031" s="253"/>
      <c r="KEZ1031" s="253"/>
      <c r="KFA1031" s="253"/>
      <c r="KFB1031" s="253"/>
      <c r="KFC1031" s="253"/>
      <c r="KFD1031" s="253"/>
      <c r="KFE1031" s="253"/>
      <c r="KFF1031" s="253"/>
      <c r="KFG1031" s="253"/>
      <c r="KFH1031" s="253"/>
      <c r="KFI1031" s="253"/>
      <c r="KFJ1031" s="253"/>
      <c r="KFK1031" s="253"/>
      <c r="KFL1031" s="253"/>
      <c r="KFM1031" s="253"/>
      <c r="KFN1031" s="253"/>
      <c r="KFO1031" s="253"/>
      <c r="KFP1031" s="253"/>
      <c r="KFQ1031" s="253"/>
      <c r="KFR1031" s="253"/>
      <c r="KFS1031" s="253"/>
      <c r="KFT1031" s="253"/>
      <c r="KFU1031" s="253"/>
      <c r="KFV1031" s="253"/>
      <c r="KFW1031" s="253"/>
      <c r="KFX1031" s="253"/>
      <c r="KFY1031" s="253"/>
      <c r="KFZ1031" s="253"/>
      <c r="KGA1031" s="253"/>
      <c r="KGB1031" s="253"/>
      <c r="KGC1031" s="253"/>
      <c r="KGD1031" s="253"/>
      <c r="KGE1031" s="253"/>
      <c r="KGF1031" s="253"/>
      <c r="KGG1031" s="253"/>
      <c r="KGH1031" s="253"/>
      <c r="KGI1031" s="253"/>
      <c r="KGJ1031" s="253"/>
      <c r="KGK1031" s="253"/>
      <c r="KGL1031" s="253"/>
      <c r="KGM1031" s="253"/>
      <c r="KGN1031" s="253"/>
      <c r="KGO1031" s="253"/>
      <c r="KGP1031" s="253"/>
      <c r="KGQ1031" s="253"/>
      <c r="KGR1031" s="253"/>
      <c r="KGS1031" s="253"/>
      <c r="KGT1031" s="253"/>
      <c r="KGU1031" s="253"/>
      <c r="KGV1031" s="253"/>
      <c r="KGW1031" s="253"/>
      <c r="KGX1031" s="253"/>
      <c r="KGY1031" s="253"/>
      <c r="KGZ1031" s="253"/>
      <c r="KHA1031" s="253"/>
      <c r="KHB1031" s="253"/>
      <c r="KHC1031" s="253"/>
      <c r="KHD1031" s="253"/>
      <c r="KHE1031" s="253"/>
      <c r="KHF1031" s="253"/>
      <c r="KHG1031" s="253"/>
      <c r="KHH1031" s="253"/>
      <c r="KHI1031" s="253"/>
      <c r="KHJ1031" s="253"/>
      <c r="KHK1031" s="253"/>
      <c r="KHL1031" s="253"/>
      <c r="KHM1031" s="253"/>
      <c r="KHN1031" s="253"/>
      <c r="KHO1031" s="253"/>
      <c r="KHP1031" s="253"/>
      <c r="KHQ1031" s="253"/>
      <c r="KHR1031" s="253"/>
      <c r="KHS1031" s="253"/>
      <c r="KHT1031" s="253"/>
      <c r="KHU1031" s="253"/>
      <c r="KHV1031" s="253"/>
      <c r="KHW1031" s="253"/>
      <c r="KHX1031" s="253"/>
      <c r="KHY1031" s="253"/>
      <c r="KHZ1031" s="253"/>
      <c r="KIA1031" s="253"/>
      <c r="KIB1031" s="253"/>
      <c r="KIC1031" s="253"/>
      <c r="KID1031" s="253"/>
      <c r="KIE1031" s="253"/>
      <c r="KIF1031" s="253"/>
      <c r="KIG1031" s="253"/>
      <c r="KIH1031" s="253"/>
      <c r="KII1031" s="253"/>
      <c r="KIJ1031" s="253"/>
      <c r="KIK1031" s="253"/>
      <c r="KIL1031" s="253"/>
      <c r="KIM1031" s="253"/>
      <c r="KIN1031" s="253"/>
      <c r="KIO1031" s="253"/>
      <c r="KIP1031" s="253"/>
      <c r="KIQ1031" s="253"/>
      <c r="KIR1031" s="253"/>
      <c r="KIS1031" s="253"/>
      <c r="KIT1031" s="253"/>
      <c r="KIU1031" s="253"/>
      <c r="KIV1031" s="253"/>
      <c r="KIW1031" s="253"/>
      <c r="KIX1031" s="253"/>
      <c r="KIY1031" s="253"/>
      <c r="KIZ1031" s="253"/>
      <c r="KJA1031" s="253"/>
      <c r="KJB1031" s="253"/>
      <c r="KJC1031" s="253"/>
      <c r="KJD1031" s="253"/>
      <c r="KJE1031" s="253"/>
      <c r="KJF1031" s="253"/>
      <c r="KJG1031" s="253"/>
      <c r="KJH1031" s="253"/>
      <c r="KJI1031" s="253"/>
      <c r="KJJ1031" s="253"/>
      <c r="KJK1031" s="253"/>
      <c r="KJL1031" s="253"/>
      <c r="KJM1031" s="253"/>
      <c r="KJN1031" s="253"/>
      <c r="KJO1031" s="253"/>
      <c r="KJP1031" s="253"/>
      <c r="KJQ1031" s="253"/>
      <c r="KJR1031" s="253"/>
      <c r="KJS1031" s="253"/>
      <c r="KJT1031" s="253"/>
      <c r="KJU1031" s="253"/>
      <c r="KJV1031" s="253"/>
      <c r="KJW1031" s="253"/>
      <c r="KJX1031" s="253"/>
      <c r="KJY1031" s="253"/>
      <c r="KJZ1031" s="253"/>
      <c r="KKA1031" s="253"/>
      <c r="KKB1031" s="253"/>
      <c r="KKC1031" s="253"/>
      <c r="KKD1031" s="253"/>
      <c r="KKE1031" s="253"/>
      <c r="KKF1031" s="253"/>
      <c r="KKG1031" s="253"/>
      <c r="KKH1031" s="253"/>
      <c r="KKI1031" s="253"/>
      <c r="KKJ1031" s="253"/>
      <c r="KKK1031" s="253"/>
      <c r="KKL1031" s="253"/>
      <c r="KKM1031" s="253"/>
      <c r="KKN1031" s="253"/>
      <c r="KKO1031" s="253"/>
      <c r="KKP1031" s="253"/>
      <c r="KKQ1031" s="253"/>
      <c r="KKR1031" s="253"/>
      <c r="KKS1031" s="253"/>
      <c r="KKT1031" s="253"/>
      <c r="KKU1031" s="253"/>
      <c r="KKV1031" s="253"/>
      <c r="KKW1031" s="253"/>
      <c r="KKX1031" s="253"/>
      <c r="KKY1031" s="253"/>
      <c r="KKZ1031" s="253"/>
      <c r="KLA1031" s="253"/>
      <c r="KLB1031" s="253"/>
      <c r="KLC1031" s="253"/>
      <c r="KLD1031" s="253"/>
      <c r="KLE1031" s="253"/>
      <c r="KLF1031" s="253"/>
      <c r="KLG1031" s="253"/>
      <c r="KLH1031" s="253"/>
      <c r="KLI1031" s="253"/>
      <c r="KLJ1031" s="253"/>
      <c r="KLK1031" s="253"/>
      <c r="KLL1031" s="253"/>
      <c r="KLM1031" s="253"/>
      <c r="KLN1031" s="253"/>
      <c r="KLO1031" s="253"/>
      <c r="KLP1031" s="253"/>
      <c r="KLQ1031" s="253"/>
      <c r="KLR1031" s="253"/>
      <c r="KLS1031" s="253"/>
      <c r="KLT1031" s="253"/>
      <c r="KLU1031" s="253"/>
      <c r="KLV1031" s="253"/>
      <c r="KLW1031" s="253"/>
      <c r="KLX1031" s="253"/>
      <c r="KLY1031" s="253"/>
      <c r="KLZ1031" s="253"/>
      <c r="KMA1031" s="253"/>
      <c r="KMB1031" s="253"/>
      <c r="KMC1031" s="253"/>
      <c r="KMD1031" s="253"/>
      <c r="KME1031" s="253"/>
      <c r="KMF1031" s="253"/>
      <c r="KMG1031" s="253"/>
      <c r="KMH1031" s="253"/>
      <c r="KMI1031" s="253"/>
      <c r="KMJ1031" s="253"/>
      <c r="KMK1031" s="253"/>
      <c r="KML1031" s="253"/>
      <c r="KMM1031" s="253"/>
      <c r="KMN1031" s="253"/>
      <c r="KMO1031" s="253"/>
      <c r="KMP1031" s="253"/>
      <c r="KMQ1031" s="253"/>
      <c r="KMR1031" s="253"/>
      <c r="KMS1031" s="253"/>
      <c r="KMT1031" s="253"/>
      <c r="KMU1031" s="253"/>
      <c r="KMV1031" s="253"/>
      <c r="KMW1031" s="253"/>
      <c r="KMX1031" s="253"/>
      <c r="KMY1031" s="253"/>
      <c r="KMZ1031" s="253"/>
      <c r="KNA1031" s="253"/>
      <c r="KNB1031" s="253"/>
      <c r="KNC1031" s="253"/>
      <c r="KND1031" s="253"/>
      <c r="KNE1031" s="253"/>
      <c r="KNF1031" s="253"/>
      <c r="KNG1031" s="253"/>
      <c r="KNH1031" s="253"/>
      <c r="KNI1031" s="253"/>
      <c r="KNJ1031" s="253"/>
      <c r="KNK1031" s="253"/>
      <c r="KNL1031" s="253"/>
      <c r="KNM1031" s="253"/>
      <c r="KNN1031" s="253"/>
      <c r="KNO1031" s="253"/>
      <c r="KNP1031" s="253"/>
      <c r="KNQ1031" s="253"/>
      <c r="KNR1031" s="253"/>
      <c r="KNS1031" s="253"/>
      <c r="KNT1031" s="253"/>
      <c r="KNU1031" s="253"/>
      <c r="KNV1031" s="253"/>
      <c r="KNW1031" s="253"/>
      <c r="KNX1031" s="253"/>
      <c r="KNY1031" s="253"/>
      <c r="KNZ1031" s="253"/>
      <c r="KOA1031" s="253"/>
      <c r="KOB1031" s="253"/>
      <c r="KOC1031" s="253"/>
      <c r="KOD1031" s="253"/>
      <c r="KOE1031" s="253"/>
      <c r="KOF1031" s="253"/>
      <c r="KOG1031" s="253"/>
      <c r="KOH1031" s="253"/>
      <c r="KOI1031" s="253"/>
      <c r="KOJ1031" s="253"/>
      <c r="KOK1031" s="253"/>
      <c r="KOL1031" s="253"/>
      <c r="KOM1031" s="253"/>
      <c r="KON1031" s="253"/>
      <c r="KOO1031" s="253"/>
      <c r="KOP1031" s="253"/>
      <c r="KOQ1031" s="253"/>
      <c r="KOR1031" s="253"/>
      <c r="KOS1031" s="253"/>
      <c r="KOT1031" s="253"/>
      <c r="KOU1031" s="253"/>
      <c r="KOV1031" s="253"/>
      <c r="KOW1031" s="253"/>
      <c r="KOX1031" s="253"/>
      <c r="KOY1031" s="253"/>
      <c r="KOZ1031" s="253"/>
      <c r="KPA1031" s="253"/>
      <c r="KPB1031" s="253"/>
      <c r="KPC1031" s="253"/>
      <c r="KPD1031" s="253"/>
      <c r="KPE1031" s="253"/>
      <c r="KPF1031" s="253"/>
      <c r="KPG1031" s="253"/>
      <c r="KPH1031" s="253"/>
      <c r="KPI1031" s="253"/>
      <c r="KPJ1031" s="253"/>
      <c r="KPK1031" s="253"/>
      <c r="KPL1031" s="253"/>
      <c r="KPM1031" s="253"/>
      <c r="KPN1031" s="253"/>
      <c r="KPO1031" s="253"/>
      <c r="KPP1031" s="253"/>
      <c r="KPQ1031" s="253"/>
      <c r="KPR1031" s="253"/>
      <c r="KPS1031" s="253"/>
      <c r="KPT1031" s="253"/>
      <c r="KPU1031" s="253"/>
      <c r="KPV1031" s="253"/>
      <c r="KPW1031" s="253"/>
      <c r="KPX1031" s="253"/>
      <c r="KPY1031" s="253"/>
      <c r="KPZ1031" s="253"/>
      <c r="KQA1031" s="253"/>
      <c r="KQB1031" s="253"/>
      <c r="KQC1031" s="253"/>
      <c r="KQD1031" s="253"/>
      <c r="KQE1031" s="253"/>
      <c r="KQF1031" s="253"/>
      <c r="KQG1031" s="253"/>
      <c r="KQH1031" s="253"/>
      <c r="KQI1031" s="253"/>
      <c r="KQJ1031" s="253"/>
      <c r="KQK1031" s="253"/>
      <c r="KQL1031" s="253"/>
      <c r="KQM1031" s="253"/>
      <c r="KQN1031" s="253"/>
      <c r="KQO1031" s="253"/>
      <c r="KQP1031" s="253"/>
      <c r="KQQ1031" s="253"/>
      <c r="KQR1031" s="253"/>
      <c r="KQS1031" s="253"/>
      <c r="KQT1031" s="253"/>
      <c r="KQU1031" s="253"/>
      <c r="KQV1031" s="253"/>
      <c r="KQW1031" s="253"/>
      <c r="KQX1031" s="253"/>
      <c r="KQY1031" s="253"/>
      <c r="KQZ1031" s="253"/>
      <c r="KRA1031" s="253"/>
      <c r="KRB1031" s="253"/>
      <c r="KRC1031" s="253"/>
      <c r="KRD1031" s="253"/>
      <c r="KRE1031" s="253"/>
      <c r="KRF1031" s="253"/>
      <c r="KRG1031" s="253"/>
      <c r="KRH1031" s="253"/>
      <c r="KRI1031" s="253"/>
      <c r="KRJ1031" s="253"/>
      <c r="KRK1031" s="253"/>
      <c r="KRL1031" s="253"/>
      <c r="KRM1031" s="253"/>
      <c r="KRN1031" s="253"/>
      <c r="KRO1031" s="253"/>
      <c r="KRP1031" s="253"/>
      <c r="KRQ1031" s="253"/>
      <c r="KRR1031" s="253"/>
      <c r="KRS1031" s="253"/>
      <c r="KRT1031" s="253"/>
      <c r="KRU1031" s="253"/>
      <c r="KRV1031" s="253"/>
      <c r="KRW1031" s="253"/>
      <c r="KRX1031" s="253"/>
      <c r="KRY1031" s="253"/>
      <c r="KRZ1031" s="253"/>
      <c r="KSA1031" s="253"/>
      <c r="KSB1031" s="253"/>
      <c r="KSC1031" s="253"/>
      <c r="KSD1031" s="253"/>
      <c r="KSE1031" s="253"/>
      <c r="KSF1031" s="253"/>
      <c r="KSG1031" s="253"/>
      <c r="KSH1031" s="253"/>
      <c r="KSI1031" s="253"/>
      <c r="KSJ1031" s="253"/>
      <c r="KSK1031" s="253"/>
      <c r="KSL1031" s="253"/>
      <c r="KSM1031" s="253"/>
      <c r="KSN1031" s="253"/>
      <c r="KSO1031" s="253"/>
      <c r="KSP1031" s="253"/>
      <c r="KSQ1031" s="253"/>
      <c r="KSR1031" s="253"/>
      <c r="KSS1031" s="253"/>
      <c r="KST1031" s="253"/>
      <c r="KSU1031" s="253"/>
      <c r="KSV1031" s="253"/>
      <c r="KSW1031" s="253"/>
      <c r="KSX1031" s="253"/>
      <c r="KSY1031" s="253"/>
      <c r="KSZ1031" s="253"/>
      <c r="KTA1031" s="253"/>
      <c r="KTB1031" s="253"/>
      <c r="KTC1031" s="253"/>
      <c r="KTD1031" s="253"/>
      <c r="KTE1031" s="253"/>
      <c r="KTF1031" s="253"/>
      <c r="KTG1031" s="253"/>
      <c r="KTH1031" s="253"/>
      <c r="KTI1031" s="253"/>
      <c r="KTJ1031" s="253"/>
      <c r="KTK1031" s="253"/>
      <c r="KTL1031" s="253"/>
      <c r="KTM1031" s="253"/>
      <c r="KTN1031" s="253"/>
      <c r="KTO1031" s="253"/>
      <c r="KTP1031" s="253"/>
      <c r="KTQ1031" s="253"/>
      <c r="KTR1031" s="253"/>
      <c r="KTS1031" s="253"/>
      <c r="KTT1031" s="253"/>
      <c r="KTU1031" s="253"/>
      <c r="KTV1031" s="253"/>
      <c r="KTW1031" s="253"/>
      <c r="KTX1031" s="253"/>
      <c r="KTY1031" s="253"/>
      <c r="KTZ1031" s="253"/>
      <c r="KUA1031" s="253"/>
      <c r="KUB1031" s="253"/>
      <c r="KUC1031" s="253"/>
      <c r="KUD1031" s="253"/>
      <c r="KUE1031" s="253"/>
      <c r="KUF1031" s="253"/>
      <c r="KUG1031" s="253"/>
      <c r="KUH1031" s="253"/>
      <c r="KUI1031" s="253"/>
      <c r="KUJ1031" s="253"/>
      <c r="KUK1031" s="253"/>
      <c r="KUL1031" s="253"/>
      <c r="KUM1031" s="253"/>
      <c r="KUN1031" s="253"/>
      <c r="KUO1031" s="253"/>
      <c r="KUP1031" s="253"/>
      <c r="KUQ1031" s="253"/>
      <c r="KUR1031" s="253"/>
      <c r="KUS1031" s="253"/>
      <c r="KUT1031" s="253"/>
      <c r="KUU1031" s="253"/>
      <c r="KUV1031" s="253"/>
      <c r="KUW1031" s="253"/>
      <c r="KUX1031" s="253"/>
      <c r="KUY1031" s="253"/>
      <c r="KUZ1031" s="253"/>
      <c r="KVA1031" s="253"/>
      <c r="KVB1031" s="253"/>
      <c r="KVC1031" s="253"/>
      <c r="KVD1031" s="253"/>
      <c r="KVE1031" s="253"/>
      <c r="KVF1031" s="253"/>
      <c r="KVG1031" s="253"/>
      <c r="KVH1031" s="253"/>
      <c r="KVI1031" s="253"/>
      <c r="KVJ1031" s="253"/>
      <c r="KVK1031" s="253"/>
      <c r="KVL1031" s="253"/>
      <c r="KVM1031" s="253"/>
      <c r="KVN1031" s="253"/>
      <c r="KVO1031" s="253"/>
      <c r="KVP1031" s="253"/>
      <c r="KVQ1031" s="253"/>
      <c r="KVR1031" s="253"/>
      <c r="KVS1031" s="253"/>
      <c r="KVT1031" s="253"/>
      <c r="KVU1031" s="253"/>
      <c r="KVV1031" s="253"/>
      <c r="KVW1031" s="253"/>
      <c r="KVX1031" s="253"/>
      <c r="KVY1031" s="253"/>
      <c r="KVZ1031" s="253"/>
      <c r="KWA1031" s="253"/>
      <c r="KWB1031" s="253"/>
      <c r="KWC1031" s="253"/>
      <c r="KWD1031" s="253"/>
      <c r="KWE1031" s="253"/>
      <c r="KWF1031" s="253"/>
      <c r="KWG1031" s="253"/>
      <c r="KWH1031" s="253"/>
      <c r="KWI1031" s="253"/>
      <c r="KWJ1031" s="253"/>
      <c r="KWK1031" s="253"/>
      <c r="KWL1031" s="253"/>
      <c r="KWM1031" s="253"/>
      <c r="KWN1031" s="253"/>
      <c r="KWO1031" s="253"/>
      <c r="KWP1031" s="253"/>
      <c r="KWQ1031" s="253"/>
      <c r="KWR1031" s="253"/>
      <c r="KWS1031" s="253"/>
      <c r="KWT1031" s="253"/>
      <c r="KWU1031" s="253"/>
      <c r="KWV1031" s="253"/>
      <c r="KWW1031" s="253"/>
      <c r="KWX1031" s="253"/>
      <c r="KWY1031" s="253"/>
      <c r="KWZ1031" s="253"/>
      <c r="KXA1031" s="253"/>
      <c r="KXB1031" s="253"/>
      <c r="KXC1031" s="253"/>
      <c r="KXD1031" s="253"/>
      <c r="KXE1031" s="253"/>
      <c r="KXF1031" s="253"/>
      <c r="KXG1031" s="253"/>
      <c r="KXH1031" s="253"/>
      <c r="KXI1031" s="253"/>
      <c r="KXJ1031" s="253"/>
      <c r="KXK1031" s="253"/>
      <c r="KXL1031" s="253"/>
      <c r="KXM1031" s="253"/>
      <c r="KXN1031" s="253"/>
      <c r="KXO1031" s="253"/>
      <c r="KXP1031" s="253"/>
      <c r="KXQ1031" s="253"/>
      <c r="KXR1031" s="253"/>
      <c r="KXS1031" s="253"/>
      <c r="KXT1031" s="253"/>
      <c r="KXU1031" s="253"/>
      <c r="KXV1031" s="253"/>
      <c r="KXW1031" s="253"/>
      <c r="KXX1031" s="253"/>
      <c r="KXY1031" s="253"/>
      <c r="KXZ1031" s="253"/>
      <c r="KYA1031" s="253"/>
      <c r="KYB1031" s="253"/>
      <c r="KYC1031" s="253"/>
      <c r="KYD1031" s="253"/>
      <c r="KYE1031" s="253"/>
      <c r="KYF1031" s="253"/>
      <c r="KYG1031" s="253"/>
      <c r="KYH1031" s="253"/>
      <c r="KYI1031" s="253"/>
      <c r="KYJ1031" s="253"/>
      <c r="KYK1031" s="253"/>
      <c r="KYL1031" s="253"/>
      <c r="KYM1031" s="253"/>
      <c r="KYN1031" s="253"/>
      <c r="KYO1031" s="253"/>
      <c r="KYP1031" s="253"/>
      <c r="KYQ1031" s="253"/>
      <c r="KYR1031" s="253"/>
      <c r="KYS1031" s="253"/>
      <c r="KYT1031" s="253"/>
      <c r="KYU1031" s="253"/>
      <c r="KYV1031" s="253"/>
      <c r="KYW1031" s="253"/>
      <c r="KYX1031" s="253"/>
      <c r="KYY1031" s="253"/>
      <c r="KYZ1031" s="253"/>
      <c r="KZA1031" s="253"/>
      <c r="KZB1031" s="253"/>
      <c r="KZC1031" s="253"/>
      <c r="KZD1031" s="253"/>
      <c r="KZE1031" s="253"/>
      <c r="KZF1031" s="253"/>
      <c r="KZG1031" s="253"/>
      <c r="KZH1031" s="253"/>
      <c r="KZI1031" s="253"/>
      <c r="KZJ1031" s="253"/>
      <c r="KZK1031" s="253"/>
      <c r="KZL1031" s="253"/>
      <c r="KZM1031" s="253"/>
      <c r="KZN1031" s="253"/>
      <c r="KZO1031" s="253"/>
      <c r="KZP1031" s="253"/>
      <c r="KZQ1031" s="253"/>
      <c r="KZR1031" s="253"/>
      <c r="KZS1031" s="253"/>
      <c r="KZT1031" s="253"/>
      <c r="KZU1031" s="253"/>
      <c r="KZV1031" s="253"/>
      <c r="KZW1031" s="253"/>
      <c r="KZX1031" s="253"/>
      <c r="KZY1031" s="253"/>
      <c r="KZZ1031" s="253"/>
      <c r="LAA1031" s="253"/>
      <c r="LAB1031" s="253"/>
      <c r="LAC1031" s="253"/>
      <c r="LAD1031" s="253"/>
      <c r="LAE1031" s="253"/>
      <c r="LAF1031" s="253"/>
      <c r="LAG1031" s="253"/>
      <c r="LAH1031" s="253"/>
      <c r="LAI1031" s="253"/>
      <c r="LAJ1031" s="253"/>
      <c r="LAK1031" s="253"/>
      <c r="LAL1031" s="253"/>
      <c r="LAM1031" s="253"/>
      <c r="LAN1031" s="253"/>
      <c r="LAO1031" s="253"/>
      <c r="LAP1031" s="253"/>
      <c r="LAQ1031" s="253"/>
      <c r="LAR1031" s="253"/>
      <c r="LAS1031" s="253"/>
      <c r="LAT1031" s="253"/>
      <c r="LAU1031" s="253"/>
      <c r="LAV1031" s="253"/>
      <c r="LAW1031" s="253"/>
      <c r="LAX1031" s="253"/>
      <c r="LAY1031" s="253"/>
      <c r="LAZ1031" s="253"/>
      <c r="LBA1031" s="253"/>
      <c r="LBB1031" s="253"/>
      <c r="LBC1031" s="253"/>
      <c r="LBD1031" s="253"/>
      <c r="LBE1031" s="253"/>
      <c r="LBF1031" s="253"/>
      <c r="LBG1031" s="253"/>
      <c r="LBH1031" s="253"/>
      <c r="LBI1031" s="253"/>
      <c r="LBJ1031" s="253"/>
      <c r="LBK1031" s="253"/>
      <c r="LBL1031" s="253"/>
      <c r="LBM1031" s="253"/>
      <c r="LBN1031" s="253"/>
      <c r="LBO1031" s="253"/>
      <c r="LBP1031" s="253"/>
      <c r="LBQ1031" s="253"/>
      <c r="LBR1031" s="253"/>
      <c r="LBS1031" s="253"/>
      <c r="LBT1031" s="253"/>
      <c r="LBU1031" s="253"/>
      <c r="LBV1031" s="253"/>
      <c r="LBW1031" s="253"/>
      <c r="LBX1031" s="253"/>
      <c r="LBY1031" s="253"/>
      <c r="LBZ1031" s="253"/>
      <c r="LCA1031" s="253"/>
      <c r="LCB1031" s="253"/>
      <c r="LCC1031" s="253"/>
      <c r="LCD1031" s="253"/>
      <c r="LCE1031" s="253"/>
      <c r="LCF1031" s="253"/>
      <c r="LCG1031" s="253"/>
      <c r="LCH1031" s="253"/>
      <c r="LCI1031" s="253"/>
      <c r="LCJ1031" s="253"/>
      <c r="LCK1031" s="253"/>
      <c r="LCL1031" s="253"/>
      <c r="LCM1031" s="253"/>
      <c r="LCN1031" s="253"/>
      <c r="LCO1031" s="253"/>
      <c r="LCP1031" s="253"/>
      <c r="LCQ1031" s="253"/>
      <c r="LCR1031" s="253"/>
      <c r="LCS1031" s="253"/>
      <c r="LCT1031" s="253"/>
      <c r="LCU1031" s="253"/>
      <c r="LCV1031" s="253"/>
      <c r="LCW1031" s="253"/>
      <c r="LCX1031" s="253"/>
      <c r="LCY1031" s="253"/>
      <c r="LCZ1031" s="253"/>
      <c r="LDA1031" s="253"/>
      <c r="LDB1031" s="253"/>
      <c r="LDC1031" s="253"/>
      <c r="LDD1031" s="253"/>
      <c r="LDE1031" s="253"/>
      <c r="LDF1031" s="253"/>
      <c r="LDG1031" s="253"/>
      <c r="LDH1031" s="253"/>
      <c r="LDI1031" s="253"/>
      <c r="LDJ1031" s="253"/>
      <c r="LDK1031" s="253"/>
      <c r="LDL1031" s="253"/>
      <c r="LDM1031" s="253"/>
      <c r="LDN1031" s="253"/>
      <c r="LDO1031" s="253"/>
      <c r="LDP1031" s="253"/>
      <c r="LDQ1031" s="253"/>
      <c r="LDR1031" s="253"/>
      <c r="LDS1031" s="253"/>
      <c r="LDT1031" s="253"/>
      <c r="LDU1031" s="253"/>
      <c r="LDV1031" s="253"/>
      <c r="LDW1031" s="253"/>
      <c r="LDX1031" s="253"/>
      <c r="LDY1031" s="253"/>
      <c r="LDZ1031" s="253"/>
      <c r="LEA1031" s="253"/>
      <c r="LEB1031" s="253"/>
      <c r="LEC1031" s="253"/>
      <c r="LED1031" s="253"/>
      <c r="LEE1031" s="253"/>
      <c r="LEF1031" s="253"/>
      <c r="LEG1031" s="253"/>
      <c r="LEH1031" s="253"/>
      <c r="LEI1031" s="253"/>
      <c r="LEJ1031" s="253"/>
      <c r="LEK1031" s="253"/>
      <c r="LEL1031" s="253"/>
      <c r="LEM1031" s="253"/>
      <c r="LEN1031" s="253"/>
      <c r="LEO1031" s="253"/>
      <c r="LEP1031" s="253"/>
      <c r="LEQ1031" s="253"/>
      <c r="LER1031" s="253"/>
      <c r="LES1031" s="253"/>
      <c r="LET1031" s="253"/>
      <c r="LEU1031" s="253"/>
      <c r="LEV1031" s="253"/>
      <c r="LEW1031" s="253"/>
      <c r="LEX1031" s="253"/>
      <c r="LEY1031" s="253"/>
      <c r="LEZ1031" s="253"/>
      <c r="LFA1031" s="253"/>
      <c r="LFB1031" s="253"/>
      <c r="LFC1031" s="253"/>
      <c r="LFD1031" s="253"/>
      <c r="LFE1031" s="253"/>
      <c r="LFF1031" s="253"/>
      <c r="LFG1031" s="253"/>
      <c r="LFH1031" s="253"/>
      <c r="LFI1031" s="253"/>
      <c r="LFJ1031" s="253"/>
      <c r="LFK1031" s="253"/>
      <c r="LFL1031" s="253"/>
      <c r="LFM1031" s="253"/>
      <c r="LFN1031" s="253"/>
      <c r="LFO1031" s="253"/>
      <c r="LFP1031" s="253"/>
      <c r="LFQ1031" s="253"/>
      <c r="LFR1031" s="253"/>
      <c r="LFS1031" s="253"/>
      <c r="LFT1031" s="253"/>
      <c r="LFU1031" s="253"/>
      <c r="LFV1031" s="253"/>
      <c r="LFW1031" s="253"/>
      <c r="LFX1031" s="253"/>
      <c r="LFY1031" s="253"/>
      <c r="LFZ1031" s="253"/>
      <c r="LGA1031" s="253"/>
      <c r="LGB1031" s="253"/>
      <c r="LGC1031" s="253"/>
      <c r="LGD1031" s="253"/>
      <c r="LGE1031" s="253"/>
      <c r="LGF1031" s="253"/>
      <c r="LGG1031" s="253"/>
      <c r="LGH1031" s="253"/>
      <c r="LGI1031" s="253"/>
      <c r="LGJ1031" s="253"/>
      <c r="LGK1031" s="253"/>
      <c r="LGL1031" s="253"/>
      <c r="LGM1031" s="253"/>
      <c r="LGN1031" s="253"/>
      <c r="LGO1031" s="253"/>
      <c r="LGP1031" s="253"/>
      <c r="LGQ1031" s="253"/>
      <c r="LGR1031" s="253"/>
      <c r="LGS1031" s="253"/>
      <c r="LGT1031" s="253"/>
      <c r="LGU1031" s="253"/>
      <c r="LGV1031" s="253"/>
      <c r="LGW1031" s="253"/>
      <c r="LGX1031" s="253"/>
      <c r="LGY1031" s="253"/>
      <c r="LGZ1031" s="253"/>
      <c r="LHA1031" s="253"/>
      <c r="LHB1031" s="253"/>
      <c r="LHC1031" s="253"/>
      <c r="LHD1031" s="253"/>
      <c r="LHE1031" s="253"/>
      <c r="LHF1031" s="253"/>
      <c r="LHG1031" s="253"/>
      <c r="LHH1031" s="253"/>
      <c r="LHI1031" s="253"/>
      <c r="LHJ1031" s="253"/>
      <c r="LHK1031" s="253"/>
      <c r="LHL1031" s="253"/>
      <c r="LHM1031" s="253"/>
      <c r="LHN1031" s="253"/>
      <c r="LHO1031" s="253"/>
      <c r="LHP1031" s="253"/>
      <c r="LHQ1031" s="253"/>
      <c r="LHR1031" s="253"/>
      <c r="LHS1031" s="253"/>
      <c r="LHT1031" s="253"/>
      <c r="LHU1031" s="253"/>
      <c r="LHV1031" s="253"/>
      <c r="LHW1031" s="253"/>
      <c r="LHX1031" s="253"/>
      <c r="LHY1031" s="253"/>
      <c r="LHZ1031" s="253"/>
      <c r="LIA1031" s="253"/>
      <c r="LIB1031" s="253"/>
      <c r="LIC1031" s="253"/>
      <c r="LID1031" s="253"/>
      <c r="LIE1031" s="253"/>
      <c r="LIF1031" s="253"/>
      <c r="LIG1031" s="253"/>
      <c r="LIH1031" s="253"/>
      <c r="LII1031" s="253"/>
      <c r="LIJ1031" s="253"/>
      <c r="LIK1031" s="253"/>
      <c r="LIL1031" s="253"/>
      <c r="LIM1031" s="253"/>
      <c r="LIN1031" s="253"/>
      <c r="LIO1031" s="253"/>
      <c r="LIP1031" s="253"/>
      <c r="LIQ1031" s="253"/>
      <c r="LIR1031" s="253"/>
      <c r="LIS1031" s="253"/>
      <c r="LIT1031" s="253"/>
      <c r="LIU1031" s="253"/>
      <c r="LIV1031" s="253"/>
      <c r="LIW1031" s="253"/>
      <c r="LIX1031" s="253"/>
      <c r="LIY1031" s="253"/>
      <c r="LIZ1031" s="253"/>
      <c r="LJA1031" s="253"/>
      <c r="LJB1031" s="253"/>
      <c r="LJC1031" s="253"/>
      <c r="LJD1031" s="253"/>
      <c r="LJE1031" s="253"/>
      <c r="LJF1031" s="253"/>
      <c r="LJG1031" s="253"/>
      <c r="LJH1031" s="253"/>
      <c r="LJI1031" s="253"/>
      <c r="LJJ1031" s="253"/>
      <c r="LJK1031" s="253"/>
      <c r="LJL1031" s="253"/>
      <c r="LJM1031" s="253"/>
      <c r="LJN1031" s="253"/>
      <c r="LJO1031" s="253"/>
      <c r="LJP1031" s="253"/>
      <c r="LJQ1031" s="253"/>
      <c r="LJR1031" s="253"/>
      <c r="LJS1031" s="253"/>
      <c r="LJT1031" s="253"/>
      <c r="LJU1031" s="253"/>
      <c r="LJV1031" s="253"/>
      <c r="LJW1031" s="253"/>
      <c r="LJX1031" s="253"/>
      <c r="LJY1031" s="253"/>
      <c r="LJZ1031" s="253"/>
      <c r="LKA1031" s="253"/>
      <c r="LKB1031" s="253"/>
      <c r="LKC1031" s="253"/>
      <c r="LKD1031" s="253"/>
      <c r="LKE1031" s="253"/>
      <c r="LKF1031" s="253"/>
      <c r="LKG1031" s="253"/>
      <c r="LKH1031" s="253"/>
      <c r="LKI1031" s="253"/>
      <c r="LKJ1031" s="253"/>
      <c r="LKK1031" s="253"/>
      <c r="LKL1031" s="253"/>
      <c r="LKM1031" s="253"/>
      <c r="LKN1031" s="253"/>
      <c r="LKO1031" s="253"/>
      <c r="LKP1031" s="253"/>
      <c r="LKQ1031" s="253"/>
      <c r="LKR1031" s="253"/>
      <c r="LKS1031" s="253"/>
      <c r="LKT1031" s="253"/>
      <c r="LKU1031" s="253"/>
      <c r="LKV1031" s="253"/>
      <c r="LKW1031" s="253"/>
      <c r="LKX1031" s="253"/>
      <c r="LKY1031" s="253"/>
      <c r="LKZ1031" s="253"/>
      <c r="LLA1031" s="253"/>
      <c r="LLB1031" s="253"/>
      <c r="LLC1031" s="253"/>
      <c r="LLD1031" s="253"/>
      <c r="LLE1031" s="253"/>
      <c r="LLF1031" s="253"/>
      <c r="LLG1031" s="253"/>
      <c r="LLH1031" s="253"/>
      <c r="LLI1031" s="253"/>
      <c r="LLJ1031" s="253"/>
      <c r="LLK1031" s="253"/>
      <c r="LLL1031" s="253"/>
      <c r="LLM1031" s="253"/>
      <c r="LLN1031" s="253"/>
      <c r="LLO1031" s="253"/>
      <c r="LLP1031" s="253"/>
      <c r="LLQ1031" s="253"/>
      <c r="LLR1031" s="253"/>
      <c r="LLS1031" s="253"/>
      <c r="LLT1031" s="253"/>
      <c r="LLU1031" s="253"/>
      <c r="LLV1031" s="253"/>
      <c r="LLW1031" s="253"/>
      <c r="LLX1031" s="253"/>
      <c r="LLY1031" s="253"/>
      <c r="LLZ1031" s="253"/>
      <c r="LMA1031" s="253"/>
      <c r="LMB1031" s="253"/>
      <c r="LMC1031" s="253"/>
      <c r="LMD1031" s="253"/>
      <c r="LME1031" s="253"/>
      <c r="LMF1031" s="253"/>
      <c r="LMG1031" s="253"/>
      <c r="LMH1031" s="253"/>
      <c r="LMI1031" s="253"/>
      <c r="LMJ1031" s="253"/>
      <c r="LMK1031" s="253"/>
      <c r="LML1031" s="253"/>
      <c r="LMM1031" s="253"/>
      <c r="LMN1031" s="253"/>
      <c r="LMO1031" s="253"/>
      <c r="LMP1031" s="253"/>
      <c r="LMQ1031" s="253"/>
      <c r="LMR1031" s="253"/>
      <c r="LMS1031" s="253"/>
      <c r="LMT1031" s="253"/>
      <c r="LMU1031" s="253"/>
      <c r="LMV1031" s="253"/>
      <c r="LMW1031" s="253"/>
      <c r="LMX1031" s="253"/>
      <c r="LMY1031" s="253"/>
      <c r="LMZ1031" s="253"/>
      <c r="LNA1031" s="253"/>
      <c r="LNB1031" s="253"/>
      <c r="LNC1031" s="253"/>
      <c r="LND1031" s="253"/>
      <c r="LNE1031" s="253"/>
      <c r="LNF1031" s="253"/>
      <c r="LNG1031" s="253"/>
      <c r="LNH1031" s="253"/>
      <c r="LNI1031" s="253"/>
      <c r="LNJ1031" s="253"/>
      <c r="LNK1031" s="253"/>
      <c r="LNL1031" s="253"/>
      <c r="LNM1031" s="253"/>
      <c r="LNN1031" s="253"/>
      <c r="LNO1031" s="253"/>
      <c r="LNP1031" s="253"/>
      <c r="LNQ1031" s="253"/>
      <c r="LNR1031" s="253"/>
      <c r="LNS1031" s="253"/>
      <c r="LNT1031" s="253"/>
      <c r="LNU1031" s="253"/>
      <c r="LNV1031" s="253"/>
      <c r="LNW1031" s="253"/>
      <c r="LNX1031" s="253"/>
      <c r="LNY1031" s="253"/>
      <c r="LNZ1031" s="253"/>
      <c r="LOA1031" s="253"/>
      <c r="LOB1031" s="253"/>
      <c r="LOC1031" s="253"/>
      <c r="LOD1031" s="253"/>
      <c r="LOE1031" s="253"/>
      <c r="LOF1031" s="253"/>
      <c r="LOG1031" s="253"/>
      <c r="LOH1031" s="253"/>
      <c r="LOI1031" s="253"/>
      <c r="LOJ1031" s="253"/>
      <c r="LOK1031" s="253"/>
      <c r="LOL1031" s="253"/>
      <c r="LOM1031" s="253"/>
      <c r="LON1031" s="253"/>
      <c r="LOO1031" s="253"/>
      <c r="LOP1031" s="253"/>
      <c r="LOQ1031" s="253"/>
      <c r="LOR1031" s="253"/>
      <c r="LOS1031" s="253"/>
      <c r="LOT1031" s="253"/>
      <c r="LOU1031" s="253"/>
      <c r="LOV1031" s="253"/>
      <c r="LOW1031" s="253"/>
      <c r="LOX1031" s="253"/>
      <c r="LOY1031" s="253"/>
      <c r="LOZ1031" s="253"/>
      <c r="LPA1031" s="253"/>
      <c r="LPB1031" s="253"/>
      <c r="LPC1031" s="253"/>
      <c r="LPD1031" s="253"/>
      <c r="LPE1031" s="253"/>
      <c r="LPF1031" s="253"/>
      <c r="LPG1031" s="253"/>
      <c r="LPH1031" s="253"/>
      <c r="LPI1031" s="253"/>
      <c r="LPJ1031" s="253"/>
      <c r="LPK1031" s="253"/>
      <c r="LPL1031" s="253"/>
      <c r="LPM1031" s="253"/>
      <c r="LPN1031" s="253"/>
      <c r="LPO1031" s="253"/>
      <c r="LPP1031" s="253"/>
      <c r="LPQ1031" s="253"/>
      <c r="LPR1031" s="253"/>
      <c r="LPS1031" s="253"/>
      <c r="LPT1031" s="253"/>
      <c r="LPU1031" s="253"/>
      <c r="LPV1031" s="253"/>
      <c r="LPW1031" s="253"/>
      <c r="LPX1031" s="253"/>
      <c r="LPY1031" s="253"/>
      <c r="LPZ1031" s="253"/>
      <c r="LQA1031" s="253"/>
      <c r="LQB1031" s="253"/>
      <c r="LQC1031" s="253"/>
      <c r="LQD1031" s="253"/>
      <c r="LQE1031" s="253"/>
      <c r="LQF1031" s="253"/>
      <c r="LQG1031" s="253"/>
      <c r="LQH1031" s="253"/>
      <c r="LQI1031" s="253"/>
      <c r="LQJ1031" s="253"/>
      <c r="LQK1031" s="253"/>
      <c r="LQL1031" s="253"/>
      <c r="LQM1031" s="253"/>
      <c r="LQN1031" s="253"/>
      <c r="LQO1031" s="253"/>
      <c r="LQP1031" s="253"/>
      <c r="LQQ1031" s="253"/>
      <c r="LQR1031" s="253"/>
      <c r="LQS1031" s="253"/>
      <c r="LQT1031" s="253"/>
      <c r="LQU1031" s="253"/>
      <c r="LQV1031" s="253"/>
      <c r="LQW1031" s="253"/>
      <c r="LQX1031" s="253"/>
      <c r="LQY1031" s="253"/>
      <c r="LQZ1031" s="253"/>
      <c r="LRA1031" s="253"/>
      <c r="LRB1031" s="253"/>
      <c r="LRC1031" s="253"/>
      <c r="LRD1031" s="253"/>
      <c r="LRE1031" s="253"/>
      <c r="LRF1031" s="253"/>
      <c r="LRG1031" s="253"/>
      <c r="LRH1031" s="253"/>
      <c r="LRI1031" s="253"/>
      <c r="LRJ1031" s="253"/>
      <c r="LRK1031" s="253"/>
      <c r="LRL1031" s="253"/>
      <c r="LRM1031" s="253"/>
      <c r="LRN1031" s="253"/>
      <c r="LRO1031" s="253"/>
      <c r="LRP1031" s="253"/>
      <c r="LRQ1031" s="253"/>
      <c r="LRR1031" s="253"/>
      <c r="LRS1031" s="253"/>
      <c r="LRT1031" s="253"/>
      <c r="LRU1031" s="253"/>
      <c r="LRV1031" s="253"/>
      <c r="LRW1031" s="253"/>
      <c r="LRX1031" s="253"/>
      <c r="LRY1031" s="253"/>
      <c r="LRZ1031" s="253"/>
      <c r="LSA1031" s="253"/>
      <c r="LSB1031" s="253"/>
      <c r="LSC1031" s="253"/>
      <c r="LSD1031" s="253"/>
      <c r="LSE1031" s="253"/>
      <c r="LSF1031" s="253"/>
      <c r="LSG1031" s="253"/>
      <c r="LSH1031" s="253"/>
      <c r="LSI1031" s="253"/>
      <c r="LSJ1031" s="253"/>
      <c r="LSK1031" s="253"/>
      <c r="LSL1031" s="253"/>
      <c r="LSM1031" s="253"/>
      <c r="LSN1031" s="253"/>
      <c r="LSO1031" s="253"/>
      <c r="LSP1031" s="253"/>
      <c r="LSQ1031" s="253"/>
      <c r="LSR1031" s="253"/>
      <c r="LSS1031" s="253"/>
      <c r="LST1031" s="253"/>
      <c r="LSU1031" s="253"/>
      <c r="LSV1031" s="253"/>
      <c r="LSW1031" s="253"/>
      <c r="LSX1031" s="253"/>
      <c r="LSY1031" s="253"/>
      <c r="LSZ1031" s="253"/>
      <c r="LTA1031" s="253"/>
      <c r="LTB1031" s="253"/>
      <c r="LTC1031" s="253"/>
      <c r="LTD1031" s="253"/>
      <c r="LTE1031" s="253"/>
      <c r="LTF1031" s="253"/>
      <c r="LTG1031" s="253"/>
      <c r="LTH1031" s="253"/>
      <c r="LTI1031" s="253"/>
      <c r="LTJ1031" s="253"/>
      <c r="LTK1031" s="253"/>
      <c r="LTL1031" s="253"/>
      <c r="LTM1031" s="253"/>
      <c r="LTN1031" s="253"/>
      <c r="LTO1031" s="253"/>
      <c r="LTP1031" s="253"/>
      <c r="LTQ1031" s="253"/>
      <c r="LTR1031" s="253"/>
      <c r="LTS1031" s="253"/>
      <c r="LTT1031" s="253"/>
      <c r="LTU1031" s="253"/>
      <c r="LTV1031" s="253"/>
      <c r="LTW1031" s="253"/>
      <c r="LTX1031" s="253"/>
      <c r="LTY1031" s="253"/>
      <c r="LTZ1031" s="253"/>
      <c r="LUA1031" s="253"/>
      <c r="LUB1031" s="253"/>
      <c r="LUC1031" s="253"/>
      <c r="LUD1031" s="253"/>
      <c r="LUE1031" s="253"/>
      <c r="LUF1031" s="253"/>
      <c r="LUG1031" s="253"/>
      <c r="LUH1031" s="253"/>
      <c r="LUI1031" s="253"/>
      <c r="LUJ1031" s="253"/>
      <c r="LUK1031" s="253"/>
      <c r="LUL1031" s="253"/>
      <c r="LUM1031" s="253"/>
      <c r="LUN1031" s="253"/>
      <c r="LUO1031" s="253"/>
      <c r="LUP1031" s="253"/>
      <c r="LUQ1031" s="253"/>
      <c r="LUR1031" s="253"/>
      <c r="LUS1031" s="253"/>
      <c r="LUT1031" s="253"/>
      <c r="LUU1031" s="253"/>
      <c r="LUV1031" s="253"/>
      <c r="LUW1031" s="253"/>
      <c r="LUX1031" s="253"/>
      <c r="LUY1031" s="253"/>
      <c r="LUZ1031" s="253"/>
      <c r="LVA1031" s="253"/>
      <c r="LVB1031" s="253"/>
      <c r="LVC1031" s="253"/>
      <c r="LVD1031" s="253"/>
      <c r="LVE1031" s="253"/>
      <c r="LVF1031" s="253"/>
      <c r="LVG1031" s="253"/>
      <c r="LVH1031" s="253"/>
      <c r="LVI1031" s="253"/>
      <c r="LVJ1031" s="253"/>
      <c r="LVK1031" s="253"/>
      <c r="LVL1031" s="253"/>
      <c r="LVM1031" s="253"/>
      <c r="LVN1031" s="253"/>
      <c r="LVO1031" s="253"/>
      <c r="LVP1031" s="253"/>
      <c r="LVQ1031" s="253"/>
      <c r="LVR1031" s="253"/>
      <c r="LVS1031" s="253"/>
      <c r="LVT1031" s="253"/>
      <c r="LVU1031" s="253"/>
      <c r="LVV1031" s="253"/>
      <c r="LVW1031" s="253"/>
      <c r="LVX1031" s="253"/>
      <c r="LVY1031" s="253"/>
      <c r="LVZ1031" s="253"/>
      <c r="LWA1031" s="253"/>
      <c r="LWB1031" s="253"/>
      <c r="LWC1031" s="253"/>
      <c r="LWD1031" s="253"/>
      <c r="LWE1031" s="253"/>
      <c r="LWF1031" s="253"/>
      <c r="LWG1031" s="253"/>
      <c r="LWH1031" s="253"/>
      <c r="LWI1031" s="253"/>
      <c r="LWJ1031" s="253"/>
      <c r="LWK1031" s="253"/>
      <c r="LWL1031" s="253"/>
      <c r="LWM1031" s="253"/>
      <c r="LWN1031" s="253"/>
      <c r="LWO1031" s="253"/>
      <c r="LWP1031" s="253"/>
      <c r="LWQ1031" s="253"/>
      <c r="LWR1031" s="253"/>
      <c r="LWS1031" s="253"/>
      <c r="LWT1031" s="253"/>
      <c r="LWU1031" s="253"/>
      <c r="LWV1031" s="253"/>
      <c r="LWW1031" s="253"/>
      <c r="LWX1031" s="253"/>
      <c r="LWY1031" s="253"/>
      <c r="LWZ1031" s="253"/>
      <c r="LXA1031" s="253"/>
      <c r="LXB1031" s="253"/>
      <c r="LXC1031" s="253"/>
      <c r="LXD1031" s="253"/>
      <c r="LXE1031" s="253"/>
      <c r="LXF1031" s="253"/>
      <c r="LXG1031" s="253"/>
      <c r="LXH1031" s="253"/>
      <c r="LXI1031" s="253"/>
      <c r="LXJ1031" s="253"/>
      <c r="LXK1031" s="253"/>
      <c r="LXL1031" s="253"/>
      <c r="LXM1031" s="253"/>
      <c r="LXN1031" s="253"/>
      <c r="LXO1031" s="253"/>
      <c r="LXP1031" s="253"/>
      <c r="LXQ1031" s="253"/>
      <c r="LXR1031" s="253"/>
      <c r="LXS1031" s="253"/>
      <c r="LXT1031" s="253"/>
      <c r="LXU1031" s="253"/>
      <c r="LXV1031" s="253"/>
      <c r="LXW1031" s="253"/>
      <c r="LXX1031" s="253"/>
      <c r="LXY1031" s="253"/>
      <c r="LXZ1031" s="253"/>
      <c r="LYA1031" s="253"/>
      <c r="LYB1031" s="253"/>
      <c r="LYC1031" s="253"/>
      <c r="LYD1031" s="253"/>
      <c r="LYE1031" s="253"/>
      <c r="LYF1031" s="253"/>
      <c r="LYG1031" s="253"/>
      <c r="LYH1031" s="253"/>
      <c r="LYI1031" s="253"/>
      <c r="LYJ1031" s="253"/>
      <c r="LYK1031" s="253"/>
      <c r="LYL1031" s="253"/>
      <c r="LYM1031" s="253"/>
      <c r="LYN1031" s="253"/>
      <c r="LYO1031" s="253"/>
      <c r="LYP1031" s="253"/>
      <c r="LYQ1031" s="253"/>
      <c r="LYR1031" s="253"/>
      <c r="LYS1031" s="253"/>
      <c r="LYT1031" s="253"/>
      <c r="LYU1031" s="253"/>
      <c r="LYV1031" s="253"/>
      <c r="LYW1031" s="253"/>
      <c r="LYX1031" s="253"/>
      <c r="LYY1031" s="253"/>
      <c r="LYZ1031" s="253"/>
      <c r="LZA1031" s="253"/>
      <c r="LZB1031" s="253"/>
      <c r="LZC1031" s="253"/>
      <c r="LZD1031" s="253"/>
      <c r="LZE1031" s="253"/>
      <c r="LZF1031" s="253"/>
      <c r="LZG1031" s="253"/>
      <c r="LZH1031" s="253"/>
      <c r="LZI1031" s="253"/>
      <c r="LZJ1031" s="253"/>
      <c r="LZK1031" s="253"/>
      <c r="LZL1031" s="253"/>
      <c r="LZM1031" s="253"/>
      <c r="LZN1031" s="253"/>
      <c r="LZO1031" s="253"/>
      <c r="LZP1031" s="253"/>
      <c r="LZQ1031" s="253"/>
      <c r="LZR1031" s="253"/>
      <c r="LZS1031" s="253"/>
      <c r="LZT1031" s="253"/>
      <c r="LZU1031" s="253"/>
      <c r="LZV1031" s="253"/>
      <c r="LZW1031" s="253"/>
      <c r="LZX1031" s="253"/>
      <c r="LZY1031" s="253"/>
      <c r="LZZ1031" s="253"/>
      <c r="MAA1031" s="253"/>
      <c r="MAB1031" s="253"/>
      <c r="MAC1031" s="253"/>
      <c r="MAD1031" s="253"/>
      <c r="MAE1031" s="253"/>
      <c r="MAF1031" s="253"/>
      <c r="MAG1031" s="253"/>
      <c r="MAH1031" s="253"/>
      <c r="MAI1031" s="253"/>
      <c r="MAJ1031" s="253"/>
      <c r="MAK1031" s="253"/>
      <c r="MAL1031" s="253"/>
      <c r="MAM1031" s="253"/>
      <c r="MAN1031" s="253"/>
      <c r="MAO1031" s="253"/>
      <c r="MAP1031" s="253"/>
      <c r="MAQ1031" s="253"/>
      <c r="MAR1031" s="253"/>
      <c r="MAS1031" s="253"/>
      <c r="MAT1031" s="253"/>
      <c r="MAU1031" s="253"/>
      <c r="MAV1031" s="253"/>
      <c r="MAW1031" s="253"/>
      <c r="MAX1031" s="253"/>
      <c r="MAY1031" s="253"/>
      <c r="MAZ1031" s="253"/>
      <c r="MBA1031" s="253"/>
      <c r="MBB1031" s="253"/>
      <c r="MBC1031" s="253"/>
      <c r="MBD1031" s="253"/>
      <c r="MBE1031" s="253"/>
      <c r="MBF1031" s="253"/>
      <c r="MBG1031" s="253"/>
      <c r="MBH1031" s="253"/>
      <c r="MBI1031" s="253"/>
      <c r="MBJ1031" s="253"/>
      <c r="MBK1031" s="253"/>
      <c r="MBL1031" s="253"/>
      <c r="MBM1031" s="253"/>
      <c r="MBN1031" s="253"/>
      <c r="MBO1031" s="253"/>
      <c r="MBP1031" s="253"/>
      <c r="MBQ1031" s="253"/>
      <c r="MBR1031" s="253"/>
      <c r="MBS1031" s="253"/>
      <c r="MBT1031" s="253"/>
      <c r="MBU1031" s="253"/>
      <c r="MBV1031" s="253"/>
      <c r="MBW1031" s="253"/>
      <c r="MBX1031" s="253"/>
      <c r="MBY1031" s="253"/>
      <c r="MBZ1031" s="253"/>
      <c r="MCA1031" s="253"/>
      <c r="MCB1031" s="253"/>
      <c r="MCC1031" s="253"/>
      <c r="MCD1031" s="253"/>
      <c r="MCE1031" s="253"/>
      <c r="MCF1031" s="253"/>
      <c r="MCG1031" s="253"/>
      <c r="MCH1031" s="253"/>
      <c r="MCI1031" s="253"/>
      <c r="MCJ1031" s="253"/>
      <c r="MCK1031" s="253"/>
      <c r="MCL1031" s="253"/>
      <c r="MCM1031" s="253"/>
      <c r="MCN1031" s="253"/>
      <c r="MCO1031" s="253"/>
      <c r="MCP1031" s="253"/>
      <c r="MCQ1031" s="253"/>
      <c r="MCR1031" s="253"/>
      <c r="MCS1031" s="253"/>
      <c r="MCT1031" s="253"/>
      <c r="MCU1031" s="253"/>
      <c r="MCV1031" s="253"/>
      <c r="MCW1031" s="253"/>
      <c r="MCX1031" s="253"/>
      <c r="MCY1031" s="253"/>
      <c r="MCZ1031" s="253"/>
      <c r="MDA1031" s="253"/>
      <c r="MDB1031" s="253"/>
      <c r="MDC1031" s="253"/>
      <c r="MDD1031" s="253"/>
      <c r="MDE1031" s="253"/>
      <c r="MDF1031" s="253"/>
      <c r="MDG1031" s="253"/>
      <c r="MDH1031" s="253"/>
      <c r="MDI1031" s="253"/>
      <c r="MDJ1031" s="253"/>
      <c r="MDK1031" s="253"/>
      <c r="MDL1031" s="253"/>
      <c r="MDM1031" s="253"/>
      <c r="MDN1031" s="253"/>
      <c r="MDO1031" s="253"/>
      <c r="MDP1031" s="253"/>
      <c r="MDQ1031" s="253"/>
      <c r="MDR1031" s="253"/>
      <c r="MDS1031" s="253"/>
      <c r="MDT1031" s="253"/>
      <c r="MDU1031" s="253"/>
      <c r="MDV1031" s="253"/>
      <c r="MDW1031" s="253"/>
      <c r="MDX1031" s="253"/>
      <c r="MDY1031" s="253"/>
      <c r="MDZ1031" s="253"/>
      <c r="MEA1031" s="253"/>
      <c r="MEB1031" s="253"/>
      <c r="MEC1031" s="253"/>
      <c r="MED1031" s="253"/>
      <c r="MEE1031" s="253"/>
      <c r="MEF1031" s="253"/>
      <c r="MEG1031" s="253"/>
      <c r="MEH1031" s="253"/>
      <c r="MEI1031" s="253"/>
      <c r="MEJ1031" s="253"/>
      <c r="MEK1031" s="253"/>
      <c r="MEL1031" s="253"/>
      <c r="MEM1031" s="253"/>
      <c r="MEN1031" s="253"/>
      <c r="MEO1031" s="253"/>
      <c r="MEP1031" s="253"/>
      <c r="MEQ1031" s="253"/>
      <c r="MER1031" s="253"/>
      <c r="MES1031" s="253"/>
      <c r="MET1031" s="253"/>
      <c r="MEU1031" s="253"/>
      <c r="MEV1031" s="253"/>
      <c r="MEW1031" s="253"/>
      <c r="MEX1031" s="253"/>
      <c r="MEY1031" s="253"/>
      <c r="MEZ1031" s="253"/>
      <c r="MFA1031" s="253"/>
      <c r="MFB1031" s="253"/>
      <c r="MFC1031" s="253"/>
      <c r="MFD1031" s="253"/>
      <c r="MFE1031" s="253"/>
      <c r="MFF1031" s="253"/>
      <c r="MFG1031" s="253"/>
      <c r="MFH1031" s="253"/>
      <c r="MFI1031" s="253"/>
      <c r="MFJ1031" s="253"/>
      <c r="MFK1031" s="253"/>
      <c r="MFL1031" s="253"/>
      <c r="MFM1031" s="253"/>
      <c r="MFN1031" s="253"/>
      <c r="MFO1031" s="253"/>
      <c r="MFP1031" s="253"/>
      <c r="MFQ1031" s="253"/>
      <c r="MFR1031" s="253"/>
      <c r="MFS1031" s="253"/>
      <c r="MFT1031" s="253"/>
      <c r="MFU1031" s="253"/>
      <c r="MFV1031" s="253"/>
      <c r="MFW1031" s="253"/>
      <c r="MFX1031" s="253"/>
      <c r="MFY1031" s="253"/>
      <c r="MFZ1031" s="253"/>
      <c r="MGA1031" s="253"/>
      <c r="MGB1031" s="253"/>
      <c r="MGC1031" s="253"/>
      <c r="MGD1031" s="253"/>
      <c r="MGE1031" s="253"/>
      <c r="MGF1031" s="253"/>
      <c r="MGG1031" s="253"/>
      <c r="MGH1031" s="253"/>
      <c r="MGI1031" s="253"/>
      <c r="MGJ1031" s="253"/>
      <c r="MGK1031" s="253"/>
      <c r="MGL1031" s="253"/>
      <c r="MGM1031" s="253"/>
      <c r="MGN1031" s="253"/>
      <c r="MGO1031" s="253"/>
      <c r="MGP1031" s="253"/>
      <c r="MGQ1031" s="253"/>
      <c r="MGR1031" s="253"/>
      <c r="MGS1031" s="253"/>
      <c r="MGT1031" s="253"/>
      <c r="MGU1031" s="253"/>
      <c r="MGV1031" s="253"/>
      <c r="MGW1031" s="253"/>
      <c r="MGX1031" s="253"/>
      <c r="MGY1031" s="253"/>
      <c r="MGZ1031" s="253"/>
      <c r="MHA1031" s="253"/>
      <c r="MHB1031" s="253"/>
      <c r="MHC1031" s="253"/>
      <c r="MHD1031" s="253"/>
      <c r="MHE1031" s="253"/>
      <c r="MHF1031" s="253"/>
      <c r="MHG1031" s="253"/>
      <c r="MHH1031" s="253"/>
      <c r="MHI1031" s="253"/>
      <c r="MHJ1031" s="253"/>
      <c r="MHK1031" s="253"/>
      <c r="MHL1031" s="253"/>
      <c r="MHM1031" s="253"/>
      <c r="MHN1031" s="253"/>
      <c r="MHO1031" s="253"/>
      <c r="MHP1031" s="253"/>
      <c r="MHQ1031" s="253"/>
      <c r="MHR1031" s="253"/>
      <c r="MHS1031" s="253"/>
      <c r="MHT1031" s="253"/>
      <c r="MHU1031" s="253"/>
      <c r="MHV1031" s="253"/>
      <c r="MHW1031" s="253"/>
      <c r="MHX1031" s="253"/>
      <c r="MHY1031" s="253"/>
      <c r="MHZ1031" s="253"/>
      <c r="MIA1031" s="253"/>
      <c r="MIB1031" s="253"/>
      <c r="MIC1031" s="253"/>
      <c r="MID1031" s="253"/>
      <c r="MIE1031" s="253"/>
      <c r="MIF1031" s="253"/>
      <c r="MIG1031" s="253"/>
      <c r="MIH1031" s="253"/>
      <c r="MII1031" s="253"/>
      <c r="MIJ1031" s="253"/>
      <c r="MIK1031" s="253"/>
      <c r="MIL1031" s="253"/>
      <c r="MIM1031" s="253"/>
      <c r="MIN1031" s="253"/>
      <c r="MIO1031" s="253"/>
      <c r="MIP1031" s="253"/>
      <c r="MIQ1031" s="253"/>
      <c r="MIR1031" s="253"/>
      <c r="MIS1031" s="253"/>
      <c r="MIT1031" s="253"/>
      <c r="MIU1031" s="253"/>
      <c r="MIV1031" s="253"/>
      <c r="MIW1031" s="253"/>
      <c r="MIX1031" s="253"/>
      <c r="MIY1031" s="253"/>
      <c r="MIZ1031" s="253"/>
      <c r="MJA1031" s="253"/>
      <c r="MJB1031" s="253"/>
      <c r="MJC1031" s="253"/>
      <c r="MJD1031" s="253"/>
      <c r="MJE1031" s="253"/>
      <c r="MJF1031" s="253"/>
      <c r="MJG1031" s="253"/>
      <c r="MJH1031" s="253"/>
      <c r="MJI1031" s="253"/>
      <c r="MJJ1031" s="253"/>
      <c r="MJK1031" s="253"/>
      <c r="MJL1031" s="253"/>
      <c r="MJM1031" s="253"/>
      <c r="MJN1031" s="253"/>
      <c r="MJO1031" s="253"/>
      <c r="MJP1031" s="253"/>
      <c r="MJQ1031" s="253"/>
      <c r="MJR1031" s="253"/>
      <c r="MJS1031" s="253"/>
      <c r="MJT1031" s="253"/>
      <c r="MJU1031" s="253"/>
      <c r="MJV1031" s="253"/>
      <c r="MJW1031" s="253"/>
      <c r="MJX1031" s="253"/>
      <c r="MJY1031" s="253"/>
      <c r="MJZ1031" s="253"/>
      <c r="MKA1031" s="253"/>
      <c r="MKB1031" s="253"/>
      <c r="MKC1031" s="253"/>
      <c r="MKD1031" s="253"/>
      <c r="MKE1031" s="253"/>
      <c r="MKF1031" s="253"/>
      <c r="MKG1031" s="253"/>
      <c r="MKH1031" s="253"/>
      <c r="MKI1031" s="253"/>
      <c r="MKJ1031" s="253"/>
      <c r="MKK1031" s="253"/>
      <c r="MKL1031" s="253"/>
      <c r="MKM1031" s="253"/>
      <c r="MKN1031" s="253"/>
      <c r="MKO1031" s="253"/>
      <c r="MKP1031" s="253"/>
      <c r="MKQ1031" s="253"/>
      <c r="MKR1031" s="253"/>
      <c r="MKS1031" s="253"/>
      <c r="MKT1031" s="253"/>
      <c r="MKU1031" s="253"/>
      <c r="MKV1031" s="253"/>
      <c r="MKW1031" s="253"/>
      <c r="MKX1031" s="253"/>
      <c r="MKY1031" s="253"/>
      <c r="MKZ1031" s="253"/>
      <c r="MLA1031" s="253"/>
      <c r="MLB1031" s="253"/>
      <c r="MLC1031" s="253"/>
      <c r="MLD1031" s="253"/>
      <c r="MLE1031" s="253"/>
      <c r="MLF1031" s="253"/>
      <c r="MLG1031" s="253"/>
      <c r="MLH1031" s="253"/>
      <c r="MLI1031" s="253"/>
      <c r="MLJ1031" s="253"/>
      <c r="MLK1031" s="253"/>
      <c r="MLL1031" s="253"/>
      <c r="MLM1031" s="253"/>
      <c r="MLN1031" s="253"/>
      <c r="MLO1031" s="253"/>
      <c r="MLP1031" s="253"/>
      <c r="MLQ1031" s="253"/>
      <c r="MLR1031" s="253"/>
      <c r="MLS1031" s="253"/>
      <c r="MLT1031" s="253"/>
      <c r="MLU1031" s="253"/>
      <c r="MLV1031" s="253"/>
      <c r="MLW1031" s="253"/>
      <c r="MLX1031" s="253"/>
      <c r="MLY1031" s="253"/>
      <c r="MLZ1031" s="253"/>
      <c r="MMA1031" s="253"/>
      <c r="MMB1031" s="253"/>
      <c r="MMC1031" s="253"/>
      <c r="MMD1031" s="253"/>
      <c r="MME1031" s="253"/>
      <c r="MMF1031" s="253"/>
      <c r="MMG1031" s="253"/>
      <c r="MMH1031" s="253"/>
      <c r="MMI1031" s="253"/>
      <c r="MMJ1031" s="253"/>
      <c r="MMK1031" s="253"/>
      <c r="MML1031" s="253"/>
      <c r="MMM1031" s="253"/>
      <c r="MMN1031" s="253"/>
      <c r="MMO1031" s="253"/>
      <c r="MMP1031" s="253"/>
      <c r="MMQ1031" s="253"/>
      <c r="MMR1031" s="253"/>
      <c r="MMS1031" s="253"/>
      <c r="MMT1031" s="253"/>
      <c r="MMU1031" s="253"/>
      <c r="MMV1031" s="253"/>
      <c r="MMW1031" s="253"/>
      <c r="MMX1031" s="253"/>
      <c r="MMY1031" s="253"/>
      <c r="MMZ1031" s="253"/>
      <c r="MNA1031" s="253"/>
      <c r="MNB1031" s="253"/>
      <c r="MNC1031" s="253"/>
      <c r="MND1031" s="253"/>
      <c r="MNE1031" s="253"/>
      <c r="MNF1031" s="253"/>
      <c r="MNG1031" s="253"/>
      <c r="MNH1031" s="253"/>
      <c r="MNI1031" s="253"/>
      <c r="MNJ1031" s="253"/>
      <c r="MNK1031" s="253"/>
      <c r="MNL1031" s="253"/>
      <c r="MNM1031" s="253"/>
      <c r="MNN1031" s="253"/>
      <c r="MNO1031" s="253"/>
      <c r="MNP1031" s="253"/>
      <c r="MNQ1031" s="253"/>
      <c r="MNR1031" s="253"/>
      <c r="MNS1031" s="253"/>
      <c r="MNT1031" s="253"/>
      <c r="MNU1031" s="253"/>
      <c r="MNV1031" s="253"/>
      <c r="MNW1031" s="253"/>
      <c r="MNX1031" s="253"/>
      <c r="MNY1031" s="253"/>
      <c r="MNZ1031" s="253"/>
      <c r="MOA1031" s="253"/>
      <c r="MOB1031" s="253"/>
      <c r="MOC1031" s="253"/>
      <c r="MOD1031" s="253"/>
      <c r="MOE1031" s="253"/>
      <c r="MOF1031" s="253"/>
      <c r="MOG1031" s="253"/>
      <c r="MOH1031" s="253"/>
      <c r="MOI1031" s="253"/>
      <c r="MOJ1031" s="253"/>
      <c r="MOK1031" s="253"/>
      <c r="MOL1031" s="253"/>
      <c r="MOM1031" s="253"/>
      <c r="MON1031" s="253"/>
      <c r="MOO1031" s="253"/>
      <c r="MOP1031" s="253"/>
      <c r="MOQ1031" s="253"/>
      <c r="MOR1031" s="253"/>
      <c r="MOS1031" s="253"/>
      <c r="MOT1031" s="253"/>
      <c r="MOU1031" s="253"/>
      <c r="MOV1031" s="253"/>
      <c r="MOW1031" s="253"/>
      <c r="MOX1031" s="253"/>
      <c r="MOY1031" s="253"/>
      <c r="MOZ1031" s="253"/>
      <c r="MPA1031" s="253"/>
      <c r="MPB1031" s="253"/>
      <c r="MPC1031" s="253"/>
      <c r="MPD1031" s="253"/>
      <c r="MPE1031" s="253"/>
      <c r="MPF1031" s="253"/>
      <c r="MPG1031" s="253"/>
      <c r="MPH1031" s="253"/>
      <c r="MPI1031" s="253"/>
      <c r="MPJ1031" s="253"/>
      <c r="MPK1031" s="253"/>
      <c r="MPL1031" s="253"/>
      <c r="MPM1031" s="253"/>
      <c r="MPN1031" s="253"/>
      <c r="MPO1031" s="253"/>
      <c r="MPP1031" s="253"/>
      <c r="MPQ1031" s="253"/>
      <c r="MPR1031" s="253"/>
      <c r="MPS1031" s="253"/>
      <c r="MPT1031" s="253"/>
      <c r="MPU1031" s="253"/>
      <c r="MPV1031" s="253"/>
      <c r="MPW1031" s="253"/>
      <c r="MPX1031" s="253"/>
      <c r="MPY1031" s="253"/>
      <c r="MPZ1031" s="253"/>
      <c r="MQA1031" s="253"/>
      <c r="MQB1031" s="253"/>
      <c r="MQC1031" s="253"/>
      <c r="MQD1031" s="253"/>
      <c r="MQE1031" s="253"/>
      <c r="MQF1031" s="253"/>
      <c r="MQG1031" s="253"/>
      <c r="MQH1031" s="253"/>
      <c r="MQI1031" s="253"/>
      <c r="MQJ1031" s="253"/>
      <c r="MQK1031" s="253"/>
      <c r="MQL1031" s="253"/>
      <c r="MQM1031" s="253"/>
      <c r="MQN1031" s="253"/>
      <c r="MQO1031" s="253"/>
      <c r="MQP1031" s="253"/>
      <c r="MQQ1031" s="253"/>
      <c r="MQR1031" s="253"/>
      <c r="MQS1031" s="253"/>
      <c r="MQT1031" s="253"/>
      <c r="MQU1031" s="253"/>
      <c r="MQV1031" s="253"/>
      <c r="MQW1031" s="253"/>
      <c r="MQX1031" s="253"/>
      <c r="MQY1031" s="253"/>
      <c r="MQZ1031" s="253"/>
      <c r="MRA1031" s="253"/>
      <c r="MRB1031" s="253"/>
      <c r="MRC1031" s="253"/>
      <c r="MRD1031" s="253"/>
      <c r="MRE1031" s="253"/>
      <c r="MRF1031" s="253"/>
      <c r="MRG1031" s="253"/>
      <c r="MRH1031" s="253"/>
      <c r="MRI1031" s="253"/>
      <c r="MRJ1031" s="253"/>
      <c r="MRK1031" s="253"/>
      <c r="MRL1031" s="253"/>
      <c r="MRM1031" s="253"/>
      <c r="MRN1031" s="253"/>
      <c r="MRO1031" s="253"/>
      <c r="MRP1031" s="253"/>
      <c r="MRQ1031" s="253"/>
      <c r="MRR1031" s="253"/>
      <c r="MRS1031" s="253"/>
      <c r="MRT1031" s="253"/>
      <c r="MRU1031" s="253"/>
      <c r="MRV1031" s="253"/>
      <c r="MRW1031" s="253"/>
      <c r="MRX1031" s="253"/>
      <c r="MRY1031" s="253"/>
      <c r="MRZ1031" s="253"/>
      <c r="MSA1031" s="253"/>
      <c r="MSB1031" s="253"/>
      <c r="MSC1031" s="253"/>
      <c r="MSD1031" s="253"/>
      <c r="MSE1031" s="253"/>
      <c r="MSF1031" s="253"/>
      <c r="MSG1031" s="253"/>
      <c r="MSH1031" s="253"/>
      <c r="MSI1031" s="253"/>
      <c r="MSJ1031" s="253"/>
      <c r="MSK1031" s="253"/>
      <c r="MSL1031" s="253"/>
      <c r="MSM1031" s="253"/>
      <c r="MSN1031" s="253"/>
      <c r="MSO1031" s="253"/>
      <c r="MSP1031" s="253"/>
      <c r="MSQ1031" s="253"/>
      <c r="MSR1031" s="253"/>
      <c r="MSS1031" s="253"/>
      <c r="MST1031" s="253"/>
      <c r="MSU1031" s="253"/>
      <c r="MSV1031" s="253"/>
      <c r="MSW1031" s="253"/>
      <c r="MSX1031" s="253"/>
      <c r="MSY1031" s="253"/>
      <c r="MSZ1031" s="253"/>
      <c r="MTA1031" s="253"/>
      <c r="MTB1031" s="253"/>
      <c r="MTC1031" s="253"/>
      <c r="MTD1031" s="253"/>
      <c r="MTE1031" s="253"/>
      <c r="MTF1031" s="253"/>
      <c r="MTG1031" s="253"/>
      <c r="MTH1031" s="253"/>
      <c r="MTI1031" s="253"/>
      <c r="MTJ1031" s="253"/>
      <c r="MTK1031" s="253"/>
      <c r="MTL1031" s="253"/>
      <c r="MTM1031" s="253"/>
      <c r="MTN1031" s="253"/>
      <c r="MTO1031" s="253"/>
      <c r="MTP1031" s="253"/>
      <c r="MTQ1031" s="253"/>
      <c r="MTR1031" s="253"/>
      <c r="MTS1031" s="253"/>
      <c r="MTT1031" s="253"/>
      <c r="MTU1031" s="253"/>
      <c r="MTV1031" s="253"/>
      <c r="MTW1031" s="253"/>
      <c r="MTX1031" s="253"/>
      <c r="MTY1031" s="253"/>
      <c r="MTZ1031" s="253"/>
      <c r="MUA1031" s="253"/>
      <c r="MUB1031" s="253"/>
      <c r="MUC1031" s="253"/>
      <c r="MUD1031" s="253"/>
      <c r="MUE1031" s="253"/>
      <c r="MUF1031" s="253"/>
      <c r="MUG1031" s="253"/>
      <c r="MUH1031" s="253"/>
      <c r="MUI1031" s="253"/>
      <c r="MUJ1031" s="253"/>
      <c r="MUK1031" s="253"/>
      <c r="MUL1031" s="253"/>
      <c r="MUM1031" s="253"/>
      <c r="MUN1031" s="253"/>
      <c r="MUO1031" s="253"/>
      <c r="MUP1031" s="253"/>
      <c r="MUQ1031" s="253"/>
      <c r="MUR1031" s="253"/>
      <c r="MUS1031" s="253"/>
      <c r="MUT1031" s="253"/>
      <c r="MUU1031" s="253"/>
      <c r="MUV1031" s="253"/>
      <c r="MUW1031" s="253"/>
      <c r="MUX1031" s="253"/>
      <c r="MUY1031" s="253"/>
      <c r="MUZ1031" s="253"/>
      <c r="MVA1031" s="253"/>
      <c r="MVB1031" s="253"/>
      <c r="MVC1031" s="253"/>
      <c r="MVD1031" s="253"/>
      <c r="MVE1031" s="253"/>
      <c r="MVF1031" s="253"/>
      <c r="MVG1031" s="253"/>
      <c r="MVH1031" s="253"/>
      <c r="MVI1031" s="253"/>
      <c r="MVJ1031" s="253"/>
      <c r="MVK1031" s="253"/>
      <c r="MVL1031" s="253"/>
      <c r="MVM1031" s="253"/>
      <c r="MVN1031" s="253"/>
      <c r="MVO1031" s="253"/>
      <c r="MVP1031" s="253"/>
      <c r="MVQ1031" s="253"/>
      <c r="MVR1031" s="253"/>
      <c r="MVS1031" s="253"/>
      <c r="MVT1031" s="253"/>
      <c r="MVU1031" s="253"/>
      <c r="MVV1031" s="253"/>
      <c r="MVW1031" s="253"/>
      <c r="MVX1031" s="253"/>
      <c r="MVY1031" s="253"/>
      <c r="MVZ1031" s="253"/>
      <c r="MWA1031" s="253"/>
      <c r="MWB1031" s="253"/>
      <c r="MWC1031" s="253"/>
      <c r="MWD1031" s="253"/>
      <c r="MWE1031" s="253"/>
      <c r="MWF1031" s="253"/>
      <c r="MWG1031" s="253"/>
      <c r="MWH1031" s="253"/>
      <c r="MWI1031" s="253"/>
      <c r="MWJ1031" s="253"/>
      <c r="MWK1031" s="253"/>
      <c r="MWL1031" s="253"/>
      <c r="MWM1031" s="253"/>
      <c r="MWN1031" s="253"/>
      <c r="MWO1031" s="253"/>
      <c r="MWP1031" s="253"/>
      <c r="MWQ1031" s="253"/>
      <c r="MWR1031" s="253"/>
      <c r="MWS1031" s="253"/>
      <c r="MWT1031" s="253"/>
      <c r="MWU1031" s="253"/>
      <c r="MWV1031" s="253"/>
      <c r="MWW1031" s="253"/>
      <c r="MWX1031" s="253"/>
      <c r="MWY1031" s="253"/>
      <c r="MWZ1031" s="253"/>
      <c r="MXA1031" s="253"/>
      <c r="MXB1031" s="253"/>
      <c r="MXC1031" s="253"/>
      <c r="MXD1031" s="253"/>
      <c r="MXE1031" s="253"/>
      <c r="MXF1031" s="253"/>
      <c r="MXG1031" s="253"/>
      <c r="MXH1031" s="253"/>
      <c r="MXI1031" s="253"/>
      <c r="MXJ1031" s="253"/>
      <c r="MXK1031" s="253"/>
      <c r="MXL1031" s="253"/>
      <c r="MXM1031" s="253"/>
      <c r="MXN1031" s="253"/>
      <c r="MXO1031" s="253"/>
      <c r="MXP1031" s="253"/>
      <c r="MXQ1031" s="253"/>
      <c r="MXR1031" s="253"/>
      <c r="MXS1031" s="253"/>
      <c r="MXT1031" s="253"/>
      <c r="MXU1031" s="253"/>
      <c r="MXV1031" s="253"/>
      <c r="MXW1031" s="253"/>
      <c r="MXX1031" s="253"/>
      <c r="MXY1031" s="253"/>
      <c r="MXZ1031" s="253"/>
      <c r="MYA1031" s="253"/>
      <c r="MYB1031" s="253"/>
      <c r="MYC1031" s="253"/>
      <c r="MYD1031" s="253"/>
      <c r="MYE1031" s="253"/>
      <c r="MYF1031" s="253"/>
      <c r="MYG1031" s="253"/>
      <c r="MYH1031" s="253"/>
      <c r="MYI1031" s="253"/>
      <c r="MYJ1031" s="253"/>
      <c r="MYK1031" s="253"/>
      <c r="MYL1031" s="253"/>
      <c r="MYM1031" s="253"/>
      <c r="MYN1031" s="253"/>
      <c r="MYO1031" s="253"/>
      <c r="MYP1031" s="253"/>
      <c r="MYQ1031" s="253"/>
      <c r="MYR1031" s="253"/>
      <c r="MYS1031" s="253"/>
      <c r="MYT1031" s="253"/>
      <c r="MYU1031" s="253"/>
      <c r="MYV1031" s="253"/>
      <c r="MYW1031" s="253"/>
      <c r="MYX1031" s="253"/>
      <c r="MYY1031" s="253"/>
      <c r="MYZ1031" s="253"/>
      <c r="MZA1031" s="253"/>
      <c r="MZB1031" s="253"/>
      <c r="MZC1031" s="253"/>
      <c r="MZD1031" s="253"/>
      <c r="MZE1031" s="253"/>
      <c r="MZF1031" s="253"/>
      <c r="MZG1031" s="253"/>
      <c r="MZH1031" s="253"/>
      <c r="MZI1031" s="253"/>
      <c r="MZJ1031" s="253"/>
      <c r="MZK1031" s="253"/>
      <c r="MZL1031" s="253"/>
      <c r="MZM1031" s="253"/>
      <c r="MZN1031" s="253"/>
      <c r="MZO1031" s="253"/>
      <c r="MZP1031" s="253"/>
      <c r="MZQ1031" s="253"/>
      <c r="MZR1031" s="253"/>
      <c r="MZS1031" s="253"/>
      <c r="MZT1031" s="253"/>
      <c r="MZU1031" s="253"/>
      <c r="MZV1031" s="253"/>
      <c r="MZW1031" s="253"/>
      <c r="MZX1031" s="253"/>
      <c r="MZY1031" s="253"/>
      <c r="MZZ1031" s="253"/>
      <c r="NAA1031" s="253"/>
      <c r="NAB1031" s="253"/>
      <c r="NAC1031" s="253"/>
      <c r="NAD1031" s="253"/>
      <c r="NAE1031" s="253"/>
      <c r="NAF1031" s="253"/>
      <c r="NAG1031" s="253"/>
      <c r="NAH1031" s="253"/>
      <c r="NAI1031" s="253"/>
      <c r="NAJ1031" s="253"/>
      <c r="NAK1031" s="253"/>
      <c r="NAL1031" s="253"/>
      <c r="NAM1031" s="253"/>
      <c r="NAN1031" s="253"/>
      <c r="NAO1031" s="253"/>
      <c r="NAP1031" s="253"/>
      <c r="NAQ1031" s="253"/>
      <c r="NAR1031" s="253"/>
      <c r="NAS1031" s="253"/>
      <c r="NAT1031" s="253"/>
      <c r="NAU1031" s="253"/>
      <c r="NAV1031" s="253"/>
      <c r="NAW1031" s="253"/>
      <c r="NAX1031" s="253"/>
      <c r="NAY1031" s="253"/>
      <c r="NAZ1031" s="253"/>
      <c r="NBA1031" s="253"/>
      <c r="NBB1031" s="253"/>
      <c r="NBC1031" s="253"/>
      <c r="NBD1031" s="253"/>
      <c r="NBE1031" s="253"/>
      <c r="NBF1031" s="253"/>
      <c r="NBG1031" s="253"/>
      <c r="NBH1031" s="253"/>
      <c r="NBI1031" s="253"/>
      <c r="NBJ1031" s="253"/>
      <c r="NBK1031" s="253"/>
      <c r="NBL1031" s="253"/>
      <c r="NBM1031" s="253"/>
      <c r="NBN1031" s="253"/>
      <c r="NBO1031" s="253"/>
      <c r="NBP1031" s="253"/>
      <c r="NBQ1031" s="253"/>
      <c r="NBR1031" s="253"/>
      <c r="NBS1031" s="253"/>
      <c r="NBT1031" s="253"/>
      <c r="NBU1031" s="253"/>
      <c r="NBV1031" s="253"/>
      <c r="NBW1031" s="253"/>
      <c r="NBX1031" s="253"/>
      <c r="NBY1031" s="253"/>
      <c r="NBZ1031" s="253"/>
      <c r="NCA1031" s="253"/>
      <c r="NCB1031" s="253"/>
      <c r="NCC1031" s="253"/>
      <c r="NCD1031" s="253"/>
      <c r="NCE1031" s="253"/>
      <c r="NCF1031" s="253"/>
      <c r="NCG1031" s="253"/>
      <c r="NCH1031" s="253"/>
      <c r="NCI1031" s="253"/>
      <c r="NCJ1031" s="253"/>
      <c r="NCK1031" s="253"/>
      <c r="NCL1031" s="253"/>
      <c r="NCM1031" s="253"/>
      <c r="NCN1031" s="253"/>
      <c r="NCO1031" s="253"/>
      <c r="NCP1031" s="253"/>
      <c r="NCQ1031" s="253"/>
      <c r="NCR1031" s="253"/>
      <c r="NCS1031" s="253"/>
      <c r="NCT1031" s="253"/>
      <c r="NCU1031" s="253"/>
      <c r="NCV1031" s="253"/>
      <c r="NCW1031" s="253"/>
      <c r="NCX1031" s="253"/>
      <c r="NCY1031" s="253"/>
      <c r="NCZ1031" s="253"/>
      <c r="NDA1031" s="253"/>
      <c r="NDB1031" s="253"/>
      <c r="NDC1031" s="253"/>
      <c r="NDD1031" s="253"/>
      <c r="NDE1031" s="253"/>
      <c r="NDF1031" s="253"/>
      <c r="NDG1031" s="253"/>
      <c r="NDH1031" s="253"/>
      <c r="NDI1031" s="253"/>
      <c r="NDJ1031" s="253"/>
      <c r="NDK1031" s="253"/>
      <c r="NDL1031" s="253"/>
      <c r="NDM1031" s="253"/>
      <c r="NDN1031" s="253"/>
      <c r="NDO1031" s="253"/>
      <c r="NDP1031" s="253"/>
      <c r="NDQ1031" s="253"/>
      <c r="NDR1031" s="253"/>
      <c r="NDS1031" s="253"/>
      <c r="NDT1031" s="253"/>
      <c r="NDU1031" s="253"/>
      <c r="NDV1031" s="253"/>
      <c r="NDW1031" s="253"/>
      <c r="NDX1031" s="253"/>
      <c r="NDY1031" s="253"/>
      <c r="NDZ1031" s="253"/>
      <c r="NEA1031" s="253"/>
      <c r="NEB1031" s="253"/>
      <c r="NEC1031" s="253"/>
      <c r="NED1031" s="253"/>
      <c r="NEE1031" s="253"/>
      <c r="NEF1031" s="253"/>
      <c r="NEG1031" s="253"/>
      <c r="NEH1031" s="253"/>
      <c r="NEI1031" s="253"/>
      <c r="NEJ1031" s="253"/>
      <c r="NEK1031" s="253"/>
      <c r="NEL1031" s="253"/>
      <c r="NEM1031" s="253"/>
      <c r="NEN1031" s="253"/>
      <c r="NEO1031" s="253"/>
      <c r="NEP1031" s="253"/>
      <c r="NEQ1031" s="253"/>
      <c r="NER1031" s="253"/>
      <c r="NES1031" s="253"/>
      <c r="NET1031" s="253"/>
      <c r="NEU1031" s="253"/>
      <c r="NEV1031" s="253"/>
      <c r="NEW1031" s="253"/>
      <c r="NEX1031" s="253"/>
      <c r="NEY1031" s="253"/>
      <c r="NEZ1031" s="253"/>
      <c r="NFA1031" s="253"/>
      <c r="NFB1031" s="253"/>
      <c r="NFC1031" s="253"/>
      <c r="NFD1031" s="253"/>
      <c r="NFE1031" s="253"/>
      <c r="NFF1031" s="253"/>
      <c r="NFG1031" s="253"/>
      <c r="NFH1031" s="253"/>
      <c r="NFI1031" s="253"/>
      <c r="NFJ1031" s="253"/>
      <c r="NFK1031" s="253"/>
      <c r="NFL1031" s="253"/>
      <c r="NFM1031" s="253"/>
      <c r="NFN1031" s="253"/>
      <c r="NFO1031" s="253"/>
      <c r="NFP1031" s="253"/>
      <c r="NFQ1031" s="253"/>
      <c r="NFR1031" s="253"/>
      <c r="NFS1031" s="253"/>
      <c r="NFT1031" s="253"/>
      <c r="NFU1031" s="253"/>
      <c r="NFV1031" s="253"/>
      <c r="NFW1031" s="253"/>
      <c r="NFX1031" s="253"/>
      <c r="NFY1031" s="253"/>
      <c r="NFZ1031" s="253"/>
      <c r="NGA1031" s="253"/>
      <c r="NGB1031" s="253"/>
      <c r="NGC1031" s="253"/>
      <c r="NGD1031" s="253"/>
      <c r="NGE1031" s="253"/>
      <c r="NGF1031" s="253"/>
      <c r="NGG1031" s="253"/>
      <c r="NGH1031" s="253"/>
      <c r="NGI1031" s="253"/>
      <c r="NGJ1031" s="253"/>
      <c r="NGK1031" s="253"/>
      <c r="NGL1031" s="253"/>
      <c r="NGM1031" s="253"/>
      <c r="NGN1031" s="253"/>
      <c r="NGO1031" s="253"/>
      <c r="NGP1031" s="253"/>
      <c r="NGQ1031" s="253"/>
      <c r="NGR1031" s="253"/>
      <c r="NGS1031" s="253"/>
      <c r="NGT1031" s="253"/>
      <c r="NGU1031" s="253"/>
      <c r="NGV1031" s="253"/>
      <c r="NGW1031" s="253"/>
      <c r="NGX1031" s="253"/>
      <c r="NGY1031" s="253"/>
      <c r="NGZ1031" s="253"/>
      <c r="NHA1031" s="253"/>
      <c r="NHB1031" s="253"/>
      <c r="NHC1031" s="253"/>
      <c r="NHD1031" s="253"/>
      <c r="NHE1031" s="253"/>
      <c r="NHF1031" s="253"/>
      <c r="NHG1031" s="253"/>
      <c r="NHH1031" s="253"/>
      <c r="NHI1031" s="253"/>
      <c r="NHJ1031" s="253"/>
      <c r="NHK1031" s="253"/>
      <c r="NHL1031" s="253"/>
      <c r="NHM1031" s="253"/>
      <c r="NHN1031" s="253"/>
      <c r="NHO1031" s="253"/>
      <c r="NHP1031" s="253"/>
      <c r="NHQ1031" s="253"/>
      <c r="NHR1031" s="253"/>
      <c r="NHS1031" s="253"/>
      <c r="NHT1031" s="253"/>
      <c r="NHU1031" s="253"/>
      <c r="NHV1031" s="253"/>
      <c r="NHW1031" s="253"/>
      <c r="NHX1031" s="253"/>
      <c r="NHY1031" s="253"/>
      <c r="NHZ1031" s="253"/>
      <c r="NIA1031" s="253"/>
      <c r="NIB1031" s="253"/>
      <c r="NIC1031" s="253"/>
      <c r="NID1031" s="253"/>
      <c r="NIE1031" s="253"/>
      <c r="NIF1031" s="253"/>
      <c r="NIG1031" s="253"/>
      <c r="NIH1031" s="253"/>
      <c r="NII1031" s="253"/>
      <c r="NIJ1031" s="253"/>
      <c r="NIK1031" s="253"/>
      <c r="NIL1031" s="253"/>
      <c r="NIM1031" s="253"/>
      <c r="NIN1031" s="253"/>
      <c r="NIO1031" s="253"/>
      <c r="NIP1031" s="253"/>
      <c r="NIQ1031" s="253"/>
      <c r="NIR1031" s="253"/>
      <c r="NIS1031" s="253"/>
      <c r="NIT1031" s="253"/>
      <c r="NIU1031" s="253"/>
      <c r="NIV1031" s="253"/>
      <c r="NIW1031" s="253"/>
      <c r="NIX1031" s="253"/>
      <c r="NIY1031" s="253"/>
      <c r="NIZ1031" s="253"/>
      <c r="NJA1031" s="253"/>
      <c r="NJB1031" s="253"/>
      <c r="NJC1031" s="253"/>
      <c r="NJD1031" s="253"/>
      <c r="NJE1031" s="253"/>
      <c r="NJF1031" s="253"/>
      <c r="NJG1031" s="253"/>
      <c r="NJH1031" s="253"/>
      <c r="NJI1031" s="253"/>
      <c r="NJJ1031" s="253"/>
      <c r="NJK1031" s="253"/>
      <c r="NJL1031" s="253"/>
      <c r="NJM1031" s="253"/>
      <c r="NJN1031" s="253"/>
      <c r="NJO1031" s="253"/>
      <c r="NJP1031" s="253"/>
      <c r="NJQ1031" s="253"/>
      <c r="NJR1031" s="253"/>
      <c r="NJS1031" s="253"/>
      <c r="NJT1031" s="253"/>
      <c r="NJU1031" s="253"/>
      <c r="NJV1031" s="253"/>
      <c r="NJW1031" s="253"/>
      <c r="NJX1031" s="253"/>
      <c r="NJY1031" s="253"/>
      <c r="NJZ1031" s="253"/>
      <c r="NKA1031" s="253"/>
      <c r="NKB1031" s="253"/>
      <c r="NKC1031" s="253"/>
      <c r="NKD1031" s="253"/>
      <c r="NKE1031" s="253"/>
      <c r="NKF1031" s="253"/>
      <c r="NKG1031" s="253"/>
      <c r="NKH1031" s="253"/>
      <c r="NKI1031" s="253"/>
      <c r="NKJ1031" s="253"/>
      <c r="NKK1031" s="253"/>
      <c r="NKL1031" s="253"/>
      <c r="NKM1031" s="253"/>
      <c r="NKN1031" s="253"/>
      <c r="NKO1031" s="253"/>
      <c r="NKP1031" s="253"/>
      <c r="NKQ1031" s="253"/>
      <c r="NKR1031" s="253"/>
      <c r="NKS1031" s="253"/>
      <c r="NKT1031" s="253"/>
      <c r="NKU1031" s="253"/>
      <c r="NKV1031" s="253"/>
      <c r="NKW1031" s="253"/>
      <c r="NKX1031" s="253"/>
      <c r="NKY1031" s="253"/>
      <c r="NKZ1031" s="253"/>
      <c r="NLA1031" s="253"/>
      <c r="NLB1031" s="253"/>
      <c r="NLC1031" s="253"/>
      <c r="NLD1031" s="253"/>
      <c r="NLE1031" s="253"/>
      <c r="NLF1031" s="253"/>
      <c r="NLG1031" s="253"/>
      <c r="NLH1031" s="253"/>
      <c r="NLI1031" s="253"/>
      <c r="NLJ1031" s="253"/>
      <c r="NLK1031" s="253"/>
      <c r="NLL1031" s="253"/>
      <c r="NLM1031" s="253"/>
      <c r="NLN1031" s="253"/>
      <c r="NLO1031" s="253"/>
      <c r="NLP1031" s="253"/>
      <c r="NLQ1031" s="253"/>
      <c r="NLR1031" s="253"/>
      <c r="NLS1031" s="253"/>
      <c r="NLT1031" s="253"/>
      <c r="NLU1031" s="253"/>
      <c r="NLV1031" s="253"/>
      <c r="NLW1031" s="253"/>
      <c r="NLX1031" s="253"/>
      <c r="NLY1031" s="253"/>
      <c r="NLZ1031" s="253"/>
      <c r="NMA1031" s="253"/>
      <c r="NMB1031" s="253"/>
      <c r="NMC1031" s="253"/>
      <c r="NMD1031" s="253"/>
      <c r="NME1031" s="253"/>
      <c r="NMF1031" s="253"/>
      <c r="NMG1031" s="253"/>
      <c r="NMH1031" s="253"/>
      <c r="NMI1031" s="253"/>
      <c r="NMJ1031" s="253"/>
      <c r="NMK1031" s="253"/>
      <c r="NML1031" s="253"/>
      <c r="NMM1031" s="253"/>
      <c r="NMN1031" s="253"/>
      <c r="NMO1031" s="253"/>
      <c r="NMP1031" s="253"/>
      <c r="NMQ1031" s="253"/>
      <c r="NMR1031" s="253"/>
      <c r="NMS1031" s="253"/>
      <c r="NMT1031" s="253"/>
      <c r="NMU1031" s="253"/>
      <c r="NMV1031" s="253"/>
      <c r="NMW1031" s="253"/>
      <c r="NMX1031" s="253"/>
      <c r="NMY1031" s="253"/>
      <c r="NMZ1031" s="253"/>
      <c r="NNA1031" s="253"/>
      <c r="NNB1031" s="253"/>
      <c r="NNC1031" s="253"/>
      <c r="NND1031" s="253"/>
      <c r="NNE1031" s="253"/>
      <c r="NNF1031" s="253"/>
      <c r="NNG1031" s="253"/>
      <c r="NNH1031" s="253"/>
      <c r="NNI1031" s="253"/>
      <c r="NNJ1031" s="253"/>
      <c r="NNK1031" s="253"/>
      <c r="NNL1031" s="253"/>
      <c r="NNM1031" s="253"/>
      <c r="NNN1031" s="253"/>
      <c r="NNO1031" s="253"/>
      <c r="NNP1031" s="253"/>
      <c r="NNQ1031" s="253"/>
      <c r="NNR1031" s="253"/>
      <c r="NNS1031" s="253"/>
      <c r="NNT1031" s="253"/>
      <c r="NNU1031" s="253"/>
      <c r="NNV1031" s="253"/>
      <c r="NNW1031" s="253"/>
      <c r="NNX1031" s="253"/>
      <c r="NNY1031" s="253"/>
      <c r="NNZ1031" s="253"/>
      <c r="NOA1031" s="253"/>
      <c r="NOB1031" s="253"/>
      <c r="NOC1031" s="253"/>
      <c r="NOD1031" s="253"/>
      <c r="NOE1031" s="253"/>
      <c r="NOF1031" s="253"/>
      <c r="NOG1031" s="253"/>
      <c r="NOH1031" s="253"/>
      <c r="NOI1031" s="253"/>
      <c r="NOJ1031" s="253"/>
      <c r="NOK1031" s="253"/>
      <c r="NOL1031" s="253"/>
      <c r="NOM1031" s="253"/>
      <c r="NON1031" s="253"/>
      <c r="NOO1031" s="253"/>
      <c r="NOP1031" s="253"/>
      <c r="NOQ1031" s="253"/>
      <c r="NOR1031" s="253"/>
      <c r="NOS1031" s="253"/>
      <c r="NOT1031" s="253"/>
      <c r="NOU1031" s="253"/>
      <c r="NOV1031" s="253"/>
      <c r="NOW1031" s="253"/>
      <c r="NOX1031" s="253"/>
      <c r="NOY1031" s="253"/>
      <c r="NOZ1031" s="253"/>
      <c r="NPA1031" s="253"/>
      <c r="NPB1031" s="253"/>
      <c r="NPC1031" s="253"/>
      <c r="NPD1031" s="253"/>
      <c r="NPE1031" s="253"/>
      <c r="NPF1031" s="253"/>
      <c r="NPG1031" s="253"/>
      <c r="NPH1031" s="253"/>
      <c r="NPI1031" s="253"/>
      <c r="NPJ1031" s="253"/>
      <c r="NPK1031" s="253"/>
      <c r="NPL1031" s="253"/>
      <c r="NPM1031" s="253"/>
      <c r="NPN1031" s="253"/>
      <c r="NPO1031" s="253"/>
      <c r="NPP1031" s="253"/>
      <c r="NPQ1031" s="253"/>
      <c r="NPR1031" s="253"/>
      <c r="NPS1031" s="253"/>
      <c r="NPT1031" s="253"/>
      <c r="NPU1031" s="253"/>
      <c r="NPV1031" s="253"/>
      <c r="NPW1031" s="253"/>
      <c r="NPX1031" s="253"/>
      <c r="NPY1031" s="253"/>
      <c r="NPZ1031" s="253"/>
      <c r="NQA1031" s="253"/>
      <c r="NQB1031" s="253"/>
      <c r="NQC1031" s="253"/>
      <c r="NQD1031" s="253"/>
      <c r="NQE1031" s="253"/>
      <c r="NQF1031" s="253"/>
      <c r="NQG1031" s="253"/>
      <c r="NQH1031" s="253"/>
      <c r="NQI1031" s="253"/>
      <c r="NQJ1031" s="253"/>
      <c r="NQK1031" s="253"/>
      <c r="NQL1031" s="253"/>
      <c r="NQM1031" s="253"/>
      <c r="NQN1031" s="253"/>
      <c r="NQO1031" s="253"/>
      <c r="NQP1031" s="253"/>
      <c r="NQQ1031" s="253"/>
      <c r="NQR1031" s="253"/>
      <c r="NQS1031" s="253"/>
      <c r="NQT1031" s="253"/>
      <c r="NQU1031" s="253"/>
      <c r="NQV1031" s="253"/>
      <c r="NQW1031" s="253"/>
      <c r="NQX1031" s="253"/>
      <c r="NQY1031" s="253"/>
      <c r="NQZ1031" s="253"/>
      <c r="NRA1031" s="253"/>
      <c r="NRB1031" s="253"/>
      <c r="NRC1031" s="253"/>
      <c r="NRD1031" s="253"/>
      <c r="NRE1031" s="253"/>
      <c r="NRF1031" s="253"/>
      <c r="NRG1031" s="253"/>
      <c r="NRH1031" s="253"/>
      <c r="NRI1031" s="253"/>
      <c r="NRJ1031" s="253"/>
      <c r="NRK1031" s="253"/>
      <c r="NRL1031" s="253"/>
      <c r="NRM1031" s="253"/>
      <c r="NRN1031" s="253"/>
      <c r="NRO1031" s="253"/>
      <c r="NRP1031" s="253"/>
      <c r="NRQ1031" s="253"/>
      <c r="NRR1031" s="253"/>
      <c r="NRS1031" s="253"/>
      <c r="NRT1031" s="253"/>
      <c r="NRU1031" s="253"/>
      <c r="NRV1031" s="253"/>
      <c r="NRW1031" s="253"/>
      <c r="NRX1031" s="253"/>
      <c r="NRY1031" s="253"/>
      <c r="NRZ1031" s="253"/>
      <c r="NSA1031" s="253"/>
      <c r="NSB1031" s="253"/>
      <c r="NSC1031" s="253"/>
      <c r="NSD1031" s="253"/>
      <c r="NSE1031" s="253"/>
      <c r="NSF1031" s="253"/>
      <c r="NSG1031" s="253"/>
      <c r="NSH1031" s="253"/>
      <c r="NSI1031" s="253"/>
      <c r="NSJ1031" s="253"/>
      <c r="NSK1031" s="253"/>
      <c r="NSL1031" s="253"/>
      <c r="NSM1031" s="253"/>
      <c r="NSN1031" s="253"/>
      <c r="NSO1031" s="253"/>
      <c r="NSP1031" s="253"/>
      <c r="NSQ1031" s="253"/>
      <c r="NSR1031" s="253"/>
      <c r="NSS1031" s="253"/>
      <c r="NST1031" s="253"/>
      <c r="NSU1031" s="253"/>
      <c r="NSV1031" s="253"/>
      <c r="NSW1031" s="253"/>
      <c r="NSX1031" s="253"/>
      <c r="NSY1031" s="253"/>
      <c r="NSZ1031" s="253"/>
      <c r="NTA1031" s="253"/>
      <c r="NTB1031" s="253"/>
      <c r="NTC1031" s="253"/>
      <c r="NTD1031" s="253"/>
      <c r="NTE1031" s="253"/>
      <c r="NTF1031" s="253"/>
      <c r="NTG1031" s="253"/>
      <c r="NTH1031" s="253"/>
      <c r="NTI1031" s="253"/>
      <c r="NTJ1031" s="253"/>
      <c r="NTK1031" s="253"/>
      <c r="NTL1031" s="253"/>
      <c r="NTM1031" s="253"/>
      <c r="NTN1031" s="253"/>
      <c r="NTO1031" s="253"/>
      <c r="NTP1031" s="253"/>
      <c r="NTQ1031" s="253"/>
      <c r="NTR1031" s="253"/>
      <c r="NTS1031" s="253"/>
      <c r="NTT1031" s="253"/>
      <c r="NTU1031" s="253"/>
      <c r="NTV1031" s="253"/>
      <c r="NTW1031" s="253"/>
      <c r="NTX1031" s="253"/>
      <c r="NTY1031" s="253"/>
      <c r="NTZ1031" s="253"/>
      <c r="NUA1031" s="253"/>
      <c r="NUB1031" s="253"/>
      <c r="NUC1031" s="253"/>
      <c r="NUD1031" s="253"/>
      <c r="NUE1031" s="253"/>
      <c r="NUF1031" s="253"/>
      <c r="NUG1031" s="253"/>
      <c r="NUH1031" s="253"/>
      <c r="NUI1031" s="253"/>
      <c r="NUJ1031" s="253"/>
      <c r="NUK1031" s="253"/>
      <c r="NUL1031" s="253"/>
      <c r="NUM1031" s="253"/>
      <c r="NUN1031" s="253"/>
      <c r="NUO1031" s="253"/>
      <c r="NUP1031" s="253"/>
      <c r="NUQ1031" s="253"/>
      <c r="NUR1031" s="253"/>
      <c r="NUS1031" s="253"/>
      <c r="NUT1031" s="253"/>
      <c r="NUU1031" s="253"/>
      <c r="NUV1031" s="253"/>
      <c r="NUW1031" s="253"/>
      <c r="NUX1031" s="253"/>
      <c r="NUY1031" s="253"/>
      <c r="NUZ1031" s="253"/>
      <c r="NVA1031" s="253"/>
      <c r="NVB1031" s="253"/>
      <c r="NVC1031" s="253"/>
      <c r="NVD1031" s="253"/>
      <c r="NVE1031" s="253"/>
      <c r="NVF1031" s="253"/>
      <c r="NVG1031" s="253"/>
      <c r="NVH1031" s="253"/>
      <c r="NVI1031" s="253"/>
      <c r="NVJ1031" s="253"/>
      <c r="NVK1031" s="253"/>
      <c r="NVL1031" s="253"/>
      <c r="NVM1031" s="253"/>
      <c r="NVN1031" s="253"/>
      <c r="NVO1031" s="253"/>
      <c r="NVP1031" s="253"/>
      <c r="NVQ1031" s="253"/>
      <c r="NVR1031" s="253"/>
      <c r="NVS1031" s="253"/>
      <c r="NVT1031" s="253"/>
      <c r="NVU1031" s="253"/>
      <c r="NVV1031" s="253"/>
      <c r="NVW1031" s="253"/>
      <c r="NVX1031" s="253"/>
      <c r="NVY1031" s="253"/>
      <c r="NVZ1031" s="253"/>
      <c r="NWA1031" s="253"/>
      <c r="NWB1031" s="253"/>
      <c r="NWC1031" s="253"/>
      <c r="NWD1031" s="253"/>
      <c r="NWE1031" s="253"/>
      <c r="NWF1031" s="253"/>
      <c r="NWG1031" s="253"/>
      <c r="NWH1031" s="253"/>
      <c r="NWI1031" s="253"/>
      <c r="NWJ1031" s="253"/>
      <c r="NWK1031" s="253"/>
      <c r="NWL1031" s="253"/>
      <c r="NWM1031" s="253"/>
      <c r="NWN1031" s="253"/>
      <c r="NWO1031" s="253"/>
      <c r="NWP1031" s="253"/>
      <c r="NWQ1031" s="253"/>
      <c r="NWR1031" s="253"/>
      <c r="NWS1031" s="253"/>
      <c r="NWT1031" s="253"/>
      <c r="NWU1031" s="253"/>
      <c r="NWV1031" s="253"/>
      <c r="NWW1031" s="253"/>
      <c r="NWX1031" s="253"/>
      <c r="NWY1031" s="253"/>
      <c r="NWZ1031" s="253"/>
      <c r="NXA1031" s="253"/>
      <c r="NXB1031" s="253"/>
      <c r="NXC1031" s="253"/>
      <c r="NXD1031" s="253"/>
      <c r="NXE1031" s="253"/>
      <c r="NXF1031" s="253"/>
      <c r="NXG1031" s="253"/>
      <c r="NXH1031" s="253"/>
      <c r="NXI1031" s="253"/>
      <c r="NXJ1031" s="253"/>
      <c r="NXK1031" s="253"/>
      <c r="NXL1031" s="253"/>
      <c r="NXM1031" s="253"/>
      <c r="NXN1031" s="253"/>
      <c r="NXO1031" s="253"/>
      <c r="NXP1031" s="253"/>
      <c r="NXQ1031" s="253"/>
      <c r="NXR1031" s="253"/>
      <c r="NXS1031" s="253"/>
      <c r="NXT1031" s="253"/>
      <c r="NXU1031" s="253"/>
      <c r="NXV1031" s="253"/>
      <c r="NXW1031" s="253"/>
      <c r="NXX1031" s="253"/>
      <c r="NXY1031" s="253"/>
      <c r="NXZ1031" s="253"/>
      <c r="NYA1031" s="253"/>
      <c r="NYB1031" s="253"/>
      <c r="NYC1031" s="253"/>
      <c r="NYD1031" s="253"/>
      <c r="NYE1031" s="253"/>
      <c r="NYF1031" s="253"/>
      <c r="NYG1031" s="253"/>
      <c r="NYH1031" s="253"/>
      <c r="NYI1031" s="253"/>
      <c r="NYJ1031" s="253"/>
      <c r="NYK1031" s="253"/>
      <c r="NYL1031" s="253"/>
      <c r="NYM1031" s="253"/>
      <c r="NYN1031" s="253"/>
      <c r="NYO1031" s="253"/>
      <c r="NYP1031" s="253"/>
      <c r="NYQ1031" s="253"/>
      <c r="NYR1031" s="253"/>
      <c r="NYS1031" s="253"/>
      <c r="NYT1031" s="253"/>
      <c r="NYU1031" s="253"/>
      <c r="NYV1031" s="253"/>
      <c r="NYW1031" s="253"/>
      <c r="NYX1031" s="253"/>
      <c r="NYY1031" s="253"/>
      <c r="NYZ1031" s="253"/>
      <c r="NZA1031" s="253"/>
      <c r="NZB1031" s="253"/>
      <c r="NZC1031" s="253"/>
      <c r="NZD1031" s="253"/>
      <c r="NZE1031" s="253"/>
      <c r="NZF1031" s="253"/>
      <c r="NZG1031" s="253"/>
      <c r="NZH1031" s="253"/>
      <c r="NZI1031" s="253"/>
      <c r="NZJ1031" s="253"/>
      <c r="NZK1031" s="253"/>
      <c r="NZL1031" s="253"/>
      <c r="NZM1031" s="253"/>
      <c r="NZN1031" s="253"/>
      <c r="NZO1031" s="253"/>
      <c r="NZP1031" s="253"/>
      <c r="NZQ1031" s="253"/>
      <c r="NZR1031" s="253"/>
      <c r="NZS1031" s="253"/>
      <c r="NZT1031" s="253"/>
      <c r="NZU1031" s="253"/>
      <c r="NZV1031" s="253"/>
      <c r="NZW1031" s="253"/>
      <c r="NZX1031" s="253"/>
      <c r="NZY1031" s="253"/>
      <c r="NZZ1031" s="253"/>
      <c r="OAA1031" s="253"/>
      <c r="OAB1031" s="253"/>
      <c r="OAC1031" s="253"/>
      <c r="OAD1031" s="253"/>
      <c r="OAE1031" s="253"/>
      <c r="OAF1031" s="253"/>
      <c r="OAG1031" s="253"/>
      <c r="OAH1031" s="253"/>
      <c r="OAI1031" s="253"/>
      <c r="OAJ1031" s="253"/>
      <c r="OAK1031" s="253"/>
      <c r="OAL1031" s="253"/>
      <c r="OAM1031" s="253"/>
      <c r="OAN1031" s="253"/>
      <c r="OAO1031" s="253"/>
      <c r="OAP1031" s="253"/>
      <c r="OAQ1031" s="253"/>
      <c r="OAR1031" s="253"/>
      <c r="OAS1031" s="253"/>
      <c r="OAT1031" s="253"/>
      <c r="OAU1031" s="253"/>
      <c r="OAV1031" s="253"/>
      <c r="OAW1031" s="253"/>
      <c r="OAX1031" s="253"/>
      <c r="OAY1031" s="253"/>
      <c r="OAZ1031" s="253"/>
      <c r="OBA1031" s="253"/>
      <c r="OBB1031" s="253"/>
      <c r="OBC1031" s="253"/>
      <c r="OBD1031" s="253"/>
      <c r="OBE1031" s="253"/>
      <c r="OBF1031" s="253"/>
      <c r="OBG1031" s="253"/>
      <c r="OBH1031" s="253"/>
      <c r="OBI1031" s="253"/>
      <c r="OBJ1031" s="253"/>
      <c r="OBK1031" s="253"/>
      <c r="OBL1031" s="253"/>
      <c r="OBM1031" s="253"/>
      <c r="OBN1031" s="253"/>
      <c r="OBO1031" s="253"/>
      <c r="OBP1031" s="253"/>
      <c r="OBQ1031" s="253"/>
      <c r="OBR1031" s="253"/>
      <c r="OBS1031" s="253"/>
      <c r="OBT1031" s="253"/>
      <c r="OBU1031" s="253"/>
      <c r="OBV1031" s="253"/>
      <c r="OBW1031" s="253"/>
      <c r="OBX1031" s="253"/>
      <c r="OBY1031" s="253"/>
      <c r="OBZ1031" s="253"/>
      <c r="OCA1031" s="253"/>
      <c r="OCB1031" s="253"/>
      <c r="OCC1031" s="253"/>
      <c r="OCD1031" s="253"/>
      <c r="OCE1031" s="253"/>
      <c r="OCF1031" s="253"/>
      <c r="OCG1031" s="253"/>
      <c r="OCH1031" s="253"/>
      <c r="OCI1031" s="253"/>
      <c r="OCJ1031" s="253"/>
      <c r="OCK1031" s="253"/>
      <c r="OCL1031" s="253"/>
      <c r="OCM1031" s="253"/>
      <c r="OCN1031" s="253"/>
      <c r="OCO1031" s="253"/>
      <c r="OCP1031" s="253"/>
      <c r="OCQ1031" s="253"/>
      <c r="OCR1031" s="253"/>
      <c r="OCS1031" s="253"/>
      <c r="OCT1031" s="253"/>
      <c r="OCU1031" s="253"/>
      <c r="OCV1031" s="253"/>
      <c r="OCW1031" s="253"/>
      <c r="OCX1031" s="253"/>
      <c r="OCY1031" s="253"/>
      <c r="OCZ1031" s="253"/>
      <c r="ODA1031" s="253"/>
      <c r="ODB1031" s="253"/>
      <c r="ODC1031" s="253"/>
      <c r="ODD1031" s="253"/>
      <c r="ODE1031" s="253"/>
      <c r="ODF1031" s="253"/>
      <c r="ODG1031" s="253"/>
      <c r="ODH1031" s="253"/>
      <c r="ODI1031" s="253"/>
      <c r="ODJ1031" s="253"/>
      <c r="ODK1031" s="253"/>
      <c r="ODL1031" s="253"/>
      <c r="ODM1031" s="253"/>
      <c r="ODN1031" s="253"/>
      <c r="ODO1031" s="253"/>
      <c r="ODP1031" s="253"/>
      <c r="ODQ1031" s="253"/>
      <c r="ODR1031" s="253"/>
      <c r="ODS1031" s="253"/>
      <c r="ODT1031" s="253"/>
      <c r="ODU1031" s="253"/>
      <c r="ODV1031" s="253"/>
      <c r="ODW1031" s="253"/>
      <c r="ODX1031" s="253"/>
      <c r="ODY1031" s="253"/>
      <c r="ODZ1031" s="253"/>
      <c r="OEA1031" s="253"/>
      <c r="OEB1031" s="253"/>
      <c r="OEC1031" s="253"/>
      <c r="OED1031" s="253"/>
      <c r="OEE1031" s="253"/>
      <c r="OEF1031" s="253"/>
      <c r="OEG1031" s="253"/>
      <c r="OEH1031" s="253"/>
      <c r="OEI1031" s="253"/>
      <c r="OEJ1031" s="253"/>
      <c r="OEK1031" s="253"/>
      <c r="OEL1031" s="253"/>
      <c r="OEM1031" s="253"/>
      <c r="OEN1031" s="253"/>
      <c r="OEO1031" s="253"/>
      <c r="OEP1031" s="253"/>
      <c r="OEQ1031" s="253"/>
      <c r="OER1031" s="253"/>
      <c r="OES1031" s="253"/>
      <c r="OET1031" s="253"/>
      <c r="OEU1031" s="253"/>
      <c r="OEV1031" s="253"/>
      <c r="OEW1031" s="253"/>
      <c r="OEX1031" s="253"/>
      <c r="OEY1031" s="253"/>
      <c r="OEZ1031" s="253"/>
      <c r="OFA1031" s="253"/>
      <c r="OFB1031" s="253"/>
      <c r="OFC1031" s="253"/>
      <c r="OFD1031" s="253"/>
      <c r="OFE1031" s="253"/>
      <c r="OFF1031" s="253"/>
      <c r="OFG1031" s="253"/>
      <c r="OFH1031" s="253"/>
      <c r="OFI1031" s="253"/>
      <c r="OFJ1031" s="253"/>
      <c r="OFK1031" s="253"/>
      <c r="OFL1031" s="253"/>
      <c r="OFM1031" s="253"/>
      <c r="OFN1031" s="253"/>
      <c r="OFO1031" s="253"/>
      <c r="OFP1031" s="253"/>
      <c r="OFQ1031" s="253"/>
      <c r="OFR1031" s="253"/>
      <c r="OFS1031" s="253"/>
      <c r="OFT1031" s="253"/>
      <c r="OFU1031" s="253"/>
      <c r="OFV1031" s="253"/>
      <c r="OFW1031" s="253"/>
      <c r="OFX1031" s="253"/>
      <c r="OFY1031" s="253"/>
      <c r="OFZ1031" s="253"/>
      <c r="OGA1031" s="253"/>
      <c r="OGB1031" s="253"/>
      <c r="OGC1031" s="253"/>
      <c r="OGD1031" s="253"/>
      <c r="OGE1031" s="253"/>
      <c r="OGF1031" s="253"/>
      <c r="OGG1031" s="253"/>
      <c r="OGH1031" s="253"/>
      <c r="OGI1031" s="253"/>
      <c r="OGJ1031" s="253"/>
      <c r="OGK1031" s="253"/>
      <c r="OGL1031" s="253"/>
      <c r="OGM1031" s="253"/>
      <c r="OGN1031" s="253"/>
      <c r="OGO1031" s="253"/>
      <c r="OGP1031" s="253"/>
      <c r="OGQ1031" s="253"/>
      <c r="OGR1031" s="253"/>
      <c r="OGS1031" s="253"/>
      <c r="OGT1031" s="253"/>
      <c r="OGU1031" s="253"/>
      <c r="OGV1031" s="253"/>
      <c r="OGW1031" s="253"/>
      <c r="OGX1031" s="253"/>
      <c r="OGY1031" s="253"/>
      <c r="OGZ1031" s="253"/>
      <c r="OHA1031" s="253"/>
      <c r="OHB1031" s="253"/>
      <c r="OHC1031" s="253"/>
      <c r="OHD1031" s="253"/>
      <c r="OHE1031" s="253"/>
      <c r="OHF1031" s="253"/>
      <c r="OHG1031" s="253"/>
      <c r="OHH1031" s="253"/>
      <c r="OHI1031" s="253"/>
      <c r="OHJ1031" s="253"/>
      <c r="OHK1031" s="253"/>
      <c r="OHL1031" s="253"/>
      <c r="OHM1031" s="253"/>
      <c r="OHN1031" s="253"/>
      <c r="OHO1031" s="253"/>
      <c r="OHP1031" s="253"/>
      <c r="OHQ1031" s="253"/>
      <c r="OHR1031" s="253"/>
      <c r="OHS1031" s="253"/>
      <c r="OHT1031" s="253"/>
      <c r="OHU1031" s="253"/>
      <c r="OHV1031" s="253"/>
      <c r="OHW1031" s="253"/>
      <c r="OHX1031" s="253"/>
      <c r="OHY1031" s="253"/>
      <c r="OHZ1031" s="253"/>
      <c r="OIA1031" s="253"/>
      <c r="OIB1031" s="253"/>
      <c r="OIC1031" s="253"/>
      <c r="OID1031" s="253"/>
      <c r="OIE1031" s="253"/>
      <c r="OIF1031" s="253"/>
      <c r="OIG1031" s="253"/>
      <c r="OIH1031" s="253"/>
      <c r="OII1031" s="253"/>
      <c r="OIJ1031" s="253"/>
      <c r="OIK1031" s="253"/>
      <c r="OIL1031" s="253"/>
      <c r="OIM1031" s="253"/>
      <c r="OIN1031" s="253"/>
      <c r="OIO1031" s="253"/>
      <c r="OIP1031" s="253"/>
      <c r="OIQ1031" s="253"/>
      <c r="OIR1031" s="253"/>
      <c r="OIS1031" s="253"/>
      <c r="OIT1031" s="253"/>
      <c r="OIU1031" s="253"/>
      <c r="OIV1031" s="253"/>
      <c r="OIW1031" s="253"/>
      <c r="OIX1031" s="253"/>
      <c r="OIY1031" s="253"/>
      <c r="OIZ1031" s="253"/>
      <c r="OJA1031" s="253"/>
      <c r="OJB1031" s="253"/>
      <c r="OJC1031" s="253"/>
      <c r="OJD1031" s="253"/>
      <c r="OJE1031" s="253"/>
      <c r="OJF1031" s="253"/>
      <c r="OJG1031" s="253"/>
      <c r="OJH1031" s="253"/>
      <c r="OJI1031" s="253"/>
      <c r="OJJ1031" s="253"/>
      <c r="OJK1031" s="253"/>
      <c r="OJL1031" s="253"/>
      <c r="OJM1031" s="253"/>
      <c r="OJN1031" s="253"/>
      <c r="OJO1031" s="253"/>
      <c r="OJP1031" s="253"/>
      <c r="OJQ1031" s="253"/>
      <c r="OJR1031" s="253"/>
      <c r="OJS1031" s="253"/>
      <c r="OJT1031" s="253"/>
      <c r="OJU1031" s="253"/>
      <c r="OJV1031" s="253"/>
      <c r="OJW1031" s="253"/>
      <c r="OJX1031" s="253"/>
      <c r="OJY1031" s="253"/>
      <c r="OJZ1031" s="253"/>
      <c r="OKA1031" s="253"/>
      <c r="OKB1031" s="253"/>
      <c r="OKC1031" s="253"/>
      <c r="OKD1031" s="253"/>
      <c r="OKE1031" s="253"/>
      <c r="OKF1031" s="253"/>
      <c r="OKG1031" s="253"/>
      <c r="OKH1031" s="253"/>
      <c r="OKI1031" s="253"/>
      <c r="OKJ1031" s="253"/>
      <c r="OKK1031" s="253"/>
      <c r="OKL1031" s="253"/>
      <c r="OKM1031" s="253"/>
      <c r="OKN1031" s="253"/>
      <c r="OKO1031" s="253"/>
      <c r="OKP1031" s="253"/>
      <c r="OKQ1031" s="253"/>
      <c r="OKR1031" s="253"/>
      <c r="OKS1031" s="253"/>
      <c r="OKT1031" s="253"/>
      <c r="OKU1031" s="253"/>
      <c r="OKV1031" s="253"/>
      <c r="OKW1031" s="253"/>
      <c r="OKX1031" s="253"/>
      <c r="OKY1031" s="253"/>
      <c r="OKZ1031" s="253"/>
      <c r="OLA1031" s="253"/>
      <c r="OLB1031" s="253"/>
      <c r="OLC1031" s="253"/>
      <c r="OLD1031" s="253"/>
      <c r="OLE1031" s="253"/>
      <c r="OLF1031" s="253"/>
      <c r="OLG1031" s="253"/>
      <c r="OLH1031" s="253"/>
      <c r="OLI1031" s="253"/>
      <c r="OLJ1031" s="253"/>
      <c r="OLK1031" s="253"/>
      <c r="OLL1031" s="253"/>
      <c r="OLM1031" s="253"/>
      <c r="OLN1031" s="253"/>
      <c r="OLO1031" s="253"/>
      <c r="OLP1031" s="253"/>
      <c r="OLQ1031" s="253"/>
      <c r="OLR1031" s="253"/>
      <c r="OLS1031" s="253"/>
      <c r="OLT1031" s="253"/>
      <c r="OLU1031" s="253"/>
      <c r="OLV1031" s="253"/>
      <c r="OLW1031" s="253"/>
      <c r="OLX1031" s="253"/>
      <c r="OLY1031" s="253"/>
      <c r="OLZ1031" s="253"/>
      <c r="OMA1031" s="253"/>
      <c r="OMB1031" s="253"/>
      <c r="OMC1031" s="253"/>
      <c r="OMD1031" s="253"/>
      <c r="OME1031" s="253"/>
      <c r="OMF1031" s="253"/>
      <c r="OMG1031" s="253"/>
      <c r="OMH1031" s="253"/>
      <c r="OMI1031" s="253"/>
      <c r="OMJ1031" s="253"/>
      <c r="OMK1031" s="253"/>
      <c r="OML1031" s="253"/>
      <c r="OMM1031" s="253"/>
      <c r="OMN1031" s="253"/>
      <c r="OMO1031" s="253"/>
      <c r="OMP1031" s="253"/>
      <c r="OMQ1031" s="253"/>
      <c r="OMR1031" s="253"/>
      <c r="OMS1031" s="253"/>
      <c r="OMT1031" s="253"/>
      <c r="OMU1031" s="253"/>
      <c r="OMV1031" s="253"/>
      <c r="OMW1031" s="253"/>
      <c r="OMX1031" s="253"/>
      <c r="OMY1031" s="253"/>
      <c r="OMZ1031" s="253"/>
      <c r="ONA1031" s="253"/>
      <c r="ONB1031" s="253"/>
      <c r="ONC1031" s="253"/>
      <c r="OND1031" s="253"/>
      <c r="ONE1031" s="253"/>
      <c r="ONF1031" s="253"/>
      <c r="ONG1031" s="253"/>
      <c r="ONH1031" s="253"/>
      <c r="ONI1031" s="253"/>
      <c r="ONJ1031" s="253"/>
      <c r="ONK1031" s="253"/>
      <c r="ONL1031" s="253"/>
      <c r="ONM1031" s="253"/>
      <c r="ONN1031" s="253"/>
      <c r="ONO1031" s="253"/>
      <c r="ONP1031" s="253"/>
      <c r="ONQ1031" s="253"/>
      <c r="ONR1031" s="253"/>
      <c r="ONS1031" s="253"/>
      <c r="ONT1031" s="253"/>
      <c r="ONU1031" s="253"/>
      <c r="ONV1031" s="253"/>
      <c r="ONW1031" s="253"/>
      <c r="ONX1031" s="253"/>
      <c r="ONY1031" s="253"/>
      <c r="ONZ1031" s="253"/>
      <c r="OOA1031" s="253"/>
      <c r="OOB1031" s="253"/>
      <c r="OOC1031" s="253"/>
      <c r="OOD1031" s="253"/>
      <c r="OOE1031" s="253"/>
      <c r="OOF1031" s="253"/>
      <c r="OOG1031" s="253"/>
      <c r="OOH1031" s="253"/>
      <c r="OOI1031" s="253"/>
      <c r="OOJ1031" s="253"/>
      <c r="OOK1031" s="253"/>
      <c r="OOL1031" s="253"/>
      <c r="OOM1031" s="253"/>
      <c r="OON1031" s="253"/>
      <c r="OOO1031" s="253"/>
      <c r="OOP1031" s="253"/>
      <c r="OOQ1031" s="253"/>
      <c r="OOR1031" s="253"/>
      <c r="OOS1031" s="253"/>
      <c r="OOT1031" s="253"/>
      <c r="OOU1031" s="253"/>
      <c r="OOV1031" s="253"/>
      <c r="OOW1031" s="253"/>
      <c r="OOX1031" s="253"/>
      <c r="OOY1031" s="253"/>
      <c r="OOZ1031" s="253"/>
      <c r="OPA1031" s="253"/>
      <c r="OPB1031" s="253"/>
      <c r="OPC1031" s="253"/>
      <c r="OPD1031" s="253"/>
      <c r="OPE1031" s="253"/>
      <c r="OPF1031" s="253"/>
      <c r="OPG1031" s="253"/>
      <c r="OPH1031" s="253"/>
      <c r="OPI1031" s="253"/>
      <c r="OPJ1031" s="253"/>
      <c r="OPK1031" s="253"/>
      <c r="OPL1031" s="253"/>
      <c r="OPM1031" s="253"/>
      <c r="OPN1031" s="253"/>
      <c r="OPO1031" s="253"/>
      <c r="OPP1031" s="253"/>
      <c r="OPQ1031" s="253"/>
      <c r="OPR1031" s="253"/>
      <c r="OPS1031" s="253"/>
      <c r="OPT1031" s="253"/>
      <c r="OPU1031" s="253"/>
      <c r="OPV1031" s="253"/>
      <c r="OPW1031" s="253"/>
      <c r="OPX1031" s="253"/>
      <c r="OPY1031" s="253"/>
      <c r="OPZ1031" s="253"/>
      <c r="OQA1031" s="253"/>
      <c r="OQB1031" s="253"/>
      <c r="OQC1031" s="253"/>
      <c r="OQD1031" s="253"/>
      <c r="OQE1031" s="253"/>
      <c r="OQF1031" s="253"/>
      <c r="OQG1031" s="253"/>
      <c r="OQH1031" s="253"/>
      <c r="OQI1031" s="253"/>
      <c r="OQJ1031" s="253"/>
      <c r="OQK1031" s="253"/>
      <c r="OQL1031" s="253"/>
      <c r="OQM1031" s="253"/>
      <c r="OQN1031" s="253"/>
      <c r="OQO1031" s="253"/>
      <c r="OQP1031" s="253"/>
      <c r="OQQ1031" s="253"/>
      <c r="OQR1031" s="253"/>
      <c r="OQS1031" s="253"/>
      <c r="OQT1031" s="253"/>
      <c r="OQU1031" s="253"/>
      <c r="OQV1031" s="253"/>
      <c r="OQW1031" s="253"/>
      <c r="OQX1031" s="253"/>
      <c r="OQY1031" s="253"/>
      <c r="OQZ1031" s="253"/>
      <c r="ORA1031" s="253"/>
      <c r="ORB1031" s="253"/>
      <c r="ORC1031" s="253"/>
      <c r="ORD1031" s="253"/>
      <c r="ORE1031" s="253"/>
      <c r="ORF1031" s="253"/>
      <c r="ORG1031" s="253"/>
      <c r="ORH1031" s="253"/>
      <c r="ORI1031" s="253"/>
      <c r="ORJ1031" s="253"/>
      <c r="ORK1031" s="253"/>
      <c r="ORL1031" s="253"/>
      <c r="ORM1031" s="253"/>
      <c r="ORN1031" s="253"/>
      <c r="ORO1031" s="253"/>
      <c r="ORP1031" s="253"/>
      <c r="ORQ1031" s="253"/>
      <c r="ORR1031" s="253"/>
      <c r="ORS1031" s="253"/>
      <c r="ORT1031" s="253"/>
      <c r="ORU1031" s="253"/>
      <c r="ORV1031" s="253"/>
      <c r="ORW1031" s="253"/>
      <c r="ORX1031" s="253"/>
      <c r="ORY1031" s="253"/>
      <c r="ORZ1031" s="253"/>
      <c r="OSA1031" s="253"/>
      <c r="OSB1031" s="253"/>
      <c r="OSC1031" s="253"/>
      <c r="OSD1031" s="253"/>
      <c r="OSE1031" s="253"/>
      <c r="OSF1031" s="253"/>
      <c r="OSG1031" s="253"/>
      <c r="OSH1031" s="253"/>
      <c r="OSI1031" s="253"/>
      <c r="OSJ1031" s="253"/>
      <c r="OSK1031" s="253"/>
      <c r="OSL1031" s="253"/>
      <c r="OSM1031" s="253"/>
      <c r="OSN1031" s="253"/>
      <c r="OSO1031" s="253"/>
      <c r="OSP1031" s="253"/>
      <c r="OSQ1031" s="253"/>
      <c r="OSR1031" s="253"/>
      <c r="OSS1031" s="253"/>
      <c r="OST1031" s="253"/>
      <c r="OSU1031" s="253"/>
      <c r="OSV1031" s="253"/>
      <c r="OSW1031" s="253"/>
      <c r="OSX1031" s="253"/>
      <c r="OSY1031" s="253"/>
      <c r="OSZ1031" s="253"/>
      <c r="OTA1031" s="253"/>
      <c r="OTB1031" s="253"/>
      <c r="OTC1031" s="253"/>
      <c r="OTD1031" s="253"/>
      <c r="OTE1031" s="253"/>
      <c r="OTF1031" s="253"/>
      <c r="OTG1031" s="253"/>
      <c r="OTH1031" s="253"/>
      <c r="OTI1031" s="253"/>
      <c r="OTJ1031" s="253"/>
      <c r="OTK1031" s="253"/>
      <c r="OTL1031" s="253"/>
      <c r="OTM1031" s="253"/>
      <c r="OTN1031" s="253"/>
      <c r="OTO1031" s="253"/>
      <c r="OTP1031" s="253"/>
      <c r="OTQ1031" s="253"/>
      <c r="OTR1031" s="253"/>
      <c r="OTS1031" s="253"/>
      <c r="OTT1031" s="253"/>
      <c r="OTU1031" s="253"/>
      <c r="OTV1031" s="253"/>
      <c r="OTW1031" s="253"/>
      <c r="OTX1031" s="253"/>
      <c r="OTY1031" s="253"/>
      <c r="OTZ1031" s="253"/>
      <c r="OUA1031" s="253"/>
      <c r="OUB1031" s="253"/>
      <c r="OUC1031" s="253"/>
      <c r="OUD1031" s="253"/>
      <c r="OUE1031" s="253"/>
      <c r="OUF1031" s="253"/>
      <c r="OUG1031" s="253"/>
      <c r="OUH1031" s="253"/>
      <c r="OUI1031" s="253"/>
      <c r="OUJ1031" s="253"/>
      <c r="OUK1031" s="253"/>
      <c r="OUL1031" s="253"/>
      <c r="OUM1031" s="253"/>
      <c r="OUN1031" s="253"/>
      <c r="OUO1031" s="253"/>
      <c r="OUP1031" s="253"/>
      <c r="OUQ1031" s="253"/>
      <c r="OUR1031" s="253"/>
      <c r="OUS1031" s="253"/>
      <c r="OUT1031" s="253"/>
      <c r="OUU1031" s="253"/>
      <c r="OUV1031" s="253"/>
      <c r="OUW1031" s="253"/>
      <c r="OUX1031" s="253"/>
      <c r="OUY1031" s="253"/>
      <c r="OUZ1031" s="253"/>
      <c r="OVA1031" s="253"/>
      <c r="OVB1031" s="253"/>
      <c r="OVC1031" s="253"/>
      <c r="OVD1031" s="253"/>
      <c r="OVE1031" s="253"/>
      <c r="OVF1031" s="253"/>
      <c r="OVG1031" s="253"/>
      <c r="OVH1031" s="253"/>
      <c r="OVI1031" s="253"/>
      <c r="OVJ1031" s="253"/>
      <c r="OVK1031" s="253"/>
      <c r="OVL1031" s="253"/>
      <c r="OVM1031" s="253"/>
      <c r="OVN1031" s="253"/>
      <c r="OVO1031" s="253"/>
      <c r="OVP1031" s="253"/>
      <c r="OVQ1031" s="253"/>
      <c r="OVR1031" s="253"/>
      <c r="OVS1031" s="253"/>
      <c r="OVT1031" s="253"/>
      <c r="OVU1031" s="253"/>
      <c r="OVV1031" s="253"/>
      <c r="OVW1031" s="253"/>
      <c r="OVX1031" s="253"/>
      <c r="OVY1031" s="253"/>
      <c r="OVZ1031" s="253"/>
      <c r="OWA1031" s="253"/>
      <c r="OWB1031" s="253"/>
      <c r="OWC1031" s="253"/>
      <c r="OWD1031" s="253"/>
      <c r="OWE1031" s="253"/>
      <c r="OWF1031" s="253"/>
      <c r="OWG1031" s="253"/>
      <c r="OWH1031" s="253"/>
      <c r="OWI1031" s="253"/>
      <c r="OWJ1031" s="253"/>
      <c r="OWK1031" s="253"/>
      <c r="OWL1031" s="253"/>
      <c r="OWM1031" s="253"/>
      <c r="OWN1031" s="253"/>
      <c r="OWO1031" s="253"/>
      <c r="OWP1031" s="253"/>
      <c r="OWQ1031" s="253"/>
      <c r="OWR1031" s="253"/>
      <c r="OWS1031" s="253"/>
      <c r="OWT1031" s="253"/>
      <c r="OWU1031" s="253"/>
      <c r="OWV1031" s="253"/>
      <c r="OWW1031" s="253"/>
      <c r="OWX1031" s="253"/>
      <c r="OWY1031" s="253"/>
      <c r="OWZ1031" s="253"/>
      <c r="OXA1031" s="253"/>
      <c r="OXB1031" s="253"/>
      <c r="OXC1031" s="253"/>
      <c r="OXD1031" s="253"/>
      <c r="OXE1031" s="253"/>
      <c r="OXF1031" s="253"/>
      <c r="OXG1031" s="253"/>
      <c r="OXH1031" s="253"/>
      <c r="OXI1031" s="253"/>
      <c r="OXJ1031" s="253"/>
      <c r="OXK1031" s="253"/>
      <c r="OXL1031" s="253"/>
      <c r="OXM1031" s="253"/>
      <c r="OXN1031" s="253"/>
      <c r="OXO1031" s="253"/>
      <c r="OXP1031" s="253"/>
      <c r="OXQ1031" s="253"/>
      <c r="OXR1031" s="253"/>
      <c r="OXS1031" s="253"/>
      <c r="OXT1031" s="253"/>
      <c r="OXU1031" s="253"/>
      <c r="OXV1031" s="253"/>
      <c r="OXW1031" s="253"/>
      <c r="OXX1031" s="253"/>
      <c r="OXY1031" s="253"/>
      <c r="OXZ1031" s="253"/>
      <c r="OYA1031" s="253"/>
      <c r="OYB1031" s="253"/>
      <c r="OYC1031" s="253"/>
      <c r="OYD1031" s="253"/>
      <c r="OYE1031" s="253"/>
      <c r="OYF1031" s="253"/>
      <c r="OYG1031" s="253"/>
      <c r="OYH1031" s="253"/>
      <c r="OYI1031" s="253"/>
      <c r="OYJ1031" s="253"/>
      <c r="OYK1031" s="253"/>
      <c r="OYL1031" s="253"/>
      <c r="OYM1031" s="253"/>
      <c r="OYN1031" s="253"/>
      <c r="OYO1031" s="253"/>
      <c r="OYP1031" s="253"/>
      <c r="OYQ1031" s="253"/>
      <c r="OYR1031" s="253"/>
      <c r="OYS1031" s="253"/>
      <c r="OYT1031" s="253"/>
      <c r="OYU1031" s="253"/>
      <c r="OYV1031" s="253"/>
      <c r="OYW1031" s="253"/>
      <c r="OYX1031" s="253"/>
      <c r="OYY1031" s="253"/>
      <c r="OYZ1031" s="253"/>
      <c r="OZA1031" s="253"/>
      <c r="OZB1031" s="253"/>
      <c r="OZC1031" s="253"/>
      <c r="OZD1031" s="253"/>
      <c r="OZE1031" s="253"/>
      <c r="OZF1031" s="253"/>
      <c r="OZG1031" s="253"/>
      <c r="OZH1031" s="253"/>
      <c r="OZI1031" s="253"/>
      <c r="OZJ1031" s="253"/>
      <c r="OZK1031" s="253"/>
      <c r="OZL1031" s="253"/>
      <c r="OZM1031" s="253"/>
      <c r="OZN1031" s="253"/>
      <c r="OZO1031" s="253"/>
      <c r="OZP1031" s="253"/>
      <c r="OZQ1031" s="253"/>
      <c r="OZR1031" s="253"/>
      <c r="OZS1031" s="253"/>
      <c r="OZT1031" s="253"/>
      <c r="OZU1031" s="253"/>
      <c r="OZV1031" s="253"/>
      <c r="OZW1031" s="253"/>
      <c r="OZX1031" s="253"/>
      <c r="OZY1031" s="253"/>
      <c r="OZZ1031" s="253"/>
      <c r="PAA1031" s="253"/>
      <c r="PAB1031" s="253"/>
      <c r="PAC1031" s="253"/>
      <c r="PAD1031" s="253"/>
      <c r="PAE1031" s="253"/>
      <c r="PAF1031" s="253"/>
      <c r="PAG1031" s="253"/>
      <c r="PAH1031" s="253"/>
      <c r="PAI1031" s="253"/>
      <c r="PAJ1031" s="253"/>
      <c r="PAK1031" s="253"/>
      <c r="PAL1031" s="253"/>
      <c r="PAM1031" s="253"/>
      <c r="PAN1031" s="253"/>
      <c r="PAO1031" s="253"/>
      <c r="PAP1031" s="253"/>
      <c r="PAQ1031" s="253"/>
      <c r="PAR1031" s="253"/>
      <c r="PAS1031" s="253"/>
      <c r="PAT1031" s="253"/>
      <c r="PAU1031" s="253"/>
      <c r="PAV1031" s="253"/>
      <c r="PAW1031" s="253"/>
      <c r="PAX1031" s="253"/>
      <c r="PAY1031" s="253"/>
      <c r="PAZ1031" s="253"/>
      <c r="PBA1031" s="253"/>
      <c r="PBB1031" s="253"/>
      <c r="PBC1031" s="253"/>
      <c r="PBD1031" s="253"/>
      <c r="PBE1031" s="253"/>
      <c r="PBF1031" s="253"/>
      <c r="PBG1031" s="253"/>
      <c r="PBH1031" s="253"/>
      <c r="PBI1031" s="253"/>
      <c r="PBJ1031" s="253"/>
      <c r="PBK1031" s="253"/>
      <c r="PBL1031" s="253"/>
      <c r="PBM1031" s="253"/>
      <c r="PBN1031" s="253"/>
      <c r="PBO1031" s="253"/>
      <c r="PBP1031" s="253"/>
      <c r="PBQ1031" s="253"/>
      <c r="PBR1031" s="253"/>
      <c r="PBS1031" s="253"/>
      <c r="PBT1031" s="253"/>
      <c r="PBU1031" s="253"/>
      <c r="PBV1031" s="253"/>
      <c r="PBW1031" s="253"/>
      <c r="PBX1031" s="253"/>
      <c r="PBY1031" s="253"/>
      <c r="PBZ1031" s="253"/>
      <c r="PCA1031" s="253"/>
      <c r="PCB1031" s="253"/>
      <c r="PCC1031" s="253"/>
      <c r="PCD1031" s="253"/>
      <c r="PCE1031" s="253"/>
      <c r="PCF1031" s="253"/>
      <c r="PCG1031" s="253"/>
      <c r="PCH1031" s="253"/>
      <c r="PCI1031" s="253"/>
      <c r="PCJ1031" s="253"/>
      <c r="PCK1031" s="253"/>
      <c r="PCL1031" s="253"/>
      <c r="PCM1031" s="253"/>
      <c r="PCN1031" s="253"/>
      <c r="PCO1031" s="253"/>
      <c r="PCP1031" s="253"/>
      <c r="PCQ1031" s="253"/>
      <c r="PCR1031" s="253"/>
      <c r="PCS1031" s="253"/>
      <c r="PCT1031" s="253"/>
      <c r="PCU1031" s="253"/>
      <c r="PCV1031" s="253"/>
      <c r="PCW1031" s="253"/>
      <c r="PCX1031" s="253"/>
      <c r="PCY1031" s="253"/>
      <c r="PCZ1031" s="253"/>
      <c r="PDA1031" s="253"/>
      <c r="PDB1031" s="253"/>
      <c r="PDC1031" s="253"/>
      <c r="PDD1031" s="253"/>
      <c r="PDE1031" s="253"/>
      <c r="PDF1031" s="253"/>
      <c r="PDG1031" s="253"/>
      <c r="PDH1031" s="253"/>
      <c r="PDI1031" s="253"/>
      <c r="PDJ1031" s="253"/>
      <c r="PDK1031" s="253"/>
      <c r="PDL1031" s="253"/>
      <c r="PDM1031" s="253"/>
      <c r="PDN1031" s="253"/>
      <c r="PDO1031" s="253"/>
      <c r="PDP1031" s="253"/>
      <c r="PDQ1031" s="253"/>
      <c r="PDR1031" s="253"/>
      <c r="PDS1031" s="253"/>
      <c r="PDT1031" s="253"/>
      <c r="PDU1031" s="253"/>
      <c r="PDV1031" s="253"/>
      <c r="PDW1031" s="253"/>
      <c r="PDX1031" s="253"/>
      <c r="PDY1031" s="253"/>
      <c r="PDZ1031" s="253"/>
      <c r="PEA1031" s="253"/>
      <c r="PEB1031" s="253"/>
      <c r="PEC1031" s="253"/>
      <c r="PED1031" s="253"/>
      <c r="PEE1031" s="253"/>
      <c r="PEF1031" s="253"/>
      <c r="PEG1031" s="253"/>
      <c r="PEH1031" s="253"/>
      <c r="PEI1031" s="253"/>
      <c r="PEJ1031" s="253"/>
      <c r="PEK1031" s="253"/>
      <c r="PEL1031" s="253"/>
      <c r="PEM1031" s="253"/>
      <c r="PEN1031" s="253"/>
      <c r="PEO1031" s="253"/>
      <c r="PEP1031" s="253"/>
      <c r="PEQ1031" s="253"/>
      <c r="PER1031" s="253"/>
      <c r="PES1031" s="253"/>
      <c r="PET1031" s="253"/>
      <c r="PEU1031" s="253"/>
      <c r="PEV1031" s="253"/>
      <c r="PEW1031" s="253"/>
      <c r="PEX1031" s="253"/>
      <c r="PEY1031" s="253"/>
      <c r="PEZ1031" s="253"/>
      <c r="PFA1031" s="253"/>
      <c r="PFB1031" s="253"/>
      <c r="PFC1031" s="253"/>
      <c r="PFD1031" s="253"/>
      <c r="PFE1031" s="253"/>
      <c r="PFF1031" s="253"/>
      <c r="PFG1031" s="253"/>
      <c r="PFH1031" s="253"/>
      <c r="PFI1031" s="253"/>
      <c r="PFJ1031" s="253"/>
      <c r="PFK1031" s="253"/>
      <c r="PFL1031" s="253"/>
      <c r="PFM1031" s="253"/>
      <c r="PFN1031" s="253"/>
      <c r="PFO1031" s="253"/>
      <c r="PFP1031" s="253"/>
      <c r="PFQ1031" s="253"/>
      <c r="PFR1031" s="253"/>
      <c r="PFS1031" s="253"/>
      <c r="PFT1031" s="253"/>
      <c r="PFU1031" s="253"/>
      <c r="PFV1031" s="253"/>
      <c r="PFW1031" s="253"/>
      <c r="PFX1031" s="253"/>
      <c r="PFY1031" s="253"/>
      <c r="PFZ1031" s="253"/>
      <c r="PGA1031" s="253"/>
      <c r="PGB1031" s="253"/>
      <c r="PGC1031" s="253"/>
      <c r="PGD1031" s="253"/>
      <c r="PGE1031" s="253"/>
      <c r="PGF1031" s="253"/>
      <c r="PGG1031" s="253"/>
      <c r="PGH1031" s="253"/>
      <c r="PGI1031" s="253"/>
      <c r="PGJ1031" s="253"/>
      <c r="PGK1031" s="253"/>
      <c r="PGL1031" s="253"/>
      <c r="PGM1031" s="253"/>
      <c r="PGN1031" s="253"/>
      <c r="PGO1031" s="253"/>
      <c r="PGP1031" s="253"/>
      <c r="PGQ1031" s="253"/>
      <c r="PGR1031" s="253"/>
      <c r="PGS1031" s="253"/>
      <c r="PGT1031" s="253"/>
      <c r="PGU1031" s="253"/>
      <c r="PGV1031" s="253"/>
      <c r="PGW1031" s="253"/>
      <c r="PGX1031" s="253"/>
      <c r="PGY1031" s="253"/>
      <c r="PGZ1031" s="253"/>
      <c r="PHA1031" s="253"/>
      <c r="PHB1031" s="253"/>
      <c r="PHC1031" s="253"/>
      <c r="PHD1031" s="253"/>
      <c r="PHE1031" s="253"/>
      <c r="PHF1031" s="253"/>
      <c r="PHG1031" s="253"/>
      <c r="PHH1031" s="253"/>
      <c r="PHI1031" s="253"/>
      <c r="PHJ1031" s="253"/>
      <c r="PHK1031" s="253"/>
      <c r="PHL1031" s="253"/>
      <c r="PHM1031" s="253"/>
      <c r="PHN1031" s="253"/>
      <c r="PHO1031" s="253"/>
      <c r="PHP1031" s="253"/>
      <c r="PHQ1031" s="253"/>
      <c r="PHR1031" s="253"/>
      <c r="PHS1031" s="253"/>
      <c r="PHT1031" s="253"/>
      <c r="PHU1031" s="253"/>
      <c r="PHV1031" s="253"/>
      <c r="PHW1031" s="253"/>
      <c r="PHX1031" s="253"/>
      <c r="PHY1031" s="253"/>
      <c r="PHZ1031" s="253"/>
      <c r="PIA1031" s="253"/>
      <c r="PIB1031" s="253"/>
      <c r="PIC1031" s="253"/>
      <c r="PID1031" s="253"/>
      <c r="PIE1031" s="253"/>
      <c r="PIF1031" s="253"/>
      <c r="PIG1031" s="253"/>
      <c r="PIH1031" s="253"/>
      <c r="PII1031" s="253"/>
      <c r="PIJ1031" s="253"/>
      <c r="PIK1031" s="253"/>
      <c r="PIL1031" s="253"/>
      <c r="PIM1031" s="253"/>
      <c r="PIN1031" s="253"/>
      <c r="PIO1031" s="253"/>
      <c r="PIP1031" s="253"/>
      <c r="PIQ1031" s="253"/>
      <c r="PIR1031" s="253"/>
      <c r="PIS1031" s="253"/>
      <c r="PIT1031" s="253"/>
      <c r="PIU1031" s="253"/>
      <c r="PIV1031" s="253"/>
      <c r="PIW1031" s="253"/>
      <c r="PIX1031" s="253"/>
      <c r="PIY1031" s="253"/>
      <c r="PIZ1031" s="253"/>
      <c r="PJA1031" s="253"/>
      <c r="PJB1031" s="253"/>
      <c r="PJC1031" s="253"/>
      <c r="PJD1031" s="253"/>
      <c r="PJE1031" s="253"/>
      <c r="PJF1031" s="253"/>
      <c r="PJG1031" s="253"/>
      <c r="PJH1031" s="253"/>
      <c r="PJI1031" s="253"/>
      <c r="PJJ1031" s="253"/>
      <c r="PJK1031" s="253"/>
      <c r="PJL1031" s="253"/>
      <c r="PJM1031" s="253"/>
      <c r="PJN1031" s="253"/>
      <c r="PJO1031" s="253"/>
      <c r="PJP1031" s="253"/>
      <c r="PJQ1031" s="253"/>
      <c r="PJR1031" s="253"/>
      <c r="PJS1031" s="253"/>
      <c r="PJT1031" s="253"/>
      <c r="PJU1031" s="253"/>
      <c r="PJV1031" s="253"/>
      <c r="PJW1031" s="253"/>
      <c r="PJX1031" s="253"/>
      <c r="PJY1031" s="253"/>
      <c r="PJZ1031" s="253"/>
      <c r="PKA1031" s="253"/>
      <c r="PKB1031" s="253"/>
      <c r="PKC1031" s="253"/>
      <c r="PKD1031" s="253"/>
      <c r="PKE1031" s="253"/>
      <c r="PKF1031" s="253"/>
      <c r="PKG1031" s="253"/>
      <c r="PKH1031" s="253"/>
      <c r="PKI1031" s="253"/>
      <c r="PKJ1031" s="253"/>
      <c r="PKK1031" s="253"/>
      <c r="PKL1031" s="253"/>
      <c r="PKM1031" s="253"/>
      <c r="PKN1031" s="253"/>
      <c r="PKO1031" s="253"/>
      <c r="PKP1031" s="253"/>
      <c r="PKQ1031" s="253"/>
      <c r="PKR1031" s="253"/>
      <c r="PKS1031" s="253"/>
      <c r="PKT1031" s="253"/>
      <c r="PKU1031" s="253"/>
      <c r="PKV1031" s="253"/>
      <c r="PKW1031" s="253"/>
      <c r="PKX1031" s="253"/>
      <c r="PKY1031" s="253"/>
      <c r="PKZ1031" s="253"/>
      <c r="PLA1031" s="253"/>
      <c r="PLB1031" s="253"/>
      <c r="PLC1031" s="253"/>
      <c r="PLD1031" s="253"/>
      <c r="PLE1031" s="253"/>
      <c r="PLF1031" s="253"/>
      <c r="PLG1031" s="253"/>
      <c r="PLH1031" s="253"/>
      <c r="PLI1031" s="253"/>
      <c r="PLJ1031" s="253"/>
      <c r="PLK1031" s="253"/>
      <c r="PLL1031" s="253"/>
      <c r="PLM1031" s="253"/>
      <c r="PLN1031" s="253"/>
      <c r="PLO1031" s="253"/>
      <c r="PLP1031" s="253"/>
      <c r="PLQ1031" s="253"/>
      <c r="PLR1031" s="253"/>
      <c r="PLS1031" s="253"/>
      <c r="PLT1031" s="253"/>
      <c r="PLU1031" s="253"/>
      <c r="PLV1031" s="253"/>
      <c r="PLW1031" s="253"/>
      <c r="PLX1031" s="253"/>
      <c r="PLY1031" s="253"/>
      <c r="PLZ1031" s="253"/>
      <c r="PMA1031" s="253"/>
      <c r="PMB1031" s="253"/>
      <c r="PMC1031" s="253"/>
      <c r="PMD1031" s="253"/>
      <c r="PME1031" s="253"/>
      <c r="PMF1031" s="253"/>
      <c r="PMG1031" s="253"/>
      <c r="PMH1031" s="253"/>
      <c r="PMI1031" s="253"/>
      <c r="PMJ1031" s="253"/>
      <c r="PMK1031" s="253"/>
      <c r="PML1031" s="253"/>
      <c r="PMM1031" s="253"/>
      <c r="PMN1031" s="253"/>
      <c r="PMO1031" s="253"/>
      <c r="PMP1031" s="253"/>
      <c r="PMQ1031" s="253"/>
      <c r="PMR1031" s="253"/>
      <c r="PMS1031" s="253"/>
      <c r="PMT1031" s="253"/>
      <c r="PMU1031" s="253"/>
      <c r="PMV1031" s="253"/>
      <c r="PMW1031" s="253"/>
      <c r="PMX1031" s="253"/>
      <c r="PMY1031" s="253"/>
      <c r="PMZ1031" s="253"/>
      <c r="PNA1031" s="253"/>
      <c r="PNB1031" s="253"/>
      <c r="PNC1031" s="253"/>
      <c r="PND1031" s="253"/>
      <c r="PNE1031" s="253"/>
      <c r="PNF1031" s="253"/>
      <c r="PNG1031" s="253"/>
      <c r="PNH1031" s="253"/>
      <c r="PNI1031" s="253"/>
      <c r="PNJ1031" s="253"/>
      <c r="PNK1031" s="253"/>
      <c r="PNL1031" s="253"/>
      <c r="PNM1031" s="253"/>
      <c r="PNN1031" s="253"/>
      <c r="PNO1031" s="253"/>
      <c r="PNP1031" s="253"/>
      <c r="PNQ1031" s="253"/>
      <c r="PNR1031" s="253"/>
      <c r="PNS1031" s="253"/>
      <c r="PNT1031" s="253"/>
      <c r="PNU1031" s="253"/>
      <c r="PNV1031" s="253"/>
      <c r="PNW1031" s="253"/>
      <c r="PNX1031" s="253"/>
      <c r="PNY1031" s="253"/>
      <c r="PNZ1031" s="253"/>
      <c r="POA1031" s="253"/>
      <c r="POB1031" s="253"/>
      <c r="POC1031" s="253"/>
      <c r="POD1031" s="253"/>
      <c r="POE1031" s="253"/>
      <c r="POF1031" s="253"/>
      <c r="POG1031" s="253"/>
      <c r="POH1031" s="253"/>
      <c r="POI1031" s="253"/>
      <c r="POJ1031" s="253"/>
      <c r="POK1031" s="253"/>
      <c r="POL1031" s="253"/>
      <c r="POM1031" s="253"/>
      <c r="PON1031" s="253"/>
      <c r="POO1031" s="253"/>
      <c r="POP1031" s="253"/>
      <c r="POQ1031" s="253"/>
      <c r="POR1031" s="253"/>
      <c r="POS1031" s="253"/>
      <c r="POT1031" s="253"/>
      <c r="POU1031" s="253"/>
      <c r="POV1031" s="253"/>
      <c r="POW1031" s="253"/>
      <c r="POX1031" s="253"/>
      <c r="POY1031" s="253"/>
      <c r="POZ1031" s="253"/>
      <c r="PPA1031" s="253"/>
      <c r="PPB1031" s="253"/>
      <c r="PPC1031" s="253"/>
      <c r="PPD1031" s="253"/>
      <c r="PPE1031" s="253"/>
      <c r="PPF1031" s="253"/>
      <c r="PPG1031" s="253"/>
      <c r="PPH1031" s="253"/>
      <c r="PPI1031" s="253"/>
      <c r="PPJ1031" s="253"/>
      <c r="PPK1031" s="253"/>
      <c r="PPL1031" s="253"/>
      <c r="PPM1031" s="253"/>
      <c r="PPN1031" s="253"/>
      <c r="PPO1031" s="253"/>
      <c r="PPP1031" s="253"/>
      <c r="PPQ1031" s="253"/>
      <c r="PPR1031" s="253"/>
      <c r="PPS1031" s="253"/>
      <c r="PPT1031" s="253"/>
      <c r="PPU1031" s="253"/>
      <c r="PPV1031" s="253"/>
      <c r="PPW1031" s="253"/>
      <c r="PPX1031" s="253"/>
      <c r="PPY1031" s="253"/>
      <c r="PPZ1031" s="253"/>
      <c r="PQA1031" s="253"/>
      <c r="PQB1031" s="253"/>
      <c r="PQC1031" s="253"/>
      <c r="PQD1031" s="253"/>
      <c r="PQE1031" s="253"/>
      <c r="PQF1031" s="253"/>
      <c r="PQG1031" s="253"/>
      <c r="PQH1031" s="253"/>
      <c r="PQI1031" s="253"/>
      <c r="PQJ1031" s="253"/>
      <c r="PQK1031" s="253"/>
      <c r="PQL1031" s="253"/>
      <c r="PQM1031" s="253"/>
      <c r="PQN1031" s="253"/>
      <c r="PQO1031" s="253"/>
      <c r="PQP1031" s="253"/>
      <c r="PQQ1031" s="253"/>
      <c r="PQR1031" s="253"/>
      <c r="PQS1031" s="253"/>
      <c r="PQT1031" s="253"/>
      <c r="PQU1031" s="253"/>
      <c r="PQV1031" s="253"/>
      <c r="PQW1031" s="253"/>
      <c r="PQX1031" s="253"/>
      <c r="PQY1031" s="253"/>
      <c r="PQZ1031" s="253"/>
      <c r="PRA1031" s="253"/>
      <c r="PRB1031" s="253"/>
      <c r="PRC1031" s="253"/>
      <c r="PRD1031" s="253"/>
      <c r="PRE1031" s="253"/>
      <c r="PRF1031" s="253"/>
      <c r="PRG1031" s="253"/>
      <c r="PRH1031" s="253"/>
      <c r="PRI1031" s="253"/>
      <c r="PRJ1031" s="253"/>
      <c r="PRK1031" s="253"/>
      <c r="PRL1031" s="253"/>
      <c r="PRM1031" s="253"/>
      <c r="PRN1031" s="253"/>
      <c r="PRO1031" s="253"/>
      <c r="PRP1031" s="253"/>
      <c r="PRQ1031" s="253"/>
      <c r="PRR1031" s="253"/>
      <c r="PRS1031" s="253"/>
      <c r="PRT1031" s="253"/>
      <c r="PRU1031" s="253"/>
      <c r="PRV1031" s="253"/>
      <c r="PRW1031" s="253"/>
      <c r="PRX1031" s="253"/>
      <c r="PRY1031" s="253"/>
      <c r="PRZ1031" s="253"/>
      <c r="PSA1031" s="253"/>
      <c r="PSB1031" s="253"/>
      <c r="PSC1031" s="253"/>
      <c r="PSD1031" s="253"/>
      <c r="PSE1031" s="253"/>
      <c r="PSF1031" s="253"/>
      <c r="PSG1031" s="253"/>
      <c r="PSH1031" s="253"/>
      <c r="PSI1031" s="253"/>
      <c r="PSJ1031" s="253"/>
      <c r="PSK1031" s="253"/>
      <c r="PSL1031" s="253"/>
      <c r="PSM1031" s="253"/>
      <c r="PSN1031" s="253"/>
      <c r="PSO1031" s="253"/>
      <c r="PSP1031" s="253"/>
      <c r="PSQ1031" s="253"/>
      <c r="PSR1031" s="253"/>
      <c r="PSS1031" s="253"/>
      <c r="PST1031" s="253"/>
      <c r="PSU1031" s="253"/>
      <c r="PSV1031" s="253"/>
      <c r="PSW1031" s="253"/>
      <c r="PSX1031" s="253"/>
      <c r="PSY1031" s="253"/>
      <c r="PSZ1031" s="253"/>
      <c r="PTA1031" s="253"/>
      <c r="PTB1031" s="253"/>
      <c r="PTC1031" s="253"/>
      <c r="PTD1031" s="253"/>
      <c r="PTE1031" s="253"/>
      <c r="PTF1031" s="253"/>
      <c r="PTG1031" s="253"/>
      <c r="PTH1031" s="253"/>
      <c r="PTI1031" s="253"/>
      <c r="PTJ1031" s="253"/>
      <c r="PTK1031" s="253"/>
      <c r="PTL1031" s="253"/>
      <c r="PTM1031" s="253"/>
      <c r="PTN1031" s="253"/>
      <c r="PTO1031" s="253"/>
      <c r="PTP1031" s="253"/>
      <c r="PTQ1031" s="253"/>
      <c r="PTR1031" s="253"/>
      <c r="PTS1031" s="253"/>
      <c r="PTT1031" s="253"/>
      <c r="PTU1031" s="253"/>
      <c r="PTV1031" s="253"/>
      <c r="PTW1031" s="253"/>
      <c r="PTX1031" s="253"/>
      <c r="PTY1031" s="253"/>
      <c r="PTZ1031" s="253"/>
      <c r="PUA1031" s="253"/>
      <c r="PUB1031" s="253"/>
      <c r="PUC1031" s="253"/>
      <c r="PUD1031" s="253"/>
      <c r="PUE1031" s="253"/>
      <c r="PUF1031" s="253"/>
      <c r="PUG1031" s="253"/>
      <c r="PUH1031" s="253"/>
      <c r="PUI1031" s="253"/>
      <c r="PUJ1031" s="253"/>
      <c r="PUK1031" s="253"/>
      <c r="PUL1031" s="253"/>
      <c r="PUM1031" s="253"/>
      <c r="PUN1031" s="253"/>
      <c r="PUO1031" s="253"/>
      <c r="PUP1031" s="253"/>
      <c r="PUQ1031" s="253"/>
      <c r="PUR1031" s="253"/>
      <c r="PUS1031" s="253"/>
      <c r="PUT1031" s="253"/>
      <c r="PUU1031" s="253"/>
      <c r="PUV1031" s="253"/>
      <c r="PUW1031" s="253"/>
      <c r="PUX1031" s="253"/>
      <c r="PUY1031" s="253"/>
      <c r="PUZ1031" s="253"/>
      <c r="PVA1031" s="253"/>
      <c r="PVB1031" s="253"/>
      <c r="PVC1031" s="253"/>
      <c r="PVD1031" s="253"/>
      <c r="PVE1031" s="253"/>
      <c r="PVF1031" s="253"/>
      <c r="PVG1031" s="253"/>
      <c r="PVH1031" s="253"/>
      <c r="PVI1031" s="253"/>
      <c r="PVJ1031" s="253"/>
      <c r="PVK1031" s="253"/>
      <c r="PVL1031" s="253"/>
      <c r="PVM1031" s="253"/>
      <c r="PVN1031" s="253"/>
      <c r="PVO1031" s="253"/>
      <c r="PVP1031" s="253"/>
      <c r="PVQ1031" s="253"/>
      <c r="PVR1031" s="253"/>
      <c r="PVS1031" s="253"/>
      <c r="PVT1031" s="253"/>
      <c r="PVU1031" s="253"/>
      <c r="PVV1031" s="253"/>
      <c r="PVW1031" s="253"/>
      <c r="PVX1031" s="253"/>
      <c r="PVY1031" s="253"/>
      <c r="PVZ1031" s="253"/>
      <c r="PWA1031" s="253"/>
      <c r="PWB1031" s="253"/>
      <c r="PWC1031" s="253"/>
      <c r="PWD1031" s="253"/>
      <c r="PWE1031" s="253"/>
      <c r="PWF1031" s="253"/>
      <c r="PWG1031" s="253"/>
      <c r="PWH1031" s="253"/>
      <c r="PWI1031" s="253"/>
      <c r="PWJ1031" s="253"/>
      <c r="PWK1031" s="253"/>
      <c r="PWL1031" s="253"/>
      <c r="PWM1031" s="253"/>
      <c r="PWN1031" s="253"/>
      <c r="PWO1031" s="253"/>
      <c r="PWP1031" s="253"/>
      <c r="PWQ1031" s="253"/>
      <c r="PWR1031" s="253"/>
      <c r="PWS1031" s="253"/>
      <c r="PWT1031" s="253"/>
      <c r="PWU1031" s="253"/>
      <c r="PWV1031" s="253"/>
      <c r="PWW1031" s="253"/>
      <c r="PWX1031" s="253"/>
      <c r="PWY1031" s="253"/>
      <c r="PWZ1031" s="253"/>
      <c r="PXA1031" s="253"/>
      <c r="PXB1031" s="253"/>
      <c r="PXC1031" s="253"/>
      <c r="PXD1031" s="253"/>
      <c r="PXE1031" s="253"/>
      <c r="PXF1031" s="253"/>
      <c r="PXG1031" s="253"/>
      <c r="PXH1031" s="253"/>
      <c r="PXI1031" s="253"/>
      <c r="PXJ1031" s="253"/>
      <c r="PXK1031" s="253"/>
      <c r="PXL1031" s="253"/>
      <c r="PXM1031" s="253"/>
      <c r="PXN1031" s="253"/>
      <c r="PXO1031" s="253"/>
      <c r="PXP1031" s="253"/>
      <c r="PXQ1031" s="253"/>
      <c r="PXR1031" s="253"/>
      <c r="PXS1031" s="253"/>
      <c r="PXT1031" s="253"/>
      <c r="PXU1031" s="253"/>
      <c r="PXV1031" s="253"/>
      <c r="PXW1031" s="253"/>
      <c r="PXX1031" s="253"/>
      <c r="PXY1031" s="253"/>
      <c r="PXZ1031" s="253"/>
      <c r="PYA1031" s="253"/>
      <c r="PYB1031" s="253"/>
      <c r="PYC1031" s="253"/>
      <c r="PYD1031" s="253"/>
      <c r="PYE1031" s="253"/>
      <c r="PYF1031" s="253"/>
      <c r="PYG1031" s="253"/>
      <c r="PYH1031" s="253"/>
      <c r="PYI1031" s="253"/>
      <c r="PYJ1031" s="253"/>
      <c r="PYK1031" s="253"/>
      <c r="PYL1031" s="253"/>
      <c r="PYM1031" s="253"/>
      <c r="PYN1031" s="253"/>
      <c r="PYO1031" s="253"/>
      <c r="PYP1031" s="253"/>
      <c r="PYQ1031" s="253"/>
      <c r="PYR1031" s="253"/>
      <c r="PYS1031" s="253"/>
      <c r="PYT1031" s="253"/>
      <c r="PYU1031" s="253"/>
      <c r="PYV1031" s="253"/>
      <c r="PYW1031" s="253"/>
      <c r="PYX1031" s="253"/>
      <c r="PYY1031" s="253"/>
      <c r="PYZ1031" s="253"/>
      <c r="PZA1031" s="253"/>
      <c r="PZB1031" s="253"/>
      <c r="PZC1031" s="253"/>
      <c r="PZD1031" s="253"/>
      <c r="PZE1031" s="253"/>
      <c r="PZF1031" s="253"/>
      <c r="PZG1031" s="253"/>
      <c r="PZH1031" s="253"/>
      <c r="PZI1031" s="253"/>
      <c r="PZJ1031" s="253"/>
      <c r="PZK1031" s="253"/>
      <c r="PZL1031" s="253"/>
      <c r="PZM1031" s="253"/>
      <c r="PZN1031" s="253"/>
      <c r="PZO1031" s="253"/>
      <c r="PZP1031" s="253"/>
      <c r="PZQ1031" s="253"/>
      <c r="PZR1031" s="253"/>
      <c r="PZS1031" s="253"/>
      <c r="PZT1031" s="253"/>
      <c r="PZU1031" s="253"/>
      <c r="PZV1031" s="253"/>
      <c r="PZW1031" s="253"/>
      <c r="PZX1031" s="253"/>
      <c r="PZY1031" s="253"/>
      <c r="PZZ1031" s="253"/>
      <c r="QAA1031" s="253"/>
      <c r="QAB1031" s="253"/>
      <c r="QAC1031" s="253"/>
      <c r="QAD1031" s="253"/>
      <c r="QAE1031" s="253"/>
      <c r="QAF1031" s="253"/>
      <c r="QAG1031" s="253"/>
      <c r="QAH1031" s="253"/>
      <c r="QAI1031" s="253"/>
      <c r="QAJ1031" s="253"/>
      <c r="QAK1031" s="253"/>
      <c r="QAL1031" s="253"/>
      <c r="QAM1031" s="253"/>
      <c r="QAN1031" s="253"/>
      <c r="QAO1031" s="253"/>
      <c r="QAP1031" s="253"/>
      <c r="QAQ1031" s="253"/>
      <c r="QAR1031" s="253"/>
      <c r="QAS1031" s="253"/>
      <c r="QAT1031" s="253"/>
      <c r="QAU1031" s="253"/>
      <c r="QAV1031" s="253"/>
      <c r="QAW1031" s="253"/>
      <c r="QAX1031" s="253"/>
      <c r="QAY1031" s="253"/>
      <c r="QAZ1031" s="253"/>
      <c r="QBA1031" s="253"/>
      <c r="QBB1031" s="253"/>
      <c r="QBC1031" s="253"/>
      <c r="QBD1031" s="253"/>
      <c r="QBE1031" s="253"/>
      <c r="QBF1031" s="253"/>
      <c r="QBG1031" s="253"/>
      <c r="QBH1031" s="253"/>
      <c r="QBI1031" s="253"/>
      <c r="QBJ1031" s="253"/>
      <c r="QBK1031" s="253"/>
      <c r="QBL1031" s="253"/>
      <c r="QBM1031" s="253"/>
      <c r="QBN1031" s="253"/>
      <c r="QBO1031" s="253"/>
      <c r="QBP1031" s="253"/>
      <c r="QBQ1031" s="253"/>
      <c r="QBR1031" s="253"/>
      <c r="QBS1031" s="253"/>
      <c r="QBT1031" s="253"/>
      <c r="QBU1031" s="253"/>
      <c r="QBV1031" s="253"/>
      <c r="QBW1031" s="253"/>
      <c r="QBX1031" s="253"/>
      <c r="QBY1031" s="253"/>
      <c r="QBZ1031" s="253"/>
      <c r="QCA1031" s="253"/>
      <c r="QCB1031" s="253"/>
      <c r="QCC1031" s="253"/>
      <c r="QCD1031" s="253"/>
      <c r="QCE1031" s="253"/>
      <c r="QCF1031" s="253"/>
      <c r="QCG1031" s="253"/>
      <c r="QCH1031" s="253"/>
      <c r="QCI1031" s="253"/>
      <c r="QCJ1031" s="253"/>
      <c r="QCK1031" s="253"/>
      <c r="QCL1031" s="253"/>
      <c r="QCM1031" s="253"/>
      <c r="QCN1031" s="253"/>
      <c r="QCO1031" s="253"/>
      <c r="QCP1031" s="253"/>
      <c r="QCQ1031" s="253"/>
      <c r="QCR1031" s="253"/>
      <c r="QCS1031" s="253"/>
      <c r="QCT1031" s="253"/>
      <c r="QCU1031" s="253"/>
      <c r="QCV1031" s="253"/>
      <c r="QCW1031" s="253"/>
      <c r="QCX1031" s="253"/>
      <c r="QCY1031" s="253"/>
      <c r="QCZ1031" s="253"/>
      <c r="QDA1031" s="253"/>
      <c r="QDB1031" s="253"/>
      <c r="QDC1031" s="253"/>
      <c r="QDD1031" s="253"/>
      <c r="QDE1031" s="253"/>
      <c r="QDF1031" s="253"/>
      <c r="QDG1031" s="253"/>
      <c r="QDH1031" s="253"/>
      <c r="QDI1031" s="253"/>
      <c r="QDJ1031" s="253"/>
      <c r="QDK1031" s="253"/>
      <c r="QDL1031" s="253"/>
      <c r="QDM1031" s="253"/>
      <c r="QDN1031" s="253"/>
      <c r="QDO1031" s="253"/>
      <c r="QDP1031" s="253"/>
      <c r="QDQ1031" s="253"/>
      <c r="QDR1031" s="253"/>
      <c r="QDS1031" s="253"/>
      <c r="QDT1031" s="253"/>
      <c r="QDU1031" s="253"/>
      <c r="QDV1031" s="253"/>
      <c r="QDW1031" s="253"/>
      <c r="QDX1031" s="253"/>
      <c r="QDY1031" s="253"/>
      <c r="QDZ1031" s="253"/>
      <c r="QEA1031" s="253"/>
      <c r="QEB1031" s="253"/>
      <c r="QEC1031" s="253"/>
      <c r="QED1031" s="253"/>
      <c r="QEE1031" s="253"/>
      <c r="QEF1031" s="253"/>
      <c r="QEG1031" s="253"/>
      <c r="QEH1031" s="253"/>
      <c r="QEI1031" s="253"/>
      <c r="QEJ1031" s="253"/>
      <c r="QEK1031" s="253"/>
      <c r="QEL1031" s="253"/>
      <c r="QEM1031" s="253"/>
      <c r="QEN1031" s="253"/>
      <c r="QEO1031" s="253"/>
      <c r="QEP1031" s="253"/>
      <c r="QEQ1031" s="253"/>
      <c r="QER1031" s="253"/>
      <c r="QES1031" s="253"/>
      <c r="QET1031" s="253"/>
      <c r="QEU1031" s="253"/>
      <c r="QEV1031" s="253"/>
      <c r="QEW1031" s="253"/>
      <c r="QEX1031" s="253"/>
      <c r="QEY1031" s="253"/>
      <c r="QEZ1031" s="253"/>
      <c r="QFA1031" s="253"/>
      <c r="QFB1031" s="253"/>
      <c r="QFC1031" s="253"/>
      <c r="QFD1031" s="253"/>
      <c r="QFE1031" s="253"/>
      <c r="QFF1031" s="253"/>
      <c r="QFG1031" s="253"/>
      <c r="QFH1031" s="253"/>
      <c r="QFI1031" s="253"/>
      <c r="QFJ1031" s="253"/>
      <c r="QFK1031" s="253"/>
      <c r="QFL1031" s="253"/>
      <c r="QFM1031" s="253"/>
      <c r="QFN1031" s="253"/>
      <c r="QFO1031" s="253"/>
      <c r="QFP1031" s="253"/>
      <c r="QFQ1031" s="253"/>
      <c r="QFR1031" s="253"/>
      <c r="QFS1031" s="253"/>
      <c r="QFT1031" s="253"/>
      <c r="QFU1031" s="253"/>
      <c r="QFV1031" s="253"/>
      <c r="QFW1031" s="253"/>
      <c r="QFX1031" s="253"/>
      <c r="QFY1031" s="253"/>
      <c r="QFZ1031" s="253"/>
      <c r="QGA1031" s="253"/>
      <c r="QGB1031" s="253"/>
      <c r="QGC1031" s="253"/>
      <c r="QGD1031" s="253"/>
      <c r="QGE1031" s="253"/>
      <c r="QGF1031" s="253"/>
      <c r="QGG1031" s="253"/>
      <c r="QGH1031" s="253"/>
      <c r="QGI1031" s="253"/>
      <c r="QGJ1031" s="253"/>
      <c r="QGK1031" s="253"/>
      <c r="QGL1031" s="253"/>
      <c r="QGM1031" s="253"/>
      <c r="QGN1031" s="253"/>
      <c r="QGO1031" s="253"/>
      <c r="QGP1031" s="253"/>
      <c r="QGQ1031" s="253"/>
      <c r="QGR1031" s="253"/>
      <c r="QGS1031" s="253"/>
      <c r="QGT1031" s="253"/>
      <c r="QGU1031" s="253"/>
      <c r="QGV1031" s="253"/>
      <c r="QGW1031" s="253"/>
      <c r="QGX1031" s="253"/>
      <c r="QGY1031" s="253"/>
      <c r="QGZ1031" s="253"/>
      <c r="QHA1031" s="253"/>
      <c r="QHB1031" s="253"/>
      <c r="QHC1031" s="253"/>
      <c r="QHD1031" s="253"/>
      <c r="QHE1031" s="253"/>
      <c r="QHF1031" s="253"/>
      <c r="QHG1031" s="253"/>
      <c r="QHH1031" s="253"/>
      <c r="QHI1031" s="253"/>
      <c r="QHJ1031" s="253"/>
      <c r="QHK1031" s="253"/>
      <c r="QHL1031" s="253"/>
      <c r="QHM1031" s="253"/>
      <c r="QHN1031" s="253"/>
      <c r="QHO1031" s="253"/>
      <c r="QHP1031" s="253"/>
      <c r="QHQ1031" s="253"/>
      <c r="QHR1031" s="253"/>
      <c r="QHS1031" s="253"/>
      <c r="QHT1031" s="253"/>
      <c r="QHU1031" s="253"/>
      <c r="QHV1031" s="253"/>
      <c r="QHW1031" s="253"/>
      <c r="QHX1031" s="253"/>
      <c r="QHY1031" s="253"/>
      <c r="QHZ1031" s="253"/>
      <c r="QIA1031" s="253"/>
      <c r="QIB1031" s="253"/>
      <c r="QIC1031" s="253"/>
      <c r="QID1031" s="253"/>
      <c r="QIE1031" s="253"/>
      <c r="QIF1031" s="253"/>
      <c r="QIG1031" s="253"/>
      <c r="QIH1031" s="253"/>
      <c r="QII1031" s="253"/>
      <c r="QIJ1031" s="253"/>
      <c r="QIK1031" s="253"/>
      <c r="QIL1031" s="253"/>
      <c r="QIM1031" s="253"/>
      <c r="QIN1031" s="253"/>
      <c r="QIO1031" s="253"/>
      <c r="QIP1031" s="253"/>
      <c r="QIQ1031" s="253"/>
      <c r="QIR1031" s="253"/>
      <c r="QIS1031" s="253"/>
      <c r="QIT1031" s="253"/>
      <c r="QIU1031" s="253"/>
      <c r="QIV1031" s="253"/>
      <c r="QIW1031" s="253"/>
      <c r="QIX1031" s="253"/>
      <c r="QIY1031" s="253"/>
      <c r="QIZ1031" s="253"/>
      <c r="QJA1031" s="253"/>
      <c r="QJB1031" s="253"/>
      <c r="QJC1031" s="253"/>
      <c r="QJD1031" s="253"/>
      <c r="QJE1031" s="253"/>
      <c r="QJF1031" s="253"/>
      <c r="QJG1031" s="253"/>
      <c r="QJH1031" s="253"/>
      <c r="QJI1031" s="253"/>
      <c r="QJJ1031" s="253"/>
      <c r="QJK1031" s="253"/>
      <c r="QJL1031" s="253"/>
      <c r="QJM1031" s="253"/>
      <c r="QJN1031" s="253"/>
      <c r="QJO1031" s="253"/>
      <c r="QJP1031" s="253"/>
      <c r="QJQ1031" s="253"/>
      <c r="QJR1031" s="253"/>
      <c r="QJS1031" s="253"/>
      <c r="QJT1031" s="253"/>
      <c r="QJU1031" s="253"/>
      <c r="QJV1031" s="253"/>
      <c r="QJW1031" s="253"/>
      <c r="QJX1031" s="253"/>
      <c r="QJY1031" s="253"/>
      <c r="QJZ1031" s="253"/>
      <c r="QKA1031" s="253"/>
      <c r="QKB1031" s="253"/>
      <c r="QKC1031" s="253"/>
      <c r="QKD1031" s="253"/>
      <c r="QKE1031" s="253"/>
      <c r="QKF1031" s="253"/>
      <c r="QKG1031" s="253"/>
      <c r="QKH1031" s="253"/>
      <c r="QKI1031" s="253"/>
      <c r="QKJ1031" s="253"/>
      <c r="QKK1031" s="253"/>
      <c r="QKL1031" s="253"/>
      <c r="QKM1031" s="253"/>
      <c r="QKN1031" s="253"/>
      <c r="QKO1031" s="253"/>
      <c r="QKP1031" s="253"/>
      <c r="QKQ1031" s="253"/>
      <c r="QKR1031" s="253"/>
      <c r="QKS1031" s="253"/>
      <c r="QKT1031" s="253"/>
      <c r="QKU1031" s="253"/>
      <c r="QKV1031" s="253"/>
      <c r="QKW1031" s="253"/>
      <c r="QKX1031" s="253"/>
      <c r="QKY1031" s="253"/>
      <c r="QKZ1031" s="253"/>
      <c r="QLA1031" s="253"/>
      <c r="QLB1031" s="253"/>
      <c r="QLC1031" s="253"/>
      <c r="QLD1031" s="253"/>
      <c r="QLE1031" s="253"/>
      <c r="QLF1031" s="253"/>
      <c r="QLG1031" s="253"/>
      <c r="QLH1031" s="253"/>
      <c r="QLI1031" s="253"/>
      <c r="QLJ1031" s="253"/>
      <c r="QLK1031" s="253"/>
      <c r="QLL1031" s="253"/>
      <c r="QLM1031" s="253"/>
      <c r="QLN1031" s="253"/>
      <c r="QLO1031" s="253"/>
      <c r="QLP1031" s="253"/>
      <c r="QLQ1031" s="253"/>
      <c r="QLR1031" s="253"/>
      <c r="QLS1031" s="253"/>
      <c r="QLT1031" s="253"/>
      <c r="QLU1031" s="253"/>
      <c r="QLV1031" s="253"/>
      <c r="QLW1031" s="253"/>
      <c r="QLX1031" s="253"/>
      <c r="QLY1031" s="253"/>
      <c r="QLZ1031" s="253"/>
      <c r="QMA1031" s="253"/>
      <c r="QMB1031" s="253"/>
      <c r="QMC1031" s="253"/>
      <c r="QMD1031" s="253"/>
      <c r="QME1031" s="253"/>
      <c r="QMF1031" s="253"/>
      <c r="QMG1031" s="253"/>
      <c r="QMH1031" s="253"/>
      <c r="QMI1031" s="253"/>
      <c r="QMJ1031" s="253"/>
      <c r="QMK1031" s="253"/>
      <c r="QML1031" s="253"/>
      <c r="QMM1031" s="253"/>
      <c r="QMN1031" s="253"/>
      <c r="QMO1031" s="253"/>
      <c r="QMP1031" s="253"/>
      <c r="QMQ1031" s="253"/>
      <c r="QMR1031" s="253"/>
      <c r="QMS1031" s="253"/>
      <c r="QMT1031" s="253"/>
      <c r="QMU1031" s="253"/>
      <c r="QMV1031" s="253"/>
      <c r="QMW1031" s="253"/>
      <c r="QMX1031" s="253"/>
      <c r="QMY1031" s="253"/>
      <c r="QMZ1031" s="253"/>
      <c r="QNA1031" s="253"/>
      <c r="QNB1031" s="253"/>
      <c r="QNC1031" s="253"/>
      <c r="QND1031" s="253"/>
      <c r="QNE1031" s="253"/>
      <c r="QNF1031" s="253"/>
      <c r="QNG1031" s="253"/>
      <c r="QNH1031" s="253"/>
      <c r="QNI1031" s="253"/>
      <c r="QNJ1031" s="253"/>
      <c r="QNK1031" s="253"/>
      <c r="QNL1031" s="253"/>
      <c r="QNM1031" s="253"/>
      <c r="QNN1031" s="253"/>
      <c r="QNO1031" s="253"/>
      <c r="QNP1031" s="253"/>
      <c r="QNQ1031" s="253"/>
      <c r="QNR1031" s="253"/>
      <c r="QNS1031" s="253"/>
      <c r="QNT1031" s="253"/>
      <c r="QNU1031" s="253"/>
      <c r="QNV1031" s="253"/>
      <c r="QNW1031" s="253"/>
      <c r="QNX1031" s="253"/>
      <c r="QNY1031" s="253"/>
      <c r="QNZ1031" s="253"/>
      <c r="QOA1031" s="253"/>
      <c r="QOB1031" s="253"/>
      <c r="QOC1031" s="253"/>
      <c r="QOD1031" s="253"/>
      <c r="QOE1031" s="253"/>
      <c r="QOF1031" s="253"/>
      <c r="QOG1031" s="253"/>
      <c r="QOH1031" s="253"/>
      <c r="QOI1031" s="253"/>
      <c r="QOJ1031" s="253"/>
      <c r="QOK1031" s="253"/>
      <c r="QOL1031" s="253"/>
      <c r="QOM1031" s="253"/>
      <c r="QON1031" s="253"/>
      <c r="QOO1031" s="253"/>
      <c r="QOP1031" s="253"/>
      <c r="QOQ1031" s="253"/>
      <c r="QOR1031" s="253"/>
      <c r="QOS1031" s="253"/>
      <c r="QOT1031" s="253"/>
      <c r="QOU1031" s="253"/>
      <c r="QOV1031" s="253"/>
      <c r="QOW1031" s="253"/>
      <c r="QOX1031" s="253"/>
      <c r="QOY1031" s="253"/>
      <c r="QOZ1031" s="253"/>
      <c r="QPA1031" s="253"/>
      <c r="QPB1031" s="253"/>
      <c r="QPC1031" s="253"/>
      <c r="QPD1031" s="253"/>
      <c r="QPE1031" s="253"/>
      <c r="QPF1031" s="253"/>
      <c r="QPG1031" s="253"/>
      <c r="QPH1031" s="253"/>
      <c r="QPI1031" s="253"/>
      <c r="QPJ1031" s="253"/>
      <c r="QPK1031" s="253"/>
      <c r="QPL1031" s="253"/>
      <c r="QPM1031" s="253"/>
      <c r="QPN1031" s="253"/>
      <c r="QPO1031" s="253"/>
      <c r="QPP1031" s="253"/>
      <c r="QPQ1031" s="253"/>
      <c r="QPR1031" s="253"/>
      <c r="QPS1031" s="253"/>
      <c r="QPT1031" s="253"/>
      <c r="QPU1031" s="253"/>
      <c r="QPV1031" s="253"/>
      <c r="QPW1031" s="253"/>
      <c r="QPX1031" s="253"/>
      <c r="QPY1031" s="253"/>
      <c r="QPZ1031" s="253"/>
      <c r="QQA1031" s="253"/>
      <c r="QQB1031" s="253"/>
      <c r="QQC1031" s="253"/>
      <c r="QQD1031" s="253"/>
      <c r="QQE1031" s="253"/>
      <c r="QQF1031" s="253"/>
      <c r="QQG1031" s="253"/>
      <c r="QQH1031" s="253"/>
      <c r="QQI1031" s="253"/>
      <c r="QQJ1031" s="253"/>
      <c r="QQK1031" s="253"/>
      <c r="QQL1031" s="253"/>
      <c r="QQM1031" s="253"/>
      <c r="QQN1031" s="253"/>
      <c r="QQO1031" s="253"/>
      <c r="QQP1031" s="253"/>
      <c r="QQQ1031" s="253"/>
      <c r="QQR1031" s="253"/>
      <c r="QQS1031" s="253"/>
      <c r="QQT1031" s="253"/>
      <c r="QQU1031" s="253"/>
      <c r="QQV1031" s="253"/>
      <c r="QQW1031" s="253"/>
      <c r="QQX1031" s="253"/>
      <c r="QQY1031" s="253"/>
      <c r="QQZ1031" s="253"/>
      <c r="QRA1031" s="253"/>
      <c r="QRB1031" s="253"/>
      <c r="QRC1031" s="253"/>
      <c r="QRD1031" s="253"/>
      <c r="QRE1031" s="253"/>
      <c r="QRF1031" s="253"/>
      <c r="QRG1031" s="253"/>
      <c r="QRH1031" s="253"/>
      <c r="QRI1031" s="253"/>
      <c r="QRJ1031" s="253"/>
      <c r="QRK1031" s="253"/>
      <c r="QRL1031" s="253"/>
      <c r="QRM1031" s="253"/>
      <c r="QRN1031" s="253"/>
      <c r="QRO1031" s="253"/>
      <c r="QRP1031" s="253"/>
      <c r="QRQ1031" s="253"/>
      <c r="QRR1031" s="253"/>
      <c r="QRS1031" s="253"/>
      <c r="QRT1031" s="253"/>
      <c r="QRU1031" s="253"/>
      <c r="QRV1031" s="253"/>
      <c r="QRW1031" s="253"/>
      <c r="QRX1031" s="253"/>
      <c r="QRY1031" s="253"/>
      <c r="QRZ1031" s="253"/>
      <c r="QSA1031" s="253"/>
      <c r="QSB1031" s="253"/>
      <c r="QSC1031" s="253"/>
      <c r="QSD1031" s="253"/>
      <c r="QSE1031" s="253"/>
      <c r="QSF1031" s="253"/>
      <c r="QSG1031" s="253"/>
      <c r="QSH1031" s="253"/>
      <c r="QSI1031" s="253"/>
      <c r="QSJ1031" s="253"/>
      <c r="QSK1031" s="253"/>
      <c r="QSL1031" s="253"/>
      <c r="QSM1031" s="253"/>
      <c r="QSN1031" s="253"/>
      <c r="QSO1031" s="253"/>
      <c r="QSP1031" s="253"/>
      <c r="QSQ1031" s="253"/>
      <c r="QSR1031" s="253"/>
      <c r="QSS1031" s="253"/>
      <c r="QST1031" s="253"/>
      <c r="QSU1031" s="253"/>
      <c r="QSV1031" s="253"/>
      <c r="QSW1031" s="253"/>
      <c r="QSX1031" s="253"/>
      <c r="QSY1031" s="253"/>
      <c r="QSZ1031" s="253"/>
      <c r="QTA1031" s="253"/>
      <c r="QTB1031" s="253"/>
      <c r="QTC1031" s="253"/>
      <c r="QTD1031" s="253"/>
      <c r="QTE1031" s="253"/>
      <c r="QTF1031" s="253"/>
      <c r="QTG1031" s="253"/>
      <c r="QTH1031" s="253"/>
      <c r="QTI1031" s="253"/>
      <c r="QTJ1031" s="253"/>
      <c r="QTK1031" s="253"/>
      <c r="QTL1031" s="253"/>
      <c r="QTM1031" s="253"/>
      <c r="QTN1031" s="253"/>
      <c r="QTO1031" s="253"/>
      <c r="QTP1031" s="253"/>
      <c r="QTQ1031" s="253"/>
      <c r="QTR1031" s="253"/>
      <c r="QTS1031" s="253"/>
      <c r="QTT1031" s="253"/>
      <c r="QTU1031" s="253"/>
      <c r="QTV1031" s="253"/>
      <c r="QTW1031" s="253"/>
      <c r="QTX1031" s="253"/>
      <c r="QTY1031" s="253"/>
      <c r="QTZ1031" s="253"/>
      <c r="QUA1031" s="253"/>
      <c r="QUB1031" s="253"/>
      <c r="QUC1031" s="253"/>
      <c r="QUD1031" s="253"/>
      <c r="QUE1031" s="253"/>
      <c r="QUF1031" s="253"/>
      <c r="QUG1031" s="253"/>
      <c r="QUH1031" s="253"/>
      <c r="QUI1031" s="253"/>
      <c r="QUJ1031" s="253"/>
      <c r="QUK1031" s="253"/>
      <c r="QUL1031" s="253"/>
      <c r="QUM1031" s="253"/>
      <c r="QUN1031" s="253"/>
      <c r="QUO1031" s="253"/>
      <c r="QUP1031" s="253"/>
      <c r="QUQ1031" s="253"/>
      <c r="QUR1031" s="253"/>
      <c r="QUS1031" s="253"/>
      <c r="QUT1031" s="253"/>
      <c r="QUU1031" s="253"/>
      <c r="QUV1031" s="253"/>
      <c r="QUW1031" s="253"/>
      <c r="QUX1031" s="253"/>
      <c r="QUY1031" s="253"/>
      <c r="QUZ1031" s="253"/>
      <c r="QVA1031" s="253"/>
      <c r="QVB1031" s="253"/>
      <c r="QVC1031" s="253"/>
      <c r="QVD1031" s="253"/>
      <c r="QVE1031" s="253"/>
      <c r="QVF1031" s="253"/>
      <c r="QVG1031" s="253"/>
      <c r="QVH1031" s="253"/>
      <c r="QVI1031" s="253"/>
      <c r="QVJ1031" s="253"/>
      <c r="QVK1031" s="253"/>
      <c r="QVL1031" s="253"/>
      <c r="QVM1031" s="253"/>
      <c r="QVN1031" s="253"/>
      <c r="QVO1031" s="253"/>
      <c r="QVP1031" s="253"/>
      <c r="QVQ1031" s="253"/>
      <c r="QVR1031" s="253"/>
      <c r="QVS1031" s="253"/>
      <c r="QVT1031" s="253"/>
      <c r="QVU1031" s="253"/>
      <c r="QVV1031" s="253"/>
      <c r="QVW1031" s="253"/>
      <c r="QVX1031" s="253"/>
      <c r="QVY1031" s="253"/>
      <c r="QVZ1031" s="253"/>
      <c r="QWA1031" s="253"/>
      <c r="QWB1031" s="253"/>
      <c r="QWC1031" s="253"/>
      <c r="QWD1031" s="253"/>
      <c r="QWE1031" s="253"/>
      <c r="QWF1031" s="253"/>
      <c r="QWG1031" s="253"/>
      <c r="QWH1031" s="253"/>
      <c r="QWI1031" s="253"/>
      <c r="QWJ1031" s="253"/>
      <c r="QWK1031" s="253"/>
      <c r="QWL1031" s="253"/>
      <c r="QWM1031" s="253"/>
      <c r="QWN1031" s="253"/>
      <c r="QWO1031" s="253"/>
      <c r="QWP1031" s="253"/>
      <c r="QWQ1031" s="253"/>
      <c r="QWR1031" s="253"/>
      <c r="QWS1031" s="253"/>
      <c r="QWT1031" s="253"/>
      <c r="QWU1031" s="253"/>
      <c r="QWV1031" s="253"/>
      <c r="QWW1031" s="253"/>
      <c r="QWX1031" s="253"/>
      <c r="QWY1031" s="253"/>
      <c r="QWZ1031" s="253"/>
      <c r="QXA1031" s="253"/>
      <c r="QXB1031" s="253"/>
      <c r="QXC1031" s="253"/>
      <c r="QXD1031" s="253"/>
      <c r="QXE1031" s="253"/>
      <c r="QXF1031" s="253"/>
      <c r="QXG1031" s="253"/>
      <c r="QXH1031" s="253"/>
      <c r="QXI1031" s="253"/>
      <c r="QXJ1031" s="253"/>
      <c r="QXK1031" s="253"/>
      <c r="QXL1031" s="253"/>
      <c r="QXM1031" s="253"/>
      <c r="QXN1031" s="253"/>
      <c r="QXO1031" s="253"/>
      <c r="QXP1031" s="253"/>
      <c r="QXQ1031" s="253"/>
      <c r="QXR1031" s="253"/>
      <c r="QXS1031" s="253"/>
      <c r="QXT1031" s="253"/>
      <c r="QXU1031" s="253"/>
      <c r="QXV1031" s="253"/>
      <c r="QXW1031" s="253"/>
      <c r="QXX1031" s="253"/>
      <c r="QXY1031" s="253"/>
      <c r="QXZ1031" s="253"/>
      <c r="QYA1031" s="253"/>
      <c r="QYB1031" s="253"/>
      <c r="QYC1031" s="253"/>
      <c r="QYD1031" s="253"/>
      <c r="QYE1031" s="253"/>
      <c r="QYF1031" s="253"/>
      <c r="QYG1031" s="253"/>
      <c r="QYH1031" s="253"/>
      <c r="QYI1031" s="253"/>
      <c r="QYJ1031" s="253"/>
      <c r="QYK1031" s="253"/>
      <c r="QYL1031" s="253"/>
      <c r="QYM1031" s="253"/>
      <c r="QYN1031" s="253"/>
      <c r="QYO1031" s="253"/>
      <c r="QYP1031" s="253"/>
      <c r="QYQ1031" s="253"/>
      <c r="QYR1031" s="253"/>
      <c r="QYS1031" s="253"/>
      <c r="QYT1031" s="253"/>
      <c r="QYU1031" s="253"/>
      <c r="QYV1031" s="253"/>
      <c r="QYW1031" s="253"/>
      <c r="QYX1031" s="253"/>
      <c r="QYY1031" s="253"/>
      <c r="QYZ1031" s="253"/>
      <c r="QZA1031" s="253"/>
      <c r="QZB1031" s="253"/>
      <c r="QZC1031" s="253"/>
      <c r="QZD1031" s="253"/>
      <c r="QZE1031" s="253"/>
      <c r="QZF1031" s="253"/>
      <c r="QZG1031" s="253"/>
      <c r="QZH1031" s="253"/>
      <c r="QZI1031" s="253"/>
      <c r="QZJ1031" s="253"/>
      <c r="QZK1031" s="253"/>
      <c r="QZL1031" s="253"/>
      <c r="QZM1031" s="253"/>
      <c r="QZN1031" s="253"/>
      <c r="QZO1031" s="253"/>
      <c r="QZP1031" s="253"/>
      <c r="QZQ1031" s="253"/>
      <c r="QZR1031" s="253"/>
      <c r="QZS1031" s="253"/>
      <c r="QZT1031" s="253"/>
      <c r="QZU1031" s="253"/>
      <c r="QZV1031" s="253"/>
      <c r="QZW1031" s="253"/>
      <c r="QZX1031" s="253"/>
      <c r="QZY1031" s="253"/>
      <c r="QZZ1031" s="253"/>
      <c r="RAA1031" s="253"/>
      <c r="RAB1031" s="253"/>
      <c r="RAC1031" s="253"/>
      <c r="RAD1031" s="253"/>
      <c r="RAE1031" s="253"/>
      <c r="RAF1031" s="253"/>
      <c r="RAG1031" s="253"/>
      <c r="RAH1031" s="253"/>
      <c r="RAI1031" s="253"/>
      <c r="RAJ1031" s="253"/>
      <c r="RAK1031" s="253"/>
      <c r="RAL1031" s="253"/>
      <c r="RAM1031" s="253"/>
      <c r="RAN1031" s="253"/>
      <c r="RAO1031" s="253"/>
      <c r="RAP1031" s="253"/>
      <c r="RAQ1031" s="253"/>
      <c r="RAR1031" s="253"/>
      <c r="RAS1031" s="253"/>
      <c r="RAT1031" s="253"/>
      <c r="RAU1031" s="253"/>
      <c r="RAV1031" s="253"/>
      <c r="RAW1031" s="253"/>
      <c r="RAX1031" s="253"/>
      <c r="RAY1031" s="253"/>
      <c r="RAZ1031" s="253"/>
      <c r="RBA1031" s="253"/>
      <c r="RBB1031" s="253"/>
      <c r="RBC1031" s="253"/>
      <c r="RBD1031" s="253"/>
      <c r="RBE1031" s="253"/>
      <c r="RBF1031" s="253"/>
      <c r="RBG1031" s="253"/>
      <c r="RBH1031" s="253"/>
      <c r="RBI1031" s="253"/>
      <c r="RBJ1031" s="253"/>
      <c r="RBK1031" s="253"/>
      <c r="RBL1031" s="253"/>
      <c r="RBM1031" s="253"/>
      <c r="RBN1031" s="253"/>
      <c r="RBO1031" s="253"/>
      <c r="RBP1031" s="253"/>
      <c r="RBQ1031" s="253"/>
      <c r="RBR1031" s="253"/>
      <c r="RBS1031" s="253"/>
      <c r="RBT1031" s="253"/>
      <c r="RBU1031" s="253"/>
      <c r="RBV1031" s="253"/>
      <c r="RBW1031" s="253"/>
      <c r="RBX1031" s="253"/>
      <c r="RBY1031" s="253"/>
      <c r="RBZ1031" s="253"/>
      <c r="RCA1031" s="253"/>
      <c r="RCB1031" s="253"/>
      <c r="RCC1031" s="253"/>
      <c r="RCD1031" s="253"/>
      <c r="RCE1031" s="253"/>
      <c r="RCF1031" s="253"/>
      <c r="RCG1031" s="253"/>
      <c r="RCH1031" s="253"/>
      <c r="RCI1031" s="253"/>
      <c r="RCJ1031" s="253"/>
      <c r="RCK1031" s="253"/>
      <c r="RCL1031" s="253"/>
      <c r="RCM1031" s="253"/>
      <c r="RCN1031" s="253"/>
      <c r="RCO1031" s="253"/>
      <c r="RCP1031" s="253"/>
      <c r="RCQ1031" s="253"/>
      <c r="RCR1031" s="253"/>
      <c r="RCS1031" s="253"/>
      <c r="RCT1031" s="253"/>
      <c r="RCU1031" s="253"/>
      <c r="RCV1031" s="253"/>
      <c r="RCW1031" s="253"/>
      <c r="RCX1031" s="253"/>
      <c r="RCY1031" s="253"/>
      <c r="RCZ1031" s="253"/>
      <c r="RDA1031" s="253"/>
      <c r="RDB1031" s="253"/>
      <c r="RDC1031" s="253"/>
      <c r="RDD1031" s="253"/>
      <c r="RDE1031" s="253"/>
      <c r="RDF1031" s="253"/>
      <c r="RDG1031" s="253"/>
      <c r="RDH1031" s="253"/>
      <c r="RDI1031" s="253"/>
      <c r="RDJ1031" s="253"/>
      <c r="RDK1031" s="253"/>
      <c r="RDL1031" s="253"/>
      <c r="RDM1031" s="253"/>
      <c r="RDN1031" s="253"/>
      <c r="RDO1031" s="253"/>
      <c r="RDP1031" s="253"/>
      <c r="RDQ1031" s="253"/>
      <c r="RDR1031" s="253"/>
      <c r="RDS1031" s="253"/>
      <c r="RDT1031" s="253"/>
      <c r="RDU1031" s="253"/>
      <c r="RDV1031" s="253"/>
      <c r="RDW1031" s="253"/>
      <c r="RDX1031" s="253"/>
      <c r="RDY1031" s="253"/>
      <c r="RDZ1031" s="253"/>
      <c r="REA1031" s="253"/>
      <c r="REB1031" s="253"/>
      <c r="REC1031" s="253"/>
      <c r="RED1031" s="253"/>
      <c r="REE1031" s="253"/>
      <c r="REF1031" s="253"/>
      <c r="REG1031" s="253"/>
      <c r="REH1031" s="253"/>
      <c r="REI1031" s="253"/>
      <c r="REJ1031" s="253"/>
      <c r="REK1031" s="253"/>
      <c r="REL1031" s="253"/>
      <c r="REM1031" s="253"/>
      <c r="REN1031" s="253"/>
      <c r="REO1031" s="253"/>
      <c r="REP1031" s="253"/>
      <c r="REQ1031" s="253"/>
      <c r="RER1031" s="253"/>
      <c r="RES1031" s="253"/>
      <c r="RET1031" s="253"/>
      <c r="REU1031" s="253"/>
      <c r="REV1031" s="253"/>
      <c r="REW1031" s="253"/>
      <c r="REX1031" s="253"/>
      <c r="REY1031" s="253"/>
      <c r="REZ1031" s="253"/>
      <c r="RFA1031" s="253"/>
      <c r="RFB1031" s="253"/>
      <c r="RFC1031" s="253"/>
      <c r="RFD1031" s="253"/>
      <c r="RFE1031" s="253"/>
      <c r="RFF1031" s="253"/>
      <c r="RFG1031" s="253"/>
      <c r="RFH1031" s="253"/>
      <c r="RFI1031" s="253"/>
      <c r="RFJ1031" s="253"/>
      <c r="RFK1031" s="253"/>
      <c r="RFL1031" s="253"/>
      <c r="RFM1031" s="253"/>
      <c r="RFN1031" s="253"/>
      <c r="RFO1031" s="253"/>
      <c r="RFP1031" s="253"/>
      <c r="RFQ1031" s="253"/>
      <c r="RFR1031" s="253"/>
      <c r="RFS1031" s="253"/>
      <c r="RFT1031" s="253"/>
      <c r="RFU1031" s="253"/>
      <c r="RFV1031" s="253"/>
      <c r="RFW1031" s="253"/>
      <c r="RFX1031" s="253"/>
      <c r="RFY1031" s="253"/>
      <c r="RFZ1031" s="253"/>
      <c r="RGA1031" s="253"/>
      <c r="RGB1031" s="253"/>
      <c r="RGC1031" s="253"/>
      <c r="RGD1031" s="253"/>
      <c r="RGE1031" s="253"/>
      <c r="RGF1031" s="253"/>
      <c r="RGG1031" s="253"/>
      <c r="RGH1031" s="253"/>
      <c r="RGI1031" s="253"/>
      <c r="RGJ1031" s="253"/>
      <c r="RGK1031" s="253"/>
      <c r="RGL1031" s="253"/>
      <c r="RGM1031" s="253"/>
      <c r="RGN1031" s="253"/>
      <c r="RGO1031" s="253"/>
      <c r="RGP1031" s="253"/>
      <c r="RGQ1031" s="253"/>
      <c r="RGR1031" s="253"/>
      <c r="RGS1031" s="253"/>
      <c r="RGT1031" s="253"/>
      <c r="RGU1031" s="253"/>
      <c r="RGV1031" s="253"/>
      <c r="RGW1031" s="253"/>
      <c r="RGX1031" s="253"/>
      <c r="RGY1031" s="253"/>
      <c r="RGZ1031" s="253"/>
      <c r="RHA1031" s="253"/>
      <c r="RHB1031" s="253"/>
      <c r="RHC1031" s="253"/>
      <c r="RHD1031" s="253"/>
      <c r="RHE1031" s="253"/>
      <c r="RHF1031" s="253"/>
      <c r="RHG1031" s="253"/>
      <c r="RHH1031" s="253"/>
      <c r="RHI1031" s="253"/>
      <c r="RHJ1031" s="253"/>
      <c r="RHK1031" s="253"/>
      <c r="RHL1031" s="253"/>
      <c r="RHM1031" s="253"/>
      <c r="RHN1031" s="253"/>
      <c r="RHO1031" s="253"/>
      <c r="RHP1031" s="253"/>
      <c r="RHQ1031" s="253"/>
      <c r="RHR1031" s="253"/>
      <c r="RHS1031" s="253"/>
      <c r="RHT1031" s="253"/>
      <c r="RHU1031" s="253"/>
      <c r="RHV1031" s="253"/>
      <c r="RHW1031" s="253"/>
      <c r="RHX1031" s="253"/>
      <c r="RHY1031" s="253"/>
      <c r="RHZ1031" s="253"/>
      <c r="RIA1031" s="253"/>
      <c r="RIB1031" s="253"/>
      <c r="RIC1031" s="253"/>
      <c r="RID1031" s="253"/>
      <c r="RIE1031" s="253"/>
      <c r="RIF1031" s="253"/>
      <c r="RIG1031" s="253"/>
      <c r="RIH1031" s="253"/>
      <c r="RII1031" s="253"/>
      <c r="RIJ1031" s="253"/>
      <c r="RIK1031" s="253"/>
      <c r="RIL1031" s="253"/>
      <c r="RIM1031" s="253"/>
      <c r="RIN1031" s="253"/>
      <c r="RIO1031" s="253"/>
      <c r="RIP1031" s="253"/>
      <c r="RIQ1031" s="253"/>
      <c r="RIR1031" s="253"/>
      <c r="RIS1031" s="253"/>
      <c r="RIT1031" s="253"/>
      <c r="RIU1031" s="253"/>
      <c r="RIV1031" s="253"/>
      <c r="RIW1031" s="253"/>
      <c r="RIX1031" s="253"/>
      <c r="RIY1031" s="253"/>
      <c r="RIZ1031" s="253"/>
      <c r="RJA1031" s="253"/>
      <c r="RJB1031" s="253"/>
      <c r="RJC1031" s="253"/>
      <c r="RJD1031" s="253"/>
      <c r="RJE1031" s="253"/>
      <c r="RJF1031" s="253"/>
      <c r="RJG1031" s="253"/>
      <c r="RJH1031" s="253"/>
      <c r="RJI1031" s="253"/>
      <c r="RJJ1031" s="253"/>
      <c r="RJK1031" s="253"/>
      <c r="RJL1031" s="253"/>
      <c r="RJM1031" s="253"/>
      <c r="RJN1031" s="253"/>
      <c r="RJO1031" s="253"/>
      <c r="RJP1031" s="253"/>
      <c r="RJQ1031" s="253"/>
      <c r="RJR1031" s="253"/>
      <c r="RJS1031" s="253"/>
      <c r="RJT1031" s="253"/>
      <c r="RJU1031" s="253"/>
      <c r="RJV1031" s="253"/>
      <c r="RJW1031" s="253"/>
      <c r="RJX1031" s="253"/>
      <c r="RJY1031" s="253"/>
      <c r="RJZ1031" s="253"/>
      <c r="RKA1031" s="253"/>
      <c r="RKB1031" s="253"/>
      <c r="RKC1031" s="253"/>
      <c r="RKD1031" s="253"/>
      <c r="RKE1031" s="253"/>
      <c r="RKF1031" s="253"/>
      <c r="RKG1031" s="253"/>
      <c r="RKH1031" s="253"/>
      <c r="RKI1031" s="253"/>
      <c r="RKJ1031" s="253"/>
      <c r="RKK1031" s="253"/>
      <c r="RKL1031" s="253"/>
      <c r="RKM1031" s="253"/>
      <c r="RKN1031" s="253"/>
      <c r="RKO1031" s="253"/>
      <c r="RKP1031" s="253"/>
      <c r="RKQ1031" s="253"/>
      <c r="RKR1031" s="253"/>
      <c r="RKS1031" s="253"/>
      <c r="RKT1031" s="253"/>
      <c r="RKU1031" s="253"/>
      <c r="RKV1031" s="253"/>
      <c r="RKW1031" s="253"/>
      <c r="RKX1031" s="253"/>
      <c r="RKY1031" s="253"/>
      <c r="RKZ1031" s="253"/>
      <c r="RLA1031" s="253"/>
      <c r="RLB1031" s="253"/>
      <c r="RLC1031" s="253"/>
      <c r="RLD1031" s="253"/>
      <c r="RLE1031" s="253"/>
      <c r="RLF1031" s="253"/>
      <c r="RLG1031" s="253"/>
      <c r="RLH1031" s="253"/>
      <c r="RLI1031" s="253"/>
      <c r="RLJ1031" s="253"/>
      <c r="RLK1031" s="253"/>
      <c r="RLL1031" s="253"/>
      <c r="RLM1031" s="253"/>
      <c r="RLN1031" s="253"/>
      <c r="RLO1031" s="253"/>
      <c r="RLP1031" s="253"/>
      <c r="RLQ1031" s="253"/>
      <c r="RLR1031" s="253"/>
      <c r="RLS1031" s="253"/>
      <c r="RLT1031" s="253"/>
      <c r="RLU1031" s="253"/>
      <c r="RLV1031" s="253"/>
      <c r="RLW1031" s="253"/>
      <c r="RLX1031" s="253"/>
      <c r="RLY1031" s="253"/>
      <c r="RLZ1031" s="253"/>
      <c r="RMA1031" s="253"/>
      <c r="RMB1031" s="253"/>
      <c r="RMC1031" s="253"/>
      <c r="RMD1031" s="253"/>
      <c r="RME1031" s="253"/>
      <c r="RMF1031" s="253"/>
      <c r="RMG1031" s="253"/>
      <c r="RMH1031" s="253"/>
      <c r="RMI1031" s="253"/>
      <c r="RMJ1031" s="253"/>
      <c r="RMK1031" s="253"/>
      <c r="RML1031" s="253"/>
      <c r="RMM1031" s="253"/>
      <c r="RMN1031" s="253"/>
      <c r="RMO1031" s="253"/>
      <c r="RMP1031" s="253"/>
      <c r="RMQ1031" s="253"/>
      <c r="RMR1031" s="253"/>
      <c r="RMS1031" s="253"/>
      <c r="RMT1031" s="253"/>
      <c r="RMU1031" s="253"/>
      <c r="RMV1031" s="253"/>
      <c r="RMW1031" s="253"/>
      <c r="RMX1031" s="253"/>
      <c r="RMY1031" s="253"/>
      <c r="RMZ1031" s="253"/>
      <c r="RNA1031" s="253"/>
      <c r="RNB1031" s="253"/>
      <c r="RNC1031" s="253"/>
      <c r="RND1031" s="253"/>
      <c r="RNE1031" s="253"/>
      <c r="RNF1031" s="253"/>
      <c r="RNG1031" s="253"/>
      <c r="RNH1031" s="253"/>
      <c r="RNI1031" s="253"/>
      <c r="RNJ1031" s="253"/>
      <c r="RNK1031" s="253"/>
      <c r="RNL1031" s="253"/>
      <c r="RNM1031" s="253"/>
      <c r="RNN1031" s="253"/>
      <c r="RNO1031" s="253"/>
      <c r="RNP1031" s="253"/>
      <c r="RNQ1031" s="253"/>
      <c r="RNR1031" s="253"/>
      <c r="RNS1031" s="253"/>
      <c r="RNT1031" s="253"/>
      <c r="RNU1031" s="253"/>
      <c r="RNV1031" s="253"/>
      <c r="RNW1031" s="253"/>
      <c r="RNX1031" s="253"/>
      <c r="RNY1031" s="253"/>
      <c r="RNZ1031" s="253"/>
      <c r="ROA1031" s="253"/>
      <c r="ROB1031" s="253"/>
      <c r="ROC1031" s="253"/>
      <c r="ROD1031" s="253"/>
      <c r="ROE1031" s="253"/>
      <c r="ROF1031" s="253"/>
      <c r="ROG1031" s="253"/>
      <c r="ROH1031" s="253"/>
      <c r="ROI1031" s="253"/>
      <c r="ROJ1031" s="253"/>
      <c r="ROK1031" s="253"/>
      <c r="ROL1031" s="253"/>
      <c r="ROM1031" s="253"/>
      <c r="RON1031" s="253"/>
      <c r="ROO1031" s="253"/>
      <c r="ROP1031" s="253"/>
      <c r="ROQ1031" s="253"/>
      <c r="ROR1031" s="253"/>
      <c r="ROS1031" s="253"/>
      <c r="ROT1031" s="253"/>
      <c r="ROU1031" s="253"/>
      <c r="ROV1031" s="253"/>
      <c r="ROW1031" s="253"/>
      <c r="ROX1031" s="253"/>
      <c r="ROY1031" s="253"/>
      <c r="ROZ1031" s="253"/>
      <c r="RPA1031" s="253"/>
      <c r="RPB1031" s="253"/>
      <c r="RPC1031" s="253"/>
      <c r="RPD1031" s="253"/>
      <c r="RPE1031" s="253"/>
      <c r="RPF1031" s="253"/>
      <c r="RPG1031" s="253"/>
      <c r="RPH1031" s="253"/>
      <c r="RPI1031" s="253"/>
      <c r="RPJ1031" s="253"/>
      <c r="RPK1031" s="253"/>
      <c r="RPL1031" s="253"/>
      <c r="RPM1031" s="253"/>
      <c r="RPN1031" s="253"/>
      <c r="RPO1031" s="253"/>
      <c r="RPP1031" s="253"/>
      <c r="RPQ1031" s="253"/>
      <c r="RPR1031" s="253"/>
      <c r="RPS1031" s="253"/>
      <c r="RPT1031" s="253"/>
      <c r="RPU1031" s="253"/>
      <c r="RPV1031" s="253"/>
      <c r="RPW1031" s="253"/>
      <c r="RPX1031" s="253"/>
      <c r="RPY1031" s="253"/>
      <c r="RPZ1031" s="253"/>
      <c r="RQA1031" s="253"/>
      <c r="RQB1031" s="253"/>
      <c r="RQC1031" s="253"/>
      <c r="RQD1031" s="253"/>
      <c r="RQE1031" s="253"/>
      <c r="RQF1031" s="253"/>
      <c r="RQG1031" s="253"/>
      <c r="RQH1031" s="253"/>
      <c r="RQI1031" s="253"/>
      <c r="RQJ1031" s="253"/>
      <c r="RQK1031" s="253"/>
      <c r="RQL1031" s="253"/>
      <c r="RQM1031" s="253"/>
      <c r="RQN1031" s="253"/>
      <c r="RQO1031" s="253"/>
      <c r="RQP1031" s="253"/>
      <c r="RQQ1031" s="253"/>
      <c r="RQR1031" s="253"/>
      <c r="RQS1031" s="253"/>
      <c r="RQT1031" s="253"/>
      <c r="RQU1031" s="253"/>
      <c r="RQV1031" s="253"/>
      <c r="RQW1031" s="253"/>
      <c r="RQX1031" s="253"/>
      <c r="RQY1031" s="253"/>
      <c r="RQZ1031" s="253"/>
      <c r="RRA1031" s="253"/>
      <c r="RRB1031" s="253"/>
      <c r="RRC1031" s="253"/>
      <c r="RRD1031" s="253"/>
      <c r="RRE1031" s="253"/>
      <c r="RRF1031" s="253"/>
      <c r="RRG1031" s="253"/>
      <c r="RRH1031" s="253"/>
      <c r="RRI1031" s="253"/>
      <c r="RRJ1031" s="253"/>
      <c r="RRK1031" s="253"/>
      <c r="RRL1031" s="253"/>
      <c r="RRM1031" s="253"/>
      <c r="RRN1031" s="253"/>
      <c r="RRO1031" s="253"/>
      <c r="RRP1031" s="253"/>
      <c r="RRQ1031" s="253"/>
      <c r="RRR1031" s="253"/>
      <c r="RRS1031" s="253"/>
      <c r="RRT1031" s="253"/>
      <c r="RRU1031" s="253"/>
      <c r="RRV1031" s="253"/>
      <c r="RRW1031" s="253"/>
      <c r="RRX1031" s="253"/>
      <c r="RRY1031" s="253"/>
      <c r="RRZ1031" s="253"/>
      <c r="RSA1031" s="253"/>
      <c r="RSB1031" s="253"/>
      <c r="RSC1031" s="253"/>
      <c r="RSD1031" s="253"/>
      <c r="RSE1031" s="253"/>
      <c r="RSF1031" s="253"/>
      <c r="RSG1031" s="253"/>
      <c r="RSH1031" s="253"/>
      <c r="RSI1031" s="253"/>
      <c r="RSJ1031" s="253"/>
      <c r="RSK1031" s="253"/>
      <c r="RSL1031" s="253"/>
      <c r="RSM1031" s="253"/>
      <c r="RSN1031" s="253"/>
      <c r="RSO1031" s="253"/>
      <c r="RSP1031" s="253"/>
      <c r="RSQ1031" s="253"/>
      <c r="RSR1031" s="253"/>
      <c r="RSS1031" s="253"/>
      <c r="RST1031" s="253"/>
      <c r="RSU1031" s="253"/>
      <c r="RSV1031" s="253"/>
      <c r="RSW1031" s="253"/>
      <c r="RSX1031" s="253"/>
      <c r="RSY1031" s="253"/>
      <c r="RSZ1031" s="253"/>
      <c r="RTA1031" s="253"/>
      <c r="RTB1031" s="253"/>
      <c r="RTC1031" s="253"/>
      <c r="RTD1031" s="253"/>
      <c r="RTE1031" s="253"/>
      <c r="RTF1031" s="253"/>
      <c r="RTG1031" s="253"/>
      <c r="RTH1031" s="253"/>
      <c r="RTI1031" s="253"/>
      <c r="RTJ1031" s="253"/>
      <c r="RTK1031" s="253"/>
      <c r="RTL1031" s="253"/>
      <c r="RTM1031" s="253"/>
      <c r="RTN1031" s="253"/>
      <c r="RTO1031" s="253"/>
      <c r="RTP1031" s="253"/>
      <c r="RTQ1031" s="253"/>
      <c r="RTR1031" s="253"/>
      <c r="RTS1031" s="253"/>
      <c r="RTT1031" s="253"/>
      <c r="RTU1031" s="253"/>
      <c r="RTV1031" s="253"/>
      <c r="RTW1031" s="253"/>
      <c r="RTX1031" s="253"/>
      <c r="RTY1031" s="253"/>
      <c r="RTZ1031" s="253"/>
      <c r="RUA1031" s="253"/>
      <c r="RUB1031" s="253"/>
      <c r="RUC1031" s="253"/>
      <c r="RUD1031" s="253"/>
      <c r="RUE1031" s="253"/>
      <c r="RUF1031" s="253"/>
      <c r="RUG1031" s="253"/>
      <c r="RUH1031" s="253"/>
      <c r="RUI1031" s="253"/>
      <c r="RUJ1031" s="253"/>
      <c r="RUK1031" s="253"/>
      <c r="RUL1031" s="253"/>
      <c r="RUM1031" s="253"/>
      <c r="RUN1031" s="253"/>
      <c r="RUO1031" s="253"/>
      <c r="RUP1031" s="253"/>
      <c r="RUQ1031" s="253"/>
      <c r="RUR1031" s="253"/>
      <c r="RUS1031" s="253"/>
      <c r="RUT1031" s="253"/>
      <c r="RUU1031" s="253"/>
      <c r="RUV1031" s="253"/>
      <c r="RUW1031" s="253"/>
      <c r="RUX1031" s="253"/>
      <c r="RUY1031" s="253"/>
      <c r="RUZ1031" s="253"/>
      <c r="RVA1031" s="253"/>
      <c r="RVB1031" s="253"/>
      <c r="RVC1031" s="253"/>
      <c r="RVD1031" s="253"/>
      <c r="RVE1031" s="253"/>
      <c r="RVF1031" s="253"/>
      <c r="RVG1031" s="253"/>
      <c r="RVH1031" s="253"/>
      <c r="RVI1031" s="253"/>
      <c r="RVJ1031" s="253"/>
      <c r="RVK1031" s="253"/>
      <c r="RVL1031" s="253"/>
      <c r="RVM1031" s="253"/>
      <c r="RVN1031" s="253"/>
      <c r="RVO1031" s="253"/>
      <c r="RVP1031" s="253"/>
      <c r="RVQ1031" s="253"/>
      <c r="RVR1031" s="253"/>
      <c r="RVS1031" s="253"/>
      <c r="RVT1031" s="253"/>
      <c r="RVU1031" s="253"/>
      <c r="RVV1031" s="253"/>
      <c r="RVW1031" s="253"/>
      <c r="RVX1031" s="253"/>
      <c r="RVY1031" s="253"/>
      <c r="RVZ1031" s="253"/>
      <c r="RWA1031" s="253"/>
      <c r="RWB1031" s="253"/>
      <c r="RWC1031" s="253"/>
      <c r="RWD1031" s="253"/>
      <c r="RWE1031" s="253"/>
      <c r="RWF1031" s="253"/>
      <c r="RWG1031" s="253"/>
      <c r="RWH1031" s="253"/>
      <c r="RWI1031" s="253"/>
      <c r="RWJ1031" s="253"/>
      <c r="RWK1031" s="253"/>
      <c r="RWL1031" s="253"/>
      <c r="RWM1031" s="253"/>
      <c r="RWN1031" s="253"/>
      <c r="RWO1031" s="253"/>
      <c r="RWP1031" s="253"/>
      <c r="RWQ1031" s="253"/>
      <c r="RWR1031" s="253"/>
      <c r="RWS1031" s="253"/>
      <c r="RWT1031" s="253"/>
      <c r="RWU1031" s="253"/>
      <c r="RWV1031" s="253"/>
      <c r="RWW1031" s="253"/>
      <c r="RWX1031" s="253"/>
      <c r="RWY1031" s="253"/>
      <c r="RWZ1031" s="253"/>
      <c r="RXA1031" s="253"/>
      <c r="RXB1031" s="253"/>
      <c r="RXC1031" s="253"/>
      <c r="RXD1031" s="253"/>
      <c r="RXE1031" s="253"/>
      <c r="RXF1031" s="253"/>
      <c r="RXG1031" s="253"/>
      <c r="RXH1031" s="253"/>
      <c r="RXI1031" s="253"/>
      <c r="RXJ1031" s="253"/>
      <c r="RXK1031" s="253"/>
      <c r="RXL1031" s="253"/>
      <c r="RXM1031" s="253"/>
      <c r="RXN1031" s="253"/>
      <c r="RXO1031" s="253"/>
      <c r="RXP1031" s="253"/>
      <c r="RXQ1031" s="253"/>
      <c r="RXR1031" s="253"/>
      <c r="RXS1031" s="253"/>
      <c r="RXT1031" s="253"/>
      <c r="RXU1031" s="253"/>
      <c r="RXV1031" s="253"/>
      <c r="RXW1031" s="253"/>
      <c r="RXX1031" s="253"/>
      <c r="RXY1031" s="253"/>
      <c r="RXZ1031" s="253"/>
      <c r="RYA1031" s="253"/>
      <c r="RYB1031" s="253"/>
      <c r="RYC1031" s="253"/>
      <c r="RYD1031" s="253"/>
      <c r="RYE1031" s="253"/>
      <c r="RYF1031" s="253"/>
      <c r="RYG1031" s="253"/>
      <c r="RYH1031" s="253"/>
      <c r="RYI1031" s="253"/>
      <c r="RYJ1031" s="253"/>
      <c r="RYK1031" s="253"/>
      <c r="RYL1031" s="253"/>
      <c r="RYM1031" s="253"/>
      <c r="RYN1031" s="253"/>
      <c r="RYO1031" s="253"/>
      <c r="RYP1031" s="253"/>
      <c r="RYQ1031" s="253"/>
      <c r="RYR1031" s="253"/>
      <c r="RYS1031" s="253"/>
      <c r="RYT1031" s="253"/>
      <c r="RYU1031" s="253"/>
      <c r="RYV1031" s="253"/>
      <c r="RYW1031" s="253"/>
      <c r="RYX1031" s="253"/>
      <c r="RYY1031" s="253"/>
      <c r="RYZ1031" s="253"/>
      <c r="RZA1031" s="253"/>
      <c r="RZB1031" s="253"/>
      <c r="RZC1031" s="253"/>
      <c r="RZD1031" s="253"/>
      <c r="RZE1031" s="253"/>
      <c r="RZF1031" s="253"/>
      <c r="RZG1031" s="253"/>
      <c r="RZH1031" s="253"/>
      <c r="RZI1031" s="253"/>
      <c r="RZJ1031" s="253"/>
      <c r="RZK1031" s="253"/>
      <c r="RZL1031" s="253"/>
      <c r="RZM1031" s="253"/>
      <c r="RZN1031" s="253"/>
      <c r="RZO1031" s="253"/>
      <c r="RZP1031" s="253"/>
      <c r="RZQ1031" s="253"/>
      <c r="RZR1031" s="253"/>
      <c r="RZS1031" s="253"/>
      <c r="RZT1031" s="253"/>
      <c r="RZU1031" s="253"/>
      <c r="RZV1031" s="253"/>
      <c r="RZW1031" s="253"/>
      <c r="RZX1031" s="253"/>
      <c r="RZY1031" s="253"/>
      <c r="RZZ1031" s="253"/>
      <c r="SAA1031" s="253"/>
      <c r="SAB1031" s="253"/>
      <c r="SAC1031" s="253"/>
      <c r="SAD1031" s="253"/>
      <c r="SAE1031" s="253"/>
      <c r="SAF1031" s="253"/>
      <c r="SAG1031" s="253"/>
      <c r="SAH1031" s="253"/>
      <c r="SAI1031" s="253"/>
      <c r="SAJ1031" s="253"/>
      <c r="SAK1031" s="253"/>
      <c r="SAL1031" s="253"/>
      <c r="SAM1031" s="253"/>
      <c r="SAN1031" s="253"/>
      <c r="SAO1031" s="253"/>
      <c r="SAP1031" s="253"/>
      <c r="SAQ1031" s="253"/>
      <c r="SAR1031" s="253"/>
      <c r="SAS1031" s="253"/>
      <c r="SAT1031" s="253"/>
      <c r="SAU1031" s="253"/>
      <c r="SAV1031" s="253"/>
      <c r="SAW1031" s="253"/>
      <c r="SAX1031" s="253"/>
      <c r="SAY1031" s="253"/>
      <c r="SAZ1031" s="253"/>
      <c r="SBA1031" s="253"/>
      <c r="SBB1031" s="253"/>
      <c r="SBC1031" s="253"/>
      <c r="SBD1031" s="253"/>
      <c r="SBE1031" s="253"/>
      <c r="SBF1031" s="253"/>
      <c r="SBG1031" s="253"/>
      <c r="SBH1031" s="253"/>
      <c r="SBI1031" s="253"/>
      <c r="SBJ1031" s="253"/>
      <c r="SBK1031" s="253"/>
      <c r="SBL1031" s="253"/>
      <c r="SBM1031" s="253"/>
      <c r="SBN1031" s="253"/>
      <c r="SBO1031" s="253"/>
      <c r="SBP1031" s="253"/>
      <c r="SBQ1031" s="253"/>
      <c r="SBR1031" s="253"/>
      <c r="SBS1031" s="253"/>
      <c r="SBT1031" s="253"/>
      <c r="SBU1031" s="253"/>
      <c r="SBV1031" s="253"/>
      <c r="SBW1031" s="253"/>
      <c r="SBX1031" s="253"/>
      <c r="SBY1031" s="253"/>
      <c r="SBZ1031" s="253"/>
      <c r="SCA1031" s="253"/>
      <c r="SCB1031" s="253"/>
      <c r="SCC1031" s="253"/>
      <c r="SCD1031" s="253"/>
      <c r="SCE1031" s="253"/>
      <c r="SCF1031" s="253"/>
      <c r="SCG1031" s="253"/>
      <c r="SCH1031" s="253"/>
      <c r="SCI1031" s="253"/>
      <c r="SCJ1031" s="253"/>
      <c r="SCK1031" s="253"/>
      <c r="SCL1031" s="253"/>
      <c r="SCM1031" s="253"/>
      <c r="SCN1031" s="253"/>
      <c r="SCO1031" s="253"/>
      <c r="SCP1031" s="253"/>
      <c r="SCQ1031" s="253"/>
      <c r="SCR1031" s="253"/>
      <c r="SCS1031" s="253"/>
      <c r="SCT1031" s="253"/>
      <c r="SCU1031" s="253"/>
      <c r="SCV1031" s="253"/>
      <c r="SCW1031" s="253"/>
      <c r="SCX1031" s="253"/>
      <c r="SCY1031" s="253"/>
      <c r="SCZ1031" s="253"/>
      <c r="SDA1031" s="253"/>
      <c r="SDB1031" s="253"/>
      <c r="SDC1031" s="253"/>
      <c r="SDD1031" s="253"/>
      <c r="SDE1031" s="253"/>
      <c r="SDF1031" s="253"/>
      <c r="SDG1031" s="253"/>
      <c r="SDH1031" s="253"/>
      <c r="SDI1031" s="253"/>
      <c r="SDJ1031" s="253"/>
      <c r="SDK1031" s="253"/>
      <c r="SDL1031" s="253"/>
      <c r="SDM1031" s="253"/>
      <c r="SDN1031" s="253"/>
      <c r="SDO1031" s="253"/>
      <c r="SDP1031" s="253"/>
      <c r="SDQ1031" s="253"/>
      <c r="SDR1031" s="253"/>
      <c r="SDS1031" s="253"/>
      <c r="SDT1031" s="253"/>
      <c r="SDU1031" s="253"/>
      <c r="SDV1031" s="253"/>
      <c r="SDW1031" s="253"/>
      <c r="SDX1031" s="253"/>
      <c r="SDY1031" s="253"/>
      <c r="SDZ1031" s="253"/>
      <c r="SEA1031" s="253"/>
      <c r="SEB1031" s="253"/>
      <c r="SEC1031" s="253"/>
      <c r="SED1031" s="253"/>
      <c r="SEE1031" s="253"/>
      <c r="SEF1031" s="253"/>
      <c r="SEG1031" s="253"/>
      <c r="SEH1031" s="253"/>
      <c r="SEI1031" s="253"/>
      <c r="SEJ1031" s="253"/>
      <c r="SEK1031" s="253"/>
      <c r="SEL1031" s="253"/>
      <c r="SEM1031" s="253"/>
      <c r="SEN1031" s="253"/>
      <c r="SEO1031" s="253"/>
      <c r="SEP1031" s="253"/>
      <c r="SEQ1031" s="253"/>
      <c r="SER1031" s="253"/>
      <c r="SES1031" s="253"/>
      <c r="SET1031" s="253"/>
      <c r="SEU1031" s="253"/>
      <c r="SEV1031" s="253"/>
      <c r="SEW1031" s="253"/>
      <c r="SEX1031" s="253"/>
      <c r="SEY1031" s="253"/>
      <c r="SEZ1031" s="253"/>
      <c r="SFA1031" s="253"/>
      <c r="SFB1031" s="253"/>
      <c r="SFC1031" s="253"/>
      <c r="SFD1031" s="253"/>
      <c r="SFE1031" s="253"/>
      <c r="SFF1031" s="253"/>
      <c r="SFG1031" s="253"/>
      <c r="SFH1031" s="253"/>
      <c r="SFI1031" s="253"/>
      <c r="SFJ1031" s="253"/>
      <c r="SFK1031" s="253"/>
      <c r="SFL1031" s="253"/>
      <c r="SFM1031" s="253"/>
      <c r="SFN1031" s="253"/>
      <c r="SFO1031" s="253"/>
      <c r="SFP1031" s="253"/>
      <c r="SFQ1031" s="253"/>
      <c r="SFR1031" s="253"/>
      <c r="SFS1031" s="253"/>
      <c r="SFT1031" s="253"/>
      <c r="SFU1031" s="253"/>
      <c r="SFV1031" s="253"/>
      <c r="SFW1031" s="253"/>
      <c r="SFX1031" s="253"/>
      <c r="SFY1031" s="253"/>
      <c r="SFZ1031" s="253"/>
      <c r="SGA1031" s="253"/>
      <c r="SGB1031" s="253"/>
      <c r="SGC1031" s="253"/>
      <c r="SGD1031" s="253"/>
      <c r="SGE1031" s="253"/>
      <c r="SGF1031" s="253"/>
      <c r="SGG1031" s="253"/>
      <c r="SGH1031" s="253"/>
      <c r="SGI1031" s="253"/>
      <c r="SGJ1031" s="253"/>
      <c r="SGK1031" s="253"/>
      <c r="SGL1031" s="253"/>
      <c r="SGM1031" s="253"/>
      <c r="SGN1031" s="253"/>
      <c r="SGO1031" s="253"/>
      <c r="SGP1031" s="253"/>
      <c r="SGQ1031" s="253"/>
      <c r="SGR1031" s="253"/>
      <c r="SGS1031" s="253"/>
      <c r="SGT1031" s="253"/>
      <c r="SGU1031" s="253"/>
      <c r="SGV1031" s="253"/>
      <c r="SGW1031" s="253"/>
      <c r="SGX1031" s="253"/>
      <c r="SGY1031" s="253"/>
      <c r="SGZ1031" s="253"/>
      <c r="SHA1031" s="253"/>
      <c r="SHB1031" s="253"/>
      <c r="SHC1031" s="253"/>
      <c r="SHD1031" s="253"/>
      <c r="SHE1031" s="253"/>
      <c r="SHF1031" s="253"/>
      <c r="SHG1031" s="253"/>
      <c r="SHH1031" s="253"/>
      <c r="SHI1031" s="253"/>
      <c r="SHJ1031" s="253"/>
      <c r="SHK1031" s="253"/>
      <c r="SHL1031" s="253"/>
      <c r="SHM1031" s="253"/>
      <c r="SHN1031" s="253"/>
      <c r="SHO1031" s="253"/>
      <c r="SHP1031" s="253"/>
      <c r="SHQ1031" s="253"/>
      <c r="SHR1031" s="253"/>
      <c r="SHS1031" s="253"/>
      <c r="SHT1031" s="253"/>
      <c r="SHU1031" s="253"/>
      <c r="SHV1031" s="253"/>
      <c r="SHW1031" s="253"/>
      <c r="SHX1031" s="253"/>
      <c r="SHY1031" s="253"/>
      <c r="SHZ1031" s="253"/>
      <c r="SIA1031" s="253"/>
      <c r="SIB1031" s="253"/>
      <c r="SIC1031" s="253"/>
      <c r="SID1031" s="253"/>
      <c r="SIE1031" s="253"/>
      <c r="SIF1031" s="253"/>
      <c r="SIG1031" s="253"/>
      <c r="SIH1031" s="253"/>
      <c r="SII1031" s="253"/>
      <c r="SIJ1031" s="253"/>
      <c r="SIK1031" s="253"/>
      <c r="SIL1031" s="253"/>
      <c r="SIM1031" s="253"/>
      <c r="SIN1031" s="253"/>
      <c r="SIO1031" s="253"/>
      <c r="SIP1031" s="253"/>
      <c r="SIQ1031" s="253"/>
      <c r="SIR1031" s="253"/>
      <c r="SIS1031" s="253"/>
      <c r="SIT1031" s="253"/>
      <c r="SIU1031" s="253"/>
      <c r="SIV1031" s="253"/>
      <c r="SIW1031" s="253"/>
      <c r="SIX1031" s="253"/>
      <c r="SIY1031" s="253"/>
      <c r="SIZ1031" s="253"/>
      <c r="SJA1031" s="253"/>
      <c r="SJB1031" s="253"/>
      <c r="SJC1031" s="253"/>
      <c r="SJD1031" s="253"/>
      <c r="SJE1031" s="253"/>
      <c r="SJF1031" s="253"/>
      <c r="SJG1031" s="253"/>
      <c r="SJH1031" s="253"/>
      <c r="SJI1031" s="253"/>
      <c r="SJJ1031" s="253"/>
      <c r="SJK1031" s="253"/>
      <c r="SJL1031" s="253"/>
      <c r="SJM1031" s="253"/>
      <c r="SJN1031" s="253"/>
      <c r="SJO1031" s="253"/>
      <c r="SJP1031" s="253"/>
      <c r="SJQ1031" s="253"/>
      <c r="SJR1031" s="253"/>
      <c r="SJS1031" s="253"/>
      <c r="SJT1031" s="253"/>
      <c r="SJU1031" s="253"/>
      <c r="SJV1031" s="253"/>
      <c r="SJW1031" s="253"/>
      <c r="SJX1031" s="253"/>
      <c r="SJY1031" s="253"/>
      <c r="SJZ1031" s="253"/>
      <c r="SKA1031" s="253"/>
      <c r="SKB1031" s="253"/>
      <c r="SKC1031" s="253"/>
      <c r="SKD1031" s="253"/>
      <c r="SKE1031" s="253"/>
      <c r="SKF1031" s="253"/>
      <c r="SKG1031" s="253"/>
      <c r="SKH1031" s="253"/>
      <c r="SKI1031" s="253"/>
      <c r="SKJ1031" s="253"/>
      <c r="SKK1031" s="253"/>
      <c r="SKL1031" s="253"/>
      <c r="SKM1031" s="253"/>
      <c r="SKN1031" s="253"/>
      <c r="SKO1031" s="253"/>
      <c r="SKP1031" s="253"/>
      <c r="SKQ1031" s="253"/>
      <c r="SKR1031" s="253"/>
      <c r="SKS1031" s="253"/>
      <c r="SKT1031" s="253"/>
      <c r="SKU1031" s="253"/>
      <c r="SKV1031" s="253"/>
      <c r="SKW1031" s="253"/>
      <c r="SKX1031" s="253"/>
      <c r="SKY1031" s="253"/>
      <c r="SKZ1031" s="253"/>
      <c r="SLA1031" s="253"/>
      <c r="SLB1031" s="253"/>
      <c r="SLC1031" s="253"/>
      <c r="SLD1031" s="253"/>
      <c r="SLE1031" s="253"/>
      <c r="SLF1031" s="253"/>
      <c r="SLG1031" s="253"/>
      <c r="SLH1031" s="253"/>
      <c r="SLI1031" s="253"/>
      <c r="SLJ1031" s="253"/>
      <c r="SLK1031" s="253"/>
      <c r="SLL1031" s="253"/>
      <c r="SLM1031" s="253"/>
      <c r="SLN1031" s="253"/>
      <c r="SLO1031" s="253"/>
      <c r="SLP1031" s="253"/>
      <c r="SLQ1031" s="253"/>
      <c r="SLR1031" s="253"/>
      <c r="SLS1031" s="253"/>
      <c r="SLT1031" s="253"/>
      <c r="SLU1031" s="253"/>
      <c r="SLV1031" s="253"/>
      <c r="SLW1031" s="253"/>
      <c r="SLX1031" s="253"/>
      <c r="SLY1031" s="253"/>
      <c r="SLZ1031" s="253"/>
      <c r="SMA1031" s="253"/>
      <c r="SMB1031" s="253"/>
      <c r="SMC1031" s="253"/>
      <c r="SMD1031" s="253"/>
      <c r="SME1031" s="253"/>
      <c r="SMF1031" s="253"/>
      <c r="SMG1031" s="253"/>
      <c r="SMH1031" s="253"/>
      <c r="SMI1031" s="253"/>
      <c r="SMJ1031" s="253"/>
      <c r="SMK1031" s="253"/>
      <c r="SML1031" s="253"/>
      <c r="SMM1031" s="253"/>
      <c r="SMN1031" s="253"/>
      <c r="SMO1031" s="253"/>
      <c r="SMP1031" s="253"/>
      <c r="SMQ1031" s="253"/>
      <c r="SMR1031" s="253"/>
      <c r="SMS1031" s="253"/>
      <c r="SMT1031" s="253"/>
      <c r="SMU1031" s="253"/>
      <c r="SMV1031" s="253"/>
      <c r="SMW1031" s="253"/>
      <c r="SMX1031" s="253"/>
      <c r="SMY1031" s="253"/>
      <c r="SMZ1031" s="253"/>
      <c r="SNA1031" s="253"/>
      <c r="SNB1031" s="253"/>
      <c r="SNC1031" s="253"/>
      <c r="SND1031" s="253"/>
      <c r="SNE1031" s="253"/>
      <c r="SNF1031" s="253"/>
      <c r="SNG1031" s="253"/>
      <c r="SNH1031" s="253"/>
      <c r="SNI1031" s="253"/>
      <c r="SNJ1031" s="253"/>
      <c r="SNK1031" s="253"/>
      <c r="SNL1031" s="253"/>
      <c r="SNM1031" s="253"/>
      <c r="SNN1031" s="253"/>
      <c r="SNO1031" s="253"/>
      <c r="SNP1031" s="253"/>
      <c r="SNQ1031" s="253"/>
      <c r="SNR1031" s="253"/>
      <c r="SNS1031" s="253"/>
      <c r="SNT1031" s="253"/>
      <c r="SNU1031" s="253"/>
      <c r="SNV1031" s="253"/>
      <c r="SNW1031" s="253"/>
      <c r="SNX1031" s="253"/>
      <c r="SNY1031" s="253"/>
      <c r="SNZ1031" s="253"/>
      <c r="SOA1031" s="253"/>
      <c r="SOB1031" s="253"/>
      <c r="SOC1031" s="253"/>
      <c r="SOD1031" s="253"/>
      <c r="SOE1031" s="253"/>
      <c r="SOF1031" s="253"/>
      <c r="SOG1031" s="253"/>
      <c r="SOH1031" s="253"/>
      <c r="SOI1031" s="253"/>
      <c r="SOJ1031" s="253"/>
      <c r="SOK1031" s="253"/>
      <c r="SOL1031" s="253"/>
      <c r="SOM1031" s="253"/>
      <c r="SON1031" s="253"/>
      <c r="SOO1031" s="253"/>
      <c r="SOP1031" s="253"/>
      <c r="SOQ1031" s="253"/>
      <c r="SOR1031" s="253"/>
      <c r="SOS1031" s="253"/>
      <c r="SOT1031" s="253"/>
      <c r="SOU1031" s="253"/>
      <c r="SOV1031" s="253"/>
      <c r="SOW1031" s="253"/>
      <c r="SOX1031" s="253"/>
      <c r="SOY1031" s="253"/>
      <c r="SOZ1031" s="253"/>
      <c r="SPA1031" s="253"/>
      <c r="SPB1031" s="253"/>
      <c r="SPC1031" s="253"/>
      <c r="SPD1031" s="253"/>
      <c r="SPE1031" s="253"/>
      <c r="SPF1031" s="253"/>
      <c r="SPG1031" s="253"/>
      <c r="SPH1031" s="253"/>
      <c r="SPI1031" s="253"/>
      <c r="SPJ1031" s="253"/>
      <c r="SPK1031" s="253"/>
      <c r="SPL1031" s="253"/>
      <c r="SPM1031" s="253"/>
      <c r="SPN1031" s="253"/>
      <c r="SPO1031" s="253"/>
      <c r="SPP1031" s="253"/>
      <c r="SPQ1031" s="253"/>
      <c r="SPR1031" s="253"/>
      <c r="SPS1031" s="253"/>
      <c r="SPT1031" s="253"/>
      <c r="SPU1031" s="253"/>
      <c r="SPV1031" s="253"/>
      <c r="SPW1031" s="253"/>
      <c r="SPX1031" s="253"/>
      <c r="SPY1031" s="253"/>
      <c r="SPZ1031" s="253"/>
      <c r="SQA1031" s="253"/>
      <c r="SQB1031" s="253"/>
      <c r="SQC1031" s="253"/>
      <c r="SQD1031" s="253"/>
      <c r="SQE1031" s="253"/>
      <c r="SQF1031" s="253"/>
      <c r="SQG1031" s="253"/>
      <c r="SQH1031" s="253"/>
      <c r="SQI1031" s="253"/>
      <c r="SQJ1031" s="253"/>
      <c r="SQK1031" s="253"/>
      <c r="SQL1031" s="253"/>
      <c r="SQM1031" s="253"/>
      <c r="SQN1031" s="253"/>
      <c r="SQO1031" s="253"/>
      <c r="SQP1031" s="253"/>
      <c r="SQQ1031" s="253"/>
      <c r="SQR1031" s="253"/>
      <c r="SQS1031" s="253"/>
      <c r="SQT1031" s="253"/>
      <c r="SQU1031" s="253"/>
      <c r="SQV1031" s="253"/>
      <c r="SQW1031" s="253"/>
      <c r="SQX1031" s="253"/>
      <c r="SQY1031" s="253"/>
      <c r="SQZ1031" s="253"/>
      <c r="SRA1031" s="253"/>
      <c r="SRB1031" s="253"/>
      <c r="SRC1031" s="253"/>
      <c r="SRD1031" s="253"/>
      <c r="SRE1031" s="253"/>
      <c r="SRF1031" s="253"/>
      <c r="SRG1031" s="253"/>
      <c r="SRH1031" s="253"/>
      <c r="SRI1031" s="253"/>
      <c r="SRJ1031" s="253"/>
      <c r="SRK1031" s="253"/>
      <c r="SRL1031" s="253"/>
      <c r="SRM1031" s="253"/>
      <c r="SRN1031" s="253"/>
      <c r="SRO1031" s="253"/>
      <c r="SRP1031" s="253"/>
      <c r="SRQ1031" s="253"/>
      <c r="SRR1031" s="253"/>
      <c r="SRS1031" s="253"/>
      <c r="SRT1031" s="253"/>
      <c r="SRU1031" s="253"/>
      <c r="SRV1031" s="253"/>
      <c r="SRW1031" s="253"/>
      <c r="SRX1031" s="253"/>
      <c r="SRY1031" s="253"/>
      <c r="SRZ1031" s="253"/>
      <c r="SSA1031" s="253"/>
      <c r="SSB1031" s="253"/>
      <c r="SSC1031" s="253"/>
      <c r="SSD1031" s="253"/>
      <c r="SSE1031" s="253"/>
      <c r="SSF1031" s="253"/>
      <c r="SSG1031" s="253"/>
      <c r="SSH1031" s="253"/>
      <c r="SSI1031" s="253"/>
      <c r="SSJ1031" s="253"/>
      <c r="SSK1031" s="253"/>
      <c r="SSL1031" s="253"/>
      <c r="SSM1031" s="253"/>
      <c r="SSN1031" s="253"/>
      <c r="SSO1031" s="253"/>
      <c r="SSP1031" s="253"/>
      <c r="SSQ1031" s="253"/>
      <c r="SSR1031" s="253"/>
      <c r="SSS1031" s="253"/>
      <c r="SST1031" s="253"/>
      <c r="SSU1031" s="253"/>
      <c r="SSV1031" s="253"/>
      <c r="SSW1031" s="253"/>
      <c r="SSX1031" s="253"/>
      <c r="SSY1031" s="253"/>
      <c r="SSZ1031" s="253"/>
      <c r="STA1031" s="253"/>
      <c r="STB1031" s="253"/>
      <c r="STC1031" s="253"/>
      <c r="STD1031" s="253"/>
      <c r="STE1031" s="253"/>
      <c r="STF1031" s="253"/>
      <c r="STG1031" s="253"/>
      <c r="STH1031" s="253"/>
      <c r="STI1031" s="253"/>
      <c r="STJ1031" s="253"/>
      <c r="STK1031" s="253"/>
      <c r="STL1031" s="253"/>
      <c r="STM1031" s="253"/>
      <c r="STN1031" s="253"/>
      <c r="STO1031" s="253"/>
      <c r="STP1031" s="253"/>
      <c r="STQ1031" s="253"/>
      <c r="STR1031" s="253"/>
      <c r="STS1031" s="253"/>
      <c r="STT1031" s="253"/>
      <c r="STU1031" s="253"/>
      <c r="STV1031" s="253"/>
      <c r="STW1031" s="253"/>
      <c r="STX1031" s="253"/>
      <c r="STY1031" s="253"/>
      <c r="STZ1031" s="253"/>
      <c r="SUA1031" s="253"/>
      <c r="SUB1031" s="253"/>
      <c r="SUC1031" s="253"/>
      <c r="SUD1031" s="253"/>
      <c r="SUE1031" s="253"/>
      <c r="SUF1031" s="253"/>
      <c r="SUG1031" s="253"/>
      <c r="SUH1031" s="253"/>
      <c r="SUI1031" s="253"/>
      <c r="SUJ1031" s="253"/>
      <c r="SUK1031" s="253"/>
      <c r="SUL1031" s="253"/>
      <c r="SUM1031" s="253"/>
      <c r="SUN1031" s="253"/>
      <c r="SUO1031" s="253"/>
      <c r="SUP1031" s="253"/>
      <c r="SUQ1031" s="253"/>
      <c r="SUR1031" s="253"/>
      <c r="SUS1031" s="253"/>
      <c r="SUT1031" s="253"/>
      <c r="SUU1031" s="253"/>
      <c r="SUV1031" s="253"/>
      <c r="SUW1031" s="253"/>
      <c r="SUX1031" s="253"/>
      <c r="SUY1031" s="253"/>
      <c r="SUZ1031" s="253"/>
      <c r="SVA1031" s="253"/>
      <c r="SVB1031" s="253"/>
      <c r="SVC1031" s="253"/>
      <c r="SVD1031" s="253"/>
      <c r="SVE1031" s="253"/>
      <c r="SVF1031" s="253"/>
      <c r="SVG1031" s="253"/>
      <c r="SVH1031" s="253"/>
      <c r="SVI1031" s="253"/>
      <c r="SVJ1031" s="253"/>
      <c r="SVK1031" s="253"/>
      <c r="SVL1031" s="253"/>
      <c r="SVM1031" s="253"/>
      <c r="SVN1031" s="253"/>
      <c r="SVO1031" s="253"/>
      <c r="SVP1031" s="253"/>
      <c r="SVQ1031" s="253"/>
      <c r="SVR1031" s="253"/>
      <c r="SVS1031" s="253"/>
      <c r="SVT1031" s="253"/>
      <c r="SVU1031" s="253"/>
      <c r="SVV1031" s="253"/>
      <c r="SVW1031" s="253"/>
      <c r="SVX1031" s="253"/>
      <c r="SVY1031" s="253"/>
      <c r="SVZ1031" s="253"/>
      <c r="SWA1031" s="253"/>
      <c r="SWB1031" s="253"/>
      <c r="SWC1031" s="253"/>
      <c r="SWD1031" s="253"/>
      <c r="SWE1031" s="253"/>
      <c r="SWF1031" s="253"/>
      <c r="SWG1031" s="253"/>
      <c r="SWH1031" s="253"/>
      <c r="SWI1031" s="253"/>
      <c r="SWJ1031" s="253"/>
      <c r="SWK1031" s="253"/>
      <c r="SWL1031" s="253"/>
      <c r="SWM1031" s="253"/>
      <c r="SWN1031" s="253"/>
      <c r="SWO1031" s="253"/>
      <c r="SWP1031" s="253"/>
      <c r="SWQ1031" s="253"/>
      <c r="SWR1031" s="253"/>
      <c r="SWS1031" s="253"/>
      <c r="SWT1031" s="253"/>
      <c r="SWU1031" s="253"/>
      <c r="SWV1031" s="253"/>
      <c r="SWW1031" s="253"/>
      <c r="SWX1031" s="253"/>
      <c r="SWY1031" s="253"/>
      <c r="SWZ1031" s="253"/>
      <c r="SXA1031" s="253"/>
      <c r="SXB1031" s="253"/>
      <c r="SXC1031" s="253"/>
      <c r="SXD1031" s="253"/>
      <c r="SXE1031" s="253"/>
      <c r="SXF1031" s="253"/>
      <c r="SXG1031" s="253"/>
      <c r="SXH1031" s="253"/>
      <c r="SXI1031" s="253"/>
      <c r="SXJ1031" s="253"/>
      <c r="SXK1031" s="253"/>
      <c r="SXL1031" s="253"/>
      <c r="SXM1031" s="253"/>
      <c r="SXN1031" s="253"/>
      <c r="SXO1031" s="253"/>
      <c r="SXP1031" s="253"/>
      <c r="SXQ1031" s="253"/>
      <c r="SXR1031" s="253"/>
      <c r="SXS1031" s="253"/>
      <c r="SXT1031" s="253"/>
      <c r="SXU1031" s="253"/>
      <c r="SXV1031" s="253"/>
      <c r="SXW1031" s="253"/>
      <c r="SXX1031" s="253"/>
      <c r="SXY1031" s="253"/>
      <c r="SXZ1031" s="253"/>
      <c r="SYA1031" s="253"/>
      <c r="SYB1031" s="253"/>
      <c r="SYC1031" s="253"/>
      <c r="SYD1031" s="253"/>
      <c r="SYE1031" s="253"/>
      <c r="SYF1031" s="253"/>
      <c r="SYG1031" s="253"/>
      <c r="SYH1031" s="253"/>
      <c r="SYI1031" s="253"/>
      <c r="SYJ1031" s="253"/>
      <c r="SYK1031" s="253"/>
      <c r="SYL1031" s="253"/>
      <c r="SYM1031" s="253"/>
      <c r="SYN1031" s="253"/>
      <c r="SYO1031" s="253"/>
      <c r="SYP1031" s="253"/>
      <c r="SYQ1031" s="253"/>
      <c r="SYR1031" s="253"/>
      <c r="SYS1031" s="253"/>
      <c r="SYT1031" s="253"/>
      <c r="SYU1031" s="253"/>
      <c r="SYV1031" s="253"/>
      <c r="SYW1031" s="253"/>
      <c r="SYX1031" s="253"/>
      <c r="SYY1031" s="253"/>
      <c r="SYZ1031" s="253"/>
      <c r="SZA1031" s="253"/>
      <c r="SZB1031" s="253"/>
      <c r="SZC1031" s="253"/>
      <c r="SZD1031" s="253"/>
      <c r="SZE1031" s="253"/>
      <c r="SZF1031" s="253"/>
      <c r="SZG1031" s="253"/>
      <c r="SZH1031" s="253"/>
      <c r="SZI1031" s="253"/>
      <c r="SZJ1031" s="253"/>
      <c r="SZK1031" s="253"/>
      <c r="SZL1031" s="253"/>
      <c r="SZM1031" s="253"/>
      <c r="SZN1031" s="253"/>
      <c r="SZO1031" s="253"/>
      <c r="SZP1031" s="253"/>
      <c r="SZQ1031" s="253"/>
      <c r="SZR1031" s="253"/>
      <c r="SZS1031" s="253"/>
      <c r="SZT1031" s="253"/>
      <c r="SZU1031" s="253"/>
      <c r="SZV1031" s="253"/>
      <c r="SZW1031" s="253"/>
      <c r="SZX1031" s="253"/>
      <c r="SZY1031" s="253"/>
      <c r="SZZ1031" s="253"/>
      <c r="TAA1031" s="253"/>
      <c r="TAB1031" s="253"/>
      <c r="TAC1031" s="253"/>
      <c r="TAD1031" s="253"/>
      <c r="TAE1031" s="253"/>
      <c r="TAF1031" s="253"/>
      <c r="TAG1031" s="253"/>
      <c r="TAH1031" s="253"/>
      <c r="TAI1031" s="253"/>
      <c r="TAJ1031" s="253"/>
      <c r="TAK1031" s="253"/>
      <c r="TAL1031" s="253"/>
      <c r="TAM1031" s="253"/>
      <c r="TAN1031" s="253"/>
      <c r="TAO1031" s="253"/>
      <c r="TAP1031" s="253"/>
      <c r="TAQ1031" s="253"/>
      <c r="TAR1031" s="253"/>
      <c r="TAS1031" s="253"/>
      <c r="TAT1031" s="253"/>
      <c r="TAU1031" s="253"/>
      <c r="TAV1031" s="253"/>
      <c r="TAW1031" s="253"/>
      <c r="TAX1031" s="253"/>
      <c r="TAY1031" s="253"/>
      <c r="TAZ1031" s="253"/>
      <c r="TBA1031" s="253"/>
      <c r="TBB1031" s="253"/>
      <c r="TBC1031" s="253"/>
      <c r="TBD1031" s="253"/>
      <c r="TBE1031" s="253"/>
      <c r="TBF1031" s="253"/>
      <c r="TBG1031" s="253"/>
      <c r="TBH1031" s="253"/>
      <c r="TBI1031" s="253"/>
      <c r="TBJ1031" s="253"/>
      <c r="TBK1031" s="253"/>
      <c r="TBL1031" s="253"/>
      <c r="TBM1031" s="253"/>
      <c r="TBN1031" s="253"/>
      <c r="TBO1031" s="253"/>
      <c r="TBP1031" s="253"/>
      <c r="TBQ1031" s="253"/>
      <c r="TBR1031" s="253"/>
      <c r="TBS1031" s="253"/>
      <c r="TBT1031" s="253"/>
      <c r="TBU1031" s="253"/>
      <c r="TBV1031" s="253"/>
      <c r="TBW1031" s="253"/>
      <c r="TBX1031" s="253"/>
      <c r="TBY1031" s="253"/>
      <c r="TBZ1031" s="253"/>
      <c r="TCA1031" s="253"/>
      <c r="TCB1031" s="253"/>
      <c r="TCC1031" s="253"/>
      <c r="TCD1031" s="253"/>
      <c r="TCE1031" s="253"/>
      <c r="TCF1031" s="253"/>
      <c r="TCG1031" s="253"/>
      <c r="TCH1031" s="253"/>
      <c r="TCI1031" s="253"/>
      <c r="TCJ1031" s="253"/>
      <c r="TCK1031" s="253"/>
      <c r="TCL1031" s="253"/>
      <c r="TCM1031" s="253"/>
      <c r="TCN1031" s="253"/>
      <c r="TCO1031" s="253"/>
      <c r="TCP1031" s="253"/>
      <c r="TCQ1031" s="253"/>
      <c r="TCR1031" s="253"/>
      <c r="TCS1031" s="253"/>
      <c r="TCT1031" s="253"/>
      <c r="TCU1031" s="253"/>
      <c r="TCV1031" s="253"/>
      <c r="TCW1031" s="253"/>
      <c r="TCX1031" s="253"/>
      <c r="TCY1031" s="253"/>
      <c r="TCZ1031" s="253"/>
      <c r="TDA1031" s="253"/>
      <c r="TDB1031" s="253"/>
      <c r="TDC1031" s="253"/>
      <c r="TDD1031" s="253"/>
      <c r="TDE1031" s="253"/>
      <c r="TDF1031" s="253"/>
      <c r="TDG1031" s="253"/>
      <c r="TDH1031" s="253"/>
      <c r="TDI1031" s="253"/>
      <c r="TDJ1031" s="253"/>
      <c r="TDK1031" s="253"/>
      <c r="TDL1031" s="253"/>
      <c r="TDM1031" s="253"/>
      <c r="TDN1031" s="253"/>
      <c r="TDO1031" s="253"/>
      <c r="TDP1031" s="253"/>
      <c r="TDQ1031" s="253"/>
      <c r="TDR1031" s="253"/>
      <c r="TDS1031" s="253"/>
      <c r="TDT1031" s="253"/>
      <c r="TDU1031" s="253"/>
      <c r="TDV1031" s="253"/>
      <c r="TDW1031" s="253"/>
      <c r="TDX1031" s="253"/>
      <c r="TDY1031" s="253"/>
      <c r="TDZ1031" s="253"/>
      <c r="TEA1031" s="253"/>
      <c r="TEB1031" s="253"/>
      <c r="TEC1031" s="253"/>
      <c r="TED1031" s="253"/>
      <c r="TEE1031" s="253"/>
      <c r="TEF1031" s="253"/>
      <c r="TEG1031" s="253"/>
      <c r="TEH1031" s="253"/>
      <c r="TEI1031" s="253"/>
      <c r="TEJ1031" s="253"/>
      <c r="TEK1031" s="253"/>
      <c r="TEL1031" s="253"/>
      <c r="TEM1031" s="253"/>
      <c r="TEN1031" s="253"/>
      <c r="TEO1031" s="253"/>
      <c r="TEP1031" s="253"/>
      <c r="TEQ1031" s="253"/>
      <c r="TER1031" s="253"/>
      <c r="TES1031" s="253"/>
      <c r="TET1031" s="253"/>
      <c r="TEU1031" s="253"/>
      <c r="TEV1031" s="253"/>
      <c r="TEW1031" s="253"/>
      <c r="TEX1031" s="253"/>
      <c r="TEY1031" s="253"/>
      <c r="TEZ1031" s="253"/>
      <c r="TFA1031" s="253"/>
      <c r="TFB1031" s="253"/>
      <c r="TFC1031" s="253"/>
      <c r="TFD1031" s="253"/>
      <c r="TFE1031" s="253"/>
      <c r="TFF1031" s="253"/>
      <c r="TFG1031" s="253"/>
      <c r="TFH1031" s="253"/>
      <c r="TFI1031" s="253"/>
      <c r="TFJ1031" s="253"/>
      <c r="TFK1031" s="253"/>
      <c r="TFL1031" s="253"/>
      <c r="TFM1031" s="253"/>
      <c r="TFN1031" s="253"/>
      <c r="TFO1031" s="253"/>
      <c r="TFP1031" s="253"/>
      <c r="TFQ1031" s="253"/>
      <c r="TFR1031" s="253"/>
      <c r="TFS1031" s="253"/>
      <c r="TFT1031" s="253"/>
      <c r="TFU1031" s="253"/>
      <c r="TFV1031" s="253"/>
      <c r="TFW1031" s="253"/>
      <c r="TFX1031" s="253"/>
      <c r="TFY1031" s="253"/>
      <c r="TFZ1031" s="253"/>
      <c r="TGA1031" s="253"/>
      <c r="TGB1031" s="253"/>
      <c r="TGC1031" s="253"/>
      <c r="TGD1031" s="253"/>
      <c r="TGE1031" s="253"/>
      <c r="TGF1031" s="253"/>
      <c r="TGG1031" s="253"/>
      <c r="TGH1031" s="253"/>
      <c r="TGI1031" s="253"/>
      <c r="TGJ1031" s="253"/>
      <c r="TGK1031" s="253"/>
      <c r="TGL1031" s="253"/>
      <c r="TGM1031" s="253"/>
      <c r="TGN1031" s="253"/>
      <c r="TGO1031" s="253"/>
      <c r="TGP1031" s="253"/>
      <c r="TGQ1031" s="253"/>
      <c r="TGR1031" s="253"/>
      <c r="TGS1031" s="253"/>
      <c r="TGT1031" s="253"/>
      <c r="TGU1031" s="253"/>
      <c r="TGV1031" s="253"/>
      <c r="TGW1031" s="253"/>
      <c r="TGX1031" s="253"/>
      <c r="TGY1031" s="253"/>
      <c r="TGZ1031" s="253"/>
      <c r="THA1031" s="253"/>
      <c r="THB1031" s="253"/>
      <c r="THC1031" s="253"/>
      <c r="THD1031" s="253"/>
      <c r="THE1031" s="253"/>
      <c r="THF1031" s="253"/>
      <c r="THG1031" s="253"/>
      <c r="THH1031" s="253"/>
      <c r="THI1031" s="253"/>
      <c r="THJ1031" s="253"/>
      <c r="THK1031" s="253"/>
      <c r="THL1031" s="253"/>
      <c r="THM1031" s="253"/>
      <c r="THN1031" s="253"/>
      <c r="THO1031" s="253"/>
      <c r="THP1031" s="253"/>
      <c r="THQ1031" s="253"/>
      <c r="THR1031" s="253"/>
      <c r="THS1031" s="253"/>
      <c r="THT1031" s="253"/>
      <c r="THU1031" s="253"/>
      <c r="THV1031" s="253"/>
      <c r="THW1031" s="253"/>
      <c r="THX1031" s="253"/>
      <c r="THY1031" s="253"/>
      <c r="THZ1031" s="253"/>
      <c r="TIA1031" s="253"/>
      <c r="TIB1031" s="253"/>
      <c r="TIC1031" s="253"/>
      <c r="TID1031" s="253"/>
      <c r="TIE1031" s="253"/>
      <c r="TIF1031" s="253"/>
      <c r="TIG1031" s="253"/>
      <c r="TIH1031" s="253"/>
      <c r="TII1031" s="253"/>
      <c r="TIJ1031" s="253"/>
      <c r="TIK1031" s="253"/>
      <c r="TIL1031" s="253"/>
      <c r="TIM1031" s="253"/>
      <c r="TIN1031" s="253"/>
      <c r="TIO1031" s="253"/>
      <c r="TIP1031" s="253"/>
      <c r="TIQ1031" s="253"/>
      <c r="TIR1031" s="253"/>
      <c r="TIS1031" s="253"/>
      <c r="TIT1031" s="253"/>
      <c r="TIU1031" s="253"/>
      <c r="TIV1031" s="253"/>
      <c r="TIW1031" s="253"/>
      <c r="TIX1031" s="253"/>
      <c r="TIY1031" s="253"/>
      <c r="TIZ1031" s="253"/>
      <c r="TJA1031" s="253"/>
      <c r="TJB1031" s="253"/>
      <c r="TJC1031" s="253"/>
      <c r="TJD1031" s="253"/>
      <c r="TJE1031" s="253"/>
      <c r="TJF1031" s="253"/>
      <c r="TJG1031" s="253"/>
      <c r="TJH1031" s="253"/>
      <c r="TJI1031" s="253"/>
      <c r="TJJ1031" s="253"/>
      <c r="TJK1031" s="253"/>
      <c r="TJL1031" s="253"/>
      <c r="TJM1031" s="253"/>
      <c r="TJN1031" s="253"/>
      <c r="TJO1031" s="253"/>
      <c r="TJP1031" s="253"/>
      <c r="TJQ1031" s="253"/>
      <c r="TJR1031" s="253"/>
      <c r="TJS1031" s="253"/>
      <c r="TJT1031" s="253"/>
      <c r="TJU1031" s="253"/>
      <c r="TJV1031" s="253"/>
      <c r="TJW1031" s="253"/>
      <c r="TJX1031" s="253"/>
      <c r="TJY1031" s="253"/>
      <c r="TJZ1031" s="253"/>
      <c r="TKA1031" s="253"/>
      <c r="TKB1031" s="253"/>
      <c r="TKC1031" s="253"/>
      <c r="TKD1031" s="253"/>
      <c r="TKE1031" s="253"/>
      <c r="TKF1031" s="253"/>
      <c r="TKG1031" s="253"/>
      <c r="TKH1031" s="253"/>
      <c r="TKI1031" s="253"/>
      <c r="TKJ1031" s="253"/>
      <c r="TKK1031" s="253"/>
      <c r="TKL1031" s="253"/>
      <c r="TKM1031" s="253"/>
      <c r="TKN1031" s="253"/>
      <c r="TKO1031" s="253"/>
      <c r="TKP1031" s="253"/>
      <c r="TKQ1031" s="253"/>
      <c r="TKR1031" s="253"/>
      <c r="TKS1031" s="253"/>
      <c r="TKT1031" s="253"/>
      <c r="TKU1031" s="253"/>
      <c r="TKV1031" s="253"/>
      <c r="TKW1031" s="253"/>
      <c r="TKX1031" s="253"/>
      <c r="TKY1031" s="253"/>
      <c r="TKZ1031" s="253"/>
      <c r="TLA1031" s="253"/>
      <c r="TLB1031" s="253"/>
      <c r="TLC1031" s="253"/>
      <c r="TLD1031" s="253"/>
      <c r="TLE1031" s="253"/>
      <c r="TLF1031" s="253"/>
      <c r="TLG1031" s="253"/>
      <c r="TLH1031" s="253"/>
      <c r="TLI1031" s="253"/>
      <c r="TLJ1031" s="253"/>
      <c r="TLK1031" s="253"/>
      <c r="TLL1031" s="253"/>
      <c r="TLM1031" s="253"/>
      <c r="TLN1031" s="253"/>
      <c r="TLO1031" s="253"/>
      <c r="TLP1031" s="253"/>
      <c r="TLQ1031" s="253"/>
      <c r="TLR1031" s="253"/>
      <c r="TLS1031" s="253"/>
      <c r="TLT1031" s="253"/>
      <c r="TLU1031" s="253"/>
      <c r="TLV1031" s="253"/>
      <c r="TLW1031" s="253"/>
      <c r="TLX1031" s="253"/>
      <c r="TLY1031" s="253"/>
      <c r="TLZ1031" s="253"/>
      <c r="TMA1031" s="253"/>
      <c r="TMB1031" s="253"/>
      <c r="TMC1031" s="253"/>
      <c r="TMD1031" s="253"/>
      <c r="TME1031" s="253"/>
      <c r="TMF1031" s="253"/>
      <c r="TMG1031" s="253"/>
      <c r="TMH1031" s="253"/>
      <c r="TMI1031" s="253"/>
      <c r="TMJ1031" s="253"/>
      <c r="TMK1031" s="253"/>
      <c r="TML1031" s="253"/>
      <c r="TMM1031" s="253"/>
      <c r="TMN1031" s="253"/>
      <c r="TMO1031" s="253"/>
      <c r="TMP1031" s="253"/>
      <c r="TMQ1031" s="253"/>
      <c r="TMR1031" s="253"/>
      <c r="TMS1031" s="253"/>
      <c r="TMT1031" s="253"/>
      <c r="TMU1031" s="253"/>
      <c r="TMV1031" s="253"/>
      <c r="TMW1031" s="253"/>
      <c r="TMX1031" s="253"/>
      <c r="TMY1031" s="253"/>
      <c r="TMZ1031" s="253"/>
      <c r="TNA1031" s="253"/>
      <c r="TNB1031" s="253"/>
      <c r="TNC1031" s="253"/>
      <c r="TND1031" s="253"/>
      <c r="TNE1031" s="253"/>
      <c r="TNF1031" s="253"/>
      <c r="TNG1031" s="253"/>
      <c r="TNH1031" s="253"/>
      <c r="TNI1031" s="253"/>
      <c r="TNJ1031" s="253"/>
      <c r="TNK1031" s="253"/>
      <c r="TNL1031" s="253"/>
      <c r="TNM1031" s="253"/>
      <c r="TNN1031" s="253"/>
      <c r="TNO1031" s="253"/>
      <c r="TNP1031" s="253"/>
      <c r="TNQ1031" s="253"/>
      <c r="TNR1031" s="253"/>
      <c r="TNS1031" s="253"/>
      <c r="TNT1031" s="253"/>
      <c r="TNU1031" s="253"/>
      <c r="TNV1031" s="253"/>
      <c r="TNW1031" s="253"/>
      <c r="TNX1031" s="253"/>
      <c r="TNY1031" s="253"/>
      <c r="TNZ1031" s="253"/>
      <c r="TOA1031" s="253"/>
      <c r="TOB1031" s="253"/>
      <c r="TOC1031" s="253"/>
      <c r="TOD1031" s="253"/>
      <c r="TOE1031" s="253"/>
      <c r="TOF1031" s="253"/>
      <c r="TOG1031" s="253"/>
      <c r="TOH1031" s="253"/>
      <c r="TOI1031" s="253"/>
      <c r="TOJ1031" s="253"/>
      <c r="TOK1031" s="253"/>
      <c r="TOL1031" s="253"/>
      <c r="TOM1031" s="253"/>
      <c r="TON1031" s="253"/>
      <c r="TOO1031" s="253"/>
      <c r="TOP1031" s="253"/>
      <c r="TOQ1031" s="253"/>
      <c r="TOR1031" s="253"/>
      <c r="TOS1031" s="253"/>
      <c r="TOT1031" s="253"/>
      <c r="TOU1031" s="253"/>
      <c r="TOV1031" s="253"/>
      <c r="TOW1031" s="253"/>
      <c r="TOX1031" s="253"/>
      <c r="TOY1031" s="253"/>
      <c r="TOZ1031" s="253"/>
      <c r="TPA1031" s="253"/>
      <c r="TPB1031" s="253"/>
      <c r="TPC1031" s="253"/>
      <c r="TPD1031" s="253"/>
      <c r="TPE1031" s="253"/>
      <c r="TPF1031" s="253"/>
      <c r="TPG1031" s="253"/>
      <c r="TPH1031" s="253"/>
      <c r="TPI1031" s="253"/>
      <c r="TPJ1031" s="253"/>
      <c r="TPK1031" s="253"/>
      <c r="TPL1031" s="253"/>
      <c r="TPM1031" s="253"/>
      <c r="TPN1031" s="253"/>
      <c r="TPO1031" s="253"/>
      <c r="TPP1031" s="253"/>
      <c r="TPQ1031" s="253"/>
      <c r="TPR1031" s="253"/>
      <c r="TPS1031" s="253"/>
      <c r="TPT1031" s="253"/>
      <c r="TPU1031" s="253"/>
      <c r="TPV1031" s="253"/>
      <c r="TPW1031" s="253"/>
      <c r="TPX1031" s="253"/>
      <c r="TPY1031" s="253"/>
      <c r="TPZ1031" s="253"/>
      <c r="TQA1031" s="253"/>
      <c r="TQB1031" s="253"/>
      <c r="TQC1031" s="253"/>
      <c r="TQD1031" s="253"/>
      <c r="TQE1031" s="253"/>
      <c r="TQF1031" s="253"/>
      <c r="TQG1031" s="253"/>
      <c r="TQH1031" s="253"/>
      <c r="TQI1031" s="253"/>
      <c r="TQJ1031" s="253"/>
      <c r="TQK1031" s="253"/>
      <c r="TQL1031" s="253"/>
      <c r="TQM1031" s="253"/>
      <c r="TQN1031" s="253"/>
      <c r="TQO1031" s="253"/>
      <c r="TQP1031" s="253"/>
      <c r="TQQ1031" s="253"/>
      <c r="TQR1031" s="253"/>
      <c r="TQS1031" s="253"/>
      <c r="TQT1031" s="253"/>
      <c r="TQU1031" s="253"/>
      <c r="TQV1031" s="253"/>
      <c r="TQW1031" s="253"/>
      <c r="TQX1031" s="253"/>
      <c r="TQY1031" s="253"/>
      <c r="TQZ1031" s="253"/>
      <c r="TRA1031" s="253"/>
      <c r="TRB1031" s="253"/>
      <c r="TRC1031" s="253"/>
      <c r="TRD1031" s="253"/>
      <c r="TRE1031" s="253"/>
      <c r="TRF1031" s="253"/>
      <c r="TRG1031" s="253"/>
      <c r="TRH1031" s="253"/>
      <c r="TRI1031" s="253"/>
      <c r="TRJ1031" s="253"/>
      <c r="TRK1031" s="253"/>
      <c r="TRL1031" s="253"/>
      <c r="TRM1031" s="253"/>
      <c r="TRN1031" s="253"/>
      <c r="TRO1031" s="253"/>
      <c r="TRP1031" s="253"/>
      <c r="TRQ1031" s="253"/>
      <c r="TRR1031" s="253"/>
      <c r="TRS1031" s="253"/>
      <c r="TRT1031" s="253"/>
      <c r="TRU1031" s="253"/>
      <c r="TRV1031" s="253"/>
      <c r="TRW1031" s="253"/>
      <c r="TRX1031" s="253"/>
      <c r="TRY1031" s="253"/>
      <c r="TRZ1031" s="253"/>
      <c r="TSA1031" s="253"/>
      <c r="TSB1031" s="253"/>
      <c r="TSC1031" s="253"/>
      <c r="TSD1031" s="253"/>
      <c r="TSE1031" s="253"/>
      <c r="TSF1031" s="253"/>
      <c r="TSG1031" s="253"/>
      <c r="TSH1031" s="253"/>
      <c r="TSI1031" s="253"/>
      <c r="TSJ1031" s="253"/>
      <c r="TSK1031" s="253"/>
      <c r="TSL1031" s="253"/>
      <c r="TSM1031" s="253"/>
      <c r="TSN1031" s="253"/>
      <c r="TSO1031" s="253"/>
      <c r="TSP1031" s="253"/>
      <c r="TSQ1031" s="253"/>
      <c r="TSR1031" s="253"/>
      <c r="TSS1031" s="253"/>
      <c r="TST1031" s="253"/>
      <c r="TSU1031" s="253"/>
      <c r="TSV1031" s="253"/>
      <c r="TSW1031" s="253"/>
      <c r="TSX1031" s="253"/>
      <c r="TSY1031" s="253"/>
      <c r="TSZ1031" s="253"/>
      <c r="TTA1031" s="253"/>
      <c r="TTB1031" s="253"/>
      <c r="TTC1031" s="253"/>
      <c r="TTD1031" s="253"/>
      <c r="TTE1031" s="253"/>
      <c r="TTF1031" s="253"/>
      <c r="TTG1031" s="253"/>
      <c r="TTH1031" s="253"/>
      <c r="TTI1031" s="253"/>
      <c r="TTJ1031" s="253"/>
      <c r="TTK1031" s="253"/>
      <c r="TTL1031" s="253"/>
      <c r="TTM1031" s="253"/>
      <c r="TTN1031" s="253"/>
      <c r="TTO1031" s="253"/>
      <c r="TTP1031" s="253"/>
      <c r="TTQ1031" s="253"/>
      <c r="TTR1031" s="253"/>
      <c r="TTS1031" s="253"/>
      <c r="TTT1031" s="253"/>
      <c r="TTU1031" s="253"/>
      <c r="TTV1031" s="253"/>
      <c r="TTW1031" s="253"/>
      <c r="TTX1031" s="253"/>
      <c r="TTY1031" s="253"/>
      <c r="TTZ1031" s="253"/>
      <c r="TUA1031" s="253"/>
      <c r="TUB1031" s="253"/>
      <c r="TUC1031" s="253"/>
      <c r="TUD1031" s="253"/>
      <c r="TUE1031" s="253"/>
      <c r="TUF1031" s="253"/>
      <c r="TUG1031" s="253"/>
      <c r="TUH1031" s="253"/>
      <c r="TUI1031" s="253"/>
      <c r="TUJ1031" s="253"/>
      <c r="TUK1031" s="253"/>
      <c r="TUL1031" s="253"/>
      <c r="TUM1031" s="253"/>
      <c r="TUN1031" s="253"/>
      <c r="TUO1031" s="253"/>
      <c r="TUP1031" s="253"/>
      <c r="TUQ1031" s="253"/>
      <c r="TUR1031" s="253"/>
      <c r="TUS1031" s="253"/>
      <c r="TUT1031" s="253"/>
      <c r="TUU1031" s="253"/>
      <c r="TUV1031" s="253"/>
      <c r="TUW1031" s="253"/>
      <c r="TUX1031" s="253"/>
      <c r="TUY1031" s="253"/>
      <c r="TUZ1031" s="253"/>
      <c r="TVA1031" s="253"/>
      <c r="TVB1031" s="253"/>
      <c r="TVC1031" s="253"/>
      <c r="TVD1031" s="253"/>
      <c r="TVE1031" s="253"/>
      <c r="TVF1031" s="253"/>
      <c r="TVG1031" s="253"/>
      <c r="TVH1031" s="253"/>
      <c r="TVI1031" s="253"/>
      <c r="TVJ1031" s="253"/>
      <c r="TVK1031" s="253"/>
      <c r="TVL1031" s="253"/>
      <c r="TVM1031" s="253"/>
      <c r="TVN1031" s="253"/>
      <c r="TVO1031" s="253"/>
      <c r="TVP1031" s="253"/>
      <c r="TVQ1031" s="253"/>
      <c r="TVR1031" s="253"/>
      <c r="TVS1031" s="253"/>
      <c r="TVT1031" s="253"/>
      <c r="TVU1031" s="253"/>
      <c r="TVV1031" s="253"/>
      <c r="TVW1031" s="253"/>
      <c r="TVX1031" s="253"/>
      <c r="TVY1031" s="253"/>
      <c r="TVZ1031" s="253"/>
      <c r="TWA1031" s="253"/>
      <c r="TWB1031" s="253"/>
      <c r="TWC1031" s="253"/>
      <c r="TWD1031" s="253"/>
      <c r="TWE1031" s="253"/>
      <c r="TWF1031" s="253"/>
      <c r="TWG1031" s="253"/>
      <c r="TWH1031" s="253"/>
      <c r="TWI1031" s="253"/>
      <c r="TWJ1031" s="253"/>
      <c r="TWK1031" s="253"/>
      <c r="TWL1031" s="253"/>
      <c r="TWM1031" s="253"/>
      <c r="TWN1031" s="253"/>
      <c r="TWO1031" s="253"/>
      <c r="TWP1031" s="253"/>
      <c r="TWQ1031" s="253"/>
      <c r="TWR1031" s="253"/>
      <c r="TWS1031" s="253"/>
      <c r="TWT1031" s="253"/>
      <c r="TWU1031" s="253"/>
      <c r="TWV1031" s="253"/>
      <c r="TWW1031" s="253"/>
      <c r="TWX1031" s="253"/>
      <c r="TWY1031" s="253"/>
      <c r="TWZ1031" s="253"/>
      <c r="TXA1031" s="253"/>
      <c r="TXB1031" s="253"/>
      <c r="TXC1031" s="253"/>
      <c r="TXD1031" s="253"/>
      <c r="TXE1031" s="253"/>
      <c r="TXF1031" s="253"/>
      <c r="TXG1031" s="253"/>
      <c r="TXH1031" s="253"/>
      <c r="TXI1031" s="253"/>
      <c r="TXJ1031" s="253"/>
      <c r="TXK1031" s="253"/>
      <c r="TXL1031" s="253"/>
      <c r="TXM1031" s="253"/>
      <c r="TXN1031" s="253"/>
      <c r="TXO1031" s="253"/>
      <c r="TXP1031" s="253"/>
      <c r="TXQ1031" s="253"/>
      <c r="TXR1031" s="253"/>
      <c r="TXS1031" s="253"/>
      <c r="TXT1031" s="253"/>
      <c r="TXU1031" s="253"/>
      <c r="TXV1031" s="253"/>
      <c r="TXW1031" s="253"/>
      <c r="TXX1031" s="253"/>
      <c r="TXY1031" s="253"/>
      <c r="TXZ1031" s="253"/>
      <c r="TYA1031" s="253"/>
      <c r="TYB1031" s="253"/>
      <c r="TYC1031" s="253"/>
      <c r="TYD1031" s="253"/>
      <c r="TYE1031" s="253"/>
      <c r="TYF1031" s="253"/>
      <c r="TYG1031" s="253"/>
      <c r="TYH1031" s="253"/>
      <c r="TYI1031" s="253"/>
      <c r="TYJ1031" s="253"/>
      <c r="TYK1031" s="253"/>
      <c r="TYL1031" s="253"/>
      <c r="TYM1031" s="253"/>
      <c r="TYN1031" s="253"/>
      <c r="TYO1031" s="253"/>
      <c r="TYP1031" s="253"/>
      <c r="TYQ1031" s="253"/>
      <c r="TYR1031" s="253"/>
      <c r="TYS1031" s="253"/>
      <c r="TYT1031" s="253"/>
      <c r="TYU1031" s="253"/>
      <c r="TYV1031" s="253"/>
      <c r="TYW1031" s="253"/>
      <c r="TYX1031" s="253"/>
      <c r="TYY1031" s="253"/>
      <c r="TYZ1031" s="253"/>
      <c r="TZA1031" s="253"/>
      <c r="TZB1031" s="253"/>
      <c r="TZC1031" s="253"/>
      <c r="TZD1031" s="253"/>
      <c r="TZE1031" s="253"/>
      <c r="TZF1031" s="253"/>
      <c r="TZG1031" s="253"/>
      <c r="TZH1031" s="253"/>
      <c r="TZI1031" s="253"/>
      <c r="TZJ1031" s="253"/>
      <c r="TZK1031" s="253"/>
      <c r="TZL1031" s="253"/>
      <c r="TZM1031" s="253"/>
      <c r="TZN1031" s="253"/>
      <c r="TZO1031" s="253"/>
      <c r="TZP1031" s="253"/>
      <c r="TZQ1031" s="253"/>
      <c r="TZR1031" s="253"/>
      <c r="TZS1031" s="253"/>
      <c r="TZT1031" s="253"/>
      <c r="TZU1031" s="253"/>
      <c r="TZV1031" s="253"/>
      <c r="TZW1031" s="253"/>
      <c r="TZX1031" s="253"/>
      <c r="TZY1031" s="253"/>
      <c r="TZZ1031" s="253"/>
      <c r="UAA1031" s="253"/>
      <c r="UAB1031" s="253"/>
      <c r="UAC1031" s="253"/>
      <c r="UAD1031" s="253"/>
      <c r="UAE1031" s="253"/>
      <c r="UAF1031" s="253"/>
      <c r="UAG1031" s="253"/>
      <c r="UAH1031" s="253"/>
      <c r="UAI1031" s="253"/>
      <c r="UAJ1031" s="253"/>
      <c r="UAK1031" s="253"/>
      <c r="UAL1031" s="253"/>
      <c r="UAM1031" s="253"/>
      <c r="UAN1031" s="253"/>
      <c r="UAO1031" s="253"/>
      <c r="UAP1031" s="253"/>
      <c r="UAQ1031" s="253"/>
      <c r="UAR1031" s="253"/>
      <c r="UAS1031" s="253"/>
      <c r="UAT1031" s="253"/>
      <c r="UAU1031" s="253"/>
      <c r="UAV1031" s="253"/>
      <c r="UAW1031" s="253"/>
      <c r="UAX1031" s="253"/>
      <c r="UAY1031" s="253"/>
      <c r="UAZ1031" s="253"/>
      <c r="UBA1031" s="253"/>
      <c r="UBB1031" s="253"/>
      <c r="UBC1031" s="253"/>
      <c r="UBD1031" s="253"/>
      <c r="UBE1031" s="253"/>
      <c r="UBF1031" s="253"/>
      <c r="UBG1031" s="253"/>
      <c r="UBH1031" s="253"/>
      <c r="UBI1031" s="253"/>
      <c r="UBJ1031" s="253"/>
      <c r="UBK1031" s="253"/>
      <c r="UBL1031" s="253"/>
      <c r="UBM1031" s="253"/>
      <c r="UBN1031" s="253"/>
      <c r="UBO1031" s="253"/>
      <c r="UBP1031" s="253"/>
      <c r="UBQ1031" s="253"/>
      <c r="UBR1031" s="253"/>
      <c r="UBS1031" s="253"/>
      <c r="UBT1031" s="253"/>
      <c r="UBU1031" s="253"/>
      <c r="UBV1031" s="253"/>
      <c r="UBW1031" s="253"/>
      <c r="UBX1031" s="253"/>
      <c r="UBY1031" s="253"/>
      <c r="UBZ1031" s="253"/>
      <c r="UCA1031" s="253"/>
      <c r="UCB1031" s="253"/>
      <c r="UCC1031" s="253"/>
      <c r="UCD1031" s="253"/>
      <c r="UCE1031" s="253"/>
      <c r="UCF1031" s="253"/>
      <c r="UCG1031" s="253"/>
      <c r="UCH1031" s="253"/>
      <c r="UCI1031" s="253"/>
      <c r="UCJ1031" s="253"/>
      <c r="UCK1031" s="253"/>
      <c r="UCL1031" s="253"/>
      <c r="UCM1031" s="253"/>
      <c r="UCN1031" s="253"/>
      <c r="UCO1031" s="253"/>
      <c r="UCP1031" s="253"/>
      <c r="UCQ1031" s="253"/>
      <c r="UCR1031" s="253"/>
      <c r="UCS1031" s="253"/>
      <c r="UCT1031" s="253"/>
      <c r="UCU1031" s="253"/>
      <c r="UCV1031" s="253"/>
      <c r="UCW1031" s="253"/>
      <c r="UCX1031" s="253"/>
      <c r="UCY1031" s="253"/>
      <c r="UCZ1031" s="253"/>
      <c r="UDA1031" s="253"/>
      <c r="UDB1031" s="253"/>
      <c r="UDC1031" s="253"/>
      <c r="UDD1031" s="253"/>
      <c r="UDE1031" s="253"/>
      <c r="UDF1031" s="253"/>
      <c r="UDG1031" s="253"/>
      <c r="UDH1031" s="253"/>
      <c r="UDI1031" s="253"/>
      <c r="UDJ1031" s="253"/>
      <c r="UDK1031" s="253"/>
      <c r="UDL1031" s="253"/>
      <c r="UDM1031" s="253"/>
      <c r="UDN1031" s="253"/>
      <c r="UDO1031" s="253"/>
      <c r="UDP1031" s="253"/>
      <c r="UDQ1031" s="253"/>
      <c r="UDR1031" s="253"/>
      <c r="UDS1031" s="253"/>
      <c r="UDT1031" s="253"/>
      <c r="UDU1031" s="253"/>
      <c r="UDV1031" s="253"/>
      <c r="UDW1031" s="253"/>
      <c r="UDX1031" s="253"/>
      <c r="UDY1031" s="253"/>
      <c r="UDZ1031" s="253"/>
      <c r="UEA1031" s="253"/>
      <c r="UEB1031" s="253"/>
      <c r="UEC1031" s="253"/>
      <c r="UED1031" s="253"/>
      <c r="UEE1031" s="253"/>
      <c r="UEF1031" s="253"/>
      <c r="UEG1031" s="253"/>
      <c r="UEH1031" s="253"/>
      <c r="UEI1031" s="253"/>
      <c r="UEJ1031" s="253"/>
      <c r="UEK1031" s="253"/>
      <c r="UEL1031" s="253"/>
      <c r="UEM1031" s="253"/>
      <c r="UEN1031" s="253"/>
      <c r="UEO1031" s="253"/>
      <c r="UEP1031" s="253"/>
      <c r="UEQ1031" s="253"/>
      <c r="UER1031" s="253"/>
      <c r="UES1031" s="253"/>
      <c r="UET1031" s="253"/>
      <c r="UEU1031" s="253"/>
      <c r="UEV1031" s="253"/>
      <c r="UEW1031" s="253"/>
      <c r="UEX1031" s="253"/>
      <c r="UEY1031" s="253"/>
      <c r="UEZ1031" s="253"/>
      <c r="UFA1031" s="253"/>
      <c r="UFB1031" s="253"/>
      <c r="UFC1031" s="253"/>
      <c r="UFD1031" s="253"/>
      <c r="UFE1031" s="253"/>
      <c r="UFF1031" s="253"/>
      <c r="UFG1031" s="253"/>
      <c r="UFH1031" s="253"/>
      <c r="UFI1031" s="253"/>
      <c r="UFJ1031" s="253"/>
      <c r="UFK1031" s="253"/>
      <c r="UFL1031" s="253"/>
      <c r="UFM1031" s="253"/>
      <c r="UFN1031" s="253"/>
      <c r="UFO1031" s="253"/>
      <c r="UFP1031" s="253"/>
      <c r="UFQ1031" s="253"/>
      <c r="UFR1031" s="253"/>
      <c r="UFS1031" s="253"/>
      <c r="UFT1031" s="253"/>
      <c r="UFU1031" s="253"/>
      <c r="UFV1031" s="253"/>
      <c r="UFW1031" s="253"/>
      <c r="UFX1031" s="253"/>
      <c r="UFY1031" s="253"/>
      <c r="UFZ1031" s="253"/>
      <c r="UGA1031" s="253"/>
      <c r="UGB1031" s="253"/>
      <c r="UGC1031" s="253"/>
      <c r="UGD1031" s="253"/>
      <c r="UGE1031" s="253"/>
      <c r="UGF1031" s="253"/>
      <c r="UGG1031" s="253"/>
      <c r="UGH1031" s="253"/>
      <c r="UGI1031" s="253"/>
      <c r="UGJ1031" s="253"/>
      <c r="UGK1031" s="253"/>
      <c r="UGL1031" s="253"/>
      <c r="UGM1031" s="253"/>
      <c r="UGN1031" s="253"/>
      <c r="UGO1031" s="253"/>
      <c r="UGP1031" s="253"/>
      <c r="UGQ1031" s="253"/>
      <c r="UGR1031" s="253"/>
      <c r="UGS1031" s="253"/>
      <c r="UGT1031" s="253"/>
      <c r="UGU1031" s="253"/>
      <c r="UGV1031" s="253"/>
      <c r="UGW1031" s="253"/>
      <c r="UGX1031" s="253"/>
      <c r="UGY1031" s="253"/>
      <c r="UGZ1031" s="253"/>
      <c r="UHA1031" s="253"/>
      <c r="UHB1031" s="253"/>
      <c r="UHC1031" s="253"/>
      <c r="UHD1031" s="253"/>
      <c r="UHE1031" s="253"/>
      <c r="UHF1031" s="253"/>
      <c r="UHG1031" s="253"/>
      <c r="UHH1031" s="253"/>
      <c r="UHI1031" s="253"/>
      <c r="UHJ1031" s="253"/>
      <c r="UHK1031" s="253"/>
      <c r="UHL1031" s="253"/>
      <c r="UHM1031" s="253"/>
      <c r="UHN1031" s="253"/>
      <c r="UHO1031" s="253"/>
      <c r="UHP1031" s="253"/>
      <c r="UHQ1031" s="253"/>
      <c r="UHR1031" s="253"/>
      <c r="UHS1031" s="253"/>
      <c r="UHT1031" s="253"/>
      <c r="UHU1031" s="253"/>
      <c r="UHV1031" s="253"/>
      <c r="UHW1031" s="253"/>
      <c r="UHX1031" s="253"/>
      <c r="UHY1031" s="253"/>
      <c r="UHZ1031" s="253"/>
      <c r="UIA1031" s="253"/>
      <c r="UIB1031" s="253"/>
      <c r="UIC1031" s="253"/>
      <c r="UID1031" s="253"/>
      <c r="UIE1031" s="253"/>
      <c r="UIF1031" s="253"/>
      <c r="UIG1031" s="253"/>
      <c r="UIH1031" s="253"/>
      <c r="UII1031" s="253"/>
      <c r="UIJ1031" s="253"/>
      <c r="UIK1031" s="253"/>
      <c r="UIL1031" s="253"/>
      <c r="UIM1031" s="253"/>
      <c r="UIN1031" s="253"/>
      <c r="UIO1031" s="253"/>
      <c r="UIP1031" s="253"/>
      <c r="UIQ1031" s="253"/>
      <c r="UIR1031" s="253"/>
      <c r="UIS1031" s="253"/>
      <c r="UIT1031" s="253"/>
      <c r="UIU1031" s="253"/>
      <c r="UIV1031" s="253"/>
      <c r="UIW1031" s="253"/>
      <c r="UIX1031" s="253"/>
      <c r="UIY1031" s="253"/>
      <c r="UIZ1031" s="253"/>
      <c r="UJA1031" s="253"/>
      <c r="UJB1031" s="253"/>
      <c r="UJC1031" s="253"/>
      <c r="UJD1031" s="253"/>
      <c r="UJE1031" s="253"/>
      <c r="UJF1031" s="253"/>
      <c r="UJG1031" s="253"/>
      <c r="UJH1031" s="253"/>
      <c r="UJI1031" s="253"/>
      <c r="UJJ1031" s="253"/>
      <c r="UJK1031" s="253"/>
      <c r="UJL1031" s="253"/>
      <c r="UJM1031" s="253"/>
      <c r="UJN1031" s="253"/>
      <c r="UJO1031" s="253"/>
      <c r="UJP1031" s="253"/>
      <c r="UJQ1031" s="253"/>
      <c r="UJR1031" s="253"/>
      <c r="UJS1031" s="253"/>
      <c r="UJT1031" s="253"/>
      <c r="UJU1031" s="253"/>
      <c r="UJV1031" s="253"/>
      <c r="UJW1031" s="253"/>
      <c r="UJX1031" s="253"/>
      <c r="UJY1031" s="253"/>
      <c r="UJZ1031" s="253"/>
      <c r="UKA1031" s="253"/>
      <c r="UKB1031" s="253"/>
      <c r="UKC1031" s="253"/>
      <c r="UKD1031" s="253"/>
      <c r="UKE1031" s="253"/>
      <c r="UKF1031" s="253"/>
      <c r="UKG1031" s="253"/>
      <c r="UKH1031" s="253"/>
      <c r="UKI1031" s="253"/>
      <c r="UKJ1031" s="253"/>
      <c r="UKK1031" s="253"/>
      <c r="UKL1031" s="253"/>
      <c r="UKM1031" s="253"/>
      <c r="UKN1031" s="253"/>
      <c r="UKO1031" s="253"/>
      <c r="UKP1031" s="253"/>
      <c r="UKQ1031" s="253"/>
      <c r="UKR1031" s="253"/>
      <c r="UKS1031" s="253"/>
      <c r="UKT1031" s="253"/>
      <c r="UKU1031" s="253"/>
      <c r="UKV1031" s="253"/>
      <c r="UKW1031" s="253"/>
      <c r="UKX1031" s="253"/>
      <c r="UKY1031" s="253"/>
      <c r="UKZ1031" s="253"/>
      <c r="ULA1031" s="253"/>
      <c r="ULB1031" s="253"/>
      <c r="ULC1031" s="253"/>
      <c r="ULD1031" s="253"/>
      <c r="ULE1031" s="253"/>
      <c r="ULF1031" s="253"/>
      <c r="ULG1031" s="253"/>
      <c r="ULH1031" s="253"/>
      <c r="ULI1031" s="253"/>
      <c r="ULJ1031" s="253"/>
      <c r="ULK1031" s="253"/>
      <c r="ULL1031" s="253"/>
      <c r="ULM1031" s="253"/>
      <c r="ULN1031" s="253"/>
      <c r="ULO1031" s="253"/>
      <c r="ULP1031" s="253"/>
      <c r="ULQ1031" s="253"/>
      <c r="ULR1031" s="253"/>
      <c r="ULS1031" s="253"/>
      <c r="ULT1031" s="253"/>
      <c r="ULU1031" s="253"/>
      <c r="ULV1031" s="253"/>
      <c r="ULW1031" s="253"/>
      <c r="ULX1031" s="253"/>
      <c r="ULY1031" s="253"/>
      <c r="ULZ1031" s="253"/>
      <c r="UMA1031" s="253"/>
      <c r="UMB1031" s="253"/>
      <c r="UMC1031" s="253"/>
      <c r="UMD1031" s="253"/>
      <c r="UME1031" s="253"/>
      <c r="UMF1031" s="253"/>
      <c r="UMG1031" s="253"/>
      <c r="UMH1031" s="253"/>
      <c r="UMI1031" s="253"/>
      <c r="UMJ1031" s="253"/>
      <c r="UMK1031" s="253"/>
      <c r="UML1031" s="253"/>
      <c r="UMM1031" s="253"/>
      <c r="UMN1031" s="253"/>
      <c r="UMO1031" s="253"/>
      <c r="UMP1031" s="253"/>
      <c r="UMQ1031" s="253"/>
      <c r="UMR1031" s="253"/>
      <c r="UMS1031" s="253"/>
      <c r="UMT1031" s="253"/>
      <c r="UMU1031" s="253"/>
      <c r="UMV1031" s="253"/>
      <c r="UMW1031" s="253"/>
      <c r="UMX1031" s="253"/>
      <c r="UMY1031" s="253"/>
      <c r="UMZ1031" s="253"/>
      <c r="UNA1031" s="253"/>
      <c r="UNB1031" s="253"/>
      <c r="UNC1031" s="253"/>
      <c r="UND1031" s="253"/>
      <c r="UNE1031" s="253"/>
      <c r="UNF1031" s="253"/>
      <c r="UNG1031" s="253"/>
      <c r="UNH1031" s="253"/>
      <c r="UNI1031" s="253"/>
      <c r="UNJ1031" s="253"/>
      <c r="UNK1031" s="253"/>
      <c r="UNL1031" s="253"/>
      <c r="UNM1031" s="253"/>
      <c r="UNN1031" s="253"/>
      <c r="UNO1031" s="253"/>
      <c r="UNP1031" s="253"/>
      <c r="UNQ1031" s="253"/>
      <c r="UNR1031" s="253"/>
      <c r="UNS1031" s="253"/>
      <c r="UNT1031" s="253"/>
      <c r="UNU1031" s="253"/>
      <c r="UNV1031" s="253"/>
      <c r="UNW1031" s="253"/>
      <c r="UNX1031" s="253"/>
      <c r="UNY1031" s="253"/>
      <c r="UNZ1031" s="253"/>
      <c r="UOA1031" s="253"/>
      <c r="UOB1031" s="253"/>
      <c r="UOC1031" s="253"/>
      <c r="UOD1031" s="253"/>
      <c r="UOE1031" s="253"/>
      <c r="UOF1031" s="253"/>
      <c r="UOG1031" s="253"/>
      <c r="UOH1031" s="253"/>
      <c r="UOI1031" s="253"/>
      <c r="UOJ1031" s="253"/>
      <c r="UOK1031" s="253"/>
      <c r="UOL1031" s="253"/>
      <c r="UOM1031" s="253"/>
      <c r="UON1031" s="253"/>
      <c r="UOO1031" s="253"/>
      <c r="UOP1031" s="253"/>
      <c r="UOQ1031" s="253"/>
      <c r="UOR1031" s="253"/>
      <c r="UOS1031" s="253"/>
      <c r="UOT1031" s="253"/>
      <c r="UOU1031" s="253"/>
      <c r="UOV1031" s="253"/>
      <c r="UOW1031" s="253"/>
      <c r="UOX1031" s="253"/>
      <c r="UOY1031" s="253"/>
      <c r="UOZ1031" s="253"/>
      <c r="UPA1031" s="253"/>
      <c r="UPB1031" s="253"/>
      <c r="UPC1031" s="253"/>
      <c r="UPD1031" s="253"/>
      <c r="UPE1031" s="253"/>
      <c r="UPF1031" s="253"/>
      <c r="UPG1031" s="253"/>
      <c r="UPH1031" s="253"/>
      <c r="UPI1031" s="253"/>
      <c r="UPJ1031" s="253"/>
      <c r="UPK1031" s="253"/>
      <c r="UPL1031" s="253"/>
      <c r="UPM1031" s="253"/>
      <c r="UPN1031" s="253"/>
      <c r="UPO1031" s="253"/>
      <c r="UPP1031" s="253"/>
      <c r="UPQ1031" s="253"/>
      <c r="UPR1031" s="253"/>
      <c r="UPS1031" s="253"/>
      <c r="UPT1031" s="253"/>
      <c r="UPU1031" s="253"/>
      <c r="UPV1031" s="253"/>
      <c r="UPW1031" s="253"/>
      <c r="UPX1031" s="253"/>
      <c r="UPY1031" s="253"/>
      <c r="UPZ1031" s="253"/>
      <c r="UQA1031" s="253"/>
      <c r="UQB1031" s="253"/>
      <c r="UQC1031" s="253"/>
      <c r="UQD1031" s="253"/>
      <c r="UQE1031" s="253"/>
      <c r="UQF1031" s="253"/>
      <c r="UQG1031" s="253"/>
      <c r="UQH1031" s="253"/>
      <c r="UQI1031" s="253"/>
      <c r="UQJ1031" s="253"/>
      <c r="UQK1031" s="253"/>
      <c r="UQL1031" s="253"/>
      <c r="UQM1031" s="253"/>
      <c r="UQN1031" s="253"/>
      <c r="UQO1031" s="253"/>
      <c r="UQP1031" s="253"/>
      <c r="UQQ1031" s="253"/>
      <c r="UQR1031" s="253"/>
      <c r="UQS1031" s="253"/>
      <c r="UQT1031" s="253"/>
      <c r="UQU1031" s="253"/>
      <c r="UQV1031" s="253"/>
      <c r="UQW1031" s="253"/>
      <c r="UQX1031" s="253"/>
      <c r="UQY1031" s="253"/>
      <c r="UQZ1031" s="253"/>
      <c r="URA1031" s="253"/>
      <c r="URB1031" s="253"/>
      <c r="URC1031" s="253"/>
      <c r="URD1031" s="253"/>
      <c r="URE1031" s="253"/>
      <c r="URF1031" s="253"/>
      <c r="URG1031" s="253"/>
      <c r="URH1031" s="253"/>
      <c r="URI1031" s="253"/>
      <c r="URJ1031" s="253"/>
      <c r="URK1031" s="253"/>
      <c r="URL1031" s="253"/>
      <c r="URM1031" s="253"/>
      <c r="URN1031" s="253"/>
      <c r="URO1031" s="253"/>
      <c r="URP1031" s="253"/>
      <c r="URQ1031" s="253"/>
      <c r="URR1031" s="253"/>
      <c r="URS1031" s="253"/>
      <c r="URT1031" s="253"/>
      <c r="URU1031" s="253"/>
      <c r="URV1031" s="253"/>
      <c r="URW1031" s="253"/>
      <c r="URX1031" s="253"/>
      <c r="URY1031" s="253"/>
      <c r="URZ1031" s="253"/>
      <c r="USA1031" s="253"/>
      <c r="USB1031" s="253"/>
      <c r="USC1031" s="253"/>
      <c r="USD1031" s="253"/>
      <c r="USE1031" s="253"/>
      <c r="USF1031" s="253"/>
      <c r="USG1031" s="253"/>
      <c r="USH1031" s="253"/>
      <c r="USI1031" s="253"/>
      <c r="USJ1031" s="253"/>
      <c r="USK1031" s="253"/>
      <c r="USL1031" s="253"/>
      <c r="USM1031" s="253"/>
      <c r="USN1031" s="253"/>
      <c r="USO1031" s="253"/>
      <c r="USP1031" s="253"/>
      <c r="USQ1031" s="253"/>
      <c r="USR1031" s="253"/>
      <c r="USS1031" s="253"/>
      <c r="UST1031" s="253"/>
      <c r="USU1031" s="253"/>
      <c r="USV1031" s="253"/>
      <c r="USW1031" s="253"/>
      <c r="USX1031" s="253"/>
      <c r="USY1031" s="253"/>
      <c r="USZ1031" s="253"/>
      <c r="UTA1031" s="253"/>
      <c r="UTB1031" s="253"/>
      <c r="UTC1031" s="253"/>
      <c r="UTD1031" s="253"/>
      <c r="UTE1031" s="253"/>
      <c r="UTF1031" s="253"/>
      <c r="UTG1031" s="253"/>
      <c r="UTH1031" s="253"/>
      <c r="UTI1031" s="253"/>
      <c r="UTJ1031" s="253"/>
      <c r="UTK1031" s="253"/>
      <c r="UTL1031" s="253"/>
      <c r="UTM1031" s="253"/>
      <c r="UTN1031" s="253"/>
      <c r="UTO1031" s="253"/>
      <c r="UTP1031" s="253"/>
      <c r="UTQ1031" s="253"/>
      <c r="UTR1031" s="253"/>
      <c r="UTS1031" s="253"/>
      <c r="UTT1031" s="253"/>
      <c r="UTU1031" s="253"/>
      <c r="UTV1031" s="253"/>
      <c r="UTW1031" s="253"/>
      <c r="UTX1031" s="253"/>
      <c r="UTY1031" s="253"/>
      <c r="UTZ1031" s="253"/>
      <c r="UUA1031" s="253"/>
      <c r="UUB1031" s="253"/>
      <c r="UUC1031" s="253"/>
      <c r="UUD1031" s="253"/>
      <c r="UUE1031" s="253"/>
      <c r="UUF1031" s="253"/>
      <c r="UUG1031" s="253"/>
      <c r="UUH1031" s="253"/>
      <c r="UUI1031" s="253"/>
      <c r="UUJ1031" s="253"/>
      <c r="UUK1031" s="253"/>
      <c r="UUL1031" s="253"/>
      <c r="UUM1031" s="253"/>
      <c r="UUN1031" s="253"/>
      <c r="UUO1031" s="253"/>
      <c r="UUP1031" s="253"/>
      <c r="UUQ1031" s="253"/>
      <c r="UUR1031" s="253"/>
      <c r="UUS1031" s="253"/>
      <c r="UUT1031" s="253"/>
      <c r="UUU1031" s="253"/>
      <c r="UUV1031" s="253"/>
      <c r="UUW1031" s="253"/>
      <c r="UUX1031" s="253"/>
      <c r="UUY1031" s="253"/>
      <c r="UUZ1031" s="253"/>
      <c r="UVA1031" s="253"/>
      <c r="UVB1031" s="253"/>
      <c r="UVC1031" s="253"/>
      <c r="UVD1031" s="253"/>
      <c r="UVE1031" s="253"/>
      <c r="UVF1031" s="253"/>
      <c r="UVG1031" s="253"/>
      <c r="UVH1031" s="253"/>
      <c r="UVI1031" s="253"/>
      <c r="UVJ1031" s="253"/>
      <c r="UVK1031" s="253"/>
      <c r="UVL1031" s="253"/>
      <c r="UVM1031" s="253"/>
      <c r="UVN1031" s="253"/>
      <c r="UVO1031" s="253"/>
      <c r="UVP1031" s="253"/>
      <c r="UVQ1031" s="253"/>
      <c r="UVR1031" s="253"/>
      <c r="UVS1031" s="253"/>
      <c r="UVT1031" s="253"/>
      <c r="UVU1031" s="253"/>
      <c r="UVV1031" s="253"/>
      <c r="UVW1031" s="253"/>
      <c r="UVX1031" s="253"/>
      <c r="UVY1031" s="253"/>
      <c r="UVZ1031" s="253"/>
      <c r="UWA1031" s="253"/>
      <c r="UWB1031" s="253"/>
      <c r="UWC1031" s="253"/>
      <c r="UWD1031" s="253"/>
      <c r="UWE1031" s="253"/>
      <c r="UWF1031" s="253"/>
      <c r="UWG1031" s="253"/>
      <c r="UWH1031" s="253"/>
      <c r="UWI1031" s="253"/>
      <c r="UWJ1031" s="253"/>
      <c r="UWK1031" s="253"/>
      <c r="UWL1031" s="253"/>
      <c r="UWM1031" s="253"/>
      <c r="UWN1031" s="253"/>
      <c r="UWO1031" s="253"/>
      <c r="UWP1031" s="253"/>
      <c r="UWQ1031" s="253"/>
      <c r="UWR1031" s="253"/>
      <c r="UWS1031" s="253"/>
      <c r="UWT1031" s="253"/>
      <c r="UWU1031" s="253"/>
      <c r="UWV1031" s="253"/>
      <c r="UWW1031" s="253"/>
      <c r="UWX1031" s="253"/>
      <c r="UWY1031" s="253"/>
      <c r="UWZ1031" s="253"/>
      <c r="UXA1031" s="253"/>
      <c r="UXB1031" s="253"/>
      <c r="UXC1031" s="253"/>
      <c r="UXD1031" s="253"/>
      <c r="UXE1031" s="253"/>
      <c r="UXF1031" s="253"/>
      <c r="UXG1031" s="253"/>
      <c r="UXH1031" s="253"/>
      <c r="UXI1031" s="253"/>
      <c r="UXJ1031" s="253"/>
      <c r="UXK1031" s="253"/>
      <c r="UXL1031" s="253"/>
      <c r="UXM1031" s="253"/>
      <c r="UXN1031" s="253"/>
      <c r="UXO1031" s="253"/>
      <c r="UXP1031" s="253"/>
      <c r="UXQ1031" s="253"/>
      <c r="UXR1031" s="253"/>
      <c r="UXS1031" s="253"/>
      <c r="UXT1031" s="253"/>
      <c r="UXU1031" s="253"/>
      <c r="UXV1031" s="253"/>
      <c r="UXW1031" s="253"/>
      <c r="UXX1031" s="253"/>
      <c r="UXY1031" s="253"/>
      <c r="UXZ1031" s="253"/>
      <c r="UYA1031" s="253"/>
      <c r="UYB1031" s="253"/>
      <c r="UYC1031" s="253"/>
      <c r="UYD1031" s="253"/>
      <c r="UYE1031" s="253"/>
      <c r="UYF1031" s="253"/>
      <c r="UYG1031" s="253"/>
      <c r="UYH1031" s="253"/>
      <c r="UYI1031" s="253"/>
      <c r="UYJ1031" s="253"/>
      <c r="UYK1031" s="253"/>
      <c r="UYL1031" s="253"/>
      <c r="UYM1031" s="253"/>
      <c r="UYN1031" s="253"/>
      <c r="UYO1031" s="253"/>
      <c r="UYP1031" s="253"/>
      <c r="UYQ1031" s="253"/>
      <c r="UYR1031" s="253"/>
      <c r="UYS1031" s="253"/>
      <c r="UYT1031" s="253"/>
      <c r="UYU1031" s="253"/>
      <c r="UYV1031" s="253"/>
      <c r="UYW1031" s="253"/>
      <c r="UYX1031" s="253"/>
      <c r="UYY1031" s="253"/>
      <c r="UYZ1031" s="253"/>
      <c r="UZA1031" s="253"/>
      <c r="UZB1031" s="253"/>
      <c r="UZC1031" s="253"/>
      <c r="UZD1031" s="253"/>
      <c r="UZE1031" s="253"/>
      <c r="UZF1031" s="253"/>
      <c r="UZG1031" s="253"/>
      <c r="UZH1031" s="253"/>
      <c r="UZI1031" s="253"/>
      <c r="UZJ1031" s="253"/>
      <c r="UZK1031" s="253"/>
      <c r="UZL1031" s="253"/>
      <c r="UZM1031" s="253"/>
      <c r="UZN1031" s="253"/>
      <c r="UZO1031" s="253"/>
      <c r="UZP1031" s="253"/>
      <c r="UZQ1031" s="253"/>
      <c r="UZR1031" s="253"/>
      <c r="UZS1031" s="253"/>
      <c r="UZT1031" s="253"/>
      <c r="UZU1031" s="253"/>
      <c r="UZV1031" s="253"/>
      <c r="UZW1031" s="253"/>
      <c r="UZX1031" s="253"/>
      <c r="UZY1031" s="253"/>
      <c r="UZZ1031" s="253"/>
      <c r="VAA1031" s="253"/>
      <c r="VAB1031" s="253"/>
      <c r="VAC1031" s="253"/>
      <c r="VAD1031" s="253"/>
      <c r="VAE1031" s="253"/>
      <c r="VAF1031" s="253"/>
      <c r="VAG1031" s="253"/>
      <c r="VAH1031" s="253"/>
      <c r="VAI1031" s="253"/>
      <c r="VAJ1031" s="253"/>
      <c r="VAK1031" s="253"/>
      <c r="VAL1031" s="253"/>
      <c r="VAM1031" s="253"/>
      <c r="VAN1031" s="253"/>
      <c r="VAO1031" s="253"/>
      <c r="VAP1031" s="253"/>
      <c r="VAQ1031" s="253"/>
      <c r="VAR1031" s="253"/>
      <c r="VAS1031" s="253"/>
      <c r="VAT1031" s="253"/>
      <c r="VAU1031" s="253"/>
      <c r="VAV1031" s="253"/>
      <c r="VAW1031" s="253"/>
      <c r="VAX1031" s="253"/>
      <c r="VAY1031" s="253"/>
      <c r="VAZ1031" s="253"/>
      <c r="VBA1031" s="253"/>
      <c r="VBB1031" s="253"/>
      <c r="VBC1031" s="253"/>
      <c r="VBD1031" s="253"/>
      <c r="VBE1031" s="253"/>
      <c r="VBF1031" s="253"/>
      <c r="VBG1031" s="253"/>
      <c r="VBH1031" s="253"/>
      <c r="VBI1031" s="253"/>
      <c r="VBJ1031" s="253"/>
      <c r="VBK1031" s="253"/>
      <c r="VBL1031" s="253"/>
      <c r="VBM1031" s="253"/>
      <c r="VBN1031" s="253"/>
      <c r="VBO1031" s="253"/>
      <c r="VBP1031" s="253"/>
      <c r="VBQ1031" s="253"/>
      <c r="VBR1031" s="253"/>
      <c r="VBS1031" s="253"/>
      <c r="VBT1031" s="253"/>
      <c r="VBU1031" s="253"/>
      <c r="VBV1031" s="253"/>
      <c r="VBW1031" s="253"/>
      <c r="VBX1031" s="253"/>
      <c r="VBY1031" s="253"/>
      <c r="VBZ1031" s="253"/>
      <c r="VCA1031" s="253"/>
      <c r="VCB1031" s="253"/>
      <c r="VCC1031" s="253"/>
      <c r="VCD1031" s="253"/>
      <c r="VCE1031" s="253"/>
      <c r="VCF1031" s="253"/>
      <c r="VCG1031" s="253"/>
      <c r="VCH1031" s="253"/>
      <c r="VCI1031" s="253"/>
      <c r="VCJ1031" s="253"/>
      <c r="VCK1031" s="253"/>
      <c r="VCL1031" s="253"/>
      <c r="VCM1031" s="253"/>
      <c r="VCN1031" s="253"/>
      <c r="VCO1031" s="253"/>
      <c r="VCP1031" s="253"/>
      <c r="VCQ1031" s="253"/>
      <c r="VCR1031" s="253"/>
      <c r="VCS1031" s="253"/>
      <c r="VCT1031" s="253"/>
      <c r="VCU1031" s="253"/>
      <c r="VCV1031" s="253"/>
      <c r="VCW1031" s="253"/>
      <c r="VCX1031" s="253"/>
      <c r="VCY1031" s="253"/>
      <c r="VCZ1031" s="253"/>
      <c r="VDA1031" s="253"/>
      <c r="VDB1031" s="253"/>
      <c r="VDC1031" s="253"/>
      <c r="VDD1031" s="253"/>
      <c r="VDE1031" s="253"/>
      <c r="VDF1031" s="253"/>
      <c r="VDG1031" s="253"/>
      <c r="VDH1031" s="253"/>
      <c r="VDI1031" s="253"/>
      <c r="VDJ1031" s="253"/>
      <c r="VDK1031" s="253"/>
      <c r="VDL1031" s="253"/>
      <c r="VDM1031" s="253"/>
      <c r="VDN1031" s="253"/>
      <c r="VDO1031" s="253"/>
      <c r="VDP1031" s="253"/>
      <c r="VDQ1031" s="253"/>
      <c r="VDR1031" s="253"/>
      <c r="VDS1031" s="253"/>
      <c r="VDT1031" s="253"/>
      <c r="VDU1031" s="253"/>
      <c r="VDV1031" s="253"/>
      <c r="VDW1031" s="253"/>
      <c r="VDX1031" s="253"/>
      <c r="VDY1031" s="253"/>
      <c r="VDZ1031" s="253"/>
      <c r="VEA1031" s="253"/>
      <c r="VEB1031" s="253"/>
      <c r="VEC1031" s="253"/>
      <c r="VED1031" s="253"/>
      <c r="VEE1031" s="253"/>
      <c r="VEF1031" s="253"/>
      <c r="VEG1031" s="253"/>
      <c r="VEH1031" s="253"/>
      <c r="VEI1031" s="253"/>
      <c r="VEJ1031" s="253"/>
      <c r="VEK1031" s="253"/>
      <c r="VEL1031" s="253"/>
      <c r="VEM1031" s="253"/>
      <c r="VEN1031" s="253"/>
      <c r="VEO1031" s="253"/>
      <c r="VEP1031" s="253"/>
      <c r="VEQ1031" s="253"/>
      <c r="VER1031" s="253"/>
      <c r="VES1031" s="253"/>
      <c r="VET1031" s="253"/>
      <c r="VEU1031" s="253"/>
      <c r="VEV1031" s="253"/>
      <c r="VEW1031" s="253"/>
      <c r="VEX1031" s="253"/>
      <c r="VEY1031" s="253"/>
      <c r="VEZ1031" s="253"/>
      <c r="VFA1031" s="253"/>
      <c r="VFB1031" s="253"/>
      <c r="VFC1031" s="253"/>
      <c r="VFD1031" s="253"/>
      <c r="VFE1031" s="253"/>
      <c r="VFF1031" s="253"/>
      <c r="VFG1031" s="253"/>
      <c r="VFH1031" s="253"/>
      <c r="VFI1031" s="253"/>
      <c r="VFJ1031" s="253"/>
      <c r="VFK1031" s="253"/>
      <c r="VFL1031" s="253"/>
      <c r="VFM1031" s="253"/>
      <c r="VFN1031" s="253"/>
      <c r="VFO1031" s="253"/>
      <c r="VFP1031" s="253"/>
      <c r="VFQ1031" s="253"/>
      <c r="VFR1031" s="253"/>
      <c r="VFS1031" s="253"/>
      <c r="VFT1031" s="253"/>
      <c r="VFU1031" s="253"/>
      <c r="VFV1031" s="253"/>
      <c r="VFW1031" s="253"/>
      <c r="VFX1031" s="253"/>
      <c r="VFY1031" s="253"/>
      <c r="VFZ1031" s="253"/>
      <c r="VGA1031" s="253"/>
      <c r="VGB1031" s="253"/>
      <c r="VGC1031" s="253"/>
      <c r="VGD1031" s="253"/>
      <c r="VGE1031" s="253"/>
      <c r="VGF1031" s="253"/>
      <c r="VGG1031" s="253"/>
      <c r="VGH1031" s="253"/>
      <c r="VGI1031" s="253"/>
      <c r="VGJ1031" s="253"/>
      <c r="VGK1031" s="253"/>
      <c r="VGL1031" s="253"/>
      <c r="VGM1031" s="253"/>
      <c r="VGN1031" s="253"/>
      <c r="VGO1031" s="253"/>
      <c r="VGP1031" s="253"/>
      <c r="VGQ1031" s="253"/>
      <c r="VGR1031" s="253"/>
      <c r="VGS1031" s="253"/>
      <c r="VGT1031" s="253"/>
      <c r="VGU1031" s="253"/>
      <c r="VGV1031" s="253"/>
      <c r="VGW1031" s="253"/>
      <c r="VGX1031" s="253"/>
      <c r="VGY1031" s="253"/>
      <c r="VGZ1031" s="253"/>
      <c r="VHA1031" s="253"/>
      <c r="VHB1031" s="253"/>
      <c r="VHC1031" s="253"/>
      <c r="VHD1031" s="253"/>
      <c r="VHE1031" s="253"/>
      <c r="VHF1031" s="253"/>
      <c r="VHG1031" s="253"/>
      <c r="VHH1031" s="253"/>
      <c r="VHI1031" s="253"/>
      <c r="VHJ1031" s="253"/>
      <c r="VHK1031" s="253"/>
      <c r="VHL1031" s="253"/>
      <c r="VHM1031" s="253"/>
      <c r="VHN1031" s="253"/>
      <c r="VHO1031" s="253"/>
      <c r="VHP1031" s="253"/>
      <c r="VHQ1031" s="253"/>
      <c r="VHR1031" s="253"/>
      <c r="VHS1031" s="253"/>
      <c r="VHT1031" s="253"/>
      <c r="VHU1031" s="253"/>
      <c r="VHV1031" s="253"/>
      <c r="VHW1031" s="253"/>
      <c r="VHX1031" s="253"/>
      <c r="VHY1031" s="253"/>
      <c r="VHZ1031" s="253"/>
      <c r="VIA1031" s="253"/>
      <c r="VIB1031" s="253"/>
      <c r="VIC1031" s="253"/>
      <c r="VID1031" s="253"/>
      <c r="VIE1031" s="253"/>
      <c r="VIF1031" s="253"/>
      <c r="VIG1031" s="253"/>
      <c r="VIH1031" s="253"/>
      <c r="VII1031" s="253"/>
      <c r="VIJ1031" s="253"/>
      <c r="VIK1031" s="253"/>
      <c r="VIL1031" s="253"/>
      <c r="VIM1031" s="253"/>
      <c r="VIN1031" s="253"/>
      <c r="VIO1031" s="253"/>
      <c r="VIP1031" s="253"/>
      <c r="VIQ1031" s="253"/>
      <c r="VIR1031" s="253"/>
      <c r="VIS1031" s="253"/>
      <c r="VIT1031" s="253"/>
      <c r="VIU1031" s="253"/>
      <c r="VIV1031" s="253"/>
      <c r="VIW1031" s="253"/>
      <c r="VIX1031" s="253"/>
      <c r="VIY1031" s="253"/>
      <c r="VIZ1031" s="253"/>
      <c r="VJA1031" s="253"/>
      <c r="VJB1031" s="253"/>
      <c r="VJC1031" s="253"/>
      <c r="VJD1031" s="253"/>
      <c r="VJE1031" s="253"/>
      <c r="VJF1031" s="253"/>
      <c r="VJG1031" s="253"/>
      <c r="VJH1031" s="253"/>
      <c r="VJI1031" s="253"/>
      <c r="VJJ1031" s="253"/>
      <c r="VJK1031" s="253"/>
      <c r="VJL1031" s="253"/>
      <c r="VJM1031" s="253"/>
      <c r="VJN1031" s="253"/>
      <c r="VJO1031" s="253"/>
      <c r="VJP1031" s="253"/>
      <c r="VJQ1031" s="253"/>
      <c r="VJR1031" s="253"/>
      <c r="VJS1031" s="253"/>
      <c r="VJT1031" s="253"/>
      <c r="VJU1031" s="253"/>
      <c r="VJV1031" s="253"/>
      <c r="VJW1031" s="253"/>
      <c r="VJX1031" s="253"/>
      <c r="VJY1031" s="253"/>
      <c r="VJZ1031" s="253"/>
      <c r="VKA1031" s="253"/>
      <c r="VKB1031" s="253"/>
      <c r="VKC1031" s="253"/>
      <c r="VKD1031" s="253"/>
      <c r="VKE1031" s="253"/>
      <c r="VKF1031" s="253"/>
      <c r="VKG1031" s="253"/>
      <c r="VKH1031" s="253"/>
      <c r="VKI1031" s="253"/>
      <c r="VKJ1031" s="253"/>
      <c r="VKK1031" s="253"/>
      <c r="VKL1031" s="253"/>
      <c r="VKM1031" s="253"/>
      <c r="VKN1031" s="253"/>
      <c r="VKO1031" s="253"/>
      <c r="VKP1031" s="253"/>
      <c r="VKQ1031" s="253"/>
      <c r="VKR1031" s="253"/>
      <c r="VKS1031" s="253"/>
      <c r="VKT1031" s="253"/>
      <c r="VKU1031" s="253"/>
      <c r="VKV1031" s="253"/>
      <c r="VKW1031" s="253"/>
      <c r="VKX1031" s="253"/>
      <c r="VKY1031" s="253"/>
      <c r="VKZ1031" s="253"/>
      <c r="VLA1031" s="253"/>
      <c r="VLB1031" s="253"/>
      <c r="VLC1031" s="253"/>
      <c r="VLD1031" s="253"/>
      <c r="VLE1031" s="253"/>
      <c r="VLF1031" s="253"/>
      <c r="VLG1031" s="253"/>
      <c r="VLH1031" s="253"/>
      <c r="VLI1031" s="253"/>
      <c r="VLJ1031" s="253"/>
      <c r="VLK1031" s="253"/>
      <c r="VLL1031" s="253"/>
      <c r="VLM1031" s="253"/>
      <c r="VLN1031" s="253"/>
      <c r="VLO1031" s="253"/>
      <c r="VLP1031" s="253"/>
      <c r="VLQ1031" s="253"/>
      <c r="VLR1031" s="253"/>
      <c r="VLS1031" s="253"/>
      <c r="VLT1031" s="253"/>
      <c r="VLU1031" s="253"/>
      <c r="VLV1031" s="253"/>
      <c r="VLW1031" s="253"/>
      <c r="VLX1031" s="253"/>
      <c r="VLY1031" s="253"/>
      <c r="VLZ1031" s="253"/>
      <c r="VMA1031" s="253"/>
      <c r="VMB1031" s="253"/>
      <c r="VMC1031" s="253"/>
      <c r="VMD1031" s="253"/>
      <c r="VME1031" s="253"/>
      <c r="VMF1031" s="253"/>
      <c r="VMG1031" s="253"/>
      <c r="VMH1031" s="253"/>
      <c r="VMI1031" s="253"/>
      <c r="VMJ1031" s="253"/>
      <c r="VMK1031" s="253"/>
      <c r="VML1031" s="253"/>
      <c r="VMM1031" s="253"/>
      <c r="VMN1031" s="253"/>
      <c r="VMO1031" s="253"/>
      <c r="VMP1031" s="253"/>
      <c r="VMQ1031" s="253"/>
      <c r="VMR1031" s="253"/>
      <c r="VMS1031" s="253"/>
      <c r="VMT1031" s="253"/>
      <c r="VMU1031" s="253"/>
      <c r="VMV1031" s="253"/>
      <c r="VMW1031" s="253"/>
      <c r="VMX1031" s="253"/>
      <c r="VMY1031" s="253"/>
      <c r="VMZ1031" s="253"/>
      <c r="VNA1031" s="253"/>
      <c r="VNB1031" s="253"/>
      <c r="VNC1031" s="253"/>
      <c r="VND1031" s="253"/>
      <c r="VNE1031" s="253"/>
      <c r="VNF1031" s="253"/>
      <c r="VNG1031" s="253"/>
      <c r="VNH1031" s="253"/>
      <c r="VNI1031" s="253"/>
      <c r="VNJ1031" s="253"/>
      <c r="VNK1031" s="253"/>
      <c r="VNL1031" s="253"/>
      <c r="VNM1031" s="253"/>
      <c r="VNN1031" s="253"/>
      <c r="VNO1031" s="253"/>
      <c r="VNP1031" s="253"/>
      <c r="VNQ1031" s="253"/>
      <c r="VNR1031" s="253"/>
      <c r="VNS1031" s="253"/>
      <c r="VNT1031" s="253"/>
      <c r="VNU1031" s="253"/>
      <c r="VNV1031" s="253"/>
      <c r="VNW1031" s="253"/>
      <c r="VNX1031" s="253"/>
      <c r="VNY1031" s="253"/>
      <c r="VNZ1031" s="253"/>
      <c r="VOA1031" s="253"/>
      <c r="VOB1031" s="253"/>
      <c r="VOC1031" s="253"/>
      <c r="VOD1031" s="253"/>
      <c r="VOE1031" s="253"/>
      <c r="VOF1031" s="253"/>
      <c r="VOG1031" s="253"/>
      <c r="VOH1031" s="253"/>
      <c r="VOI1031" s="253"/>
      <c r="VOJ1031" s="253"/>
      <c r="VOK1031" s="253"/>
      <c r="VOL1031" s="253"/>
      <c r="VOM1031" s="253"/>
      <c r="VON1031" s="253"/>
      <c r="VOO1031" s="253"/>
      <c r="VOP1031" s="253"/>
      <c r="VOQ1031" s="253"/>
      <c r="VOR1031" s="253"/>
      <c r="VOS1031" s="253"/>
      <c r="VOT1031" s="253"/>
      <c r="VOU1031" s="253"/>
      <c r="VOV1031" s="253"/>
      <c r="VOW1031" s="253"/>
      <c r="VOX1031" s="253"/>
      <c r="VOY1031" s="253"/>
      <c r="VOZ1031" s="253"/>
      <c r="VPA1031" s="253"/>
      <c r="VPB1031" s="253"/>
      <c r="VPC1031" s="253"/>
      <c r="VPD1031" s="253"/>
      <c r="VPE1031" s="253"/>
      <c r="VPF1031" s="253"/>
      <c r="VPG1031" s="253"/>
      <c r="VPH1031" s="253"/>
      <c r="VPI1031" s="253"/>
      <c r="VPJ1031" s="253"/>
      <c r="VPK1031" s="253"/>
      <c r="VPL1031" s="253"/>
      <c r="VPM1031" s="253"/>
      <c r="VPN1031" s="253"/>
      <c r="VPO1031" s="253"/>
      <c r="VPP1031" s="253"/>
      <c r="VPQ1031" s="253"/>
      <c r="VPR1031" s="253"/>
      <c r="VPS1031" s="253"/>
      <c r="VPT1031" s="253"/>
      <c r="VPU1031" s="253"/>
      <c r="VPV1031" s="253"/>
      <c r="VPW1031" s="253"/>
      <c r="VPX1031" s="253"/>
      <c r="VPY1031" s="253"/>
      <c r="VPZ1031" s="253"/>
      <c r="VQA1031" s="253"/>
      <c r="VQB1031" s="253"/>
      <c r="VQC1031" s="253"/>
      <c r="VQD1031" s="253"/>
      <c r="VQE1031" s="253"/>
      <c r="VQF1031" s="253"/>
      <c r="VQG1031" s="253"/>
      <c r="VQH1031" s="253"/>
      <c r="VQI1031" s="253"/>
      <c r="VQJ1031" s="253"/>
      <c r="VQK1031" s="253"/>
      <c r="VQL1031" s="253"/>
      <c r="VQM1031" s="253"/>
      <c r="VQN1031" s="253"/>
      <c r="VQO1031" s="253"/>
      <c r="VQP1031" s="253"/>
      <c r="VQQ1031" s="253"/>
      <c r="VQR1031" s="253"/>
      <c r="VQS1031" s="253"/>
      <c r="VQT1031" s="253"/>
      <c r="VQU1031" s="253"/>
      <c r="VQV1031" s="253"/>
      <c r="VQW1031" s="253"/>
      <c r="VQX1031" s="253"/>
      <c r="VQY1031" s="253"/>
      <c r="VQZ1031" s="253"/>
      <c r="VRA1031" s="253"/>
      <c r="VRB1031" s="253"/>
      <c r="VRC1031" s="253"/>
      <c r="VRD1031" s="253"/>
      <c r="VRE1031" s="253"/>
      <c r="VRF1031" s="253"/>
      <c r="VRG1031" s="253"/>
      <c r="VRH1031" s="253"/>
      <c r="VRI1031" s="253"/>
      <c r="VRJ1031" s="253"/>
      <c r="VRK1031" s="253"/>
      <c r="VRL1031" s="253"/>
      <c r="VRM1031" s="253"/>
      <c r="VRN1031" s="253"/>
      <c r="VRO1031" s="253"/>
      <c r="VRP1031" s="253"/>
      <c r="VRQ1031" s="253"/>
      <c r="VRR1031" s="253"/>
      <c r="VRS1031" s="253"/>
      <c r="VRT1031" s="253"/>
      <c r="VRU1031" s="253"/>
      <c r="VRV1031" s="253"/>
      <c r="VRW1031" s="253"/>
      <c r="VRX1031" s="253"/>
      <c r="VRY1031" s="253"/>
      <c r="VRZ1031" s="253"/>
      <c r="VSA1031" s="253"/>
      <c r="VSB1031" s="253"/>
      <c r="VSC1031" s="253"/>
      <c r="VSD1031" s="253"/>
      <c r="VSE1031" s="253"/>
      <c r="VSF1031" s="253"/>
      <c r="VSG1031" s="253"/>
      <c r="VSH1031" s="253"/>
      <c r="VSI1031" s="253"/>
      <c r="VSJ1031" s="253"/>
      <c r="VSK1031" s="253"/>
      <c r="VSL1031" s="253"/>
      <c r="VSM1031" s="253"/>
      <c r="VSN1031" s="253"/>
      <c r="VSO1031" s="253"/>
      <c r="VSP1031" s="253"/>
      <c r="VSQ1031" s="253"/>
      <c r="VSR1031" s="253"/>
      <c r="VSS1031" s="253"/>
      <c r="VST1031" s="253"/>
      <c r="VSU1031" s="253"/>
      <c r="VSV1031" s="253"/>
      <c r="VSW1031" s="253"/>
      <c r="VSX1031" s="253"/>
      <c r="VSY1031" s="253"/>
      <c r="VSZ1031" s="253"/>
      <c r="VTA1031" s="253"/>
      <c r="VTB1031" s="253"/>
      <c r="VTC1031" s="253"/>
      <c r="VTD1031" s="253"/>
      <c r="VTE1031" s="253"/>
      <c r="VTF1031" s="253"/>
      <c r="VTG1031" s="253"/>
      <c r="VTH1031" s="253"/>
      <c r="VTI1031" s="253"/>
      <c r="VTJ1031" s="253"/>
      <c r="VTK1031" s="253"/>
      <c r="VTL1031" s="253"/>
      <c r="VTM1031" s="253"/>
      <c r="VTN1031" s="253"/>
      <c r="VTO1031" s="253"/>
      <c r="VTP1031" s="253"/>
      <c r="VTQ1031" s="253"/>
      <c r="VTR1031" s="253"/>
      <c r="VTS1031" s="253"/>
      <c r="VTT1031" s="253"/>
      <c r="VTU1031" s="253"/>
      <c r="VTV1031" s="253"/>
      <c r="VTW1031" s="253"/>
      <c r="VTX1031" s="253"/>
      <c r="VTY1031" s="253"/>
      <c r="VTZ1031" s="253"/>
      <c r="VUA1031" s="253"/>
      <c r="VUB1031" s="253"/>
      <c r="VUC1031" s="253"/>
      <c r="VUD1031" s="253"/>
      <c r="VUE1031" s="253"/>
      <c r="VUF1031" s="253"/>
      <c r="VUG1031" s="253"/>
      <c r="VUH1031" s="253"/>
      <c r="VUI1031" s="253"/>
      <c r="VUJ1031" s="253"/>
      <c r="VUK1031" s="253"/>
      <c r="VUL1031" s="253"/>
      <c r="VUM1031" s="253"/>
      <c r="VUN1031" s="253"/>
      <c r="VUO1031" s="253"/>
      <c r="VUP1031" s="253"/>
      <c r="VUQ1031" s="253"/>
      <c r="VUR1031" s="253"/>
      <c r="VUS1031" s="253"/>
      <c r="VUT1031" s="253"/>
      <c r="VUU1031" s="253"/>
      <c r="VUV1031" s="253"/>
      <c r="VUW1031" s="253"/>
      <c r="VUX1031" s="253"/>
      <c r="VUY1031" s="253"/>
      <c r="VUZ1031" s="253"/>
      <c r="VVA1031" s="253"/>
      <c r="VVB1031" s="253"/>
      <c r="VVC1031" s="253"/>
      <c r="VVD1031" s="253"/>
      <c r="VVE1031" s="253"/>
      <c r="VVF1031" s="253"/>
      <c r="VVG1031" s="253"/>
      <c r="VVH1031" s="253"/>
      <c r="VVI1031" s="253"/>
      <c r="VVJ1031" s="253"/>
      <c r="VVK1031" s="253"/>
      <c r="VVL1031" s="253"/>
      <c r="VVM1031" s="253"/>
      <c r="VVN1031" s="253"/>
      <c r="VVO1031" s="253"/>
      <c r="VVP1031" s="253"/>
      <c r="VVQ1031" s="253"/>
      <c r="VVR1031" s="253"/>
      <c r="VVS1031" s="253"/>
      <c r="VVT1031" s="253"/>
      <c r="VVU1031" s="253"/>
      <c r="VVV1031" s="253"/>
      <c r="VVW1031" s="253"/>
      <c r="VVX1031" s="253"/>
      <c r="VVY1031" s="253"/>
      <c r="VVZ1031" s="253"/>
      <c r="VWA1031" s="253"/>
      <c r="VWB1031" s="253"/>
      <c r="VWC1031" s="253"/>
      <c r="VWD1031" s="253"/>
      <c r="VWE1031" s="253"/>
      <c r="VWF1031" s="253"/>
      <c r="VWG1031" s="253"/>
      <c r="VWH1031" s="253"/>
      <c r="VWI1031" s="253"/>
      <c r="VWJ1031" s="253"/>
      <c r="VWK1031" s="253"/>
      <c r="VWL1031" s="253"/>
      <c r="VWM1031" s="253"/>
      <c r="VWN1031" s="253"/>
      <c r="VWO1031" s="253"/>
      <c r="VWP1031" s="253"/>
      <c r="VWQ1031" s="253"/>
      <c r="VWR1031" s="253"/>
      <c r="VWS1031" s="253"/>
      <c r="VWT1031" s="253"/>
      <c r="VWU1031" s="253"/>
      <c r="VWV1031" s="253"/>
      <c r="VWW1031" s="253"/>
      <c r="VWX1031" s="253"/>
      <c r="VWY1031" s="253"/>
      <c r="VWZ1031" s="253"/>
      <c r="VXA1031" s="253"/>
      <c r="VXB1031" s="253"/>
      <c r="VXC1031" s="253"/>
      <c r="VXD1031" s="253"/>
      <c r="VXE1031" s="253"/>
      <c r="VXF1031" s="253"/>
      <c r="VXG1031" s="253"/>
      <c r="VXH1031" s="253"/>
      <c r="VXI1031" s="253"/>
      <c r="VXJ1031" s="253"/>
      <c r="VXK1031" s="253"/>
      <c r="VXL1031" s="253"/>
      <c r="VXM1031" s="253"/>
      <c r="VXN1031" s="253"/>
      <c r="VXO1031" s="253"/>
      <c r="VXP1031" s="253"/>
      <c r="VXQ1031" s="253"/>
      <c r="VXR1031" s="253"/>
      <c r="VXS1031" s="253"/>
      <c r="VXT1031" s="253"/>
      <c r="VXU1031" s="253"/>
      <c r="VXV1031" s="253"/>
      <c r="VXW1031" s="253"/>
      <c r="VXX1031" s="253"/>
      <c r="VXY1031" s="253"/>
      <c r="VXZ1031" s="253"/>
      <c r="VYA1031" s="253"/>
      <c r="VYB1031" s="253"/>
      <c r="VYC1031" s="253"/>
      <c r="VYD1031" s="253"/>
      <c r="VYE1031" s="253"/>
      <c r="VYF1031" s="253"/>
      <c r="VYG1031" s="253"/>
      <c r="VYH1031" s="253"/>
      <c r="VYI1031" s="253"/>
      <c r="VYJ1031" s="253"/>
      <c r="VYK1031" s="253"/>
      <c r="VYL1031" s="253"/>
      <c r="VYM1031" s="253"/>
      <c r="VYN1031" s="253"/>
      <c r="VYO1031" s="253"/>
      <c r="VYP1031" s="253"/>
      <c r="VYQ1031" s="253"/>
      <c r="VYR1031" s="253"/>
      <c r="VYS1031" s="253"/>
      <c r="VYT1031" s="253"/>
      <c r="VYU1031" s="253"/>
      <c r="VYV1031" s="253"/>
      <c r="VYW1031" s="253"/>
      <c r="VYX1031" s="253"/>
      <c r="VYY1031" s="253"/>
      <c r="VYZ1031" s="253"/>
      <c r="VZA1031" s="253"/>
      <c r="VZB1031" s="253"/>
      <c r="VZC1031" s="253"/>
      <c r="VZD1031" s="253"/>
      <c r="VZE1031" s="253"/>
      <c r="VZF1031" s="253"/>
      <c r="VZG1031" s="253"/>
      <c r="VZH1031" s="253"/>
      <c r="VZI1031" s="253"/>
      <c r="VZJ1031" s="253"/>
      <c r="VZK1031" s="253"/>
      <c r="VZL1031" s="253"/>
      <c r="VZM1031" s="253"/>
      <c r="VZN1031" s="253"/>
      <c r="VZO1031" s="253"/>
      <c r="VZP1031" s="253"/>
      <c r="VZQ1031" s="253"/>
      <c r="VZR1031" s="253"/>
      <c r="VZS1031" s="253"/>
      <c r="VZT1031" s="253"/>
      <c r="VZU1031" s="253"/>
      <c r="VZV1031" s="253"/>
      <c r="VZW1031" s="253"/>
      <c r="VZX1031" s="253"/>
      <c r="VZY1031" s="253"/>
      <c r="VZZ1031" s="253"/>
      <c r="WAA1031" s="253"/>
      <c r="WAB1031" s="253"/>
      <c r="WAC1031" s="253"/>
      <c r="WAD1031" s="253"/>
      <c r="WAE1031" s="253"/>
      <c r="WAF1031" s="253"/>
      <c r="WAG1031" s="253"/>
      <c r="WAH1031" s="253"/>
      <c r="WAI1031" s="253"/>
      <c r="WAJ1031" s="253"/>
      <c r="WAK1031" s="253"/>
      <c r="WAL1031" s="253"/>
      <c r="WAM1031" s="253"/>
      <c r="WAN1031" s="253"/>
      <c r="WAO1031" s="253"/>
      <c r="WAP1031" s="253"/>
      <c r="WAQ1031" s="253"/>
      <c r="WAR1031" s="253"/>
      <c r="WAS1031" s="253"/>
      <c r="WAT1031" s="253"/>
      <c r="WAU1031" s="253"/>
      <c r="WAV1031" s="253"/>
      <c r="WAW1031" s="253"/>
      <c r="WAX1031" s="253"/>
      <c r="WAY1031" s="253"/>
      <c r="WAZ1031" s="253"/>
      <c r="WBA1031" s="253"/>
      <c r="WBB1031" s="253"/>
      <c r="WBC1031" s="253"/>
      <c r="WBD1031" s="253"/>
      <c r="WBE1031" s="253"/>
      <c r="WBF1031" s="253"/>
      <c r="WBG1031" s="253"/>
      <c r="WBH1031" s="253"/>
      <c r="WBI1031" s="253"/>
      <c r="WBJ1031" s="253"/>
      <c r="WBK1031" s="253"/>
      <c r="WBL1031" s="253"/>
      <c r="WBM1031" s="253"/>
      <c r="WBN1031" s="253"/>
      <c r="WBO1031" s="253"/>
      <c r="WBP1031" s="253"/>
      <c r="WBQ1031" s="253"/>
      <c r="WBR1031" s="253"/>
      <c r="WBS1031" s="253"/>
      <c r="WBT1031" s="253"/>
      <c r="WBU1031" s="253"/>
      <c r="WBV1031" s="253"/>
      <c r="WBW1031" s="253"/>
      <c r="WBX1031" s="253"/>
      <c r="WBY1031" s="253"/>
      <c r="WBZ1031" s="253"/>
      <c r="WCA1031" s="253"/>
      <c r="WCB1031" s="253"/>
      <c r="WCC1031" s="253"/>
      <c r="WCD1031" s="253"/>
      <c r="WCE1031" s="253"/>
      <c r="WCF1031" s="253"/>
      <c r="WCG1031" s="253"/>
      <c r="WCH1031" s="253"/>
      <c r="WCI1031" s="253"/>
      <c r="WCJ1031" s="253"/>
      <c r="WCK1031" s="253"/>
      <c r="WCL1031" s="253"/>
      <c r="WCM1031" s="253"/>
      <c r="WCN1031" s="253"/>
      <c r="WCO1031" s="253"/>
      <c r="WCP1031" s="253"/>
      <c r="WCQ1031" s="253"/>
      <c r="WCR1031" s="253"/>
      <c r="WCS1031" s="253"/>
      <c r="WCT1031" s="253"/>
      <c r="WCU1031" s="253"/>
      <c r="WCV1031" s="253"/>
      <c r="WCW1031" s="253"/>
      <c r="WCX1031" s="253"/>
      <c r="WCY1031" s="253"/>
      <c r="WCZ1031" s="253"/>
      <c r="WDA1031" s="253"/>
      <c r="WDB1031" s="253"/>
      <c r="WDC1031" s="253"/>
      <c r="WDD1031" s="253"/>
      <c r="WDE1031" s="253"/>
      <c r="WDF1031" s="253"/>
      <c r="WDG1031" s="253"/>
      <c r="WDH1031" s="253"/>
      <c r="WDI1031" s="253"/>
      <c r="WDJ1031" s="253"/>
      <c r="WDK1031" s="253"/>
      <c r="WDL1031" s="253"/>
      <c r="WDM1031" s="253"/>
      <c r="WDN1031" s="253"/>
      <c r="WDO1031" s="253"/>
      <c r="WDP1031" s="253"/>
      <c r="WDQ1031" s="253"/>
      <c r="WDR1031" s="253"/>
      <c r="WDS1031" s="253"/>
      <c r="WDT1031" s="253"/>
      <c r="WDU1031" s="253"/>
      <c r="WDV1031" s="253"/>
      <c r="WDW1031" s="253"/>
      <c r="WDX1031" s="253"/>
      <c r="WDY1031" s="253"/>
      <c r="WDZ1031" s="253"/>
      <c r="WEA1031" s="253"/>
      <c r="WEB1031" s="253"/>
      <c r="WEC1031" s="253"/>
      <c r="WED1031" s="253"/>
      <c r="WEE1031" s="253"/>
      <c r="WEF1031" s="253"/>
      <c r="WEG1031" s="253"/>
      <c r="WEH1031" s="253"/>
      <c r="WEI1031" s="253"/>
      <c r="WEJ1031" s="253"/>
      <c r="WEK1031" s="253"/>
      <c r="WEL1031" s="253"/>
      <c r="WEM1031" s="253"/>
      <c r="WEN1031" s="253"/>
      <c r="WEO1031" s="253"/>
      <c r="WEP1031" s="253"/>
      <c r="WEQ1031" s="253"/>
      <c r="WER1031" s="253"/>
      <c r="WES1031" s="253"/>
      <c r="WET1031" s="253"/>
      <c r="WEU1031" s="253"/>
      <c r="WEV1031" s="253"/>
      <c r="WEW1031" s="253"/>
      <c r="WEX1031" s="253"/>
      <c r="WEY1031" s="253"/>
      <c r="WEZ1031" s="253"/>
      <c r="WFA1031" s="253"/>
      <c r="WFB1031" s="253"/>
      <c r="WFC1031" s="253"/>
      <c r="WFD1031" s="253"/>
      <c r="WFE1031" s="253"/>
      <c r="WFF1031" s="253"/>
      <c r="WFG1031" s="253"/>
      <c r="WFH1031" s="253"/>
      <c r="WFI1031" s="253"/>
      <c r="WFJ1031" s="253"/>
      <c r="WFK1031" s="253"/>
      <c r="WFL1031" s="253"/>
      <c r="WFM1031" s="253"/>
      <c r="WFN1031" s="253"/>
      <c r="WFO1031" s="253"/>
      <c r="WFP1031" s="253"/>
      <c r="WFQ1031" s="253"/>
      <c r="WFR1031" s="253"/>
      <c r="WFS1031" s="253"/>
      <c r="WFT1031" s="253"/>
      <c r="WFU1031" s="253"/>
      <c r="WFV1031" s="253"/>
      <c r="WFW1031" s="253"/>
      <c r="WFX1031" s="253"/>
      <c r="WFY1031" s="253"/>
      <c r="WFZ1031" s="253"/>
      <c r="WGA1031" s="253"/>
      <c r="WGB1031" s="253"/>
      <c r="WGC1031" s="253"/>
      <c r="WGD1031" s="253"/>
      <c r="WGE1031" s="253"/>
      <c r="WGF1031" s="253"/>
      <c r="WGG1031" s="253"/>
      <c r="WGH1031" s="253"/>
      <c r="WGI1031" s="253"/>
      <c r="WGJ1031" s="253"/>
      <c r="WGK1031" s="253"/>
      <c r="WGL1031" s="253"/>
      <c r="WGM1031" s="253"/>
      <c r="WGN1031" s="253"/>
      <c r="WGO1031" s="253"/>
      <c r="WGP1031" s="253"/>
      <c r="WGQ1031" s="253"/>
      <c r="WGR1031" s="253"/>
      <c r="WGS1031" s="253"/>
      <c r="WGT1031" s="253"/>
      <c r="WGU1031" s="253"/>
      <c r="WGV1031" s="253"/>
      <c r="WGW1031" s="253"/>
      <c r="WGX1031" s="253"/>
      <c r="WGY1031" s="253"/>
      <c r="WGZ1031" s="253"/>
      <c r="WHA1031" s="253"/>
      <c r="WHB1031" s="253"/>
      <c r="WHC1031" s="253"/>
      <c r="WHD1031" s="253"/>
      <c r="WHE1031" s="253"/>
      <c r="WHF1031" s="253"/>
      <c r="WHG1031" s="253"/>
      <c r="WHH1031" s="253"/>
      <c r="WHI1031" s="253"/>
      <c r="WHJ1031" s="253"/>
      <c r="WHK1031" s="253"/>
      <c r="WHL1031" s="253"/>
      <c r="WHM1031" s="253"/>
      <c r="WHN1031" s="253"/>
      <c r="WHO1031" s="253"/>
      <c r="WHP1031" s="253"/>
      <c r="WHQ1031" s="253"/>
      <c r="WHR1031" s="253"/>
      <c r="WHS1031" s="253"/>
      <c r="WHT1031" s="253"/>
      <c r="WHU1031" s="253"/>
      <c r="WHV1031" s="253"/>
      <c r="WHW1031" s="253"/>
      <c r="WHX1031" s="253"/>
      <c r="WHY1031" s="253"/>
      <c r="WHZ1031" s="253"/>
      <c r="WIA1031" s="253"/>
      <c r="WIB1031" s="253"/>
      <c r="WIC1031" s="253"/>
      <c r="WID1031" s="253"/>
      <c r="WIE1031" s="253"/>
      <c r="WIF1031" s="253"/>
      <c r="WIG1031" s="253"/>
      <c r="WIH1031" s="253"/>
      <c r="WII1031" s="253"/>
      <c r="WIJ1031" s="253"/>
      <c r="WIK1031" s="253"/>
      <c r="WIL1031" s="253"/>
      <c r="WIM1031" s="253"/>
      <c r="WIN1031" s="253"/>
      <c r="WIO1031" s="253"/>
      <c r="WIP1031" s="253"/>
      <c r="WIQ1031" s="253"/>
      <c r="WIR1031" s="253"/>
      <c r="WIS1031" s="253"/>
      <c r="WIT1031" s="253"/>
      <c r="WIU1031" s="253"/>
      <c r="WIV1031" s="253"/>
      <c r="WIW1031" s="253"/>
      <c r="WIX1031" s="253"/>
      <c r="WIY1031" s="253"/>
      <c r="WIZ1031" s="253"/>
      <c r="WJA1031" s="253"/>
      <c r="WJB1031" s="253"/>
      <c r="WJC1031" s="253"/>
      <c r="WJD1031" s="253"/>
      <c r="WJE1031" s="253"/>
      <c r="WJF1031" s="253"/>
      <c r="WJG1031" s="253"/>
      <c r="WJH1031" s="253"/>
      <c r="WJI1031" s="253"/>
      <c r="WJJ1031" s="253"/>
      <c r="WJK1031" s="253"/>
      <c r="WJL1031" s="253"/>
      <c r="WJM1031" s="253"/>
      <c r="WJN1031" s="253"/>
      <c r="WJO1031" s="253"/>
      <c r="WJP1031" s="253"/>
      <c r="WJQ1031" s="253"/>
      <c r="WJR1031" s="253"/>
      <c r="WJS1031" s="253"/>
      <c r="WJT1031" s="253"/>
      <c r="WJU1031" s="253"/>
      <c r="WJV1031" s="253"/>
      <c r="WJW1031" s="253"/>
      <c r="WJX1031" s="253"/>
      <c r="WJY1031" s="253"/>
      <c r="WJZ1031" s="253"/>
      <c r="WKA1031" s="253"/>
      <c r="WKB1031" s="253"/>
      <c r="WKC1031" s="253"/>
      <c r="WKD1031" s="253"/>
      <c r="WKE1031" s="253"/>
      <c r="WKF1031" s="253"/>
      <c r="WKG1031" s="253"/>
      <c r="WKH1031" s="253"/>
      <c r="WKI1031" s="253"/>
      <c r="WKJ1031" s="253"/>
      <c r="WKK1031" s="253"/>
      <c r="WKL1031" s="253"/>
      <c r="WKM1031" s="253"/>
      <c r="WKN1031" s="253"/>
      <c r="WKO1031" s="253"/>
      <c r="WKP1031" s="253"/>
      <c r="WKQ1031" s="253"/>
      <c r="WKR1031" s="253"/>
      <c r="WKS1031" s="253"/>
      <c r="WKT1031" s="253"/>
      <c r="WKU1031" s="253"/>
      <c r="WKV1031" s="253"/>
      <c r="WKW1031" s="253"/>
      <c r="WKX1031" s="253"/>
      <c r="WKY1031" s="253"/>
      <c r="WKZ1031" s="253"/>
      <c r="WLA1031" s="253"/>
      <c r="WLB1031" s="253"/>
      <c r="WLC1031" s="253"/>
      <c r="WLD1031" s="253"/>
      <c r="WLE1031" s="253"/>
      <c r="WLF1031" s="253"/>
      <c r="WLG1031" s="253"/>
      <c r="WLH1031" s="253"/>
      <c r="WLI1031" s="253"/>
      <c r="WLJ1031" s="253"/>
      <c r="WLK1031" s="253"/>
      <c r="WLL1031" s="253"/>
      <c r="WLM1031" s="253"/>
      <c r="WLN1031" s="253"/>
      <c r="WLO1031" s="253"/>
      <c r="WLP1031" s="253"/>
      <c r="WLQ1031" s="253"/>
      <c r="WLR1031" s="253"/>
      <c r="WLS1031" s="253"/>
      <c r="WLT1031" s="253"/>
      <c r="WLU1031" s="253"/>
      <c r="WLV1031" s="253"/>
      <c r="WLW1031" s="253"/>
      <c r="WLX1031" s="253"/>
      <c r="WLY1031" s="253"/>
      <c r="WLZ1031" s="253"/>
      <c r="WMA1031" s="253"/>
      <c r="WMB1031" s="253"/>
      <c r="WMC1031" s="253"/>
      <c r="WMD1031" s="253"/>
      <c r="WME1031" s="253"/>
      <c r="WMF1031" s="253"/>
      <c r="WMG1031" s="253"/>
      <c r="WMH1031" s="253"/>
      <c r="WMI1031" s="253"/>
      <c r="WMJ1031" s="253"/>
      <c r="WMK1031" s="253"/>
      <c r="WML1031" s="253"/>
      <c r="WMM1031" s="253"/>
      <c r="WMN1031" s="253"/>
      <c r="WMO1031" s="253"/>
      <c r="WMP1031" s="253"/>
      <c r="WMQ1031" s="253"/>
      <c r="WMR1031" s="253"/>
      <c r="WMS1031" s="253"/>
      <c r="WMT1031" s="253"/>
      <c r="WMU1031" s="253"/>
      <c r="WMV1031" s="253"/>
      <c r="WMW1031" s="253"/>
      <c r="WMX1031" s="253"/>
      <c r="WMY1031" s="253"/>
      <c r="WMZ1031" s="253"/>
      <c r="WNA1031" s="253"/>
      <c r="WNB1031" s="253"/>
      <c r="WNC1031" s="253"/>
      <c r="WND1031" s="253"/>
      <c r="WNE1031" s="253"/>
      <c r="WNF1031" s="253"/>
      <c r="WNG1031" s="253"/>
      <c r="WNH1031" s="253"/>
      <c r="WNI1031" s="253"/>
      <c r="WNJ1031" s="253"/>
      <c r="WNK1031" s="253"/>
      <c r="WNL1031" s="253"/>
      <c r="WNM1031" s="253"/>
      <c r="WNN1031" s="253"/>
      <c r="WNO1031" s="253"/>
      <c r="WNP1031" s="253"/>
      <c r="WNQ1031" s="253"/>
      <c r="WNR1031" s="253"/>
      <c r="WNS1031" s="253"/>
      <c r="WNT1031" s="253"/>
      <c r="WNU1031" s="253"/>
      <c r="WNV1031" s="253"/>
      <c r="WNW1031" s="253"/>
      <c r="WNX1031" s="253"/>
      <c r="WNY1031" s="253"/>
      <c r="WNZ1031" s="253"/>
      <c r="WOA1031" s="253"/>
      <c r="WOB1031" s="253"/>
      <c r="WOC1031" s="253"/>
      <c r="WOD1031" s="253"/>
      <c r="WOE1031" s="253"/>
      <c r="WOF1031" s="253"/>
      <c r="WOG1031" s="253"/>
      <c r="WOH1031" s="253"/>
      <c r="WOI1031" s="253"/>
      <c r="WOJ1031" s="253"/>
      <c r="WOK1031" s="253"/>
      <c r="WOL1031" s="253"/>
      <c r="WOM1031" s="253"/>
      <c r="WON1031" s="253"/>
      <c r="WOO1031" s="253"/>
      <c r="WOP1031" s="253"/>
      <c r="WOQ1031" s="253"/>
      <c r="WOR1031" s="253"/>
      <c r="WOS1031" s="253"/>
      <c r="WOT1031" s="253"/>
      <c r="WOU1031" s="253"/>
      <c r="WOV1031" s="253"/>
      <c r="WOW1031" s="253"/>
      <c r="WOX1031" s="253"/>
      <c r="WOY1031" s="253"/>
      <c r="WOZ1031" s="253"/>
      <c r="WPA1031" s="253"/>
      <c r="WPB1031" s="253"/>
      <c r="WPC1031" s="253"/>
      <c r="WPD1031" s="253"/>
      <c r="WPE1031" s="253"/>
      <c r="WPF1031" s="253"/>
      <c r="WPG1031" s="253"/>
      <c r="WPH1031" s="253"/>
      <c r="WPI1031" s="253"/>
      <c r="WPJ1031" s="253"/>
      <c r="WPK1031" s="253"/>
      <c r="WPL1031" s="253"/>
      <c r="WPM1031" s="253"/>
      <c r="WPN1031" s="253"/>
      <c r="WPO1031" s="253"/>
      <c r="WPP1031" s="253"/>
      <c r="WPQ1031" s="253"/>
      <c r="WPR1031" s="253"/>
      <c r="WPS1031" s="253"/>
      <c r="WPT1031" s="253"/>
      <c r="WPU1031" s="253"/>
      <c r="WPV1031" s="253"/>
      <c r="WPW1031" s="253"/>
      <c r="WPX1031" s="253"/>
      <c r="WPY1031" s="253"/>
      <c r="WPZ1031" s="253"/>
      <c r="WQA1031" s="253"/>
      <c r="WQB1031" s="253"/>
      <c r="WQC1031" s="253"/>
      <c r="WQD1031" s="253"/>
      <c r="WQE1031" s="253"/>
      <c r="WQF1031" s="253"/>
      <c r="WQG1031" s="253"/>
      <c r="WQH1031" s="253"/>
      <c r="WQI1031" s="253"/>
      <c r="WQJ1031" s="253"/>
      <c r="WQK1031" s="253"/>
      <c r="WQL1031" s="253"/>
      <c r="WQM1031" s="253"/>
      <c r="WQN1031" s="253"/>
      <c r="WQO1031" s="253"/>
      <c r="WQP1031" s="253"/>
      <c r="WQQ1031" s="253"/>
      <c r="WQR1031" s="253"/>
      <c r="WQS1031" s="253"/>
      <c r="WQT1031" s="253"/>
      <c r="WQU1031" s="253"/>
      <c r="WQV1031" s="253"/>
      <c r="WQW1031" s="253"/>
      <c r="WQX1031" s="253"/>
      <c r="WQY1031" s="253"/>
      <c r="WQZ1031" s="253"/>
      <c r="WRA1031" s="253"/>
      <c r="WRB1031" s="253"/>
      <c r="WRC1031" s="253"/>
      <c r="WRD1031" s="253"/>
      <c r="WRE1031" s="253"/>
      <c r="WRF1031" s="253"/>
      <c r="WRG1031" s="253"/>
      <c r="WRH1031" s="253"/>
      <c r="WRI1031" s="253"/>
      <c r="WRJ1031" s="253"/>
      <c r="WRK1031" s="253"/>
      <c r="WRL1031" s="253"/>
      <c r="WRM1031" s="253"/>
      <c r="WRN1031" s="253"/>
      <c r="WRO1031" s="253"/>
      <c r="WRP1031" s="253"/>
      <c r="WRQ1031" s="253"/>
      <c r="WRR1031" s="253"/>
      <c r="WRS1031" s="253"/>
      <c r="WRT1031" s="253"/>
      <c r="WRU1031" s="253"/>
      <c r="WRV1031" s="253"/>
      <c r="WRW1031" s="253"/>
      <c r="WRX1031" s="253"/>
      <c r="WRY1031" s="253"/>
      <c r="WRZ1031" s="253"/>
      <c r="WSA1031" s="253"/>
      <c r="WSB1031" s="253"/>
      <c r="WSC1031" s="253"/>
      <c r="WSD1031" s="253"/>
      <c r="WSE1031" s="253"/>
      <c r="WSF1031" s="253"/>
      <c r="WSG1031" s="253"/>
      <c r="WSH1031" s="253"/>
      <c r="WSI1031" s="253"/>
      <c r="WSJ1031" s="253"/>
      <c r="WSK1031" s="253"/>
      <c r="WSL1031" s="253"/>
      <c r="WSM1031" s="253"/>
      <c r="WSN1031" s="253"/>
      <c r="WSO1031" s="253"/>
      <c r="WSP1031" s="253"/>
      <c r="WSQ1031" s="253"/>
      <c r="WSR1031" s="253"/>
      <c r="WSS1031" s="253"/>
      <c r="WST1031" s="253"/>
      <c r="WSU1031" s="253"/>
      <c r="WSV1031" s="253"/>
      <c r="WSW1031" s="253"/>
      <c r="WSX1031" s="253"/>
      <c r="WSY1031" s="253"/>
      <c r="WSZ1031" s="253"/>
      <c r="WTA1031" s="253"/>
      <c r="WTB1031" s="253"/>
      <c r="WTC1031" s="253"/>
      <c r="WTD1031" s="253"/>
      <c r="WTE1031" s="253"/>
      <c r="WTF1031" s="253"/>
      <c r="WTG1031" s="253"/>
      <c r="WTH1031" s="253"/>
      <c r="WTI1031" s="253"/>
      <c r="WTJ1031" s="253"/>
      <c r="WTK1031" s="253"/>
      <c r="WTL1031" s="253"/>
      <c r="WTM1031" s="253"/>
      <c r="WTN1031" s="253"/>
      <c r="WTO1031" s="253"/>
      <c r="WTP1031" s="253"/>
      <c r="WTQ1031" s="253"/>
      <c r="WTR1031" s="253"/>
      <c r="WTS1031" s="253"/>
      <c r="WTT1031" s="253"/>
      <c r="WTU1031" s="253"/>
      <c r="WTV1031" s="253"/>
      <c r="WTW1031" s="253"/>
      <c r="WTX1031" s="253"/>
      <c r="WTY1031" s="253"/>
      <c r="WTZ1031" s="253"/>
      <c r="WUA1031" s="253"/>
      <c r="WUB1031" s="253"/>
      <c r="WUC1031" s="253"/>
      <c r="WUD1031" s="253"/>
      <c r="WUE1031" s="253"/>
      <c r="WUF1031" s="253"/>
      <c r="WUG1031" s="253"/>
      <c r="WUH1031" s="253"/>
      <c r="WUI1031" s="253"/>
      <c r="WUJ1031" s="253"/>
      <c r="WUK1031" s="253"/>
      <c r="WUL1031" s="253"/>
      <c r="WUM1031" s="253"/>
      <c r="WUN1031" s="253"/>
      <c r="WUO1031" s="253"/>
      <c r="WUP1031" s="253"/>
      <c r="WUQ1031" s="253"/>
      <c r="WUR1031" s="253"/>
      <c r="WUS1031" s="253"/>
      <c r="WUT1031" s="253"/>
      <c r="WUU1031" s="253"/>
      <c r="WUV1031" s="253"/>
      <c r="WUW1031" s="253"/>
      <c r="WUX1031" s="253"/>
      <c r="WUY1031" s="253"/>
      <c r="WUZ1031" s="253"/>
      <c r="WVA1031" s="253"/>
      <c r="WVB1031" s="253"/>
      <c r="WVC1031" s="253"/>
      <c r="WVD1031" s="253"/>
      <c r="WVE1031" s="253"/>
      <c r="WVF1031" s="253"/>
      <c r="WVG1031" s="253"/>
      <c r="WVH1031" s="253"/>
      <c r="WVI1031" s="253"/>
      <c r="WVJ1031" s="253"/>
      <c r="WVK1031" s="253"/>
      <c r="WVL1031" s="253"/>
      <c r="WVM1031" s="253"/>
      <c r="WVN1031" s="253"/>
      <c r="WVO1031" s="253"/>
      <c r="WVP1031" s="253"/>
      <c r="WVQ1031" s="253"/>
      <c r="WVR1031" s="253"/>
      <c r="WVS1031" s="253"/>
      <c r="WVT1031" s="253"/>
      <c r="WVU1031" s="253"/>
      <c r="WVV1031" s="253"/>
      <c r="WVW1031" s="253"/>
      <c r="WVX1031" s="253"/>
      <c r="WVY1031" s="253"/>
      <c r="WVZ1031" s="253"/>
      <c r="WWA1031" s="253"/>
      <c r="WWB1031" s="253"/>
      <c r="WWC1031" s="253"/>
      <c r="WWD1031" s="253"/>
      <c r="WWE1031" s="253"/>
      <c r="WWF1031" s="253"/>
      <c r="WWG1031" s="253"/>
      <c r="WWH1031" s="253"/>
      <c r="WWI1031" s="253"/>
      <c r="WWJ1031" s="253"/>
      <c r="WWK1031" s="253"/>
      <c r="WWL1031" s="253"/>
      <c r="WWM1031" s="253"/>
      <c r="WWN1031" s="253"/>
      <c r="WWO1031" s="253"/>
      <c r="WWP1031" s="253"/>
      <c r="WWQ1031" s="253"/>
      <c r="WWR1031" s="253"/>
      <c r="WWS1031" s="253"/>
      <c r="WWT1031" s="253"/>
      <c r="WWU1031" s="253"/>
      <c r="WWV1031" s="253"/>
      <c r="WWW1031" s="253"/>
      <c r="WWX1031" s="253"/>
      <c r="WWY1031" s="253"/>
      <c r="WWZ1031" s="253"/>
      <c r="WXA1031" s="253"/>
      <c r="WXB1031" s="253"/>
      <c r="WXC1031" s="253"/>
      <c r="WXD1031" s="253"/>
      <c r="WXE1031" s="253"/>
      <c r="WXF1031" s="253"/>
      <c r="WXG1031" s="253"/>
      <c r="WXH1031" s="253"/>
      <c r="WXI1031" s="253"/>
      <c r="WXJ1031" s="253"/>
      <c r="WXK1031" s="253"/>
      <c r="WXL1031" s="253"/>
      <c r="WXM1031" s="253"/>
      <c r="WXN1031" s="253"/>
      <c r="WXO1031" s="253"/>
      <c r="WXP1031" s="253"/>
      <c r="WXQ1031" s="253"/>
      <c r="WXR1031" s="253"/>
      <c r="WXS1031" s="253"/>
      <c r="WXT1031" s="253"/>
      <c r="WXU1031" s="253"/>
      <c r="WXV1031" s="253"/>
      <c r="WXW1031" s="253"/>
      <c r="WXX1031" s="253"/>
      <c r="WXY1031" s="253"/>
      <c r="WXZ1031" s="253"/>
      <c r="WYA1031" s="253"/>
      <c r="WYB1031" s="253"/>
      <c r="WYC1031" s="253"/>
      <c r="WYD1031" s="253"/>
      <c r="WYE1031" s="253"/>
      <c r="WYF1031" s="253"/>
      <c r="WYG1031" s="253"/>
      <c r="WYH1031" s="253"/>
      <c r="WYI1031" s="253"/>
      <c r="WYJ1031" s="253"/>
      <c r="WYK1031" s="253"/>
      <c r="WYL1031" s="253"/>
      <c r="WYM1031" s="253"/>
      <c r="WYN1031" s="253"/>
      <c r="WYO1031" s="253"/>
      <c r="WYP1031" s="253"/>
      <c r="WYQ1031" s="253"/>
      <c r="WYR1031" s="253"/>
      <c r="WYS1031" s="253"/>
      <c r="WYT1031" s="253"/>
      <c r="WYU1031" s="253"/>
      <c r="WYV1031" s="253"/>
      <c r="WYW1031" s="253"/>
      <c r="WYX1031" s="253"/>
      <c r="WYY1031" s="253"/>
      <c r="WYZ1031" s="253"/>
      <c r="WZA1031" s="253"/>
      <c r="WZB1031" s="253"/>
      <c r="WZC1031" s="253"/>
      <c r="WZD1031" s="253"/>
      <c r="WZE1031" s="253"/>
      <c r="WZF1031" s="253"/>
      <c r="WZG1031" s="253"/>
      <c r="WZH1031" s="253"/>
      <c r="WZI1031" s="253"/>
      <c r="WZJ1031" s="253"/>
      <c r="WZK1031" s="253"/>
      <c r="WZL1031" s="253"/>
      <c r="WZM1031" s="253"/>
      <c r="WZN1031" s="253"/>
      <c r="WZO1031" s="253"/>
      <c r="WZP1031" s="253"/>
      <c r="WZQ1031" s="253"/>
      <c r="WZR1031" s="253"/>
      <c r="WZS1031" s="253"/>
      <c r="WZT1031" s="253"/>
      <c r="WZU1031" s="253"/>
      <c r="WZV1031" s="253"/>
      <c r="WZW1031" s="253"/>
      <c r="WZX1031" s="253"/>
      <c r="WZY1031" s="253"/>
      <c r="WZZ1031" s="253"/>
      <c r="XAA1031" s="253"/>
      <c r="XAB1031" s="253"/>
      <c r="XAC1031" s="253"/>
      <c r="XAD1031" s="253"/>
      <c r="XAE1031" s="253"/>
      <c r="XAF1031" s="253"/>
      <c r="XAG1031" s="253"/>
      <c r="XAH1031" s="253"/>
      <c r="XAI1031" s="253"/>
      <c r="XAJ1031" s="253"/>
      <c r="XAK1031" s="253"/>
      <c r="XAL1031" s="253"/>
      <c r="XAM1031" s="253"/>
      <c r="XAN1031" s="253"/>
      <c r="XAO1031" s="253"/>
      <c r="XAP1031" s="253"/>
      <c r="XAQ1031" s="253"/>
      <c r="XAR1031" s="253"/>
      <c r="XAS1031" s="253"/>
      <c r="XAT1031" s="253"/>
      <c r="XAU1031" s="253"/>
      <c r="XAV1031" s="253"/>
      <c r="XAW1031" s="253"/>
      <c r="XAX1031" s="253"/>
      <c r="XAY1031" s="253"/>
      <c r="XAZ1031" s="253"/>
      <c r="XBA1031" s="253"/>
      <c r="XBB1031" s="253"/>
      <c r="XBC1031" s="253"/>
      <c r="XBD1031" s="253"/>
      <c r="XBE1031" s="253"/>
      <c r="XBF1031" s="253"/>
      <c r="XBG1031" s="253"/>
      <c r="XBH1031" s="253"/>
      <c r="XBI1031" s="253"/>
      <c r="XBJ1031" s="253"/>
      <c r="XBK1031" s="253"/>
      <c r="XBL1031" s="253"/>
      <c r="XBM1031" s="253"/>
      <c r="XBN1031" s="253"/>
      <c r="XBO1031" s="253"/>
      <c r="XBP1031" s="253"/>
      <c r="XBQ1031" s="253"/>
      <c r="XBR1031" s="253"/>
      <c r="XBS1031" s="253"/>
      <c r="XBT1031" s="253"/>
      <c r="XBU1031" s="253"/>
      <c r="XBV1031" s="253"/>
      <c r="XBW1031" s="253"/>
      <c r="XBX1031" s="253"/>
      <c r="XBY1031" s="253"/>
      <c r="XBZ1031" s="253"/>
      <c r="XCA1031" s="253"/>
      <c r="XCB1031" s="253"/>
      <c r="XCC1031" s="253"/>
      <c r="XCD1031" s="253"/>
      <c r="XCE1031" s="253"/>
      <c r="XCF1031" s="253"/>
      <c r="XCG1031" s="253"/>
      <c r="XCH1031" s="253"/>
      <c r="XCI1031" s="253"/>
      <c r="XCJ1031" s="253"/>
      <c r="XCK1031" s="253"/>
      <c r="XCL1031" s="253"/>
      <c r="XCM1031" s="253"/>
      <c r="XCN1031" s="253"/>
      <c r="XCO1031" s="253"/>
      <c r="XCP1031" s="253"/>
      <c r="XCQ1031" s="253"/>
      <c r="XCR1031" s="253"/>
      <c r="XCS1031" s="253"/>
      <c r="XCT1031" s="253"/>
      <c r="XCU1031" s="253"/>
      <c r="XCV1031" s="253"/>
      <c r="XCW1031" s="253"/>
      <c r="XCX1031" s="253"/>
      <c r="XCY1031" s="253"/>
      <c r="XCZ1031" s="253"/>
      <c r="XDA1031" s="253"/>
      <c r="XDB1031" s="253"/>
      <c r="XDC1031" s="253"/>
      <c r="XDD1031" s="253"/>
      <c r="XDE1031" s="253"/>
      <c r="XDF1031" s="253"/>
      <c r="XDG1031" s="253"/>
      <c r="XDH1031" s="253"/>
      <c r="XDI1031" s="253"/>
      <c r="XDJ1031" s="253"/>
      <c r="XDK1031" s="253"/>
      <c r="XDL1031" s="253"/>
      <c r="XDM1031" s="253"/>
      <c r="XDN1031" s="253"/>
      <c r="XDO1031" s="253"/>
      <c r="XDP1031" s="253"/>
      <c r="XDQ1031" s="253"/>
      <c r="XDR1031" s="253"/>
      <c r="XDS1031" s="253"/>
      <c r="XDT1031" s="253"/>
      <c r="XDU1031" s="253"/>
      <c r="XDV1031" s="253"/>
      <c r="XDW1031" s="253"/>
      <c r="XDX1031" s="253"/>
      <c r="XDY1031" s="253"/>
      <c r="XDZ1031" s="253"/>
      <c r="XEA1031" s="253"/>
      <c r="XEB1031" s="253"/>
      <c r="XEC1031" s="253"/>
      <c r="XED1031" s="253"/>
      <c r="XEE1031" s="253"/>
      <c r="XEF1031" s="253"/>
      <c r="XEG1031" s="253"/>
      <c r="XEH1031" s="253"/>
      <c r="XEI1031" s="253"/>
      <c r="XEJ1031" s="253"/>
      <c r="XEK1031" s="152"/>
      <c r="XEL1031" s="152"/>
      <c r="XEM1031" s="152"/>
      <c r="XEN1031" s="152"/>
      <c r="XEQ1031" s="253"/>
      <c r="XER1031" s="253"/>
      <c r="XES1031" s="253"/>
      <c r="XET1031" s="253"/>
      <c r="XEU1031" s="253"/>
      <c r="XEV1031" s="253"/>
      <c r="XEW1031" s="253"/>
      <c r="XEX1031" s="253"/>
      <c r="XEY1031" s="253"/>
      <c r="XEZ1031" s="253"/>
      <c r="XFA1031" s="253"/>
      <c r="XFB1031" s="253"/>
    </row>
    <row r="1032" spans="1:16382" ht="76.5">
      <c r="A1032" s="493">
        <v>621</v>
      </c>
      <c r="B1032" s="494" t="s">
        <v>2621</v>
      </c>
      <c r="C1032" s="651">
        <v>401000003</v>
      </c>
      <c r="D1032" s="635" t="s">
        <v>184</v>
      </c>
      <c r="E1032" s="622" t="s">
        <v>185</v>
      </c>
      <c r="F1032" s="652"/>
      <c r="G1032" s="652"/>
      <c r="H1032" s="636">
        <v>3</v>
      </c>
      <c r="I1032" s="652"/>
      <c r="J1032" s="636">
        <v>16</v>
      </c>
      <c r="K1032" s="653">
        <v>1</v>
      </c>
      <c r="L1032" s="636">
        <v>3</v>
      </c>
      <c r="M1032" s="636"/>
      <c r="N1032" s="636"/>
      <c r="O1032" s="636"/>
      <c r="P1032" s="399" t="s">
        <v>2622</v>
      </c>
      <c r="Q1032" s="399" t="s">
        <v>2623</v>
      </c>
      <c r="R1032" s="636"/>
      <c r="S1032" s="636"/>
      <c r="T1032" s="636">
        <v>3</v>
      </c>
      <c r="U1032" s="636"/>
      <c r="V1032" s="339">
        <v>9</v>
      </c>
      <c r="W1032" s="654">
        <v>1</v>
      </c>
      <c r="X1032" s="636"/>
      <c r="Y1032" s="636"/>
      <c r="Z1032" s="636"/>
      <c r="AA1032" s="636"/>
      <c r="AB1032" s="399" t="s">
        <v>2624</v>
      </c>
      <c r="AC1032" s="655" t="s">
        <v>2625</v>
      </c>
      <c r="AD1032" s="326"/>
      <c r="AE1032" s="326"/>
      <c r="AF1032" s="326"/>
      <c r="AG1032" s="326"/>
      <c r="AH1032" s="326"/>
      <c r="AI1032" s="326"/>
      <c r="AJ1032" s="335"/>
      <c r="AK1032" s="335"/>
      <c r="AL1032" s="320"/>
      <c r="AM1032" s="320" t="s">
        <v>2626</v>
      </c>
      <c r="AN1032" s="330" t="s">
        <v>2627</v>
      </c>
      <c r="AO1032" s="656" t="s">
        <v>430</v>
      </c>
      <c r="AP1032" s="656" t="s">
        <v>948</v>
      </c>
      <c r="AQ1032" s="656" t="s">
        <v>2628</v>
      </c>
      <c r="AR1032" s="657" t="s">
        <v>2629</v>
      </c>
      <c r="AS1032" s="656">
        <v>244</v>
      </c>
      <c r="AT1032" s="406">
        <v>0</v>
      </c>
      <c r="AU1032" s="406">
        <v>0</v>
      </c>
      <c r="AV1032" s="406">
        <v>0</v>
      </c>
      <c r="AW1032" s="406">
        <v>100000</v>
      </c>
      <c r="AX1032" s="406">
        <v>100000</v>
      </c>
      <c r="AY1032" s="406">
        <v>100000</v>
      </c>
      <c r="AZ1032" s="490">
        <v>10101</v>
      </c>
    </row>
    <row r="1033" spans="1:16382" ht="76.5">
      <c r="A1033" s="493" t="s">
        <v>337</v>
      </c>
      <c r="B1033" s="494" t="s">
        <v>2621</v>
      </c>
      <c r="C1033" s="651" t="s">
        <v>2630</v>
      </c>
      <c r="D1033" s="635" t="s">
        <v>184</v>
      </c>
      <c r="E1033" s="622" t="s">
        <v>185</v>
      </c>
      <c r="F1033" s="652"/>
      <c r="G1033" s="652"/>
      <c r="H1033" s="636">
        <v>3</v>
      </c>
      <c r="I1033" s="652"/>
      <c r="J1033" s="636">
        <v>16</v>
      </c>
      <c r="K1033" s="653">
        <v>1</v>
      </c>
      <c r="L1033" s="636">
        <v>3</v>
      </c>
      <c r="M1033" s="636"/>
      <c r="N1033" s="636"/>
      <c r="O1033" s="636"/>
      <c r="P1033" s="399" t="s">
        <v>2622</v>
      </c>
      <c r="Q1033" s="399" t="s">
        <v>2623</v>
      </c>
      <c r="R1033" s="636"/>
      <c r="S1033" s="636"/>
      <c r="T1033" s="636" t="s">
        <v>71</v>
      </c>
      <c r="U1033" s="636"/>
      <c r="V1033" s="339" t="s">
        <v>75</v>
      </c>
      <c r="W1033" s="654" t="s">
        <v>73</v>
      </c>
      <c r="X1033" s="636"/>
      <c r="Y1033" s="636"/>
      <c r="Z1033" s="636"/>
      <c r="AA1033" s="636" t="s">
        <v>1815</v>
      </c>
      <c r="AB1033" s="399" t="s">
        <v>2624</v>
      </c>
      <c r="AC1033" s="655" t="s">
        <v>2625</v>
      </c>
      <c r="AD1033" s="326"/>
      <c r="AE1033" s="326"/>
      <c r="AF1033" s="326"/>
      <c r="AG1033" s="326"/>
      <c r="AH1033" s="326"/>
      <c r="AI1033" s="326"/>
      <c r="AJ1033" s="335"/>
      <c r="AK1033" s="335"/>
      <c r="AL1033" s="320"/>
      <c r="AM1033" s="320" t="s">
        <v>2631</v>
      </c>
      <c r="AN1033" s="330" t="s">
        <v>2627</v>
      </c>
      <c r="AO1033" s="656" t="s">
        <v>430</v>
      </c>
      <c r="AP1033" s="656" t="s">
        <v>948</v>
      </c>
      <c r="AQ1033" s="656" t="s">
        <v>2628</v>
      </c>
      <c r="AR1033" s="657" t="s">
        <v>2629</v>
      </c>
      <c r="AS1033" s="656">
        <v>244</v>
      </c>
      <c r="AT1033" s="406">
        <v>1538931.64</v>
      </c>
      <c r="AU1033" s="406">
        <v>1240750.0900000001</v>
      </c>
      <c r="AV1033" s="406">
        <v>1777088.06</v>
      </c>
      <c r="AW1033" s="406">
        <v>0</v>
      </c>
      <c r="AX1033" s="406">
        <v>0</v>
      </c>
      <c r="AY1033" s="406">
        <v>0</v>
      </c>
      <c r="AZ1033" s="490">
        <v>10113</v>
      </c>
      <c r="BA1033" s="253">
        <f>AT1033-AU1033</f>
        <v>298181.54999999981</v>
      </c>
    </row>
    <row r="1034" spans="1:16382" ht="280.5">
      <c r="A1034" s="493">
        <v>621</v>
      </c>
      <c r="B1034" s="494" t="s">
        <v>2621</v>
      </c>
      <c r="C1034" s="651">
        <v>401000007</v>
      </c>
      <c r="D1034" s="635" t="s">
        <v>1045</v>
      </c>
      <c r="E1034" s="622" t="s">
        <v>2632</v>
      </c>
      <c r="F1034" s="652"/>
      <c r="G1034" s="652"/>
      <c r="H1034" s="636">
        <v>3</v>
      </c>
      <c r="I1034" s="652"/>
      <c r="J1034" s="636">
        <v>16</v>
      </c>
      <c r="K1034" s="653">
        <v>1</v>
      </c>
      <c r="L1034" s="636">
        <v>6</v>
      </c>
      <c r="M1034" s="636"/>
      <c r="N1034" s="636"/>
      <c r="O1034" s="636" t="s">
        <v>2633</v>
      </c>
      <c r="P1034" s="399" t="s">
        <v>2634</v>
      </c>
      <c r="Q1034" s="399" t="s">
        <v>2623</v>
      </c>
      <c r="R1034" s="636"/>
      <c r="S1034" s="636"/>
      <c r="T1034" s="636" t="s">
        <v>71</v>
      </c>
      <c r="U1034" s="636"/>
      <c r="V1034" s="339" t="s">
        <v>75</v>
      </c>
      <c r="W1034" s="654">
        <v>1</v>
      </c>
      <c r="X1034" s="636"/>
      <c r="Y1034" s="636"/>
      <c r="Z1034" s="636"/>
      <c r="AA1034" s="636"/>
      <c r="AB1034" s="399" t="s">
        <v>2624</v>
      </c>
      <c r="AC1034" s="655" t="s">
        <v>2635</v>
      </c>
      <c r="AD1034" s="326"/>
      <c r="AE1034" s="326"/>
      <c r="AF1034" s="326"/>
      <c r="AG1034" s="326"/>
      <c r="AH1034" s="326"/>
      <c r="AI1034" s="326"/>
      <c r="AJ1034" s="335"/>
      <c r="AK1034" s="335"/>
      <c r="AL1034" s="320"/>
      <c r="AM1034" s="320" t="s">
        <v>2636</v>
      </c>
      <c r="AN1034" s="330" t="s">
        <v>2637</v>
      </c>
      <c r="AO1034" s="656" t="s">
        <v>891</v>
      </c>
      <c r="AP1034" s="656" t="s">
        <v>99</v>
      </c>
      <c r="AQ1034" s="656" t="s">
        <v>2638</v>
      </c>
      <c r="AR1034" s="657" t="s">
        <v>2344</v>
      </c>
      <c r="AS1034" s="656">
        <v>244</v>
      </c>
      <c r="AT1034" s="406">
        <v>377500</v>
      </c>
      <c r="AU1034" s="406">
        <v>377500</v>
      </c>
      <c r="AV1034" s="406">
        <v>628000</v>
      </c>
      <c r="AW1034" s="406">
        <v>0</v>
      </c>
      <c r="AX1034" s="406">
        <v>0</v>
      </c>
      <c r="AY1034" s="406">
        <v>0</v>
      </c>
      <c r="AZ1034" s="490">
        <v>10101</v>
      </c>
      <c r="BA1034" s="253">
        <f t="shared" ref="BA1034:BA1099" si="14">AT1034-AU1034</f>
        <v>0</v>
      </c>
    </row>
    <row r="1035" spans="1:16382" ht="229.5">
      <c r="A1035" s="493">
        <v>621</v>
      </c>
      <c r="B1035" s="494" t="s">
        <v>2621</v>
      </c>
      <c r="C1035" s="651">
        <v>401000021</v>
      </c>
      <c r="D1035" s="635" t="s">
        <v>255</v>
      </c>
      <c r="E1035" s="622" t="s">
        <v>2639</v>
      </c>
      <c r="F1035" s="652"/>
      <c r="G1035" s="652"/>
      <c r="H1035" s="636">
        <v>3</v>
      </c>
      <c r="I1035" s="652"/>
      <c r="J1035" s="636">
        <v>16</v>
      </c>
      <c r="K1035" s="653">
        <v>1</v>
      </c>
      <c r="L1035" s="636">
        <v>13</v>
      </c>
      <c r="M1035" s="636"/>
      <c r="N1035" s="636"/>
      <c r="O1035" s="636"/>
      <c r="P1035" s="399" t="s">
        <v>2640</v>
      </c>
      <c r="Q1035" s="399" t="s">
        <v>2641</v>
      </c>
      <c r="R1035" s="636" t="s">
        <v>269</v>
      </c>
      <c r="S1035" s="636"/>
      <c r="T1035" s="636" t="s">
        <v>2642</v>
      </c>
      <c r="U1035" s="636"/>
      <c r="V1035" s="339" t="s">
        <v>1377</v>
      </c>
      <c r="W1035" s="654" t="s">
        <v>88</v>
      </c>
      <c r="X1035" s="636" t="s">
        <v>2643</v>
      </c>
      <c r="Y1035" s="636"/>
      <c r="Z1035" s="636"/>
      <c r="AA1035" s="636"/>
      <c r="AB1035" s="399" t="s">
        <v>2644</v>
      </c>
      <c r="AC1035" s="655" t="s">
        <v>2625</v>
      </c>
      <c r="AD1035" s="326"/>
      <c r="AE1035" s="326"/>
      <c r="AF1035" s="326"/>
      <c r="AG1035" s="326"/>
      <c r="AH1035" s="326"/>
      <c r="AI1035" s="326"/>
      <c r="AJ1035" s="335"/>
      <c r="AK1035" s="335"/>
      <c r="AL1035" s="320"/>
      <c r="AM1035" s="320" t="s">
        <v>2645</v>
      </c>
      <c r="AN1035" s="330" t="s">
        <v>2627</v>
      </c>
      <c r="AO1035" s="656" t="s">
        <v>263</v>
      </c>
      <c r="AP1035" s="656" t="s">
        <v>99</v>
      </c>
      <c r="AQ1035" s="656" t="s">
        <v>2646</v>
      </c>
      <c r="AR1035" s="657" t="s">
        <v>2647</v>
      </c>
      <c r="AS1035" s="656" t="s">
        <v>2161</v>
      </c>
      <c r="AT1035" s="406">
        <f>70521339.31+4501362.09</f>
        <v>75022701.400000006</v>
      </c>
      <c r="AU1035" s="406">
        <f>70521339.31+4501362.08</f>
        <v>75022701.390000001</v>
      </c>
      <c r="AV1035" s="406">
        <v>0</v>
      </c>
      <c r="AW1035" s="406">
        <v>0</v>
      </c>
      <c r="AX1035" s="406">
        <v>0</v>
      </c>
      <c r="AY1035" s="406">
        <v>0</v>
      </c>
      <c r="AZ1035" s="490">
        <v>10306</v>
      </c>
      <c r="BA1035" s="253">
        <f t="shared" si="14"/>
        <v>1.000000536441803E-2</v>
      </c>
      <c r="BC1035" s="253">
        <f>AT1035-AU1035</f>
        <v>1.000000536441803E-2</v>
      </c>
    </row>
    <row r="1036" spans="1:16382" ht="229.5">
      <c r="A1036" s="493">
        <v>621</v>
      </c>
      <c r="B1036" s="494" t="s">
        <v>2621</v>
      </c>
      <c r="C1036" s="651">
        <v>401000021</v>
      </c>
      <c r="D1036" s="635" t="s">
        <v>255</v>
      </c>
      <c r="E1036" s="622" t="s">
        <v>2639</v>
      </c>
      <c r="F1036" s="652"/>
      <c r="G1036" s="652"/>
      <c r="H1036" s="636">
        <v>3</v>
      </c>
      <c r="I1036" s="652"/>
      <c r="J1036" s="636">
        <v>16</v>
      </c>
      <c r="K1036" s="653">
        <v>1</v>
      </c>
      <c r="L1036" s="636">
        <v>13</v>
      </c>
      <c r="M1036" s="636"/>
      <c r="N1036" s="636"/>
      <c r="O1036" s="636"/>
      <c r="P1036" s="399" t="s">
        <v>2640</v>
      </c>
      <c r="Q1036" s="399" t="s">
        <v>2641</v>
      </c>
      <c r="R1036" s="636" t="s">
        <v>269</v>
      </c>
      <c r="S1036" s="636"/>
      <c r="T1036" s="636" t="s">
        <v>2642</v>
      </c>
      <c r="U1036" s="636"/>
      <c r="V1036" s="339" t="s">
        <v>1377</v>
      </c>
      <c r="W1036" s="654" t="s">
        <v>88</v>
      </c>
      <c r="X1036" s="636" t="s">
        <v>2643</v>
      </c>
      <c r="Y1036" s="636"/>
      <c r="Z1036" s="636"/>
      <c r="AA1036" s="636"/>
      <c r="AB1036" s="399" t="s">
        <v>2644</v>
      </c>
      <c r="AC1036" s="655" t="s">
        <v>2625</v>
      </c>
      <c r="AD1036" s="326"/>
      <c r="AE1036" s="326"/>
      <c r="AF1036" s="326"/>
      <c r="AG1036" s="326"/>
      <c r="AH1036" s="326"/>
      <c r="AI1036" s="326"/>
      <c r="AJ1036" s="335"/>
      <c r="AK1036" s="335"/>
      <c r="AL1036" s="320"/>
      <c r="AM1036" s="320" t="s">
        <v>2648</v>
      </c>
      <c r="AN1036" s="330" t="s">
        <v>2627</v>
      </c>
      <c r="AO1036" s="656" t="s">
        <v>263</v>
      </c>
      <c r="AP1036" s="656" t="s">
        <v>99</v>
      </c>
      <c r="AQ1036" s="656" t="s">
        <v>2646</v>
      </c>
      <c r="AR1036" s="657" t="s">
        <v>2647</v>
      </c>
      <c r="AS1036" s="656" t="s">
        <v>2161</v>
      </c>
      <c r="AT1036" s="406">
        <v>757805.06</v>
      </c>
      <c r="AU1036" s="406">
        <v>757805.06</v>
      </c>
      <c r="AV1036" s="406">
        <v>0</v>
      </c>
      <c r="AW1036" s="406">
        <v>0</v>
      </c>
      <c r="AX1036" s="406">
        <v>0</v>
      </c>
      <c r="AY1036" s="406">
        <v>0</v>
      </c>
      <c r="AZ1036" s="490">
        <v>10111</v>
      </c>
      <c r="BA1036" s="253">
        <f t="shared" si="14"/>
        <v>0</v>
      </c>
      <c r="BC1036" s="253">
        <f>AT1036-AU1036</f>
        <v>0</v>
      </c>
    </row>
    <row r="1037" spans="1:16382" ht="229.5">
      <c r="A1037" s="493">
        <v>621</v>
      </c>
      <c r="B1037" s="494" t="s">
        <v>2621</v>
      </c>
      <c r="C1037" s="651">
        <v>401000021</v>
      </c>
      <c r="D1037" s="635" t="s">
        <v>255</v>
      </c>
      <c r="E1037" s="622" t="s">
        <v>2649</v>
      </c>
      <c r="F1037" s="652"/>
      <c r="G1037" s="652"/>
      <c r="H1037" s="636">
        <v>3</v>
      </c>
      <c r="I1037" s="652"/>
      <c r="J1037" s="636">
        <v>16</v>
      </c>
      <c r="K1037" s="653">
        <v>1</v>
      </c>
      <c r="L1037" s="636">
        <v>13</v>
      </c>
      <c r="M1037" s="636"/>
      <c r="N1037" s="636"/>
      <c r="O1037" s="636"/>
      <c r="P1037" s="399" t="s">
        <v>2640</v>
      </c>
      <c r="Q1037" s="399" t="s">
        <v>2650</v>
      </c>
      <c r="R1037" s="636" t="s">
        <v>269</v>
      </c>
      <c r="S1037" s="636"/>
      <c r="T1037" s="636" t="s">
        <v>85</v>
      </c>
      <c r="U1037" s="636"/>
      <c r="V1037" s="339" t="s">
        <v>1377</v>
      </c>
      <c r="W1037" s="654" t="s">
        <v>88</v>
      </c>
      <c r="X1037" s="636" t="s">
        <v>2643</v>
      </c>
      <c r="Y1037" s="636"/>
      <c r="Z1037" s="636"/>
      <c r="AA1037" s="636"/>
      <c r="AB1037" s="399" t="s">
        <v>2651</v>
      </c>
      <c r="AC1037" s="655" t="s">
        <v>2625</v>
      </c>
      <c r="AD1037" s="326"/>
      <c r="AE1037" s="326"/>
      <c r="AF1037" s="326"/>
      <c r="AG1037" s="326"/>
      <c r="AH1037" s="326"/>
      <c r="AI1037" s="326"/>
      <c r="AJ1037" s="335"/>
      <c r="AK1037" s="335"/>
      <c r="AL1037" s="320"/>
      <c r="AM1037" s="320" t="s">
        <v>2648</v>
      </c>
      <c r="AN1037" s="330" t="s">
        <v>2627</v>
      </c>
      <c r="AO1037" s="656" t="s">
        <v>263</v>
      </c>
      <c r="AP1037" s="656" t="s">
        <v>99</v>
      </c>
      <c r="AQ1037" s="656" t="s">
        <v>2652</v>
      </c>
      <c r="AR1037" s="657" t="s">
        <v>2653</v>
      </c>
      <c r="AS1037" s="656" t="s">
        <v>2161</v>
      </c>
      <c r="AT1037" s="406">
        <v>75474302.730000004</v>
      </c>
      <c r="AU1037" s="406">
        <v>71491662.359999999</v>
      </c>
      <c r="AV1037" s="406">
        <v>0</v>
      </c>
      <c r="AW1037" s="406">
        <v>0</v>
      </c>
      <c r="AX1037" s="406">
        <v>0</v>
      </c>
      <c r="AY1037" s="406">
        <v>0</v>
      </c>
      <c r="AZ1037" s="490">
        <v>10306</v>
      </c>
      <c r="BA1037" s="253">
        <f t="shared" si="14"/>
        <v>3982640.3700000048</v>
      </c>
      <c r="BC1037" s="253">
        <f t="shared" ref="BC1037:BC1040" si="15">AT1037-AU1037</f>
        <v>3982640.3700000048</v>
      </c>
    </row>
    <row r="1038" spans="1:16382" ht="229.5">
      <c r="A1038" s="493">
        <v>621</v>
      </c>
      <c r="B1038" s="494" t="s">
        <v>2621</v>
      </c>
      <c r="C1038" s="651">
        <v>401000021</v>
      </c>
      <c r="D1038" s="635" t="s">
        <v>255</v>
      </c>
      <c r="E1038" s="622" t="s">
        <v>2649</v>
      </c>
      <c r="F1038" s="652"/>
      <c r="G1038" s="652"/>
      <c r="H1038" s="636">
        <v>3</v>
      </c>
      <c r="I1038" s="652"/>
      <c r="J1038" s="636">
        <v>16</v>
      </c>
      <c r="K1038" s="653">
        <v>1</v>
      </c>
      <c r="L1038" s="636">
        <v>13</v>
      </c>
      <c r="M1038" s="636"/>
      <c r="N1038" s="636"/>
      <c r="O1038" s="636"/>
      <c r="P1038" s="399" t="s">
        <v>2640</v>
      </c>
      <c r="Q1038" s="399" t="s">
        <v>2650</v>
      </c>
      <c r="R1038" s="636" t="s">
        <v>269</v>
      </c>
      <c r="S1038" s="636"/>
      <c r="T1038" s="636" t="s">
        <v>85</v>
      </c>
      <c r="U1038" s="636"/>
      <c r="V1038" s="339" t="s">
        <v>1377</v>
      </c>
      <c r="W1038" s="654" t="s">
        <v>88</v>
      </c>
      <c r="X1038" s="636" t="s">
        <v>2643</v>
      </c>
      <c r="Y1038" s="636"/>
      <c r="Z1038" s="636"/>
      <c r="AA1038" s="636"/>
      <c r="AB1038" s="399" t="s">
        <v>2651</v>
      </c>
      <c r="AC1038" s="655" t="s">
        <v>2625</v>
      </c>
      <c r="AD1038" s="326"/>
      <c r="AE1038" s="326"/>
      <c r="AF1038" s="326"/>
      <c r="AG1038" s="326"/>
      <c r="AH1038" s="326"/>
      <c r="AI1038" s="326"/>
      <c r="AJ1038" s="335"/>
      <c r="AK1038" s="335"/>
      <c r="AL1038" s="320"/>
      <c r="AM1038" s="320" t="s">
        <v>2645</v>
      </c>
      <c r="AN1038" s="330" t="s">
        <v>2627</v>
      </c>
      <c r="AO1038" s="656" t="s">
        <v>263</v>
      </c>
      <c r="AP1038" s="656" t="s">
        <v>99</v>
      </c>
      <c r="AQ1038" s="656" t="s">
        <v>2652</v>
      </c>
      <c r="AR1038" s="657" t="s">
        <v>2653</v>
      </c>
      <c r="AS1038" s="656" t="s">
        <v>2161</v>
      </c>
      <c r="AT1038" s="406">
        <v>762366.69</v>
      </c>
      <c r="AU1038" s="406">
        <v>722137.99</v>
      </c>
      <c r="AV1038" s="406">
        <v>0.01</v>
      </c>
      <c r="AW1038" s="406">
        <v>0</v>
      </c>
      <c r="AX1038" s="406">
        <v>0</v>
      </c>
      <c r="AY1038" s="406">
        <v>0</v>
      </c>
      <c r="AZ1038" s="490">
        <v>10112</v>
      </c>
      <c r="BA1038" s="253">
        <f t="shared" si="14"/>
        <v>40228.699999999953</v>
      </c>
      <c r="BC1038" s="253">
        <f t="shared" si="15"/>
        <v>40228.699999999953</v>
      </c>
    </row>
    <row r="1039" spans="1:16382" ht="280.5">
      <c r="A1039" s="493">
        <v>621</v>
      </c>
      <c r="B1039" s="494" t="s">
        <v>2621</v>
      </c>
      <c r="C1039" s="651">
        <v>401000022</v>
      </c>
      <c r="D1039" s="635" t="s">
        <v>328</v>
      </c>
      <c r="E1039" s="622" t="s">
        <v>2654</v>
      </c>
      <c r="F1039" s="652"/>
      <c r="G1039" s="652"/>
      <c r="H1039" s="636">
        <v>3</v>
      </c>
      <c r="I1039" s="652"/>
      <c r="J1039" s="636">
        <v>16</v>
      </c>
      <c r="K1039" s="653">
        <v>1</v>
      </c>
      <c r="L1039" s="636">
        <v>13</v>
      </c>
      <c r="M1039" s="636"/>
      <c r="N1039" s="636"/>
      <c r="O1039" s="636"/>
      <c r="P1039" s="399" t="s">
        <v>2640</v>
      </c>
      <c r="Q1039" s="399" t="s">
        <v>2623</v>
      </c>
      <c r="R1039" s="636"/>
      <c r="S1039" s="636"/>
      <c r="T1039" s="636" t="s">
        <v>71</v>
      </c>
      <c r="U1039" s="636"/>
      <c r="V1039" s="339" t="s">
        <v>75</v>
      </c>
      <c r="W1039" s="654">
        <v>1</v>
      </c>
      <c r="X1039" s="636"/>
      <c r="Y1039" s="636"/>
      <c r="Z1039" s="636"/>
      <c r="AA1039" s="636"/>
      <c r="AB1039" s="399" t="s">
        <v>2655</v>
      </c>
      <c r="AC1039" s="655" t="s">
        <v>2625</v>
      </c>
      <c r="AD1039" s="326"/>
      <c r="AE1039" s="326"/>
      <c r="AF1039" s="326"/>
      <c r="AG1039" s="326"/>
      <c r="AH1039" s="326"/>
      <c r="AI1039" s="326"/>
      <c r="AJ1039" s="335"/>
      <c r="AK1039" s="335"/>
      <c r="AL1039" s="320"/>
      <c r="AM1039" s="320" t="s">
        <v>2645</v>
      </c>
      <c r="AN1039" s="330" t="s">
        <v>2627</v>
      </c>
      <c r="AO1039" s="656" t="s">
        <v>263</v>
      </c>
      <c r="AP1039" s="656" t="s">
        <v>329</v>
      </c>
      <c r="AQ1039" s="656" t="s">
        <v>2656</v>
      </c>
      <c r="AR1039" s="657" t="s">
        <v>2657</v>
      </c>
      <c r="AS1039" s="656">
        <v>414</v>
      </c>
      <c r="AT1039" s="406">
        <v>0</v>
      </c>
      <c r="AU1039" s="406">
        <v>0</v>
      </c>
      <c r="AV1039" s="406">
        <v>13500000</v>
      </c>
      <c r="AW1039" s="406">
        <v>300000</v>
      </c>
      <c r="AX1039" s="406">
        <v>0</v>
      </c>
      <c r="AY1039" s="406">
        <v>0</v>
      </c>
      <c r="AZ1039" s="490">
        <v>10101</v>
      </c>
      <c r="BA1039" s="253">
        <f t="shared" si="14"/>
        <v>0</v>
      </c>
      <c r="BC1039" s="253">
        <f t="shared" si="15"/>
        <v>0</v>
      </c>
    </row>
    <row r="1040" spans="1:16382" ht="357">
      <c r="A1040" s="493">
        <v>621</v>
      </c>
      <c r="B1040" s="494" t="s">
        <v>2621</v>
      </c>
      <c r="C1040" s="651">
        <v>401000022</v>
      </c>
      <c r="D1040" s="635" t="s">
        <v>328</v>
      </c>
      <c r="E1040" s="622" t="s">
        <v>2639</v>
      </c>
      <c r="F1040" s="652"/>
      <c r="G1040" s="652"/>
      <c r="H1040" s="636">
        <v>3</v>
      </c>
      <c r="I1040" s="652"/>
      <c r="J1040" s="636">
        <v>16</v>
      </c>
      <c r="K1040" s="653">
        <v>1</v>
      </c>
      <c r="L1040" s="636">
        <v>13</v>
      </c>
      <c r="M1040" s="636"/>
      <c r="N1040" s="636"/>
      <c r="O1040" s="636"/>
      <c r="P1040" s="399" t="s">
        <v>2640</v>
      </c>
      <c r="Q1040" s="399" t="s">
        <v>2658</v>
      </c>
      <c r="R1040" s="636" t="s">
        <v>2659</v>
      </c>
      <c r="S1040" s="636"/>
      <c r="T1040" s="636" t="s">
        <v>85</v>
      </c>
      <c r="U1040" s="636"/>
      <c r="V1040" s="339" t="s">
        <v>1377</v>
      </c>
      <c r="W1040" s="654" t="s">
        <v>95</v>
      </c>
      <c r="X1040" s="636" t="s">
        <v>2660</v>
      </c>
      <c r="Y1040" s="636"/>
      <c r="Z1040" s="636"/>
      <c r="AA1040" s="636"/>
      <c r="AB1040" s="399" t="s">
        <v>2661</v>
      </c>
      <c r="AC1040" s="655" t="s">
        <v>2625</v>
      </c>
      <c r="AD1040" s="326"/>
      <c r="AE1040" s="326"/>
      <c r="AF1040" s="326"/>
      <c r="AG1040" s="326"/>
      <c r="AH1040" s="326"/>
      <c r="AI1040" s="326"/>
      <c r="AJ1040" s="335"/>
      <c r="AK1040" s="335"/>
      <c r="AL1040" s="320"/>
      <c r="AM1040" s="320" t="s">
        <v>2662</v>
      </c>
      <c r="AN1040" s="330" t="s">
        <v>2627</v>
      </c>
      <c r="AO1040" s="656" t="s">
        <v>263</v>
      </c>
      <c r="AP1040" s="656" t="s">
        <v>329</v>
      </c>
      <c r="AQ1040" s="656" t="s">
        <v>2663</v>
      </c>
      <c r="AR1040" s="657" t="s">
        <v>2664</v>
      </c>
      <c r="AS1040" s="656">
        <v>414</v>
      </c>
      <c r="AT1040" s="406">
        <v>31335220.629999999</v>
      </c>
      <c r="AU1040" s="406">
        <v>30468963.91</v>
      </c>
      <c r="AV1040" s="406">
        <v>0</v>
      </c>
      <c r="AW1040" s="406">
        <v>0</v>
      </c>
      <c r="AX1040" s="406">
        <v>0</v>
      </c>
      <c r="AY1040" s="406">
        <v>0</v>
      </c>
      <c r="AZ1040" s="490">
        <v>10112</v>
      </c>
      <c r="BA1040" s="253">
        <f t="shared" si="14"/>
        <v>866256.71999999881</v>
      </c>
      <c r="BC1040" s="253">
        <f t="shared" si="15"/>
        <v>866256.71999999881</v>
      </c>
    </row>
    <row r="1041" spans="1:53" ht="280.5">
      <c r="A1041" s="493">
        <v>621</v>
      </c>
      <c r="B1041" s="494" t="s">
        <v>2621</v>
      </c>
      <c r="C1041" s="651">
        <v>401000022</v>
      </c>
      <c r="D1041" s="635" t="s">
        <v>2665</v>
      </c>
      <c r="E1041" s="622" t="s">
        <v>2666</v>
      </c>
      <c r="F1041" s="652"/>
      <c r="G1041" s="652"/>
      <c r="H1041" s="636">
        <v>3</v>
      </c>
      <c r="I1041" s="652"/>
      <c r="J1041" s="636">
        <v>16</v>
      </c>
      <c r="K1041" s="653">
        <v>1</v>
      </c>
      <c r="L1041" s="636">
        <v>13</v>
      </c>
      <c r="M1041" s="636"/>
      <c r="N1041" s="636"/>
      <c r="O1041" s="636"/>
      <c r="P1041" s="399" t="s">
        <v>2640</v>
      </c>
      <c r="Q1041" s="399" t="s">
        <v>2667</v>
      </c>
      <c r="R1041" s="636" t="s">
        <v>2668</v>
      </c>
      <c r="S1041" s="636"/>
      <c r="T1041" s="636" t="s">
        <v>85</v>
      </c>
      <c r="U1041" s="636"/>
      <c r="V1041" s="339" t="s">
        <v>1377</v>
      </c>
      <c r="W1041" s="654" t="s">
        <v>88</v>
      </c>
      <c r="X1041" s="636" t="s">
        <v>2669</v>
      </c>
      <c r="Y1041" s="636"/>
      <c r="Z1041" s="636"/>
      <c r="AA1041" s="636"/>
      <c r="AB1041" s="399" t="s">
        <v>2670</v>
      </c>
      <c r="AC1041" s="655" t="s">
        <v>2625</v>
      </c>
      <c r="AD1041" s="326"/>
      <c r="AE1041" s="326"/>
      <c r="AF1041" s="326"/>
      <c r="AG1041" s="326"/>
      <c r="AH1041" s="326"/>
      <c r="AI1041" s="326"/>
      <c r="AJ1041" s="335"/>
      <c r="AK1041" s="335"/>
      <c r="AL1041" s="320"/>
      <c r="AM1041" s="320" t="s">
        <v>2671</v>
      </c>
      <c r="AN1041" s="330" t="s">
        <v>2627</v>
      </c>
      <c r="AO1041" s="656" t="s">
        <v>263</v>
      </c>
      <c r="AP1041" s="656" t="s">
        <v>329</v>
      </c>
      <c r="AQ1041" s="656" t="s">
        <v>2672</v>
      </c>
      <c r="AR1041" s="657" t="s">
        <v>2664</v>
      </c>
      <c r="AS1041" s="656">
        <v>414</v>
      </c>
      <c r="AT1041" s="406">
        <v>597250656.05999994</v>
      </c>
      <c r="AU1041" s="406">
        <v>578910314.35000002</v>
      </c>
      <c r="AV1041" s="406">
        <v>0</v>
      </c>
      <c r="AW1041" s="406">
        <v>0</v>
      </c>
      <c r="AX1041" s="406">
        <v>0</v>
      </c>
      <c r="AY1041" s="406">
        <v>0</v>
      </c>
      <c r="AZ1041" s="490" t="s">
        <v>2673</v>
      </c>
      <c r="BA1041" s="253">
        <f t="shared" si="14"/>
        <v>18340341.709999919</v>
      </c>
    </row>
    <row r="1042" spans="1:53" ht="76.5">
      <c r="A1042" s="493">
        <v>621</v>
      </c>
      <c r="B1042" s="494" t="s">
        <v>2621</v>
      </c>
      <c r="C1042" s="651">
        <v>401000030</v>
      </c>
      <c r="D1042" s="635" t="s">
        <v>1770</v>
      </c>
      <c r="E1042" s="622" t="s">
        <v>2674</v>
      </c>
      <c r="F1042" s="652"/>
      <c r="G1042" s="652"/>
      <c r="H1042" s="636">
        <v>3</v>
      </c>
      <c r="I1042" s="652"/>
      <c r="J1042" s="636">
        <v>16</v>
      </c>
      <c r="K1042" s="653">
        <v>1</v>
      </c>
      <c r="L1042" s="636">
        <v>17</v>
      </c>
      <c r="M1042" s="636"/>
      <c r="N1042" s="636"/>
      <c r="O1042" s="636"/>
      <c r="P1042" s="399" t="s">
        <v>2640</v>
      </c>
      <c r="Q1042" s="399" t="s">
        <v>2675</v>
      </c>
      <c r="R1042" s="636"/>
      <c r="S1042" s="636"/>
      <c r="T1042" s="636" t="s">
        <v>71</v>
      </c>
      <c r="U1042" s="636"/>
      <c r="V1042" s="339" t="s">
        <v>75</v>
      </c>
      <c r="W1042" s="654">
        <v>1</v>
      </c>
      <c r="X1042" s="636"/>
      <c r="Y1042" s="636"/>
      <c r="Z1042" s="636"/>
      <c r="AA1042" s="636"/>
      <c r="AB1042" s="399" t="s">
        <v>2676</v>
      </c>
      <c r="AC1042" s="655" t="s">
        <v>2625</v>
      </c>
      <c r="AD1042" s="326"/>
      <c r="AE1042" s="326"/>
      <c r="AF1042" s="326"/>
      <c r="AG1042" s="326"/>
      <c r="AH1042" s="326"/>
      <c r="AI1042" s="326"/>
      <c r="AJ1042" s="335"/>
      <c r="AK1042" s="335"/>
      <c r="AL1042" s="320"/>
      <c r="AM1042" s="320" t="s">
        <v>2677</v>
      </c>
      <c r="AN1042" s="330" t="s">
        <v>2627</v>
      </c>
      <c r="AO1042" s="656" t="s">
        <v>208</v>
      </c>
      <c r="AP1042" s="656" t="s">
        <v>99</v>
      </c>
      <c r="AQ1042" s="656" t="s">
        <v>209</v>
      </c>
      <c r="AR1042" s="657" t="s">
        <v>621</v>
      </c>
      <c r="AS1042" s="656">
        <v>244</v>
      </c>
      <c r="AT1042" s="406">
        <v>3100000</v>
      </c>
      <c r="AU1042" s="406">
        <v>1994932</v>
      </c>
      <c r="AV1042" s="406">
        <v>4635392.5</v>
      </c>
      <c r="AW1042" s="406">
        <v>3410000</v>
      </c>
      <c r="AX1042" s="406">
        <v>3410000</v>
      </c>
      <c r="AY1042" s="406">
        <v>3410000</v>
      </c>
      <c r="AZ1042" s="490">
        <v>10101</v>
      </c>
      <c r="BA1042" s="253">
        <f t="shared" si="14"/>
        <v>1105068</v>
      </c>
    </row>
    <row r="1043" spans="1:53" ht="76.5">
      <c r="A1043" s="493">
        <v>621</v>
      </c>
      <c r="B1043" s="494" t="s">
        <v>2621</v>
      </c>
      <c r="C1043" s="651">
        <v>401000035</v>
      </c>
      <c r="D1043" s="635" t="s">
        <v>1783</v>
      </c>
      <c r="E1043" s="622" t="s">
        <v>2639</v>
      </c>
      <c r="F1043" s="652"/>
      <c r="G1043" s="652"/>
      <c r="H1043" s="636">
        <v>3</v>
      </c>
      <c r="I1043" s="652"/>
      <c r="J1043" s="636">
        <v>16</v>
      </c>
      <c r="K1043" s="653">
        <v>1</v>
      </c>
      <c r="L1043" s="636">
        <v>20</v>
      </c>
      <c r="M1043" s="636"/>
      <c r="N1043" s="636"/>
      <c r="O1043" s="636"/>
      <c r="P1043" s="399" t="s">
        <v>2640</v>
      </c>
      <c r="Q1043" s="399" t="s">
        <v>2678</v>
      </c>
      <c r="R1043" s="636"/>
      <c r="S1043" s="636"/>
      <c r="T1043" s="636" t="s">
        <v>71</v>
      </c>
      <c r="U1043" s="636"/>
      <c r="V1043" s="339" t="s">
        <v>75</v>
      </c>
      <c r="W1043" s="654">
        <v>1</v>
      </c>
      <c r="X1043" s="636"/>
      <c r="Y1043" s="636"/>
      <c r="Z1043" s="636"/>
      <c r="AA1043" s="636"/>
      <c r="AB1043" s="399" t="s">
        <v>2676</v>
      </c>
      <c r="AC1043" s="655" t="s">
        <v>2625</v>
      </c>
      <c r="AD1043" s="326"/>
      <c r="AE1043" s="326"/>
      <c r="AF1043" s="326"/>
      <c r="AG1043" s="326"/>
      <c r="AH1043" s="326"/>
      <c r="AI1043" s="326"/>
      <c r="AJ1043" s="335"/>
      <c r="AK1043" s="335"/>
      <c r="AL1043" s="320"/>
      <c r="AM1043" s="320" t="s">
        <v>2679</v>
      </c>
      <c r="AN1043" s="330" t="s">
        <v>2627</v>
      </c>
      <c r="AO1043" s="656" t="s">
        <v>891</v>
      </c>
      <c r="AP1043" s="656" t="s">
        <v>200</v>
      </c>
      <c r="AQ1043" s="656" t="s">
        <v>606</v>
      </c>
      <c r="AR1043" s="657" t="s">
        <v>607</v>
      </c>
      <c r="AS1043" s="656" t="s">
        <v>2161</v>
      </c>
      <c r="AT1043" s="406">
        <v>34885907</v>
      </c>
      <c r="AU1043" s="406">
        <v>34883067</v>
      </c>
      <c r="AV1043" s="406">
        <v>76973158.620000005</v>
      </c>
      <c r="AW1043" s="406">
        <v>0</v>
      </c>
      <c r="AX1043" s="406">
        <v>0</v>
      </c>
      <c r="AY1043" s="406">
        <v>0</v>
      </c>
      <c r="AZ1043" s="490">
        <v>10101</v>
      </c>
      <c r="BA1043" s="253">
        <f t="shared" si="14"/>
        <v>2840</v>
      </c>
    </row>
    <row r="1044" spans="1:53" ht="76.5">
      <c r="A1044" s="493">
        <v>621</v>
      </c>
      <c r="B1044" s="494" t="s">
        <v>2621</v>
      </c>
      <c r="C1044" s="651">
        <v>401000035</v>
      </c>
      <c r="D1044" s="635" t="s">
        <v>1783</v>
      </c>
      <c r="E1044" s="622" t="s">
        <v>2680</v>
      </c>
      <c r="F1044" s="652"/>
      <c r="G1044" s="652"/>
      <c r="H1044" s="636">
        <v>3</v>
      </c>
      <c r="I1044" s="652"/>
      <c r="J1044" s="636">
        <v>16</v>
      </c>
      <c r="K1044" s="653">
        <v>1</v>
      </c>
      <c r="L1044" s="636">
        <v>20</v>
      </c>
      <c r="M1044" s="636"/>
      <c r="N1044" s="636"/>
      <c r="O1044" s="636"/>
      <c r="P1044" s="399" t="s">
        <v>2640</v>
      </c>
      <c r="Q1044" s="399" t="s">
        <v>2623</v>
      </c>
      <c r="R1044" s="636"/>
      <c r="S1044" s="636"/>
      <c r="T1044" s="636" t="s">
        <v>71</v>
      </c>
      <c r="U1044" s="636"/>
      <c r="V1044" s="339" t="s">
        <v>75</v>
      </c>
      <c r="W1044" s="654">
        <v>1</v>
      </c>
      <c r="X1044" s="636"/>
      <c r="Y1044" s="636"/>
      <c r="Z1044" s="636"/>
      <c r="AA1044" s="636"/>
      <c r="AB1044" s="399" t="s">
        <v>2676</v>
      </c>
      <c r="AC1044" s="655" t="s">
        <v>2625</v>
      </c>
      <c r="AD1044" s="326"/>
      <c r="AE1044" s="326"/>
      <c r="AF1044" s="326"/>
      <c r="AG1044" s="326"/>
      <c r="AH1044" s="326"/>
      <c r="AI1044" s="326"/>
      <c r="AJ1044" s="335"/>
      <c r="AK1044" s="335"/>
      <c r="AL1044" s="320"/>
      <c r="AM1044" s="320" t="s">
        <v>2681</v>
      </c>
      <c r="AN1044" s="330" t="s">
        <v>2627</v>
      </c>
      <c r="AO1044" s="656" t="s">
        <v>891</v>
      </c>
      <c r="AP1044" s="656" t="s">
        <v>200</v>
      </c>
      <c r="AQ1044" s="656" t="s">
        <v>2566</v>
      </c>
      <c r="AR1044" s="657" t="s">
        <v>607</v>
      </c>
      <c r="AS1044" s="656">
        <v>244</v>
      </c>
      <c r="AT1044" s="406">
        <v>12259270</v>
      </c>
      <c r="AU1044" s="406">
        <v>12259270</v>
      </c>
      <c r="AV1044" s="406">
        <v>0</v>
      </c>
      <c r="AW1044" s="406">
        <v>0</v>
      </c>
      <c r="AX1044" s="406">
        <v>0</v>
      </c>
      <c r="AY1044" s="406">
        <v>0</v>
      </c>
      <c r="AZ1044" s="490">
        <v>10101</v>
      </c>
      <c r="BA1044" s="253">
        <f t="shared" si="14"/>
        <v>0</v>
      </c>
    </row>
    <row r="1045" spans="1:53" ht="409.5">
      <c r="A1045" s="493">
        <v>621</v>
      </c>
      <c r="B1045" s="494" t="s">
        <v>2621</v>
      </c>
      <c r="C1045" s="651">
        <v>401000043</v>
      </c>
      <c r="D1045" s="635" t="s">
        <v>2682</v>
      </c>
      <c r="E1045" s="622" t="s">
        <v>2639</v>
      </c>
      <c r="F1045" s="652"/>
      <c r="G1045" s="652"/>
      <c r="H1045" s="636">
        <v>3</v>
      </c>
      <c r="I1045" s="652"/>
      <c r="J1045" s="636" t="s">
        <v>2683</v>
      </c>
      <c r="K1045" s="653">
        <v>1</v>
      </c>
      <c r="L1045" s="636">
        <v>9</v>
      </c>
      <c r="M1045" s="636"/>
      <c r="N1045" s="636"/>
      <c r="O1045" s="636"/>
      <c r="P1045" s="399" t="s">
        <v>2640</v>
      </c>
      <c r="Q1045" s="399" t="s">
        <v>2623</v>
      </c>
      <c r="R1045" s="636"/>
      <c r="S1045" s="636"/>
      <c r="T1045" s="636" t="s">
        <v>71</v>
      </c>
      <c r="U1045" s="636"/>
      <c r="V1045" s="339" t="s">
        <v>75</v>
      </c>
      <c r="W1045" s="654">
        <v>1</v>
      </c>
      <c r="X1045" s="636"/>
      <c r="Y1045" s="636"/>
      <c r="Z1045" s="636"/>
      <c r="AA1045" s="636"/>
      <c r="AB1045" s="399" t="s">
        <v>2676</v>
      </c>
      <c r="AC1045" s="655" t="s">
        <v>2625</v>
      </c>
      <c r="AD1045" s="326"/>
      <c r="AE1045" s="326"/>
      <c r="AF1045" s="326"/>
      <c r="AG1045" s="326"/>
      <c r="AH1045" s="326"/>
      <c r="AI1045" s="326"/>
      <c r="AJ1045" s="335"/>
      <c r="AK1045" s="335"/>
      <c r="AL1045" s="320"/>
      <c r="AM1045" s="320" t="s">
        <v>2684</v>
      </c>
      <c r="AN1045" s="330" t="s">
        <v>2627</v>
      </c>
      <c r="AO1045" s="656" t="s">
        <v>99</v>
      </c>
      <c r="AP1045" s="656" t="s">
        <v>68</v>
      </c>
      <c r="AQ1045" s="656">
        <v>8420020740</v>
      </c>
      <c r="AR1045" s="657" t="s">
        <v>2685</v>
      </c>
      <c r="AS1045" s="656">
        <v>244</v>
      </c>
      <c r="AT1045" s="406">
        <v>515000</v>
      </c>
      <c r="AU1045" s="406">
        <v>265000</v>
      </c>
      <c r="AV1045" s="406">
        <v>300000</v>
      </c>
      <c r="AW1045" s="406">
        <v>200000</v>
      </c>
      <c r="AX1045" s="406">
        <v>200000</v>
      </c>
      <c r="AY1045" s="406">
        <v>200000</v>
      </c>
      <c r="AZ1045" s="490">
        <v>10101</v>
      </c>
      <c r="BA1045" s="253">
        <f t="shared" si="14"/>
        <v>250000</v>
      </c>
    </row>
    <row r="1046" spans="1:53" ht="409.5">
      <c r="A1046" s="493">
        <v>621</v>
      </c>
      <c r="B1046" s="494" t="s">
        <v>2621</v>
      </c>
      <c r="C1046" s="651">
        <v>401000043</v>
      </c>
      <c r="D1046" s="635" t="s">
        <v>2682</v>
      </c>
      <c r="E1046" s="622" t="s">
        <v>2666</v>
      </c>
      <c r="F1046" s="652"/>
      <c r="G1046" s="652"/>
      <c r="H1046" s="636">
        <v>3</v>
      </c>
      <c r="I1046" s="652"/>
      <c r="J1046" s="636" t="s">
        <v>2683</v>
      </c>
      <c r="K1046" s="653">
        <v>1</v>
      </c>
      <c r="L1046" s="636">
        <v>9</v>
      </c>
      <c r="M1046" s="636"/>
      <c r="N1046" s="636"/>
      <c r="O1046" s="636"/>
      <c r="P1046" s="399" t="s">
        <v>2640</v>
      </c>
      <c r="Q1046" s="399" t="s">
        <v>2623</v>
      </c>
      <c r="R1046" s="636"/>
      <c r="S1046" s="636"/>
      <c r="T1046" s="636" t="s">
        <v>71</v>
      </c>
      <c r="U1046" s="636"/>
      <c r="V1046" s="339" t="s">
        <v>75</v>
      </c>
      <c r="W1046" s="654">
        <v>1</v>
      </c>
      <c r="X1046" s="636"/>
      <c r="Y1046" s="636"/>
      <c r="Z1046" s="636"/>
      <c r="AA1046" s="636"/>
      <c r="AB1046" s="399" t="s">
        <v>2676</v>
      </c>
      <c r="AC1046" s="655" t="s">
        <v>2625</v>
      </c>
      <c r="AD1046" s="326"/>
      <c r="AE1046" s="326"/>
      <c r="AF1046" s="326"/>
      <c r="AG1046" s="326"/>
      <c r="AH1046" s="326"/>
      <c r="AI1046" s="326"/>
      <c r="AJ1046" s="335"/>
      <c r="AK1046" s="335"/>
      <c r="AL1046" s="320"/>
      <c r="AM1046" s="320" t="s">
        <v>2684</v>
      </c>
      <c r="AN1046" s="330" t="s">
        <v>2627</v>
      </c>
      <c r="AO1046" s="656" t="s">
        <v>99</v>
      </c>
      <c r="AP1046" s="656" t="s">
        <v>68</v>
      </c>
      <c r="AQ1046" s="656">
        <v>8420020740</v>
      </c>
      <c r="AR1046" s="657" t="s">
        <v>2685</v>
      </c>
      <c r="AS1046" s="656" t="s">
        <v>118</v>
      </c>
      <c r="AT1046" s="406">
        <v>3000</v>
      </c>
      <c r="AU1046" s="406">
        <v>3000</v>
      </c>
      <c r="AV1046" s="406">
        <v>0</v>
      </c>
      <c r="AW1046" s="406">
        <v>0</v>
      </c>
      <c r="AX1046" s="406">
        <v>0</v>
      </c>
      <c r="AY1046" s="406">
        <v>0</v>
      </c>
      <c r="AZ1046" s="490">
        <v>10101</v>
      </c>
      <c r="BA1046" s="253">
        <f t="shared" si="14"/>
        <v>0</v>
      </c>
    </row>
    <row r="1047" spans="1:53" ht="409.5">
      <c r="A1047" s="493">
        <v>621</v>
      </c>
      <c r="B1047" s="494" t="s">
        <v>2621</v>
      </c>
      <c r="C1047" s="651">
        <v>401000043</v>
      </c>
      <c r="D1047" s="635" t="s">
        <v>2682</v>
      </c>
      <c r="E1047" s="622" t="s">
        <v>185</v>
      </c>
      <c r="F1047" s="652"/>
      <c r="G1047" s="652"/>
      <c r="H1047" s="636">
        <v>3</v>
      </c>
      <c r="I1047" s="652"/>
      <c r="J1047" s="636" t="s">
        <v>2683</v>
      </c>
      <c r="K1047" s="653">
        <v>1</v>
      </c>
      <c r="L1047" s="636">
        <v>9</v>
      </c>
      <c r="M1047" s="636"/>
      <c r="N1047" s="636"/>
      <c r="O1047" s="636"/>
      <c r="P1047" s="399" t="s">
        <v>2640</v>
      </c>
      <c r="Q1047" s="399" t="s">
        <v>2623</v>
      </c>
      <c r="R1047" s="636"/>
      <c r="S1047" s="636"/>
      <c r="T1047" s="636" t="s">
        <v>71</v>
      </c>
      <c r="U1047" s="636"/>
      <c r="V1047" s="339" t="s">
        <v>75</v>
      </c>
      <c r="W1047" s="654">
        <v>1</v>
      </c>
      <c r="X1047" s="636"/>
      <c r="Y1047" s="636"/>
      <c r="Z1047" s="636"/>
      <c r="AA1047" s="636"/>
      <c r="AB1047" s="399" t="s">
        <v>2676</v>
      </c>
      <c r="AC1047" s="655" t="s">
        <v>2625</v>
      </c>
      <c r="AD1047" s="326"/>
      <c r="AE1047" s="326"/>
      <c r="AF1047" s="326"/>
      <c r="AG1047" s="326"/>
      <c r="AH1047" s="326"/>
      <c r="AI1047" s="326"/>
      <c r="AJ1047" s="335"/>
      <c r="AK1047" s="335"/>
      <c r="AL1047" s="320"/>
      <c r="AM1047" s="320" t="s">
        <v>2684</v>
      </c>
      <c r="AN1047" s="330" t="s">
        <v>2627</v>
      </c>
      <c r="AO1047" s="656" t="s">
        <v>99</v>
      </c>
      <c r="AP1047" s="656" t="s">
        <v>68</v>
      </c>
      <c r="AQ1047" s="656">
        <v>8420020740</v>
      </c>
      <c r="AR1047" s="657" t="s">
        <v>2685</v>
      </c>
      <c r="AS1047" s="656">
        <v>831</v>
      </c>
      <c r="AT1047" s="406">
        <v>32000</v>
      </c>
      <c r="AU1047" s="406">
        <v>25000</v>
      </c>
      <c r="AV1047" s="406">
        <v>250000</v>
      </c>
      <c r="AW1047" s="406">
        <v>350000</v>
      </c>
      <c r="AX1047" s="406">
        <v>350000</v>
      </c>
      <c r="AY1047" s="406">
        <v>350000</v>
      </c>
      <c r="AZ1047" s="490">
        <v>10101</v>
      </c>
      <c r="BA1047" s="253">
        <f t="shared" si="14"/>
        <v>7000</v>
      </c>
    </row>
    <row r="1048" spans="1:53" ht="409.5">
      <c r="A1048" s="493">
        <v>621</v>
      </c>
      <c r="B1048" s="494" t="s">
        <v>2621</v>
      </c>
      <c r="C1048" s="651">
        <v>401000043</v>
      </c>
      <c r="D1048" s="635" t="s">
        <v>2682</v>
      </c>
      <c r="E1048" s="622" t="s">
        <v>185</v>
      </c>
      <c r="F1048" s="652"/>
      <c r="G1048" s="652"/>
      <c r="H1048" s="636">
        <v>3</v>
      </c>
      <c r="I1048" s="652"/>
      <c r="J1048" s="636">
        <v>16</v>
      </c>
      <c r="K1048" s="653">
        <v>1</v>
      </c>
      <c r="L1048" s="636">
        <v>26</v>
      </c>
      <c r="M1048" s="636"/>
      <c r="N1048" s="636"/>
      <c r="O1048" s="636"/>
      <c r="P1048" s="399" t="s">
        <v>2640</v>
      </c>
      <c r="Q1048" s="399" t="s">
        <v>2623</v>
      </c>
      <c r="R1048" s="636"/>
      <c r="S1048" s="636"/>
      <c r="T1048" s="636" t="s">
        <v>71</v>
      </c>
      <c r="U1048" s="636"/>
      <c r="V1048" s="339" t="s">
        <v>75</v>
      </c>
      <c r="W1048" s="654">
        <v>1</v>
      </c>
      <c r="X1048" s="636"/>
      <c r="Y1048" s="636"/>
      <c r="Z1048" s="636"/>
      <c r="AA1048" s="636"/>
      <c r="AB1048" s="399" t="s">
        <v>2676</v>
      </c>
      <c r="AC1048" s="655" t="s">
        <v>2686</v>
      </c>
      <c r="AD1048" s="326"/>
      <c r="AE1048" s="326"/>
      <c r="AF1048" s="326"/>
      <c r="AG1048" s="326"/>
      <c r="AH1048" s="326"/>
      <c r="AI1048" s="326"/>
      <c r="AJ1048" s="335"/>
      <c r="AK1048" s="335"/>
      <c r="AL1048" s="320"/>
      <c r="AM1048" s="320" t="s">
        <v>2687</v>
      </c>
      <c r="AN1048" s="330" t="s">
        <v>2688</v>
      </c>
      <c r="AO1048" s="656" t="s">
        <v>430</v>
      </c>
      <c r="AP1048" s="656" t="s">
        <v>948</v>
      </c>
      <c r="AQ1048" s="656" t="s">
        <v>2689</v>
      </c>
      <c r="AR1048" s="657" t="s">
        <v>2690</v>
      </c>
      <c r="AS1048" s="656">
        <v>244</v>
      </c>
      <c r="AT1048" s="406">
        <v>11704605</v>
      </c>
      <c r="AU1048" s="406">
        <v>6531605</v>
      </c>
      <c r="AV1048" s="406">
        <v>200000</v>
      </c>
      <c r="AW1048" s="406">
        <v>10208958.050000001</v>
      </c>
      <c r="AX1048" s="406">
        <v>9488300</v>
      </c>
      <c r="AY1048" s="406">
        <v>9488300</v>
      </c>
      <c r="AZ1048" s="490">
        <v>10101</v>
      </c>
      <c r="BA1048" s="253">
        <f t="shared" si="14"/>
        <v>5173000</v>
      </c>
    </row>
    <row r="1049" spans="1:53" ht="409.5">
      <c r="A1049" s="493">
        <v>621</v>
      </c>
      <c r="B1049" s="494" t="s">
        <v>2621</v>
      </c>
      <c r="C1049" s="651">
        <v>401000043</v>
      </c>
      <c r="D1049" s="635" t="s">
        <v>2682</v>
      </c>
      <c r="E1049" s="622" t="s">
        <v>2666</v>
      </c>
      <c r="F1049" s="652"/>
      <c r="G1049" s="652"/>
      <c r="H1049" s="636">
        <v>3</v>
      </c>
      <c r="I1049" s="652"/>
      <c r="J1049" s="636">
        <v>16</v>
      </c>
      <c r="K1049" s="653">
        <v>1</v>
      </c>
      <c r="L1049" s="636">
        <v>26</v>
      </c>
      <c r="M1049" s="636"/>
      <c r="N1049" s="636"/>
      <c r="O1049" s="636"/>
      <c r="P1049" s="399" t="s">
        <v>2640</v>
      </c>
      <c r="Q1049" s="399" t="s">
        <v>2623</v>
      </c>
      <c r="R1049" s="636"/>
      <c r="S1049" s="636"/>
      <c r="T1049" s="636" t="s">
        <v>71</v>
      </c>
      <c r="U1049" s="636"/>
      <c r="V1049" s="339" t="s">
        <v>75</v>
      </c>
      <c r="W1049" s="654">
        <v>1</v>
      </c>
      <c r="X1049" s="636"/>
      <c r="Y1049" s="636"/>
      <c r="Z1049" s="636"/>
      <c r="AA1049" s="636"/>
      <c r="AB1049" s="399" t="s">
        <v>2676</v>
      </c>
      <c r="AC1049" s="655" t="s">
        <v>2691</v>
      </c>
      <c r="AD1049" s="326"/>
      <c r="AE1049" s="326"/>
      <c r="AF1049" s="326"/>
      <c r="AG1049" s="326"/>
      <c r="AH1049" s="326"/>
      <c r="AI1049" s="326"/>
      <c r="AJ1049" s="335"/>
      <c r="AK1049" s="335"/>
      <c r="AL1049" s="320"/>
      <c r="AM1049" s="320" t="s">
        <v>2692</v>
      </c>
      <c r="AN1049" s="330" t="s">
        <v>2693</v>
      </c>
      <c r="AO1049" s="656" t="s">
        <v>430</v>
      </c>
      <c r="AP1049" s="656" t="s">
        <v>948</v>
      </c>
      <c r="AQ1049" s="656" t="s">
        <v>2694</v>
      </c>
      <c r="AR1049" s="657" t="s">
        <v>2695</v>
      </c>
      <c r="AS1049" s="656">
        <v>244</v>
      </c>
      <c r="AT1049" s="406">
        <v>273000</v>
      </c>
      <c r="AU1049" s="406">
        <v>273000</v>
      </c>
      <c r="AV1049" s="406">
        <v>4014104.24</v>
      </c>
      <c r="AW1049" s="406">
        <v>0</v>
      </c>
      <c r="AX1049" s="406">
        <v>0</v>
      </c>
      <c r="AY1049" s="406">
        <v>0</v>
      </c>
      <c r="AZ1049" s="490">
        <v>10101</v>
      </c>
      <c r="BA1049" s="253">
        <f t="shared" si="14"/>
        <v>0</v>
      </c>
    </row>
    <row r="1050" spans="1:53" ht="204">
      <c r="A1050" s="493">
        <v>621</v>
      </c>
      <c r="B1050" s="494" t="s">
        <v>2621</v>
      </c>
      <c r="C1050" s="651">
        <v>401000044</v>
      </c>
      <c r="D1050" s="635" t="s">
        <v>2696</v>
      </c>
      <c r="E1050" s="622" t="s">
        <v>2697</v>
      </c>
      <c r="F1050" s="652"/>
      <c r="G1050" s="652"/>
      <c r="H1050" s="636">
        <v>3</v>
      </c>
      <c r="I1050" s="652"/>
      <c r="J1050" s="636">
        <v>16</v>
      </c>
      <c r="K1050" s="653">
        <v>1</v>
      </c>
      <c r="L1050" s="636" t="s">
        <v>2698</v>
      </c>
      <c r="M1050" s="636"/>
      <c r="N1050" s="636"/>
      <c r="O1050" s="636"/>
      <c r="P1050" s="399" t="s">
        <v>2640</v>
      </c>
      <c r="Q1050" s="399" t="s">
        <v>2623</v>
      </c>
      <c r="R1050" s="636"/>
      <c r="S1050" s="636"/>
      <c r="T1050" s="636" t="s">
        <v>71</v>
      </c>
      <c r="U1050" s="636"/>
      <c r="V1050" s="339" t="s">
        <v>75</v>
      </c>
      <c r="W1050" s="654">
        <v>1</v>
      </c>
      <c r="X1050" s="636"/>
      <c r="Y1050" s="636"/>
      <c r="Z1050" s="636"/>
      <c r="AA1050" s="636"/>
      <c r="AB1050" s="399" t="s">
        <v>2676</v>
      </c>
      <c r="AC1050" s="655" t="s">
        <v>2699</v>
      </c>
      <c r="AD1050" s="326"/>
      <c r="AE1050" s="326"/>
      <c r="AF1050" s="326"/>
      <c r="AG1050" s="326"/>
      <c r="AH1050" s="326"/>
      <c r="AI1050" s="326"/>
      <c r="AJ1050" s="335"/>
      <c r="AK1050" s="335"/>
      <c r="AL1050" s="320"/>
      <c r="AM1050" s="320" t="s">
        <v>2700</v>
      </c>
      <c r="AN1050" s="330" t="s">
        <v>2701</v>
      </c>
      <c r="AO1050" s="656" t="s">
        <v>99</v>
      </c>
      <c r="AP1050" s="656" t="s">
        <v>68</v>
      </c>
      <c r="AQ1050" s="656" t="s">
        <v>2702</v>
      </c>
      <c r="AR1050" s="657" t="s">
        <v>2703</v>
      </c>
      <c r="AS1050" s="656">
        <v>244</v>
      </c>
      <c r="AT1050" s="406">
        <v>3050000</v>
      </c>
      <c r="AU1050" s="406">
        <v>3006591.91</v>
      </c>
      <c r="AV1050" s="406">
        <v>400000</v>
      </c>
      <c r="AW1050" s="406">
        <v>100000</v>
      </c>
      <c r="AX1050" s="406">
        <v>3500000</v>
      </c>
      <c r="AY1050" s="406">
        <v>3500000</v>
      </c>
      <c r="AZ1050" s="490">
        <v>10101</v>
      </c>
      <c r="BA1050" s="253">
        <f t="shared" si="14"/>
        <v>43408.089999999851</v>
      </c>
    </row>
    <row r="1051" spans="1:53" ht="89.25">
      <c r="A1051" s="493">
        <v>621</v>
      </c>
      <c r="B1051" s="494" t="s">
        <v>2621</v>
      </c>
      <c r="C1051" s="651">
        <v>402000001</v>
      </c>
      <c r="D1051" s="635" t="s">
        <v>79</v>
      </c>
      <c r="E1051" s="622" t="s">
        <v>2704</v>
      </c>
      <c r="F1051" s="652"/>
      <c r="G1051" s="652"/>
      <c r="H1051" s="636">
        <v>6</v>
      </c>
      <c r="I1051" s="652"/>
      <c r="J1051" s="636">
        <v>23</v>
      </c>
      <c r="K1051" s="653">
        <v>3</v>
      </c>
      <c r="L1051" s="636"/>
      <c r="M1051" s="636"/>
      <c r="N1051" s="636"/>
      <c r="O1051" s="636"/>
      <c r="P1051" s="399" t="s">
        <v>2705</v>
      </c>
      <c r="Q1051" s="399" t="s">
        <v>2706</v>
      </c>
      <c r="R1051" s="636"/>
      <c r="S1051" s="636"/>
      <c r="T1051" s="636">
        <v>11</v>
      </c>
      <c r="U1051" s="636">
        <v>1</v>
      </c>
      <c r="V1051" s="339" t="s">
        <v>2707</v>
      </c>
      <c r="W1051" s="654"/>
      <c r="X1051" s="636"/>
      <c r="Y1051" s="636"/>
      <c r="Z1051" s="636"/>
      <c r="AA1051" s="636"/>
      <c r="AB1051" s="399" t="s">
        <v>2708</v>
      </c>
      <c r="AC1051" s="655" t="s">
        <v>480</v>
      </c>
      <c r="AD1051" s="326"/>
      <c r="AE1051" s="326"/>
      <c r="AF1051" s="326"/>
      <c r="AG1051" s="326"/>
      <c r="AH1051" s="326"/>
      <c r="AI1051" s="326"/>
      <c r="AJ1051" s="335"/>
      <c r="AK1051" s="335"/>
      <c r="AL1051" s="320"/>
      <c r="AM1051" s="320" t="s">
        <v>222</v>
      </c>
      <c r="AN1051" s="330" t="s">
        <v>223</v>
      </c>
      <c r="AO1051" s="656" t="s">
        <v>99</v>
      </c>
      <c r="AP1051" s="656" t="s">
        <v>68</v>
      </c>
      <c r="AQ1051" s="656" t="s">
        <v>2709</v>
      </c>
      <c r="AR1051" s="657" t="s">
        <v>111</v>
      </c>
      <c r="AS1051" s="656">
        <v>122</v>
      </c>
      <c r="AT1051" s="406">
        <v>823236.5</v>
      </c>
      <c r="AU1051" s="406">
        <v>821035.67</v>
      </c>
      <c r="AV1051" s="406">
        <v>788580</v>
      </c>
      <c r="AW1051" s="406">
        <v>763780</v>
      </c>
      <c r="AX1051" s="406">
        <v>763780</v>
      </c>
      <c r="AY1051" s="406">
        <v>763780</v>
      </c>
      <c r="AZ1051" s="490">
        <v>10101</v>
      </c>
      <c r="BA1051" s="253">
        <f t="shared" si="14"/>
        <v>2200.8299999999581</v>
      </c>
    </row>
    <row r="1052" spans="1:53" ht="89.25">
      <c r="A1052" s="493">
        <v>621</v>
      </c>
      <c r="B1052" s="494" t="s">
        <v>2621</v>
      </c>
      <c r="C1052" s="651">
        <v>402000001</v>
      </c>
      <c r="D1052" s="635" t="s">
        <v>79</v>
      </c>
      <c r="E1052" s="622" t="s">
        <v>2704</v>
      </c>
      <c r="F1052" s="652"/>
      <c r="G1052" s="652"/>
      <c r="H1052" s="636">
        <v>6</v>
      </c>
      <c r="I1052" s="652"/>
      <c r="J1052" s="636">
        <v>23</v>
      </c>
      <c r="K1052" s="653">
        <v>3</v>
      </c>
      <c r="L1052" s="636"/>
      <c r="M1052" s="636"/>
      <c r="N1052" s="636"/>
      <c r="O1052" s="636"/>
      <c r="P1052" s="399" t="s">
        <v>2710</v>
      </c>
      <c r="Q1052" s="399" t="s">
        <v>2711</v>
      </c>
      <c r="R1052" s="636"/>
      <c r="S1052" s="636"/>
      <c r="T1052" s="636">
        <v>11</v>
      </c>
      <c r="U1052" s="636">
        <v>1</v>
      </c>
      <c r="V1052" s="339" t="s">
        <v>2712</v>
      </c>
      <c r="W1052" s="654"/>
      <c r="X1052" s="636"/>
      <c r="Y1052" s="636"/>
      <c r="Z1052" s="636"/>
      <c r="AA1052" s="636"/>
      <c r="AB1052" s="399" t="s">
        <v>2713</v>
      </c>
      <c r="AC1052" s="655" t="s">
        <v>480</v>
      </c>
      <c r="AD1052" s="326"/>
      <c r="AE1052" s="326"/>
      <c r="AF1052" s="326"/>
      <c r="AG1052" s="326"/>
      <c r="AH1052" s="326"/>
      <c r="AI1052" s="326"/>
      <c r="AJ1052" s="335"/>
      <c r="AK1052" s="335"/>
      <c r="AL1052" s="320"/>
      <c r="AM1052" s="320" t="s">
        <v>222</v>
      </c>
      <c r="AN1052" s="330" t="s">
        <v>223</v>
      </c>
      <c r="AO1052" s="656" t="s">
        <v>99</v>
      </c>
      <c r="AP1052" s="656" t="s">
        <v>68</v>
      </c>
      <c r="AQ1052" s="656" t="s">
        <v>2709</v>
      </c>
      <c r="AR1052" s="657" t="s">
        <v>111</v>
      </c>
      <c r="AS1052" s="656">
        <v>129</v>
      </c>
      <c r="AT1052" s="406">
        <v>230664.5</v>
      </c>
      <c r="AU1052" s="406">
        <v>230664.5</v>
      </c>
      <c r="AV1052" s="406">
        <v>230660</v>
      </c>
      <c r="AW1052" s="406">
        <v>230660</v>
      </c>
      <c r="AX1052" s="406">
        <v>230660</v>
      </c>
      <c r="AY1052" s="406">
        <v>230660</v>
      </c>
      <c r="AZ1052" s="490">
        <v>10101</v>
      </c>
      <c r="BA1052" s="253">
        <f t="shared" si="14"/>
        <v>0</v>
      </c>
    </row>
    <row r="1053" spans="1:53" ht="89.25">
      <c r="A1053" s="493">
        <v>621</v>
      </c>
      <c r="B1053" s="494" t="s">
        <v>2621</v>
      </c>
      <c r="C1053" s="651">
        <v>402000001</v>
      </c>
      <c r="D1053" s="635" t="s">
        <v>79</v>
      </c>
      <c r="E1053" s="622" t="s">
        <v>185</v>
      </c>
      <c r="F1053" s="652"/>
      <c r="G1053" s="652"/>
      <c r="H1053" s="636">
        <v>3</v>
      </c>
      <c r="I1053" s="652"/>
      <c r="J1053" s="636">
        <v>17</v>
      </c>
      <c r="K1053" s="653">
        <v>1</v>
      </c>
      <c r="L1053" s="636">
        <v>3</v>
      </c>
      <c r="M1053" s="636"/>
      <c r="N1053" s="636"/>
      <c r="O1053" s="636"/>
      <c r="P1053" s="399" t="s">
        <v>2640</v>
      </c>
      <c r="Q1053" s="399" t="s">
        <v>2623</v>
      </c>
      <c r="R1053" s="636"/>
      <c r="S1053" s="636"/>
      <c r="T1053" s="636" t="s">
        <v>71</v>
      </c>
      <c r="U1053" s="636"/>
      <c r="V1053" s="339" t="s">
        <v>75</v>
      </c>
      <c r="W1053" s="654">
        <v>1</v>
      </c>
      <c r="X1053" s="636"/>
      <c r="Y1053" s="636"/>
      <c r="Z1053" s="636"/>
      <c r="AA1053" s="636"/>
      <c r="AB1053" s="399" t="s">
        <v>2676</v>
      </c>
      <c r="AC1053" s="655" t="s">
        <v>925</v>
      </c>
      <c r="AD1053" s="326"/>
      <c r="AE1053" s="326"/>
      <c r="AF1053" s="326"/>
      <c r="AG1053" s="326"/>
      <c r="AH1053" s="326"/>
      <c r="AI1053" s="326"/>
      <c r="AJ1053" s="335"/>
      <c r="AK1053" s="335"/>
      <c r="AL1053" s="320"/>
      <c r="AM1053" s="320" t="s">
        <v>2714</v>
      </c>
      <c r="AN1053" s="330" t="s">
        <v>226</v>
      </c>
      <c r="AO1053" s="656" t="s">
        <v>99</v>
      </c>
      <c r="AP1053" s="656" t="s">
        <v>68</v>
      </c>
      <c r="AQ1053" s="656" t="s">
        <v>2709</v>
      </c>
      <c r="AR1053" s="657" t="s">
        <v>111</v>
      </c>
      <c r="AS1053" s="656" t="s">
        <v>227</v>
      </c>
      <c r="AT1053" s="406">
        <v>0</v>
      </c>
      <c r="AU1053" s="406">
        <v>0</v>
      </c>
      <c r="AV1053" s="406">
        <v>0</v>
      </c>
      <c r="AW1053" s="406">
        <v>430150</v>
      </c>
      <c r="AX1053" s="406">
        <v>430150</v>
      </c>
      <c r="AY1053" s="406">
        <v>440040</v>
      </c>
      <c r="AZ1053" s="490">
        <v>10101</v>
      </c>
      <c r="BA1053" s="253">
        <f t="shared" si="14"/>
        <v>0</v>
      </c>
    </row>
    <row r="1054" spans="1:53" ht="89.25">
      <c r="A1054" s="493">
        <v>621</v>
      </c>
      <c r="B1054" s="494" t="s">
        <v>2621</v>
      </c>
      <c r="C1054" s="651">
        <v>402000001</v>
      </c>
      <c r="D1054" s="635" t="s">
        <v>79</v>
      </c>
      <c r="E1054" s="622" t="s">
        <v>185</v>
      </c>
      <c r="F1054" s="652"/>
      <c r="G1054" s="652"/>
      <c r="H1054" s="636">
        <v>3</v>
      </c>
      <c r="I1054" s="652"/>
      <c r="J1054" s="636">
        <v>17</v>
      </c>
      <c r="K1054" s="653">
        <v>1</v>
      </c>
      <c r="L1054" s="636">
        <v>3</v>
      </c>
      <c r="M1054" s="636"/>
      <c r="N1054" s="636"/>
      <c r="O1054" s="636"/>
      <c r="P1054" s="399" t="s">
        <v>2640</v>
      </c>
      <c r="Q1054" s="399" t="s">
        <v>2623</v>
      </c>
      <c r="R1054" s="636"/>
      <c r="S1054" s="636"/>
      <c r="T1054" s="636" t="s">
        <v>71</v>
      </c>
      <c r="U1054" s="636"/>
      <c r="V1054" s="339" t="s">
        <v>75</v>
      </c>
      <c r="W1054" s="654">
        <v>1</v>
      </c>
      <c r="X1054" s="636"/>
      <c r="Y1054" s="636"/>
      <c r="Z1054" s="636"/>
      <c r="AA1054" s="636"/>
      <c r="AB1054" s="399" t="s">
        <v>2676</v>
      </c>
      <c r="AC1054" s="655" t="s">
        <v>925</v>
      </c>
      <c r="AD1054" s="326"/>
      <c r="AE1054" s="326"/>
      <c r="AF1054" s="326"/>
      <c r="AG1054" s="326"/>
      <c r="AH1054" s="326"/>
      <c r="AI1054" s="326"/>
      <c r="AJ1054" s="335"/>
      <c r="AK1054" s="335"/>
      <c r="AL1054" s="320"/>
      <c r="AM1054" s="320" t="s">
        <v>2714</v>
      </c>
      <c r="AN1054" s="330" t="s">
        <v>226</v>
      </c>
      <c r="AO1054" s="656" t="s">
        <v>99</v>
      </c>
      <c r="AP1054" s="656" t="s">
        <v>68</v>
      </c>
      <c r="AQ1054" s="656" t="s">
        <v>2709</v>
      </c>
      <c r="AR1054" s="657" t="s">
        <v>111</v>
      </c>
      <c r="AS1054" s="656">
        <v>244</v>
      </c>
      <c r="AT1054" s="406">
        <v>3539357.25</v>
      </c>
      <c r="AU1054" s="406">
        <v>3532603.7</v>
      </c>
      <c r="AV1054" s="406">
        <v>3174281.59</v>
      </c>
      <c r="AW1054" s="406">
        <f>6027527-3198337-430150</f>
        <v>2399040</v>
      </c>
      <c r="AX1054" s="406">
        <f>6109077-3198337-430150</f>
        <v>2480590</v>
      </c>
      <c r="AY1054" s="406">
        <f>6118967-3198337-440040</f>
        <v>2480590</v>
      </c>
      <c r="AZ1054" s="490">
        <v>10101</v>
      </c>
      <c r="BA1054" s="253">
        <f t="shared" si="14"/>
        <v>6753.5499999998137</v>
      </c>
    </row>
    <row r="1055" spans="1:53" ht="191.25">
      <c r="A1055" s="493">
        <v>621</v>
      </c>
      <c r="B1055" s="494" t="s">
        <v>2621</v>
      </c>
      <c r="C1055" s="651" t="s">
        <v>2715</v>
      </c>
      <c r="D1055" s="635" t="s">
        <v>1045</v>
      </c>
      <c r="E1055" s="622" t="s">
        <v>185</v>
      </c>
      <c r="F1055" s="652"/>
      <c r="G1055" s="652"/>
      <c r="H1055" s="636">
        <v>3</v>
      </c>
      <c r="I1055" s="652"/>
      <c r="J1055" s="636">
        <v>17</v>
      </c>
      <c r="K1055" s="653">
        <v>1</v>
      </c>
      <c r="L1055" s="636">
        <v>3</v>
      </c>
      <c r="M1055" s="636"/>
      <c r="N1055" s="636"/>
      <c r="O1055" s="636"/>
      <c r="P1055" s="399" t="s">
        <v>2640</v>
      </c>
      <c r="Q1055" s="399" t="s">
        <v>2623</v>
      </c>
      <c r="R1055" s="636"/>
      <c r="S1055" s="636"/>
      <c r="T1055" s="636" t="s">
        <v>71</v>
      </c>
      <c r="U1055" s="636"/>
      <c r="V1055" s="339" t="s">
        <v>75</v>
      </c>
      <c r="W1055" s="654">
        <v>1</v>
      </c>
      <c r="X1055" s="636"/>
      <c r="Y1055" s="636"/>
      <c r="Z1055" s="636"/>
      <c r="AA1055" s="636"/>
      <c r="AB1055" s="399" t="s">
        <v>2676</v>
      </c>
      <c r="AC1055" s="655" t="s">
        <v>2716</v>
      </c>
      <c r="AD1055" s="326"/>
      <c r="AE1055" s="326"/>
      <c r="AF1055" s="326"/>
      <c r="AG1055" s="326"/>
      <c r="AH1055" s="326"/>
      <c r="AI1055" s="326"/>
      <c r="AJ1055" s="335"/>
      <c r="AK1055" s="335"/>
      <c r="AL1055" s="320"/>
      <c r="AM1055" s="320" t="s">
        <v>2717</v>
      </c>
      <c r="AN1055" s="330" t="s">
        <v>1669</v>
      </c>
      <c r="AO1055" s="656" t="s">
        <v>99</v>
      </c>
      <c r="AP1055" s="656" t="s">
        <v>68</v>
      </c>
      <c r="AQ1055" s="656" t="s">
        <v>2718</v>
      </c>
      <c r="AR1055" s="657" t="s">
        <v>1047</v>
      </c>
      <c r="AS1055" s="656">
        <v>244</v>
      </c>
      <c r="AT1055" s="406">
        <v>29853.48</v>
      </c>
      <c r="AU1055" s="406">
        <v>29519.9</v>
      </c>
      <c r="AV1055" s="406"/>
      <c r="AW1055" s="406"/>
      <c r="AX1055" s="406"/>
      <c r="AY1055" s="406"/>
      <c r="AZ1055" s="490">
        <v>10101</v>
      </c>
      <c r="BA1055" s="253">
        <f t="shared" si="14"/>
        <v>333.57999999999811</v>
      </c>
    </row>
    <row r="1056" spans="1:53" ht="191.25">
      <c r="A1056" s="493">
        <v>621</v>
      </c>
      <c r="B1056" s="494" t="s">
        <v>2621</v>
      </c>
      <c r="C1056" s="651" t="s">
        <v>2715</v>
      </c>
      <c r="D1056" s="635" t="s">
        <v>1045</v>
      </c>
      <c r="E1056" s="622" t="s">
        <v>185</v>
      </c>
      <c r="F1056" s="652"/>
      <c r="G1056" s="652"/>
      <c r="H1056" s="636">
        <v>3</v>
      </c>
      <c r="I1056" s="652"/>
      <c r="J1056" s="636">
        <v>17</v>
      </c>
      <c r="K1056" s="653">
        <v>1</v>
      </c>
      <c r="L1056" s="636">
        <v>3</v>
      </c>
      <c r="M1056" s="636"/>
      <c r="N1056" s="636"/>
      <c r="O1056" s="636"/>
      <c r="P1056" s="399" t="s">
        <v>2640</v>
      </c>
      <c r="Q1056" s="399" t="s">
        <v>2623</v>
      </c>
      <c r="R1056" s="636"/>
      <c r="S1056" s="636"/>
      <c r="T1056" s="636" t="s">
        <v>71</v>
      </c>
      <c r="U1056" s="636"/>
      <c r="V1056" s="339" t="s">
        <v>75</v>
      </c>
      <c r="W1056" s="654">
        <v>1</v>
      </c>
      <c r="X1056" s="636"/>
      <c r="Y1056" s="636"/>
      <c r="Z1056" s="636"/>
      <c r="AA1056" s="636"/>
      <c r="AB1056" s="399" t="s">
        <v>2676</v>
      </c>
      <c r="AC1056" s="655" t="s">
        <v>2716</v>
      </c>
      <c r="AD1056" s="326"/>
      <c r="AE1056" s="326"/>
      <c r="AF1056" s="326"/>
      <c r="AG1056" s="326"/>
      <c r="AH1056" s="326"/>
      <c r="AI1056" s="326"/>
      <c r="AJ1056" s="335"/>
      <c r="AK1056" s="335"/>
      <c r="AL1056" s="320"/>
      <c r="AM1056" s="320" t="s">
        <v>2717</v>
      </c>
      <c r="AN1056" s="330" t="s">
        <v>1669</v>
      </c>
      <c r="AO1056" s="656" t="s">
        <v>99</v>
      </c>
      <c r="AP1056" s="656" t="s">
        <v>68</v>
      </c>
      <c r="AQ1056" s="656" t="s">
        <v>2719</v>
      </c>
      <c r="AR1056" s="657" t="s">
        <v>1047</v>
      </c>
      <c r="AS1056" s="656">
        <v>244</v>
      </c>
      <c r="AT1056" s="406">
        <v>0</v>
      </c>
      <c r="AU1056" s="406">
        <v>0</v>
      </c>
      <c r="AV1056" s="406">
        <v>36240</v>
      </c>
      <c r="AW1056" s="406">
        <v>36240</v>
      </c>
      <c r="AX1056" s="406">
        <v>36240</v>
      </c>
      <c r="AY1056" s="406">
        <v>36240</v>
      </c>
      <c r="AZ1056" s="490">
        <v>10101</v>
      </c>
      <c r="BA1056" s="253">
        <f t="shared" si="14"/>
        <v>0</v>
      </c>
    </row>
    <row r="1057" spans="1:55" ht="89.25">
      <c r="A1057" s="493">
        <v>621</v>
      </c>
      <c r="B1057" s="494" t="s">
        <v>2621</v>
      </c>
      <c r="C1057" s="651">
        <v>402000001</v>
      </c>
      <c r="D1057" s="635" t="s">
        <v>79</v>
      </c>
      <c r="E1057" s="622" t="s">
        <v>185</v>
      </c>
      <c r="F1057" s="652"/>
      <c r="G1057" s="652"/>
      <c r="H1057" s="636">
        <v>3</v>
      </c>
      <c r="I1057" s="652"/>
      <c r="J1057" s="636">
        <v>17</v>
      </c>
      <c r="K1057" s="653">
        <v>1</v>
      </c>
      <c r="L1057" s="636">
        <v>3</v>
      </c>
      <c r="M1057" s="636"/>
      <c r="N1057" s="636"/>
      <c r="O1057" s="636"/>
      <c r="P1057" s="399" t="s">
        <v>2640</v>
      </c>
      <c r="Q1057" s="399" t="s">
        <v>2623</v>
      </c>
      <c r="R1057" s="636"/>
      <c r="S1057" s="636"/>
      <c r="T1057" s="636" t="s">
        <v>71</v>
      </c>
      <c r="U1057" s="636"/>
      <c r="V1057" s="339" t="s">
        <v>75</v>
      </c>
      <c r="W1057" s="654">
        <v>1</v>
      </c>
      <c r="X1057" s="636"/>
      <c r="Y1057" s="636"/>
      <c r="Z1057" s="636"/>
      <c r="AA1057" s="636"/>
      <c r="AB1057" s="399" t="s">
        <v>2676</v>
      </c>
      <c r="AC1057" s="655" t="s">
        <v>2720</v>
      </c>
      <c r="AD1057" s="326"/>
      <c r="AE1057" s="326"/>
      <c r="AF1057" s="326"/>
      <c r="AG1057" s="326"/>
      <c r="AH1057" s="326"/>
      <c r="AI1057" s="326"/>
      <c r="AJ1057" s="335"/>
      <c r="AK1057" s="335"/>
      <c r="AL1057" s="320"/>
      <c r="AM1057" s="320" t="s">
        <v>2721</v>
      </c>
      <c r="AN1057" s="330" t="s">
        <v>226</v>
      </c>
      <c r="AO1057" s="656" t="s">
        <v>99</v>
      </c>
      <c r="AP1057" s="656" t="s">
        <v>68</v>
      </c>
      <c r="AQ1057" s="656" t="s">
        <v>2709</v>
      </c>
      <c r="AR1057" s="657" t="s">
        <v>111</v>
      </c>
      <c r="AS1057" s="656">
        <v>851</v>
      </c>
      <c r="AT1057" s="406">
        <v>215000</v>
      </c>
      <c r="AU1057" s="406">
        <v>142015</v>
      </c>
      <c r="AV1057" s="406">
        <v>202200</v>
      </c>
      <c r="AW1057" s="406">
        <v>200000</v>
      </c>
      <c r="AX1057" s="406">
        <v>200000</v>
      </c>
      <c r="AY1057" s="406">
        <v>200000</v>
      </c>
      <c r="AZ1057" s="490">
        <v>10101</v>
      </c>
      <c r="BA1057" s="253">
        <f t="shared" si="14"/>
        <v>72985</v>
      </c>
    </row>
    <row r="1058" spans="1:55" ht="89.25">
      <c r="A1058" s="493">
        <v>621</v>
      </c>
      <c r="B1058" s="494" t="s">
        <v>2621</v>
      </c>
      <c r="C1058" s="651">
        <v>402000001</v>
      </c>
      <c r="D1058" s="635" t="s">
        <v>79</v>
      </c>
      <c r="E1058" s="622" t="s">
        <v>185</v>
      </c>
      <c r="F1058" s="652"/>
      <c r="G1058" s="652"/>
      <c r="H1058" s="636">
        <v>3</v>
      </c>
      <c r="I1058" s="652"/>
      <c r="J1058" s="636">
        <v>17</v>
      </c>
      <c r="K1058" s="653">
        <v>1</v>
      </c>
      <c r="L1058" s="636">
        <v>3</v>
      </c>
      <c r="M1058" s="636"/>
      <c r="N1058" s="636"/>
      <c r="O1058" s="636"/>
      <c r="P1058" s="399" t="s">
        <v>2640</v>
      </c>
      <c r="Q1058" s="399" t="s">
        <v>2623</v>
      </c>
      <c r="R1058" s="636"/>
      <c r="S1058" s="636"/>
      <c r="T1058" s="636" t="s">
        <v>71</v>
      </c>
      <c r="U1058" s="636"/>
      <c r="V1058" s="339" t="s">
        <v>75</v>
      </c>
      <c r="W1058" s="654">
        <v>1</v>
      </c>
      <c r="X1058" s="636"/>
      <c r="Y1058" s="636"/>
      <c r="Z1058" s="636"/>
      <c r="AA1058" s="636"/>
      <c r="AB1058" s="399" t="s">
        <v>2676</v>
      </c>
      <c r="AC1058" s="655" t="s">
        <v>2720</v>
      </c>
      <c r="AD1058" s="326"/>
      <c r="AE1058" s="326"/>
      <c r="AF1058" s="326"/>
      <c r="AG1058" s="326"/>
      <c r="AH1058" s="326"/>
      <c r="AI1058" s="326"/>
      <c r="AJ1058" s="335"/>
      <c r="AK1058" s="335"/>
      <c r="AL1058" s="320"/>
      <c r="AM1058" s="320" t="s">
        <v>2721</v>
      </c>
      <c r="AN1058" s="330" t="s">
        <v>226</v>
      </c>
      <c r="AO1058" s="656" t="s">
        <v>99</v>
      </c>
      <c r="AP1058" s="656" t="s">
        <v>68</v>
      </c>
      <c r="AQ1058" s="656" t="s">
        <v>2709</v>
      </c>
      <c r="AR1058" s="657" t="s">
        <v>111</v>
      </c>
      <c r="AS1058" s="656">
        <v>852</v>
      </c>
      <c r="AT1058" s="406">
        <v>10300</v>
      </c>
      <c r="AU1058" s="406">
        <v>10283</v>
      </c>
      <c r="AV1058" s="406">
        <v>10800</v>
      </c>
      <c r="AW1058" s="406">
        <v>10800</v>
      </c>
      <c r="AX1058" s="406">
        <v>10800</v>
      </c>
      <c r="AY1058" s="406">
        <v>10800</v>
      </c>
      <c r="AZ1058" s="490">
        <v>10101</v>
      </c>
      <c r="BA1058" s="253">
        <f t="shared" si="14"/>
        <v>17</v>
      </c>
    </row>
    <row r="1059" spans="1:55" ht="89.25">
      <c r="A1059" s="493">
        <v>621</v>
      </c>
      <c r="B1059" s="494" t="s">
        <v>2621</v>
      </c>
      <c r="C1059" s="651">
        <v>402000001</v>
      </c>
      <c r="D1059" s="635" t="s">
        <v>79</v>
      </c>
      <c r="E1059" s="622" t="s">
        <v>185</v>
      </c>
      <c r="F1059" s="652"/>
      <c r="G1059" s="652"/>
      <c r="H1059" s="636">
        <v>3</v>
      </c>
      <c r="I1059" s="652"/>
      <c r="J1059" s="636">
        <v>17</v>
      </c>
      <c r="K1059" s="653">
        <v>1</v>
      </c>
      <c r="L1059" s="636">
        <v>3</v>
      </c>
      <c r="M1059" s="636"/>
      <c r="N1059" s="636"/>
      <c r="O1059" s="636"/>
      <c r="P1059" s="399" t="s">
        <v>2640</v>
      </c>
      <c r="Q1059" s="399" t="s">
        <v>2722</v>
      </c>
      <c r="R1059" s="636"/>
      <c r="S1059" s="636"/>
      <c r="T1059" s="636" t="s">
        <v>71</v>
      </c>
      <c r="U1059" s="636"/>
      <c r="V1059" s="339" t="s">
        <v>75</v>
      </c>
      <c r="W1059" s="654">
        <v>1</v>
      </c>
      <c r="X1059" s="636"/>
      <c r="Y1059" s="636"/>
      <c r="Z1059" s="636"/>
      <c r="AA1059" s="636"/>
      <c r="AB1059" s="399" t="s">
        <v>2676</v>
      </c>
      <c r="AC1059" s="655" t="s">
        <v>2720</v>
      </c>
      <c r="AD1059" s="326"/>
      <c r="AE1059" s="326"/>
      <c r="AF1059" s="326"/>
      <c r="AG1059" s="326"/>
      <c r="AH1059" s="326"/>
      <c r="AI1059" s="326"/>
      <c r="AJ1059" s="335"/>
      <c r="AK1059" s="335"/>
      <c r="AL1059" s="320"/>
      <c r="AM1059" s="320" t="s">
        <v>2721</v>
      </c>
      <c r="AN1059" s="330" t="s">
        <v>226</v>
      </c>
      <c r="AO1059" s="656" t="s">
        <v>99</v>
      </c>
      <c r="AP1059" s="656" t="s">
        <v>68</v>
      </c>
      <c r="AQ1059" s="656" t="s">
        <v>2709</v>
      </c>
      <c r="AR1059" s="657" t="s">
        <v>111</v>
      </c>
      <c r="AS1059" s="656">
        <v>853</v>
      </c>
      <c r="AT1059" s="406">
        <v>1000</v>
      </c>
      <c r="AU1059" s="406">
        <v>500</v>
      </c>
      <c r="AV1059" s="406">
        <v>1000</v>
      </c>
      <c r="AW1059" s="406">
        <v>1000</v>
      </c>
      <c r="AX1059" s="406">
        <v>1000</v>
      </c>
      <c r="AY1059" s="406">
        <v>1000</v>
      </c>
      <c r="AZ1059" s="490">
        <v>10101</v>
      </c>
      <c r="BA1059" s="253">
        <f t="shared" si="14"/>
        <v>500</v>
      </c>
    </row>
    <row r="1060" spans="1:55" ht="357">
      <c r="A1060" s="493">
        <v>621</v>
      </c>
      <c r="B1060" s="494" t="s">
        <v>2621</v>
      </c>
      <c r="C1060" s="651">
        <v>402000001</v>
      </c>
      <c r="D1060" s="635" t="s">
        <v>79</v>
      </c>
      <c r="E1060" s="622" t="s">
        <v>2723</v>
      </c>
      <c r="F1060" s="652"/>
      <c r="G1060" s="652"/>
      <c r="H1060" s="636" t="s">
        <v>2724</v>
      </c>
      <c r="I1060" s="652"/>
      <c r="J1060" s="636" t="s">
        <v>2725</v>
      </c>
      <c r="K1060" s="653" t="s">
        <v>323</v>
      </c>
      <c r="L1060" s="636" t="s">
        <v>94</v>
      </c>
      <c r="M1060" s="636"/>
      <c r="N1060" s="636"/>
      <c r="O1060" s="636"/>
      <c r="P1060" s="399" t="s">
        <v>2726</v>
      </c>
      <c r="Q1060" s="399" t="s">
        <v>2727</v>
      </c>
      <c r="R1060" s="636"/>
      <c r="S1060" s="636"/>
      <c r="T1060" s="636" t="s">
        <v>85</v>
      </c>
      <c r="U1060" s="636"/>
      <c r="V1060" s="339" t="s">
        <v>2728</v>
      </c>
      <c r="W1060" s="654" t="s">
        <v>88</v>
      </c>
      <c r="X1060" s="636"/>
      <c r="Y1060" s="636"/>
      <c r="Z1060" s="636"/>
      <c r="AA1060" s="636"/>
      <c r="AB1060" s="399" t="s">
        <v>2729</v>
      </c>
      <c r="AC1060" s="655" t="s">
        <v>2730</v>
      </c>
      <c r="AD1060" s="326"/>
      <c r="AE1060" s="326"/>
      <c r="AF1060" s="326"/>
      <c r="AG1060" s="326"/>
      <c r="AH1060" s="326"/>
      <c r="AI1060" s="326"/>
      <c r="AJ1060" s="335"/>
      <c r="AK1060" s="335"/>
      <c r="AL1060" s="320"/>
      <c r="AM1060" s="320" t="s">
        <v>2731</v>
      </c>
      <c r="AN1060" s="330" t="s">
        <v>2732</v>
      </c>
      <c r="AO1060" s="656" t="s">
        <v>99</v>
      </c>
      <c r="AP1060" s="656" t="s">
        <v>68</v>
      </c>
      <c r="AQ1060" s="656" t="s">
        <v>2733</v>
      </c>
      <c r="AR1060" s="657" t="s">
        <v>121</v>
      </c>
      <c r="AS1060" s="656">
        <v>129</v>
      </c>
      <c r="AT1060" s="406">
        <v>508765.62</v>
      </c>
      <c r="AU1060" s="406">
        <v>508765.62</v>
      </c>
      <c r="AV1060" s="406">
        <v>0</v>
      </c>
      <c r="AW1060" s="406">
        <v>0</v>
      </c>
      <c r="AX1060" s="406">
        <v>0</v>
      </c>
      <c r="AY1060" s="406">
        <v>0</v>
      </c>
      <c r="AZ1060" s="490">
        <v>10306</v>
      </c>
      <c r="BA1060" s="253">
        <f t="shared" si="14"/>
        <v>0</v>
      </c>
    </row>
    <row r="1061" spans="1:55" ht="229.5">
      <c r="A1061" s="493">
        <v>621</v>
      </c>
      <c r="B1061" s="494" t="s">
        <v>2621</v>
      </c>
      <c r="C1061" s="651">
        <v>402000001</v>
      </c>
      <c r="D1061" s="635" t="s">
        <v>79</v>
      </c>
      <c r="E1061" s="622" t="s">
        <v>2723</v>
      </c>
      <c r="F1061" s="652"/>
      <c r="G1061" s="652"/>
      <c r="H1061" s="636" t="s">
        <v>2724</v>
      </c>
      <c r="I1061" s="652"/>
      <c r="J1061" s="636" t="s">
        <v>2725</v>
      </c>
      <c r="K1061" s="653" t="s">
        <v>323</v>
      </c>
      <c r="L1061" s="636" t="s">
        <v>94</v>
      </c>
      <c r="M1061" s="636"/>
      <c r="N1061" s="636"/>
      <c r="O1061" s="636"/>
      <c r="P1061" s="399" t="s">
        <v>2726</v>
      </c>
      <c r="Q1061" s="399" t="s">
        <v>2734</v>
      </c>
      <c r="R1061" s="636"/>
      <c r="S1061" s="636"/>
      <c r="T1061" s="636" t="s">
        <v>85</v>
      </c>
      <c r="U1061" s="636"/>
      <c r="V1061" s="339" t="s">
        <v>2728</v>
      </c>
      <c r="W1061" s="654" t="s">
        <v>88</v>
      </c>
      <c r="X1061" s="636"/>
      <c r="Y1061" s="636"/>
      <c r="Z1061" s="636"/>
      <c r="AA1061" s="636"/>
      <c r="AB1061" s="399" t="s">
        <v>2708</v>
      </c>
      <c r="AC1061" s="655" t="s">
        <v>2730</v>
      </c>
      <c r="AD1061" s="326"/>
      <c r="AE1061" s="326"/>
      <c r="AF1061" s="326"/>
      <c r="AG1061" s="326"/>
      <c r="AH1061" s="326"/>
      <c r="AI1061" s="326"/>
      <c r="AJ1061" s="335"/>
      <c r="AK1061" s="335"/>
      <c r="AL1061" s="320"/>
      <c r="AM1061" s="320" t="s">
        <v>2731</v>
      </c>
      <c r="AN1061" s="330" t="s">
        <v>2732</v>
      </c>
      <c r="AO1061" s="656" t="s">
        <v>99</v>
      </c>
      <c r="AP1061" s="656" t="s">
        <v>68</v>
      </c>
      <c r="AQ1061" s="656" t="s">
        <v>2733</v>
      </c>
      <c r="AR1061" s="657" t="s">
        <v>121</v>
      </c>
      <c r="AS1061" s="656">
        <v>129</v>
      </c>
      <c r="AT1061" s="406">
        <v>10264175.609999999</v>
      </c>
      <c r="AU1061" s="406">
        <v>10264175.609999999</v>
      </c>
      <c r="AV1061" s="406">
        <v>12441901.01</v>
      </c>
      <c r="AW1061" s="406">
        <v>12440673.380000001</v>
      </c>
      <c r="AX1061" s="406">
        <v>12440673.380000001</v>
      </c>
      <c r="AY1061" s="406">
        <v>12440673.380000001</v>
      </c>
      <c r="AZ1061" s="490">
        <v>10101</v>
      </c>
      <c r="BA1061" s="253">
        <f t="shared" si="14"/>
        <v>0</v>
      </c>
      <c r="BC1061" s="253">
        <f>AT1060+AT1061</f>
        <v>10772941.229999999</v>
      </c>
    </row>
    <row r="1062" spans="1:55" ht="127.5">
      <c r="A1062" s="493">
        <v>621</v>
      </c>
      <c r="B1062" s="494" t="s">
        <v>2621</v>
      </c>
      <c r="C1062" s="651">
        <v>402000001</v>
      </c>
      <c r="D1062" s="635" t="s">
        <v>79</v>
      </c>
      <c r="E1062" s="622" t="s">
        <v>2735</v>
      </c>
      <c r="F1062" s="652"/>
      <c r="G1062" s="652"/>
      <c r="H1062" s="636">
        <v>7</v>
      </c>
      <c r="I1062" s="652"/>
      <c r="J1062" s="636">
        <v>26</v>
      </c>
      <c r="K1062" s="653"/>
      <c r="L1062" s="636"/>
      <c r="M1062" s="636"/>
      <c r="N1062" s="636"/>
      <c r="O1062" s="636"/>
      <c r="P1062" s="399" t="s">
        <v>2736</v>
      </c>
      <c r="Q1062" s="399" t="s">
        <v>219</v>
      </c>
      <c r="R1062" s="636"/>
      <c r="S1062" s="636"/>
      <c r="T1062" s="636"/>
      <c r="U1062" s="636"/>
      <c r="V1062" s="339">
        <v>13</v>
      </c>
      <c r="W1062" s="654" t="s">
        <v>2737</v>
      </c>
      <c r="X1062" s="636"/>
      <c r="Y1062" s="636"/>
      <c r="Z1062" s="636"/>
      <c r="AA1062" s="636"/>
      <c r="AB1062" s="399" t="s">
        <v>2738</v>
      </c>
      <c r="AC1062" s="655" t="s">
        <v>175</v>
      </c>
      <c r="AD1062" s="326"/>
      <c r="AE1062" s="326"/>
      <c r="AF1062" s="326"/>
      <c r="AG1062" s="326"/>
      <c r="AH1062" s="326"/>
      <c r="AI1062" s="326"/>
      <c r="AJ1062" s="335"/>
      <c r="AK1062" s="335"/>
      <c r="AL1062" s="320"/>
      <c r="AM1062" s="320" t="s">
        <v>173</v>
      </c>
      <c r="AN1062" s="330" t="s">
        <v>174</v>
      </c>
      <c r="AO1062" s="656" t="s">
        <v>99</v>
      </c>
      <c r="AP1062" s="656" t="s">
        <v>68</v>
      </c>
      <c r="AQ1062" s="656" t="s">
        <v>2739</v>
      </c>
      <c r="AR1062" s="657" t="s">
        <v>101</v>
      </c>
      <c r="AS1062" s="656" t="s">
        <v>113</v>
      </c>
      <c r="AT1062" s="406">
        <v>18388.78</v>
      </c>
      <c r="AU1062" s="406">
        <v>18388.78</v>
      </c>
      <c r="AV1062" s="406">
        <v>0</v>
      </c>
      <c r="AW1062" s="406">
        <v>0</v>
      </c>
      <c r="AX1062" s="406">
        <v>0</v>
      </c>
      <c r="AY1062" s="406">
        <v>0</v>
      </c>
      <c r="AZ1062" s="490">
        <v>10101</v>
      </c>
      <c r="BA1062" s="253">
        <f t="shared" si="14"/>
        <v>0</v>
      </c>
    </row>
    <row r="1063" spans="1:55" ht="89.25">
      <c r="A1063" s="493">
        <v>621</v>
      </c>
      <c r="B1063" s="494" t="s">
        <v>2621</v>
      </c>
      <c r="C1063" s="651">
        <v>402000001</v>
      </c>
      <c r="D1063" s="635" t="s">
        <v>79</v>
      </c>
      <c r="E1063" s="622" t="s">
        <v>185</v>
      </c>
      <c r="F1063" s="652"/>
      <c r="G1063" s="652"/>
      <c r="H1063" s="636">
        <v>3</v>
      </c>
      <c r="I1063" s="652"/>
      <c r="J1063" s="636" t="s">
        <v>2740</v>
      </c>
      <c r="K1063" s="653">
        <v>1</v>
      </c>
      <c r="L1063" s="636">
        <v>9</v>
      </c>
      <c r="M1063" s="636"/>
      <c r="N1063" s="636"/>
      <c r="O1063" s="636"/>
      <c r="P1063" s="399" t="s">
        <v>2741</v>
      </c>
      <c r="Q1063" s="399" t="s">
        <v>2623</v>
      </c>
      <c r="R1063" s="636"/>
      <c r="S1063" s="636"/>
      <c r="T1063" s="636" t="s">
        <v>71</v>
      </c>
      <c r="U1063" s="636"/>
      <c r="V1063" s="339" t="s">
        <v>75</v>
      </c>
      <c r="W1063" s="654">
        <v>1</v>
      </c>
      <c r="X1063" s="636"/>
      <c r="Y1063" s="636"/>
      <c r="Z1063" s="636"/>
      <c r="AA1063" s="636"/>
      <c r="AB1063" s="399" t="s">
        <v>2742</v>
      </c>
      <c r="AC1063" s="655" t="s">
        <v>2625</v>
      </c>
      <c r="AD1063" s="326"/>
      <c r="AE1063" s="326"/>
      <c r="AF1063" s="326"/>
      <c r="AG1063" s="326"/>
      <c r="AH1063" s="326"/>
      <c r="AI1063" s="326"/>
      <c r="AJ1063" s="335"/>
      <c r="AK1063" s="335"/>
      <c r="AL1063" s="320"/>
      <c r="AM1063" s="320" t="s">
        <v>2743</v>
      </c>
      <c r="AN1063" s="330" t="s">
        <v>2627</v>
      </c>
      <c r="AO1063" s="656" t="s">
        <v>99</v>
      </c>
      <c r="AP1063" s="656" t="s">
        <v>68</v>
      </c>
      <c r="AQ1063" s="656" t="s">
        <v>2744</v>
      </c>
      <c r="AR1063" s="657" t="s">
        <v>104</v>
      </c>
      <c r="AS1063" s="656">
        <v>831</v>
      </c>
      <c r="AT1063" s="406">
        <v>50000</v>
      </c>
      <c r="AU1063" s="406">
        <v>13000</v>
      </c>
      <c r="AV1063" s="406">
        <v>50000</v>
      </c>
      <c r="AW1063" s="406">
        <v>50000</v>
      </c>
      <c r="AX1063" s="406">
        <v>50000</v>
      </c>
      <c r="AY1063" s="406">
        <v>50000</v>
      </c>
      <c r="AZ1063" s="490">
        <v>10101</v>
      </c>
      <c r="BA1063" s="253">
        <f t="shared" si="14"/>
        <v>37000</v>
      </c>
    </row>
    <row r="1064" spans="1:55" ht="127.5">
      <c r="A1064" s="493">
        <v>621</v>
      </c>
      <c r="B1064" s="494" t="s">
        <v>2621</v>
      </c>
      <c r="C1064" s="651">
        <v>402000001</v>
      </c>
      <c r="D1064" s="635" t="s">
        <v>79</v>
      </c>
      <c r="E1064" s="622" t="s">
        <v>2745</v>
      </c>
      <c r="F1064" s="652"/>
      <c r="G1064" s="652"/>
      <c r="H1064" s="636">
        <v>7</v>
      </c>
      <c r="I1064" s="652"/>
      <c r="J1064" s="636">
        <v>26</v>
      </c>
      <c r="K1064" s="653"/>
      <c r="L1064" s="636"/>
      <c r="M1064" s="636"/>
      <c r="N1064" s="636"/>
      <c r="O1064" s="636"/>
      <c r="P1064" s="399" t="s">
        <v>2746</v>
      </c>
      <c r="Q1064" s="399" t="s">
        <v>219</v>
      </c>
      <c r="R1064" s="636"/>
      <c r="S1064" s="636"/>
      <c r="T1064" s="636"/>
      <c r="U1064" s="636"/>
      <c r="V1064" s="339">
        <v>13</v>
      </c>
      <c r="W1064" s="654" t="s">
        <v>2747</v>
      </c>
      <c r="X1064" s="636"/>
      <c r="Y1064" s="636"/>
      <c r="Z1064" s="636"/>
      <c r="AA1064" s="636"/>
      <c r="AB1064" s="399" t="s">
        <v>220</v>
      </c>
      <c r="AC1064" s="655" t="s">
        <v>175</v>
      </c>
      <c r="AD1064" s="326"/>
      <c r="AE1064" s="326"/>
      <c r="AF1064" s="326"/>
      <c r="AG1064" s="326"/>
      <c r="AH1064" s="326"/>
      <c r="AI1064" s="326"/>
      <c r="AJ1064" s="335"/>
      <c r="AK1064" s="335"/>
      <c r="AL1064" s="320"/>
      <c r="AM1064" s="320" t="s">
        <v>173</v>
      </c>
      <c r="AN1064" s="330" t="s">
        <v>174</v>
      </c>
      <c r="AO1064" s="656" t="s">
        <v>99</v>
      </c>
      <c r="AP1064" s="656" t="s">
        <v>68</v>
      </c>
      <c r="AQ1064" s="656" t="s">
        <v>2739</v>
      </c>
      <c r="AR1064" s="657" t="s">
        <v>101</v>
      </c>
      <c r="AS1064" s="656" t="s">
        <v>115</v>
      </c>
      <c r="AT1064" s="406">
        <v>60890</v>
      </c>
      <c r="AU1064" s="406">
        <v>60890</v>
      </c>
      <c r="AV1064" s="406">
        <v>0</v>
      </c>
      <c r="AW1064" s="406">
        <v>0</v>
      </c>
      <c r="AX1064" s="406">
        <v>0</v>
      </c>
      <c r="AY1064" s="406">
        <v>0</v>
      </c>
      <c r="AZ1064" s="490">
        <v>10101</v>
      </c>
      <c r="BA1064" s="253">
        <f t="shared" si="14"/>
        <v>0</v>
      </c>
    </row>
    <row r="1065" spans="1:55" ht="357">
      <c r="A1065" s="493">
        <v>621</v>
      </c>
      <c r="B1065" s="494" t="s">
        <v>2621</v>
      </c>
      <c r="C1065" s="651">
        <v>402000002</v>
      </c>
      <c r="D1065" s="635" t="s">
        <v>91</v>
      </c>
      <c r="E1065" s="622" t="s">
        <v>2748</v>
      </c>
      <c r="F1065" s="652"/>
      <c r="G1065" s="652"/>
      <c r="H1065" s="636" t="s">
        <v>2724</v>
      </c>
      <c r="I1065" s="652"/>
      <c r="J1065" s="636" t="s">
        <v>2749</v>
      </c>
      <c r="K1065" s="653" t="s">
        <v>2750</v>
      </c>
      <c r="L1065" s="636" t="s">
        <v>85</v>
      </c>
      <c r="M1065" s="636"/>
      <c r="N1065" s="636"/>
      <c r="O1065" s="636"/>
      <c r="P1065" s="399" t="s">
        <v>2726</v>
      </c>
      <c r="Q1065" s="399" t="s">
        <v>2751</v>
      </c>
      <c r="R1065" s="636"/>
      <c r="S1065" s="636"/>
      <c r="T1065" s="636" t="s">
        <v>94</v>
      </c>
      <c r="U1065" s="636"/>
      <c r="V1065" s="339" t="s">
        <v>2752</v>
      </c>
      <c r="W1065" s="654" t="s">
        <v>88</v>
      </c>
      <c r="X1065" s="636"/>
      <c r="Y1065" s="636"/>
      <c r="Z1065" s="636"/>
      <c r="AA1065" s="636"/>
      <c r="AB1065" s="399" t="s">
        <v>2753</v>
      </c>
      <c r="AC1065" s="655" t="s">
        <v>2730</v>
      </c>
      <c r="AD1065" s="326"/>
      <c r="AE1065" s="326"/>
      <c r="AF1065" s="326"/>
      <c r="AG1065" s="326"/>
      <c r="AH1065" s="326"/>
      <c r="AI1065" s="326"/>
      <c r="AJ1065" s="335"/>
      <c r="AK1065" s="335"/>
      <c r="AL1065" s="320"/>
      <c r="AM1065" s="320" t="s">
        <v>2731</v>
      </c>
      <c r="AN1065" s="330" t="s">
        <v>2732</v>
      </c>
      <c r="AO1065" s="656" t="s">
        <v>99</v>
      </c>
      <c r="AP1065" s="656" t="s">
        <v>68</v>
      </c>
      <c r="AQ1065" s="656" t="s">
        <v>2733</v>
      </c>
      <c r="AR1065" s="657" t="s">
        <v>121</v>
      </c>
      <c r="AS1065" s="656">
        <v>121</v>
      </c>
      <c r="AT1065" s="406">
        <v>1684654.38</v>
      </c>
      <c r="AU1065" s="406">
        <v>1684654.38</v>
      </c>
      <c r="AV1065" s="406">
        <v>0</v>
      </c>
      <c r="AW1065" s="406">
        <v>0</v>
      </c>
      <c r="AX1065" s="406">
        <v>0</v>
      </c>
      <c r="AY1065" s="406">
        <v>0</v>
      </c>
      <c r="AZ1065" s="490">
        <v>10306</v>
      </c>
      <c r="BA1065" s="253">
        <f t="shared" si="14"/>
        <v>0</v>
      </c>
      <c r="BC1065" s="253">
        <f>AT1065+AT1066</f>
        <v>36252081.090000004</v>
      </c>
    </row>
    <row r="1066" spans="1:55" ht="229.5">
      <c r="A1066" s="493">
        <v>621</v>
      </c>
      <c r="B1066" s="494" t="s">
        <v>2621</v>
      </c>
      <c r="C1066" s="651">
        <v>402000002</v>
      </c>
      <c r="D1066" s="635" t="s">
        <v>91</v>
      </c>
      <c r="E1066" s="622" t="s">
        <v>2748</v>
      </c>
      <c r="F1066" s="652"/>
      <c r="G1066" s="652"/>
      <c r="H1066" s="636" t="s">
        <v>2724</v>
      </c>
      <c r="I1066" s="652"/>
      <c r="J1066" s="636" t="s">
        <v>2749</v>
      </c>
      <c r="K1066" s="653" t="s">
        <v>2750</v>
      </c>
      <c r="L1066" s="636" t="s">
        <v>85</v>
      </c>
      <c r="M1066" s="636"/>
      <c r="N1066" s="636"/>
      <c r="O1066" s="636"/>
      <c r="P1066" s="399" t="s">
        <v>2726</v>
      </c>
      <c r="Q1066" s="399" t="s">
        <v>2754</v>
      </c>
      <c r="R1066" s="636"/>
      <c r="S1066" s="636"/>
      <c r="T1066" s="636" t="s">
        <v>94</v>
      </c>
      <c r="U1066" s="636"/>
      <c r="V1066" s="339" t="s">
        <v>2752</v>
      </c>
      <c r="W1066" s="654" t="s">
        <v>88</v>
      </c>
      <c r="X1066" s="636"/>
      <c r="Y1066" s="636"/>
      <c r="Z1066" s="636"/>
      <c r="AA1066" s="636"/>
      <c r="AB1066" s="399" t="s">
        <v>2755</v>
      </c>
      <c r="AC1066" s="655" t="s">
        <v>2730</v>
      </c>
      <c r="AD1066" s="326"/>
      <c r="AE1066" s="326"/>
      <c r="AF1066" s="326"/>
      <c r="AG1066" s="326"/>
      <c r="AH1066" s="326"/>
      <c r="AI1066" s="326"/>
      <c r="AJ1066" s="335"/>
      <c r="AK1066" s="335"/>
      <c r="AL1066" s="320"/>
      <c r="AM1066" s="320" t="s">
        <v>2731</v>
      </c>
      <c r="AN1066" s="330" t="s">
        <v>2732</v>
      </c>
      <c r="AO1066" s="656" t="s">
        <v>99</v>
      </c>
      <c r="AP1066" s="656" t="s">
        <v>68</v>
      </c>
      <c r="AQ1066" s="656" t="s">
        <v>2733</v>
      </c>
      <c r="AR1066" s="657" t="s">
        <v>121</v>
      </c>
      <c r="AS1066" s="656">
        <v>121</v>
      </c>
      <c r="AT1066" s="406">
        <v>34567426.710000001</v>
      </c>
      <c r="AU1066" s="406">
        <v>34567426.710000001</v>
      </c>
      <c r="AV1066" s="406">
        <v>41198347</v>
      </c>
      <c r="AW1066" s="406">
        <v>41194282</v>
      </c>
      <c r="AX1066" s="406">
        <v>41194282</v>
      </c>
      <c r="AY1066" s="406">
        <v>41194282</v>
      </c>
      <c r="AZ1066" s="490">
        <v>10101</v>
      </c>
      <c r="BA1066" s="253">
        <f t="shared" si="14"/>
        <v>0</v>
      </c>
    </row>
    <row r="1067" spans="1:55" ht="127.5">
      <c r="A1067" s="493">
        <v>621</v>
      </c>
      <c r="B1067" s="494" t="s">
        <v>2621</v>
      </c>
      <c r="C1067" s="651">
        <v>401000035</v>
      </c>
      <c r="D1067" s="635" t="s">
        <v>1783</v>
      </c>
      <c r="E1067" s="622" t="s">
        <v>2756</v>
      </c>
      <c r="F1067" s="652"/>
      <c r="G1067" s="652"/>
      <c r="H1067" s="636">
        <v>3</v>
      </c>
      <c r="I1067" s="652"/>
      <c r="J1067" s="636">
        <v>17</v>
      </c>
      <c r="K1067" s="653">
        <v>1</v>
      </c>
      <c r="L1067" s="636">
        <v>25</v>
      </c>
      <c r="M1067" s="636"/>
      <c r="N1067" s="636"/>
      <c r="O1067" s="636"/>
      <c r="P1067" s="399" t="s">
        <v>186</v>
      </c>
      <c r="Q1067" s="399" t="s">
        <v>2757</v>
      </c>
      <c r="R1067" s="636"/>
      <c r="S1067" s="636"/>
      <c r="T1067" s="636" t="s">
        <v>85</v>
      </c>
      <c r="U1067" s="636"/>
      <c r="V1067" s="339" t="s">
        <v>2758</v>
      </c>
      <c r="W1067" s="654" t="s">
        <v>2759</v>
      </c>
      <c r="X1067" s="636"/>
      <c r="Y1067" s="636"/>
      <c r="Z1067" s="636"/>
      <c r="AA1067" s="636"/>
      <c r="AB1067" s="399" t="s">
        <v>2760</v>
      </c>
      <c r="AC1067" s="655" t="s">
        <v>2625</v>
      </c>
      <c r="AD1067" s="326"/>
      <c r="AE1067" s="326"/>
      <c r="AF1067" s="326"/>
      <c r="AG1067" s="326"/>
      <c r="AH1067" s="326"/>
      <c r="AI1067" s="326"/>
      <c r="AJ1067" s="335"/>
      <c r="AK1067" s="335"/>
      <c r="AL1067" s="320"/>
      <c r="AM1067" s="320" t="s">
        <v>2761</v>
      </c>
      <c r="AN1067" s="330" t="s">
        <v>2627</v>
      </c>
      <c r="AO1067" s="656" t="s">
        <v>891</v>
      </c>
      <c r="AP1067" s="656" t="s">
        <v>200</v>
      </c>
      <c r="AQ1067" s="656" t="s">
        <v>2762</v>
      </c>
      <c r="AR1067" s="657" t="s">
        <v>2763</v>
      </c>
      <c r="AS1067" s="656" t="s">
        <v>116</v>
      </c>
      <c r="AT1067" s="406">
        <v>99600000</v>
      </c>
      <c r="AU1067" s="406">
        <v>99594330.5</v>
      </c>
      <c r="AV1067" s="406">
        <v>0</v>
      </c>
      <c r="AW1067" s="406">
        <v>0</v>
      </c>
      <c r="AX1067" s="406">
        <v>0</v>
      </c>
      <c r="AY1067" s="406">
        <v>0</v>
      </c>
      <c r="AZ1067" s="490">
        <v>10306</v>
      </c>
      <c r="BA1067" s="253">
        <f t="shared" si="14"/>
        <v>5669.5</v>
      </c>
    </row>
    <row r="1068" spans="1:55" ht="76.5">
      <c r="A1068" s="493">
        <v>621</v>
      </c>
      <c r="B1068" s="494" t="s">
        <v>2621</v>
      </c>
      <c r="C1068" s="651">
        <v>401000035</v>
      </c>
      <c r="D1068" s="635" t="s">
        <v>1783</v>
      </c>
      <c r="E1068" s="622" t="s">
        <v>185</v>
      </c>
      <c r="F1068" s="652"/>
      <c r="G1068" s="652"/>
      <c r="H1068" s="636">
        <v>3</v>
      </c>
      <c r="I1068" s="652"/>
      <c r="J1068" s="636">
        <v>16</v>
      </c>
      <c r="K1068" s="653">
        <v>1</v>
      </c>
      <c r="L1068" s="636">
        <v>20</v>
      </c>
      <c r="M1068" s="636"/>
      <c r="N1068" s="636"/>
      <c r="O1068" s="636"/>
      <c r="P1068" s="399" t="s">
        <v>186</v>
      </c>
      <c r="Q1068" s="399" t="s">
        <v>2623</v>
      </c>
      <c r="R1068" s="636"/>
      <c r="S1068" s="636"/>
      <c r="T1068" s="636">
        <v>3</v>
      </c>
      <c r="U1068" s="636"/>
      <c r="V1068" s="339">
        <v>9</v>
      </c>
      <c r="W1068" s="654">
        <v>1</v>
      </c>
      <c r="X1068" s="636"/>
      <c r="Y1068" s="636"/>
      <c r="Z1068" s="636"/>
      <c r="AA1068" s="636"/>
      <c r="AB1068" s="399" t="s">
        <v>2764</v>
      </c>
      <c r="AC1068" s="655" t="s">
        <v>2625</v>
      </c>
      <c r="AD1068" s="326"/>
      <c r="AE1068" s="326"/>
      <c r="AF1068" s="326"/>
      <c r="AG1068" s="326"/>
      <c r="AH1068" s="326"/>
      <c r="AI1068" s="326"/>
      <c r="AJ1068" s="335"/>
      <c r="AK1068" s="335"/>
      <c r="AL1068" s="320"/>
      <c r="AM1068" s="320" t="s">
        <v>2761</v>
      </c>
      <c r="AN1068" s="330" t="s">
        <v>2627</v>
      </c>
      <c r="AO1068" s="656" t="s">
        <v>891</v>
      </c>
      <c r="AP1068" s="656" t="s">
        <v>200</v>
      </c>
      <c r="AQ1068" s="656" t="s">
        <v>606</v>
      </c>
      <c r="AR1068" s="657" t="s">
        <v>607</v>
      </c>
      <c r="AS1068" s="656" t="s">
        <v>2161</v>
      </c>
      <c r="AT1068" s="406">
        <v>10685921.529999999</v>
      </c>
      <c r="AU1068" s="406">
        <v>0</v>
      </c>
      <c r="AV1068" s="406">
        <v>0</v>
      </c>
      <c r="AW1068" s="406">
        <v>0</v>
      </c>
      <c r="AX1068" s="406">
        <v>0</v>
      </c>
      <c r="AY1068" s="406">
        <v>0</v>
      </c>
      <c r="AZ1068" s="490">
        <v>10101</v>
      </c>
      <c r="BA1068" s="253">
        <f t="shared" si="14"/>
        <v>10685921.529999999</v>
      </c>
    </row>
    <row r="1069" spans="1:55" ht="76.5">
      <c r="A1069" s="493">
        <v>621</v>
      </c>
      <c r="B1069" s="494" t="s">
        <v>2621</v>
      </c>
      <c r="C1069" s="651">
        <v>401000035</v>
      </c>
      <c r="D1069" s="635" t="s">
        <v>1783</v>
      </c>
      <c r="E1069" s="622" t="s">
        <v>2756</v>
      </c>
      <c r="F1069" s="652"/>
      <c r="G1069" s="652"/>
      <c r="H1069" s="636">
        <v>3</v>
      </c>
      <c r="I1069" s="652"/>
      <c r="J1069" s="636">
        <v>16</v>
      </c>
      <c r="K1069" s="653">
        <v>1</v>
      </c>
      <c r="L1069" s="636">
        <v>20</v>
      </c>
      <c r="M1069" s="636"/>
      <c r="N1069" s="636"/>
      <c r="O1069" s="636"/>
      <c r="P1069" s="399" t="s">
        <v>186</v>
      </c>
      <c r="Q1069" s="399" t="s">
        <v>2623</v>
      </c>
      <c r="R1069" s="636"/>
      <c r="S1069" s="636"/>
      <c r="T1069" s="636">
        <v>3</v>
      </c>
      <c r="U1069" s="636"/>
      <c r="V1069" s="339">
        <v>9</v>
      </c>
      <c r="W1069" s="654">
        <v>1</v>
      </c>
      <c r="X1069" s="636"/>
      <c r="Y1069" s="636"/>
      <c r="Z1069" s="636"/>
      <c r="AA1069" s="636"/>
      <c r="AB1069" s="399" t="s">
        <v>2764</v>
      </c>
      <c r="AC1069" s="655" t="s">
        <v>2625</v>
      </c>
      <c r="AD1069" s="326"/>
      <c r="AE1069" s="326"/>
      <c r="AF1069" s="326"/>
      <c r="AG1069" s="326"/>
      <c r="AH1069" s="326"/>
      <c r="AI1069" s="326"/>
      <c r="AJ1069" s="335"/>
      <c r="AK1069" s="335"/>
      <c r="AL1069" s="320"/>
      <c r="AM1069" s="320" t="s">
        <v>2761</v>
      </c>
      <c r="AN1069" s="330" t="s">
        <v>2627</v>
      </c>
      <c r="AO1069" s="656" t="s">
        <v>99</v>
      </c>
      <c r="AP1069" s="656" t="s">
        <v>68</v>
      </c>
      <c r="AQ1069" s="656" t="s">
        <v>2765</v>
      </c>
      <c r="AR1069" s="657" t="s">
        <v>2766</v>
      </c>
      <c r="AS1069" s="656" t="s">
        <v>116</v>
      </c>
      <c r="AT1069" s="406">
        <v>0</v>
      </c>
      <c r="AU1069" s="406">
        <v>0</v>
      </c>
      <c r="AV1069" s="406">
        <v>1500000</v>
      </c>
      <c r="AW1069" s="406">
        <v>0</v>
      </c>
      <c r="AX1069" s="406">
        <v>0</v>
      </c>
      <c r="AY1069" s="406">
        <v>0</v>
      </c>
      <c r="AZ1069" s="490">
        <v>10101</v>
      </c>
      <c r="BA1069" s="253">
        <f t="shared" si="14"/>
        <v>0</v>
      </c>
    </row>
    <row r="1070" spans="1:55" ht="89.25">
      <c r="A1070" s="493" t="s">
        <v>337</v>
      </c>
      <c r="B1070" s="494" t="s">
        <v>2621</v>
      </c>
      <c r="C1070" s="651">
        <v>402000001</v>
      </c>
      <c r="D1070" s="635" t="s">
        <v>79</v>
      </c>
      <c r="E1070" s="622" t="s">
        <v>185</v>
      </c>
      <c r="F1070" s="652"/>
      <c r="G1070" s="652"/>
      <c r="H1070" s="636">
        <v>3</v>
      </c>
      <c r="I1070" s="652"/>
      <c r="J1070" s="636" t="s">
        <v>2767</v>
      </c>
      <c r="K1070" s="653">
        <v>1</v>
      </c>
      <c r="L1070" s="636">
        <v>9</v>
      </c>
      <c r="M1070" s="636"/>
      <c r="N1070" s="636"/>
      <c r="O1070" s="636"/>
      <c r="P1070" s="399" t="s">
        <v>186</v>
      </c>
      <c r="Q1070" s="399" t="s">
        <v>2623</v>
      </c>
      <c r="R1070" s="636"/>
      <c r="S1070" s="636"/>
      <c r="T1070" s="636">
        <v>3</v>
      </c>
      <c r="U1070" s="636"/>
      <c r="V1070" s="339">
        <v>9</v>
      </c>
      <c r="W1070" s="654">
        <v>1</v>
      </c>
      <c r="X1070" s="636"/>
      <c r="Y1070" s="636"/>
      <c r="Z1070" s="636"/>
      <c r="AA1070" s="636"/>
      <c r="AB1070" s="399"/>
      <c r="AC1070" s="655" t="s">
        <v>2625</v>
      </c>
      <c r="AD1070" s="326"/>
      <c r="AE1070" s="326"/>
      <c r="AF1070" s="326"/>
      <c r="AG1070" s="326"/>
      <c r="AH1070" s="326"/>
      <c r="AI1070" s="326"/>
      <c r="AJ1070" s="335"/>
      <c r="AK1070" s="335"/>
      <c r="AL1070" s="320"/>
      <c r="AM1070" s="320" t="s">
        <v>2743</v>
      </c>
      <c r="AN1070" s="330" t="s">
        <v>2627</v>
      </c>
      <c r="AO1070" s="656" t="s">
        <v>99</v>
      </c>
      <c r="AP1070" s="656" t="s">
        <v>68</v>
      </c>
      <c r="AQ1070" s="656" t="s">
        <v>952</v>
      </c>
      <c r="AR1070" s="657" t="s">
        <v>104</v>
      </c>
      <c r="AS1070" s="656" t="s">
        <v>105</v>
      </c>
      <c r="AT1070" s="406">
        <v>0</v>
      </c>
      <c r="AU1070" s="406">
        <v>0</v>
      </c>
      <c r="AV1070" s="406">
        <v>100000</v>
      </c>
      <c r="AW1070" s="406">
        <v>0</v>
      </c>
      <c r="AX1070" s="406">
        <v>0</v>
      </c>
      <c r="AY1070" s="406">
        <v>0</v>
      </c>
      <c r="AZ1070" s="490">
        <v>10101</v>
      </c>
      <c r="BA1070" s="253">
        <f t="shared" si="14"/>
        <v>0</v>
      </c>
    </row>
    <row r="1071" spans="1:55" ht="76.5">
      <c r="A1071" s="493">
        <v>621</v>
      </c>
      <c r="B1071" s="494" t="s">
        <v>2621</v>
      </c>
      <c r="C1071" s="651">
        <v>401000035</v>
      </c>
      <c r="D1071" s="635" t="s">
        <v>1783</v>
      </c>
      <c r="E1071" s="622" t="s">
        <v>2654</v>
      </c>
      <c r="F1071" s="652"/>
      <c r="G1071" s="652"/>
      <c r="H1071" s="636">
        <v>3</v>
      </c>
      <c r="I1071" s="652"/>
      <c r="J1071" s="636">
        <v>16</v>
      </c>
      <c r="K1071" s="653">
        <v>1</v>
      </c>
      <c r="L1071" s="636">
        <v>20</v>
      </c>
      <c r="M1071" s="636"/>
      <c r="N1071" s="636"/>
      <c r="O1071" s="636"/>
      <c r="P1071" s="399" t="s">
        <v>186</v>
      </c>
      <c r="Q1071" s="399" t="s">
        <v>2623</v>
      </c>
      <c r="R1071" s="636"/>
      <c r="S1071" s="636"/>
      <c r="T1071" s="636">
        <v>3</v>
      </c>
      <c r="U1071" s="636"/>
      <c r="V1071" s="339">
        <v>9</v>
      </c>
      <c r="W1071" s="654">
        <v>1</v>
      </c>
      <c r="X1071" s="636"/>
      <c r="Y1071" s="636"/>
      <c r="Z1071" s="636"/>
      <c r="AA1071" s="636"/>
      <c r="AB1071" s="399" t="s">
        <v>2764</v>
      </c>
      <c r="AC1071" s="655" t="s">
        <v>2625</v>
      </c>
      <c r="AD1071" s="326"/>
      <c r="AE1071" s="326"/>
      <c r="AF1071" s="326"/>
      <c r="AG1071" s="326"/>
      <c r="AH1071" s="326"/>
      <c r="AI1071" s="326"/>
      <c r="AJ1071" s="335"/>
      <c r="AK1071" s="335"/>
      <c r="AL1071" s="320"/>
      <c r="AM1071" s="320" t="s">
        <v>2761</v>
      </c>
      <c r="AN1071" s="330" t="s">
        <v>2627</v>
      </c>
      <c r="AO1071" s="656" t="s">
        <v>891</v>
      </c>
      <c r="AP1071" s="656" t="s">
        <v>200</v>
      </c>
      <c r="AQ1071" s="656" t="s">
        <v>2069</v>
      </c>
      <c r="AR1071" s="657" t="s">
        <v>607</v>
      </c>
      <c r="AS1071" s="656" t="s">
        <v>116</v>
      </c>
      <c r="AT1071" s="406">
        <v>0</v>
      </c>
      <c r="AU1071" s="406">
        <v>0</v>
      </c>
      <c r="AV1071" s="406">
        <v>200000</v>
      </c>
      <c r="AW1071" s="406">
        <v>0</v>
      </c>
      <c r="AX1071" s="406">
        <v>0</v>
      </c>
      <c r="AY1071" s="406">
        <v>0</v>
      </c>
      <c r="AZ1071" s="490">
        <v>10101</v>
      </c>
      <c r="BA1071" s="253">
        <f t="shared" si="14"/>
        <v>0</v>
      </c>
    </row>
    <row r="1072" spans="1:55" ht="280.5">
      <c r="A1072" s="493">
        <v>621</v>
      </c>
      <c r="B1072" s="494" t="s">
        <v>2621</v>
      </c>
      <c r="C1072" s="651" t="s">
        <v>2768</v>
      </c>
      <c r="D1072" s="635" t="s">
        <v>328</v>
      </c>
      <c r="E1072" s="622" t="s">
        <v>2756</v>
      </c>
      <c r="F1072" s="652"/>
      <c r="G1072" s="652"/>
      <c r="H1072" s="636">
        <v>3</v>
      </c>
      <c r="I1072" s="652"/>
      <c r="J1072" s="636">
        <v>16</v>
      </c>
      <c r="K1072" s="653">
        <v>1</v>
      </c>
      <c r="L1072" s="636">
        <v>13</v>
      </c>
      <c r="M1072" s="636"/>
      <c r="N1072" s="636"/>
      <c r="O1072" s="636"/>
      <c r="P1072" s="399" t="s">
        <v>186</v>
      </c>
      <c r="Q1072" s="399" t="s">
        <v>2623</v>
      </c>
      <c r="R1072" s="636"/>
      <c r="S1072" s="636"/>
      <c r="T1072" s="636">
        <v>3</v>
      </c>
      <c r="U1072" s="636"/>
      <c r="V1072" s="339">
        <v>9</v>
      </c>
      <c r="W1072" s="654">
        <v>1</v>
      </c>
      <c r="X1072" s="636"/>
      <c r="Y1072" s="636"/>
      <c r="Z1072" s="636"/>
      <c r="AA1072" s="636"/>
      <c r="AB1072" s="399" t="s">
        <v>2676</v>
      </c>
      <c r="AC1072" s="655" t="s">
        <v>2625</v>
      </c>
      <c r="AD1072" s="326"/>
      <c r="AE1072" s="326"/>
      <c r="AF1072" s="326"/>
      <c r="AG1072" s="326"/>
      <c r="AH1072" s="326"/>
      <c r="AI1072" s="326"/>
      <c r="AJ1072" s="335"/>
      <c r="AK1072" s="335"/>
      <c r="AL1072" s="320"/>
      <c r="AM1072" s="320" t="s">
        <v>2769</v>
      </c>
      <c r="AN1072" s="330" t="s">
        <v>2627</v>
      </c>
      <c r="AO1072" s="656" t="s">
        <v>263</v>
      </c>
      <c r="AP1072" s="656" t="s">
        <v>329</v>
      </c>
      <c r="AQ1072" s="656" t="s">
        <v>2770</v>
      </c>
      <c r="AR1072" s="657" t="s">
        <v>2771</v>
      </c>
      <c r="AS1072" s="656" t="s">
        <v>2161</v>
      </c>
      <c r="AT1072" s="406">
        <v>0</v>
      </c>
      <c r="AU1072" s="406">
        <v>0</v>
      </c>
      <c r="AV1072" s="406">
        <v>100000</v>
      </c>
      <c r="AW1072" s="406">
        <v>0</v>
      </c>
      <c r="AX1072" s="406">
        <v>0</v>
      </c>
      <c r="AY1072" s="406">
        <v>0</v>
      </c>
      <c r="AZ1072" s="490">
        <v>10101</v>
      </c>
    </row>
    <row r="1073" spans="1:56" ht="280.5">
      <c r="A1073" s="493">
        <v>621</v>
      </c>
      <c r="B1073" s="494" t="s">
        <v>2621</v>
      </c>
      <c r="C1073" s="651" t="s">
        <v>2768</v>
      </c>
      <c r="D1073" s="635" t="s">
        <v>328</v>
      </c>
      <c r="E1073" s="622" t="s">
        <v>2756</v>
      </c>
      <c r="F1073" s="652"/>
      <c r="G1073" s="652"/>
      <c r="H1073" s="636">
        <v>3</v>
      </c>
      <c r="I1073" s="652"/>
      <c r="J1073" s="636">
        <v>16</v>
      </c>
      <c r="K1073" s="653">
        <v>1</v>
      </c>
      <c r="L1073" s="636">
        <v>13</v>
      </c>
      <c r="M1073" s="636"/>
      <c r="N1073" s="636"/>
      <c r="O1073" s="636"/>
      <c r="P1073" s="399" t="s">
        <v>186</v>
      </c>
      <c r="Q1073" s="399" t="s">
        <v>2623</v>
      </c>
      <c r="R1073" s="636"/>
      <c r="S1073" s="636"/>
      <c r="T1073" s="636">
        <v>3</v>
      </c>
      <c r="U1073" s="636"/>
      <c r="V1073" s="339">
        <v>9</v>
      </c>
      <c r="W1073" s="654">
        <v>1</v>
      </c>
      <c r="X1073" s="636"/>
      <c r="Y1073" s="636"/>
      <c r="Z1073" s="636"/>
      <c r="AA1073" s="636"/>
      <c r="AB1073" s="399" t="s">
        <v>2676</v>
      </c>
      <c r="AC1073" s="655" t="s">
        <v>2625</v>
      </c>
      <c r="AD1073" s="326"/>
      <c r="AE1073" s="326"/>
      <c r="AF1073" s="326"/>
      <c r="AG1073" s="326"/>
      <c r="AH1073" s="326"/>
      <c r="AI1073" s="326"/>
      <c r="AJ1073" s="335"/>
      <c r="AK1073" s="335"/>
      <c r="AL1073" s="320"/>
      <c r="AM1073" s="320" t="s">
        <v>2769</v>
      </c>
      <c r="AN1073" s="330" t="s">
        <v>2627</v>
      </c>
      <c r="AO1073" s="656" t="s">
        <v>263</v>
      </c>
      <c r="AP1073" s="656" t="s">
        <v>329</v>
      </c>
      <c r="AQ1073" s="656" t="s">
        <v>2772</v>
      </c>
      <c r="AR1073" s="657" t="s">
        <v>2773</v>
      </c>
      <c r="AS1073" s="656" t="s">
        <v>2161</v>
      </c>
      <c r="AT1073" s="406">
        <v>0</v>
      </c>
      <c r="AU1073" s="406">
        <v>0</v>
      </c>
      <c r="AV1073" s="406">
        <v>0</v>
      </c>
      <c r="AW1073" s="406">
        <v>1075418820</v>
      </c>
      <c r="AX1073" s="406">
        <v>0</v>
      </c>
      <c r="AY1073" s="406">
        <v>0</v>
      </c>
      <c r="AZ1073" s="490">
        <v>10306</v>
      </c>
      <c r="BA1073" s="253">
        <f t="shared" si="14"/>
        <v>0</v>
      </c>
    </row>
    <row r="1074" spans="1:56" ht="280.5">
      <c r="A1074" s="493">
        <v>621</v>
      </c>
      <c r="B1074" s="494" t="s">
        <v>2621</v>
      </c>
      <c r="C1074" s="651" t="s">
        <v>2768</v>
      </c>
      <c r="D1074" s="635" t="s">
        <v>328</v>
      </c>
      <c r="E1074" s="622" t="s">
        <v>2756</v>
      </c>
      <c r="F1074" s="652"/>
      <c r="G1074" s="652"/>
      <c r="H1074" s="636">
        <v>3</v>
      </c>
      <c r="I1074" s="652"/>
      <c r="J1074" s="636">
        <v>16</v>
      </c>
      <c r="K1074" s="653">
        <v>1</v>
      </c>
      <c r="L1074" s="636">
        <v>13</v>
      </c>
      <c r="M1074" s="636"/>
      <c r="N1074" s="636"/>
      <c r="O1074" s="636"/>
      <c r="P1074" s="399" t="s">
        <v>186</v>
      </c>
      <c r="Q1074" s="399" t="s">
        <v>2623</v>
      </c>
      <c r="R1074" s="636"/>
      <c r="S1074" s="636"/>
      <c r="T1074" s="636">
        <v>3</v>
      </c>
      <c r="U1074" s="636"/>
      <c r="V1074" s="339">
        <v>9</v>
      </c>
      <c r="W1074" s="654">
        <v>1</v>
      </c>
      <c r="X1074" s="636"/>
      <c r="Y1074" s="636"/>
      <c r="Z1074" s="636"/>
      <c r="AA1074" s="636"/>
      <c r="AB1074" s="399"/>
      <c r="AC1074" s="655" t="s">
        <v>2625</v>
      </c>
      <c r="AD1074" s="326"/>
      <c r="AE1074" s="326"/>
      <c r="AF1074" s="326"/>
      <c r="AG1074" s="326"/>
      <c r="AH1074" s="326"/>
      <c r="AI1074" s="326"/>
      <c r="AJ1074" s="335"/>
      <c r="AK1074" s="335"/>
      <c r="AL1074" s="320"/>
      <c r="AM1074" s="320" t="s">
        <v>2769</v>
      </c>
      <c r="AN1074" s="330" t="s">
        <v>2627</v>
      </c>
      <c r="AO1074" s="656" t="s">
        <v>263</v>
      </c>
      <c r="AP1074" s="656" t="s">
        <v>329</v>
      </c>
      <c r="AQ1074" s="656" t="s">
        <v>2772</v>
      </c>
      <c r="AR1074" s="657" t="s">
        <v>2773</v>
      </c>
      <c r="AS1074" s="656" t="s">
        <v>2161</v>
      </c>
      <c r="AT1074" s="406">
        <v>0</v>
      </c>
      <c r="AU1074" s="406">
        <v>0</v>
      </c>
      <c r="AV1074" s="406">
        <v>0</v>
      </c>
      <c r="AW1074" s="406">
        <v>10862810</v>
      </c>
      <c r="AX1074" s="406">
        <v>0</v>
      </c>
      <c r="AY1074" s="406">
        <v>0</v>
      </c>
      <c r="AZ1074" s="490">
        <v>10101</v>
      </c>
      <c r="BA1074" s="253">
        <f t="shared" si="14"/>
        <v>0</v>
      </c>
    </row>
    <row r="1075" spans="1:56" ht="76.5">
      <c r="A1075" s="493">
        <v>621</v>
      </c>
      <c r="B1075" s="494" t="s">
        <v>2621</v>
      </c>
      <c r="C1075" s="651">
        <v>401000030</v>
      </c>
      <c r="D1075" s="635" t="s">
        <v>1770</v>
      </c>
      <c r="E1075" s="622" t="s">
        <v>2649</v>
      </c>
      <c r="F1075" s="652"/>
      <c r="G1075" s="652"/>
      <c r="H1075" s="636">
        <v>3</v>
      </c>
      <c r="I1075" s="652"/>
      <c r="J1075" s="636">
        <v>16</v>
      </c>
      <c r="K1075" s="653">
        <v>1</v>
      </c>
      <c r="L1075" s="636" t="s">
        <v>510</v>
      </c>
      <c r="M1075" s="636"/>
      <c r="N1075" s="636"/>
      <c r="O1075" s="636"/>
      <c r="P1075" s="399" t="s">
        <v>186</v>
      </c>
      <c r="Q1075" s="399" t="s">
        <v>2623</v>
      </c>
      <c r="R1075" s="636"/>
      <c r="S1075" s="636"/>
      <c r="T1075" s="636">
        <v>3</v>
      </c>
      <c r="U1075" s="636"/>
      <c r="V1075" s="339">
        <v>9</v>
      </c>
      <c r="W1075" s="654">
        <v>1</v>
      </c>
      <c r="X1075" s="636"/>
      <c r="Y1075" s="636"/>
      <c r="Z1075" s="636"/>
      <c r="AA1075" s="636"/>
      <c r="AB1075" s="399" t="s">
        <v>2676</v>
      </c>
      <c r="AC1075" s="655" t="s">
        <v>2699</v>
      </c>
      <c r="AD1075" s="326"/>
      <c r="AE1075" s="326"/>
      <c r="AF1075" s="326"/>
      <c r="AG1075" s="326"/>
      <c r="AH1075" s="326"/>
      <c r="AI1075" s="326"/>
      <c r="AJ1075" s="335"/>
      <c r="AK1075" s="335"/>
      <c r="AL1075" s="320"/>
      <c r="AM1075" s="320" t="s">
        <v>2774</v>
      </c>
      <c r="AN1075" s="330" t="s">
        <v>2701</v>
      </c>
      <c r="AO1075" s="656" t="s">
        <v>208</v>
      </c>
      <c r="AP1075" s="656" t="s">
        <v>99</v>
      </c>
      <c r="AQ1075" s="656" t="s">
        <v>1772</v>
      </c>
      <c r="AR1075" s="657" t="s">
        <v>2775</v>
      </c>
      <c r="AS1075" s="656" t="s">
        <v>116</v>
      </c>
      <c r="AT1075" s="406">
        <v>0</v>
      </c>
      <c r="AU1075" s="406">
        <v>0</v>
      </c>
      <c r="AV1075" s="406">
        <v>0</v>
      </c>
      <c r="AW1075" s="406">
        <v>0</v>
      </c>
      <c r="AX1075" s="406">
        <v>0</v>
      </c>
      <c r="AY1075" s="406">
        <v>0</v>
      </c>
      <c r="AZ1075" s="490" t="s">
        <v>2776</v>
      </c>
      <c r="BA1075" s="253">
        <f t="shared" si="14"/>
        <v>0</v>
      </c>
    </row>
    <row r="1076" spans="1:56" ht="165.75">
      <c r="A1076" s="493">
        <v>621</v>
      </c>
      <c r="B1076" s="494" t="s">
        <v>2621</v>
      </c>
      <c r="C1076" s="651">
        <v>401000032</v>
      </c>
      <c r="D1076" s="635" t="s">
        <v>2777</v>
      </c>
      <c r="E1076" s="622" t="s">
        <v>185</v>
      </c>
      <c r="F1076" s="652"/>
      <c r="G1076" s="652"/>
      <c r="H1076" s="636">
        <v>3</v>
      </c>
      <c r="I1076" s="652"/>
      <c r="J1076" s="636">
        <v>16</v>
      </c>
      <c r="K1076" s="653">
        <v>1</v>
      </c>
      <c r="L1076" s="636">
        <v>18</v>
      </c>
      <c r="M1076" s="636"/>
      <c r="N1076" s="636"/>
      <c r="O1076" s="636"/>
      <c r="P1076" s="399" t="s">
        <v>186</v>
      </c>
      <c r="Q1076" s="399" t="s">
        <v>2623</v>
      </c>
      <c r="R1076" s="636"/>
      <c r="S1076" s="636"/>
      <c r="T1076" s="636">
        <v>3</v>
      </c>
      <c r="U1076" s="636"/>
      <c r="V1076" s="339">
        <v>9</v>
      </c>
      <c r="W1076" s="654">
        <v>1</v>
      </c>
      <c r="X1076" s="636"/>
      <c r="Y1076" s="636"/>
      <c r="Z1076" s="636"/>
      <c r="AA1076" s="636"/>
      <c r="AB1076" s="399" t="s">
        <v>2676</v>
      </c>
      <c r="AC1076" s="655" t="s">
        <v>2625</v>
      </c>
      <c r="AD1076" s="326"/>
      <c r="AE1076" s="326"/>
      <c r="AF1076" s="326"/>
      <c r="AG1076" s="326"/>
      <c r="AH1076" s="326"/>
      <c r="AI1076" s="326"/>
      <c r="AJ1076" s="335"/>
      <c r="AK1076" s="335"/>
      <c r="AL1076" s="320"/>
      <c r="AM1076" s="320" t="s">
        <v>2778</v>
      </c>
      <c r="AN1076" s="330" t="s">
        <v>2627</v>
      </c>
      <c r="AO1076" s="656" t="s">
        <v>208</v>
      </c>
      <c r="AP1076" s="656" t="s">
        <v>99</v>
      </c>
      <c r="AQ1076" s="656" t="s">
        <v>780</v>
      </c>
      <c r="AR1076" s="657" t="s">
        <v>628</v>
      </c>
      <c r="AS1076" s="656" t="s">
        <v>1021</v>
      </c>
      <c r="AT1076" s="406">
        <v>0</v>
      </c>
      <c r="AU1076" s="406">
        <v>0</v>
      </c>
      <c r="AV1076" s="406">
        <v>0</v>
      </c>
      <c r="AW1076" s="406">
        <v>0</v>
      </c>
      <c r="AX1076" s="406">
        <v>0</v>
      </c>
      <c r="AY1076" s="406">
        <v>0</v>
      </c>
      <c r="AZ1076" s="490" t="s">
        <v>2776</v>
      </c>
      <c r="BA1076" s="253">
        <f t="shared" si="14"/>
        <v>0</v>
      </c>
    </row>
    <row r="1077" spans="1:56" ht="409.5">
      <c r="A1077" s="493">
        <v>621</v>
      </c>
      <c r="B1077" s="494" t="s">
        <v>2621</v>
      </c>
      <c r="C1077" s="651">
        <v>401000043</v>
      </c>
      <c r="D1077" s="635" t="s">
        <v>2682</v>
      </c>
      <c r="E1077" s="622" t="s">
        <v>185</v>
      </c>
      <c r="F1077" s="652"/>
      <c r="G1077" s="652"/>
      <c r="H1077" s="636">
        <v>3</v>
      </c>
      <c r="I1077" s="652"/>
      <c r="J1077" s="636">
        <v>16</v>
      </c>
      <c r="K1077" s="653">
        <v>1</v>
      </c>
      <c r="L1077" s="636">
        <v>26</v>
      </c>
      <c r="M1077" s="636"/>
      <c r="N1077" s="636"/>
      <c r="O1077" s="636"/>
      <c r="P1077" s="399" t="s">
        <v>186</v>
      </c>
      <c r="Q1077" s="399" t="s">
        <v>2623</v>
      </c>
      <c r="R1077" s="636"/>
      <c r="S1077" s="636"/>
      <c r="T1077" s="636">
        <v>3</v>
      </c>
      <c r="U1077" s="636"/>
      <c r="V1077" s="339">
        <v>9</v>
      </c>
      <c r="W1077" s="654">
        <v>1</v>
      </c>
      <c r="X1077" s="636"/>
      <c r="Y1077" s="636"/>
      <c r="Z1077" s="636"/>
      <c r="AA1077" s="636"/>
      <c r="AB1077" s="399" t="s">
        <v>2676</v>
      </c>
      <c r="AC1077" s="655" t="s">
        <v>2686</v>
      </c>
      <c r="AD1077" s="326"/>
      <c r="AE1077" s="326"/>
      <c r="AF1077" s="326"/>
      <c r="AG1077" s="326"/>
      <c r="AH1077" s="326"/>
      <c r="AI1077" s="326"/>
      <c r="AJ1077" s="335"/>
      <c r="AK1077" s="335"/>
      <c r="AL1077" s="320"/>
      <c r="AM1077" s="320" t="s">
        <v>2687</v>
      </c>
      <c r="AN1077" s="330" t="s">
        <v>2688</v>
      </c>
      <c r="AO1077" s="656" t="s">
        <v>430</v>
      </c>
      <c r="AP1077" s="656" t="s">
        <v>948</v>
      </c>
      <c r="AQ1077" s="656" t="s">
        <v>2779</v>
      </c>
      <c r="AR1077" s="657" t="s">
        <v>2690</v>
      </c>
      <c r="AS1077" s="656" t="s">
        <v>116</v>
      </c>
      <c r="AT1077" s="406">
        <v>0</v>
      </c>
      <c r="AU1077" s="406">
        <v>0</v>
      </c>
      <c r="AV1077" s="406">
        <v>5173000</v>
      </c>
      <c r="AW1077" s="406">
        <v>0</v>
      </c>
      <c r="AX1077" s="406">
        <v>0</v>
      </c>
      <c r="AY1077" s="406">
        <v>0</v>
      </c>
      <c r="AZ1077" s="490">
        <v>10113</v>
      </c>
      <c r="BA1077" s="253">
        <f t="shared" si="14"/>
        <v>0</v>
      </c>
    </row>
    <row r="1078" spans="1:56" ht="76.5">
      <c r="A1078" s="493">
        <v>621</v>
      </c>
      <c r="B1078" s="494" t="s">
        <v>2621</v>
      </c>
      <c r="C1078" s="651">
        <v>401000035</v>
      </c>
      <c r="D1078" s="635" t="s">
        <v>1783</v>
      </c>
      <c r="E1078" s="622" t="s">
        <v>185</v>
      </c>
      <c r="F1078" s="652"/>
      <c r="G1078" s="652"/>
      <c r="H1078" s="636">
        <v>3</v>
      </c>
      <c r="I1078" s="652"/>
      <c r="J1078" s="636">
        <v>16</v>
      </c>
      <c r="K1078" s="653">
        <v>1</v>
      </c>
      <c r="L1078" s="636">
        <v>20</v>
      </c>
      <c r="M1078" s="636"/>
      <c r="N1078" s="636"/>
      <c r="O1078" s="636"/>
      <c r="P1078" s="399" t="s">
        <v>186</v>
      </c>
      <c r="Q1078" s="399" t="s">
        <v>2623</v>
      </c>
      <c r="R1078" s="636"/>
      <c r="S1078" s="636"/>
      <c r="T1078" s="636">
        <v>3</v>
      </c>
      <c r="U1078" s="636"/>
      <c r="V1078" s="339">
        <v>9</v>
      </c>
      <c r="W1078" s="654">
        <v>1</v>
      </c>
      <c r="X1078" s="636"/>
      <c r="Y1078" s="636"/>
      <c r="Z1078" s="636"/>
      <c r="AA1078" s="636"/>
      <c r="AB1078" s="399" t="s">
        <v>2676</v>
      </c>
      <c r="AC1078" s="655" t="s">
        <v>2625</v>
      </c>
      <c r="AD1078" s="326"/>
      <c r="AE1078" s="326"/>
      <c r="AF1078" s="326"/>
      <c r="AG1078" s="326"/>
      <c r="AH1078" s="326"/>
      <c r="AI1078" s="326"/>
      <c r="AJ1078" s="335"/>
      <c r="AK1078" s="335"/>
      <c r="AL1078" s="320"/>
      <c r="AM1078" s="320" t="s">
        <v>2761</v>
      </c>
      <c r="AN1078" s="330" t="s">
        <v>2627</v>
      </c>
      <c r="AO1078" s="656" t="s">
        <v>891</v>
      </c>
      <c r="AP1078" s="656" t="s">
        <v>200</v>
      </c>
      <c r="AQ1078" s="656" t="s">
        <v>2061</v>
      </c>
      <c r="AR1078" s="657" t="s">
        <v>607</v>
      </c>
      <c r="AS1078" s="656" t="s">
        <v>2161</v>
      </c>
      <c r="AT1078" s="406">
        <v>0</v>
      </c>
      <c r="AU1078" s="406">
        <v>0</v>
      </c>
      <c r="AV1078" s="406">
        <f>9490753.2+20000</f>
        <v>9510753.1999999993</v>
      </c>
      <c r="AW1078" s="406">
        <v>0</v>
      </c>
      <c r="AX1078" s="406">
        <v>0</v>
      </c>
      <c r="AY1078" s="406">
        <v>0</v>
      </c>
      <c r="AZ1078" s="490">
        <v>10113</v>
      </c>
      <c r="BA1078" s="253">
        <f t="shared" si="14"/>
        <v>0</v>
      </c>
    </row>
    <row r="1079" spans="1:56" ht="114.75">
      <c r="A1079" s="493">
        <v>621</v>
      </c>
      <c r="B1079" s="494" t="s">
        <v>2621</v>
      </c>
      <c r="C1079" s="651">
        <v>401000035</v>
      </c>
      <c r="D1079" s="635" t="s">
        <v>1783</v>
      </c>
      <c r="E1079" s="622" t="s">
        <v>185</v>
      </c>
      <c r="F1079" s="652"/>
      <c r="G1079" s="652"/>
      <c r="H1079" s="636">
        <v>3</v>
      </c>
      <c r="I1079" s="652"/>
      <c r="J1079" s="636">
        <v>16</v>
      </c>
      <c r="K1079" s="653">
        <v>1</v>
      </c>
      <c r="L1079" s="636">
        <v>17</v>
      </c>
      <c r="M1079" s="636"/>
      <c r="N1079" s="636"/>
      <c r="O1079" s="636"/>
      <c r="P1079" s="399" t="s">
        <v>2780</v>
      </c>
      <c r="Q1079" s="399" t="s">
        <v>2781</v>
      </c>
      <c r="R1079" s="636"/>
      <c r="S1079" s="636"/>
      <c r="T1079" s="636">
        <v>3</v>
      </c>
      <c r="U1079" s="636"/>
      <c r="V1079" s="339">
        <v>9</v>
      </c>
      <c r="W1079" s="654">
        <v>1</v>
      </c>
      <c r="X1079" s="636"/>
      <c r="Y1079" s="636"/>
      <c r="Z1079" s="636"/>
      <c r="AA1079" s="636"/>
      <c r="AB1079" s="399" t="s">
        <v>2760</v>
      </c>
      <c r="AC1079" s="655" t="s">
        <v>2625</v>
      </c>
      <c r="AD1079" s="326"/>
      <c r="AE1079" s="326"/>
      <c r="AF1079" s="326"/>
      <c r="AG1079" s="326"/>
      <c r="AH1079" s="326"/>
      <c r="AI1079" s="326"/>
      <c r="AJ1079" s="335"/>
      <c r="AK1079" s="335"/>
      <c r="AL1079" s="320"/>
      <c r="AM1079" s="320" t="s">
        <v>2761</v>
      </c>
      <c r="AN1079" s="330" t="s">
        <v>2627</v>
      </c>
      <c r="AO1079" s="656" t="s">
        <v>891</v>
      </c>
      <c r="AP1079" s="656" t="s">
        <v>200</v>
      </c>
      <c r="AQ1079" s="656" t="s">
        <v>2782</v>
      </c>
      <c r="AR1079" s="657" t="s">
        <v>2783</v>
      </c>
      <c r="AS1079" s="656" t="s">
        <v>116</v>
      </c>
      <c r="AT1079" s="406">
        <v>0</v>
      </c>
      <c r="AU1079" s="406">
        <v>0</v>
      </c>
      <c r="AV1079" s="406">
        <v>1200000</v>
      </c>
      <c r="AW1079" s="406">
        <v>0</v>
      </c>
      <c r="AX1079" s="406">
        <v>0</v>
      </c>
      <c r="AY1079" s="406">
        <v>0</v>
      </c>
      <c r="AZ1079" s="490">
        <v>10101</v>
      </c>
      <c r="BA1079" s="253">
        <f t="shared" si="14"/>
        <v>0</v>
      </c>
    </row>
    <row r="1080" spans="1:56" ht="255">
      <c r="A1080" s="493">
        <v>621</v>
      </c>
      <c r="B1080" s="494" t="s">
        <v>2621</v>
      </c>
      <c r="C1080" s="651">
        <v>401000021</v>
      </c>
      <c r="D1080" s="635" t="s">
        <v>255</v>
      </c>
      <c r="E1080" s="622" t="s">
        <v>185</v>
      </c>
      <c r="F1080" s="652"/>
      <c r="G1080" s="652"/>
      <c r="H1080" s="636">
        <v>3</v>
      </c>
      <c r="I1080" s="652"/>
      <c r="J1080" s="636">
        <v>16</v>
      </c>
      <c r="K1080" s="653">
        <v>1</v>
      </c>
      <c r="L1080" s="636">
        <v>13</v>
      </c>
      <c r="M1080" s="636"/>
      <c r="N1080" s="636"/>
      <c r="O1080" s="636"/>
      <c r="P1080" s="399" t="s">
        <v>2780</v>
      </c>
      <c r="Q1080" s="399" t="s">
        <v>2784</v>
      </c>
      <c r="R1080" s="636" t="s">
        <v>2785</v>
      </c>
      <c r="S1080" s="636"/>
      <c r="T1080" s="636" t="s">
        <v>85</v>
      </c>
      <c r="U1080" s="636"/>
      <c r="V1080" s="339" t="s">
        <v>1377</v>
      </c>
      <c r="W1080" s="654" t="s">
        <v>88</v>
      </c>
      <c r="X1080" s="636" t="s">
        <v>278</v>
      </c>
      <c r="Y1080" s="636"/>
      <c r="Z1080" s="636"/>
      <c r="AA1080" s="636"/>
      <c r="AB1080" s="399" t="s">
        <v>2786</v>
      </c>
      <c r="AC1080" s="655" t="s">
        <v>2625</v>
      </c>
      <c r="AD1080" s="326"/>
      <c r="AE1080" s="326"/>
      <c r="AF1080" s="326"/>
      <c r="AG1080" s="326"/>
      <c r="AH1080" s="326"/>
      <c r="AI1080" s="326"/>
      <c r="AJ1080" s="335"/>
      <c r="AK1080" s="335"/>
      <c r="AL1080" s="320"/>
      <c r="AM1080" s="320" t="s">
        <v>2769</v>
      </c>
      <c r="AN1080" s="330" t="s">
        <v>2627</v>
      </c>
      <c r="AO1080" s="656" t="s">
        <v>263</v>
      </c>
      <c r="AP1080" s="656" t="s">
        <v>99</v>
      </c>
      <c r="AQ1080" s="656" t="s">
        <v>2787</v>
      </c>
      <c r="AR1080" s="657" t="s">
        <v>2788</v>
      </c>
      <c r="AS1080" s="656" t="s">
        <v>2161</v>
      </c>
      <c r="AT1080" s="406">
        <f>142541680.7+9098405.26</f>
        <v>151640085.95999998</v>
      </c>
      <c r="AU1080" s="406">
        <f>142541680.7+9098405.26</f>
        <v>151640085.95999998</v>
      </c>
      <c r="AV1080" s="406">
        <f>20000000.06+1276595.77</f>
        <v>21276595.829999998</v>
      </c>
      <c r="AW1080" s="406">
        <v>0</v>
      </c>
      <c r="AX1080" s="406">
        <v>0</v>
      </c>
      <c r="AY1080" s="406">
        <v>0</v>
      </c>
      <c r="AZ1080" s="490">
        <v>10306</v>
      </c>
      <c r="BA1080" s="253">
        <f t="shared" si="14"/>
        <v>0</v>
      </c>
    </row>
    <row r="1081" spans="1:56" ht="255">
      <c r="A1081" s="493">
        <v>621</v>
      </c>
      <c r="B1081" s="494" t="s">
        <v>2621</v>
      </c>
      <c r="C1081" s="651">
        <v>401000021</v>
      </c>
      <c r="D1081" s="635" t="s">
        <v>255</v>
      </c>
      <c r="E1081" s="622" t="s">
        <v>185</v>
      </c>
      <c r="F1081" s="652"/>
      <c r="G1081" s="652"/>
      <c r="H1081" s="636">
        <v>3</v>
      </c>
      <c r="I1081" s="652"/>
      <c r="J1081" s="636">
        <v>16</v>
      </c>
      <c r="K1081" s="653">
        <v>1</v>
      </c>
      <c r="L1081" s="636">
        <v>13</v>
      </c>
      <c r="M1081" s="636"/>
      <c r="N1081" s="636"/>
      <c r="O1081" s="636"/>
      <c r="P1081" s="399" t="s">
        <v>2780</v>
      </c>
      <c r="Q1081" s="399" t="s">
        <v>2784</v>
      </c>
      <c r="R1081" s="636" t="s">
        <v>2785</v>
      </c>
      <c r="S1081" s="636"/>
      <c r="T1081" s="636" t="s">
        <v>85</v>
      </c>
      <c r="U1081" s="636"/>
      <c r="V1081" s="339" t="s">
        <v>1377</v>
      </c>
      <c r="W1081" s="654" t="s">
        <v>88</v>
      </c>
      <c r="X1081" s="636" t="s">
        <v>278</v>
      </c>
      <c r="Y1081" s="636"/>
      <c r="Z1081" s="636"/>
      <c r="AA1081" s="636"/>
      <c r="AB1081" s="399" t="s">
        <v>2786</v>
      </c>
      <c r="AC1081" s="655" t="s">
        <v>2625</v>
      </c>
      <c r="AD1081" s="326"/>
      <c r="AE1081" s="326"/>
      <c r="AF1081" s="326"/>
      <c r="AG1081" s="326"/>
      <c r="AH1081" s="326"/>
      <c r="AI1081" s="326"/>
      <c r="AJ1081" s="335"/>
      <c r="AK1081" s="335"/>
      <c r="AL1081" s="320"/>
      <c r="AM1081" s="320" t="s">
        <v>2769</v>
      </c>
      <c r="AN1081" s="330" t="s">
        <v>2627</v>
      </c>
      <c r="AO1081" s="656" t="s">
        <v>263</v>
      </c>
      <c r="AP1081" s="656" t="s">
        <v>99</v>
      </c>
      <c r="AQ1081" s="656" t="s">
        <v>2787</v>
      </c>
      <c r="AR1081" s="657" t="s">
        <v>2788</v>
      </c>
      <c r="AS1081" s="656" t="s">
        <v>2161</v>
      </c>
      <c r="AT1081" s="406">
        <v>1531718.04</v>
      </c>
      <c r="AU1081" s="406">
        <v>1531718.04</v>
      </c>
      <c r="AV1081" s="406">
        <v>214915.11</v>
      </c>
      <c r="AW1081" s="406">
        <v>0</v>
      </c>
      <c r="AX1081" s="406">
        <v>0</v>
      </c>
      <c r="AY1081" s="406">
        <v>0</v>
      </c>
      <c r="AZ1081" s="490">
        <v>10111</v>
      </c>
      <c r="BA1081" s="253">
        <f t="shared" si="14"/>
        <v>0</v>
      </c>
    </row>
    <row r="1082" spans="1:56" ht="280.5">
      <c r="A1082" s="493">
        <v>621</v>
      </c>
      <c r="B1082" s="494" t="s">
        <v>2621</v>
      </c>
      <c r="C1082" s="651">
        <v>401000021</v>
      </c>
      <c r="D1082" s="635" t="s">
        <v>255</v>
      </c>
      <c r="E1082" s="622" t="s">
        <v>185</v>
      </c>
      <c r="F1082" s="652"/>
      <c r="G1082" s="652"/>
      <c r="H1082" s="636">
        <v>3</v>
      </c>
      <c r="I1082" s="652"/>
      <c r="J1082" s="636">
        <v>16</v>
      </c>
      <c r="K1082" s="653">
        <v>1</v>
      </c>
      <c r="L1082" s="636">
        <v>13</v>
      </c>
      <c r="M1082" s="636"/>
      <c r="N1082" s="636"/>
      <c r="O1082" s="636"/>
      <c r="P1082" s="399" t="s">
        <v>2780</v>
      </c>
      <c r="Q1082" s="399" t="s">
        <v>2789</v>
      </c>
      <c r="R1082" s="636" t="s">
        <v>2785</v>
      </c>
      <c r="S1082" s="636"/>
      <c r="T1082" s="636" t="s">
        <v>85</v>
      </c>
      <c r="U1082" s="636"/>
      <c r="V1082" s="339" t="s">
        <v>1377</v>
      </c>
      <c r="W1082" s="654" t="s">
        <v>88</v>
      </c>
      <c r="X1082" s="636" t="s">
        <v>2790</v>
      </c>
      <c r="Y1082" s="636"/>
      <c r="Z1082" s="636">
        <v>2</v>
      </c>
      <c r="AA1082" s="636"/>
      <c r="AB1082" s="399" t="s">
        <v>2791</v>
      </c>
      <c r="AC1082" s="655" t="s">
        <v>2625</v>
      </c>
      <c r="AD1082" s="326"/>
      <c r="AE1082" s="326"/>
      <c r="AF1082" s="326"/>
      <c r="AG1082" s="326"/>
      <c r="AH1082" s="326"/>
      <c r="AI1082" s="326"/>
      <c r="AJ1082" s="335"/>
      <c r="AK1082" s="335"/>
      <c r="AL1082" s="320"/>
      <c r="AM1082" s="320" t="s">
        <v>2769</v>
      </c>
      <c r="AN1082" s="330" t="s">
        <v>2627</v>
      </c>
      <c r="AO1082" s="656" t="s">
        <v>263</v>
      </c>
      <c r="AP1082" s="656" t="s">
        <v>99</v>
      </c>
      <c r="AQ1082" s="656" t="s">
        <v>2792</v>
      </c>
      <c r="AR1082" s="657" t="s">
        <v>2793</v>
      </c>
      <c r="AS1082" s="656">
        <v>412</v>
      </c>
      <c r="AT1082" s="406">
        <f>154128410.06+9837983.74</f>
        <v>163966393.80000001</v>
      </c>
      <c r="AU1082" s="406">
        <f>154128410.06+9837983.74</f>
        <v>163966393.80000001</v>
      </c>
      <c r="AV1082" s="406">
        <v>0</v>
      </c>
      <c r="AW1082" s="406">
        <v>0</v>
      </c>
      <c r="AX1082" s="406">
        <v>0</v>
      </c>
      <c r="AY1082" s="406">
        <v>0</v>
      </c>
      <c r="AZ1082" s="490">
        <v>10306</v>
      </c>
      <c r="BA1082" s="253">
        <f t="shared" si="14"/>
        <v>0</v>
      </c>
    </row>
    <row r="1083" spans="1:56" ht="280.5">
      <c r="A1083" s="493">
        <v>621</v>
      </c>
      <c r="B1083" s="494" t="s">
        <v>2621</v>
      </c>
      <c r="C1083" s="651">
        <v>401000021</v>
      </c>
      <c r="D1083" s="635" t="s">
        <v>255</v>
      </c>
      <c r="E1083" s="622" t="s">
        <v>185</v>
      </c>
      <c r="F1083" s="652"/>
      <c r="G1083" s="652"/>
      <c r="H1083" s="636">
        <v>3</v>
      </c>
      <c r="I1083" s="652"/>
      <c r="J1083" s="636">
        <v>16</v>
      </c>
      <c r="K1083" s="653">
        <v>1</v>
      </c>
      <c r="L1083" s="636">
        <v>13</v>
      </c>
      <c r="M1083" s="636"/>
      <c r="N1083" s="636"/>
      <c r="O1083" s="636"/>
      <c r="P1083" s="399" t="s">
        <v>2780</v>
      </c>
      <c r="Q1083" s="399" t="s">
        <v>2789</v>
      </c>
      <c r="R1083" s="636" t="s">
        <v>2785</v>
      </c>
      <c r="S1083" s="636"/>
      <c r="T1083" s="636" t="s">
        <v>85</v>
      </c>
      <c r="U1083" s="636"/>
      <c r="V1083" s="339" t="s">
        <v>1377</v>
      </c>
      <c r="W1083" s="654" t="s">
        <v>88</v>
      </c>
      <c r="X1083" s="636" t="s">
        <v>2790</v>
      </c>
      <c r="Y1083" s="636"/>
      <c r="Z1083" s="636">
        <v>2</v>
      </c>
      <c r="AA1083" s="636"/>
      <c r="AB1083" s="399" t="s">
        <v>2791</v>
      </c>
      <c r="AC1083" s="655" t="s">
        <v>2625</v>
      </c>
      <c r="AD1083" s="326"/>
      <c r="AE1083" s="326"/>
      <c r="AF1083" s="326"/>
      <c r="AG1083" s="326"/>
      <c r="AH1083" s="326"/>
      <c r="AI1083" s="326"/>
      <c r="AJ1083" s="335"/>
      <c r="AK1083" s="335"/>
      <c r="AL1083" s="320"/>
      <c r="AM1083" s="320" t="s">
        <v>2769</v>
      </c>
      <c r="AN1083" s="330" t="s">
        <v>2627</v>
      </c>
      <c r="AO1083" s="656" t="s">
        <v>263</v>
      </c>
      <c r="AP1083" s="656" t="s">
        <v>99</v>
      </c>
      <c r="AQ1083" s="656" t="s">
        <v>2792</v>
      </c>
      <c r="AR1083" s="657" t="s">
        <v>2793</v>
      </c>
      <c r="AS1083" s="656">
        <v>412</v>
      </c>
      <c r="AT1083" s="406">
        <v>1656226.2</v>
      </c>
      <c r="AU1083" s="406">
        <v>1656226.2</v>
      </c>
      <c r="AV1083" s="406">
        <v>0</v>
      </c>
      <c r="AW1083" s="406">
        <v>0</v>
      </c>
      <c r="AX1083" s="406">
        <v>0</v>
      </c>
      <c r="AY1083" s="406">
        <v>0</v>
      </c>
      <c r="AZ1083" s="490">
        <v>10111</v>
      </c>
      <c r="BA1083" s="253">
        <f t="shared" si="14"/>
        <v>0</v>
      </c>
    </row>
    <row r="1084" spans="1:56" ht="255">
      <c r="A1084" s="493">
        <v>621</v>
      </c>
      <c r="B1084" s="494" t="s">
        <v>2621</v>
      </c>
      <c r="C1084" s="651">
        <v>401000021</v>
      </c>
      <c r="D1084" s="635" t="s">
        <v>255</v>
      </c>
      <c r="E1084" s="622" t="s">
        <v>185</v>
      </c>
      <c r="F1084" s="652"/>
      <c r="G1084" s="652"/>
      <c r="H1084" s="636">
        <v>3</v>
      </c>
      <c r="I1084" s="652"/>
      <c r="J1084" s="636">
        <v>16</v>
      </c>
      <c r="K1084" s="653">
        <v>1</v>
      </c>
      <c r="L1084" s="636">
        <v>13</v>
      </c>
      <c r="M1084" s="636"/>
      <c r="N1084" s="636"/>
      <c r="O1084" s="636"/>
      <c r="P1084" s="399" t="s">
        <v>2780</v>
      </c>
      <c r="Q1084" s="399" t="s">
        <v>2794</v>
      </c>
      <c r="R1084" s="636" t="s">
        <v>2795</v>
      </c>
      <c r="S1084" s="636"/>
      <c r="T1084" s="636" t="s">
        <v>94</v>
      </c>
      <c r="U1084" s="636"/>
      <c r="V1084" s="339" t="s">
        <v>2796</v>
      </c>
      <c r="W1084" s="654" t="s">
        <v>88</v>
      </c>
      <c r="X1084" s="636" t="s">
        <v>2790</v>
      </c>
      <c r="Y1084" s="636"/>
      <c r="Z1084" s="636"/>
      <c r="AA1084" s="636"/>
      <c r="AB1084" s="399" t="s">
        <v>2797</v>
      </c>
      <c r="AC1084" s="655" t="s">
        <v>2625</v>
      </c>
      <c r="AD1084" s="326"/>
      <c r="AE1084" s="326"/>
      <c r="AF1084" s="326"/>
      <c r="AG1084" s="326"/>
      <c r="AH1084" s="326"/>
      <c r="AI1084" s="326"/>
      <c r="AJ1084" s="335"/>
      <c r="AK1084" s="335"/>
      <c r="AL1084" s="320"/>
      <c r="AM1084" s="320" t="s">
        <v>2769</v>
      </c>
      <c r="AN1084" s="330" t="s">
        <v>2627</v>
      </c>
      <c r="AO1084" s="656" t="s">
        <v>263</v>
      </c>
      <c r="AP1084" s="656" t="s">
        <v>99</v>
      </c>
      <c r="AQ1084" s="656" t="s">
        <v>2798</v>
      </c>
      <c r="AR1084" s="657" t="s">
        <v>2799</v>
      </c>
      <c r="AS1084" s="656" t="s">
        <v>2161</v>
      </c>
      <c r="AT1084" s="406">
        <f>161210965.97+10290061.78</f>
        <v>171501027.75</v>
      </c>
      <c r="AU1084" s="406">
        <f>161210965.97+10290061.78</f>
        <v>171501027.75</v>
      </c>
      <c r="AV1084" s="406">
        <f>96774619.03+6177103.43</f>
        <v>102951722.46000001</v>
      </c>
      <c r="AW1084" s="406">
        <v>0</v>
      </c>
      <c r="AX1084" s="406">
        <v>0</v>
      </c>
      <c r="AY1084" s="406">
        <v>0</v>
      </c>
      <c r="AZ1084" s="490">
        <v>10306</v>
      </c>
      <c r="BA1084" s="253">
        <f t="shared" si="14"/>
        <v>0</v>
      </c>
    </row>
    <row r="1085" spans="1:56" ht="255">
      <c r="A1085" s="493">
        <v>621</v>
      </c>
      <c r="B1085" s="494" t="s">
        <v>2621</v>
      </c>
      <c r="C1085" s="651">
        <v>401000021</v>
      </c>
      <c r="D1085" s="635" t="s">
        <v>255</v>
      </c>
      <c r="E1085" s="622" t="s">
        <v>185</v>
      </c>
      <c r="F1085" s="652"/>
      <c r="G1085" s="652"/>
      <c r="H1085" s="636">
        <v>3</v>
      </c>
      <c r="I1085" s="652"/>
      <c r="J1085" s="636">
        <v>16</v>
      </c>
      <c r="K1085" s="653">
        <v>1</v>
      </c>
      <c r="L1085" s="636">
        <v>13</v>
      </c>
      <c r="M1085" s="636"/>
      <c r="N1085" s="636"/>
      <c r="O1085" s="636"/>
      <c r="P1085" s="399" t="s">
        <v>2780</v>
      </c>
      <c r="Q1085" s="399" t="s">
        <v>2800</v>
      </c>
      <c r="R1085" s="636" t="s">
        <v>2795</v>
      </c>
      <c r="S1085" s="636"/>
      <c r="T1085" s="636" t="s">
        <v>85</v>
      </c>
      <c r="U1085" s="636"/>
      <c r="V1085" s="339" t="s">
        <v>1377</v>
      </c>
      <c r="W1085" s="654" t="s">
        <v>88</v>
      </c>
      <c r="X1085" s="636" t="s">
        <v>2801</v>
      </c>
      <c r="Y1085" s="636"/>
      <c r="Z1085" s="636"/>
      <c r="AA1085" s="636"/>
      <c r="AB1085" s="399" t="s">
        <v>2802</v>
      </c>
      <c r="AC1085" s="655" t="s">
        <v>2625</v>
      </c>
      <c r="AD1085" s="326"/>
      <c r="AE1085" s="326"/>
      <c r="AF1085" s="326"/>
      <c r="AG1085" s="326"/>
      <c r="AH1085" s="326"/>
      <c r="AI1085" s="326"/>
      <c r="AJ1085" s="335"/>
      <c r="AK1085" s="335"/>
      <c r="AL1085" s="320"/>
      <c r="AM1085" s="320" t="s">
        <v>2769</v>
      </c>
      <c r="AN1085" s="330" t="s">
        <v>2627</v>
      </c>
      <c r="AO1085" s="656" t="s">
        <v>263</v>
      </c>
      <c r="AP1085" s="656" t="s">
        <v>99</v>
      </c>
      <c r="AQ1085" s="656" t="s">
        <v>2798</v>
      </c>
      <c r="AR1085" s="657" t="s">
        <v>2799</v>
      </c>
      <c r="AS1085" s="656" t="s">
        <v>2161</v>
      </c>
      <c r="AT1085" s="406">
        <v>214915.1</v>
      </c>
      <c r="AU1085" s="406">
        <v>214915.1</v>
      </c>
      <c r="AV1085" s="406">
        <v>1039916.39</v>
      </c>
      <c r="AW1085" s="406">
        <v>0</v>
      </c>
      <c r="AX1085" s="406">
        <v>0</v>
      </c>
      <c r="AY1085" s="406">
        <v>0</v>
      </c>
      <c r="AZ1085" s="490">
        <v>10111</v>
      </c>
      <c r="BA1085" s="253">
        <f t="shared" si="14"/>
        <v>0</v>
      </c>
    </row>
    <row r="1086" spans="1:56" ht="255">
      <c r="A1086" s="493">
        <v>621</v>
      </c>
      <c r="B1086" s="494" t="s">
        <v>2621</v>
      </c>
      <c r="C1086" s="651">
        <v>401000021</v>
      </c>
      <c r="D1086" s="635" t="s">
        <v>255</v>
      </c>
      <c r="E1086" s="622" t="s">
        <v>185</v>
      </c>
      <c r="F1086" s="652"/>
      <c r="G1086" s="652"/>
      <c r="H1086" s="636">
        <v>3</v>
      </c>
      <c r="I1086" s="652"/>
      <c r="J1086" s="636">
        <v>16</v>
      </c>
      <c r="K1086" s="653">
        <v>1</v>
      </c>
      <c r="L1086" s="636">
        <v>13</v>
      </c>
      <c r="M1086" s="636"/>
      <c r="N1086" s="636"/>
      <c r="O1086" s="636"/>
      <c r="P1086" s="399" t="s">
        <v>2780</v>
      </c>
      <c r="Q1086" s="399" t="s">
        <v>2800</v>
      </c>
      <c r="R1086" s="636" t="s">
        <v>2795</v>
      </c>
      <c r="S1086" s="636"/>
      <c r="T1086" s="636" t="s">
        <v>85</v>
      </c>
      <c r="U1086" s="636"/>
      <c r="V1086" s="339" t="s">
        <v>1377</v>
      </c>
      <c r="W1086" s="654" t="s">
        <v>88</v>
      </c>
      <c r="X1086" s="636" t="s">
        <v>2801</v>
      </c>
      <c r="Y1086" s="636"/>
      <c r="Z1086" s="636"/>
      <c r="AA1086" s="636"/>
      <c r="AB1086" s="399" t="s">
        <v>2802</v>
      </c>
      <c r="AC1086" s="655" t="s">
        <v>2625</v>
      </c>
      <c r="AD1086" s="326"/>
      <c r="AE1086" s="326"/>
      <c r="AF1086" s="326"/>
      <c r="AG1086" s="326"/>
      <c r="AH1086" s="326"/>
      <c r="AI1086" s="326"/>
      <c r="AJ1086" s="335"/>
      <c r="AK1086" s="335"/>
      <c r="AL1086" s="320"/>
      <c r="AM1086" s="320" t="s">
        <v>2769</v>
      </c>
      <c r="AN1086" s="330" t="s">
        <v>2627</v>
      </c>
      <c r="AO1086" s="656" t="s">
        <v>263</v>
      </c>
      <c r="AP1086" s="656" t="s">
        <v>99</v>
      </c>
      <c r="AQ1086" s="656" t="s">
        <v>2798</v>
      </c>
      <c r="AR1086" s="657" t="s">
        <v>2799</v>
      </c>
      <c r="AS1086" s="656" t="s">
        <v>2161</v>
      </c>
      <c r="AT1086" s="406">
        <v>1517418.51</v>
      </c>
      <c r="AU1086" s="406">
        <v>1517418.51</v>
      </c>
      <c r="AV1086" s="406">
        <v>0</v>
      </c>
      <c r="AW1086" s="406">
        <v>0</v>
      </c>
      <c r="AX1086" s="406">
        <v>0</v>
      </c>
      <c r="AY1086" s="406">
        <v>0</v>
      </c>
      <c r="AZ1086" s="490">
        <v>10112</v>
      </c>
      <c r="BA1086" s="253">
        <f t="shared" si="14"/>
        <v>0</v>
      </c>
      <c r="BD1086" s="275">
        <f>1555.79-1039.39</f>
        <v>516.39999999999986</v>
      </c>
    </row>
    <row r="1087" spans="1:56" ht="267.75">
      <c r="A1087" s="493">
        <v>621</v>
      </c>
      <c r="B1087" s="494" t="s">
        <v>2621</v>
      </c>
      <c r="C1087" s="651">
        <v>401000021</v>
      </c>
      <c r="D1087" s="635" t="s">
        <v>255</v>
      </c>
      <c r="E1087" s="622" t="s">
        <v>185</v>
      </c>
      <c r="F1087" s="652"/>
      <c r="G1087" s="652"/>
      <c r="H1087" s="636">
        <v>3</v>
      </c>
      <c r="I1087" s="652"/>
      <c r="J1087" s="636">
        <v>16</v>
      </c>
      <c r="K1087" s="653">
        <v>1</v>
      </c>
      <c r="L1087" s="636">
        <v>13</v>
      </c>
      <c r="M1087" s="636"/>
      <c r="N1087" s="636"/>
      <c r="O1087" s="636"/>
      <c r="P1087" s="399" t="s">
        <v>2780</v>
      </c>
      <c r="Q1087" s="399" t="s">
        <v>2803</v>
      </c>
      <c r="R1087" s="636" t="s">
        <v>2795</v>
      </c>
      <c r="S1087" s="636"/>
      <c r="T1087" s="636" t="s">
        <v>85</v>
      </c>
      <c r="U1087" s="636"/>
      <c r="V1087" s="339" t="s">
        <v>1377</v>
      </c>
      <c r="W1087" s="654" t="s">
        <v>88</v>
      </c>
      <c r="X1087" s="636" t="s">
        <v>2790</v>
      </c>
      <c r="Y1087" s="636"/>
      <c r="Z1087" s="636"/>
      <c r="AA1087" s="636"/>
      <c r="AB1087" s="399" t="s">
        <v>2802</v>
      </c>
      <c r="AC1087" s="655" t="s">
        <v>2625</v>
      </c>
      <c r="AD1087" s="326"/>
      <c r="AE1087" s="326"/>
      <c r="AF1087" s="326"/>
      <c r="AG1087" s="326"/>
      <c r="AH1087" s="326"/>
      <c r="AI1087" s="326"/>
      <c r="AJ1087" s="335"/>
      <c r="AK1087" s="335"/>
      <c r="AL1087" s="320"/>
      <c r="AM1087" s="320" t="s">
        <v>2769</v>
      </c>
      <c r="AN1087" s="330" t="s">
        <v>2627</v>
      </c>
      <c r="AO1087" s="656" t="s">
        <v>263</v>
      </c>
      <c r="AP1087" s="656" t="s">
        <v>99</v>
      </c>
      <c r="AQ1087" s="656" t="s">
        <v>2804</v>
      </c>
      <c r="AR1087" s="657" t="s">
        <v>2805</v>
      </c>
      <c r="AS1087" s="656" t="s">
        <v>2161</v>
      </c>
      <c r="AT1087" s="406">
        <f>47210964.16+3013465.83</f>
        <v>50224429.989999995</v>
      </c>
      <c r="AU1087" s="406">
        <f>47210964.16+3013465.83</f>
        <v>50224429.989999995</v>
      </c>
      <c r="AV1087" s="406">
        <f>11099083.12+708452.04</f>
        <v>11807535.16</v>
      </c>
      <c r="AW1087" s="406">
        <v>0</v>
      </c>
      <c r="AX1087" s="406">
        <v>0</v>
      </c>
      <c r="AY1087" s="406">
        <v>0</v>
      </c>
      <c r="AZ1087" s="490">
        <v>10306</v>
      </c>
      <c r="BA1087" s="253">
        <f t="shared" si="14"/>
        <v>0</v>
      </c>
    </row>
    <row r="1088" spans="1:56" ht="267.75">
      <c r="A1088" s="493">
        <v>621</v>
      </c>
      <c r="B1088" s="494" t="s">
        <v>2621</v>
      </c>
      <c r="C1088" s="651">
        <v>401000021</v>
      </c>
      <c r="D1088" s="635" t="s">
        <v>255</v>
      </c>
      <c r="E1088" s="622" t="s">
        <v>185</v>
      </c>
      <c r="F1088" s="652"/>
      <c r="G1088" s="652"/>
      <c r="H1088" s="636">
        <v>3</v>
      </c>
      <c r="I1088" s="652"/>
      <c r="J1088" s="636">
        <v>16</v>
      </c>
      <c r="K1088" s="653">
        <v>1</v>
      </c>
      <c r="L1088" s="636">
        <v>13</v>
      </c>
      <c r="M1088" s="636"/>
      <c r="N1088" s="636"/>
      <c r="O1088" s="636"/>
      <c r="P1088" s="399" t="s">
        <v>2780</v>
      </c>
      <c r="Q1088" s="399" t="s">
        <v>2803</v>
      </c>
      <c r="R1088" s="636" t="s">
        <v>2795</v>
      </c>
      <c r="S1088" s="636"/>
      <c r="T1088" s="636" t="s">
        <v>85</v>
      </c>
      <c r="U1088" s="636"/>
      <c r="V1088" s="339" t="s">
        <v>1377</v>
      </c>
      <c r="W1088" s="654" t="s">
        <v>88</v>
      </c>
      <c r="X1088" s="636" t="s">
        <v>2790</v>
      </c>
      <c r="Y1088" s="636"/>
      <c r="Z1088" s="636"/>
      <c r="AA1088" s="636"/>
      <c r="AB1088" s="399" t="s">
        <v>2802</v>
      </c>
      <c r="AC1088" s="655" t="s">
        <v>2625</v>
      </c>
      <c r="AD1088" s="326"/>
      <c r="AE1088" s="326"/>
      <c r="AF1088" s="326"/>
      <c r="AG1088" s="326"/>
      <c r="AH1088" s="326"/>
      <c r="AI1088" s="326"/>
      <c r="AJ1088" s="335"/>
      <c r="AK1088" s="335"/>
      <c r="AL1088" s="320"/>
      <c r="AM1088" s="320" t="s">
        <v>2769</v>
      </c>
      <c r="AN1088" s="330" t="s">
        <v>2627</v>
      </c>
      <c r="AO1088" s="656" t="s">
        <v>263</v>
      </c>
      <c r="AP1088" s="656" t="s">
        <v>99</v>
      </c>
      <c r="AQ1088" s="656" t="s">
        <v>2804</v>
      </c>
      <c r="AR1088" s="657" t="s">
        <v>2805</v>
      </c>
      <c r="AS1088" s="656" t="s">
        <v>2161</v>
      </c>
      <c r="AT1088" s="406">
        <v>507317.47</v>
      </c>
      <c r="AU1088" s="406">
        <v>507317.47</v>
      </c>
      <c r="AV1088" s="406">
        <v>119268.03</v>
      </c>
      <c r="AW1088" s="406">
        <v>0</v>
      </c>
      <c r="AX1088" s="406">
        <v>0</v>
      </c>
      <c r="AY1088" s="406">
        <v>0</v>
      </c>
      <c r="AZ1088" s="490">
        <v>10111</v>
      </c>
      <c r="BA1088" s="253">
        <f t="shared" si="14"/>
        <v>0</v>
      </c>
    </row>
    <row r="1089" spans="1:53" ht="267.75">
      <c r="A1089" s="493">
        <v>621</v>
      </c>
      <c r="B1089" s="494" t="s">
        <v>2621</v>
      </c>
      <c r="C1089" s="651">
        <v>401000021</v>
      </c>
      <c r="D1089" s="635" t="s">
        <v>255</v>
      </c>
      <c r="E1089" s="622" t="s">
        <v>185</v>
      </c>
      <c r="F1089" s="652"/>
      <c r="G1089" s="652"/>
      <c r="H1089" s="636">
        <v>3</v>
      </c>
      <c r="I1089" s="652"/>
      <c r="J1089" s="636">
        <v>16</v>
      </c>
      <c r="K1089" s="653">
        <v>1</v>
      </c>
      <c r="L1089" s="636">
        <v>13</v>
      </c>
      <c r="M1089" s="636"/>
      <c r="N1089" s="636"/>
      <c r="O1089" s="636"/>
      <c r="P1089" s="399" t="s">
        <v>2780</v>
      </c>
      <c r="Q1089" s="399" t="s">
        <v>2803</v>
      </c>
      <c r="R1089" s="636" t="s">
        <v>2795</v>
      </c>
      <c r="S1089" s="636"/>
      <c r="T1089" s="636" t="s">
        <v>85</v>
      </c>
      <c r="U1089" s="636"/>
      <c r="V1089" s="339" t="s">
        <v>1377</v>
      </c>
      <c r="W1089" s="654" t="s">
        <v>88</v>
      </c>
      <c r="X1089" s="636" t="s">
        <v>2790</v>
      </c>
      <c r="Y1089" s="636"/>
      <c r="Z1089" s="636"/>
      <c r="AA1089" s="636"/>
      <c r="AB1089" s="399" t="s">
        <v>2802</v>
      </c>
      <c r="AC1089" s="655" t="s">
        <v>2625</v>
      </c>
      <c r="AD1089" s="326"/>
      <c r="AE1089" s="326"/>
      <c r="AF1089" s="326"/>
      <c r="AG1089" s="326"/>
      <c r="AH1089" s="326"/>
      <c r="AI1089" s="326"/>
      <c r="AJ1089" s="335"/>
      <c r="AK1089" s="335"/>
      <c r="AL1089" s="320"/>
      <c r="AM1089" s="320" t="s">
        <v>2769</v>
      </c>
      <c r="AN1089" s="330" t="s">
        <v>2627</v>
      </c>
      <c r="AO1089" s="656" t="s">
        <v>263</v>
      </c>
      <c r="AP1089" s="656" t="s">
        <v>99</v>
      </c>
      <c r="AQ1089" s="656" t="s">
        <v>2804</v>
      </c>
      <c r="AR1089" s="657" t="s">
        <v>2805</v>
      </c>
      <c r="AS1089" s="656" t="s">
        <v>2161</v>
      </c>
      <c r="AT1089" s="406">
        <v>0</v>
      </c>
      <c r="AU1089" s="406">
        <v>0</v>
      </c>
      <c r="AV1089" s="406">
        <f>169377653.45</f>
        <v>169377653.44999999</v>
      </c>
      <c r="AW1089" s="406">
        <v>50000000</v>
      </c>
      <c r="AX1089" s="406">
        <v>0</v>
      </c>
      <c r="AY1089" s="406">
        <v>0</v>
      </c>
      <c r="AZ1089" s="490">
        <v>10306</v>
      </c>
      <c r="BA1089" s="253">
        <f t="shared" si="14"/>
        <v>0</v>
      </c>
    </row>
    <row r="1090" spans="1:53" ht="267.75">
      <c r="A1090" s="493">
        <v>621</v>
      </c>
      <c r="B1090" s="494" t="s">
        <v>2621</v>
      </c>
      <c r="C1090" s="651">
        <v>401000021</v>
      </c>
      <c r="D1090" s="635" t="s">
        <v>255</v>
      </c>
      <c r="E1090" s="622" t="s">
        <v>185</v>
      </c>
      <c r="F1090" s="652"/>
      <c r="G1090" s="652"/>
      <c r="H1090" s="636">
        <v>3</v>
      </c>
      <c r="I1090" s="652"/>
      <c r="J1090" s="636">
        <v>16</v>
      </c>
      <c r="K1090" s="653">
        <v>1</v>
      </c>
      <c r="L1090" s="636">
        <v>13</v>
      </c>
      <c r="M1090" s="636"/>
      <c r="N1090" s="636"/>
      <c r="O1090" s="636"/>
      <c r="P1090" s="399" t="s">
        <v>2780</v>
      </c>
      <c r="Q1090" s="399" t="s">
        <v>2803</v>
      </c>
      <c r="R1090" s="636" t="s">
        <v>2795</v>
      </c>
      <c r="S1090" s="636"/>
      <c r="T1090" s="636" t="s">
        <v>85</v>
      </c>
      <c r="U1090" s="636"/>
      <c r="V1090" s="339" t="s">
        <v>1377</v>
      </c>
      <c r="W1090" s="654" t="s">
        <v>88</v>
      </c>
      <c r="X1090" s="636" t="s">
        <v>2790</v>
      </c>
      <c r="Y1090" s="636"/>
      <c r="Z1090" s="636"/>
      <c r="AA1090" s="636"/>
      <c r="AB1090" s="399" t="s">
        <v>2802</v>
      </c>
      <c r="AC1090" s="655" t="s">
        <v>2625</v>
      </c>
      <c r="AD1090" s="326"/>
      <c r="AE1090" s="326"/>
      <c r="AF1090" s="326"/>
      <c r="AG1090" s="326"/>
      <c r="AH1090" s="326"/>
      <c r="AI1090" s="326"/>
      <c r="AJ1090" s="335"/>
      <c r="AK1090" s="335"/>
      <c r="AL1090" s="320"/>
      <c r="AM1090" s="320" t="s">
        <v>2769</v>
      </c>
      <c r="AN1090" s="330" t="s">
        <v>2627</v>
      </c>
      <c r="AO1090" s="656" t="s">
        <v>263</v>
      </c>
      <c r="AP1090" s="656" t="s">
        <v>99</v>
      </c>
      <c r="AQ1090" s="656" t="s">
        <v>2804</v>
      </c>
      <c r="AR1090" s="657" t="s">
        <v>2805</v>
      </c>
      <c r="AS1090" s="656" t="s">
        <v>2161</v>
      </c>
      <c r="AT1090" s="406">
        <v>0</v>
      </c>
      <c r="AU1090" s="406">
        <v>0</v>
      </c>
      <c r="AV1090" s="406">
        <v>1710885.38</v>
      </c>
      <c r="AW1090" s="406">
        <v>505050.51</v>
      </c>
      <c r="AX1090" s="406">
        <v>0</v>
      </c>
      <c r="AY1090" s="406">
        <v>0</v>
      </c>
      <c r="AZ1090" s="490">
        <v>10112</v>
      </c>
      <c r="BA1090" s="253">
        <f t="shared" si="14"/>
        <v>0</v>
      </c>
    </row>
    <row r="1091" spans="1:53" ht="242.25">
      <c r="A1091" s="493">
        <v>621</v>
      </c>
      <c r="B1091" s="494" t="s">
        <v>2621</v>
      </c>
      <c r="C1091" s="651">
        <v>401000021</v>
      </c>
      <c r="D1091" s="635" t="s">
        <v>255</v>
      </c>
      <c r="E1091" s="622" t="s">
        <v>185</v>
      </c>
      <c r="F1091" s="652"/>
      <c r="G1091" s="652"/>
      <c r="H1091" s="636">
        <v>3</v>
      </c>
      <c r="I1091" s="652"/>
      <c r="J1091" s="636">
        <v>16</v>
      </c>
      <c r="K1091" s="653">
        <v>1</v>
      </c>
      <c r="L1091" s="636">
        <v>13</v>
      </c>
      <c r="M1091" s="636"/>
      <c r="N1091" s="636"/>
      <c r="O1091" s="636"/>
      <c r="P1091" s="399" t="s">
        <v>2780</v>
      </c>
      <c r="Q1091" s="399" t="s">
        <v>2806</v>
      </c>
      <c r="R1091" s="636"/>
      <c r="S1091" s="636"/>
      <c r="T1091" s="636">
        <v>3</v>
      </c>
      <c r="U1091" s="636"/>
      <c r="V1091" s="339">
        <v>9</v>
      </c>
      <c r="W1091" s="654">
        <v>1</v>
      </c>
      <c r="X1091" s="636"/>
      <c r="Y1091" s="636"/>
      <c r="Z1091" s="636"/>
      <c r="AA1091" s="636"/>
      <c r="AB1091" s="399" t="s">
        <v>2807</v>
      </c>
      <c r="AC1091" s="655" t="s">
        <v>2625</v>
      </c>
      <c r="AD1091" s="326"/>
      <c r="AE1091" s="326"/>
      <c r="AF1091" s="326"/>
      <c r="AG1091" s="326"/>
      <c r="AH1091" s="326"/>
      <c r="AI1091" s="326"/>
      <c r="AJ1091" s="335"/>
      <c r="AK1091" s="335"/>
      <c r="AL1091" s="320"/>
      <c r="AM1091" s="320" t="s">
        <v>2769</v>
      </c>
      <c r="AN1091" s="330" t="s">
        <v>2627</v>
      </c>
      <c r="AO1091" s="656" t="s">
        <v>263</v>
      </c>
      <c r="AP1091" s="656" t="s">
        <v>99</v>
      </c>
      <c r="AQ1091" s="656" t="s">
        <v>2808</v>
      </c>
      <c r="AR1091" s="657" t="s">
        <v>2809</v>
      </c>
      <c r="AS1091" s="656" t="s">
        <v>2161</v>
      </c>
      <c r="AT1091" s="406">
        <v>0</v>
      </c>
      <c r="AU1091" s="406">
        <v>0</v>
      </c>
      <c r="AV1091" s="406">
        <v>2000000</v>
      </c>
      <c r="AW1091" s="406">
        <f>279422419.32+17835473.84</f>
        <v>297257893.15999997</v>
      </c>
      <c r="AX1091" s="406">
        <v>0</v>
      </c>
      <c r="AY1091" s="406">
        <v>0</v>
      </c>
      <c r="AZ1091" s="490">
        <v>10306</v>
      </c>
      <c r="BA1091" s="253">
        <f t="shared" si="14"/>
        <v>0</v>
      </c>
    </row>
    <row r="1092" spans="1:53" ht="242.25">
      <c r="A1092" s="493">
        <v>621</v>
      </c>
      <c r="B1092" s="494" t="s">
        <v>2621</v>
      </c>
      <c r="C1092" s="651">
        <v>401000021</v>
      </c>
      <c r="D1092" s="635" t="s">
        <v>255</v>
      </c>
      <c r="E1092" s="622" t="s">
        <v>185</v>
      </c>
      <c r="F1092" s="652"/>
      <c r="G1092" s="652"/>
      <c r="H1092" s="636">
        <v>3</v>
      </c>
      <c r="I1092" s="652"/>
      <c r="J1092" s="636">
        <v>16</v>
      </c>
      <c r="K1092" s="653">
        <v>1</v>
      </c>
      <c r="L1092" s="636">
        <v>13</v>
      </c>
      <c r="M1092" s="636"/>
      <c r="N1092" s="636"/>
      <c r="O1092" s="636"/>
      <c r="P1092" s="399" t="s">
        <v>2780</v>
      </c>
      <c r="Q1092" s="399" t="s">
        <v>2806</v>
      </c>
      <c r="R1092" s="636"/>
      <c r="S1092" s="636"/>
      <c r="T1092" s="636">
        <v>3</v>
      </c>
      <c r="U1092" s="636"/>
      <c r="V1092" s="339">
        <v>9</v>
      </c>
      <c r="W1092" s="654">
        <v>1</v>
      </c>
      <c r="X1092" s="636"/>
      <c r="Y1092" s="636"/>
      <c r="Z1092" s="636"/>
      <c r="AA1092" s="636"/>
      <c r="AB1092" s="399" t="s">
        <v>2807</v>
      </c>
      <c r="AC1092" s="655" t="s">
        <v>2625</v>
      </c>
      <c r="AD1092" s="326"/>
      <c r="AE1092" s="326"/>
      <c r="AF1092" s="326"/>
      <c r="AG1092" s="326"/>
      <c r="AH1092" s="326"/>
      <c r="AI1092" s="326"/>
      <c r="AJ1092" s="335"/>
      <c r="AK1092" s="335"/>
      <c r="AL1092" s="320"/>
      <c r="AM1092" s="320" t="s">
        <v>2769</v>
      </c>
      <c r="AN1092" s="330" t="s">
        <v>2627</v>
      </c>
      <c r="AO1092" s="656" t="s">
        <v>263</v>
      </c>
      <c r="AP1092" s="656" t="s">
        <v>99</v>
      </c>
      <c r="AQ1092" s="656" t="s">
        <v>2808</v>
      </c>
      <c r="AR1092" s="657" t="s">
        <v>2809</v>
      </c>
      <c r="AS1092" s="656" t="s">
        <v>2161</v>
      </c>
      <c r="AT1092" s="406">
        <v>0</v>
      </c>
      <c r="AU1092" s="406">
        <v>0</v>
      </c>
      <c r="AV1092" s="406">
        <v>20202.02</v>
      </c>
      <c r="AW1092" s="406">
        <v>3002604.98</v>
      </c>
      <c r="AX1092" s="406">
        <v>0</v>
      </c>
      <c r="AY1092" s="406">
        <v>0</v>
      </c>
      <c r="AZ1092" s="490">
        <v>10111</v>
      </c>
      <c r="BA1092" s="253">
        <f t="shared" si="14"/>
        <v>0</v>
      </c>
    </row>
    <row r="1093" spans="1:53" ht="280.5">
      <c r="A1093" s="493">
        <v>621</v>
      </c>
      <c r="B1093" s="494" t="s">
        <v>2621</v>
      </c>
      <c r="C1093" s="651">
        <v>401000021</v>
      </c>
      <c r="D1093" s="635" t="s">
        <v>255</v>
      </c>
      <c r="E1093" s="622" t="s">
        <v>185</v>
      </c>
      <c r="F1093" s="652"/>
      <c r="G1093" s="652"/>
      <c r="H1093" s="636">
        <v>3</v>
      </c>
      <c r="I1093" s="652"/>
      <c r="J1093" s="636">
        <v>16</v>
      </c>
      <c r="K1093" s="653">
        <v>1</v>
      </c>
      <c r="L1093" s="636">
        <v>13</v>
      </c>
      <c r="M1093" s="636"/>
      <c r="N1093" s="636"/>
      <c r="O1093" s="636"/>
      <c r="P1093" s="399" t="s">
        <v>2780</v>
      </c>
      <c r="Q1093" s="399" t="s">
        <v>2810</v>
      </c>
      <c r="R1093" s="636" t="s">
        <v>2785</v>
      </c>
      <c r="S1093" s="636"/>
      <c r="T1093" s="636">
        <v>3</v>
      </c>
      <c r="U1093" s="636"/>
      <c r="V1093" s="339">
        <v>9</v>
      </c>
      <c r="W1093" s="654">
        <v>1</v>
      </c>
      <c r="X1093" s="636" t="s">
        <v>283</v>
      </c>
      <c r="Y1093" s="636"/>
      <c r="Z1093" s="636"/>
      <c r="AA1093" s="636"/>
      <c r="AB1093" s="399" t="s">
        <v>2811</v>
      </c>
      <c r="AC1093" s="655" t="s">
        <v>2625</v>
      </c>
      <c r="AD1093" s="326"/>
      <c r="AE1093" s="326"/>
      <c r="AF1093" s="326"/>
      <c r="AG1093" s="326"/>
      <c r="AH1093" s="326"/>
      <c r="AI1093" s="326"/>
      <c r="AJ1093" s="335"/>
      <c r="AK1093" s="335"/>
      <c r="AL1093" s="320"/>
      <c r="AM1093" s="320" t="s">
        <v>2769</v>
      </c>
      <c r="AN1093" s="330" t="s">
        <v>2627</v>
      </c>
      <c r="AO1093" s="656" t="s">
        <v>263</v>
      </c>
      <c r="AP1093" s="656" t="s">
        <v>99</v>
      </c>
      <c r="AQ1093" s="656" t="s">
        <v>2812</v>
      </c>
      <c r="AR1093" s="657" t="s">
        <v>2813</v>
      </c>
      <c r="AS1093" s="656" t="s">
        <v>2161</v>
      </c>
      <c r="AT1093" s="406">
        <v>0</v>
      </c>
      <c r="AU1093" s="406">
        <v>0</v>
      </c>
      <c r="AV1093" s="406">
        <v>0</v>
      </c>
      <c r="AW1093" s="406">
        <v>12089662.029999999</v>
      </c>
      <c r="AX1093" s="406">
        <v>0</v>
      </c>
      <c r="AY1093" s="406">
        <v>0</v>
      </c>
      <c r="AZ1093" s="490">
        <v>10306</v>
      </c>
      <c r="BA1093" s="253">
        <f t="shared" si="14"/>
        <v>0</v>
      </c>
    </row>
    <row r="1094" spans="1:53" ht="280.5">
      <c r="A1094" s="493">
        <v>621</v>
      </c>
      <c r="B1094" s="494" t="s">
        <v>2621</v>
      </c>
      <c r="C1094" s="651">
        <v>401000021</v>
      </c>
      <c r="D1094" s="635" t="s">
        <v>255</v>
      </c>
      <c r="E1094" s="622" t="s">
        <v>185</v>
      </c>
      <c r="F1094" s="652"/>
      <c r="G1094" s="652"/>
      <c r="H1094" s="636">
        <v>3</v>
      </c>
      <c r="I1094" s="652"/>
      <c r="J1094" s="636">
        <v>16</v>
      </c>
      <c r="K1094" s="653">
        <v>1</v>
      </c>
      <c r="L1094" s="636">
        <v>13</v>
      </c>
      <c r="M1094" s="636"/>
      <c r="N1094" s="636"/>
      <c r="O1094" s="636"/>
      <c r="P1094" s="399" t="s">
        <v>2780</v>
      </c>
      <c r="Q1094" s="399" t="s">
        <v>2810</v>
      </c>
      <c r="R1094" s="636" t="s">
        <v>2785</v>
      </c>
      <c r="S1094" s="636"/>
      <c r="T1094" s="636">
        <v>3</v>
      </c>
      <c r="U1094" s="636"/>
      <c r="V1094" s="339">
        <v>9</v>
      </c>
      <c r="W1094" s="654">
        <v>1</v>
      </c>
      <c r="X1094" s="636" t="s">
        <v>283</v>
      </c>
      <c r="Y1094" s="636"/>
      <c r="Z1094" s="636"/>
      <c r="AA1094" s="636"/>
      <c r="AB1094" s="399" t="s">
        <v>2811</v>
      </c>
      <c r="AC1094" s="655" t="s">
        <v>2625</v>
      </c>
      <c r="AD1094" s="326"/>
      <c r="AE1094" s="326"/>
      <c r="AF1094" s="326"/>
      <c r="AG1094" s="326"/>
      <c r="AH1094" s="326"/>
      <c r="AI1094" s="326"/>
      <c r="AJ1094" s="335"/>
      <c r="AK1094" s="335"/>
      <c r="AL1094" s="320"/>
      <c r="AM1094" s="320" t="s">
        <v>2769</v>
      </c>
      <c r="AN1094" s="330" t="s">
        <v>2627</v>
      </c>
      <c r="AO1094" s="656" t="s">
        <v>263</v>
      </c>
      <c r="AP1094" s="656" t="s">
        <v>99</v>
      </c>
      <c r="AQ1094" s="656" t="s">
        <v>2812</v>
      </c>
      <c r="AR1094" s="657" t="s">
        <v>2813</v>
      </c>
      <c r="AS1094" s="656" t="s">
        <v>2161</v>
      </c>
      <c r="AT1094" s="406">
        <v>0</v>
      </c>
      <c r="AU1094" s="406">
        <v>0</v>
      </c>
      <c r="AV1094" s="406">
        <v>0</v>
      </c>
      <c r="AW1094" s="406">
        <v>122117.81</v>
      </c>
      <c r="AX1094" s="406">
        <v>0</v>
      </c>
      <c r="AY1094" s="406">
        <v>0</v>
      </c>
      <c r="AZ1094" s="490">
        <v>10112</v>
      </c>
      <c r="BA1094" s="253">
        <f t="shared" si="14"/>
        <v>0</v>
      </c>
    </row>
    <row r="1095" spans="1:53" ht="229.5">
      <c r="A1095" s="493">
        <v>621</v>
      </c>
      <c r="B1095" s="494" t="s">
        <v>2621</v>
      </c>
      <c r="C1095" s="651">
        <v>401000021</v>
      </c>
      <c r="D1095" s="635" t="s">
        <v>255</v>
      </c>
      <c r="E1095" s="622" t="s">
        <v>185</v>
      </c>
      <c r="F1095" s="652"/>
      <c r="G1095" s="652"/>
      <c r="H1095" s="636">
        <v>3</v>
      </c>
      <c r="I1095" s="652"/>
      <c r="J1095" s="636">
        <v>16</v>
      </c>
      <c r="K1095" s="653">
        <v>1</v>
      </c>
      <c r="L1095" s="636">
        <v>13</v>
      </c>
      <c r="M1095" s="636"/>
      <c r="N1095" s="636"/>
      <c r="O1095" s="636"/>
      <c r="P1095" s="399" t="s">
        <v>2780</v>
      </c>
      <c r="Q1095" s="399" t="s">
        <v>2814</v>
      </c>
      <c r="R1095" s="636" t="s">
        <v>2795</v>
      </c>
      <c r="S1095" s="636"/>
      <c r="T1095" s="636" t="s">
        <v>85</v>
      </c>
      <c r="U1095" s="636"/>
      <c r="V1095" s="339" t="s">
        <v>1377</v>
      </c>
      <c r="W1095" s="654" t="s">
        <v>88</v>
      </c>
      <c r="X1095" s="636" t="s">
        <v>2790</v>
      </c>
      <c r="Y1095" s="636"/>
      <c r="Z1095" s="636"/>
      <c r="AA1095" s="636"/>
      <c r="AB1095" s="399" t="s">
        <v>2815</v>
      </c>
      <c r="AC1095" s="655" t="s">
        <v>2625</v>
      </c>
      <c r="AD1095" s="326"/>
      <c r="AE1095" s="326"/>
      <c r="AF1095" s="326"/>
      <c r="AG1095" s="326"/>
      <c r="AH1095" s="326"/>
      <c r="AI1095" s="326"/>
      <c r="AJ1095" s="335"/>
      <c r="AK1095" s="335"/>
      <c r="AL1095" s="320"/>
      <c r="AM1095" s="320" t="s">
        <v>2769</v>
      </c>
      <c r="AN1095" s="330" t="s">
        <v>2627</v>
      </c>
      <c r="AO1095" s="656" t="s">
        <v>263</v>
      </c>
      <c r="AP1095" s="656" t="s">
        <v>99</v>
      </c>
      <c r="AQ1095" s="656" t="s">
        <v>2816</v>
      </c>
      <c r="AR1095" s="657" t="s">
        <v>2817</v>
      </c>
      <c r="AS1095" s="656" t="s">
        <v>2161</v>
      </c>
      <c r="AT1095" s="406">
        <v>0</v>
      </c>
      <c r="AU1095" s="406">
        <v>0</v>
      </c>
      <c r="AV1095" s="406">
        <f>316837020.55+2880323.04</f>
        <v>319717343.59000003</v>
      </c>
      <c r="AW1095" s="406">
        <v>0</v>
      </c>
      <c r="AX1095" s="406">
        <v>0</v>
      </c>
      <c r="AY1095" s="406">
        <v>0</v>
      </c>
      <c r="AZ1095" s="490">
        <v>10306</v>
      </c>
      <c r="BA1095" s="253">
        <f t="shared" si="14"/>
        <v>0</v>
      </c>
    </row>
    <row r="1096" spans="1:53" ht="229.5">
      <c r="A1096" s="493">
        <v>621</v>
      </c>
      <c r="B1096" s="494" t="s">
        <v>2621</v>
      </c>
      <c r="C1096" s="651">
        <v>401000021</v>
      </c>
      <c r="D1096" s="635" t="s">
        <v>255</v>
      </c>
      <c r="E1096" s="622" t="s">
        <v>185</v>
      </c>
      <c r="F1096" s="652"/>
      <c r="G1096" s="652"/>
      <c r="H1096" s="636">
        <v>3</v>
      </c>
      <c r="I1096" s="652"/>
      <c r="J1096" s="636">
        <v>16</v>
      </c>
      <c r="K1096" s="653">
        <v>1</v>
      </c>
      <c r="L1096" s="636">
        <v>13</v>
      </c>
      <c r="M1096" s="636"/>
      <c r="N1096" s="636"/>
      <c r="O1096" s="636"/>
      <c r="P1096" s="399" t="s">
        <v>2780</v>
      </c>
      <c r="Q1096" s="399" t="s">
        <v>2814</v>
      </c>
      <c r="R1096" s="636" t="s">
        <v>2795</v>
      </c>
      <c r="S1096" s="636"/>
      <c r="T1096" s="636" t="s">
        <v>85</v>
      </c>
      <c r="U1096" s="636"/>
      <c r="V1096" s="339" t="s">
        <v>1377</v>
      </c>
      <c r="W1096" s="654" t="s">
        <v>88</v>
      </c>
      <c r="X1096" s="636" t="s">
        <v>2790</v>
      </c>
      <c r="Y1096" s="636"/>
      <c r="Z1096" s="636"/>
      <c r="AA1096" s="636"/>
      <c r="AB1096" s="399" t="s">
        <v>2815</v>
      </c>
      <c r="AC1096" s="655" t="s">
        <v>2625</v>
      </c>
      <c r="AD1096" s="326"/>
      <c r="AE1096" s="326"/>
      <c r="AF1096" s="326"/>
      <c r="AG1096" s="326"/>
      <c r="AH1096" s="326"/>
      <c r="AI1096" s="326"/>
      <c r="AJ1096" s="335"/>
      <c r="AK1096" s="335"/>
      <c r="AL1096" s="320"/>
      <c r="AM1096" s="320" t="s">
        <v>2769</v>
      </c>
      <c r="AN1096" s="330" t="s">
        <v>2627</v>
      </c>
      <c r="AO1096" s="656" t="s">
        <v>263</v>
      </c>
      <c r="AP1096" s="656" t="s">
        <v>99</v>
      </c>
      <c r="AQ1096" s="656" t="s">
        <v>2816</v>
      </c>
      <c r="AR1096" s="657" t="s">
        <v>2817</v>
      </c>
      <c r="AS1096" s="656" t="s">
        <v>2161</v>
      </c>
      <c r="AT1096" s="406">
        <v>0</v>
      </c>
      <c r="AU1096" s="406">
        <v>0</v>
      </c>
      <c r="AV1096" s="406">
        <f>320037.38</f>
        <v>320037.38</v>
      </c>
      <c r="AW1096" s="406">
        <v>0</v>
      </c>
      <c r="AX1096" s="406">
        <v>0</v>
      </c>
      <c r="AY1096" s="406">
        <v>0</v>
      </c>
      <c r="AZ1096" s="490">
        <v>10111</v>
      </c>
      <c r="BA1096" s="253">
        <f t="shared" si="14"/>
        <v>0</v>
      </c>
    </row>
    <row r="1097" spans="1:53" ht="229.5">
      <c r="A1097" s="493">
        <v>621</v>
      </c>
      <c r="B1097" s="494" t="s">
        <v>2621</v>
      </c>
      <c r="C1097" s="651">
        <v>401000021</v>
      </c>
      <c r="D1097" s="635" t="s">
        <v>255</v>
      </c>
      <c r="E1097" s="622" t="s">
        <v>185</v>
      </c>
      <c r="F1097" s="652"/>
      <c r="G1097" s="652"/>
      <c r="H1097" s="636">
        <v>3</v>
      </c>
      <c r="I1097" s="652"/>
      <c r="J1097" s="636">
        <v>16</v>
      </c>
      <c r="K1097" s="653">
        <v>1</v>
      </c>
      <c r="L1097" s="636">
        <v>13</v>
      </c>
      <c r="M1097" s="636"/>
      <c r="N1097" s="636"/>
      <c r="O1097" s="636"/>
      <c r="P1097" s="399"/>
      <c r="Q1097" s="399" t="s">
        <v>2818</v>
      </c>
      <c r="R1097" s="636"/>
      <c r="S1097" s="636"/>
      <c r="T1097" s="636">
        <v>3</v>
      </c>
      <c r="U1097" s="636"/>
      <c r="V1097" s="339">
        <v>9</v>
      </c>
      <c r="W1097" s="654">
        <v>1</v>
      </c>
      <c r="X1097" s="636"/>
      <c r="Y1097" s="636"/>
      <c r="Z1097" s="636"/>
      <c r="AA1097" s="636"/>
      <c r="AB1097" s="399" t="s">
        <v>2819</v>
      </c>
      <c r="AC1097" s="655" t="s">
        <v>2625</v>
      </c>
      <c r="AD1097" s="326"/>
      <c r="AE1097" s="326"/>
      <c r="AF1097" s="326"/>
      <c r="AG1097" s="326"/>
      <c r="AH1097" s="326"/>
      <c r="AI1097" s="326"/>
      <c r="AJ1097" s="335"/>
      <c r="AK1097" s="335"/>
      <c r="AL1097" s="320"/>
      <c r="AM1097" s="320" t="s">
        <v>2769</v>
      </c>
      <c r="AN1097" s="330" t="s">
        <v>2627</v>
      </c>
      <c r="AO1097" s="656" t="s">
        <v>263</v>
      </c>
      <c r="AP1097" s="656" t="s">
        <v>99</v>
      </c>
      <c r="AQ1097" s="656" t="s">
        <v>2820</v>
      </c>
      <c r="AR1097" s="657" t="s">
        <v>2821</v>
      </c>
      <c r="AS1097" s="656" t="s">
        <v>1060</v>
      </c>
      <c r="AT1097" s="406">
        <v>0</v>
      </c>
      <c r="AU1097" s="406">
        <v>0</v>
      </c>
      <c r="AV1097" s="406">
        <f>297418950.13+18984188.57</f>
        <v>316403138.69999999</v>
      </c>
      <c r="AW1097" s="406">
        <v>0</v>
      </c>
      <c r="AX1097" s="406">
        <v>0</v>
      </c>
      <c r="AY1097" s="406"/>
      <c r="AZ1097" s="490">
        <v>10306</v>
      </c>
      <c r="BA1097" s="253">
        <f t="shared" si="14"/>
        <v>0</v>
      </c>
    </row>
    <row r="1098" spans="1:53" ht="229.5">
      <c r="A1098" s="493">
        <v>621</v>
      </c>
      <c r="B1098" s="494" t="s">
        <v>2621</v>
      </c>
      <c r="C1098" s="651">
        <v>401000021</v>
      </c>
      <c r="D1098" s="635" t="s">
        <v>255</v>
      </c>
      <c r="E1098" s="622" t="s">
        <v>185</v>
      </c>
      <c r="F1098" s="652"/>
      <c r="G1098" s="652"/>
      <c r="H1098" s="636">
        <v>3</v>
      </c>
      <c r="I1098" s="652"/>
      <c r="J1098" s="636">
        <v>16</v>
      </c>
      <c r="K1098" s="653">
        <v>1</v>
      </c>
      <c r="L1098" s="636">
        <v>13</v>
      </c>
      <c r="M1098" s="636"/>
      <c r="N1098" s="636"/>
      <c r="O1098" s="636"/>
      <c r="P1098" s="399"/>
      <c r="Q1098" s="399" t="s">
        <v>2818</v>
      </c>
      <c r="R1098" s="636"/>
      <c r="S1098" s="636"/>
      <c r="T1098" s="636">
        <v>3</v>
      </c>
      <c r="U1098" s="636"/>
      <c r="V1098" s="339">
        <v>9</v>
      </c>
      <c r="W1098" s="654">
        <v>1</v>
      </c>
      <c r="X1098" s="636"/>
      <c r="Y1098" s="636"/>
      <c r="Z1098" s="636"/>
      <c r="AA1098" s="636"/>
      <c r="AB1098" s="399" t="s">
        <v>2819</v>
      </c>
      <c r="AC1098" s="655" t="s">
        <v>2625</v>
      </c>
      <c r="AD1098" s="326"/>
      <c r="AE1098" s="326"/>
      <c r="AF1098" s="326"/>
      <c r="AG1098" s="326"/>
      <c r="AH1098" s="326"/>
      <c r="AI1098" s="326"/>
      <c r="AJ1098" s="335"/>
      <c r="AK1098" s="335"/>
      <c r="AL1098" s="320"/>
      <c r="AM1098" s="320" t="s">
        <v>2769</v>
      </c>
      <c r="AN1098" s="330" t="s">
        <v>2627</v>
      </c>
      <c r="AO1098" s="656" t="s">
        <v>263</v>
      </c>
      <c r="AP1098" s="656" t="s">
        <v>99</v>
      </c>
      <c r="AQ1098" s="656" t="s">
        <v>2820</v>
      </c>
      <c r="AR1098" s="657" t="s">
        <v>2821</v>
      </c>
      <c r="AS1098" s="656" t="s">
        <v>1060</v>
      </c>
      <c r="AT1098" s="406">
        <v>0</v>
      </c>
      <c r="AU1098" s="406">
        <v>0</v>
      </c>
      <c r="AV1098" s="406">
        <v>3195991.3</v>
      </c>
      <c r="AW1098" s="406">
        <v>0</v>
      </c>
      <c r="AX1098" s="406">
        <v>0</v>
      </c>
      <c r="AY1098" s="406">
        <v>0</v>
      </c>
      <c r="AZ1098" s="490">
        <v>10111</v>
      </c>
      <c r="BA1098" s="253">
        <f t="shared" si="14"/>
        <v>0</v>
      </c>
    </row>
    <row r="1099" spans="1:53" ht="267.75">
      <c r="A1099" s="493">
        <v>621</v>
      </c>
      <c r="B1099" s="494" t="s">
        <v>2621</v>
      </c>
      <c r="C1099" s="651">
        <v>401000021</v>
      </c>
      <c r="D1099" s="635" t="s">
        <v>255</v>
      </c>
      <c r="E1099" s="622" t="s">
        <v>185</v>
      </c>
      <c r="F1099" s="652"/>
      <c r="G1099" s="652"/>
      <c r="H1099" s="636">
        <v>3</v>
      </c>
      <c r="I1099" s="652"/>
      <c r="J1099" s="636">
        <v>16</v>
      </c>
      <c r="K1099" s="653">
        <v>1</v>
      </c>
      <c r="L1099" s="636">
        <v>13</v>
      </c>
      <c r="M1099" s="636"/>
      <c r="N1099" s="636"/>
      <c r="O1099" s="636"/>
      <c r="P1099" s="399"/>
      <c r="Q1099" s="399" t="s">
        <v>2822</v>
      </c>
      <c r="R1099" s="636" t="s">
        <v>2823</v>
      </c>
      <c r="S1099" s="636"/>
      <c r="T1099" s="636" t="s">
        <v>85</v>
      </c>
      <c r="U1099" s="636"/>
      <c r="V1099" s="339" t="s">
        <v>1377</v>
      </c>
      <c r="W1099" s="654" t="s">
        <v>88</v>
      </c>
      <c r="X1099" s="636" t="s">
        <v>283</v>
      </c>
      <c r="Y1099" s="636"/>
      <c r="Z1099" s="636"/>
      <c r="AA1099" s="636"/>
      <c r="AB1099" s="399" t="s">
        <v>2824</v>
      </c>
      <c r="AC1099" s="655" t="s">
        <v>2625</v>
      </c>
      <c r="AD1099" s="326"/>
      <c r="AE1099" s="326"/>
      <c r="AF1099" s="326"/>
      <c r="AG1099" s="326"/>
      <c r="AH1099" s="326"/>
      <c r="AI1099" s="326"/>
      <c r="AJ1099" s="335"/>
      <c r="AK1099" s="335"/>
      <c r="AL1099" s="320"/>
      <c r="AM1099" s="320" t="s">
        <v>2769</v>
      </c>
      <c r="AN1099" s="330" t="s">
        <v>2627</v>
      </c>
      <c r="AO1099" s="656" t="s">
        <v>263</v>
      </c>
      <c r="AP1099" s="656" t="s">
        <v>99</v>
      </c>
      <c r="AQ1099" s="656" t="s">
        <v>2825</v>
      </c>
      <c r="AR1099" s="657" t="s">
        <v>2788</v>
      </c>
      <c r="AS1099" s="656" t="s">
        <v>2161</v>
      </c>
      <c r="AT1099" s="406">
        <v>0</v>
      </c>
      <c r="AU1099" s="406">
        <v>0</v>
      </c>
      <c r="AV1099" s="406">
        <v>79816794.810000002</v>
      </c>
      <c r="AW1099" s="406">
        <v>0</v>
      </c>
      <c r="AX1099" s="406">
        <v>0</v>
      </c>
      <c r="AY1099" s="406">
        <v>0</v>
      </c>
      <c r="AZ1099" s="490">
        <v>10306</v>
      </c>
      <c r="BA1099" s="253">
        <f t="shared" si="14"/>
        <v>0</v>
      </c>
    </row>
    <row r="1100" spans="1:53" ht="267.75">
      <c r="A1100" s="493">
        <v>621</v>
      </c>
      <c r="B1100" s="494" t="s">
        <v>2621</v>
      </c>
      <c r="C1100" s="651">
        <v>401000021</v>
      </c>
      <c r="D1100" s="635" t="s">
        <v>255</v>
      </c>
      <c r="E1100" s="622" t="s">
        <v>185</v>
      </c>
      <c r="F1100" s="652"/>
      <c r="G1100" s="652"/>
      <c r="H1100" s="636">
        <v>3</v>
      </c>
      <c r="I1100" s="652"/>
      <c r="J1100" s="636">
        <v>16</v>
      </c>
      <c r="K1100" s="653">
        <v>1</v>
      </c>
      <c r="L1100" s="636">
        <v>13</v>
      </c>
      <c r="M1100" s="636"/>
      <c r="N1100" s="636"/>
      <c r="O1100" s="636"/>
      <c r="P1100" s="399"/>
      <c r="Q1100" s="399" t="s">
        <v>2822</v>
      </c>
      <c r="R1100" s="636" t="s">
        <v>2823</v>
      </c>
      <c r="S1100" s="636"/>
      <c r="T1100" s="636" t="s">
        <v>85</v>
      </c>
      <c r="U1100" s="636"/>
      <c r="V1100" s="339" t="s">
        <v>1377</v>
      </c>
      <c r="W1100" s="654" t="s">
        <v>88</v>
      </c>
      <c r="X1100" s="636" t="s">
        <v>283</v>
      </c>
      <c r="Y1100" s="636"/>
      <c r="Z1100" s="636"/>
      <c r="AA1100" s="636"/>
      <c r="AB1100" s="399" t="s">
        <v>2824</v>
      </c>
      <c r="AC1100" s="655" t="s">
        <v>2625</v>
      </c>
      <c r="AD1100" s="326"/>
      <c r="AE1100" s="326"/>
      <c r="AF1100" s="326"/>
      <c r="AG1100" s="326"/>
      <c r="AH1100" s="326"/>
      <c r="AI1100" s="326"/>
      <c r="AJ1100" s="335"/>
      <c r="AK1100" s="335"/>
      <c r="AL1100" s="320"/>
      <c r="AM1100" s="320" t="s">
        <v>2769</v>
      </c>
      <c r="AN1100" s="330" t="s">
        <v>2627</v>
      </c>
      <c r="AO1100" s="656" t="s">
        <v>263</v>
      </c>
      <c r="AP1100" s="656" t="s">
        <v>99</v>
      </c>
      <c r="AQ1100" s="656" t="s">
        <v>2825</v>
      </c>
      <c r="AR1100" s="657" t="s">
        <v>2788</v>
      </c>
      <c r="AS1100" s="656" t="s">
        <v>2161</v>
      </c>
      <c r="AT1100" s="406">
        <v>0</v>
      </c>
      <c r="AU1100" s="406">
        <v>0</v>
      </c>
      <c r="AV1100" s="406">
        <v>806230.25</v>
      </c>
      <c r="AW1100" s="406">
        <v>0</v>
      </c>
      <c r="AX1100" s="406">
        <v>0</v>
      </c>
      <c r="AY1100" s="406">
        <v>0</v>
      </c>
      <c r="AZ1100" s="490">
        <v>10112</v>
      </c>
      <c r="BA1100" s="253">
        <f t="shared" ref="BA1100:BA1110" si="16">AT1100-AU1100</f>
        <v>0</v>
      </c>
    </row>
    <row r="1101" spans="1:53" ht="267.75">
      <c r="A1101" s="493">
        <v>621</v>
      </c>
      <c r="B1101" s="494" t="s">
        <v>2621</v>
      </c>
      <c r="C1101" s="651">
        <v>401000021</v>
      </c>
      <c r="D1101" s="635" t="s">
        <v>255</v>
      </c>
      <c r="E1101" s="622" t="s">
        <v>185</v>
      </c>
      <c r="F1101" s="652"/>
      <c r="G1101" s="652"/>
      <c r="H1101" s="636">
        <v>3</v>
      </c>
      <c r="I1101" s="652"/>
      <c r="J1101" s="636">
        <v>16</v>
      </c>
      <c r="K1101" s="653">
        <v>1</v>
      </c>
      <c r="L1101" s="636">
        <v>13</v>
      </c>
      <c r="M1101" s="636"/>
      <c r="N1101" s="636"/>
      <c r="O1101" s="636"/>
      <c r="P1101" s="399"/>
      <c r="Q1101" s="399" t="s">
        <v>2826</v>
      </c>
      <c r="R1101" s="636" t="s">
        <v>2823</v>
      </c>
      <c r="S1101" s="636"/>
      <c r="T1101" s="636" t="s">
        <v>1222</v>
      </c>
      <c r="U1101" s="636"/>
      <c r="V1101" s="339" t="s">
        <v>1377</v>
      </c>
      <c r="W1101" s="654" t="s">
        <v>88</v>
      </c>
      <c r="X1101" s="636" t="s">
        <v>2827</v>
      </c>
      <c r="Y1101" s="636"/>
      <c r="Z1101" s="636"/>
      <c r="AA1101" s="636"/>
      <c r="AB1101" s="399" t="s">
        <v>2828</v>
      </c>
      <c r="AC1101" s="655" t="s">
        <v>2625</v>
      </c>
      <c r="AD1101" s="326"/>
      <c r="AE1101" s="326"/>
      <c r="AF1101" s="326"/>
      <c r="AG1101" s="326"/>
      <c r="AH1101" s="326"/>
      <c r="AI1101" s="326"/>
      <c r="AJ1101" s="335"/>
      <c r="AK1101" s="335"/>
      <c r="AL1101" s="320"/>
      <c r="AM1101" s="320" t="s">
        <v>2769</v>
      </c>
      <c r="AN1101" s="330" t="s">
        <v>2627</v>
      </c>
      <c r="AO1101" s="656" t="s">
        <v>263</v>
      </c>
      <c r="AP1101" s="656" t="s">
        <v>99</v>
      </c>
      <c r="AQ1101" s="656" t="s">
        <v>2829</v>
      </c>
      <c r="AR1101" s="657" t="s">
        <v>2830</v>
      </c>
      <c r="AS1101" s="656" t="s">
        <v>2161</v>
      </c>
      <c r="AT1101" s="406">
        <v>0</v>
      </c>
      <c r="AU1101" s="406">
        <v>0</v>
      </c>
      <c r="AV1101" s="406">
        <v>51070704.090000004</v>
      </c>
      <c r="AW1101" s="406">
        <v>0</v>
      </c>
      <c r="AX1101" s="406">
        <v>0</v>
      </c>
      <c r="AY1101" s="406">
        <v>0</v>
      </c>
      <c r="AZ1101" s="490">
        <v>10306</v>
      </c>
      <c r="BA1101" s="253">
        <f t="shared" si="16"/>
        <v>0</v>
      </c>
    </row>
    <row r="1102" spans="1:53" ht="267.75">
      <c r="A1102" s="493">
        <v>621</v>
      </c>
      <c r="B1102" s="494" t="s">
        <v>2621</v>
      </c>
      <c r="C1102" s="651">
        <v>401000021</v>
      </c>
      <c r="D1102" s="635" t="s">
        <v>255</v>
      </c>
      <c r="E1102" s="622" t="s">
        <v>185</v>
      </c>
      <c r="F1102" s="652"/>
      <c r="G1102" s="652"/>
      <c r="H1102" s="636">
        <v>3</v>
      </c>
      <c r="I1102" s="652"/>
      <c r="J1102" s="636">
        <v>16</v>
      </c>
      <c r="K1102" s="653">
        <v>1</v>
      </c>
      <c r="L1102" s="636">
        <v>13</v>
      </c>
      <c r="M1102" s="636"/>
      <c r="N1102" s="636"/>
      <c r="O1102" s="636"/>
      <c r="P1102" s="399"/>
      <c r="Q1102" s="399" t="s">
        <v>2826</v>
      </c>
      <c r="R1102" s="636" t="s">
        <v>2823</v>
      </c>
      <c r="S1102" s="636"/>
      <c r="T1102" s="636" t="s">
        <v>1222</v>
      </c>
      <c r="U1102" s="636"/>
      <c r="V1102" s="339" t="s">
        <v>1377</v>
      </c>
      <c r="W1102" s="654" t="s">
        <v>88</v>
      </c>
      <c r="X1102" s="636" t="s">
        <v>2827</v>
      </c>
      <c r="Y1102" s="636"/>
      <c r="Z1102" s="636"/>
      <c r="AA1102" s="636"/>
      <c r="AB1102" s="399" t="s">
        <v>2828</v>
      </c>
      <c r="AC1102" s="655" t="s">
        <v>2625</v>
      </c>
      <c r="AD1102" s="326"/>
      <c r="AE1102" s="326"/>
      <c r="AF1102" s="326"/>
      <c r="AG1102" s="326"/>
      <c r="AH1102" s="326"/>
      <c r="AI1102" s="326"/>
      <c r="AJ1102" s="335"/>
      <c r="AK1102" s="335"/>
      <c r="AL1102" s="320"/>
      <c r="AM1102" s="320" t="s">
        <v>2769</v>
      </c>
      <c r="AN1102" s="330" t="s">
        <v>2627</v>
      </c>
      <c r="AO1102" s="656" t="s">
        <v>263</v>
      </c>
      <c r="AP1102" s="656" t="s">
        <v>99</v>
      </c>
      <c r="AQ1102" s="656" t="s">
        <v>2829</v>
      </c>
      <c r="AR1102" s="657" t="s">
        <v>2830</v>
      </c>
      <c r="AS1102" s="656" t="s">
        <v>2161</v>
      </c>
      <c r="AT1102" s="406">
        <v>0</v>
      </c>
      <c r="AU1102" s="406">
        <v>0</v>
      </c>
      <c r="AV1102" s="406">
        <v>515865.7</v>
      </c>
      <c r="AW1102" s="406">
        <v>0</v>
      </c>
      <c r="AX1102" s="406">
        <v>0</v>
      </c>
      <c r="AY1102" s="406">
        <v>0</v>
      </c>
      <c r="AZ1102" s="490">
        <v>10112</v>
      </c>
      <c r="BA1102" s="253">
        <f t="shared" si="16"/>
        <v>0</v>
      </c>
    </row>
    <row r="1103" spans="1:53" ht="178.5">
      <c r="A1103" s="493" t="s">
        <v>337</v>
      </c>
      <c r="B1103" s="494" t="s">
        <v>2621</v>
      </c>
      <c r="C1103" s="651" t="s">
        <v>2831</v>
      </c>
      <c r="D1103" s="635" t="s">
        <v>2832</v>
      </c>
      <c r="E1103" s="622" t="s">
        <v>185</v>
      </c>
      <c r="F1103" s="652"/>
      <c r="G1103" s="652"/>
      <c r="H1103" s="636">
        <v>3</v>
      </c>
      <c r="I1103" s="652"/>
      <c r="J1103" s="636">
        <v>17</v>
      </c>
      <c r="K1103" s="653">
        <v>1</v>
      </c>
      <c r="L1103" s="636">
        <v>3</v>
      </c>
      <c r="M1103" s="636"/>
      <c r="N1103" s="636"/>
      <c r="O1103" s="636"/>
      <c r="P1103" s="399" t="s">
        <v>2833</v>
      </c>
      <c r="Q1103" s="399" t="s">
        <v>2754</v>
      </c>
      <c r="R1103" s="636"/>
      <c r="S1103" s="636"/>
      <c r="T1103" s="636" t="s">
        <v>85</v>
      </c>
      <c r="U1103" s="636"/>
      <c r="V1103" s="339" t="s">
        <v>2834</v>
      </c>
      <c r="W1103" s="654" t="s">
        <v>88</v>
      </c>
      <c r="X1103" s="636"/>
      <c r="Y1103" s="636"/>
      <c r="Z1103" s="636"/>
      <c r="AA1103" s="636"/>
      <c r="AB1103" s="399" t="s">
        <v>2835</v>
      </c>
      <c r="AC1103" s="655" t="s">
        <v>2836</v>
      </c>
      <c r="AD1103" s="326"/>
      <c r="AE1103" s="326"/>
      <c r="AF1103" s="326"/>
      <c r="AG1103" s="326"/>
      <c r="AH1103" s="326"/>
      <c r="AI1103" s="326"/>
      <c r="AJ1103" s="335"/>
      <c r="AK1103" s="335"/>
      <c r="AL1103" s="320"/>
      <c r="AM1103" s="320" t="s">
        <v>222</v>
      </c>
      <c r="AN1103" s="330" t="s">
        <v>223</v>
      </c>
      <c r="AO1103" s="656" t="s">
        <v>99</v>
      </c>
      <c r="AP1103" s="656" t="s">
        <v>68</v>
      </c>
      <c r="AQ1103" s="656" t="s">
        <v>2837</v>
      </c>
      <c r="AR1103" s="657" t="s">
        <v>2838</v>
      </c>
      <c r="AS1103" s="656" t="s">
        <v>469</v>
      </c>
      <c r="AT1103" s="406">
        <v>0</v>
      </c>
      <c r="AU1103" s="406">
        <v>0</v>
      </c>
      <c r="AV1103" s="406">
        <v>0</v>
      </c>
      <c r="AW1103" s="406">
        <v>11072913</v>
      </c>
      <c r="AX1103" s="406">
        <v>11072913</v>
      </c>
      <c r="AY1103" s="406">
        <v>11072913</v>
      </c>
      <c r="AZ1103" s="490">
        <v>10101</v>
      </c>
      <c r="BA1103" s="253">
        <f t="shared" si="16"/>
        <v>0</v>
      </c>
    </row>
    <row r="1104" spans="1:53" ht="178.5">
      <c r="A1104" s="493" t="s">
        <v>337</v>
      </c>
      <c r="B1104" s="494" t="s">
        <v>2621</v>
      </c>
      <c r="C1104" s="651" t="s">
        <v>2831</v>
      </c>
      <c r="D1104" s="635" t="s">
        <v>2832</v>
      </c>
      <c r="E1104" s="622" t="s">
        <v>185</v>
      </c>
      <c r="F1104" s="652"/>
      <c r="G1104" s="652"/>
      <c r="H1104" s="636">
        <v>3</v>
      </c>
      <c r="I1104" s="652"/>
      <c r="J1104" s="636">
        <v>17</v>
      </c>
      <c r="K1104" s="653">
        <v>1</v>
      </c>
      <c r="L1104" s="636">
        <v>3</v>
      </c>
      <c r="M1104" s="636"/>
      <c r="N1104" s="636"/>
      <c r="O1104" s="636"/>
      <c r="P1104" s="399" t="s">
        <v>2833</v>
      </c>
      <c r="Q1104" s="399" t="s">
        <v>2623</v>
      </c>
      <c r="R1104" s="636"/>
      <c r="S1104" s="636"/>
      <c r="T1104" s="636">
        <v>3</v>
      </c>
      <c r="U1104" s="636"/>
      <c r="V1104" s="339">
        <v>9</v>
      </c>
      <c r="W1104" s="654">
        <v>1</v>
      </c>
      <c r="X1104" s="636"/>
      <c r="Y1104" s="636"/>
      <c r="Z1104" s="636"/>
      <c r="AA1104" s="636"/>
      <c r="AB1104" s="399" t="s">
        <v>2396</v>
      </c>
      <c r="AC1104" s="655" t="s">
        <v>2836</v>
      </c>
      <c r="AD1104" s="326"/>
      <c r="AE1104" s="326"/>
      <c r="AF1104" s="326"/>
      <c r="AG1104" s="326"/>
      <c r="AH1104" s="326"/>
      <c r="AI1104" s="326"/>
      <c r="AJ1104" s="335"/>
      <c r="AK1104" s="335"/>
      <c r="AL1104" s="320"/>
      <c r="AM1104" s="320" t="s">
        <v>222</v>
      </c>
      <c r="AN1104" s="330" t="s">
        <v>223</v>
      </c>
      <c r="AO1104" s="656" t="s">
        <v>99</v>
      </c>
      <c r="AP1104" s="656" t="s">
        <v>68</v>
      </c>
      <c r="AQ1104" s="656" t="s">
        <v>2837</v>
      </c>
      <c r="AR1104" s="657" t="s">
        <v>2838</v>
      </c>
      <c r="AS1104" s="656" t="s">
        <v>471</v>
      </c>
      <c r="AT1104" s="406">
        <v>0</v>
      </c>
      <c r="AU1104" s="406">
        <v>0</v>
      </c>
      <c r="AV1104" s="406">
        <v>0</v>
      </c>
      <c r="AW1104" s="406">
        <v>3344020</v>
      </c>
      <c r="AX1104" s="406">
        <v>3344020</v>
      </c>
      <c r="AY1104" s="406">
        <v>3344020</v>
      </c>
      <c r="AZ1104" s="490">
        <v>10101</v>
      </c>
      <c r="BA1104" s="253">
        <f t="shared" si="16"/>
        <v>0</v>
      </c>
    </row>
    <row r="1105" spans="1:16380" ht="178.5">
      <c r="A1105" s="493" t="s">
        <v>337</v>
      </c>
      <c r="B1105" s="494" t="s">
        <v>2621</v>
      </c>
      <c r="C1105" s="651" t="s">
        <v>2831</v>
      </c>
      <c r="D1105" s="635" t="s">
        <v>2832</v>
      </c>
      <c r="E1105" s="622" t="s">
        <v>185</v>
      </c>
      <c r="F1105" s="652"/>
      <c r="G1105" s="652"/>
      <c r="H1105" s="636">
        <v>3</v>
      </c>
      <c r="I1105" s="652"/>
      <c r="J1105" s="636">
        <v>17</v>
      </c>
      <c r="K1105" s="653">
        <v>1</v>
      </c>
      <c r="L1105" s="636">
        <v>3</v>
      </c>
      <c r="M1105" s="636"/>
      <c r="N1105" s="636"/>
      <c r="O1105" s="636"/>
      <c r="P1105" s="399" t="s">
        <v>2833</v>
      </c>
      <c r="Q1105" s="399" t="s">
        <v>2623</v>
      </c>
      <c r="R1105" s="636"/>
      <c r="S1105" s="636"/>
      <c r="T1105" s="636">
        <v>3</v>
      </c>
      <c r="U1105" s="636"/>
      <c r="V1105" s="339">
        <v>9</v>
      </c>
      <c r="W1105" s="654">
        <v>1</v>
      </c>
      <c r="X1105" s="636"/>
      <c r="Y1105" s="636"/>
      <c r="Z1105" s="636"/>
      <c r="AA1105" s="636"/>
      <c r="AB1105" s="399" t="s">
        <v>2396</v>
      </c>
      <c r="AC1105" s="655" t="s">
        <v>2836</v>
      </c>
      <c r="AD1105" s="326"/>
      <c r="AE1105" s="326"/>
      <c r="AF1105" s="326"/>
      <c r="AG1105" s="326"/>
      <c r="AH1105" s="326"/>
      <c r="AI1105" s="326"/>
      <c r="AJ1105" s="335"/>
      <c r="AK1105" s="335"/>
      <c r="AL1105" s="320"/>
      <c r="AM1105" s="320" t="s">
        <v>222</v>
      </c>
      <c r="AN1105" s="330" t="s">
        <v>223</v>
      </c>
      <c r="AO1105" s="656" t="s">
        <v>99</v>
      </c>
      <c r="AP1105" s="656" t="s">
        <v>68</v>
      </c>
      <c r="AQ1105" s="656" t="s">
        <v>2837</v>
      </c>
      <c r="AR1105" s="657" t="s">
        <v>2838</v>
      </c>
      <c r="AS1105" s="656" t="s">
        <v>470</v>
      </c>
      <c r="AT1105" s="406">
        <v>0</v>
      </c>
      <c r="AU1105" s="406">
        <v>0</v>
      </c>
      <c r="AV1105" s="406">
        <v>0</v>
      </c>
      <c r="AW1105" s="406">
        <v>79520</v>
      </c>
      <c r="AX1105" s="406">
        <v>79520</v>
      </c>
      <c r="AY1105" s="406">
        <v>79520</v>
      </c>
      <c r="AZ1105" s="490">
        <v>10101</v>
      </c>
      <c r="BA1105" s="253">
        <f t="shared" si="16"/>
        <v>0</v>
      </c>
    </row>
    <row r="1106" spans="1:16380" ht="178.5">
      <c r="A1106" s="493" t="s">
        <v>337</v>
      </c>
      <c r="B1106" s="494" t="s">
        <v>2621</v>
      </c>
      <c r="C1106" s="651" t="s">
        <v>2831</v>
      </c>
      <c r="D1106" s="635" t="s">
        <v>2832</v>
      </c>
      <c r="E1106" s="622" t="s">
        <v>185</v>
      </c>
      <c r="F1106" s="652"/>
      <c r="G1106" s="652"/>
      <c r="H1106" s="636">
        <v>3</v>
      </c>
      <c r="I1106" s="652"/>
      <c r="J1106" s="636">
        <v>17</v>
      </c>
      <c r="K1106" s="653">
        <v>1</v>
      </c>
      <c r="L1106" s="636">
        <v>3</v>
      </c>
      <c r="M1106" s="636"/>
      <c r="N1106" s="636"/>
      <c r="O1106" s="636"/>
      <c r="P1106" s="399" t="s">
        <v>2833</v>
      </c>
      <c r="Q1106" s="399" t="s">
        <v>2623</v>
      </c>
      <c r="R1106" s="636"/>
      <c r="S1106" s="636"/>
      <c r="T1106" s="636">
        <v>3</v>
      </c>
      <c r="U1106" s="636"/>
      <c r="V1106" s="339">
        <v>9</v>
      </c>
      <c r="W1106" s="654">
        <v>1</v>
      </c>
      <c r="X1106" s="636"/>
      <c r="Y1106" s="636"/>
      <c r="Z1106" s="636"/>
      <c r="AA1106" s="636"/>
      <c r="AB1106" s="399" t="s">
        <v>2396</v>
      </c>
      <c r="AC1106" s="655" t="s">
        <v>2836</v>
      </c>
      <c r="AD1106" s="326"/>
      <c r="AE1106" s="326"/>
      <c r="AF1106" s="326"/>
      <c r="AG1106" s="326"/>
      <c r="AH1106" s="326"/>
      <c r="AI1106" s="326"/>
      <c r="AJ1106" s="335"/>
      <c r="AK1106" s="335"/>
      <c r="AL1106" s="320"/>
      <c r="AM1106" s="320" t="s">
        <v>222</v>
      </c>
      <c r="AN1106" s="330" t="s">
        <v>223</v>
      </c>
      <c r="AO1106" s="656" t="s">
        <v>99</v>
      </c>
      <c r="AP1106" s="656" t="s">
        <v>68</v>
      </c>
      <c r="AQ1106" s="656" t="s">
        <v>2837</v>
      </c>
      <c r="AR1106" s="657" t="s">
        <v>2838</v>
      </c>
      <c r="AS1106" s="656" t="s">
        <v>116</v>
      </c>
      <c r="AT1106" s="406"/>
      <c r="AU1106" s="406"/>
      <c r="AV1106" s="406"/>
      <c r="AW1106" s="406">
        <f>3198337-310000</f>
        <v>2888337</v>
      </c>
      <c r="AX1106" s="406">
        <f>3198337-310000</f>
        <v>2888337</v>
      </c>
      <c r="AY1106" s="406">
        <f>3198337-317130</f>
        <v>2881207</v>
      </c>
      <c r="AZ1106" s="490">
        <v>10101</v>
      </c>
    </row>
    <row r="1107" spans="1:16380" ht="178.5">
      <c r="A1107" s="493" t="s">
        <v>337</v>
      </c>
      <c r="B1107" s="494" t="s">
        <v>2621</v>
      </c>
      <c r="C1107" s="651" t="s">
        <v>2831</v>
      </c>
      <c r="D1107" s="635" t="s">
        <v>2832</v>
      </c>
      <c r="E1107" s="622" t="s">
        <v>185</v>
      </c>
      <c r="F1107" s="652"/>
      <c r="G1107" s="652"/>
      <c r="H1107" s="636">
        <v>3</v>
      </c>
      <c r="I1107" s="652"/>
      <c r="J1107" s="636">
        <v>17</v>
      </c>
      <c r="K1107" s="653">
        <v>1</v>
      </c>
      <c r="L1107" s="636">
        <v>3</v>
      </c>
      <c r="M1107" s="636"/>
      <c r="N1107" s="636"/>
      <c r="O1107" s="636"/>
      <c r="P1107" s="399" t="s">
        <v>2833</v>
      </c>
      <c r="Q1107" s="399" t="s">
        <v>2623</v>
      </c>
      <c r="R1107" s="636"/>
      <c r="S1107" s="636"/>
      <c r="T1107" s="636">
        <v>3</v>
      </c>
      <c r="U1107" s="636"/>
      <c r="V1107" s="339">
        <v>9</v>
      </c>
      <c r="W1107" s="654">
        <v>1</v>
      </c>
      <c r="X1107" s="636"/>
      <c r="Y1107" s="636"/>
      <c r="Z1107" s="636"/>
      <c r="AA1107" s="636"/>
      <c r="AB1107" s="399" t="s">
        <v>2396</v>
      </c>
      <c r="AC1107" s="655" t="s">
        <v>2836</v>
      </c>
      <c r="AD1107" s="326"/>
      <c r="AE1107" s="326"/>
      <c r="AF1107" s="326"/>
      <c r="AG1107" s="326"/>
      <c r="AH1107" s="326"/>
      <c r="AI1107" s="326"/>
      <c r="AJ1107" s="335"/>
      <c r="AK1107" s="335"/>
      <c r="AL1107" s="320"/>
      <c r="AM1107" s="320"/>
      <c r="AN1107" s="330" t="s">
        <v>2839</v>
      </c>
      <c r="AO1107" s="656" t="s">
        <v>99</v>
      </c>
      <c r="AP1107" s="656" t="s">
        <v>68</v>
      </c>
      <c r="AQ1107" s="656" t="s">
        <v>2837</v>
      </c>
      <c r="AR1107" s="657" t="s">
        <v>2838</v>
      </c>
      <c r="AS1107" s="656" t="s">
        <v>227</v>
      </c>
      <c r="AT1107" s="406">
        <v>0</v>
      </c>
      <c r="AU1107" s="406">
        <v>0</v>
      </c>
      <c r="AV1107" s="406">
        <v>0</v>
      </c>
      <c r="AW1107" s="406">
        <v>310000</v>
      </c>
      <c r="AX1107" s="406">
        <v>310000</v>
      </c>
      <c r="AY1107" s="406">
        <f>204600+112530</f>
        <v>317130</v>
      </c>
      <c r="AZ1107" s="490">
        <v>10101</v>
      </c>
    </row>
    <row r="1108" spans="1:16380" ht="229.5">
      <c r="A1108" s="493">
        <v>621</v>
      </c>
      <c r="B1108" s="494" t="s">
        <v>2621</v>
      </c>
      <c r="C1108" s="651">
        <v>401000021</v>
      </c>
      <c r="D1108" s="635" t="s">
        <v>255</v>
      </c>
      <c r="E1108" s="622" t="s">
        <v>2654</v>
      </c>
      <c r="F1108" s="652"/>
      <c r="G1108" s="652"/>
      <c r="H1108" s="636">
        <v>3</v>
      </c>
      <c r="I1108" s="652"/>
      <c r="J1108" s="636">
        <v>16</v>
      </c>
      <c r="K1108" s="653">
        <v>1</v>
      </c>
      <c r="L1108" s="636">
        <v>13</v>
      </c>
      <c r="M1108" s="636"/>
      <c r="N1108" s="636"/>
      <c r="O1108" s="636"/>
      <c r="P1108" s="399"/>
      <c r="Q1108" s="399" t="s">
        <v>2840</v>
      </c>
      <c r="R1108" s="636"/>
      <c r="S1108" s="636"/>
      <c r="T1108" s="636">
        <v>3</v>
      </c>
      <c r="U1108" s="636"/>
      <c r="V1108" s="339">
        <v>9</v>
      </c>
      <c r="W1108" s="654">
        <v>1</v>
      </c>
      <c r="X1108" s="636"/>
      <c r="Y1108" s="636"/>
      <c r="Z1108" s="636"/>
      <c r="AA1108" s="636"/>
      <c r="AB1108" s="399" t="s">
        <v>2819</v>
      </c>
      <c r="AC1108" s="655" t="s">
        <v>2625</v>
      </c>
      <c r="AD1108" s="326"/>
      <c r="AE1108" s="326"/>
      <c r="AF1108" s="326"/>
      <c r="AG1108" s="326"/>
      <c r="AH1108" s="326"/>
      <c r="AI1108" s="326"/>
      <c r="AJ1108" s="335"/>
      <c r="AK1108" s="335"/>
      <c r="AL1108" s="320"/>
      <c r="AM1108" s="320" t="s">
        <v>2841</v>
      </c>
      <c r="AN1108" s="330" t="s">
        <v>2627</v>
      </c>
      <c r="AO1108" s="656" t="s">
        <v>263</v>
      </c>
      <c r="AP1108" s="656" t="s">
        <v>99</v>
      </c>
      <c r="AQ1108" s="656" t="s">
        <v>2656</v>
      </c>
      <c r="AR1108" s="657" t="s">
        <v>2657</v>
      </c>
      <c r="AS1108" s="656" t="s">
        <v>2161</v>
      </c>
      <c r="AT1108" s="406">
        <v>0</v>
      </c>
      <c r="AU1108" s="406">
        <v>0</v>
      </c>
      <c r="AV1108" s="406">
        <v>0</v>
      </c>
      <c r="AW1108" s="406">
        <v>8600000</v>
      </c>
      <c r="AX1108" s="406">
        <v>0</v>
      </c>
      <c r="AY1108" s="406">
        <v>0</v>
      </c>
      <c r="AZ1108" s="490">
        <v>10101</v>
      </c>
      <c r="BA1108" s="253">
        <f t="shared" si="16"/>
        <v>0</v>
      </c>
    </row>
    <row r="1109" spans="1:16380" ht="76.5">
      <c r="A1109" s="493">
        <v>621</v>
      </c>
      <c r="B1109" s="494" t="s">
        <v>2621</v>
      </c>
      <c r="C1109" s="651">
        <v>401000035</v>
      </c>
      <c r="D1109" s="635" t="s">
        <v>1783</v>
      </c>
      <c r="E1109" s="622" t="s">
        <v>2756</v>
      </c>
      <c r="F1109" s="652"/>
      <c r="G1109" s="652"/>
      <c r="H1109" s="636">
        <v>3</v>
      </c>
      <c r="I1109" s="652"/>
      <c r="J1109" s="636">
        <v>16</v>
      </c>
      <c r="K1109" s="653">
        <v>1</v>
      </c>
      <c r="L1109" s="636">
        <v>20</v>
      </c>
      <c r="M1109" s="636"/>
      <c r="N1109" s="636"/>
      <c r="O1109" s="636"/>
      <c r="P1109" s="399"/>
      <c r="Q1109" s="399" t="s">
        <v>2840</v>
      </c>
      <c r="R1109" s="636"/>
      <c r="S1109" s="636"/>
      <c r="T1109" s="636">
        <v>3</v>
      </c>
      <c r="U1109" s="636"/>
      <c r="V1109" s="339">
        <v>9</v>
      </c>
      <c r="W1109" s="654">
        <v>1</v>
      </c>
      <c r="X1109" s="636"/>
      <c r="Y1109" s="636"/>
      <c r="Z1109" s="636"/>
      <c r="AA1109" s="636"/>
      <c r="AB1109" s="399" t="s">
        <v>2819</v>
      </c>
      <c r="AC1109" s="655" t="s">
        <v>2625</v>
      </c>
      <c r="AD1109" s="326"/>
      <c r="AE1109" s="326"/>
      <c r="AF1109" s="326"/>
      <c r="AG1109" s="326"/>
      <c r="AH1109" s="326"/>
      <c r="AI1109" s="326"/>
      <c r="AJ1109" s="335"/>
      <c r="AK1109" s="335"/>
      <c r="AL1109" s="320"/>
      <c r="AM1109" s="320" t="s">
        <v>2841</v>
      </c>
      <c r="AN1109" s="330" t="s">
        <v>2627</v>
      </c>
      <c r="AO1109" s="656" t="s">
        <v>891</v>
      </c>
      <c r="AP1109" s="656" t="s">
        <v>200</v>
      </c>
      <c r="AQ1109" s="656" t="s">
        <v>606</v>
      </c>
      <c r="AR1109" s="657" t="s">
        <v>2842</v>
      </c>
      <c r="AS1109" s="656" t="s">
        <v>2161</v>
      </c>
      <c r="AT1109" s="406">
        <v>0</v>
      </c>
      <c r="AU1109" s="406">
        <v>0</v>
      </c>
      <c r="AV1109" s="406">
        <v>1986393.96</v>
      </c>
      <c r="AW1109" s="406">
        <v>0</v>
      </c>
      <c r="AX1109" s="406">
        <v>0</v>
      </c>
      <c r="AY1109" s="406">
        <v>0</v>
      </c>
      <c r="AZ1109" s="490">
        <v>10101</v>
      </c>
      <c r="BA1109" s="253">
        <f t="shared" si="16"/>
        <v>0</v>
      </c>
    </row>
    <row r="1110" spans="1:16380" ht="76.5">
      <c r="A1110" s="493">
        <v>621</v>
      </c>
      <c r="B1110" s="494" t="s">
        <v>2621</v>
      </c>
      <c r="C1110" s="651">
        <v>401000035</v>
      </c>
      <c r="D1110" s="635" t="s">
        <v>1783</v>
      </c>
      <c r="E1110" s="622" t="s">
        <v>2756</v>
      </c>
      <c r="F1110" s="652"/>
      <c r="G1110" s="652"/>
      <c r="H1110" s="636">
        <v>3</v>
      </c>
      <c r="I1110" s="652"/>
      <c r="J1110" s="636">
        <v>16</v>
      </c>
      <c r="K1110" s="653">
        <v>1</v>
      </c>
      <c r="L1110" s="636">
        <v>20</v>
      </c>
      <c r="M1110" s="636"/>
      <c r="N1110" s="636"/>
      <c r="O1110" s="636"/>
      <c r="P1110" s="399"/>
      <c r="Q1110" s="399" t="s">
        <v>2840</v>
      </c>
      <c r="R1110" s="636"/>
      <c r="S1110" s="636"/>
      <c r="T1110" s="636">
        <v>3</v>
      </c>
      <c r="U1110" s="636"/>
      <c r="V1110" s="339">
        <v>9</v>
      </c>
      <c r="W1110" s="654">
        <v>1</v>
      </c>
      <c r="X1110" s="636"/>
      <c r="Y1110" s="636"/>
      <c r="Z1110" s="636"/>
      <c r="AA1110" s="636"/>
      <c r="AB1110" s="399" t="s">
        <v>2819</v>
      </c>
      <c r="AC1110" s="655" t="s">
        <v>2625</v>
      </c>
      <c r="AD1110" s="326"/>
      <c r="AE1110" s="326"/>
      <c r="AF1110" s="326"/>
      <c r="AG1110" s="326"/>
      <c r="AH1110" s="326"/>
      <c r="AI1110" s="326"/>
      <c r="AJ1110" s="335"/>
      <c r="AK1110" s="335"/>
      <c r="AL1110" s="320"/>
      <c r="AM1110" s="320" t="s">
        <v>2841</v>
      </c>
      <c r="AN1110" s="330" t="s">
        <v>2627</v>
      </c>
      <c r="AO1110" s="656" t="s">
        <v>430</v>
      </c>
      <c r="AP1110" s="656" t="s">
        <v>464</v>
      </c>
      <c r="AQ1110" s="656" t="s">
        <v>606</v>
      </c>
      <c r="AR1110" s="657" t="s">
        <v>2842</v>
      </c>
      <c r="AS1110" s="656" t="s">
        <v>2161</v>
      </c>
      <c r="AT1110" s="406">
        <v>0</v>
      </c>
      <c r="AU1110" s="406">
        <v>0</v>
      </c>
      <c r="AV1110" s="406">
        <v>10000</v>
      </c>
      <c r="AW1110" s="406">
        <v>100000</v>
      </c>
      <c r="AX1110" s="406">
        <v>0</v>
      </c>
      <c r="AY1110" s="406">
        <v>0</v>
      </c>
      <c r="AZ1110" s="490">
        <v>10101</v>
      </c>
      <c r="BA1110" s="253">
        <f t="shared" si="16"/>
        <v>0</v>
      </c>
    </row>
    <row r="1111" spans="1:16380" s="35" customFormat="1" ht="14.25">
      <c r="A1111" s="141" t="s">
        <v>337</v>
      </c>
      <c r="B1111" s="157"/>
      <c r="C1111" s="158"/>
      <c r="D1111" s="159" t="s">
        <v>98</v>
      </c>
      <c r="E1111" s="160"/>
      <c r="F1111" s="161"/>
      <c r="G1111" s="161"/>
      <c r="H1111" s="161"/>
      <c r="I1111" s="161"/>
      <c r="J1111" s="161"/>
      <c r="K1111" s="161"/>
      <c r="L1111" s="161"/>
      <c r="M1111" s="161"/>
      <c r="N1111" s="161"/>
      <c r="O1111" s="161"/>
      <c r="P1111" s="162"/>
      <c r="Q1111" s="161"/>
      <c r="R1111" s="161"/>
      <c r="S1111" s="161"/>
      <c r="T1111" s="161"/>
      <c r="U1111" s="161"/>
      <c r="V1111" s="161"/>
      <c r="W1111" s="161"/>
      <c r="X1111" s="161"/>
      <c r="Y1111" s="161"/>
      <c r="Z1111" s="161"/>
      <c r="AA1111" s="161"/>
      <c r="AB1111" s="161"/>
      <c r="AC1111" s="161"/>
      <c r="AD1111" s="161"/>
      <c r="AE1111" s="161"/>
      <c r="AF1111" s="161"/>
      <c r="AG1111" s="161"/>
      <c r="AH1111" s="161"/>
      <c r="AI1111" s="161"/>
      <c r="AJ1111" s="161"/>
      <c r="AK1111" s="161"/>
      <c r="AL1111" s="161"/>
      <c r="AM1111" s="161"/>
      <c r="AN1111" s="161"/>
      <c r="AO1111" s="161"/>
      <c r="AP1111" s="161"/>
      <c r="AQ1111" s="163"/>
      <c r="AR1111" s="157"/>
      <c r="AS1111" s="157"/>
      <c r="AT1111" s="56">
        <f>SUM(AT1032:AT1110)</f>
        <v>1553391433.3899999</v>
      </c>
      <c r="AU1111" s="56">
        <f t="shared" ref="AU1111:AY1111" si="17">SUM(AU1032:AU1110)</f>
        <v>1512471087.25</v>
      </c>
      <c r="AV1111" s="56">
        <f t="shared" si="17"/>
        <v>1262956699.8399999</v>
      </c>
      <c r="AW1111" s="56">
        <f t="shared" si="17"/>
        <v>1548079331.9199998</v>
      </c>
      <c r="AX1111" s="56">
        <f t="shared" si="17"/>
        <v>92581265.379999995</v>
      </c>
      <c r="AY1111" s="56">
        <f t="shared" si="17"/>
        <v>92591155.379999995</v>
      </c>
      <c r="AZ1111" s="164"/>
      <c r="BA1111" s="165">
        <f>AT1111-AU1111</f>
        <v>40920346.139999866</v>
      </c>
      <c r="BB1111" s="166"/>
      <c r="BC1111" s="166"/>
      <c r="BD1111" s="167"/>
      <c r="BE1111" s="167"/>
      <c r="BF1111" s="167"/>
      <c r="BG1111" s="167"/>
      <c r="BH1111" s="167"/>
      <c r="BI1111" s="167"/>
      <c r="BJ1111" s="167"/>
      <c r="BK1111" s="167"/>
      <c r="BL1111" s="168"/>
      <c r="BM1111" s="169"/>
      <c r="BN1111" s="170"/>
      <c r="BO1111" s="170"/>
      <c r="BP1111" s="170"/>
      <c r="BQ1111" s="170"/>
      <c r="BR1111" s="170"/>
      <c r="BS1111" s="170"/>
      <c r="BT1111" s="170"/>
      <c r="BU1111" s="170"/>
      <c r="BV1111" s="170"/>
      <c r="BW1111" s="170"/>
      <c r="BX1111" s="170"/>
      <c r="BY1111" s="170"/>
      <c r="BZ1111" s="170"/>
      <c r="CA1111" s="170"/>
      <c r="CB1111" s="170"/>
      <c r="CC1111" s="170"/>
      <c r="CD1111" s="170"/>
      <c r="CE1111" s="170"/>
      <c r="CF1111" s="170"/>
      <c r="CG1111" s="170"/>
      <c r="CH1111" s="170"/>
      <c r="CI1111" s="170"/>
      <c r="CJ1111" s="170"/>
      <c r="CK1111" s="170"/>
      <c r="CL1111" s="170"/>
      <c r="CM1111" s="170"/>
      <c r="CN1111" s="170"/>
      <c r="CO1111" s="170"/>
      <c r="CP1111" s="170"/>
      <c r="CQ1111" s="170"/>
      <c r="CR1111" s="170"/>
      <c r="CS1111" s="170"/>
      <c r="CT1111" s="170"/>
      <c r="CU1111" s="170"/>
      <c r="CV1111" s="170"/>
      <c r="CW1111" s="170"/>
      <c r="CX1111" s="170"/>
      <c r="CY1111" s="170"/>
      <c r="CZ1111" s="170"/>
      <c r="DA1111" s="170"/>
      <c r="DB1111" s="170"/>
      <c r="DC1111" s="170"/>
      <c r="DD1111" s="170"/>
      <c r="DE1111" s="170"/>
      <c r="DF1111" s="170"/>
      <c r="DG1111" s="170"/>
      <c r="DH1111" s="170"/>
      <c r="DI1111" s="170"/>
      <c r="DJ1111" s="170"/>
      <c r="DK1111" s="170"/>
      <c r="DL1111" s="170"/>
      <c r="DM1111" s="170"/>
      <c r="DN1111" s="170"/>
      <c r="DO1111" s="170"/>
      <c r="DP1111" s="170"/>
      <c r="DQ1111" s="170"/>
      <c r="DR1111" s="170"/>
      <c r="DS1111" s="170"/>
      <c r="DT1111" s="170"/>
      <c r="DU1111" s="170"/>
      <c r="DV1111" s="170"/>
      <c r="DW1111" s="170"/>
      <c r="DX1111" s="170"/>
      <c r="DY1111" s="170"/>
      <c r="DZ1111" s="170"/>
      <c r="EA1111" s="170"/>
      <c r="EB1111" s="170"/>
      <c r="EC1111" s="170"/>
      <c r="ED1111" s="170"/>
      <c r="EE1111" s="170"/>
      <c r="EF1111" s="170"/>
      <c r="EG1111" s="170"/>
      <c r="EH1111" s="170"/>
      <c r="EI1111" s="170"/>
      <c r="EJ1111" s="170"/>
      <c r="EK1111" s="170"/>
      <c r="EL1111" s="170"/>
      <c r="EM1111" s="170"/>
      <c r="EN1111" s="170"/>
      <c r="EO1111" s="170"/>
      <c r="EP1111" s="170"/>
      <c r="EQ1111" s="170"/>
      <c r="ER1111" s="170"/>
      <c r="ES1111" s="170"/>
      <c r="ET1111" s="170"/>
      <c r="EU1111" s="170"/>
      <c r="EV1111" s="170"/>
      <c r="EW1111" s="170"/>
      <c r="EX1111" s="170"/>
      <c r="EY1111" s="170"/>
      <c r="EZ1111" s="170"/>
      <c r="FA1111" s="170"/>
      <c r="FB1111" s="170"/>
      <c r="FC1111" s="170"/>
      <c r="FD1111" s="170"/>
      <c r="FE1111" s="170"/>
      <c r="FF1111" s="170"/>
      <c r="FG1111" s="170"/>
      <c r="FH1111" s="170"/>
      <c r="FI1111" s="170"/>
      <c r="FJ1111" s="170"/>
      <c r="FK1111" s="170"/>
      <c r="FL1111" s="170"/>
      <c r="FM1111" s="170"/>
      <c r="FN1111" s="170"/>
      <c r="FO1111" s="170"/>
      <c r="FP1111" s="170"/>
      <c r="FQ1111" s="170"/>
      <c r="FR1111" s="170"/>
      <c r="FS1111" s="170"/>
      <c r="FT1111" s="170"/>
      <c r="FU1111" s="170"/>
      <c r="FV1111" s="170"/>
      <c r="FW1111" s="170"/>
      <c r="FX1111" s="170"/>
      <c r="FY1111" s="170"/>
      <c r="FZ1111" s="170"/>
      <c r="GA1111" s="170"/>
      <c r="GB1111" s="170"/>
      <c r="GC1111" s="170"/>
      <c r="GD1111" s="170"/>
      <c r="GE1111" s="170"/>
      <c r="GF1111" s="170"/>
      <c r="GG1111" s="170"/>
      <c r="GH1111" s="170"/>
      <c r="GI1111" s="170"/>
      <c r="GJ1111" s="170"/>
      <c r="GK1111" s="170"/>
      <c r="GL1111" s="170"/>
      <c r="GM1111" s="170"/>
      <c r="GN1111" s="170"/>
      <c r="GO1111" s="170"/>
      <c r="GP1111" s="170"/>
      <c r="GQ1111" s="170"/>
      <c r="GR1111" s="170"/>
      <c r="GS1111" s="170"/>
      <c r="GT1111" s="170"/>
      <c r="GU1111" s="170"/>
      <c r="GV1111" s="170"/>
      <c r="GW1111" s="170"/>
      <c r="GX1111" s="170"/>
      <c r="GY1111" s="170"/>
      <c r="GZ1111" s="170"/>
      <c r="HA1111" s="170"/>
      <c r="HB1111" s="170"/>
      <c r="HC1111" s="170"/>
      <c r="HD1111" s="170"/>
      <c r="HE1111" s="170"/>
      <c r="HF1111" s="170"/>
      <c r="HG1111" s="170"/>
      <c r="HH1111" s="170"/>
      <c r="HI1111" s="170"/>
      <c r="HJ1111" s="170"/>
      <c r="HK1111" s="170"/>
      <c r="HL1111" s="170"/>
      <c r="HM1111" s="170"/>
      <c r="HN1111" s="170"/>
      <c r="HO1111" s="170"/>
      <c r="HP1111" s="170"/>
      <c r="HQ1111" s="170"/>
      <c r="HR1111" s="170"/>
      <c r="HS1111" s="170"/>
      <c r="HT1111" s="170"/>
      <c r="HU1111" s="253"/>
      <c r="HV1111" s="253"/>
      <c r="HW1111" s="253"/>
      <c r="HX1111" s="253"/>
      <c r="HY1111" s="253"/>
      <c r="HZ1111" s="253"/>
      <c r="IA1111" s="253"/>
      <c r="IB1111" s="253"/>
      <c r="IC1111" s="253"/>
      <c r="ID1111" s="253"/>
      <c r="IE1111" s="253"/>
      <c r="IF1111" s="253"/>
      <c r="IG1111" s="253"/>
      <c r="IH1111" s="253"/>
      <c r="II1111" s="253"/>
      <c r="IJ1111" s="253"/>
      <c r="IK1111" s="253"/>
      <c r="IL1111" s="253"/>
      <c r="IM1111" s="253"/>
      <c r="IN1111" s="253"/>
      <c r="IO1111" s="253"/>
      <c r="IP1111" s="253"/>
      <c r="IQ1111" s="253"/>
      <c r="IR1111" s="253"/>
      <c r="IS1111" s="253"/>
      <c r="IT1111" s="253"/>
      <c r="IU1111" s="253"/>
      <c r="IV1111" s="253"/>
      <c r="IW1111" s="253"/>
      <c r="IX1111" s="253"/>
      <c r="IY1111" s="253"/>
      <c r="IZ1111" s="253"/>
      <c r="JA1111" s="253"/>
      <c r="JB1111" s="253"/>
      <c r="JC1111" s="253"/>
      <c r="JD1111" s="253"/>
      <c r="JE1111" s="253"/>
      <c r="JF1111" s="253"/>
      <c r="JG1111" s="253"/>
      <c r="JH1111" s="253"/>
      <c r="JI1111" s="253"/>
      <c r="JJ1111" s="253"/>
      <c r="JK1111" s="253"/>
      <c r="JL1111" s="253"/>
      <c r="JM1111" s="253"/>
      <c r="JN1111" s="253"/>
      <c r="JO1111" s="253"/>
      <c r="JP1111" s="253"/>
      <c r="JQ1111" s="253"/>
      <c r="JR1111" s="253"/>
      <c r="JS1111" s="253"/>
      <c r="JT1111" s="253"/>
      <c r="JU1111" s="253"/>
      <c r="JV1111" s="253"/>
      <c r="JW1111" s="253"/>
      <c r="JX1111" s="253"/>
      <c r="JY1111" s="253"/>
      <c r="JZ1111" s="253"/>
      <c r="KA1111" s="253"/>
      <c r="KB1111" s="253"/>
      <c r="KC1111" s="253"/>
      <c r="KD1111" s="253"/>
      <c r="KE1111" s="253"/>
      <c r="KF1111" s="253"/>
      <c r="KG1111" s="253"/>
      <c r="KH1111" s="253"/>
      <c r="KI1111" s="253"/>
      <c r="KJ1111" s="253"/>
      <c r="KK1111" s="253"/>
      <c r="KL1111" s="253"/>
      <c r="KM1111" s="253"/>
      <c r="KN1111" s="253"/>
      <c r="KO1111" s="253"/>
      <c r="KP1111" s="253"/>
      <c r="KQ1111" s="253"/>
      <c r="KR1111" s="253"/>
      <c r="KS1111" s="253"/>
      <c r="KT1111" s="253"/>
      <c r="KU1111" s="253"/>
      <c r="KV1111" s="253"/>
      <c r="KW1111" s="253"/>
      <c r="KX1111" s="253"/>
      <c r="KY1111" s="253"/>
      <c r="KZ1111" s="253"/>
      <c r="LA1111" s="253"/>
      <c r="LB1111" s="253"/>
      <c r="LC1111" s="253"/>
      <c r="LD1111" s="253"/>
      <c r="LE1111" s="253"/>
      <c r="LF1111" s="253"/>
      <c r="LG1111" s="253"/>
      <c r="LH1111" s="253"/>
      <c r="LI1111" s="253"/>
      <c r="LJ1111" s="253"/>
      <c r="LK1111" s="253"/>
      <c r="LL1111" s="253"/>
      <c r="LM1111" s="253"/>
      <c r="LN1111" s="253"/>
      <c r="LO1111" s="253"/>
      <c r="LP1111" s="253"/>
      <c r="LQ1111" s="253"/>
      <c r="LR1111" s="253"/>
      <c r="LS1111" s="253"/>
      <c r="LT1111" s="253"/>
      <c r="LU1111" s="253"/>
      <c r="LV1111" s="253"/>
      <c r="LW1111" s="253"/>
      <c r="LX1111" s="253"/>
      <c r="LY1111" s="253"/>
      <c r="LZ1111" s="253"/>
      <c r="MA1111" s="253"/>
      <c r="MB1111" s="253"/>
      <c r="MC1111" s="253"/>
      <c r="MD1111" s="253"/>
      <c r="ME1111" s="253"/>
      <c r="MF1111" s="253"/>
      <c r="MG1111" s="253"/>
      <c r="MH1111" s="253"/>
      <c r="MI1111" s="253"/>
      <c r="MJ1111" s="253"/>
      <c r="MK1111" s="253"/>
      <c r="ML1111" s="253"/>
      <c r="MM1111" s="253"/>
      <c r="MN1111" s="253"/>
      <c r="MO1111" s="253"/>
      <c r="MP1111" s="253"/>
      <c r="MQ1111" s="253"/>
      <c r="MR1111" s="253"/>
      <c r="MS1111" s="253"/>
      <c r="MT1111" s="253"/>
      <c r="MU1111" s="253"/>
      <c r="MV1111" s="253"/>
      <c r="MW1111" s="253"/>
      <c r="MX1111" s="253"/>
      <c r="MY1111" s="253"/>
      <c r="MZ1111" s="253"/>
      <c r="NA1111" s="253"/>
      <c r="NB1111" s="253"/>
      <c r="NC1111" s="253"/>
      <c r="ND1111" s="253"/>
      <c r="NE1111" s="253"/>
      <c r="NF1111" s="253"/>
      <c r="NG1111" s="253"/>
      <c r="NH1111" s="253"/>
      <c r="NI1111" s="253"/>
      <c r="NJ1111" s="253"/>
      <c r="NK1111" s="253"/>
      <c r="NL1111" s="253"/>
      <c r="NM1111" s="253"/>
      <c r="NN1111" s="253"/>
      <c r="NO1111" s="253"/>
      <c r="NP1111" s="253"/>
      <c r="NQ1111" s="253"/>
      <c r="NR1111" s="253"/>
      <c r="NS1111" s="253"/>
      <c r="NT1111" s="253"/>
      <c r="NU1111" s="253"/>
      <c r="NV1111" s="253"/>
      <c r="NW1111" s="253"/>
      <c r="NX1111" s="253"/>
      <c r="NY1111" s="253"/>
      <c r="NZ1111" s="253"/>
      <c r="OA1111" s="253"/>
      <c r="OB1111" s="253"/>
      <c r="OC1111" s="253"/>
      <c r="OD1111" s="253"/>
      <c r="OE1111" s="253"/>
      <c r="OF1111" s="253"/>
      <c r="OG1111" s="253"/>
      <c r="OH1111" s="253"/>
      <c r="OI1111" s="253"/>
      <c r="OJ1111" s="253"/>
      <c r="OK1111" s="253"/>
      <c r="OL1111" s="253"/>
      <c r="OM1111" s="253"/>
      <c r="ON1111" s="253"/>
      <c r="OO1111" s="253"/>
      <c r="OP1111" s="253"/>
      <c r="OQ1111" s="253"/>
      <c r="OR1111" s="253"/>
      <c r="OS1111" s="253"/>
      <c r="OT1111" s="253"/>
      <c r="OU1111" s="253"/>
      <c r="OV1111" s="253"/>
      <c r="OW1111" s="253"/>
      <c r="OX1111" s="253"/>
      <c r="OY1111" s="253"/>
      <c r="OZ1111" s="253"/>
      <c r="PA1111" s="253"/>
      <c r="PB1111" s="253"/>
      <c r="PC1111" s="253"/>
      <c r="PD1111" s="253"/>
      <c r="PE1111" s="253"/>
      <c r="PF1111" s="253"/>
      <c r="PG1111" s="253"/>
      <c r="PH1111" s="253"/>
      <c r="PI1111" s="253"/>
      <c r="PJ1111" s="253"/>
      <c r="PK1111" s="253"/>
      <c r="PL1111" s="253"/>
      <c r="PM1111" s="253"/>
      <c r="PN1111" s="253"/>
      <c r="PO1111" s="253"/>
      <c r="PP1111" s="253"/>
      <c r="PQ1111" s="253"/>
      <c r="PR1111" s="253"/>
      <c r="PS1111" s="253"/>
      <c r="PT1111" s="253"/>
      <c r="PU1111" s="253"/>
      <c r="PV1111" s="253"/>
      <c r="PW1111" s="253"/>
      <c r="PX1111" s="253"/>
      <c r="PY1111" s="253"/>
      <c r="PZ1111" s="253"/>
      <c r="QA1111" s="253"/>
      <c r="QB1111" s="253"/>
      <c r="QC1111" s="253"/>
      <c r="QD1111" s="253"/>
      <c r="QE1111" s="253"/>
      <c r="QF1111" s="253"/>
      <c r="QG1111" s="253"/>
      <c r="QH1111" s="253"/>
      <c r="QI1111" s="253"/>
      <c r="QJ1111" s="253"/>
      <c r="QK1111" s="253"/>
      <c r="QL1111" s="253"/>
      <c r="QM1111" s="253"/>
      <c r="QN1111" s="253"/>
      <c r="QO1111" s="253"/>
      <c r="QP1111" s="253"/>
      <c r="QQ1111" s="253"/>
      <c r="QR1111" s="253"/>
      <c r="QS1111" s="253"/>
      <c r="QT1111" s="253"/>
      <c r="QU1111" s="253"/>
      <c r="QV1111" s="253"/>
      <c r="QW1111" s="253"/>
      <c r="QX1111" s="253"/>
      <c r="QY1111" s="253"/>
      <c r="QZ1111" s="253"/>
      <c r="RA1111" s="253"/>
      <c r="RB1111" s="253"/>
      <c r="RC1111" s="253"/>
      <c r="RD1111" s="253"/>
      <c r="RE1111" s="253"/>
      <c r="RF1111" s="253"/>
      <c r="RG1111" s="253"/>
      <c r="RH1111" s="253"/>
      <c r="RI1111" s="253"/>
      <c r="RJ1111" s="253"/>
      <c r="RK1111" s="253"/>
      <c r="RL1111" s="253"/>
      <c r="RM1111" s="253"/>
      <c r="RN1111" s="253"/>
      <c r="RO1111" s="253"/>
      <c r="RP1111" s="253"/>
      <c r="RQ1111" s="253"/>
      <c r="RR1111" s="253"/>
      <c r="RS1111" s="253"/>
      <c r="RT1111" s="253"/>
      <c r="RU1111" s="253"/>
      <c r="RV1111" s="253"/>
      <c r="RW1111" s="253"/>
      <c r="RX1111" s="253"/>
      <c r="RY1111" s="253"/>
      <c r="RZ1111" s="253"/>
      <c r="SA1111" s="253"/>
      <c r="SB1111" s="253"/>
      <c r="SC1111" s="253"/>
      <c r="SD1111" s="253"/>
      <c r="SE1111" s="253"/>
      <c r="SF1111" s="253"/>
      <c r="SG1111" s="253"/>
      <c r="SH1111" s="253"/>
      <c r="SI1111" s="253"/>
      <c r="SJ1111" s="253"/>
      <c r="SK1111" s="253"/>
      <c r="SL1111" s="253"/>
      <c r="SM1111" s="253"/>
      <c r="SN1111" s="253"/>
      <c r="SO1111" s="253"/>
      <c r="SP1111" s="253"/>
      <c r="SQ1111" s="253"/>
      <c r="SR1111" s="253"/>
      <c r="SS1111" s="253"/>
      <c r="ST1111" s="253"/>
      <c r="SU1111" s="253"/>
      <c r="SV1111" s="253"/>
      <c r="SW1111" s="253"/>
      <c r="SX1111" s="253"/>
      <c r="SY1111" s="253"/>
      <c r="SZ1111" s="253"/>
      <c r="TA1111" s="253"/>
      <c r="TB1111" s="253"/>
      <c r="TC1111" s="253"/>
      <c r="TD1111" s="253"/>
      <c r="TE1111" s="253"/>
      <c r="TF1111" s="253"/>
      <c r="TG1111" s="253"/>
      <c r="TH1111" s="253"/>
      <c r="TI1111" s="253"/>
      <c r="TJ1111" s="253"/>
      <c r="TK1111" s="253"/>
      <c r="TL1111" s="253"/>
      <c r="TM1111" s="253"/>
      <c r="TN1111" s="253"/>
      <c r="TO1111" s="253"/>
      <c r="TP1111" s="253"/>
      <c r="TQ1111" s="253"/>
      <c r="TR1111" s="253"/>
      <c r="TS1111" s="253"/>
      <c r="TT1111" s="253"/>
      <c r="TU1111" s="253"/>
      <c r="TV1111" s="253"/>
      <c r="TW1111" s="253"/>
      <c r="TX1111" s="253"/>
      <c r="TY1111" s="253"/>
      <c r="TZ1111" s="253"/>
      <c r="UA1111" s="253"/>
      <c r="UB1111" s="253"/>
      <c r="UC1111" s="253"/>
      <c r="UD1111" s="253"/>
      <c r="UE1111" s="253"/>
      <c r="UF1111" s="253"/>
      <c r="UG1111" s="253"/>
      <c r="UH1111" s="253"/>
      <c r="UI1111" s="253"/>
      <c r="UJ1111" s="253"/>
      <c r="UK1111" s="253"/>
      <c r="UL1111" s="253"/>
      <c r="UM1111" s="253"/>
      <c r="UN1111" s="253"/>
      <c r="UO1111" s="253"/>
      <c r="UP1111" s="253"/>
      <c r="UQ1111" s="253"/>
      <c r="UR1111" s="253"/>
      <c r="US1111" s="253"/>
      <c r="UT1111" s="253"/>
      <c r="UU1111" s="253"/>
      <c r="UV1111" s="253"/>
      <c r="UW1111" s="253"/>
      <c r="UX1111" s="253"/>
      <c r="UY1111" s="253"/>
      <c r="UZ1111" s="253"/>
      <c r="VA1111" s="253"/>
      <c r="VB1111" s="253"/>
      <c r="VC1111" s="253"/>
      <c r="VD1111" s="253"/>
      <c r="VE1111" s="253"/>
      <c r="VF1111" s="253"/>
      <c r="VG1111" s="253"/>
      <c r="VH1111" s="253"/>
      <c r="VI1111" s="253"/>
      <c r="VJ1111" s="253"/>
      <c r="VK1111" s="253"/>
      <c r="VL1111" s="253"/>
      <c r="VM1111" s="253"/>
      <c r="VN1111" s="253"/>
      <c r="VO1111" s="253"/>
      <c r="VP1111" s="253"/>
      <c r="VQ1111" s="253"/>
      <c r="VR1111" s="253"/>
      <c r="VS1111" s="253"/>
      <c r="VT1111" s="253"/>
      <c r="VU1111" s="253"/>
      <c r="VV1111" s="253"/>
      <c r="VW1111" s="253"/>
      <c r="VX1111" s="253"/>
      <c r="VY1111" s="253"/>
      <c r="VZ1111" s="253"/>
      <c r="WA1111" s="253"/>
      <c r="WB1111" s="253"/>
      <c r="WC1111" s="253"/>
      <c r="WD1111" s="253"/>
      <c r="WE1111" s="253"/>
      <c r="WF1111" s="253"/>
      <c r="WG1111" s="253"/>
      <c r="WH1111" s="253"/>
      <c r="WI1111" s="253"/>
      <c r="WJ1111" s="253"/>
      <c r="WK1111" s="253"/>
      <c r="WL1111" s="253"/>
      <c r="WM1111" s="253"/>
      <c r="WN1111" s="253"/>
      <c r="WO1111" s="253"/>
      <c r="WP1111" s="253"/>
      <c r="WQ1111" s="253"/>
      <c r="WR1111" s="253"/>
      <c r="WS1111" s="253"/>
      <c r="WT1111" s="253"/>
      <c r="WU1111" s="253"/>
      <c r="WV1111" s="253"/>
      <c r="WW1111" s="253"/>
      <c r="WX1111" s="253"/>
      <c r="WY1111" s="253"/>
      <c r="WZ1111" s="253"/>
      <c r="XA1111" s="253"/>
      <c r="XB1111" s="253"/>
      <c r="XC1111" s="253"/>
      <c r="XD1111" s="253"/>
      <c r="XE1111" s="253"/>
      <c r="XF1111" s="253"/>
      <c r="XG1111" s="253"/>
      <c r="XH1111" s="253"/>
      <c r="XI1111" s="253"/>
      <c r="XJ1111" s="253"/>
      <c r="XK1111" s="253"/>
      <c r="XL1111" s="253"/>
      <c r="XM1111" s="253"/>
      <c r="XN1111" s="253"/>
      <c r="XO1111" s="253"/>
      <c r="XP1111" s="253"/>
      <c r="XQ1111" s="253"/>
      <c r="XR1111" s="253"/>
      <c r="XS1111" s="253"/>
      <c r="XT1111" s="253"/>
      <c r="XU1111" s="253"/>
      <c r="XV1111" s="253"/>
      <c r="XW1111" s="253"/>
      <c r="XX1111" s="253"/>
      <c r="XY1111" s="253"/>
      <c r="XZ1111" s="253"/>
      <c r="YA1111" s="253"/>
      <c r="YB1111" s="253"/>
      <c r="YC1111" s="253"/>
      <c r="YD1111" s="253"/>
      <c r="YE1111" s="253"/>
      <c r="YF1111" s="253"/>
      <c r="YG1111" s="253"/>
      <c r="YH1111" s="253"/>
      <c r="YI1111" s="253"/>
      <c r="YJ1111" s="253"/>
      <c r="YK1111" s="253"/>
      <c r="YL1111" s="253"/>
      <c r="YM1111" s="253"/>
      <c r="YN1111" s="253"/>
      <c r="YO1111" s="253"/>
      <c r="YP1111" s="253"/>
      <c r="YQ1111" s="253"/>
      <c r="YR1111" s="253"/>
      <c r="YS1111" s="253"/>
      <c r="YT1111" s="253"/>
      <c r="YU1111" s="253"/>
      <c r="YV1111" s="253"/>
      <c r="YW1111" s="253"/>
      <c r="YX1111" s="253"/>
      <c r="YY1111" s="253"/>
      <c r="YZ1111" s="253"/>
      <c r="ZA1111" s="253"/>
      <c r="ZB1111" s="253"/>
      <c r="ZC1111" s="253"/>
      <c r="ZD1111" s="253"/>
      <c r="ZE1111" s="253"/>
      <c r="ZF1111" s="253"/>
      <c r="ZG1111" s="253"/>
      <c r="ZH1111" s="253"/>
      <c r="ZI1111" s="253"/>
      <c r="ZJ1111" s="253"/>
      <c r="ZK1111" s="253"/>
      <c r="ZL1111" s="253"/>
      <c r="ZM1111" s="253"/>
      <c r="ZN1111" s="253"/>
      <c r="ZO1111" s="253"/>
      <c r="ZP1111" s="253"/>
      <c r="ZQ1111" s="253"/>
      <c r="ZR1111" s="253"/>
      <c r="ZS1111" s="253"/>
      <c r="ZT1111" s="253"/>
      <c r="ZU1111" s="253"/>
      <c r="ZV1111" s="253"/>
      <c r="ZW1111" s="253"/>
      <c r="ZX1111" s="253"/>
      <c r="ZY1111" s="253"/>
      <c r="ZZ1111" s="253"/>
      <c r="AAA1111" s="253"/>
      <c r="AAB1111" s="253"/>
      <c r="AAC1111" s="253"/>
      <c r="AAD1111" s="253"/>
      <c r="AAE1111" s="253"/>
      <c r="AAF1111" s="253"/>
      <c r="AAG1111" s="253"/>
      <c r="AAH1111" s="253"/>
      <c r="AAI1111" s="253"/>
      <c r="AAJ1111" s="253"/>
      <c r="AAK1111" s="253"/>
      <c r="AAL1111" s="253"/>
      <c r="AAM1111" s="253"/>
      <c r="AAN1111" s="253"/>
      <c r="AAO1111" s="253"/>
      <c r="AAP1111" s="253"/>
      <c r="AAQ1111" s="253"/>
      <c r="AAR1111" s="253"/>
      <c r="AAS1111" s="253"/>
      <c r="AAT1111" s="253"/>
      <c r="AAU1111" s="253"/>
      <c r="AAV1111" s="253"/>
      <c r="AAW1111" s="253"/>
      <c r="AAX1111" s="253"/>
      <c r="AAY1111" s="253"/>
      <c r="AAZ1111" s="253"/>
      <c r="ABA1111" s="253"/>
      <c r="ABB1111" s="253"/>
      <c r="ABC1111" s="253"/>
      <c r="ABD1111" s="253"/>
      <c r="ABE1111" s="253"/>
      <c r="ABF1111" s="253"/>
      <c r="ABG1111" s="253"/>
      <c r="ABH1111" s="253"/>
      <c r="ABI1111" s="253"/>
      <c r="ABJ1111" s="253"/>
      <c r="ABK1111" s="253"/>
      <c r="ABL1111" s="253"/>
      <c r="ABM1111" s="253"/>
      <c r="ABN1111" s="253"/>
      <c r="ABO1111" s="253"/>
      <c r="ABP1111" s="253"/>
      <c r="ABQ1111" s="253"/>
      <c r="ABR1111" s="253"/>
      <c r="ABS1111" s="253"/>
      <c r="ABT1111" s="253"/>
      <c r="ABU1111" s="253"/>
      <c r="ABV1111" s="253"/>
      <c r="ABW1111" s="253"/>
      <c r="ABX1111" s="253"/>
      <c r="ABY1111" s="253"/>
      <c r="ABZ1111" s="253"/>
      <c r="ACA1111" s="253"/>
      <c r="ACB1111" s="253"/>
      <c r="ACC1111" s="253"/>
      <c r="ACD1111" s="253"/>
      <c r="ACE1111" s="253"/>
      <c r="ACF1111" s="253"/>
      <c r="ACG1111" s="253"/>
      <c r="ACH1111" s="253"/>
      <c r="ACI1111" s="253"/>
      <c r="ACJ1111" s="253"/>
      <c r="ACK1111" s="253"/>
      <c r="ACL1111" s="253"/>
      <c r="ACM1111" s="253"/>
      <c r="ACN1111" s="253"/>
      <c r="ACO1111" s="253"/>
      <c r="ACP1111" s="253"/>
      <c r="ACQ1111" s="253"/>
      <c r="ACR1111" s="253"/>
      <c r="ACS1111" s="253"/>
      <c r="ACT1111" s="253"/>
      <c r="ACU1111" s="253"/>
      <c r="ACV1111" s="253"/>
      <c r="ACW1111" s="253"/>
      <c r="ACX1111" s="253"/>
      <c r="ACY1111" s="253"/>
      <c r="ACZ1111" s="253"/>
      <c r="ADA1111" s="253"/>
      <c r="ADB1111" s="253"/>
      <c r="ADC1111" s="253"/>
      <c r="ADD1111" s="253"/>
      <c r="ADE1111" s="253"/>
      <c r="ADF1111" s="253"/>
      <c r="ADG1111" s="253"/>
      <c r="ADH1111" s="253"/>
      <c r="ADI1111" s="253"/>
      <c r="ADJ1111" s="253"/>
      <c r="ADK1111" s="253"/>
      <c r="ADL1111" s="253"/>
      <c r="ADM1111" s="253"/>
      <c r="ADN1111" s="253"/>
      <c r="ADO1111" s="253"/>
      <c r="ADP1111" s="253"/>
      <c r="ADQ1111" s="253"/>
      <c r="ADR1111" s="253"/>
      <c r="ADS1111" s="253"/>
      <c r="ADT1111" s="253"/>
      <c r="ADU1111" s="253"/>
      <c r="ADV1111" s="253"/>
      <c r="ADW1111" s="253"/>
      <c r="ADX1111" s="253"/>
      <c r="ADY1111" s="253"/>
      <c r="ADZ1111" s="253"/>
      <c r="AEA1111" s="253"/>
      <c r="AEB1111" s="253"/>
      <c r="AEC1111" s="253"/>
      <c r="AED1111" s="253"/>
      <c r="AEE1111" s="253"/>
      <c r="AEF1111" s="253"/>
      <c r="AEG1111" s="253"/>
      <c r="AEH1111" s="253"/>
      <c r="AEI1111" s="253"/>
      <c r="AEJ1111" s="253"/>
      <c r="AEK1111" s="253"/>
      <c r="AEL1111" s="253"/>
      <c r="AEM1111" s="253"/>
      <c r="AEN1111" s="253"/>
      <c r="AEO1111" s="253"/>
      <c r="AEP1111" s="253"/>
      <c r="AEQ1111" s="253"/>
      <c r="AER1111" s="253"/>
      <c r="AES1111" s="253"/>
      <c r="AET1111" s="253"/>
      <c r="AEU1111" s="253"/>
      <c r="AEV1111" s="253"/>
      <c r="AEW1111" s="253"/>
      <c r="AEX1111" s="253"/>
      <c r="AEY1111" s="253"/>
      <c r="AEZ1111" s="253"/>
      <c r="AFA1111" s="253"/>
      <c r="AFB1111" s="253"/>
      <c r="AFC1111" s="253"/>
      <c r="AFD1111" s="253"/>
      <c r="AFE1111" s="253"/>
      <c r="AFF1111" s="253"/>
      <c r="AFG1111" s="253"/>
      <c r="AFH1111" s="253"/>
      <c r="AFI1111" s="253"/>
      <c r="AFJ1111" s="253"/>
      <c r="AFK1111" s="253"/>
      <c r="AFL1111" s="253"/>
      <c r="AFM1111" s="253"/>
      <c r="AFN1111" s="253"/>
      <c r="AFO1111" s="253"/>
      <c r="AFP1111" s="253"/>
      <c r="AFQ1111" s="253"/>
      <c r="AFR1111" s="253"/>
      <c r="AFS1111" s="253"/>
      <c r="AFT1111" s="253"/>
      <c r="AFU1111" s="253"/>
      <c r="AFV1111" s="253"/>
      <c r="AFW1111" s="253"/>
      <c r="AFX1111" s="253"/>
      <c r="AFY1111" s="253"/>
      <c r="AFZ1111" s="253"/>
      <c r="AGA1111" s="253"/>
      <c r="AGB1111" s="253"/>
      <c r="AGC1111" s="253"/>
      <c r="AGD1111" s="253"/>
      <c r="AGE1111" s="253"/>
      <c r="AGF1111" s="253"/>
      <c r="AGG1111" s="253"/>
      <c r="AGH1111" s="253"/>
      <c r="AGI1111" s="253"/>
      <c r="AGJ1111" s="253"/>
      <c r="AGK1111" s="253"/>
      <c r="AGL1111" s="253"/>
      <c r="AGM1111" s="253"/>
      <c r="AGN1111" s="253"/>
      <c r="AGO1111" s="253"/>
      <c r="AGP1111" s="253"/>
      <c r="AGQ1111" s="253"/>
      <c r="AGR1111" s="253"/>
      <c r="AGS1111" s="253"/>
      <c r="AGT1111" s="253"/>
      <c r="AGU1111" s="253"/>
      <c r="AGV1111" s="253"/>
      <c r="AGW1111" s="253"/>
      <c r="AGX1111" s="253"/>
      <c r="AGY1111" s="253"/>
      <c r="AGZ1111" s="253"/>
      <c r="AHA1111" s="253"/>
      <c r="AHB1111" s="253"/>
      <c r="AHC1111" s="253"/>
      <c r="AHD1111" s="253"/>
      <c r="AHE1111" s="253"/>
      <c r="AHF1111" s="253"/>
      <c r="AHG1111" s="253"/>
      <c r="AHH1111" s="253"/>
      <c r="AHI1111" s="253"/>
      <c r="AHJ1111" s="253"/>
      <c r="AHK1111" s="253"/>
      <c r="AHL1111" s="253"/>
      <c r="AHM1111" s="253"/>
      <c r="AHN1111" s="253"/>
      <c r="AHO1111" s="253"/>
      <c r="AHP1111" s="253"/>
      <c r="AHQ1111" s="253"/>
      <c r="AHR1111" s="253"/>
      <c r="AHS1111" s="253"/>
      <c r="AHT1111" s="253"/>
      <c r="AHU1111" s="253"/>
      <c r="AHV1111" s="253"/>
      <c r="AHW1111" s="253"/>
      <c r="AHX1111" s="253"/>
      <c r="AHY1111" s="253"/>
      <c r="AHZ1111" s="253"/>
      <c r="AIA1111" s="253"/>
      <c r="AIB1111" s="253"/>
      <c r="AIC1111" s="253"/>
      <c r="AID1111" s="253"/>
      <c r="AIE1111" s="253"/>
      <c r="AIF1111" s="253"/>
      <c r="AIG1111" s="253"/>
      <c r="AIH1111" s="253"/>
      <c r="AII1111" s="253"/>
      <c r="AIJ1111" s="253"/>
      <c r="AIK1111" s="253"/>
      <c r="AIL1111" s="253"/>
      <c r="AIM1111" s="253"/>
      <c r="AIN1111" s="253"/>
      <c r="AIO1111" s="253"/>
      <c r="AIP1111" s="253"/>
      <c r="AIQ1111" s="253"/>
      <c r="AIR1111" s="253"/>
      <c r="AIS1111" s="253"/>
      <c r="AIT1111" s="253"/>
      <c r="AIU1111" s="253"/>
      <c r="AIV1111" s="253"/>
      <c r="AIW1111" s="253"/>
      <c r="AIX1111" s="253"/>
      <c r="AIY1111" s="253"/>
      <c r="AIZ1111" s="253"/>
      <c r="AJA1111" s="253"/>
      <c r="AJB1111" s="253"/>
      <c r="AJC1111" s="253"/>
      <c r="AJD1111" s="253"/>
      <c r="AJE1111" s="253"/>
      <c r="AJF1111" s="253"/>
      <c r="AJG1111" s="253"/>
      <c r="AJH1111" s="253"/>
      <c r="AJI1111" s="253"/>
      <c r="AJJ1111" s="253"/>
      <c r="AJK1111" s="253"/>
      <c r="AJL1111" s="253"/>
      <c r="AJM1111" s="253"/>
      <c r="AJN1111" s="253"/>
      <c r="AJO1111" s="253"/>
      <c r="AJP1111" s="253"/>
      <c r="AJQ1111" s="253"/>
      <c r="AJR1111" s="253"/>
      <c r="AJS1111" s="253"/>
      <c r="AJT1111" s="253"/>
      <c r="AJU1111" s="253"/>
      <c r="AJV1111" s="253"/>
      <c r="AJW1111" s="253"/>
      <c r="AJX1111" s="253"/>
      <c r="AJY1111" s="253"/>
      <c r="AJZ1111" s="253"/>
      <c r="AKA1111" s="253"/>
      <c r="AKB1111" s="253"/>
      <c r="AKC1111" s="253"/>
      <c r="AKD1111" s="253"/>
      <c r="AKE1111" s="253"/>
      <c r="AKF1111" s="253"/>
      <c r="AKG1111" s="253"/>
      <c r="AKH1111" s="253"/>
      <c r="AKI1111" s="253"/>
      <c r="AKJ1111" s="253"/>
      <c r="AKK1111" s="253"/>
      <c r="AKL1111" s="253"/>
      <c r="AKM1111" s="253"/>
      <c r="AKN1111" s="253"/>
      <c r="AKO1111" s="253"/>
      <c r="AKP1111" s="253"/>
      <c r="AKQ1111" s="253"/>
      <c r="AKR1111" s="253"/>
      <c r="AKS1111" s="253"/>
      <c r="AKT1111" s="253"/>
      <c r="AKU1111" s="253"/>
      <c r="AKV1111" s="253"/>
      <c r="AKW1111" s="253"/>
      <c r="AKX1111" s="253"/>
      <c r="AKY1111" s="253"/>
      <c r="AKZ1111" s="253"/>
      <c r="ALA1111" s="253"/>
      <c r="ALB1111" s="253"/>
      <c r="ALC1111" s="253"/>
      <c r="ALD1111" s="253"/>
      <c r="ALE1111" s="253"/>
      <c r="ALF1111" s="253"/>
      <c r="ALG1111" s="253"/>
      <c r="ALH1111" s="253"/>
      <c r="ALI1111" s="253"/>
      <c r="ALJ1111" s="253"/>
      <c r="ALK1111" s="253"/>
      <c r="ALL1111" s="253"/>
      <c r="ALM1111" s="253"/>
      <c r="ALN1111" s="253"/>
      <c r="ALO1111" s="253"/>
      <c r="ALP1111" s="253"/>
      <c r="ALQ1111" s="253"/>
      <c r="ALR1111" s="253"/>
      <c r="ALS1111" s="253"/>
      <c r="ALT1111" s="253"/>
      <c r="ALU1111" s="253"/>
      <c r="ALV1111" s="253"/>
      <c r="ALW1111" s="253"/>
      <c r="ALX1111" s="253"/>
      <c r="ALY1111" s="253"/>
      <c r="ALZ1111" s="253"/>
      <c r="AMA1111" s="253"/>
      <c r="AMB1111" s="253"/>
      <c r="AMC1111" s="253"/>
      <c r="AMD1111" s="253"/>
      <c r="AME1111" s="253"/>
      <c r="AMF1111" s="253"/>
      <c r="AMG1111" s="253"/>
      <c r="AMH1111" s="253"/>
      <c r="AMI1111" s="253"/>
      <c r="AMJ1111" s="253"/>
      <c r="AMK1111" s="253"/>
      <c r="AML1111" s="253"/>
      <c r="AMM1111" s="253"/>
      <c r="AMN1111" s="253"/>
      <c r="AMO1111" s="253"/>
      <c r="AMP1111" s="253"/>
      <c r="AMQ1111" s="253"/>
      <c r="AMR1111" s="253"/>
      <c r="AMS1111" s="253"/>
      <c r="AMT1111" s="253"/>
      <c r="AMU1111" s="253"/>
      <c r="AMV1111" s="253"/>
      <c r="AMW1111" s="253"/>
      <c r="AMX1111" s="253"/>
      <c r="AMY1111" s="253"/>
      <c r="AMZ1111" s="253"/>
      <c r="ANA1111" s="253"/>
      <c r="ANB1111" s="253"/>
      <c r="ANC1111" s="253"/>
      <c r="AND1111" s="253"/>
      <c r="ANE1111" s="253"/>
      <c r="ANF1111" s="253"/>
      <c r="ANG1111" s="253"/>
      <c r="ANH1111" s="253"/>
      <c r="ANI1111" s="253"/>
      <c r="ANJ1111" s="253"/>
      <c r="ANK1111" s="253"/>
      <c r="ANL1111" s="253"/>
      <c r="ANM1111" s="253"/>
      <c r="ANN1111" s="253"/>
      <c r="ANO1111" s="253"/>
      <c r="ANP1111" s="253"/>
      <c r="ANQ1111" s="253"/>
      <c r="ANR1111" s="253"/>
      <c r="ANS1111" s="253"/>
      <c r="ANT1111" s="253"/>
      <c r="ANU1111" s="253"/>
      <c r="ANV1111" s="253"/>
      <c r="ANW1111" s="253"/>
      <c r="ANX1111" s="253"/>
      <c r="ANY1111" s="253"/>
      <c r="ANZ1111" s="253"/>
      <c r="AOA1111" s="253"/>
      <c r="AOB1111" s="253"/>
      <c r="AOC1111" s="253"/>
      <c r="AOD1111" s="253"/>
      <c r="AOE1111" s="253"/>
      <c r="AOF1111" s="253"/>
      <c r="AOG1111" s="253"/>
      <c r="AOH1111" s="253"/>
      <c r="AOI1111" s="253"/>
      <c r="AOJ1111" s="253"/>
      <c r="AOK1111" s="253"/>
      <c r="AOL1111" s="253"/>
      <c r="AOM1111" s="253"/>
      <c r="AON1111" s="253"/>
      <c r="AOO1111" s="253"/>
      <c r="AOP1111" s="253"/>
      <c r="AOQ1111" s="253"/>
      <c r="AOR1111" s="253"/>
      <c r="AOS1111" s="253"/>
      <c r="AOT1111" s="253"/>
      <c r="AOU1111" s="253"/>
      <c r="AOV1111" s="253"/>
      <c r="AOW1111" s="253"/>
      <c r="AOX1111" s="253"/>
      <c r="AOY1111" s="253"/>
      <c r="AOZ1111" s="253"/>
      <c r="APA1111" s="253"/>
      <c r="APB1111" s="253"/>
      <c r="APC1111" s="253"/>
      <c r="APD1111" s="253"/>
      <c r="APE1111" s="253"/>
      <c r="APF1111" s="253"/>
      <c r="APG1111" s="253"/>
      <c r="APH1111" s="253"/>
      <c r="API1111" s="253"/>
      <c r="APJ1111" s="253"/>
      <c r="APK1111" s="253"/>
      <c r="APL1111" s="253"/>
      <c r="APM1111" s="253"/>
      <c r="APN1111" s="253"/>
      <c r="APO1111" s="253"/>
      <c r="APP1111" s="253"/>
      <c r="APQ1111" s="253"/>
      <c r="APR1111" s="253"/>
      <c r="APS1111" s="253"/>
      <c r="APT1111" s="253"/>
      <c r="APU1111" s="253"/>
      <c r="APV1111" s="253"/>
      <c r="APW1111" s="253"/>
      <c r="APX1111" s="253"/>
      <c r="APY1111" s="253"/>
      <c r="APZ1111" s="253"/>
      <c r="AQA1111" s="253"/>
      <c r="AQB1111" s="253"/>
      <c r="AQC1111" s="253"/>
      <c r="AQD1111" s="253"/>
      <c r="AQE1111" s="253"/>
      <c r="AQF1111" s="253"/>
      <c r="AQG1111" s="253"/>
      <c r="AQH1111" s="253"/>
      <c r="AQI1111" s="253"/>
      <c r="AQJ1111" s="253"/>
      <c r="AQK1111" s="253"/>
      <c r="AQL1111" s="253"/>
      <c r="AQM1111" s="253"/>
      <c r="AQN1111" s="253"/>
      <c r="AQO1111" s="253"/>
      <c r="AQP1111" s="253"/>
      <c r="AQQ1111" s="253"/>
      <c r="AQR1111" s="253"/>
      <c r="AQS1111" s="253"/>
      <c r="AQT1111" s="253"/>
      <c r="AQU1111" s="253"/>
      <c r="AQV1111" s="253"/>
      <c r="AQW1111" s="253"/>
      <c r="AQX1111" s="253"/>
      <c r="AQY1111" s="253"/>
      <c r="AQZ1111" s="253"/>
      <c r="ARA1111" s="253"/>
      <c r="ARB1111" s="253"/>
      <c r="ARC1111" s="253"/>
      <c r="ARD1111" s="253"/>
      <c r="ARE1111" s="253"/>
      <c r="ARF1111" s="253"/>
      <c r="ARG1111" s="253"/>
      <c r="ARH1111" s="253"/>
      <c r="ARI1111" s="253"/>
      <c r="ARJ1111" s="253"/>
      <c r="ARK1111" s="253"/>
      <c r="ARL1111" s="253"/>
      <c r="ARM1111" s="253"/>
      <c r="ARN1111" s="253"/>
      <c r="ARO1111" s="253"/>
      <c r="ARP1111" s="253"/>
      <c r="ARQ1111" s="253"/>
      <c r="ARR1111" s="253"/>
      <c r="ARS1111" s="253"/>
      <c r="ART1111" s="253"/>
      <c r="ARU1111" s="253"/>
      <c r="ARV1111" s="253"/>
      <c r="ARW1111" s="253"/>
      <c r="ARX1111" s="253"/>
      <c r="ARY1111" s="253"/>
      <c r="ARZ1111" s="253"/>
      <c r="ASA1111" s="253"/>
      <c r="ASB1111" s="253"/>
      <c r="ASC1111" s="253"/>
      <c r="ASD1111" s="253"/>
      <c r="ASE1111" s="253"/>
      <c r="ASF1111" s="253"/>
      <c r="ASG1111" s="253"/>
      <c r="ASH1111" s="253"/>
      <c r="ASI1111" s="253"/>
      <c r="ASJ1111" s="253"/>
      <c r="ASK1111" s="253"/>
      <c r="ASL1111" s="253"/>
      <c r="ASM1111" s="253"/>
      <c r="ASN1111" s="253"/>
      <c r="ASO1111" s="253"/>
      <c r="ASP1111" s="253"/>
      <c r="ASQ1111" s="253"/>
      <c r="ASR1111" s="253"/>
      <c r="ASS1111" s="253"/>
      <c r="AST1111" s="253"/>
      <c r="ASU1111" s="253"/>
      <c r="ASV1111" s="253"/>
      <c r="ASW1111" s="253"/>
      <c r="ASX1111" s="253"/>
      <c r="ASY1111" s="253"/>
      <c r="ASZ1111" s="253"/>
      <c r="ATA1111" s="253"/>
      <c r="ATB1111" s="253"/>
      <c r="ATC1111" s="253"/>
      <c r="ATD1111" s="253"/>
      <c r="ATE1111" s="253"/>
      <c r="ATF1111" s="253"/>
      <c r="ATG1111" s="253"/>
      <c r="ATH1111" s="253"/>
      <c r="ATI1111" s="253"/>
      <c r="ATJ1111" s="253"/>
      <c r="ATK1111" s="253"/>
      <c r="ATL1111" s="253"/>
      <c r="ATM1111" s="253"/>
      <c r="ATN1111" s="253"/>
      <c r="ATO1111" s="253"/>
      <c r="ATP1111" s="253"/>
      <c r="ATQ1111" s="253"/>
      <c r="ATR1111" s="253"/>
      <c r="ATS1111" s="253"/>
      <c r="ATT1111" s="253"/>
      <c r="ATU1111" s="253"/>
      <c r="ATV1111" s="253"/>
      <c r="ATW1111" s="253"/>
      <c r="ATX1111" s="253"/>
      <c r="ATY1111" s="253"/>
      <c r="ATZ1111" s="253"/>
      <c r="AUA1111" s="253"/>
      <c r="AUB1111" s="253"/>
      <c r="AUC1111" s="253"/>
      <c r="AUD1111" s="253"/>
      <c r="AUE1111" s="253"/>
      <c r="AUF1111" s="253"/>
      <c r="AUG1111" s="253"/>
      <c r="AUH1111" s="253"/>
      <c r="AUI1111" s="253"/>
      <c r="AUJ1111" s="253"/>
      <c r="AUK1111" s="253"/>
      <c r="AUL1111" s="253"/>
      <c r="AUM1111" s="253"/>
      <c r="AUN1111" s="253"/>
      <c r="AUO1111" s="253"/>
      <c r="AUP1111" s="253"/>
      <c r="AUQ1111" s="253"/>
      <c r="AUR1111" s="253"/>
      <c r="AUS1111" s="253"/>
      <c r="AUT1111" s="253"/>
      <c r="AUU1111" s="253"/>
      <c r="AUV1111" s="253"/>
      <c r="AUW1111" s="253"/>
      <c r="AUX1111" s="253"/>
      <c r="AUY1111" s="253"/>
      <c r="AUZ1111" s="253"/>
      <c r="AVA1111" s="253"/>
      <c r="AVB1111" s="253"/>
      <c r="AVC1111" s="253"/>
      <c r="AVD1111" s="253"/>
      <c r="AVE1111" s="253"/>
      <c r="AVF1111" s="253"/>
      <c r="AVG1111" s="253"/>
      <c r="AVH1111" s="253"/>
      <c r="AVI1111" s="253"/>
      <c r="AVJ1111" s="253"/>
      <c r="AVK1111" s="253"/>
      <c r="AVL1111" s="253"/>
      <c r="AVM1111" s="253"/>
      <c r="AVN1111" s="253"/>
      <c r="AVO1111" s="253"/>
      <c r="AVP1111" s="253"/>
      <c r="AVQ1111" s="253"/>
      <c r="AVR1111" s="253"/>
      <c r="AVS1111" s="253"/>
      <c r="AVT1111" s="253"/>
      <c r="AVU1111" s="253"/>
      <c r="AVV1111" s="253"/>
      <c r="AVW1111" s="253"/>
      <c r="AVX1111" s="253"/>
      <c r="AVY1111" s="253"/>
      <c r="AVZ1111" s="253"/>
      <c r="AWA1111" s="253"/>
      <c r="AWB1111" s="253"/>
      <c r="AWC1111" s="253"/>
      <c r="AWD1111" s="253"/>
      <c r="AWE1111" s="253"/>
      <c r="AWF1111" s="253"/>
      <c r="AWG1111" s="253"/>
      <c r="AWH1111" s="253"/>
      <c r="AWI1111" s="253"/>
      <c r="AWJ1111" s="253"/>
      <c r="AWK1111" s="253"/>
      <c r="AWL1111" s="253"/>
      <c r="AWM1111" s="253"/>
      <c r="AWN1111" s="253"/>
      <c r="AWO1111" s="253"/>
      <c r="AWP1111" s="253"/>
      <c r="AWQ1111" s="253"/>
      <c r="AWR1111" s="253"/>
      <c r="AWS1111" s="253"/>
      <c r="AWT1111" s="253"/>
      <c r="AWU1111" s="253"/>
      <c r="AWV1111" s="253"/>
      <c r="AWW1111" s="253"/>
      <c r="AWX1111" s="253"/>
      <c r="AWY1111" s="253"/>
      <c r="AWZ1111" s="253"/>
      <c r="AXA1111" s="253"/>
      <c r="AXB1111" s="253"/>
      <c r="AXC1111" s="253"/>
      <c r="AXD1111" s="253"/>
      <c r="AXE1111" s="253"/>
      <c r="AXF1111" s="253"/>
      <c r="AXG1111" s="253"/>
      <c r="AXH1111" s="253"/>
      <c r="AXI1111" s="253"/>
      <c r="AXJ1111" s="253"/>
      <c r="AXK1111" s="253"/>
      <c r="AXL1111" s="253"/>
      <c r="AXM1111" s="253"/>
      <c r="AXN1111" s="253"/>
      <c r="AXO1111" s="253"/>
      <c r="AXP1111" s="253"/>
      <c r="AXQ1111" s="253"/>
      <c r="AXR1111" s="253"/>
      <c r="AXS1111" s="253"/>
      <c r="AXT1111" s="253"/>
      <c r="AXU1111" s="253"/>
      <c r="AXV1111" s="253"/>
      <c r="AXW1111" s="253"/>
      <c r="AXX1111" s="253"/>
      <c r="AXY1111" s="253"/>
      <c r="AXZ1111" s="253"/>
      <c r="AYA1111" s="253"/>
      <c r="AYB1111" s="253"/>
      <c r="AYC1111" s="253"/>
      <c r="AYD1111" s="253"/>
      <c r="AYE1111" s="253"/>
      <c r="AYF1111" s="253"/>
      <c r="AYG1111" s="253"/>
      <c r="AYH1111" s="253"/>
      <c r="AYI1111" s="253"/>
      <c r="AYJ1111" s="253"/>
      <c r="AYK1111" s="253"/>
      <c r="AYL1111" s="253"/>
      <c r="AYM1111" s="253"/>
      <c r="AYN1111" s="253"/>
      <c r="AYO1111" s="253"/>
      <c r="AYP1111" s="253"/>
      <c r="AYQ1111" s="253"/>
      <c r="AYR1111" s="253"/>
      <c r="AYS1111" s="253"/>
      <c r="AYT1111" s="253"/>
      <c r="AYU1111" s="253"/>
      <c r="AYV1111" s="253"/>
      <c r="AYW1111" s="253"/>
      <c r="AYX1111" s="253"/>
      <c r="AYY1111" s="253"/>
      <c r="AYZ1111" s="253"/>
      <c r="AZA1111" s="253"/>
      <c r="AZB1111" s="253"/>
      <c r="AZC1111" s="253"/>
      <c r="AZD1111" s="253"/>
      <c r="AZE1111" s="253"/>
      <c r="AZF1111" s="253"/>
      <c r="AZG1111" s="253"/>
      <c r="AZH1111" s="253"/>
      <c r="AZI1111" s="253"/>
      <c r="AZJ1111" s="253"/>
      <c r="AZK1111" s="253"/>
      <c r="AZL1111" s="253"/>
      <c r="AZM1111" s="253"/>
      <c r="AZN1111" s="253"/>
      <c r="AZO1111" s="253"/>
      <c r="AZP1111" s="253"/>
      <c r="AZQ1111" s="253"/>
      <c r="AZR1111" s="253"/>
      <c r="AZS1111" s="253"/>
      <c r="AZT1111" s="253"/>
      <c r="AZU1111" s="253"/>
      <c r="AZV1111" s="253"/>
      <c r="AZW1111" s="253"/>
      <c r="AZX1111" s="253"/>
      <c r="AZY1111" s="253"/>
      <c r="AZZ1111" s="253"/>
      <c r="BAA1111" s="253"/>
      <c r="BAB1111" s="253"/>
      <c r="BAC1111" s="253"/>
      <c r="BAD1111" s="253"/>
      <c r="BAE1111" s="253"/>
      <c r="BAF1111" s="253"/>
      <c r="BAG1111" s="253"/>
      <c r="BAH1111" s="253"/>
      <c r="BAI1111" s="253"/>
      <c r="BAJ1111" s="253"/>
      <c r="BAK1111" s="253"/>
      <c r="BAL1111" s="253"/>
      <c r="BAM1111" s="253"/>
      <c r="BAN1111" s="253"/>
      <c r="BAO1111" s="253"/>
      <c r="BAP1111" s="253"/>
      <c r="BAQ1111" s="253"/>
      <c r="BAR1111" s="253"/>
      <c r="BAS1111" s="253"/>
      <c r="BAT1111" s="253"/>
      <c r="BAU1111" s="253"/>
      <c r="BAV1111" s="253"/>
      <c r="BAW1111" s="253"/>
      <c r="BAX1111" s="253"/>
      <c r="BAY1111" s="253"/>
      <c r="BAZ1111" s="253"/>
      <c r="BBA1111" s="253"/>
      <c r="BBB1111" s="253"/>
      <c r="BBC1111" s="253"/>
      <c r="BBD1111" s="253"/>
      <c r="BBE1111" s="253"/>
      <c r="BBF1111" s="253"/>
      <c r="BBG1111" s="253"/>
      <c r="BBH1111" s="253"/>
      <c r="BBI1111" s="253"/>
      <c r="BBJ1111" s="253"/>
      <c r="BBK1111" s="253"/>
      <c r="BBL1111" s="253"/>
      <c r="BBM1111" s="253"/>
      <c r="BBN1111" s="253"/>
      <c r="BBO1111" s="253"/>
      <c r="BBP1111" s="253"/>
      <c r="BBQ1111" s="253"/>
      <c r="BBR1111" s="253"/>
      <c r="BBS1111" s="253"/>
      <c r="BBT1111" s="253"/>
      <c r="BBU1111" s="253"/>
      <c r="BBV1111" s="253"/>
      <c r="BBW1111" s="253"/>
      <c r="BBX1111" s="253"/>
      <c r="BBY1111" s="253"/>
      <c r="BBZ1111" s="253"/>
      <c r="BCA1111" s="253"/>
      <c r="BCB1111" s="253"/>
      <c r="BCC1111" s="253"/>
      <c r="BCD1111" s="253"/>
      <c r="BCE1111" s="253"/>
      <c r="BCF1111" s="253"/>
      <c r="BCG1111" s="253"/>
      <c r="BCH1111" s="253"/>
      <c r="BCI1111" s="253"/>
      <c r="BCJ1111" s="253"/>
      <c r="BCK1111" s="253"/>
      <c r="BCL1111" s="253"/>
      <c r="BCM1111" s="253"/>
      <c r="BCN1111" s="253"/>
      <c r="BCO1111" s="253"/>
      <c r="BCP1111" s="253"/>
      <c r="BCQ1111" s="253"/>
      <c r="BCR1111" s="253"/>
      <c r="BCS1111" s="253"/>
      <c r="BCT1111" s="253"/>
      <c r="BCU1111" s="253"/>
      <c r="BCV1111" s="253"/>
      <c r="BCW1111" s="253"/>
      <c r="BCX1111" s="253"/>
      <c r="BCY1111" s="253"/>
      <c r="BCZ1111" s="253"/>
      <c r="BDA1111" s="253"/>
      <c r="BDB1111" s="253"/>
      <c r="BDC1111" s="253"/>
      <c r="BDD1111" s="253"/>
      <c r="BDE1111" s="253"/>
      <c r="BDF1111" s="253"/>
      <c r="BDG1111" s="253"/>
      <c r="BDH1111" s="253"/>
      <c r="BDI1111" s="253"/>
      <c r="BDJ1111" s="253"/>
      <c r="BDK1111" s="253"/>
      <c r="BDL1111" s="253"/>
      <c r="BDM1111" s="253"/>
      <c r="BDN1111" s="253"/>
      <c r="BDO1111" s="253"/>
      <c r="BDP1111" s="253"/>
      <c r="BDQ1111" s="253"/>
      <c r="BDR1111" s="253"/>
      <c r="BDS1111" s="253"/>
      <c r="BDT1111" s="253"/>
      <c r="BDU1111" s="253"/>
      <c r="BDV1111" s="253"/>
      <c r="BDW1111" s="253"/>
      <c r="BDX1111" s="253"/>
      <c r="BDY1111" s="253"/>
      <c r="BDZ1111" s="253"/>
      <c r="BEA1111" s="253"/>
      <c r="BEB1111" s="253"/>
      <c r="BEC1111" s="253"/>
      <c r="BED1111" s="253"/>
      <c r="BEE1111" s="253"/>
      <c r="BEF1111" s="253"/>
      <c r="BEG1111" s="253"/>
      <c r="BEH1111" s="253"/>
      <c r="BEI1111" s="253"/>
      <c r="BEJ1111" s="253"/>
      <c r="BEK1111" s="253"/>
      <c r="BEL1111" s="253"/>
      <c r="BEM1111" s="253"/>
      <c r="BEN1111" s="253"/>
      <c r="BEO1111" s="253"/>
      <c r="BEP1111" s="253"/>
      <c r="BEQ1111" s="253"/>
      <c r="BER1111" s="253"/>
      <c r="BES1111" s="253"/>
      <c r="BET1111" s="253"/>
      <c r="BEU1111" s="253"/>
      <c r="BEV1111" s="253"/>
      <c r="BEW1111" s="253"/>
      <c r="BEX1111" s="253"/>
      <c r="BEY1111" s="253"/>
      <c r="BEZ1111" s="253"/>
      <c r="BFA1111" s="253"/>
      <c r="BFB1111" s="253"/>
      <c r="BFC1111" s="253"/>
      <c r="BFD1111" s="253"/>
      <c r="BFE1111" s="253"/>
      <c r="BFF1111" s="253"/>
      <c r="BFG1111" s="253"/>
      <c r="BFH1111" s="253"/>
      <c r="BFI1111" s="253"/>
      <c r="BFJ1111" s="253"/>
      <c r="BFK1111" s="253"/>
      <c r="BFL1111" s="253"/>
      <c r="BFM1111" s="253"/>
      <c r="BFN1111" s="253"/>
      <c r="BFO1111" s="253"/>
      <c r="BFP1111" s="253"/>
      <c r="BFQ1111" s="253"/>
      <c r="BFR1111" s="253"/>
      <c r="BFS1111" s="253"/>
      <c r="BFT1111" s="253"/>
      <c r="BFU1111" s="253"/>
      <c r="BFV1111" s="253"/>
      <c r="BFW1111" s="253"/>
      <c r="BFX1111" s="253"/>
      <c r="BFY1111" s="253"/>
      <c r="BFZ1111" s="253"/>
      <c r="BGA1111" s="253"/>
      <c r="BGB1111" s="253"/>
      <c r="BGC1111" s="253"/>
      <c r="BGD1111" s="253"/>
      <c r="BGE1111" s="253"/>
      <c r="BGF1111" s="253"/>
      <c r="BGG1111" s="253"/>
      <c r="BGH1111" s="253"/>
      <c r="BGI1111" s="253"/>
      <c r="BGJ1111" s="253"/>
      <c r="BGK1111" s="253"/>
      <c r="BGL1111" s="253"/>
      <c r="BGM1111" s="253"/>
      <c r="BGN1111" s="253"/>
      <c r="BGO1111" s="253"/>
      <c r="BGP1111" s="253"/>
      <c r="BGQ1111" s="253"/>
      <c r="BGR1111" s="253"/>
      <c r="BGS1111" s="253"/>
      <c r="BGT1111" s="253"/>
      <c r="BGU1111" s="253"/>
      <c r="BGV1111" s="253"/>
      <c r="BGW1111" s="253"/>
      <c r="BGX1111" s="253"/>
      <c r="BGY1111" s="253"/>
      <c r="BGZ1111" s="253"/>
      <c r="BHA1111" s="253"/>
      <c r="BHB1111" s="253"/>
      <c r="BHC1111" s="253"/>
      <c r="BHD1111" s="253"/>
      <c r="BHE1111" s="253"/>
      <c r="BHF1111" s="253"/>
      <c r="BHG1111" s="253"/>
      <c r="BHH1111" s="253"/>
      <c r="BHI1111" s="253"/>
      <c r="BHJ1111" s="253"/>
      <c r="BHK1111" s="253"/>
      <c r="BHL1111" s="253"/>
      <c r="BHM1111" s="253"/>
      <c r="BHN1111" s="253"/>
      <c r="BHO1111" s="253"/>
      <c r="BHP1111" s="253"/>
      <c r="BHQ1111" s="253"/>
      <c r="BHR1111" s="253"/>
      <c r="BHS1111" s="253"/>
      <c r="BHT1111" s="253"/>
      <c r="BHU1111" s="253"/>
      <c r="BHV1111" s="253"/>
      <c r="BHW1111" s="253"/>
      <c r="BHX1111" s="253"/>
      <c r="BHY1111" s="253"/>
      <c r="BHZ1111" s="253"/>
      <c r="BIA1111" s="253"/>
      <c r="BIB1111" s="253"/>
      <c r="BIC1111" s="253"/>
      <c r="BID1111" s="253"/>
      <c r="BIE1111" s="253"/>
      <c r="BIF1111" s="253"/>
      <c r="BIG1111" s="253"/>
      <c r="BIH1111" s="253"/>
      <c r="BII1111" s="253"/>
      <c r="BIJ1111" s="253"/>
      <c r="BIK1111" s="253"/>
      <c r="BIL1111" s="253"/>
      <c r="BIM1111" s="253"/>
      <c r="BIN1111" s="253"/>
      <c r="BIO1111" s="253"/>
      <c r="BIP1111" s="253"/>
      <c r="BIQ1111" s="253"/>
      <c r="BIR1111" s="253"/>
      <c r="BIS1111" s="253"/>
      <c r="BIT1111" s="253"/>
      <c r="BIU1111" s="253"/>
      <c r="BIV1111" s="253"/>
      <c r="BIW1111" s="253"/>
      <c r="BIX1111" s="253"/>
      <c r="BIY1111" s="253"/>
      <c r="BIZ1111" s="253"/>
      <c r="BJA1111" s="253"/>
      <c r="BJB1111" s="253"/>
      <c r="BJC1111" s="253"/>
      <c r="BJD1111" s="253"/>
      <c r="BJE1111" s="253"/>
      <c r="BJF1111" s="253"/>
      <c r="BJG1111" s="253"/>
      <c r="BJH1111" s="253"/>
      <c r="BJI1111" s="253"/>
      <c r="BJJ1111" s="253"/>
      <c r="BJK1111" s="253"/>
      <c r="BJL1111" s="253"/>
      <c r="BJM1111" s="253"/>
      <c r="BJN1111" s="253"/>
      <c r="BJO1111" s="253"/>
      <c r="BJP1111" s="253"/>
      <c r="BJQ1111" s="253"/>
      <c r="BJR1111" s="253"/>
      <c r="BJS1111" s="253"/>
      <c r="BJT1111" s="253"/>
      <c r="BJU1111" s="253"/>
      <c r="BJV1111" s="253"/>
      <c r="BJW1111" s="253"/>
      <c r="BJX1111" s="253"/>
      <c r="BJY1111" s="253"/>
      <c r="BJZ1111" s="253"/>
      <c r="BKA1111" s="253"/>
      <c r="BKB1111" s="253"/>
      <c r="BKC1111" s="253"/>
      <c r="BKD1111" s="253"/>
      <c r="BKE1111" s="253"/>
      <c r="BKF1111" s="253"/>
      <c r="BKG1111" s="253"/>
      <c r="BKH1111" s="253"/>
      <c r="BKI1111" s="253"/>
      <c r="BKJ1111" s="253"/>
      <c r="BKK1111" s="253"/>
      <c r="BKL1111" s="253"/>
      <c r="BKM1111" s="253"/>
      <c r="BKN1111" s="253"/>
      <c r="BKO1111" s="253"/>
      <c r="BKP1111" s="253"/>
      <c r="BKQ1111" s="253"/>
      <c r="BKR1111" s="253"/>
      <c r="BKS1111" s="253"/>
      <c r="BKT1111" s="253"/>
      <c r="BKU1111" s="253"/>
      <c r="BKV1111" s="253"/>
      <c r="BKW1111" s="253"/>
      <c r="BKX1111" s="253"/>
      <c r="BKY1111" s="253"/>
      <c r="BKZ1111" s="253"/>
      <c r="BLA1111" s="253"/>
      <c r="BLB1111" s="253"/>
      <c r="BLC1111" s="253"/>
      <c r="BLD1111" s="253"/>
      <c r="BLE1111" s="253"/>
      <c r="BLF1111" s="253"/>
      <c r="BLG1111" s="253"/>
      <c r="BLH1111" s="253"/>
      <c r="BLI1111" s="253"/>
      <c r="BLJ1111" s="253"/>
      <c r="BLK1111" s="253"/>
      <c r="BLL1111" s="253"/>
      <c r="BLM1111" s="253"/>
      <c r="BLN1111" s="253"/>
      <c r="BLO1111" s="253"/>
      <c r="BLP1111" s="253"/>
      <c r="BLQ1111" s="253"/>
      <c r="BLR1111" s="253"/>
      <c r="BLS1111" s="253"/>
      <c r="BLT1111" s="253"/>
      <c r="BLU1111" s="253"/>
      <c r="BLV1111" s="253"/>
      <c r="BLW1111" s="253"/>
      <c r="BLX1111" s="253"/>
      <c r="BLY1111" s="253"/>
      <c r="BLZ1111" s="253"/>
      <c r="BMA1111" s="253"/>
      <c r="BMB1111" s="253"/>
      <c r="BMC1111" s="253"/>
      <c r="BMD1111" s="253"/>
      <c r="BME1111" s="253"/>
      <c r="BMF1111" s="253"/>
      <c r="BMG1111" s="253"/>
      <c r="BMH1111" s="253"/>
      <c r="BMI1111" s="253"/>
      <c r="BMJ1111" s="253"/>
      <c r="BMK1111" s="253"/>
      <c r="BML1111" s="253"/>
      <c r="BMM1111" s="253"/>
      <c r="BMN1111" s="253"/>
      <c r="BMO1111" s="253"/>
      <c r="BMP1111" s="253"/>
      <c r="BMQ1111" s="253"/>
      <c r="BMR1111" s="253"/>
      <c r="BMS1111" s="253"/>
      <c r="BMT1111" s="253"/>
      <c r="BMU1111" s="253"/>
      <c r="BMV1111" s="253"/>
      <c r="BMW1111" s="253"/>
      <c r="BMX1111" s="253"/>
      <c r="BMY1111" s="253"/>
      <c r="BMZ1111" s="253"/>
      <c r="BNA1111" s="253"/>
      <c r="BNB1111" s="253"/>
      <c r="BNC1111" s="253"/>
      <c r="BND1111" s="253"/>
      <c r="BNE1111" s="253"/>
      <c r="BNF1111" s="253"/>
      <c r="BNG1111" s="253"/>
      <c r="BNH1111" s="253"/>
      <c r="BNI1111" s="253"/>
      <c r="BNJ1111" s="253"/>
      <c r="BNK1111" s="253"/>
      <c r="BNL1111" s="253"/>
      <c r="BNM1111" s="253"/>
      <c r="BNN1111" s="253"/>
      <c r="BNO1111" s="253"/>
      <c r="BNP1111" s="253"/>
      <c r="BNQ1111" s="253"/>
      <c r="BNR1111" s="253"/>
      <c r="BNS1111" s="253"/>
      <c r="BNT1111" s="253"/>
      <c r="BNU1111" s="253"/>
      <c r="BNV1111" s="253"/>
      <c r="BNW1111" s="253"/>
      <c r="BNX1111" s="253"/>
      <c r="BNY1111" s="253"/>
      <c r="BNZ1111" s="253"/>
      <c r="BOA1111" s="253"/>
      <c r="BOB1111" s="253"/>
      <c r="BOC1111" s="253"/>
      <c r="BOD1111" s="253"/>
      <c r="BOE1111" s="253"/>
      <c r="BOF1111" s="253"/>
      <c r="BOG1111" s="253"/>
      <c r="BOH1111" s="253"/>
      <c r="BOI1111" s="253"/>
      <c r="BOJ1111" s="253"/>
      <c r="BOK1111" s="253"/>
      <c r="BOL1111" s="253"/>
      <c r="BOM1111" s="253"/>
      <c r="BON1111" s="253"/>
      <c r="BOO1111" s="253"/>
      <c r="BOP1111" s="253"/>
      <c r="BOQ1111" s="253"/>
      <c r="BOR1111" s="253"/>
      <c r="BOS1111" s="253"/>
      <c r="BOT1111" s="253"/>
      <c r="BOU1111" s="253"/>
      <c r="BOV1111" s="253"/>
      <c r="BOW1111" s="253"/>
      <c r="BOX1111" s="253"/>
      <c r="BOY1111" s="253"/>
      <c r="BOZ1111" s="253"/>
      <c r="BPA1111" s="253"/>
      <c r="BPB1111" s="253"/>
      <c r="BPC1111" s="253"/>
      <c r="BPD1111" s="253"/>
      <c r="BPE1111" s="253"/>
      <c r="BPF1111" s="253"/>
      <c r="BPG1111" s="253"/>
      <c r="BPH1111" s="253"/>
      <c r="BPI1111" s="253"/>
      <c r="BPJ1111" s="253"/>
      <c r="BPK1111" s="253"/>
      <c r="BPL1111" s="253"/>
      <c r="BPM1111" s="253"/>
      <c r="BPN1111" s="253"/>
      <c r="BPO1111" s="253"/>
      <c r="BPP1111" s="253"/>
      <c r="BPQ1111" s="253"/>
      <c r="BPR1111" s="253"/>
      <c r="BPS1111" s="253"/>
      <c r="BPT1111" s="253"/>
      <c r="BPU1111" s="253"/>
      <c r="BPV1111" s="253"/>
      <c r="BPW1111" s="253"/>
      <c r="BPX1111" s="253"/>
      <c r="BPY1111" s="253"/>
      <c r="BPZ1111" s="253"/>
      <c r="BQA1111" s="253"/>
      <c r="BQB1111" s="253"/>
      <c r="BQC1111" s="253"/>
      <c r="BQD1111" s="253"/>
      <c r="BQE1111" s="253"/>
      <c r="BQF1111" s="253"/>
      <c r="BQG1111" s="253"/>
      <c r="BQH1111" s="253"/>
      <c r="BQI1111" s="253"/>
      <c r="BQJ1111" s="253"/>
      <c r="BQK1111" s="253"/>
      <c r="BQL1111" s="253"/>
      <c r="BQM1111" s="253"/>
      <c r="BQN1111" s="253"/>
      <c r="BQO1111" s="253"/>
      <c r="BQP1111" s="253"/>
      <c r="BQQ1111" s="253"/>
      <c r="BQR1111" s="253"/>
      <c r="BQS1111" s="253"/>
      <c r="BQT1111" s="253"/>
      <c r="BQU1111" s="253"/>
      <c r="BQV1111" s="253"/>
      <c r="BQW1111" s="253"/>
      <c r="BQX1111" s="253"/>
      <c r="BQY1111" s="253"/>
      <c r="BQZ1111" s="253"/>
      <c r="BRA1111" s="253"/>
      <c r="BRB1111" s="253"/>
      <c r="BRC1111" s="253"/>
      <c r="BRD1111" s="253"/>
      <c r="BRE1111" s="253"/>
      <c r="BRF1111" s="253"/>
      <c r="BRG1111" s="253"/>
      <c r="BRH1111" s="253"/>
      <c r="BRI1111" s="253"/>
      <c r="BRJ1111" s="253"/>
      <c r="BRK1111" s="253"/>
      <c r="BRL1111" s="253"/>
      <c r="BRM1111" s="253"/>
      <c r="BRN1111" s="253"/>
      <c r="BRO1111" s="253"/>
      <c r="BRP1111" s="253"/>
      <c r="BRQ1111" s="253"/>
      <c r="BRR1111" s="253"/>
      <c r="BRS1111" s="253"/>
      <c r="BRT1111" s="253"/>
      <c r="BRU1111" s="253"/>
      <c r="BRV1111" s="253"/>
      <c r="BRW1111" s="253"/>
      <c r="BRX1111" s="253"/>
      <c r="BRY1111" s="253"/>
      <c r="BRZ1111" s="253"/>
      <c r="BSA1111" s="253"/>
      <c r="BSB1111" s="253"/>
      <c r="BSC1111" s="253"/>
      <c r="BSD1111" s="253"/>
      <c r="BSE1111" s="253"/>
      <c r="BSF1111" s="253"/>
      <c r="BSG1111" s="253"/>
      <c r="BSH1111" s="253"/>
      <c r="BSI1111" s="253"/>
      <c r="BSJ1111" s="253"/>
      <c r="BSK1111" s="253"/>
      <c r="BSL1111" s="253"/>
      <c r="BSM1111" s="253"/>
      <c r="BSN1111" s="253"/>
      <c r="BSO1111" s="253"/>
      <c r="BSP1111" s="253"/>
      <c r="BSQ1111" s="253"/>
      <c r="BSR1111" s="253"/>
      <c r="BSS1111" s="253"/>
      <c r="BST1111" s="253"/>
      <c r="BSU1111" s="253"/>
      <c r="BSV1111" s="253"/>
      <c r="BSW1111" s="253"/>
      <c r="BSX1111" s="253"/>
      <c r="BSY1111" s="253"/>
      <c r="BSZ1111" s="253"/>
      <c r="BTA1111" s="253"/>
      <c r="BTB1111" s="253"/>
      <c r="BTC1111" s="253"/>
      <c r="BTD1111" s="253"/>
      <c r="BTE1111" s="253"/>
      <c r="BTF1111" s="253"/>
      <c r="BTG1111" s="253"/>
      <c r="BTH1111" s="253"/>
      <c r="BTI1111" s="253"/>
      <c r="BTJ1111" s="253"/>
      <c r="BTK1111" s="253"/>
      <c r="BTL1111" s="253"/>
      <c r="BTM1111" s="253"/>
      <c r="BTN1111" s="253"/>
      <c r="BTO1111" s="253"/>
      <c r="BTP1111" s="253"/>
      <c r="BTQ1111" s="253"/>
      <c r="BTR1111" s="253"/>
      <c r="BTS1111" s="253"/>
      <c r="BTT1111" s="253"/>
      <c r="BTU1111" s="253"/>
      <c r="BTV1111" s="253"/>
      <c r="BTW1111" s="253"/>
      <c r="BTX1111" s="253"/>
      <c r="BTY1111" s="253"/>
      <c r="BTZ1111" s="253"/>
      <c r="BUA1111" s="253"/>
      <c r="BUB1111" s="253"/>
      <c r="BUC1111" s="253"/>
      <c r="BUD1111" s="253"/>
      <c r="BUE1111" s="253"/>
      <c r="BUF1111" s="253"/>
      <c r="BUG1111" s="253"/>
      <c r="BUH1111" s="253"/>
      <c r="BUI1111" s="253"/>
      <c r="BUJ1111" s="253"/>
      <c r="BUK1111" s="253"/>
      <c r="BUL1111" s="253"/>
      <c r="BUM1111" s="253"/>
      <c r="BUN1111" s="253"/>
      <c r="BUO1111" s="253"/>
      <c r="BUP1111" s="253"/>
      <c r="BUQ1111" s="253"/>
      <c r="BUR1111" s="253"/>
      <c r="BUS1111" s="253"/>
      <c r="BUT1111" s="253"/>
      <c r="BUU1111" s="253"/>
      <c r="BUV1111" s="253"/>
      <c r="BUW1111" s="253"/>
      <c r="BUX1111" s="253"/>
      <c r="BUY1111" s="253"/>
      <c r="BUZ1111" s="253"/>
      <c r="BVA1111" s="253"/>
      <c r="BVB1111" s="253"/>
      <c r="BVC1111" s="253"/>
      <c r="BVD1111" s="253"/>
      <c r="BVE1111" s="253"/>
      <c r="BVF1111" s="253"/>
      <c r="BVG1111" s="253"/>
      <c r="BVH1111" s="253"/>
      <c r="BVI1111" s="253"/>
      <c r="BVJ1111" s="253"/>
      <c r="BVK1111" s="253"/>
      <c r="BVL1111" s="253"/>
      <c r="BVM1111" s="253"/>
      <c r="BVN1111" s="253"/>
      <c r="BVO1111" s="253"/>
      <c r="BVP1111" s="253"/>
      <c r="BVQ1111" s="253"/>
      <c r="BVR1111" s="253"/>
      <c r="BVS1111" s="253"/>
      <c r="BVT1111" s="253"/>
      <c r="BVU1111" s="253"/>
      <c r="BVV1111" s="253"/>
      <c r="BVW1111" s="253"/>
      <c r="BVX1111" s="253"/>
      <c r="BVY1111" s="253"/>
      <c r="BVZ1111" s="253"/>
      <c r="BWA1111" s="253"/>
      <c r="BWB1111" s="253"/>
      <c r="BWC1111" s="253"/>
      <c r="BWD1111" s="253"/>
      <c r="BWE1111" s="253"/>
      <c r="BWF1111" s="253"/>
      <c r="BWG1111" s="253"/>
      <c r="BWH1111" s="253"/>
      <c r="BWI1111" s="253"/>
      <c r="BWJ1111" s="253"/>
      <c r="BWK1111" s="253"/>
      <c r="BWL1111" s="253"/>
      <c r="BWM1111" s="253"/>
      <c r="BWN1111" s="253"/>
      <c r="BWO1111" s="253"/>
      <c r="BWP1111" s="253"/>
      <c r="BWQ1111" s="253"/>
      <c r="BWR1111" s="253"/>
      <c r="BWS1111" s="253"/>
      <c r="BWT1111" s="253"/>
      <c r="BWU1111" s="253"/>
      <c r="BWV1111" s="253"/>
      <c r="BWW1111" s="253"/>
      <c r="BWX1111" s="253"/>
      <c r="BWY1111" s="253"/>
      <c r="BWZ1111" s="253"/>
      <c r="BXA1111" s="253"/>
      <c r="BXB1111" s="253"/>
      <c r="BXC1111" s="253"/>
      <c r="BXD1111" s="253"/>
      <c r="BXE1111" s="253"/>
      <c r="BXF1111" s="253"/>
      <c r="BXG1111" s="253"/>
      <c r="BXH1111" s="253"/>
      <c r="BXI1111" s="253"/>
      <c r="BXJ1111" s="253"/>
      <c r="BXK1111" s="253"/>
      <c r="BXL1111" s="253"/>
      <c r="BXM1111" s="253"/>
      <c r="BXN1111" s="253"/>
      <c r="BXO1111" s="253"/>
      <c r="BXP1111" s="253"/>
      <c r="BXQ1111" s="253"/>
      <c r="BXR1111" s="253"/>
      <c r="BXS1111" s="253"/>
      <c r="BXT1111" s="253"/>
      <c r="BXU1111" s="253"/>
      <c r="BXV1111" s="253"/>
      <c r="BXW1111" s="253"/>
      <c r="BXX1111" s="253"/>
      <c r="BXY1111" s="253"/>
      <c r="BXZ1111" s="253"/>
      <c r="BYA1111" s="253"/>
      <c r="BYB1111" s="253"/>
      <c r="BYC1111" s="253"/>
      <c r="BYD1111" s="253"/>
      <c r="BYE1111" s="253"/>
      <c r="BYF1111" s="253"/>
      <c r="BYG1111" s="253"/>
      <c r="BYH1111" s="253"/>
      <c r="BYI1111" s="253"/>
      <c r="BYJ1111" s="253"/>
      <c r="BYK1111" s="253"/>
      <c r="BYL1111" s="253"/>
      <c r="BYM1111" s="253"/>
      <c r="BYN1111" s="253"/>
      <c r="BYO1111" s="253"/>
      <c r="BYP1111" s="253"/>
      <c r="BYQ1111" s="253"/>
      <c r="BYR1111" s="253"/>
      <c r="BYS1111" s="253"/>
      <c r="BYT1111" s="253"/>
      <c r="BYU1111" s="253"/>
      <c r="BYV1111" s="253"/>
      <c r="BYW1111" s="253"/>
      <c r="BYX1111" s="253"/>
      <c r="BYY1111" s="253"/>
      <c r="BYZ1111" s="253"/>
      <c r="BZA1111" s="253"/>
      <c r="BZB1111" s="253"/>
      <c r="BZC1111" s="253"/>
      <c r="BZD1111" s="253"/>
      <c r="BZE1111" s="253"/>
      <c r="BZF1111" s="253"/>
      <c r="BZG1111" s="253"/>
      <c r="BZH1111" s="253"/>
      <c r="BZI1111" s="253"/>
      <c r="BZJ1111" s="253"/>
      <c r="BZK1111" s="253"/>
      <c r="BZL1111" s="253"/>
      <c r="BZM1111" s="253"/>
      <c r="BZN1111" s="253"/>
      <c r="BZO1111" s="253"/>
      <c r="BZP1111" s="253"/>
      <c r="BZQ1111" s="253"/>
      <c r="BZR1111" s="253"/>
      <c r="BZS1111" s="253"/>
      <c r="BZT1111" s="253"/>
      <c r="BZU1111" s="253"/>
      <c r="BZV1111" s="253"/>
      <c r="BZW1111" s="253"/>
      <c r="BZX1111" s="253"/>
      <c r="BZY1111" s="253"/>
      <c r="BZZ1111" s="253"/>
      <c r="CAA1111" s="253"/>
      <c r="CAB1111" s="253"/>
      <c r="CAC1111" s="253"/>
      <c r="CAD1111" s="253"/>
      <c r="CAE1111" s="253"/>
      <c r="CAF1111" s="253"/>
      <c r="CAG1111" s="253"/>
      <c r="CAH1111" s="253"/>
      <c r="CAI1111" s="253"/>
      <c r="CAJ1111" s="253"/>
      <c r="CAK1111" s="253"/>
      <c r="CAL1111" s="253"/>
      <c r="CAM1111" s="253"/>
      <c r="CAN1111" s="253"/>
      <c r="CAO1111" s="253"/>
      <c r="CAP1111" s="253"/>
      <c r="CAQ1111" s="253"/>
      <c r="CAR1111" s="253"/>
      <c r="CAS1111" s="253"/>
      <c r="CAT1111" s="253"/>
      <c r="CAU1111" s="253"/>
      <c r="CAV1111" s="253"/>
      <c r="CAW1111" s="253"/>
      <c r="CAX1111" s="253"/>
      <c r="CAY1111" s="253"/>
      <c r="CAZ1111" s="253"/>
      <c r="CBA1111" s="253"/>
      <c r="CBB1111" s="253"/>
      <c r="CBC1111" s="253"/>
      <c r="CBD1111" s="253"/>
      <c r="CBE1111" s="253"/>
      <c r="CBF1111" s="253"/>
      <c r="CBG1111" s="253"/>
      <c r="CBH1111" s="253"/>
      <c r="CBI1111" s="253"/>
      <c r="CBJ1111" s="253"/>
      <c r="CBK1111" s="253"/>
      <c r="CBL1111" s="253"/>
      <c r="CBM1111" s="253"/>
      <c r="CBN1111" s="253"/>
      <c r="CBO1111" s="253"/>
      <c r="CBP1111" s="253"/>
      <c r="CBQ1111" s="253"/>
      <c r="CBR1111" s="253"/>
      <c r="CBS1111" s="253"/>
      <c r="CBT1111" s="253"/>
      <c r="CBU1111" s="253"/>
      <c r="CBV1111" s="253"/>
      <c r="CBW1111" s="253"/>
      <c r="CBX1111" s="253"/>
      <c r="CBY1111" s="253"/>
      <c r="CBZ1111" s="253"/>
      <c r="CCA1111" s="253"/>
      <c r="CCB1111" s="253"/>
      <c r="CCC1111" s="253"/>
      <c r="CCD1111" s="253"/>
      <c r="CCE1111" s="253"/>
      <c r="CCF1111" s="253"/>
      <c r="CCG1111" s="253"/>
      <c r="CCH1111" s="253"/>
      <c r="CCI1111" s="253"/>
      <c r="CCJ1111" s="253"/>
      <c r="CCK1111" s="253"/>
      <c r="CCL1111" s="253"/>
      <c r="CCM1111" s="253"/>
      <c r="CCN1111" s="253"/>
      <c r="CCO1111" s="253"/>
      <c r="CCP1111" s="253"/>
      <c r="CCQ1111" s="253"/>
      <c r="CCR1111" s="253"/>
      <c r="CCS1111" s="253"/>
      <c r="CCT1111" s="253"/>
      <c r="CCU1111" s="253"/>
      <c r="CCV1111" s="253"/>
      <c r="CCW1111" s="253"/>
      <c r="CCX1111" s="253"/>
      <c r="CCY1111" s="253"/>
      <c r="CCZ1111" s="253"/>
      <c r="CDA1111" s="253"/>
      <c r="CDB1111" s="253"/>
      <c r="CDC1111" s="253"/>
      <c r="CDD1111" s="253"/>
      <c r="CDE1111" s="253"/>
      <c r="CDF1111" s="253"/>
      <c r="CDG1111" s="253"/>
      <c r="CDH1111" s="253"/>
      <c r="CDI1111" s="253"/>
      <c r="CDJ1111" s="253"/>
      <c r="CDK1111" s="253"/>
      <c r="CDL1111" s="253"/>
      <c r="CDM1111" s="253"/>
      <c r="CDN1111" s="253"/>
      <c r="CDO1111" s="253"/>
      <c r="CDP1111" s="253"/>
      <c r="CDQ1111" s="253"/>
      <c r="CDR1111" s="253"/>
      <c r="CDS1111" s="253"/>
      <c r="CDT1111" s="253"/>
      <c r="CDU1111" s="253"/>
      <c r="CDV1111" s="253"/>
      <c r="CDW1111" s="253"/>
      <c r="CDX1111" s="253"/>
      <c r="CDY1111" s="253"/>
      <c r="CDZ1111" s="253"/>
      <c r="CEA1111" s="253"/>
      <c r="CEB1111" s="253"/>
      <c r="CEC1111" s="253"/>
      <c r="CED1111" s="253"/>
      <c r="CEE1111" s="253"/>
      <c r="CEF1111" s="253"/>
      <c r="CEG1111" s="253"/>
      <c r="CEH1111" s="253"/>
      <c r="CEI1111" s="253"/>
      <c r="CEJ1111" s="253"/>
      <c r="CEK1111" s="253"/>
      <c r="CEL1111" s="253"/>
      <c r="CEM1111" s="253"/>
      <c r="CEN1111" s="253"/>
      <c r="CEO1111" s="253"/>
      <c r="CEP1111" s="253"/>
      <c r="CEQ1111" s="253"/>
      <c r="CER1111" s="253"/>
      <c r="CES1111" s="253"/>
      <c r="CET1111" s="253"/>
      <c r="CEU1111" s="253"/>
      <c r="CEV1111" s="253"/>
      <c r="CEW1111" s="253"/>
      <c r="CEX1111" s="253"/>
      <c r="CEY1111" s="253"/>
      <c r="CEZ1111" s="253"/>
      <c r="CFA1111" s="253"/>
      <c r="CFB1111" s="253"/>
      <c r="CFC1111" s="253"/>
      <c r="CFD1111" s="253"/>
      <c r="CFE1111" s="253"/>
      <c r="CFF1111" s="253"/>
      <c r="CFG1111" s="253"/>
      <c r="CFH1111" s="253"/>
      <c r="CFI1111" s="253"/>
      <c r="CFJ1111" s="253"/>
      <c r="CFK1111" s="253"/>
      <c r="CFL1111" s="253"/>
      <c r="CFM1111" s="253"/>
      <c r="CFN1111" s="253"/>
      <c r="CFO1111" s="253"/>
      <c r="CFP1111" s="253"/>
      <c r="CFQ1111" s="253"/>
      <c r="CFR1111" s="253"/>
      <c r="CFS1111" s="253"/>
      <c r="CFT1111" s="253"/>
      <c r="CFU1111" s="253"/>
      <c r="CFV1111" s="253"/>
      <c r="CFW1111" s="253"/>
      <c r="CFX1111" s="253"/>
      <c r="CFY1111" s="253"/>
      <c r="CFZ1111" s="253"/>
      <c r="CGA1111" s="253"/>
      <c r="CGB1111" s="253"/>
      <c r="CGC1111" s="253"/>
      <c r="CGD1111" s="253"/>
      <c r="CGE1111" s="253"/>
      <c r="CGF1111" s="253"/>
      <c r="CGG1111" s="253"/>
      <c r="CGH1111" s="253"/>
      <c r="CGI1111" s="253"/>
      <c r="CGJ1111" s="253"/>
      <c r="CGK1111" s="253"/>
      <c r="CGL1111" s="253"/>
      <c r="CGM1111" s="253"/>
      <c r="CGN1111" s="253"/>
      <c r="CGO1111" s="253"/>
      <c r="CGP1111" s="253"/>
      <c r="CGQ1111" s="253"/>
      <c r="CGR1111" s="253"/>
      <c r="CGS1111" s="253"/>
      <c r="CGT1111" s="253"/>
      <c r="CGU1111" s="253"/>
      <c r="CGV1111" s="253"/>
      <c r="CGW1111" s="253"/>
      <c r="CGX1111" s="253"/>
      <c r="CGY1111" s="253"/>
      <c r="CGZ1111" s="253"/>
      <c r="CHA1111" s="253"/>
      <c r="CHB1111" s="253"/>
      <c r="CHC1111" s="253"/>
      <c r="CHD1111" s="253"/>
      <c r="CHE1111" s="253"/>
      <c r="CHF1111" s="253"/>
      <c r="CHG1111" s="253"/>
      <c r="CHH1111" s="253"/>
      <c r="CHI1111" s="253"/>
      <c r="CHJ1111" s="253"/>
      <c r="CHK1111" s="253"/>
      <c r="CHL1111" s="253"/>
      <c r="CHM1111" s="253"/>
      <c r="CHN1111" s="253"/>
      <c r="CHO1111" s="253"/>
      <c r="CHP1111" s="253"/>
      <c r="CHQ1111" s="253"/>
      <c r="CHR1111" s="253"/>
      <c r="CHS1111" s="253"/>
      <c r="CHT1111" s="253"/>
      <c r="CHU1111" s="253"/>
      <c r="CHV1111" s="253"/>
      <c r="CHW1111" s="253"/>
      <c r="CHX1111" s="253"/>
      <c r="CHY1111" s="253"/>
      <c r="CHZ1111" s="253"/>
      <c r="CIA1111" s="253"/>
      <c r="CIB1111" s="253"/>
      <c r="CIC1111" s="253"/>
      <c r="CID1111" s="253"/>
      <c r="CIE1111" s="253"/>
      <c r="CIF1111" s="253"/>
      <c r="CIG1111" s="253"/>
      <c r="CIH1111" s="253"/>
      <c r="CII1111" s="253"/>
      <c r="CIJ1111" s="253"/>
      <c r="CIK1111" s="253"/>
      <c r="CIL1111" s="253"/>
      <c r="CIM1111" s="253"/>
      <c r="CIN1111" s="253"/>
      <c r="CIO1111" s="253"/>
      <c r="CIP1111" s="253"/>
      <c r="CIQ1111" s="253"/>
      <c r="CIR1111" s="253"/>
      <c r="CIS1111" s="253"/>
      <c r="CIT1111" s="253"/>
      <c r="CIU1111" s="253"/>
      <c r="CIV1111" s="253"/>
      <c r="CIW1111" s="253"/>
      <c r="CIX1111" s="253"/>
      <c r="CIY1111" s="253"/>
      <c r="CIZ1111" s="253"/>
      <c r="CJA1111" s="253"/>
      <c r="CJB1111" s="253"/>
      <c r="CJC1111" s="253"/>
      <c r="CJD1111" s="253"/>
      <c r="CJE1111" s="253"/>
      <c r="CJF1111" s="253"/>
      <c r="CJG1111" s="253"/>
      <c r="CJH1111" s="253"/>
      <c r="CJI1111" s="253"/>
      <c r="CJJ1111" s="253"/>
      <c r="CJK1111" s="253"/>
      <c r="CJL1111" s="253"/>
      <c r="CJM1111" s="253"/>
      <c r="CJN1111" s="253"/>
      <c r="CJO1111" s="253"/>
      <c r="CJP1111" s="253"/>
      <c r="CJQ1111" s="253"/>
      <c r="CJR1111" s="253"/>
      <c r="CJS1111" s="253"/>
      <c r="CJT1111" s="253"/>
      <c r="CJU1111" s="253"/>
      <c r="CJV1111" s="253"/>
      <c r="CJW1111" s="253"/>
      <c r="CJX1111" s="253"/>
      <c r="CJY1111" s="253"/>
      <c r="CJZ1111" s="253"/>
      <c r="CKA1111" s="253"/>
      <c r="CKB1111" s="253"/>
      <c r="CKC1111" s="253"/>
      <c r="CKD1111" s="253"/>
      <c r="CKE1111" s="253"/>
      <c r="CKF1111" s="253"/>
      <c r="CKG1111" s="253"/>
      <c r="CKH1111" s="253"/>
      <c r="CKI1111" s="253"/>
      <c r="CKJ1111" s="253"/>
      <c r="CKK1111" s="253"/>
      <c r="CKL1111" s="253"/>
      <c r="CKM1111" s="253"/>
      <c r="CKN1111" s="253"/>
      <c r="CKO1111" s="253"/>
      <c r="CKP1111" s="253"/>
      <c r="CKQ1111" s="253"/>
      <c r="CKR1111" s="253"/>
      <c r="CKS1111" s="253"/>
      <c r="CKT1111" s="253"/>
      <c r="CKU1111" s="253"/>
      <c r="CKV1111" s="253"/>
      <c r="CKW1111" s="253"/>
      <c r="CKX1111" s="253"/>
      <c r="CKY1111" s="253"/>
      <c r="CKZ1111" s="253"/>
      <c r="CLA1111" s="253"/>
      <c r="CLB1111" s="253"/>
      <c r="CLC1111" s="253"/>
      <c r="CLD1111" s="253"/>
      <c r="CLE1111" s="253"/>
      <c r="CLF1111" s="253"/>
      <c r="CLG1111" s="253"/>
      <c r="CLH1111" s="253"/>
      <c r="CLI1111" s="253"/>
      <c r="CLJ1111" s="253"/>
      <c r="CLK1111" s="253"/>
      <c r="CLL1111" s="253"/>
      <c r="CLM1111" s="253"/>
      <c r="CLN1111" s="253"/>
      <c r="CLO1111" s="253"/>
      <c r="CLP1111" s="253"/>
      <c r="CLQ1111" s="253"/>
      <c r="CLR1111" s="253"/>
      <c r="CLS1111" s="253"/>
      <c r="CLT1111" s="253"/>
      <c r="CLU1111" s="253"/>
      <c r="CLV1111" s="253"/>
      <c r="CLW1111" s="253"/>
      <c r="CLX1111" s="253"/>
      <c r="CLY1111" s="253"/>
      <c r="CLZ1111" s="253"/>
      <c r="CMA1111" s="253"/>
      <c r="CMB1111" s="253"/>
      <c r="CMC1111" s="253"/>
      <c r="CMD1111" s="253"/>
      <c r="CME1111" s="253"/>
      <c r="CMF1111" s="253"/>
      <c r="CMG1111" s="253"/>
      <c r="CMH1111" s="253"/>
      <c r="CMI1111" s="253"/>
      <c r="CMJ1111" s="253"/>
      <c r="CMK1111" s="253"/>
      <c r="CML1111" s="253"/>
      <c r="CMM1111" s="253"/>
      <c r="CMN1111" s="253"/>
      <c r="CMO1111" s="253"/>
      <c r="CMP1111" s="253"/>
      <c r="CMQ1111" s="253"/>
      <c r="CMR1111" s="253"/>
      <c r="CMS1111" s="253"/>
      <c r="CMT1111" s="253"/>
      <c r="CMU1111" s="253"/>
      <c r="CMV1111" s="253"/>
      <c r="CMW1111" s="253"/>
      <c r="CMX1111" s="253"/>
      <c r="CMY1111" s="253"/>
      <c r="CMZ1111" s="253"/>
      <c r="CNA1111" s="253"/>
      <c r="CNB1111" s="253"/>
      <c r="CNC1111" s="253"/>
      <c r="CND1111" s="253"/>
      <c r="CNE1111" s="253"/>
      <c r="CNF1111" s="253"/>
      <c r="CNG1111" s="253"/>
      <c r="CNH1111" s="253"/>
      <c r="CNI1111" s="253"/>
      <c r="CNJ1111" s="253"/>
      <c r="CNK1111" s="253"/>
      <c r="CNL1111" s="253"/>
      <c r="CNM1111" s="253"/>
      <c r="CNN1111" s="253"/>
      <c r="CNO1111" s="253"/>
      <c r="CNP1111" s="253"/>
      <c r="CNQ1111" s="253"/>
      <c r="CNR1111" s="253"/>
      <c r="CNS1111" s="253"/>
      <c r="CNT1111" s="253"/>
      <c r="CNU1111" s="253"/>
      <c r="CNV1111" s="253"/>
      <c r="CNW1111" s="253"/>
      <c r="CNX1111" s="253"/>
      <c r="CNY1111" s="253"/>
      <c r="CNZ1111" s="253"/>
      <c r="COA1111" s="253"/>
      <c r="COB1111" s="253"/>
      <c r="COC1111" s="253"/>
      <c r="COD1111" s="253"/>
      <c r="COE1111" s="253"/>
      <c r="COF1111" s="253"/>
      <c r="COG1111" s="253"/>
      <c r="COH1111" s="253"/>
      <c r="COI1111" s="253"/>
      <c r="COJ1111" s="253"/>
      <c r="COK1111" s="253"/>
      <c r="COL1111" s="253"/>
      <c r="COM1111" s="253"/>
      <c r="CON1111" s="253"/>
      <c r="COO1111" s="253"/>
      <c r="COP1111" s="253"/>
      <c r="COQ1111" s="253"/>
      <c r="COR1111" s="253"/>
      <c r="COS1111" s="253"/>
      <c r="COT1111" s="253"/>
      <c r="COU1111" s="253"/>
      <c r="COV1111" s="253"/>
      <c r="COW1111" s="253"/>
      <c r="COX1111" s="253"/>
      <c r="COY1111" s="253"/>
      <c r="COZ1111" s="253"/>
      <c r="CPA1111" s="253"/>
      <c r="CPB1111" s="253"/>
      <c r="CPC1111" s="253"/>
      <c r="CPD1111" s="253"/>
      <c r="CPE1111" s="253"/>
      <c r="CPF1111" s="253"/>
      <c r="CPG1111" s="253"/>
      <c r="CPH1111" s="253"/>
      <c r="CPI1111" s="253"/>
      <c r="CPJ1111" s="253"/>
      <c r="CPK1111" s="253"/>
      <c r="CPL1111" s="253"/>
      <c r="CPM1111" s="253"/>
      <c r="CPN1111" s="253"/>
      <c r="CPO1111" s="253"/>
      <c r="CPP1111" s="253"/>
      <c r="CPQ1111" s="253"/>
      <c r="CPR1111" s="253"/>
      <c r="CPS1111" s="253"/>
      <c r="CPT1111" s="253"/>
      <c r="CPU1111" s="253"/>
      <c r="CPV1111" s="253"/>
      <c r="CPW1111" s="253"/>
      <c r="CPX1111" s="253"/>
      <c r="CPY1111" s="253"/>
      <c r="CPZ1111" s="253"/>
      <c r="CQA1111" s="253"/>
      <c r="CQB1111" s="253"/>
      <c r="CQC1111" s="253"/>
      <c r="CQD1111" s="253"/>
      <c r="CQE1111" s="253"/>
      <c r="CQF1111" s="253"/>
      <c r="CQG1111" s="253"/>
      <c r="CQH1111" s="253"/>
      <c r="CQI1111" s="253"/>
      <c r="CQJ1111" s="253"/>
      <c r="CQK1111" s="253"/>
      <c r="CQL1111" s="253"/>
      <c r="CQM1111" s="253"/>
      <c r="CQN1111" s="253"/>
      <c r="CQO1111" s="253"/>
      <c r="CQP1111" s="253"/>
      <c r="CQQ1111" s="253"/>
      <c r="CQR1111" s="253"/>
      <c r="CQS1111" s="253"/>
      <c r="CQT1111" s="253"/>
      <c r="CQU1111" s="253"/>
      <c r="CQV1111" s="253"/>
      <c r="CQW1111" s="253"/>
      <c r="CQX1111" s="253"/>
      <c r="CQY1111" s="253"/>
      <c r="CQZ1111" s="253"/>
      <c r="CRA1111" s="253"/>
      <c r="CRB1111" s="253"/>
      <c r="CRC1111" s="253"/>
      <c r="CRD1111" s="253"/>
      <c r="CRE1111" s="253"/>
      <c r="CRF1111" s="253"/>
      <c r="CRG1111" s="253"/>
      <c r="CRH1111" s="253"/>
      <c r="CRI1111" s="253"/>
      <c r="CRJ1111" s="253"/>
      <c r="CRK1111" s="253"/>
      <c r="CRL1111" s="253"/>
      <c r="CRM1111" s="253"/>
      <c r="CRN1111" s="253"/>
      <c r="CRO1111" s="253"/>
      <c r="CRP1111" s="253"/>
      <c r="CRQ1111" s="253"/>
      <c r="CRR1111" s="253"/>
      <c r="CRS1111" s="253"/>
      <c r="CRT1111" s="253"/>
      <c r="CRU1111" s="253"/>
      <c r="CRV1111" s="253"/>
      <c r="CRW1111" s="253"/>
      <c r="CRX1111" s="253"/>
      <c r="CRY1111" s="253"/>
      <c r="CRZ1111" s="253"/>
      <c r="CSA1111" s="253"/>
      <c r="CSB1111" s="253"/>
      <c r="CSC1111" s="253"/>
      <c r="CSD1111" s="253"/>
      <c r="CSE1111" s="253"/>
      <c r="CSF1111" s="253"/>
      <c r="CSG1111" s="253"/>
      <c r="CSH1111" s="253"/>
      <c r="CSI1111" s="253"/>
      <c r="CSJ1111" s="253"/>
      <c r="CSK1111" s="253"/>
      <c r="CSL1111" s="253"/>
      <c r="CSM1111" s="253"/>
      <c r="CSN1111" s="253"/>
      <c r="CSO1111" s="253"/>
      <c r="CSP1111" s="253"/>
      <c r="CSQ1111" s="253"/>
      <c r="CSR1111" s="253"/>
      <c r="CSS1111" s="253"/>
      <c r="CST1111" s="253"/>
      <c r="CSU1111" s="253"/>
      <c r="CSV1111" s="253"/>
      <c r="CSW1111" s="253"/>
      <c r="CSX1111" s="253"/>
      <c r="CSY1111" s="253"/>
      <c r="CSZ1111" s="253"/>
      <c r="CTA1111" s="253"/>
      <c r="CTB1111" s="253"/>
      <c r="CTC1111" s="253"/>
      <c r="CTD1111" s="253"/>
      <c r="CTE1111" s="253"/>
      <c r="CTF1111" s="253"/>
      <c r="CTG1111" s="253"/>
      <c r="CTH1111" s="253"/>
      <c r="CTI1111" s="253"/>
      <c r="CTJ1111" s="253"/>
      <c r="CTK1111" s="253"/>
      <c r="CTL1111" s="253"/>
      <c r="CTM1111" s="253"/>
      <c r="CTN1111" s="253"/>
      <c r="CTO1111" s="253"/>
      <c r="CTP1111" s="253"/>
      <c r="CTQ1111" s="253"/>
      <c r="CTR1111" s="253"/>
      <c r="CTS1111" s="253"/>
      <c r="CTT1111" s="253"/>
      <c r="CTU1111" s="253"/>
      <c r="CTV1111" s="253"/>
      <c r="CTW1111" s="253"/>
      <c r="CTX1111" s="253"/>
      <c r="CTY1111" s="253"/>
      <c r="CTZ1111" s="253"/>
      <c r="CUA1111" s="253"/>
      <c r="CUB1111" s="253"/>
      <c r="CUC1111" s="253"/>
      <c r="CUD1111" s="253"/>
      <c r="CUE1111" s="253"/>
      <c r="CUF1111" s="253"/>
      <c r="CUG1111" s="253"/>
      <c r="CUH1111" s="253"/>
      <c r="CUI1111" s="253"/>
      <c r="CUJ1111" s="253"/>
      <c r="CUK1111" s="253"/>
      <c r="CUL1111" s="253"/>
      <c r="CUM1111" s="253"/>
      <c r="CUN1111" s="253"/>
      <c r="CUO1111" s="253"/>
      <c r="CUP1111" s="253"/>
      <c r="CUQ1111" s="253"/>
      <c r="CUR1111" s="253"/>
      <c r="CUS1111" s="253"/>
      <c r="CUT1111" s="253"/>
      <c r="CUU1111" s="253"/>
      <c r="CUV1111" s="253"/>
      <c r="CUW1111" s="253"/>
      <c r="CUX1111" s="253"/>
      <c r="CUY1111" s="253"/>
      <c r="CUZ1111" s="253"/>
      <c r="CVA1111" s="253"/>
      <c r="CVB1111" s="253"/>
      <c r="CVC1111" s="253"/>
      <c r="CVD1111" s="253"/>
      <c r="CVE1111" s="253"/>
      <c r="CVF1111" s="253"/>
      <c r="CVG1111" s="253"/>
      <c r="CVH1111" s="253"/>
      <c r="CVI1111" s="253"/>
      <c r="CVJ1111" s="253"/>
      <c r="CVK1111" s="253"/>
      <c r="CVL1111" s="253"/>
      <c r="CVM1111" s="253"/>
      <c r="CVN1111" s="253"/>
      <c r="CVO1111" s="253"/>
      <c r="CVP1111" s="253"/>
      <c r="CVQ1111" s="253"/>
      <c r="CVR1111" s="253"/>
      <c r="CVS1111" s="253"/>
      <c r="CVT1111" s="253"/>
      <c r="CVU1111" s="253"/>
      <c r="CVV1111" s="253"/>
      <c r="CVW1111" s="253"/>
      <c r="CVX1111" s="253"/>
      <c r="CVY1111" s="253"/>
      <c r="CVZ1111" s="253"/>
      <c r="CWA1111" s="253"/>
      <c r="CWB1111" s="253"/>
      <c r="CWC1111" s="253"/>
      <c r="CWD1111" s="253"/>
      <c r="CWE1111" s="253"/>
      <c r="CWF1111" s="253"/>
      <c r="CWG1111" s="253"/>
      <c r="CWH1111" s="253"/>
      <c r="CWI1111" s="253"/>
      <c r="CWJ1111" s="253"/>
      <c r="CWK1111" s="253"/>
      <c r="CWL1111" s="253"/>
      <c r="CWM1111" s="253"/>
      <c r="CWN1111" s="253"/>
      <c r="CWO1111" s="253"/>
      <c r="CWP1111" s="253"/>
      <c r="CWQ1111" s="253"/>
      <c r="CWR1111" s="253"/>
      <c r="CWS1111" s="253"/>
      <c r="CWT1111" s="253"/>
      <c r="CWU1111" s="253"/>
      <c r="CWV1111" s="253"/>
      <c r="CWW1111" s="253"/>
      <c r="CWX1111" s="253"/>
      <c r="CWY1111" s="253"/>
      <c r="CWZ1111" s="253"/>
      <c r="CXA1111" s="253"/>
      <c r="CXB1111" s="253"/>
      <c r="CXC1111" s="253"/>
      <c r="CXD1111" s="253"/>
      <c r="CXE1111" s="253"/>
      <c r="CXF1111" s="253"/>
      <c r="CXG1111" s="253"/>
      <c r="CXH1111" s="253"/>
      <c r="CXI1111" s="253"/>
      <c r="CXJ1111" s="253"/>
      <c r="CXK1111" s="253"/>
      <c r="CXL1111" s="253"/>
      <c r="CXM1111" s="253"/>
      <c r="CXN1111" s="253"/>
      <c r="CXO1111" s="253"/>
      <c r="CXP1111" s="253"/>
      <c r="CXQ1111" s="253"/>
      <c r="CXR1111" s="253"/>
      <c r="CXS1111" s="253"/>
      <c r="CXT1111" s="253"/>
      <c r="CXU1111" s="253"/>
      <c r="CXV1111" s="253"/>
      <c r="CXW1111" s="253"/>
      <c r="CXX1111" s="253"/>
      <c r="CXY1111" s="253"/>
      <c r="CXZ1111" s="253"/>
      <c r="CYA1111" s="253"/>
      <c r="CYB1111" s="253"/>
      <c r="CYC1111" s="253"/>
      <c r="CYD1111" s="253"/>
      <c r="CYE1111" s="253"/>
      <c r="CYF1111" s="253"/>
      <c r="CYG1111" s="253"/>
      <c r="CYH1111" s="253"/>
      <c r="CYI1111" s="253"/>
      <c r="CYJ1111" s="253"/>
      <c r="CYK1111" s="253"/>
      <c r="CYL1111" s="253"/>
      <c r="CYM1111" s="253"/>
      <c r="CYN1111" s="253"/>
      <c r="CYO1111" s="253"/>
      <c r="CYP1111" s="253"/>
      <c r="CYQ1111" s="253"/>
      <c r="CYR1111" s="253"/>
      <c r="CYS1111" s="253"/>
      <c r="CYT1111" s="253"/>
      <c r="CYU1111" s="253"/>
      <c r="CYV1111" s="253"/>
      <c r="CYW1111" s="253"/>
      <c r="CYX1111" s="253"/>
      <c r="CYY1111" s="253"/>
      <c r="CYZ1111" s="253"/>
      <c r="CZA1111" s="253"/>
      <c r="CZB1111" s="253"/>
      <c r="CZC1111" s="253"/>
      <c r="CZD1111" s="253"/>
      <c r="CZE1111" s="253"/>
      <c r="CZF1111" s="253"/>
      <c r="CZG1111" s="253"/>
      <c r="CZH1111" s="253"/>
      <c r="CZI1111" s="253"/>
      <c r="CZJ1111" s="253"/>
      <c r="CZK1111" s="253"/>
      <c r="CZL1111" s="253"/>
      <c r="CZM1111" s="253"/>
      <c r="CZN1111" s="253"/>
      <c r="CZO1111" s="253"/>
      <c r="CZP1111" s="253"/>
      <c r="CZQ1111" s="253"/>
      <c r="CZR1111" s="253"/>
      <c r="CZS1111" s="253"/>
      <c r="CZT1111" s="253"/>
      <c r="CZU1111" s="253"/>
      <c r="CZV1111" s="253"/>
      <c r="CZW1111" s="253"/>
      <c r="CZX1111" s="253"/>
      <c r="CZY1111" s="253"/>
      <c r="CZZ1111" s="253"/>
      <c r="DAA1111" s="253"/>
      <c r="DAB1111" s="253"/>
      <c r="DAC1111" s="253"/>
      <c r="DAD1111" s="253"/>
      <c r="DAE1111" s="253"/>
      <c r="DAF1111" s="253"/>
      <c r="DAG1111" s="253"/>
      <c r="DAH1111" s="253"/>
      <c r="DAI1111" s="253"/>
      <c r="DAJ1111" s="253"/>
      <c r="DAK1111" s="253"/>
      <c r="DAL1111" s="253"/>
      <c r="DAM1111" s="253"/>
      <c r="DAN1111" s="253"/>
      <c r="DAO1111" s="253"/>
      <c r="DAP1111" s="253"/>
      <c r="DAQ1111" s="253"/>
      <c r="DAR1111" s="253"/>
      <c r="DAS1111" s="253"/>
      <c r="DAT1111" s="253"/>
      <c r="DAU1111" s="253"/>
      <c r="DAV1111" s="253"/>
      <c r="DAW1111" s="253"/>
      <c r="DAX1111" s="253"/>
      <c r="DAY1111" s="253"/>
      <c r="DAZ1111" s="253"/>
      <c r="DBA1111" s="253"/>
      <c r="DBB1111" s="253"/>
      <c r="DBC1111" s="253"/>
      <c r="DBD1111" s="253"/>
      <c r="DBE1111" s="253"/>
      <c r="DBF1111" s="253"/>
      <c r="DBG1111" s="253"/>
      <c r="DBH1111" s="253"/>
      <c r="DBI1111" s="253"/>
      <c r="DBJ1111" s="253"/>
      <c r="DBK1111" s="253"/>
      <c r="DBL1111" s="253"/>
      <c r="DBM1111" s="253"/>
      <c r="DBN1111" s="253"/>
      <c r="DBO1111" s="253"/>
      <c r="DBP1111" s="253"/>
      <c r="DBQ1111" s="253"/>
      <c r="DBR1111" s="253"/>
      <c r="DBS1111" s="253"/>
      <c r="DBT1111" s="253"/>
      <c r="DBU1111" s="253"/>
      <c r="DBV1111" s="253"/>
      <c r="DBW1111" s="253"/>
      <c r="DBX1111" s="253"/>
      <c r="DBY1111" s="253"/>
      <c r="DBZ1111" s="253"/>
      <c r="DCA1111" s="253"/>
      <c r="DCB1111" s="253"/>
      <c r="DCC1111" s="253"/>
      <c r="DCD1111" s="253"/>
      <c r="DCE1111" s="253"/>
      <c r="DCF1111" s="253"/>
      <c r="DCG1111" s="253"/>
      <c r="DCH1111" s="253"/>
      <c r="DCI1111" s="253"/>
      <c r="DCJ1111" s="253"/>
      <c r="DCK1111" s="253"/>
      <c r="DCL1111" s="253"/>
      <c r="DCM1111" s="253"/>
      <c r="DCN1111" s="253"/>
      <c r="DCO1111" s="253"/>
      <c r="DCP1111" s="253"/>
      <c r="DCQ1111" s="253"/>
      <c r="DCR1111" s="253"/>
      <c r="DCS1111" s="253"/>
      <c r="DCT1111" s="253"/>
      <c r="DCU1111" s="253"/>
      <c r="DCV1111" s="253"/>
      <c r="DCW1111" s="253"/>
      <c r="DCX1111" s="253"/>
      <c r="DCY1111" s="253"/>
      <c r="DCZ1111" s="253"/>
      <c r="DDA1111" s="253"/>
      <c r="DDB1111" s="253"/>
      <c r="DDC1111" s="253"/>
      <c r="DDD1111" s="253"/>
      <c r="DDE1111" s="253"/>
      <c r="DDF1111" s="253"/>
      <c r="DDG1111" s="253"/>
      <c r="DDH1111" s="253"/>
      <c r="DDI1111" s="253"/>
      <c r="DDJ1111" s="253"/>
      <c r="DDK1111" s="253"/>
      <c r="DDL1111" s="253"/>
      <c r="DDM1111" s="253"/>
      <c r="DDN1111" s="253"/>
      <c r="DDO1111" s="253"/>
      <c r="DDP1111" s="253"/>
      <c r="DDQ1111" s="253"/>
      <c r="DDR1111" s="253"/>
      <c r="DDS1111" s="253"/>
      <c r="DDT1111" s="253"/>
      <c r="DDU1111" s="253"/>
      <c r="DDV1111" s="253"/>
      <c r="DDW1111" s="253"/>
      <c r="DDX1111" s="253"/>
      <c r="DDY1111" s="253"/>
      <c r="DDZ1111" s="253"/>
      <c r="DEA1111" s="253"/>
      <c r="DEB1111" s="253"/>
      <c r="DEC1111" s="253"/>
      <c r="DED1111" s="253"/>
      <c r="DEE1111" s="253"/>
      <c r="DEF1111" s="253"/>
      <c r="DEG1111" s="253"/>
      <c r="DEH1111" s="253"/>
      <c r="DEI1111" s="253"/>
      <c r="DEJ1111" s="253"/>
      <c r="DEK1111" s="253"/>
      <c r="DEL1111" s="253"/>
      <c r="DEM1111" s="253"/>
      <c r="DEN1111" s="253"/>
      <c r="DEO1111" s="253"/>
      <c r="DEP1111" s="253"/>
      <c r="DEQ1111" s="253"/>
      <c r="DER1111" s="253"/>
      <c r="DES1111" s="253"/>
      <c r="DET1111" s="253"/>
      <c r="DEU1111" s="253"/>
      <c r="DEV1111" s="253"/>
      <c r="DEW1111" s="253"/>
      <c r="DEX1111" s="253"/>
      <c r="DEY1111" s="253"/>
      <c r="DEZ1111" s="253"/>
      <c r="DFA1111" s="253"/>
      <c r="DFB1111" s="253"/>
      <c r="DFC1111" s="253"/>
      <c r="DFD1111" s="253"/>
      <c r="DFE1111" s="253"/>
      <c r="DFF1111" s="253"/>
      <c r="DFG1111" s="253"/>
      <c r="DFH1111" s="253"/>
      <c r="DFI1111" s="253"/>
      <c r="DFJ1111" s="253"/>
      <c r="DFK1111" s="253"/>
      <c r="DFL1111" s="253"/>
      <c r="DFM1111" s="253"/>
      <c r="DFN1111" s="253"/>
      <c r="DFO1111" s="253"/>
      <c r="DFP1111" s="253"/>
      <c r="DFQ1111" s="253"/>
      <c r="DFR1111" s="253"/>
      <c r="DFS1111" s="253"/>
      <c r="DFT1111" s="253"/>
      <c r="DFU1111" s="253"/>
      <c r="DFV1111" s="253"/>
      <c r="DFW1111" s="253"/>
      <c r="DFX1111" s="253"/>
      <c r="DFY1111" s="253"/>
      <c r="DFZ1111" s="253"/>
      <c r="DGA1111" s="253"/>
      <c r="DGB1111" s="253"/>
      <c r="DGC1111" s="253"/>
      <c r="DGD1111" s="253"/>
      <c r="DGE1111" s="253"/>
      <c r="DGF1111" s="253"/>
      <c r="DGG1111" s="253"/>
      <c r="DGH1111" s="253"/>
      <c r="DGI1111" s="253"/>
      <c r="DGJ1111" s="253"/>
      <c r="DGK1111" s="253"/>
      <c r="DGL1111" s="253"/>
      <c r="DGM1111" s="253"/>
      <c r="DGN1111" s="253"/>
      <c r="DGO1111" s="253"/>
      <c r="DGP1111" s="253"/>
      <c r="DGQ1111" s="253"/>
      <c r="DGR1111" s="253"/>
      <c r="DGS1111" s="253"/>
      <c r="DGT1111" s="253"/>
      <c r="DGU1111" s="253"/>
      <c r="DGV1111" s="253"/>
      <c r="DGW1111" s="253"/>
      <c r="DGX1111" s="253"/>
      <c r="DGY1111" s="253"/>
      <c r="DGZ1111" s="253"/>
      <c r="DHA1111" s="253"/>
      <c r="DHB1111" s="253"/>
      <c r="DHC1111" s="253"/>
      <c r="DHD1111" s="253"/>
      <c r="DHE1111" s="253"/>
      <c r="DHF1111" s="253"/>
      <c r="DHG1111" s="253"/>
      <c r="DHH1111" s="253"/>
      <c r="DHI1111" s="253"/>
      <c r="DHJ1111" s="253"/>
      <c r="DHK1111" s="253"/>
      <c r="DHL1111" s="253"/>
      <c r="DHM1111" s="253"/>
      <c r="DHN1111" s="253"/>
      <c r="DHO1111" s="253"/>
      <c r="DHP1111" s="253"/>
      <c r="DHQ1111" s="253"/>
      <c r="DHR1111" s="253"/>
      <c r="DHS1111" s="253"/>
      <c r="DHT1111" s="253"/>
      <c r="DHU1111" s="253"/>
      <c r="DHV1111" s="253"/>
      <c r="DHW1111" s="253"/>
      <c r="DHX1111" s="253"/>
      <c r="DHY1111" s="253"/>
      <c r="DHZ1111" s="253"/>
      <c r="DIA1111" s="253"/>
      <c r="DIB1111" s="253"/>
      <c r="DIC1111" s="253"/>
      <c r="DID1111" s="253"/>
      <c r="DIE1111" s="253"/>
      <c r="DIF1111" s="253"/>
      <c r="DIG1111" s="253"/>
      <c r="DIH1111" s="253"/>
      <c r="DII1111" s="253"/>
      <c r="DIJ1111" s="253"/>
      <c r="DIK1111" s="253"/>
      <c r="DIL1111" s="253"/>
      <c r="DIM1111" s="253"/>
      <c r="DIN1111" s="253"/>
      <c r="DIO1111" s="253"/>
      <c r="DIP1111" s="253"/>
      <c r="DIQ1111" s="253"/>
      <c r="DIR1111" s="253"/>
      <c r="DIS1111" s="253"/>
      <c r="DIT1111" s="253"/>
      <c r="DIU1111" s="253"/>
      <c r="DIV1111" s="253"/>
      <c r="DIW1111" s="253"/>
      <c r="DIX1111" s="253"/>
      <c r="DIY1111" s="253"/>
      <c r="DIZ1111" s="253"/>
      <c r="DJA1111" s="253"/>
      <c r="DJB1111" s="253"/>
      <c r="DJC1111" s="253"/>
      <c r="DJD1111" s="253"/>
      <c r="DJE1111" s="253"/>
      <c r="DJF1111" s="253"/>
      <c r="DJG1111" s="253"/>
      <c r="DJH1111" s="253"/>
      <c r="DJI1111" s="253"/>
      <c r="DJJ1111" s="253"/>
      <c r="DJK1111" s="253"/>
      <c r="DJL1111" s="253"/>
      <c r="DJM1111" s="253"/>
      <c r="DJN1111" s="253"/>
      <c r="DJO1111" s="253"/>
      <c r="DJP1111" s="253"/>
      <c r="DJQ1111" s="253"/>
      <c r="DJR1111" s="253"/>
      <c r="DJS1111" s="253"/>
      <c r="DJT1111" s="253"/>
      <c r="DJU1111" s="253"/>
      <c r="DJV1111" s="253"/>
      <c r="DJW1111" s="253"/>
      <c r="DJX1111" s="253"/>
      <c r="DJY1111" s="253"/>
      <c r="DJZ1111" s="253"/>
      <c r="DKA1111" s="253"/>
      <c r="DKB1111" s="253"/>
      <c r="DKC1111" s="253"/>
      <c r="DKD1111" s="253"/>
      <c r="DKE1111" s="253"/>
      <c r="DKF1111" s="253"/>
      <c r="DKG1111" s="253"/>
      <c r="DKH1111" s="253"/>
      <c r="DKI1111" s="253"/>
      <c r="DKJ1111" s="253"/>
      <c r="DKK1111" s="253"/>
      <c r="DKL1111" s="253"/>
      <c r="DKM1111" s="253"/>
      <c r="DKN1111" s="253"/>
      <c r="DKO1111" s="253"/>
      <c r="DKP1111" s="253"/>
      <c r="DKQ1111" s="253"/>
      <c r="DKR1111" s="253"/>
      <c r="DKS1111" s="253"/>
      <c r="DKT1111" s="253"/>
      <c r="DKU1111" s="253"/>
      <c r="DKV1111" s="253"/>
      <c r="DKW1111" s="253"/>
      <c r="DKX1111" s="253"/>
      <c r="DKY1111" s="253"/>
      <c r="DKZ1111" s="253"/>
      <c r="DLA1111" s="253"/>
      <c r="DLB1111" s="253"/>
      <c r="DLC1111" s="253"/>
      <c r="DLD1111" s="253"/>
      <c r="DLE1111" s="253"/>
      <c r="DLF1111" s="253"/>
      <c r="DLG1111" s="253"/>
      <c r="DLH1111" s="253"/>
      <c r="DLI1111" s="253"/>
      <c r="DLJ1111" s="253"/>
      <c r="DLK1111" s="253"/>
      <c r="DLL1111" s="253"/>
      <c r="DLM1111" s="253"/>
      <c r="DLN1111" s="253"/>
      <c r="DLO1111" s="253"/>
      <c r="DLP1111" s="253"/>
      <c r="DLQ1111" s="253"/>
      <c r="DLR1111" s="253"/>
      <c r="DLS1111" s="253"/>
      <c r="DLT1111" s="253"/>
      <c r="DLU1111" s="253"/>
      <c r="DLV1111" s="253"/>
      <c r="DLW1111" s="253"/>
      <c r="DLX1111" s="253"/>
      <c r="DLY1111" s="253"/>
      <c r="DLZ1111" s="253"/>
      <c r="DMA1111" s="253"/>
      <c r="DMB1111" s="253"/>
      <c r="DMC1111" s="253"/>
      <c r="DMD1111" s="253"/>
      <c r="DME1111" s="253"/>
      <c r="DMF1111" s="253"/>
      <c r="DMG1111" s="253"/>
      <c r="DMH1111" s="253"/>
      <c r="DMI1111" s="253"/>
      <c r="DMJ1111" s="253"/>
      <c r="DMK1111" s="253"/>
      <c r="DML1111" s="253"/>
      <c r="DMM1111" s="253"/>
      <c r="DMN1111" s="253"/>
      <c r="DMO1111" s="253"/>
      <c r="DMP1111" s="253"/>
      <c r="DMQ1111" s="253"/>
      <c r="DMR1111" s="253"/>
      <c r="DMS1111" s="253"/>
      <c r="DMT1111" s="253"/>
      <c r="DMU1111" s="253"/>
      <c r="DMV1111" s="253"/>
      <c r="DMW1111" s="253"/>
      <c r="DMX1111" s="253"/>
      <c r="DMY1111" s="253"/>
      <c r="DMZ1111" s="253"/>
      <c r="DNA1111" s="253"/>
      <c r="DNB1111" s="253"/>
      <c r="DNC1111" s="253"/>
      <c r="DND1111" s="253"/>
      <c r="DNE1111" s="253"/>
      <c r="DNF1111" s="253"/>
      <c r="DNG1111" s="253"/>
      <c r="DNH1111" s="253"/>
      <c r="DNI1111" s="253"/>
      <c r="DNJ1111" s="253"/>
      <c r="DNK1111" s="253"/>
      <c r="DNL1111" s="253"/>
      <c r="DNM1111" s="253"/>
      <c r="DNN1111" s="253"/>
      <c r="DNO1111" s="253"/>
      <c r="DNP1111" s="253"/>
      <c r="DNQ1111" s="253"/>
      <c r="DNR1111" s="253"/>
      <c r="DNS1111" s="253"/>
      <c r="DNT1111" s="253"/>
      <c r="DNU1111" s="253"/>
      <c r="DNV1111" s="253"/>
      <c r="DNW1111" s="253"/>
      <c r="DNX1111" s="253"/>
      <c r="DNY1111" s="253"/>
      <c r="DNZ1111" s="253"/>
      <c r="DOA1111" s="253"/>
      <c r="DOB1111" s="253"/>
      <c r="DOC1111" s="253"/>
      <c r="DOD1111" s="253"/>
      <c r="DOE1111" s="253"/>
      <c r="DOF1111" s="253"/>
      <c r="DOG1111" s="253"/>
      <c r="DOH1111" s="253"/>
      <c r="DOI1111" s="253"/>
      <c r="DOJ1111" s="253"/>
      <c r="DOK1111" s="253"/>
      <c r="DOL1111" s="253"/>
      <c r="DOM1111" s="253"/>
      <c r="DON1111" s="253"/>
      <c r="DOO1111" s="253"/>
      <c r="DOP1111" s="253"/>
      <c r="DOQ1111" s="253"/>
      <c r="DOR1111" s="253"/>
      <c r="DOS1111" s="253"/>
      <c r="DOT1111" s="253"/>
      <c r="DOU1111" s="253"/>
      <c r="DOV1111" s="253"/>
      <c r="DOW1111" s="253"/>
      <c r="DOX1111" s="253"/>
      <c r="DOY1111" s="253"/>
      <c r="DOZ1111" s="253"/>
      <c r="DPA1111" s="253"/>
      <c r="DPB1111" s="253"/>
      <c r="DPC1111" s="253"/>
      <c r="DPD1111" s="253"/>
      <c r="DPE1111" s="253"/>
      <c r="DPF1111" s="253"/>
      <c r="DPG1111" s="253"/>
      <c r="DPH1111" s="253"/>
      <c r="DPI1111" s="253"/>
      <c r="DPJ1111" s="253"/>
      <c r="DPK1111" s="253"/>
      <c r="DPL1111" s="253"/>
      <c r="DPM1111" s="253"/>
      <c r="DPN1111" s="253"/>
      <c r="DPO1111" s="253"/>
      <c r="DPP1111" s="253"/>
      <c r="DPQ1111" s="253"/>
      <c r="DPR1111" s="253"/>
      <c r="DPS1111" s="253"/>
      <c r="DPT1111" s="253"/>
      <c r="DPU1111" s="253"/>
      <c r="DPV1111" s="253"/>
      <c r="DPW1111" s="253"/>
      <c r="DPX1111" s="253"/>
      <c r="DPY1111" s="253"/>
      <c r="DPZ1111" s="253"/>
      <c r="DQA1111" s="253"/>
      <c r="DQB1111" s="253"/>
      <c r="DQC1111" s="253"/>
      <c r="DQD1111" s="253"/>
      <c r="DQE1111" s="253"/>
      <c r="DQF1111" s="253"/>
      <c r="DQG1111" s="253"/>
      <c r="DQH1111" s="253"/>
      <c r="DQI1111" s="253"/>
      <c r="DQJ1111" s="253"/>
      <c r="DQK1111" s="253"/>
      <c r="DQL1111" s="253"/>
      <c r="DQM1111" s="253"/>
      <c r="DQN1111" s="253"/>
      <c r="DQO1111" s="253"/>
      <c r="DQP1111" s="253"/>
      <c r="DQQ1111" s="253"/>
      <c r="DQR1111" s="253"/>
      <c r="DQS1111" s="253"/>
      <c r="DQT1111" s="253"/>
      <c r="DQU1111" s="253"/>
      <c r="DQV1111" s="253"/>
      <c r="DQW1111" s="253"/>
      <c r="DQX1111" s="253"/>
      <c r="DQY1111" s="253"/>
      <c r="DQZ1111" s="253"/>
      <c r="DRA1111" s="253"/>
      <c r="DRB1111" s="253"/>
      <c r="DRC1111" s="253"/>
      <c r="DRD1111" s="253"/>
      <c r="DRE1111" s="253"/>
      <c r="DRF1111" s="253"/>
      <c r="DRG1111" s="253"/>
      <c r="DRH1111" s="253"/>
      <c r="DRI1111" s="253"/>
      <c r="DRJ1111" s="253"/>
      <c r="DRK1111" s="253"/>
      <c r="DRL1111" s="253"/>
      <c r="DRM1111" s="253"/>
      <c r="DRN1111" s="253"/>
      <c r="DRO1111" s="253"/>
      <c r="DRP1111" s="253"/>
      <c r="DRQ1111" s="253"/>
      <c r="DRR1111" s="253"/>
      <c r="DRS1111" s="253"/>
      <c r="DRT1111" s="253"/>
      <c r="DRU1111" s="253"/>
      <c r="DRV1111" s="253"/>
      <c r="DRW1111" s="253"/>
      <c r="DRX1111" s="253"/>
      <c r="DRY1111" s="253"/>
      <c r="DRZ1111" s="253"/>
      <c r="DSA1111" s="253"/>
      <c r="DSB1111" s="253"/>
      <c r="DSC1111" s="253"/>
      <c r="DSD1111" s="253"/>
      <c r="DSE1111" s="253"/>
      <c r="DSF1111" s="253"/>
      <c r="DSG1111" s="253"/>
      <c r="DSH1111" s="253"/>
      <c r="DSI1111" s="253"/>
      <c r="DSJ1111" s="253"/>
      <c r="DSK1111" s="253"/>
      <c r="DSL1111" s="253"/>
      <c r="DSM1111" s="253"/>
      <c r="DSN1111" s="253"/>
      <c r="DSO1111" s="253"/>
      <c r="DSP1111" s="253"/>
      <c r="DSQ1111" s="253"/>
      <c r="DSR1111" s="253"/>
      <c r="DSS1111" s="253"/>
      <c r="DST1111" s="253"/>
      <c r="DSU1111" s="253"/>
      <c r="DSV1111" s="253"/>
      <c r="DSW1111" s="253"/>
      <c r="DSX1111" s="253"/>
      <c r="DSY1111" s="253"/>
      <c r="DSZ1111" s="253"/>
      <c r="DTA1111" s="253"/>
      <c r="DTB1111" s="253"/>
      <c r="DTC1111" s="253"/>
      <c r="DTD1111" s="253"/>
      <c r="DTE1111" s="253"/>
      <c r="DTF1111" s="253"/>
      <c r="DTG1111" s="253"/>
      <c r="DTH1111" s="253"/>
      <c r="DTI1111" s="253"/>
      <c r="DTJ1111" s="253"/>
      <c r="DTK1111" s="253"/>
      <c r="DTL1111" s="253"/>
      <c r="DTM1111" s="253"/>
      <c r="DTN1111" s="253"/>
      <c r="DTO1111" s="253"/>
      <c r="DTP1111" s="253"/>
      <c r="DTQ1111" s="253"/>
      <c r="DTR1111" s="253"/>
      <c r="DTS1111" s="253"/>
      <c r="DTT1111" s="253"/>
      <c r="DTU1111" s="253"/>
      <c r="DTV1111" s="253"/>
      <c r="DTW1111" s="253"/>
      <c r="DTX1111" s="253"/>
      <c r="DTY1111" s="253"/>
      <c r="DTZ1111" s="253"/>
      <c r="DUA1111" s="253"/>
      <c r="DUB1111" s="253"/>
      <c r="DUC1111" s="253"/>
      <c r="DUD1111" s="253"/>
      <c r="DUE1111" s="253"/>
      <c r="DUF1111" s="253"/>
      <c r="DUG1111" s="253"/>
      <c r="DUH1111" s="253"/>
      <c r="DUI1111" s="253"/>
      <c r="DUJ1111" s="253"/>
      <c r="DUK1111" s="253"/>
      <c r="DUL1111" s="253"/>
      <c r="DUM1111" s="253"/>
      <c r="DUN1111" s="253"/>
      <c r="DUO1111" s="253"/>
      <c r="DUP1111" s="253"/>
      <c r="DUQ1111" s="253"/>
      <c r="DUR1111" s="253"/>
      <c r="DUS1111" s="253"/>
      <c r="DUT1111" s="253"/>
      <c r="DUU1111" s="253"/>
      <c r="DUV1111" s="253"/>
      <c r="DUW1111" s="253"/>
      <c r="DUX1111" s="253"/>
      <c r="DUY1111" s="253"/>
      <c r="DUZ1111" s="253"/>
      <c r="DVA1111" s="253"/>
      <c r="DVB1111" s="253"/>
      <c r="DVC1111" s="253"/>
      <c r="DVD1111" s="253"/>
      <c r="DVE1111" s="253"/>
      <c r="DVF1111" s="253"/>
      <c r="DVG1111" s="253"/>
      <c r="DVH1111" s="253"/>
      <c r="DVI1111" s="253"/>
      <c r="DVJ1111" s="253"/>
      <c r="DVK1111" s="253"/>
      <c r="DVL1111" s="253"/>
      <c r="DVM1111" s="253"/>
      <c r="DVN1111" s="253"/>
      <c r="DVO1111" s="253"/>
      <c r="DVP1111" s="253"/>
      <c r="DVQ1111" s="253"/>
      <c r="DVR1111" s="253"/>
      <c r="DVS1111" s="253"/>
      <c r="DVT1111" s="253"/>
      <c r="DVU1111" s="253"/>
      <c r="DVV1111" s="253"/>
      <c r="DVW1111" s="253"/>
      <c r="DVX1111" s="253"/>
      <c r="DVY1111" s="253"/>
      <c r="DVZ1111" s="253"/>
      <c r="DWA1111" s="253"/>
      <c r="DWB1111" s="253"/>
      <c r="DWC1111" s="253"/>
      <c r="DWD1111" s="253"/>
      <c r="DWE1111" s="253"/>
      <c r="DWF1111" s="253"/>
      <c r="DWG1111" s="253"/>
      <c r="DWH1111" s="253"/>
      <c r="DWI1111" s="253"/>
      <c r="DWJ1111" s="253"/>
      <c r="DWK1111" s="253"/>
      <c r="DWL1111" s="253"/>
      <c r="DWM1111" s="253"/>
      <c r="DWN1111" s="253"/>
      <c r="DWO1111" s="253"/>
      <c r="DWP1111" s="253"/>
      <c r="DWQ1111" s="253"/>
      <c r="DWR1111" s="253"/>
      <c r="DWS1111" s="253"/>
      <c r="DWT1111" s="253"/>
      <c r="DWU1111" s="253"/>
      <c r="DWV1111" s="253"/>
      <c r="DWW1111" s="253"/>
      <c r="DWX1111" s="253"/>
      <c r="DWY1111" s="253"/>
      <c r="DWZ1111" s="253"/>
      <c r="DXA1111" s="253"/>
      <c r="DXB1111" s="253"/>
      <c r="DXC1111" s="253"/>
      <c r="DXD1111" s="253"/>
      <c r="DXE1111" s="253"/>
      <c r="DXF1111" s="253"/>
      <c r="DXG1111" s="253"/>
      <c r="DXH1111" s="253"/>
      <c r="DXI1111" s="253"/>
      <c r="DXJ1111" s="253"/>
      <c r="DXK1111" s="253"/>
      <c r="DXL1111" s="253"/>
      <c r="DXM1111" s="253"/>
      <c r="DXN1111" s="253"/>
      <c r="DXO1111" s="253"/>
      <c r="DXP1111" s="253"/>
      <c r="DXQ1111" s="253"/>
      <c r="DXR1111" s="253"/>
      <c r="DXS1111" s="253"/>
      <c r="DXT1111" s="253"/>
      <c r="DXU1111" s="253"/>
      <c r="DXV1111" s="253"/>
      <c r="DXW1111" s="253"/>
      <c r="DXX1111" s="253"/>
      <c r="DXY1111" s="253"/>
      <c r="DXZ1111" s="253"/>
      <c r="DYA1111" s="253"/>
      <c r="DYB1111" s="253"/>
      <c r="DYC1111" s="253"/>
      <c r="DYD1111" s="253"/>
      <c r="DYE1111" s="253"/>
      <c r="DYF1111" s="253"/>
      <c r="DYG1111" s="253"/>
      <c r="DYH1111" s="253"/>
      <c r="DYI1111" s="253"/>
      <c r="DYJ1111" s="253"/>
      <c r="DYK1111" s="253"/>
      <c r="DYL1111" s="253"/>
      <c r="DYM1111" s="253"/>
      <c r="DYN1111" s="253"/>
      <c r="DYO1111" s="253"/>
      <c r="DYP1111" s="253"/>
      <c r="DYQ1111" s="253"/>
      <c r="DYR1111" s="253"/>
      <c r="DYS1111" s="253"/>
      <c r="DYT1111" s="253"/>
      <c r="DYU1111" s="253"/>
      <c r="DYV1111" s="253"/>
      <c r="DYW1111" s="253"/>
      <c r="DYX1111" s="253"/>
      <c r="DYY1111" s="253"/>
      <c r="DYZ1111" s="253"/>
      <c r="DZA1111" s="253"/>
      <c r="DZB1111" s="253"/>
      <c r="DZC1111" s="253"/>
      <c r="DZD1111" s="253"/>
      <c r="DZE1111" s="253"/>
      <c r="DZF1111" s="253"/>
      <c r="DZG1111" s="253"/>
      <c r="DZH1111" s="253"/>
      <c r="DZI1111" s="253"/>
      <c r="DZJ1111" s="253"/>
      <c r="DZK1111" s="253"/>
      <c r="DZL1111" s="253"/>
      <c r="DZM1111" s="253"/>
      <c r="DZN1111" s="253"/>
      <c r="DZO1111" s="253"/>
      <c r="DZP1111" s="253"/>
      <c r="DZQ1111" s="253"/>
      <c r="DZR1111" s="253"/>
      <c r="DZS1111" s="253"/>
      <c r="DZT1111" s="253"/>
      <c r="DZU1111" s="253"/>
      <c r="DZV1111" s="253"/>
      <c r="DZW1111" s="253"/>
      <c r="DZX1111" s="253"/>
      <c r="DZY1111" s="253"/>
      <c r="DZZ1111" s="253"/>
      <c r="EAA1111" s="253"/>
      <c r="EAB1111" s="253"/>
      <c r="EAC1111" s="253"/>
      <c r="EAD1111" s="253"/>
      <c r="EAE1111" s="253"/>
      <c r="EAF1111" s="253"/>
      <c r="EAG1111" s="253"/>
      <c r="EAH1111" s="253"/>
      <c r="EAI1111" s="253"/>
      <c r="EAJ1111" s="253"/>
      <c r="EAK1111" s="253"/>
      <c r="EAL1111" s="253"/>
      <c r="EAM1111" s="253"/>
      <c r="EAN1111" s="253"/>
      <c r="EAO1111" s="253"/>
      <c r="EAP1111" s="253"/>
      <c r="EAQ1111" s="253"/>
      <c r="EAR1111" s="253"/>
      <c r="EAS1111" s="253"/>
      <c r="EAT1111" s="253"/>
      <c r="EAU1111" s="253"/>
      <c r="EAV1111" s="253"/>
      <c r="EAW1111" s="253"/>
      <c r="EAX1111" s="253"/>
      <c r="EAY1111" s="253"/>
      <c r="EAZ1111" s="253"/>
      <c r="EBA1111" s="253"/>
      <c r="EBB1111" s="253"/>
      <c r="EBC1111" s="253"/>
      <c r="EBD1111" s="253"/>
      <c r="EBE1111" s="253"/>
      <c r="EBF1111" s="253"/>
      <c r="EBG1111" s="253"/>
      <c r="EBH1111" s="253"/>
      <c r="EBI1111" s="253"/>
      <c r="EBJ1111" s="253"/>
      <c r="EBK1111" s="253"/>
      <c r="EBL1111" s="253"/>
      <c r="EBM1111" s="253"/>
      <c r="EBN1111" s="253"/>
      <c r="EBO1111" s="253"/>
      <c r="EBP1111" s="253"/>
      <c r="EBQ1111" s="253"/>
      <c r="EBR1111" s="253"/>
      <c r="EBS1111" s="253"/>
      <c r="EBT1111" s="253"/>
      <c r="EBU1111" s="253"/>
      <c r="EBV1111" s="253"/>
      <c r="EBW1111" s="253"/>
      <c r="EBX1111" s="253"/>
      <c r="EBY1111" s="253"/>
      <c r="EBZ1111" s="253"/>
      <c r="ECA1111" s="253"/>
      <c r="ECB1111" s="253"/>
      <c r="ECC1111" s="253"/>
      <c r="ECD1111" s="253"/>
      <c r="ECE1111" s="253"/>
      <c r="ECF1111" s="253"/>
      <c r="ECG1111" s="253"/>
      <c r="ECH1111" s="253"/>
      <c r="ECI1111" s="253"/>
      <c r="ECJ1111" s="253"/>
      <c r="ECK1111" s="253"/>
      <c r="ECL1111" s="253"/>
      <c r="ECM1111" s="253"/>
      <c r="ECN1111" s="253"/>
      <c r="ECO1111" s="253"/>
      <c r="ECP1111" s="253"/>
      <c r="ECQ1111" s="253"/>
      <c r="ECR1111" s="253"/>
      <c r="ECS1111" s="253"/>
      <c r="ECT1111" s="253"/>
      <c r="ECU1111" s="253"/>
      <c r="ECV1111" s="253"/>
      <c r="ECW1111" s="253"/>
      <c r="ECX1111" s="253"/>
      <c r="ECY1111" s="253"/>
      <c r="ECZ1111" s="253"/>
      <c r="EDA1111" s="253"/>
      <c r="EDB1111" s="253"/>
      <c r="EDC1111" s="253"/>
      <c r="EDD1111" s="253"/>
      <c r="EDE1111" s="253"/>
      <c r="EDF1111" s="253"/>
      <c r="EDG1111" s="253"/>
      <c r="EDH1111" s="253"/>
      <c r="EDI1111" s="253"/>
      <c r="EDJ1111" s="253"/>
      <c r="EDK1111" s="253"/>
      <c r="EDL1111" s="253"/>
      <c r="EDM1111" s="253"/>
      <c r="EDN1111" s="253"/>
      <c r="EDO1111" s="253"/>
      <c r="EDP1111" s="253"/>
      <c r="EDQ1111" s="253"/>
      <c r="EDR1111" s="253"/>
      <c r="EDS1111" s="253"/>
      <c r="EDT1111" s="253"/>
      <c r="EDU1111" s="253"/>
      <c r="EDV1111" s="253"/>
      <c r="EDW1111" s="253"/>
      <c r="EDX1111" s="253"/>
      <c r="EDY1111" s="253"/>
      <c r="EDZ1111" s="253"/>
      <c r="EEA1111" s="253"/>
      <c r="EEB1111" s="253"/>
      <c r="EEC1111" s="253"/>
      <c r="EED1111" s="253"/>
      <c r="EEE1111" s="253"/>
      <c r="EEF1111" s="253"/>
      <c r="EEG1111" s="253"/>
      <c r="EEH1111" s="253"/>
      <c r="EEI1111" s="253"/>
      <c r="EEJ1111" s="253"/>
      <c r="EEK1111" s="253"/>
      <c r="EEL1111" s="253"/>
      <c r="EEM1111" s="253"/>
      <c r="EEN1111" s="253"/>
      <c r="EEO1111" s="253"/>
      <c r="EEP1111" s="253"/>
      <c r="EEQ1111" s="253"/>
      <c r="EER1111" s="253"/>
      <c r="EES1111" s="253"/>
      <c r="EET1111" s="253"/>
      <c r="EEU1111" s="253"/>
      <c r="EEV1111" s="253"/>
      <c r="EEW1111" s="253"/>
      <c r="EEX1111" s="253"/>
      <c r="EEY1111" s="253"/>
      <c r="EEZ1111" s="253"/>
      <c r="EFA1111" s="253"/>
      <c r="EFB1111" s="253"/>
      <c r="EFC1111" s="253"/>
      <c r="EFD1111" s="253"/>
      <c r="EFE1111" s="253"/>
      <c r="EFF1111" s="253"/>
      <c r="EFG1111" s="253"/>
      <c r="EFH1111" s="253"/>
      <c r="EFI1111" s="253"/>
      <c r="EFJ1111" s="253"/>
      <c r="EFK1111" s="253"/>
      <c r="EFL1111" s="253"/>
      <c r="EFM1111" s="253"/>
      <c r="EFN1111" s="253"/>
      <c r="EFO1111" s="253"/>
      <c r="EFP1111" s="253"/>
      <c r="EFQ1111" s="253"/>
      <c r="EFR1111" s="253"/>
      <c r="EFS1111" s="253"/>
      <c r="EFT1111" s="253"/>
      <c r="EFU1111" s="253"/>
      <c r="EFV1111" s="253"/>
      <c r="EFW1111" s="253"/>
      <c r="EFX1111" s="253"/>
      <c r="EFY1111" s="253"/>
      <c r="EFZ1111" s="253"/>
      <c r="EGA1111" s="253"/>
      <c r="EGB1111" s="253"/>
      <c r="EGC1111" s="253"/>
      <c r="EGD1111" s="253"/>
      <c r="EGE1111" s="253"/>
      <c r="EGF1111" s="253"/>
      <c r="EGG1111" s="253"/>
      <c r="EGH1111" s="253"/>
      <c r="EGI1111" s="253"/>
      <c r="EGJ1111" s="253"/>
      <c r="EGK1111" s="253"/>
      <c r="EGL1111" s="253"/>
      <c r="EGM1111" s="253"/>
      <c r="EGN1111" s="253"/>
      <c r="EGO1111" s="253"/>
      <c r="EGP1111" s="253"/>
      <c r="EGQ1111" s="253"/>
      <c r="EGR1111" s="253"/>
      <c r="EGS1111" s="253"/>
      <c r="EGT1111" s="253"/>
      <c r="EGU1111" s="253"/>
      <c r="EGV1111" s="253"/>
      <c r="EGW1111" s="253"/>
      <c r="EGX1111" s="253"/>
      <c r="EGY1111" s="253"/>
      <c r="EGZ1111" s="253"/>
      <c r="EHA1111" s="253"/>
      <c r="EHB1111" s="253"/>
      <c r="EHC1111" s="253"/>
      <c r="EHD1111" s="253"/>
      <c r="EHE1111" s="253"/>
      <c r="EHF1111" s="253"/>
      <c r="EHG1111" s="253"/>
      <c r="EHH1111" s="253"/>
      <c r="EHI1111" s="253"/>
      <c r="EHJ1111" s="253"/>
      <c r="EHK1111" s="253"/>
      <c r="EHL1111" s="253"/>
      <c r="EHM1111" s="253"/>
      <c r="EHN1111" s="253"/>
      <c r="EHO1111" s="253"/>
      <c r="EHP1111" s="253"/>
      <c r="EHQ1111" s="253"/>
      <c r="EHR1111" s="253"/>
      <c r="EHS1111" s="253"/>
      <c r="EHT1111" s="253"/>
      <c r="EHU1111" s="253"/>
      <c r="EHV1111" s="253"/>
      <c r="EHW1111" s="253"/>
      <c r="EHX1111" s="253"/>
      <c r="EHY1111" s="253"/>
      <c r="EHZ1111" s="253"/>
      <c r="EIA1111" s="253"/>
      <c r="EIB1111" s="253"/>
      <c r="EIC1111" s="253"/>
      <c r="EID1111" s="253"/>
      <c r="EIE1111" s="253"/>
      <c r="EIF1111" s="253"/>
      <c r="EIG1111" s="253"/>
      <c r="EIH1111" s="253"/>
      <c r="EII1111" s="253"/>
      <c r="EIJ1111" s="253"/>
      <c r="EIK1111" s="253"/>
      <c r="EIL1111" s="253"/>
      <c r="EIM1111" s="253"/>
      <c r="EIN1111" s="253"/>
      <c r="EIO1111" s="253"/>
      <c r="EIP1111" s="253"/>
      <c r="EIQ1111" s="253"/>
      <c r="EIR1111" s="253"/>
      <c r="EIS1111" s="253"/>
      <c r="EIT1111" s="253"/>
      <c r="EIU1111" s="253"/>
      <c r="EIV1111" s="253"/>
      <c r="EIW1111" s="253"/>
      <c r="EIX1111" s="253"/>
      <c r="EIY1111" s="253"/>
      <c r="EIZ1111" s="253"/>
      <c r="EJA1111" s="253"/>
      <c r="EJB1111" s="253"/>
      <c r="EJC1111" s="253"/>
      <c r="EJD1111" s="253"/>
      <c r="EJE1111" s="253"/>
      <c r="EJF1111" s="253"/>
      <c r="EJG1111" s="253"/>
      <c r="EJH1111" s="253"/>
      <c r="EJI1111" s="253"/>
      <c r="EJJ1111" s="253"/>
      <c r="EJK1111" s="253"/>
      <c r="EJL1111" s="253"/>
      <c r="EJM1111" s="253"/>
      <c r="EJN1111" s="253"/>
      <c r="EJO1111" s="253"/>
      <c r="EJP1111" s="253"/>
      <c r="EJQ1111" s="253"/>
      <c r="EJR1111" s="253"/>
      <c r="EJS1111" s="253"/>
      <c r="EJT1111" s="253"/>
      <c r="EJU1111" s="253"/>
      <c r="EJV1111" s="253"/>
      <c r="EJW1111" s="253"/>
      <c r="EJX1111" s="253"/>
      <c r="EJY1111" s="253"/>
      <c r="EJZ1111" s="253"/>
      <c r="EKA1111" s="253"/>
      <c r="EKB1111" s="253"/>
      <c r="EKC1111" s="253"/>
      <c r="EKD1111" s="253"/>
      <c r="EKE1111" s="253"/>
      <c r="EKF1111" s="253"/>
      <c r="EKG1111" s="253"/>
      <c r="EKH1111" s="253"/>
      <c r="EKI1111" s="253"/>
      <c r="EKJ1111" s="253"/>
      <c r="EKK1111" s="253"/>
      <c r="EKL1111" s="253"/>
      <c r="EKM1111" s="253"/>
      <c r="EKN1111" s="253"/>
      <c r="EKO1111" s="253"/>
      <c r="EKP1111" s="253"/>
      <c r="EKQ1111" s="253"/>
      <c r="EKR1111" s="253"/>
      <c r="EKS1111" s="253"/>
      <c r="EKT1111" s="253"/>
      <c r="EKU1111" s="253"/>
      <c r="EKV1111" s="253"/>
      <c r="EKW1111" s="253"/>
      <c r="EKX1111" s="253"/>
      <c r="EKY1111" s="253"/>
      <c r="EKZ1111" s="253"/>
      <c r="ELA1111" s="253"/>
      <c r="ELB1111" s="253"/>
      <c r="ELC1111" s="253"/>
      <c r="ELD1111" s="253"/>
      <c r="ELE1111" s="253"/>
      <c r="ELF1111" s="253"/>
      <c r="ELG1111" s="253"/>
      <c r="ELH1111" s="253"/>
      <c r="ELI1111" s="253"/>
      <c r="ELJ1111" s="253"/>
      <c r="ELK1111" s="253"/>
      <c r="ELL1111" s="253"/>
      <c r="ELM1111" s="253"/>
      <c r="ELN1111" s="253"/>
      <c r="ELO1111" s="253"/>
      <c r="ELP1111" s="253"/>
      <c r="ELQ1111" s="253"/>
      <c r="ELR1111" s="253"/>
      <c r="ELS1111" s="253"/>
      <c r="ELT1111" s="253"/>
      <c r="ELU1111" s="253"/>
      <c r="ELV1111" s="253"/>
      <c r="ELW1111" s="253"/>
      <c r="ELX1111" s="253"/>
      <c r="ELY1111" s="253"/>
      <c r="ELZ1111" s="253"/>
      <c r="EMA1111" s="253"/>
      <c r="EMB1111" s="253"/>
      <c r="EMC1111" s="253"/>
      <c r="EMD1111" s="253"/>
      <c r="EME1111" s="253"/>
      <c r="EMF1111" s="253"/>
      <c r="EMG1111" s="253"/>
      <c r="EMH1111" s="253"/>
      <c r="EMI1111" s="253"/>
      <c r="EMJ1111" s="253"/>
      <c r="EMK1111" s="253"/>
      <c r="EML1111" s="253"/>
      <c r="EMM1111" s="253"/>
      <c r="EMN1111" s="253"/>
      <c r="EMO1111" s="253"/>
      <c r="EMP1111" s="253"/>
      <c r="EMQ1111" s="253"/>
      <c r="EMR1111" s="253"/>
      <c r="EMS1111" s="253"/>
      <c r="EMT1111" s="253"/>
      <c r="EMU1111" s="253"/>
      <c r="EMV1111" s="253"/>
      <c r="EMW1111" s="253"/>
      <c r="EMX1111" s="253"/>
      <c r="EMY1111" s="253"/>
      <c r="EMZ1111" s="253"/>
      <c r="ENA1111" s="253"/>
      <c r="ENB1111" s="253"/>
      <c r="ENC1111" s="253"/>
      <c r="END1111" s="253"/>
      <c r="ENE1111" s="253"/>
      <c r="ENF1111" s="253"/>
      <c r="ENG1111" s="253"/>
      <c r="ENH1111" s="253"/>
      <c r="ENI1111" s="253"/>
      <c r="ENJ1111" s="253"/>
      <c r="ENK1111" s="253"/>
      <c r="ENL1111" s="253"/>
      <c r="ENM1111" s="253"/>
      <c r="ENN1111" s="253"/>
      <c r="ENO1111" s="253"/>
      <c r="ENP1111" s="253"/>
      <c r="ENQ1111" s="253"/>
      <c r="ENR1111" s="253"/>
      <c r="ENS1111" s="253"/>
      <c r="ENT1111" s="253"/>
      <c r="ENU1111" s="253"/>
      <c r="ENV1111" s="253"/>
      <c r="ENW1111" s="253"/>
      <c r="ENX1111" s="253"/>
      <c r="ENY1111" s="253"/>
      <c r="ENZ1111" s="253"/>
      <c r="EOA1111" s="253"/>
      <c r="EOB1111" s="253"/>
      <c r="EOC1111" s="253"/>
      <c r="EOD1111" s="253"/>
      <c r="EOE1111" s="253"/>
      <c r="EOF1111" s="253"/>
      <c r="EOG1111" s="253"/>
      <c r="EOH1111" s="253"/>
      <c r="EOI1111" s="253"/>
      <c r="EOJ1111" s="253"/>
      <c r="EOK1111" s="253"/>
      <c r="EOL1111" s="253"/>
      <c r="EOM1111" s="253"/>
      <c r="EON1111" s="253"/>
      <c r="EOO1111" s="253"/>
      <c r="EOP1111" s="253"/>
      <c r="EOQ1111" s="253"/>
      <c r="EOR1111" s="253"/>
      <c r="EOS1111" s="253"/>
      <c r="EOT1111" s="253"/>
      <c r="EOU1111" s="253"/>
      <c r="EOV1111" s="253"/>
      <c r="EOW1111" s="253"/>
      <c r="EOX1111" s="253"/>
      <c r="EOY1111" s="253"/>
      <c r="EOZ1111" s="253"/>
      <c r="EPA1111" s="253"/>
      <c r="EPB1111" s="253"/>
      <c r="EPC1111" s="253"/>
      <c r="EPD1111" s="253"/>
      <c r="EPE1111" s="253"/>
      <c r="EPF1111" s="253"/>
      <c r="EPG1111" s="253"/>
      <c r="EPH1111" s="253"/>
      <c r="EPI1111" s="253"/>
      <c r="EPJ1111" s="253"/>
      <c r="EPK1111" s="253"/>
      <c r="EPL1111" s="253"/>
      <c r="EPM1111" s="253"/>
      <c r="EPN1111" s="253"/>
      <c r="EPO1111" s="253"/>
      <c r="EPP1111" s="253"/>
      <c r="EPQ1111" s="253"/>
      <c r="EPR1111" s="253"/>
      <c r="EPS1111" s="253"/>
      <c r="EPT1111" s="253"/>
      <c r="EPU1111" s="253"/>
      <c r="EPV1111" s="253"/>
      <c r="EPW1111" s="253"/>
      <c r="EPX1111" s="253"/>
      <c r="EPY1111" s="253"/>
      <c r="EPZ1111" s="253"/>
      <c r="EQA1111" s="253"/>
      <c r="EQB1111" s="253"/>
      <c r="EQC1111" s="253"/>
      <c r="EQD1111" s="253"/>
      <c r="EQE1111" s="253"/>
      <c r="EQF1111" s="253"/>
      <c r="EQG1111" s="253"/>
      <c r="EQH1111" s="253"/>
      <c r="EQI1111" s="253"/>
      <c r="EQJ1111" s="253"/>
      <c r="EQK1111" s="253"/>
      <c r="EQL1111" s="253"/>
      <c r="EQM1111" s="253"/>
      <c r="EQN1111" s="253"/>
      <c r="EQO1111" s="253"/>
      <c r="EQP1111" s="253"/>
      <c r="EQQ1111" s="253"/>
      <c r="EQR1111" s="253"/>
      <c r="EQS1111" s="253"/>
      <c r="EQT1111" s="253"/>
      <c r="EQU1111" s="253"/>
      <c r="EQV1111" s="253"/>
      <c r="EQW1111" s="253"/>
      <c r="EQX1111" s="253"/>
      <c r="EQY1111" s="253"/>
      <c r="EQZ1111" s="253"/>
      <c r="ERA1111" s="253"/>
      <c r="ERB1111" s="253"/>
      <c r="ERC1111" s="253"/>
      <c r="ERD1111" s="253"/>
      <c r="ERE1111" s="253"/>
      <c r="ERF1111" s="253"/>
      <c r="ERG1111" s="253"/>
      <c r="ERH1111" s="253"/>
      <c r="ERI1111" s="253"/>
      <c r="ERJ1111" s="253"/>
      <c r="ERK1111" s="253"/>
      <c r="ERL1111" s="253"/>
      <c r="ERM1111" s="253"/>
      <c r="ERN1111" s="253"/>
      <c r="ERO1111" s="253"/>
      <c r="ERP1111" s="253"/>
      <c r="ERQ1111" s="253"/>
      <c r="ERR1111" s="253"/>
      <c r="ERS1111" s="253"/>
      <c r="ERT1111" s="253"/>
      <c r="ERU1111" s="253"/>
      <c r="ERV1111" s="253"/>
      <c r="ERW1111" s="253"/>
      <c r="ERX1111" s="253"/>
      <c r="ERY1111" s="253"/>
      <c r="ERZ1111" s="253"/>
      <c r="ESA1111" s="253"/>
      <c r="ESB1111" s="253"/>
      <c r="ESC1111" s="253"/>
      <c r="ESD1111" s="253"/>
      <c r="ESE1111" s="253"/>
      <c r="ESF1111" s="253"/>
      <c r="ESG1111" s="253"/>
      <c r="ESH1111" s="253"/>
      <c r="ESI1111" s="253"/>
      <c r="ESJ1111" s="253"/>
      <c r="ESK1111" s="253"/>
      <c r="ESL1111" s="253"/>
      <c r="ESM1111" s="253"/>
      <c r="ESN1111" s="253"/>
      <c r="ESO1111" s="253"/>
      <c r="ESP1111" s="253"/>
      <c r="ESQ1111" s="253"/>
      <c r="ESR1111" s="253"/>
      <c r="ESS1111" s="253"/>
      <c r="EST1111" s="253"/>
      <c r="ESU1111" s="253"/>
      <c r="ESV1111" s="253"/>
      <c r="ESW1111" s="253"/>
      <c r="ESX1111" s="253"/>
      <c r="ESY1111" s="253"/>
      <c r="ESZ1111" s="253"/>
      <c r="ETA1111" s="253"/>
      <c r="ETB1111" s="253"/>
      <c r="ETC1111" s="253"/>
      <c r="ETD1111" s="253"/>
      <c r="ETE1111" s="253"/>
      <c r="ETF1111" s="253"/>
      <c r="ETG1111" s="253"/>
      <c r="ETH1111" s="253"/>
      <c r="ETI1111" s="253"/>
      <c r="ETJ1111" s="253"/>
      <c r="ETK1111" s="253"/>
      <c r="ETL1111" s="253"/>
      <c r="ETM1111" s="253"/>
      <c r="ETN1111" s="253"/>
      <c r="ETO1111" s="253"/>
      <c r="ETP1111" s="253"/>
      <c r="ETQ1111" s="253"/>
      <c r="ETR1111" s="253"/>
      <c r="ETS1111" s="253"/>
      <c r="ETT1111" s="253"/>
      <c r="ETU1111" s="253"/>
      <c r="ETV1111" s="253"/>
      <c r="ETW1111" s="253"/>
      <c r="ETX1111" s="253"/>
      <c r="ETY1111" s="253"/>
      <c r="ETZ1111" s="253"/>
      <c r="EUA1111" s="253"/>
      <c r="EUB1111" s="253"/>
      <c r="EUC1111" s="253"/>
      <c r="EUD1111" s="253"/>
      <c r="EUE1111" s="253"/>
      <c r="EUF1111" s="253"/>
      <c r="EUG1111" s="253"/>
      <c r="EUH1111" s="253"/>
      <c r="EUI1111" s="253"/>
      <c r="EUJ1111" s="253"/>
      <c r="EUK1111" s="253"/>
      <c r="EUL1111" s="253"/>
      <c r="EUM1111" s="253"/>
      <c r="EUN1111" s="253"/>
      <c r="EUO1111" s="253"/>
      <c r="EUP1111" s="253"/>
      <c r="EUQ1111" s="253"/>
      <c r="EUR1111" s="253"/>
      <c r="EUS1111" s="253"/>
      <c r="EUT1111" s="253"/>
      <c r="EUU1111" s="253"/>
      <c r="EUV1111" s="253"/>
      <c r="EUW1111" s="253"/>
      <c r="EUX1111" s="253"/>
      <c r="EUY1111" s="253"/>
      <c r="EUZ1111" s="253"/>
      <c r="EVA1111" s="253"/>
      <c r="EVB1111" s="253"/>
      <c r="EVC1111" s="253"/>
      <c r="EVD1111" s="253"/>
      <c r="EVE1111" s="253"/>
      <c r="EVF1111" s="253"/>
      <c r="EVG1111" s="253"/>
      <c r="EVH1111" s="253"/>
      <c r="EVI1111" s="253"/>
      <c r="EVJ1111" s="253"/>
      <c r="EVK1111" s="253"/>
      <c r="EVL1111" s="253"/>
      <c r="EVM1111" s="253"/>
      <c r="EVN1111" s="253"/>
      <c r="EVO1111" s="253"/>
      <c r="EVP1111" s="253"/>
      <c r="EVQ1111" s="253"/>
      <c r="EVR1111" s="253"/>
      <c r="EVS1111" s="253"/>
      <c r="EVT1111" s="253"/>
      <c r="EVU1111" s="253"/>
      <c r="EVV1111" s="253"/>
      <c r="EVW1111" s="253"/>
      <c r="EVX1111" s="253"/>
      <c r="EVY1111" s="253"/>
      <c r="EVZ1111" s="253"/>
      <c r="EWA1111" s="253"/>
      <c r="EWB1111" s="253"/>
      <c r="EWC1111" s="253"/>
      <c r="EWD1111" s="253"/>
      <c r="EWE1111" s="253"/>
      <c r="EWF1111" s="253"/>
      <c r="EWG1111" s="253"/>
      <c r="EWH1111" s="253"/>
      <c r="EWI1111" s="253"/>
      <c r="EWJ1111" s="253"/>
      <c r="EWK1111" s="253"/>
      <c r="EWL1111" s="253"/>
      <c r="EWM1111" s="253"/>
      <c r="EWN1111" s="253"/>
      <c r="EWO1111" s="253"/>
      <c r="EWP1111" s="253"/>
      <c r="EWQ1111" s="253"/>
      <c r="EWR1111" s="253"/>
      <c r="EWS1111" s="253"/>
      <c r="EWT1111" s="253"/>
      <c r="EWU1111" s="253"/>
      <c r="EWV1111" s="253"/>
      <c r="EWW1111" s="253"/>
      <c r="EWX1111" s="253"/>
      <c r="EWY1111" s="253"/>
      <c r="EWZ1111" s="253"/>
      <c r="EXA1111" s="253"/>
      <c r="EXB1111" s="253"/>
      <c r="EXC1111" s="253"/>
      <c r="EXD1111" s="253"/>
      <c r="EXE1111" s="253"/>
      <c r="EXF1111" s="253"/>
      <c r="EXG1111" s="253"/>
      <c r="EXH1111" s="253"/>
      <c r="EXI1111" s="253"/>
      <c r="EXJ1111" s="253"/>
      <c r="EXK1111" s="253"/>
      <c r="EXL1111" s="253"/>
      <c r="EXM1111" s="253"/>
      <c r="EXN1111" s="253"/>
      <c r="EXO1111" s="253"/>
      <c r="EXP1111" s="253"/>
      <c r="EXQ1111" s="253"/>
      <c r="EXR1111" s="253"/>
      <c r="EXS1111" s="253"/>
      <c r="EXT1111" s="253"/>
      <c r="EXU1111" s="253"/>
      <c r="EXV1111" s="253"/>
      <c r="EXW1111" s="253"/>
      <c r="EXX1111" s="253"/>
      <c r="EXY1111" s="253"/>
      <c r="EXZ1111" s="253"/>
      <c r="EYA1111" s="253"/>
      <c r="EYB1111" s="253"/>
      <c r="EYC1111" s="253"/>
      <c r="EYD1111" s="253"/>
      <c r="EYE1111" s="253"/>
      <c r="EYF1111" s="253"/>
      <c r="EYG1111" s="253"/>
      <c r="EYH1111" s="253"/>
      <c r="EYI1111" s="253"/>
      <c r="EYJ1111" s="253"/>
      <c r="EYK1111" s="253"/>
      <c r="EYL1111" s="253"/>
      <c r="EYM1111" s="253"/>
      <c r="EYN1111" s="253"/>
      <c r="EYO1111" s="253"/>
      <c r="EYP1111" s="253"/>
      <c r="EYQ1111" s="253"/>
      <c r="EYR1111" s="253"/>
      <c r="EYS1111" s="253"/>
      <c r="EYT1111" s="253"/>
      <c r="EYU1111" s="253"/>
      <c r="EYV1111" s="253"/>
      <c r="EYW1111" s="253"/>
      <c r="EYX1111" s="253"/>
      <c r="EYY1111" s="253"/>
      <c r="EYZ1111" s="253"/>
      <c r="EZA1111" s="253"/>
      <c r="EZB1111" s="253"/>
      <c r="EZC1111" s="253"/>
      <c r="EZD1111" s="253"/>
      <c r="EZE1111" s="253"/>
      <c r="EZF1111" s="253"/>
      <c r="EZG1111" s="253"/>
      <c r="EZH1111" s="253"/>
      <c r="EZI1111" s="253"/>
      <c r="EZJ1111" s="253"/>
      <c r="EZK1111" s="253"/>
      <c r="EZL1111" s="253"/>
      <c r="EZM1111" s="253"/>
      <c r="EZN1111" s="253"/>
      <c r="EZO1111" s="253"/>
      <c r="EZP1111" s="253"/>
      <c r="EZQ1111" s="253"/>
      <c r="EZR1111" s="253"/>
      <c r="EZS1111" s="253"/>
      <c r="EZT1111" s="253"/>
      <c r="EZU1111" s="253"/>
      <c r="EZV1111" s="253"/>
      <c r="EZW1111" s="253"/>
      <c r="EZX1111" s="253"/>
      <c r="EZY1111" s="253"/>
      <c r="EZZ1111" s="253"/>
      <c r="FAA1111" s="253"/>
      <c r="FAB1111" s="253"/>
      <c r="FAC1111" s="253"/>
      <c r="FAD1111" s="253"/>
      <c r="FAE1111" s="253"/>
      <c r="FAF1111" s="253"/>
      <c r="FAG1111" s="253"/>
      <c r="FAH1111" s="253"/>
      <c r="FAI1111" s="253"/>
      <c r="FAJ1111" s="253"/>
      <c r="FAK1111" s="253"/>
      <c r="FAL1111" s="253"/>
      <c r="FAM1111" s="253"/>
      <c r="FAN1111" s="253"/>
      <c r="FAO1111" s="253"/>
      <c r="FAP1111" s="253"/>
      <c r="FAQ1111" s="253"/>
      <c r="FAR1111" s="253"/>
      <c r="FAS1111" s="253"/>
      <c r="FAT1111" s="253"/>
      <c r="FAU1111" s="253"/>
      <c r="FAV1111" s="253"/>
      <c r="FAW1111" s="253"/>
      <c r="FAX1111" s="253"/>
      <c r="FAY1111" s="253"/>
      <c r="FAZ1111" s="253"/>
      <c r="FBA1111" s="253"/>
      <c r="FBB1111" s="253"/>
      <c r="FBC1111" s="253"/>
      <c r="FBD1111" s="253"/>
      <c r="FBE1111" s="253"/>
      <c r="FBF1111" s="253"/>
      <c r="FBG1111" s="253"/>
      <c r="FBH1111" s="253"/>
      <c r="FBI1111" s="253"/>
      <c r="FBJ1111" s="253"/>
      <c r="FBK1111" s="253"/>
      <c r="FBL1111" s="253"/>
      <c r="FBM1111" s="253"/>
      <c r="FBN1111" s="253"/>
      <c r="FBO1111" s="253"/>
      <c r="FBP1111" s="253"/>
      <c r="FBQ1111" s="253"/>
      <c r="FBR1111" s="253"/>
      <c r="FBS1111" s="253"/>
      <c r="FBT1111" s="253"/>
      <c r="FBU1111" s="253"/>
      <c r="FBV1111" s="253"/>
      <c r="FBW1111" s="253"/>
      <c r="FBX1111" s="253"/>
      <c r="FBY1111" s="253"/>
      <c r="FBZ1111" s="253"/>
      <c r="FCA1111" s="253"/>
      <c r="FCB1111" s="253"/>
      <c r="FCC1111" s="253"/>
      <c r="FCD1111" s="253"/>
      <c r="FCE1111" s="253"/>
      <c r="FCF1111" s="253"/>
      <c r="FCG1111" s="253"/>
      <c r="FCH1111" s="253"/>
      <c r="FCI1111" s="253"/>
      <c r="FCJ1111" s="253"/>
      <c r="FCK1111" s="253"/>
      <c r="FCL1111" s="253"/>
      <c r="FCM1111" s="253"/>
      <c r="FCN1111" s="253"/>
      <c r="FCO1111" s="253"/>
      <c r="FCP1111" s="253"/>
      <c r="FCQ1111" s="253"/>
      <c r="FCR1111" s="253"/>
      <c r="FCS1111" s="253"/>
      <c r="FCT1111" s="253"/>
      <c r="FCU1111" s="253"/>
      <c r="FCV1111" s="253"/>
      <c r="FCW1111" s="253"/>
      <c r="FCX1111" s="253"/>
      <c r="FCY1111" s="253"/>
      <c r="FCZ1111" s="253"/>
      <c r="FDA1111" s="253"/>
      <c r="FDB1111" s="253"/>
      <c r="FDC1111" s="253"/>
      <c r="FDD1111" s="253"/>
      <c r="FDE1111" s="253"/>
      <c r="FDF1111" s="253"/>
      <c r="FDG1111" s="253"/>
      <c r="FDH1111" s="253"/>
      <c r="FDI1111" s="253"/>
      <c r="FDJ1111" s="253"/>
      <c r="FDK1111" s="253"/>
      <c r="FDL1111" s="253"/>
      <c r="FDM1111" s="253"/>
      <c r="FDN1111" s="253"/>
      <c r="FDO1111" s="253"/>
      <c r="FDP1111" s="253"/>
      <c r="FDQ1111" s="253"/>
      <c r="FDR1111" s="253"/>
      <c r="FDS1111" s="253"/>
      <c r="FDT1111" s="253"/>
      <c r="FDU1111" s="253"/>
      <c r="FDV1111" s="253"/>
      <c r="FDW1111" s="253"/>
      <c r="FDX1111" s="253"/>
      <c r="FDY1111" s="253"/>
      <c r="FDZ1111" s="253"/>
      <c r="FEA1111" s="253"/>
      <c r="FEB1111" s="253"/>
      <c r="FEC1111" s="253"/>
      <c r="FED1111" s="253"/>
      <c r="FEE1111" s="253"/>
      <c r="FEF1111" s="253"/>
      <c r="FEG1111" s="253"/>
      <c r="FEH1111" s="253"/>
      <c r="FEI1111" s="253"/>
      <c r="FEJ1111" s="253"/>
      <c r="FEK1111" s="253"/>
      <c r="FEL1111" s="253"/>
      <c r="FEM1111" s="253"/>
      <c r="FEN1111" s="253"/>
      <c r="FEO1111" s="253"/>
      <c r="FEP1111" s="253"/>
      <c r="FEQ1111" s="253"/>
      <c r="FER1111" s="253"/>
      <c r="FES1111" s="253"/>
      <c r="FET1111" s="253"/>
      <c r="FEU1111" s="253"/>
      <c r="FEV1111" s="253"/>
      <c r="FEW1111" s="253"/>
      <c r="FEX1111" s="253"/>
      <c r="FEY1111" s="253"/>
      <c r="FEZ1111" s="253"/>
      <c r="FFA1111" s="253"/>
      <c r="FFB1111" s="253"/>
      <c r="FFC1111" s="253"/>
      <c r="FFD1111" s="253"/>
      <c r="FFE1111" s="253"/>
      <c r="FFF1111" s="253"/>
      <c r="FFG1111" s="253"/>
      <c r="FFH1111" s="253"/>
      <c r="FFI1111" s="253"/>
      <c r="FFJ1111" s="253"/>
      <c r="FFK1111" s="253"/>
      <c r="FFL1111" s="253"/>
      <c r="FFM1111" s="253"/>
      <c r="FFN1111" s="253"/>
      <c r="FFO1111" s="253"/>
      <c r="FFP1111" s="253"/>
      <c r="FFQ1111" s="253"/>
      <c r="FFR1111" s="253"/>
      <c r="FFS1111" s="253"/>
      <c r="FFT1111" s="253"/>
      <c r="FFU1111" s="253"/>
      <c r="FFV1111" s="253"/>
      <c r="FFW1111" s="253"/>
      <c r="FFX1111" s="253"/>
      <c r="FFY1111" s="253"/>
      <c r="FFZ1111" s="253"/>
      <c r="FGA1111" s="253"/>
      <c r="FGB1111" s="253"/>
      <c r="FGC1111" s="253"/>
      <c r="FGD1111" s="253"/>
      <c r="FGE1111" s="253"/>
      <c r="FGF1111" s="253"/>
      <c r="FGG1111" s="253"/>
      <c r="FGH1111" s="253"/>
      <c r="FGI1111" s="253"/>
      <c r="FGJ1111" s="253"/>
      <c r="FGK1111" s="253"/>
      <c r="FGL1111" s="253"/>
      <c r="FGM1111" s="253"/>
      <c r="FGN1111" s="253"/>
      <c r="FGO1111" s="253"/>
      <c r="FGP1111" s="253"/>
      <c r="FGQ1111" s="253"/>
      <c r="FGR1111" s="253"/>
      <c r="FGS1111" s="253"/>
      <c r="FGT1111" s="253"/>
      <c r="FGU1111" s="253"/>
      <c r="FGV1111" s="253"/>
      <c r="FGW1111" s="253"/>
      <c r="FGX1111" s="253"/>
      <c r="FGY1111" s="253"/>
      <c r="FGZ1111" s="253"/>
      <c r="FHA1111" s="253"/>
      <c r="FHB1111" s="253"/>
      <c r="FHC1111" s="253"/>
      <c r="FHD1111" s="253"/>
      <c r="FHE1111" s="253"/>
      <c r="FHF1111" s="253"/>
      <c r="FHG1111" s="253"/>
      <c r="FHH1111" s="253"/>
      <c r="FHI1111" s="253"/>
      <c r="FHJ1111" s="253"/>
      <c r="FHK1111" s="253"/>
      <c r="FHL1111" s="253"/>
      <c r="FHM1111" s="253"/>
      <c r="FHN1111" s="253"/>
      <c r="FHO1111" s="253"/>
      <c r="FHP1111" s="253"/>
      <c r="FHQ1111" s="253"/>
      <c r="FHR1111" s="253"/>
      <c r="FHS1111" s="253"/>
      <c r="FHT1111" s="253"/>
      <c r="FHU1111" s="253"/>
      <c r="FHV1111" s="253"/>
      <c r="FHW1111" s="253"/>
      <c r="FHX1111" s="253"/>
      <c r="FHY1111" s="253"/>
      <c r="FHZ1111" s="253"/>
      <c r="FIA1111" s="253"/>
      <c r="FIB1111" s="253"/>
      <c r="FIC1111" s="253"/>
      <c r="FID1111" s="253"/>
      <c r="FIE1111" s="253"/>
      <c r="FIF1111" s="253"/>
      <c r="FIG1111" s="253"/>
      <c r="FIH1111" s="253"/>
      <c r="FII1111" s="253"/>
      <c r="FIJ1111" s="253"/>
      <c r="FIK1111" s="253"/>
      <c r="FIL1111" s="253"/>
      <c r="FIM1111" s="253"/>
      <c r="FIN1111" s="253"/>
      <c r="FIO1111" s="253"/>
      <c r="FIP1111" s="253"/>
      <c r="FIQ1111" s="253"/>
      <c r="FIR1111" s="253"/>
      <c r="FIS1111" s="253"/>
      <c r="FIT1111" s="253"/>
      <c r="FIU1111" s="253"/>
      <c r="FIV1111" s="253"/>
      <c r="FIW1111" s="253"/>
      <c r="FIX1111" s="253"/>
      <c r="FIY1111" s="253"/>
      <c r="FIZ1111" s="253"/>
      <c r="FJA1111" s="253"/>
      <c r="FJB1111" s="253"/>
      <c r="FJC1111" s="253"/>
      <c r="FJD1111" s="253"/>
      <c r="FJE1111" s="253"/>
      <c r="FJF1111" s="253"/>
      <c r="FJG1111" s="253"/>
      <c r="FJH1111" s="253"/>
      <c r="FJI1111" s="253"/>
      <c r="FJJ1111" s="253"/>
      <c r="FJK1111" s="253"/>
      <c r="FJL1111" s="253"/>
      <c r="FJM1111" s="253"/>
      <c r="FJN1111" s="253"/>
      <c r="FJO1111" s="253"/>
      <c r="FJP1111" s="253"/>
      <c r="FJQ1111" s="253"/>
      <c r="FJR1111" s="253"/>
      <c r="FJS1111" s="253"/>
      <c r="FJT1111" s="253"/>
      <c r="FJU1111" s="253"/>
      <c r="FJV1111" s="253"/>
      <c r="FJW1111" s="253"/>
      <c r="FJX1111" s="253"/>
      <c r="FJY1111" s="253"/>
      <c r="FJZ1111" s="253"/>
      <c r="FKA1111" s="253"/>
      <c r="FKB1111" s="253"/>
      <c r="FKC1111" s="253"/>
      <c r="FKD1111" s="253"/>
      <c r="FKE1111" s="253"/>
      <c r="FKF1111" s="253"/>
      <c r="FKG1111" s="253"/>
      <c r="FKH1111" s="253"/>
      <c r="FKI1111" s="253"/>
      <c r="FKJ1111" s="253"/>
      <c r="FKK1111" s="253"/>
      <c r="FKL1111" s="253"/>
      <c r="FKM1111" s="253"/>
      <c r="FKN1111" s="253"/>
      <c r="FKO1111" s="253"/>
      <c r="FKP1111" s="253"/>
      <c r="FKQ1111" s="253"/>
      <c r="FKR1111" s="253"/>
      <c r="FKS1111" s="253"/>
      <c r="FKT1111" s="253"/>
      <c r="FKU1111" s="253"/>
      <c r="FKV1111" s="253"/>
      <c r="FKW1111" s="253"/>
      <c r="FKX1111" s="253"/>
      <c r="FKY1111" s="253"/>
      <c r="FKZ1111" s="253"/>
      <c r="FLA1111" s="253"/>
      <c r="FLB1111" s="253"/>
      <c r="FLC1111" s="253"/>
      <c r="FLD1111" s="253"/>
      <c r="FLE1111" s="253"/>
      <c r="FLF1111" s="253"/>
      <c r="FLG1111" s="253"/>
      <c r="FLH1111" s="253"/>
      <c r="FLI1111" s="253"/>
      <c r="FLJ1111" s="253"/>
      <c r="FLK1111" s="253"/>
      <c r="FLL1111" s="253"/>
      <c r="FLM1111" s="253"/>
      <c r="FLN1111" s="253"/>
      <c r="FLO1111" s="253"/>
      <c r="FLP1111" s="253"/>
      <c r="FLQ1111" s="253"/>
      <c r="FLR1111" s="253"/>
      <c r="FLS1111" s="253"/>
      <c r="FLT1111" s="253"/>
      <c r="FLU1111" s="253"/>
      <c r="FLV1111" s="253"/>
      <c r="FLW1111" s="253"/>
      <c r="FLX1111" s="253"/>
      <c r="FLY1111" s="253"/>
      <c r="FLZ1111" s="253"/>
      <c r="FMA1111" s="253"/>
      <c r="FMB1111" s="253"/>
      <c r="FMC1111" s="253"/>
      <c r="FMD1111" s="253"/>
      <c r="FME1111" s="253"/>
      <c r="FMF1111" s="253"/>
      <c r="FMG1111" s="253"/>
      <c r="FMH1111" s="253"/>
      <c r="FMI1111" s="253"/>
      <c r="FMJ1111" s="253"/>
      <c r="FMK1111" s="253"/>
      <c r="FML1111" s="253"/>
      <c r="FMM1111" s="253"/>
      <c r="FMN1111" s="253"/>
      <c r="FMO1111" s="253"/>
      <c r="FMP1111" s="253"/>
      <c r="FMQ1111" s="253"/>
      <c r="FMR1111" s="253"/>
      <c r="FMS1111" s="253"/>
      <c r="FMT1111" s="253"/>
      <c r="FMU1111" s="253"/>
      <c r="FMV1111" s="253"/>
      <c r="FMW1111" s="253"/>
      <c r="FMX1111" s="253"/>
      <c r="FMY1111" s="253"/>
      <c r="FMZ1111" s="253"/>
      <c r="FNA1111" s="253"/>
      <c r="FNB1111" s="253"/>
      <c r="FNC1111" s="253"/>
      <c r="FND1111" s="253"/>
      <c r="FNE1111" s="253"/>
      <c r="FNF1111" s="253"/>
      <c r="FNG1111" s="253"/>
      <c r="FNH1111" s="253"/>
      <c r="FNI1111" s="253"/>
      <c r="FNJ1111" s="253"/>
      <c r="FNK1111" s="253"/>
      <c r="FNL1111" s="253"/>
      <c r="FNM1111" s="253"/>
      <c r="FNN1111" s="253"/>
      <c r="FNO1111" s="253"/>
      <c r="FNP1111" s="253"/>
      <c r="FNQ1111" s="253"/>
      <c r="FNR1111" s="253"/>
      <c r="FNS1111" s="253"/>
      <c r="FNT1111" s="253"/>
      <c r="FNU1111" s="253"/>
      <c r="FNV1111" s="253"/>
      <c r="FNW1111" s="253"/>
      <c r="FNX1111" s="253"/>
      <c r="FNY1111" s="253"/>
      <c r="FNZ1111" s="253"/>
      <c r="FOA1111" s="253"/>
      <c r="FOB1111" s="253"/>
      <c r="FOC1111" s="253"/>
      <c r="FOD1111" s="253"/>
      <c r="FOE1111" s="253"/>
      <c r="FOF1111" s="253"/>
      <c r="FOG1111" s="253"/>
      <c r="FOH1111" s="253"/>
      <c r="FOI1111" s="253"/>
      <c r="FOJ1111" s="253"/>
      <c r="FOK1111" s="253"/>
      <c r="FOL1111" s="253"/>
      <c r="FOM1111" s="253"/>
      <c r="FON1111" s="253"/>
      <c r="FOO1111" s="253"/>
      <c r="FOP1111" s="253"/>
      <c r="FOQ1111" s="253"/>
      <c r="FOR1111" s="253"/>
      <c r="FOS1111" s="253"/>
      <c r="FOT1111" s="253"/>
      <c r="FOU1111" s="253"/>
      <c r="FOV1111" s="253"/>
      <c r="FOW1111" s="253"/>
      <c r="FOX1111" s="253"/>
      <c r="FOY1111" s="253"/>
      <c r="FOZ1111" s="253"/>
      <c r="FPA1111" s="253"/>
      <c r="FPB1111" s="253"/>
      <c r="FPC1111" s="253"/>
      <c r="FPD1111" s="253"/>
      <c r="FPE1111" s="253"/>
      <c r="FPF1111" s="253"/>
      <c r="FPG1111" s="253"/>
      <c r="FPH1111" s="253"/>
      <c r="FPI1111" s="253"/>
      <c r="FPJ1111" s="253"/>
      <c r="FPK1111" s="253"/>
      <c r="FPL1111" s="253"/>
      <c r="FPM1111" s="253"/>
      <c r="FPN1111" s="253"/>
      <c r="FPO1111" s="253"/>
      <c r="FPP1111" s="253"/>
      <c r="FPQ1111" s="253"/>
      <c r="FPR1111" s="253"/>
      <c r="FPS1111" s="253"/>
      <c r="FPT1111" s="253"/>
      <c r="FPU1111" s="253"/>
      <c r="FPV1111" s="253"/>
      <c r="FPW1111" s="253"/>
      <c r="FPX1111" s="253"/>
      <c r="FPY1111" s="253"/>
      <c r="FPZ1111" s="253"/>
      <c r="FQA1111" s="253"/>
      <c r="FQB1111" s="253"/>
      <c r="FQC1111" s="253"/>
      <c r="FQD1111" s="253"/>
      <c r="FQE1111" s="253"/>
      <c r="FQF1111" s="253"/>
      <c r="FQG1111" s="253"/>
      <c r="FQH1111" s="253"/>
      <c r="FQI1111" s="253"/>
      <c r="FQJ1111" s="253"/>
      <c r="FQK1111" s="253"/>
      <c r="FQL1111" s="253"/>
      <c r="FQM1111" s="253"/>
      <c r="FQN1111" s="253"/>
      <c r="FQO1111" s="253"/>
      <c r="FQP1111" s="253"/>
      <c r="FQQ1111" s="253"/>
      <c r="FQR1111" s="253"/>
      <c r="FQS1111" s="253"/>
      <c r="FQT1111" s="253"/>
      <c r="FQU1111" s="253"/>
      <c r="FQV1111" s="253"/>
      <c r="FQW1111" s="253"/>
      <c r="FQX1111" s="253"/>
      <c r="FQY1111" s="253"/>
      <c r="FQZ1111" s="253"/>
      <c r="FRA1111" s="253"/>
      <c r="FRB1111" s="253"/>
      <c r="FRC1111" s="253"/>
      <c r="FRD1111" s="253"/>
      <c r="FRE1111" s="253"/>
      <c r="FRF1111" s="253"/>
      <c r="FRG1111" s="253"/>
      <c r="FRH1111" s="253"/>
      <c r="FRI1111" s="253"/>
      <c r="FRJ1111" s="253"/>
      <c r="FRK1111" s="253"/>
      <c r="FRL1111" s="253"/>
      <c r="FRM1111" s="253"/>
      <c r="FRN1111" s="253"/>
      <c r="FRO1111" s="253"/>
      <c r="FRP1111" s="253"/>
      <c r="FRQ1111" s="253"/>
      <c r="FRR1111" s="253"/>
      <c r="FRS1111" s="253"/>
      <c r="FRT1111" s="253"/>
      <c r="FRU1111" s="253"/>
      <c r="FRV1111" s="253"/>
      <c r="FRW1111" s="253"/>
      <c r="FRX1111" s="253"/>
      <c r="FRY1111" s="253"/>
      <c r="FRZ1111" s="253"/>
      <c r="FSA1111" s="253"/>
      <c r="FSB1111" s="253"/>
      <c r="FSC1111" s="253"/>
      <c r="FSD1111" s="253"/>
      <c r="FSE1111" s="253"/>
      <c r="FSF1111" s="253"/>
      <c r="FSG1111" s="253"/>
      <c r="FSH1111" s="253"/>
      <c r="FSI1111" s="253"/>
      <c r="FSJ1111" s="253"/>
      <c r="FSK1111" s="253"/>
      <c r="FSL1111" s="253"/>
      <c r="FSM1111" s="253"/>
      <c r="FSN1111" s="253"/>
      <c r="FSO1111" s="253"/>
      <c r="FSP1111" s="253"/>
      <c r="FSQ1111" s="253"/>
      <c r="FSR1111" s="253"/>
      <c r="FSS1111" s="253"/>
      <c r="FST1111" s="253"/>
      <c r="FSU1111" s="253"/>
      <c r="FSV1111" s="253"/>
      <c r="FSW1111" s="253"/>
      <c r="FSX1111" s="253"/>
      <c r="FSY1111" s="253"/>
      <c r="FSZ1111" s="253"/>
      <c r="FTA1111" s="253"/>
      <c r="FTB1111" s="253"/>
      <c r="FTC1111" s="253"/>
      <c r="FTD1111" s="253"/>
      <c r="FTE1111" s="253"/>
      <c r="FTF1111" s="253"/>
      <c r="FTG1111" s="253"/>
      <c r="FTH1111" s="253"/>
      <c r="FTI1111" s="253"/>
      <c r="FTJ1111" s="253"/>
      <c r="FTK1111" s="253"/>
      <c r="FTL1111" s="253"/>
      <c r="FTM1111" s="253"/>
      <c r="FTN1111" s="253"/>
      <c r="FTO1111" s="253"/>
      <c r="FTP1111" s="253"/>
      <c r="FTQ1111" s="253"/>
      <c r="FTR1111" s="253"/>
      <c r="FTS1111" s="253"/>
      <c r="FTT1111" s="253"/>
      <c r="FTU1111" s="253"/>
      <c r="FTV1111" s="253"/>
      <c r="FTW1111" s="253"/>
      <c r="FTX1111" s="253"/>
      <c r="FTY1111" s="253"/>
      <c r="FTZ1111" s="253"/>
      <c r="FUA1111" s="253"/>
      <c r="FUB1111" s="253"/>
      <c r="FUC1111" s="253"/>
      <c r="FUD1111" s="253"/>
      <c r="FUE1111" s="253"/>
      <c r="FUF1111" s="253"/>
      <c r="FUG1111" s="253"/>
      <c r="FUH1111" s="253"/>
      <c r="FUI1111" s="253"/>
      <c r="FUJ1111" s="253"/>
      <c r="FUK1111" s="253"/>
      <c r="FUL1111" s="253"/>
      <c r="FUM1111" s="253"/>
      <c r="FUN1111" s="253"/>
      <c r="FUO1111" s="253"/>
      <c r="FUP1111" s="253"/>
      <c r="FUQ1111" s="253"/>
      <c r="FUR1111" s="253"/>
      <c r="FUS1111" s="253"/>
      <c r="FUT1111" s="253"/>
      <c r="FUU1111" s="253"/>
      <c r="FUV1111" s="253"/>
      <c r="FUW1111" s="253"/>
      <c r="FUX1111" s="253"/>
      <c r="FUY1111" s="253"/>
      <c r="FUZ1111" s="253"/>
      <c r="FVA1111" s="253"/>
      <c r="FVB1111" s="253"/>
      <c r="FVC1111" s="253"/>
      <c r="FVD1111" s="253"/>
      <c r="FVE1111" s="253"/>
      <c r="FVF1111" s="253"/>
      <c r="FVG1111" s="253"/>
      <c r="FVH1111" s="253"/>
      <c r="FVI1111" s="253"/>
      <c r="FVJ1111" s="253"/>
      <c r="FVK1111" s="253"/>
      <c r="FVL1111" s="253"/>
      <c r="FVM1111" s="253"/>
      <c r="FVN1111" s="253"/>
      <c r="FVO1111" s="253"/>
      <c r="FVP1111" s="253"/>
      <c r="FVQ1111" s="253"/>
      <c r="FVR1111" s="253"/>
      <c r="FVS1111" s="253"/>
      <c r="FVT1111" s="253"/>
      <c r="FVU1111" s="253"/>
      <c r="FVV1111" s="253"/>
      <c r="FVW1111" s="253"/>
      <c r="FVX1111" s="253"/>
      <c r="FVY1111" s="253"/>
      <c r="FVZ1111" s="253"/>
      <c r="FWA1111" s="253"/>
      <c r="FWB1111" s="253"/>
      <c r="FWC1111" s="253"/>
      <c r="FWD1111" s="253"/>
      <c r="FWE1111" s="253"/>
      <c r="FWF1111" s="253"/>
      <c r="FWG1111" s="253"/>
      <c r="FWH1111" s="253"/>
      <c r="FWI1111" s="253"/>
      <c r="FWJ1111" s="253"/>
      <c r="FWK1111" s="253"/>
      <c r="FWL1111" s="253"/>
      <c r="FWM1111" s="253"/>
      <c r="FWN1111" s="253"/>
      <c r="FWO1111" s="253"/>
      <c r="FWP1111" s="253"/>
      <c r="FWQ1111" s="253"/>
      <c r="FWR1111" s="253"/>
      <c r="FWS1111" s="253"/>
      <c r="FWT1111" s="253"/>
      <c r="FWU1111" s="253"/>
      <c r="FWV1111" s="253"/>
      <c r="FWW1111" s="253"/>
      <c r="FWX1111" s="253"/>
      <c r="FWY1111" s="253"/>
      <c r="FWZ1111" s="253"/>
      <c r="FXA1111" s="253"/>
      <c r="FXB1111" s="253"/>
      <c r="FXC1111" s="253"/>
      <c r="FXD1111" s="253"/>
      <c r="FXE1111" s="253"/>
      <c r="FXF1111" s="253"/>
      <c r="FXG1111" s="253"/>
      <c r="FXH1111" s="253"/>
      <c r="FXI1111" s="253"/>
      <c r="FXJ1111" s="253"/>
      <c r="FXK1111" s="253"/>
      <c r="FXL1111" s="253"/>
      <c r="FXM1111" s="253"/>
      <c r="FXN1111" s="253"/>
      <c r="FXO1111" s="253"/>
      <c r="FXP1111" s="253"/>
      <c r="FXQ1111" s="253"/>
      <c r="FXR1111" s="253"/>
      <c r="FXS1111" s="253"/>
      <c r="FXT1111" s="253"/>
      <c r="FXU1111" s="253"/>
      <c r="FXV1111" s="253"/>
      <c r="FXW1111" s="253"/>
      <c r="FXX1111" s="253"/>
      <c r="FXY1111" s="253"/>
      <c r="FXZ1111" s="253"/>
      <c r="FYA1111" s="253"/>
      <c r="FYB1111" s="253"/>
      <c r="FYC1111" s="253"/>
      <c r="FYD1111" s="253"/>
      <c r="FYE1111" s="253"/>
      <c r="FYF1111" s="253"/>
      <c r="FYG1111" s="253"/>
      <c r="FYH1111" s="253"/>
      <c r="FYI1111" s="253"/>
      <c r="FYJ1111" s="253"/>
      <c r="FYK1111" s="253"/>
      <c r="FYL1111" s="253"/>
      <c r="FYM1111" s="253"/>
      <c r="FYN1111" s="253"/>
      <c r="FYO1111" s="253"/>
      <c r="FYP1111" s="253"/>
      <c r="FYQ1111" s="253"/>
      <c r="FYR1111" s="253"/>
      <c r="FYS1111" s="253"/>
      <c r="FYT1111" s="253"/>
      <c r="FYU1111" s="253"/>
      <c r="FYV1111" s="253"/>
      <c r="FYW1111" s="253"/>
      <c r="FYX1111" s="253"/>
      <c r="FYY1111" s="253"/>
      <c r="FYZ1111" s="253"/>
      <c r="FZA1111" s="253"/>
      <c r="FZB1111" s="253"/>
      <c r="FZC1111" s="253"/>
      <c r="FZD1111" s="253"/>
      <c r="FZE1111" s="253"/>
      <c r="FZF1111" s="253"/>
      <c r="FZG1111" s="253"/>
      <c r="FZH1111" s="253"/>
      <c r="FZI1111" s="253"/>
      <c r="FZJ1111" s="253"/>
      <c r="FZK1111" s="253"/>
      <c r="FZL1111" s="253"/>
      <c r="FZM1111" s="253"/>
      <c r="FZN1111" s="253"/>
      <c r="FZO1111" s="253"/>
      <c r="FZP1111" s="253"/>
      <c r="FZQ1111" s="253"/>
      <c r="FZR1111" s="253"/>
      <c r="FZS1111" s="253"/>
      <c r="FZT1111" s="253"/>
      <c r="FZU1111" s="253"/>
      <c r="FZV1111" s="253"/>
      <c r="FZW1111" s="253"/>
      <c r="FZX1111" s="253"/>
      <c r="FZY1111" s="253"/>
      <c r="FZZ1111" s="253"/>
      <c r="GAA1111" s="253"/>
      <c r="GAB1111" s="253"/>
      <c r="GAC1111" s="253"/>
      <c r="GAD1111" s="253"/>
      <c r="GAE1111" s="253"/>
      <c r="GAF1111" s="253"/>
      <c r="GAG1111" s="253"/>
      <c r="GAH1111" s="253"/>
      <c r="GAI1111" s="253"/>
      <c r="GAJ1111" s="253"/>
      <c r="GAK1111" s="253"/>
      <c r="GAL1111" s="253"/>
      <c r="GAM1111" s="253"/>
      <c r="GAN1111" s="253"/>
      <c r="GAO1111" s="253"/>
      <c r="GAP1111" s="253"/>
      <c r="GAQ1111" s="253"/>
      <c r="GAR1111" s="253"/>
      <c r="GAS1111" s="253"/>
      <c r="GAT1111" s="253"/>
      <c r="GAU1111" s="253"/>
      <c r="GAV1111" s="253"/>
      <c r="GAW1111" s="253"/>
      <c r="GAX1111" s="253"/>
      <c r="GAY1111" s="253"/>
      <c r="GAZ1111" s="253"/>
      <c r="GBA1111" s="253"/>
      <c r="GBB1111" s="253"/>
      <c r="GBC1111" s="253"/>
      <c r="GBD1111" s="253"/>
      <c r="GBE1111" s="253"/>
      <c r="GBF1111" s="253"/>
      <c r="GBG1111" s="253"/>
      <c r="GBH1111" s="253"/>
      <c r="GBI1111" s="253"/>
      <c r="GBJ1111" s="253"/>
      <c r="GBK1111" s="253"/>
      <c r="GBL1111" s="253"/>
      <c r="GBM1111" s="253"/>
      <c r="GBN1111" s="253"/>
      <c r="GBO1111" s="253"/>
      <c r="GBP1111" s="253"/>
      <c r="GBQ1111" s="253"/>
      <c r="GBR1111" s="253"/>
      <c r="GBS1111" s="253"/>
      <c r="GBT1111" s="253"/>
      <c r="GBU1111" s="253"/>
      <c r="GBV1111" s="253"/>
      <c r="GBW1111" s="253"/>
      <c r="GBX1111" s="253"/>
      <c r="GBY1111" s="253"/>
      <c r="GBZ1111" s="253"/>
      <c r="GCA1111" s="253"/>
      <c r="GCB1111" s="253"/>
      <c r="GCC1111" s="253"/>
      <c r="GCD1111" s="253"/>
      <c r="GCE1111" s="253"/>
      <c r="GCF1111" s="253"/>
      <c r="GCG1111" s="253"/>
      <c r="GCH1111" s="253"/>
      <c r="GCI1111" s="253"/>
      <c r="GCJ1111" s="253"/>
      <c r="GCK1111" s="253"/>
      <c r="GCL1111" s="253"/>
      <c r="GCM1111" s="253"/>
      <c r="GCN1111" s="253"/>
      <c r="GCO1111" s="253"/>
      <c r="GCP1111" s="253"/>
      <c r="GCQ1111" s="253"/>
      <c r="GCR1111" s="253"/>
      <c r="GCS1111" s="253"/>
      <c r="GCT1111" s="253"/>
      <c r="GCU1111" s="253"/>
      <c r="GCV1111" s="253"/>
      <c r="GCW1111" s="253"/>
      <c r="GCX1111" s="253"/>
      <c r="GCY1111" s="253"/>
      <c r="GCZ1111" s="253"/>
      <c r="GDA1111" s="253"/>
      <c r="GDB1111" s="253"/>
      <c r="GDC1111" s="253"/>
      <c r="GDD1111" s="253"/>
      <c r="GDE1111" s="253"/>
      <c r="GDF1111" s="253"/>
      <c r="GDG1111" s="253"/>
      <c r="GDH1111" s="253"/>
      <c r="GDI1111" s="253"/>
      <c r="GDJ1111" s="253"/>
      <c r="GDK1111" s="253"/>
      <c r="GDL1111" s="253"/>
      <c r="GDM1111" s="253"/>
      <c r="GDN1111" s="253"/>
      <c r="GDO1111" s="253"/>
      <c r="GDP1111" s="253"/>
      <c r="GDQ1111" s="253"/>
      <c r="GDR1111" s="253"/>
      <c r="GDS1111" s="253"/>
      <c r="GDT1111" s="253"/>
      <c r="GDU1111" s="253"/>
      <c r="GDV1111" s="253"/>
      <c r="GDW1111" s="253"/>
      <c r="GDX1111" s="253"/>
      <c r="GDY1111" s="253"/>
      <c r="GDZ1111" s="253"/>
      <c r="GEA1111" s="253"/>
      <c r="GEB1111" s="253"/>
      <c r="GEC1111" s="253"/>
      <c r="GED1111" s="253"/>
      <c r="GEE1111" s="253"/>
      <c r="GEF1111" s="253"/>
      <c r="GEG1111" s="253"/>
      <c r="GEH1111" s="253"/>
      <c r="GEI1111" s="253"/>
      <c r="GEJ1111" s="253"/>
      <c r="GEK1111" s="253"/>
      <c r="GEL1111" s="253"/>
      <c r="GEM1111" s="253"/>
      <c r="GEN1111" s="253"/>
      <c r="GEO1111" s="253"/>
      <c r="GEP1111" s="253"/>
      <c r="GEQ1111" s="253"/>
      <c r="GER1111" s="253"/>
      <c r="GES1111" s="253"/>
      <c r="GET1111" s="253"/>
      <c r="GEU1111" s="253"/>
      <c r="GEV1111" s="253"/>
      <c r="GEW1111" s="253"/>
      <c r="GEX1111" s="253"/>
      <c r="GEY1111" s="253"/>
      <c r="GEZ1111" s="253"/>
      <c r="GFA1111" s="253"/>
      <c r="GFB1111" s="253"/>
      <c r="GFC1111" s="253"/>
      <c r="GFD1111" s="253"/>
      <c r="GFE1111" s="253"/>
      <c r="GFF1111" s="253"/>
      <c r="GFG1111" s="253"/>
      <c r="GFH1111" s="253"/>
      <c r="GFI1111" s="253"/>
      <c r="GFJ1111" s="253"/>
      <c r="GFK1111" s="253"/>
      <c r="GFL1111" s="253"/>
      <c r="GFM1111" s="253"/>
      <c r="GFN1111" s="253"/>
      <c r="GFO1111" s="253"/>
      <c r="GFP1111" s="253"/>
      <c r="GFQ1111" s="253"/>
      <c r="GFR1111" s="253"/>
      <c r="GFS1111" s="253"/>
      <c r="GFT1111" s="253"/>
      <c r="GFU1111" s="253"/>
      <c r="GFV1111" s="253"/>
      <c r="GFW1111" s="253"/>
      <c r="GFX1111" s="253"/>
      <c r="GFY1111" s="253"/>
      <c r="GFZ1111" s="253"/>
      <c r="GGA1111" s="253"/>
      <c r="GGB1111" s="253"/>
      <c r="GGC1111" s="253"/>
      <c r="GGD1111" s="253"/>
      <c r="GGE1111" s="253"/>
      <c r="GGF1111" s="253"/>
      <c r="GGG1111" s="253"/>
      <c r="GGH1111" s="253"/>
      <c r="GGI1111" s="253"/>
      <c r="GGJ1111" s="253"/>
      <c r="GGK1111" s="253"/>
      <c r="GGL1111" s="253"/>
      <c r="GGM1111" s="253"/>
      <c r="GGN1111" s="253"/>
      <c r="GGO1111" s="253"/>
      <c r="GGP1111" s="253"/>
      <c r="GGQ1111" s="253"/>
      <c r="GGR1111" s="253"/>
      <c r="GGS1111" s="253"/>
      <c r="GGT1111" s="253"/>
      <c r="GGU1111" s="253"/>
      <c r="GGV1111" s="253"/>
      <c r="GGW1111" s="253"/>
      <c r="GGX1111" s="253"/>
      <c r="GGY1111" s="253"/>
      <c r="GGZ1111" s="253"/>
      <c r="GHA1111" s="253"/>
      <c r="GHB1111" s="253"/>
      <c r="GHC1111" s="253"/>
      <c r="GHD1111" s="253"/>
      <c r="GHE1111" s="253"/>
      <c r="GHF1111" s="253"/>
      <c r="GHG1111" s="253"/>
      <c r="GHH1111" s="253"/>
      <c r="GHI1111" s="253"/>
      <c r="GHJ1111" s="253"/>
      <c r="GHK1111" s="253"/>
      <c r="GHL1111" s="253"/>
      <c r="GHM1111" s="253"/>
      <c r="GHN1111" s="253"/>
      <c r="GHO1111" s="253"/>
      <c r="GHP1111" s="253"/>
      <c r="GHQ1111" s="253"/>
      <c r="GHR1111" s="253"/>
      <c r="GHS1111" s="253"/>
      <c r="GHT1111" s="253"/>
      <c r="GHU1111" s="253"/>
      <c r="GHV1111" s="253"/>
      <c r="GHW1111" s="253"/>
      <c r="GHX1111" s="253"/>
      <c r="GHY1111" s="253"/>
      <c r="GHZ1111" s="253"/>
      <c r="GIA1111" s="253"/>
      <c r="GIB1111" s="253"/>
      <c r="GIC1111" s="253"/>
      <c r="GID1111" s="253"/>
      <c r="GIE1111" s="253"/>
      <c r="GIF1111" s="253"/>
      <c r="GIG1111" s="253"/>
      <c r="GIH1111" s="253"/>
      <c r="GII1111" s="253"/>
      <c r="GIJ1111" s="253"/>
      <c r="GIK1111" s="253"/>
      <c r="GIL1111" s="253"/>
      <c r="GIM1111" s="253"/>
      <c r="GIN1111" s="253"/>
      <c r="GIO1111" s="253"/>
      <c r="GIP1111" s="253"/>
      <c r="GIQ1111" s="253"/>
      <c r="GIR1111" s="253"/>
      <c r="GIS1111" s="253"/>
      <c r="GIT1111" s="253"/>
      <c r="GIU1111" s="253"/>
      <c r="GIV1111" s="253"/>
      <c r="GIW1111" s="253"/>
      <c r="GIX1111" s="253"/>
      <c r="GIY1111" s="253"/>
      <c r="GIZ1111" s="253"/>
      <c r="GJA1111" s="253"/>
      <c r="GJB1111" s="253"/>
      <c r="GJC1111" s="253"/>
      <c r="GJD1111" s="253"/>
      <c r="GJE1111" s="253"/>
      <c r="GJF1111" s="253"/>
      <c r="GJG1111" s="253"/>
      <c r="GJH1111" s="253"/>
      <c r="GJI1111" s="253"/>
      <c r="GJJ1111" s="253"/>
      <c r="GJK1111" s="253"/>
      <c r="GJL1111" s="253"/>
      <c r="GJM1111" s="253"/>
      <c r="GJN1111" s="253"/>
      <c r="GJO1111" s="253"/>
      <c r="GJP1111" s="253"/>
      <c r="GJQ1111" s="253"/>
      <c r="GJR1111" s="253"/>
      <c r="GJS1111" s="253"/>
      <c r="GJT1111" s="253"/>
      <c r="GJU1111" s="253"/>
      <c r="GJV1111" s="253"/>
      <c r="GJW1111" s="253"/>
      <c r="GJX1111" s="253"/>
      <c r="GJY1111" s="253"/>
      <c r="GJZ1111" s="253"/>
      <c r="GKA1111" s="253"/>
      <c r="GKB1111" s="253"/>
      <c r="GKC1111" s="253"/>
      <c r="GKD1111" s="253"/>
      <c r="GKE1111" s="253"/>
      <c r="GKF1111" s="253"/>
      <c r="GKG1111" s="253"/>
      <c r="GKH1111" s="253"/>
      <c r="GKI1111" s="253"/>
      <c r="GKJ1111" s="253"/>
      <c r="GKK1111" s="253"/>
      <c r="GKL1111" s="253"/>
      <c r="GKM1111" s="253"/>
      <c r="GKN1111" s="253"/>
      <c r="GKO1111" s="253"/>
      <c r="GKP1111" s="253"/>
      <c r="GKQ1111" s="253"/>
      <c r="GKR1111" s="253"/>
      <c r="GKS1111" s="253"/>
      <c r="GKT1111" s="253"/>
      <c r="GKU1111" s="253"/>
      <c r="GKV1111" s="253"/>
      <c r="GKW1111" s="253"/>
      <c r="GKX1111" s="253"/>
      <c r="GKY1111" s="253"/>
      <c r="GKZ1111" s="253"/>
      <c r="GLA1111" s="253"/>
      <c r="GLB1111" s="253"/>
      <c r="GLC1111" s="253"/>
      <c r="GLD1111" s="253"/>
      <c r="GLE1111" s="253"/>
      <c r="GLF1111" s="253"/>
      <c r="GLG1111" s="253"/>
      <c r="GLH1111" s="253"/>
      <c r="GLI1111" s="253"/>
      <c r="GLJ1111" s="253"/>
      <c r="GLK1111" s="253"/>
      <c r="GLL1111" s="253"/>
      <c r="GLM1111" s="253"/>
      <c r="GLN1111" s="253"/>
      <c r="GLO1111" s="253"/>
      <c r="GLP1111" s="253"/>
      <c r="GLQ1111" s="253"/>
      <c r="GLR1111" s="253"/>
      <c r="GLS1111" s="253"/>
      <c r="GLT1111" s="253"/>
      <c r="GLU1111" s="253"/>
      <c r="GLV1111" s="253"/>
      <c r="GLW1111" s="253"/>
      <c r="GLX1111" s="253"/>
      <c r="GLY1111" s="253"/>
      <c r="GLZ1111" s="253"/>
      <c r="GMA1111" s="253"/>
      <c r="GMB1111" s="253"/>
      <c r="GMC1111" s="253"/>
      <c r="GMD1111" s="253"/>
      <c r="GME1111" s="253"/>
      <c r="GMF1111" s="253"/>
      <c r="GMG1111" s="253"/>
      <c r="GMH1111" s="253"/>
      <c r="GMI1111" s="253"/>
      <c r="GMJ1111" s="253"/>
      <c r="GMK1111" s="253"/>
      <c r="GML1111" s="253"/>
      <c r="GMM1111" s="253"/>
      <c r="GMN1111" s="253"/>
      <c r="GMO1111" s="253"/>
      <c r="GMP1111" s="253"/>
      <c r="GMQ1111" s="253"/>
      <c r="GMR1111" s="253"/>
      <c r="GMS1111" s="253"/>
      <c r="GMT1111" s="253"/>
      <c r="GMU1111" s="253"/>
      <c r="GMV1111" s="253"/>
      <c r="GMW1111" s="253"/>
      <c r="GMX1111" s="253"/>
      <c r="GMY1111" s="253"/>
      <c r="GMZ1111" s="253"/>
      <c r="GNA1111" s="253"/>
      <c r="GNB1111" s="253"/>
      <c r="GNC1111" s="253"/>
      <c r="GND1111" s="253"/>
      <c r="GNE1111" s="253"/>
      <c r="GNF1111" s="253"/>
      <c r="GNG1111" s="253"/>
      <c r="GNH1111" s="253"/>
      <c r="GNI1111" s="253"/>
      <c r="GNJ1111" s="253"/>
      <c r="GNK1111" s="253"/>
      <c r="GNL1111" s="253"/>
      <c r="GNM1111" s="253"/>
      <c r="GNN1111" s="253"/>
      <c r="GNO1111" s="253"/>
      <c r="GNP1111" s="253"/>
      <c r="GNQ1111" s="253"/>
      <c r="GNR1111" s="253"/>
      <c r="GNS1111" s="253"/>
      <c r="GNT1111" s="253"/>
      <c r="GNU1111" s="253"/>
      <c r="GNV1111" s="253"/>
      <c r="GNW1111" s="253"/>
      <c r="GNX1111" s="253"/>
      <c r="GNY1111" s="253"/>
      <c r="GNZ1111" s="253"/>
      <c r="GOA1111" s="253"/>
      <c r="GOB1111" s="253"/>
      <c r="GOC1111" s="253"/>
      <c r="GOD1111" s="253"/>
      <c r="GOE1111" s="253"/>
      <c r="GOF1111" s="253"/>
      <c r="GOG1111" s="253"/>
      <c r="GOH1111" s="253"/>
      <c r="GOI1111" s="253"/>
      <c r="GOJ1111" s="253"/>
      <c r="GOK1111" s="253"/>
      <c r="GOL1111" s="253"/>
      <c r="GOM1111" s="253"/>
      <c r="GON1111" s="253"/>
      <c r="GOO1111" s="253"/>
      <c r="GOP1111" s="253"/>
      <c r="GOQ1111" s="253"/>
      <c r="GOR1111" s="253"/>
      <c r="GOS1111" s="253"/>
      <c r="GOT1111" s="253"/>
      <c r="GOU1111" s="253"/>
      <c r="GOV1111" s="253"/>
      <c r="GOW1111" s="253"/>
      <c r="GOX1111" s="253"/>
      <c r="GOY1111" s="253"/>
      <c r="GOZ1111" s="253"/>
      <c r="GPA1111" s="253"/>
      <c r="GPB1111" s="253"/>
      <c r="GPC1111" s="253"/>
      <c r="GPD1111" s="253"/>
      <c r="GPE1111" s="253"/>
      <c r="GPF1111" s="253"/>
      <c r="GPG1111" s="253"/>
      <c r="GPH1111" s="253"/>
      <c r="GPI1111" s="253"/>
      <c r="GPJ1111" s="253"/>
      <c r="GPK1111" s="253"/>
      <c r="GPL1111" s="253"/>
      <c r="GPM1111" s="253"/>
      <c r="GPN1111" s="253"/>
      <c r="GPO1111" s="253"/>
      <c r="GPP1111" s="253"/>
      <c r="GPQ1111" s="253"/>
      <c r="GPR1111" s="253"/>
      <c r="GPS1111" s="253"/>
      <c r="GPT1111" s="253"/>
      <c r="GPU1111" s="253"/>
      <c r="GPV1111" s="253"/>
      <c r="GPW1111" s="253"/>
      <c r="GPX1111" s="253"/>
      <c r="GPY1111" s="253"/>
      <c r="GPZ1111" s="253"/>
      <c r="GQA1111" s="253"/>
      <c r="GQB1111" s="253"/>
      <c r="GQC1111" s="253"/>
      <c r="GQD1111" s="253"/>
      <c r="GQE1111" s="253"/>
      <c r="GQF1111" s="253"/>
      <c r="GQG1111" s="253"/>
      <c r="GQH1111" s="253"/>
      <c r="GQI1111" s="253"/>
      <c r="GQJ1111" s="253"/>
      <c r="GQK1111" s="253"/>
      <c r="GQL1111" s="253"/>
      <c r="GQM1111" s="253"/>
      <c r="GQN1111" s="253"/>
      <c r="GQO1111" s="253"/>
      <c r="GQP1111" s="253"/>
      <c r="GQQ1111" s="253"/>
      <c r="GQR1111" s="253"/>
      <c r="GQS1111" s="253"/>
      <c r="GQT1111" s="253"/>
      <c r="GQU1111" s="253"/>
      <c r="GQV1111" s="253"/>
      <c r="GQW1111" s="253"/>
      <c r="GQX1111" s="253"/>
      <c r="GQY1111" s="253"/>
      <c r="GQZ1111" s="253"/>
      <c r="GRA1111" s="253"/>
      <c r="GRB1111" s="253"/>
      <c r="GRC1111" s="253"/>
      <c r="GRD1111" s="253"/>
      <c r="GRE1111" s="253"/>
      <c r="GRF1111" s="253"/>
      <c r="GRG1111" s="253"/>
      <c r="GRH1111" s="253"/>
      <c r="GRI1111" s="253"/>
      <c r="GRJ1111" s="253"/>
      <c r="GRK1111" s="253"/>
      <c r="GRL1111" s="253"/>
      <c r="GRM1111" s="253"/>
      <c r="GRN1111" s="253"/>
      <c r="GRO1111" s="253"/>
      <c r="GRP1111" s="253"/>
      <c r="GRQ1111" s="253"/>
      <c r="GRR1111" s="253"/>
      <c r="GRS1111" s="253"/>
      <c r="GRT1111" s="253"/>
      <c r="GRU1111" s="253"/>
      <c r="GRV1111" s="253"/>
      <c r="GRW1111" s="253"/>
      <c r="GRX1111" s="253"/>
      <c r="GRY1111" s="253"/>
      <c r="GRZ1111" s="253"/>
      <c r="GSA1111" s="253"/>
      <c r="GSB1111" s="253"/>
      <c r="GSC1111" s="253"/>
      <c r="GSD1111" s="253"/>
      <c r="GSE1111" s="253"/>
      <c r="GSF1111" s="253"/>
      <c r="GSG1111" s="253"/>
      <c r="GSH1111" s="253"/>
      <c r="GSI1111" s="253"/>
      <c r="GSJ1111" s="253"/>
      <c r="GSK1111" s="253"/>
      <c r="GSL1111" s="253"/>
      <c r="GSM1111" s="253"/>
      <c r="GSN1111" s="253"/>
      <c r="GSO1111" s="253"/>
      <c r="GSP1111" s="253"/>
      <c r="GSQ1111" s="253"/>
      <c r="GSR1111" s="253"/>
      <c r="GSS1111" s="253"/>
      <c r="GST1111" s="253"/>
      <c r="GSU1111" s="253"/>
      <c r="GSV1111" s="253"/>
      <c r="GSW1111" s="253"/>
      <c r="GSX1111" s="253"/>
      <c r="GSY1111" s="253"/>
      <c r="GSZ1111" s="253"/>
      <c r="GTA1111" s="253"/>
      <c r="GTB1111" s="253"/>
      <c r="GTC1111" s="253"/>
      <c r="GTD1111" s="253"/>
      <c r="GTE1111" s="253"/>
      <c r="GTF1111" s="253"/>
      <c r="GTG1111" s="253"/>
      <c r="GTH1111" s="253"/>
      <c r="GTI1111" s="253"/>
      <c r="GTJ1111" s="253"/>
      <c r="GTK1111" s="253"/>
      <c r="GTL1111" s="253"/>
      <c r="GTM1111" s="253"/>
      <c r="GTN1111" s="253"/>
      <c r="GTO1111" s="253"/>
      <c r="GTP1111" s="253"/>
      <c r="GTQ1111" s="253"/>
      <c r="GTR1111" s="253"/>
      <c r="GTS1111" s="253"/>
      <c r="GTT1111" s="253"/>
      <c r="GTU1111" s="253"/>
      <c r="GTV1111" s="253"/>
      <c r="GTW1111" s="253"/>
      <c r="GTX1111" s="253"/>
      <c r="GTY1111" s="253"/>
      <c r="GTZ1111" s="253"/>
      <c r="GUA1111" s="253"/>
      <c r="GUB1111" s="253"/>
      <c r="GUC1111" s="253"/>
      <c r="GUD1111" s="253"/>
      <c r="GUE1111" s="253"/>
      <c r="GUF1111" s="253"/>
      <c r="GUG1111" s="253"/>
      <c r="GUH1111" s="253"/>
      <c r="GUI1111" s="253"/>
      <c r="GUJ1111" s="253"/>
      <c r="GUK1111" s="253"/>
      <c r="GUL1111" s="253"/>
      <c r="GUM1111" s="253"/>
      <c r="GUN1111" s="253"/>
      <c r="GUO1111" s="253"/>
      <c r="GUP1111" s="253"/>
      <c r="GUQ1111" s="253"/>
      <c r="GUR1111" s="253"/>
      <c r="GUS1111" s="253"/>
      <c r="GUT1111" s="253"/>
      <c r="GUU1111" s="253"/>
      <c r="GUV1111" s="253"/>
      <c r="GUW1111" s="253"/>
      <c r="GUX1111" s="253"/>
      <c r="GUY1111" s="253"/>
      <c r="GUZ1111" s="253"/>
      <c r="GVA1111" s="253"/>
      <c r="GVB1111" s="253"/>
      <c r="GVC1111" s="253"/>
      <c r="GVD1111" s="253"/>
      <c r="GVE1111" s="253"/>
      <c r="GVF1111" s="253"/>
      <c r="GVG1111" s="253"/>
      <c r="GVH1111" s="253"/>
      <c r="GVI1111" s="253"/>
      <c r="GVJ1111" s="253"/>
      <c r="GVK1111" s="253"/>
      <c r="GVL1111" s="253"/>
      <c r="GVM1111" s="253"/>
      <c r="GVN1111" s="253"/>
      <c r="GVO1111" s="253"/>
      <c r="GVP1111" s="253"/>
      <c r="GVQ1111" s="253"/>
      <c r="GVR1111" s="253"/>
      <c r="GVS1111" s="253"/>
      <c r="GVT1111" s="253"/>
      <c r="GVU1111" s="253"/>
      <c r="GVV1111" s="253"/>
      <c r="GVW1111" s="253"/>
      <c r="GVX1111" s="253"/>
      <c r="GVY1111" s="253"/>
      <c r="GVZ1111" s="253"/>
      <c r="GWA1111" s="253"/>
      <c r="GWB1111" s="253"/>
      <c r="GWC1111" s="253"/>
      <c r="GWD1111" s="253"/>
      <c r="GWE1111" s="253"/>
      <c r="GWF1111" s="253"/>
      <c r="GWG1111" s="253"/>
      <c r="GWH1111" s="253"/>
      <c r="GWI1111" s="253"/>
      <c r="GWJ1111" s="253"/>
      <c r="GWK1111" s="253"/>
      <c r="GWL1111" s="253"/>
      <c r="GWM1111" s="253"/>
      <c r="GWN1111" s="253"/>
      <c r="GWO1111" s="253"/>
      <c r="GWP1111" s="253"/>
      <c r="GWQ1111" s="253"/>
      <c r="GWR1111" s="253"/>
      <c r="GWS1111" s="253"/>
      <c r="GWT1111" s="253"/>
      <c r="GWU1111" s="253"/>
      <c r="GWV1111" s="253"/>
      <c r="GWW1111" s="253"/>
      <c r="GWX1111" s="253"/>
      <c r="GWY1111" s="253"/>
      <c r="GWZ1111" s="253"/>
      <c r="GXA1111" s="253"/>
      <c r="GXB1111" s="253"/>
      <c r="GXC1111" s="253"/>
      <c r="GXD1111" s="253"/>
      <c r="GXE1111" s="253"/>
      <c r="GXF1111" s="253"/>
      <c r="GXG1111" s="253"/>
      <c r="GXH1111" s="253"/>
      <c r="GXI1111" s="253"/>
      <c r="GXJ1111" s="253"/>
      <c r="GXK1111" s="253"/>
      <c r="GXL1111" s="253"/>
      <c r="GXM1111" s="253"/>
      <c r="GXN1111" s="253"/>
      <c r="GXO1111" s="253"/>
      <c r="GXP1111" s="253"/>
      <c r="GXQ1111" s="253"/>
      <c r="GXR1111" s="253"/>
      <c r="GXS1111" s="253"/>
      <c r="GXT1111" s="253"/>
      <c r="GXU1111" s="253"/>
      <c r="GXV1111" s="253"/>
      <c r="GXW1111" s="253"/>
      <c r="GXX1111" s="253"/>
      <c r="GXY1111" s="253"/>
      <c r="GXZ1111" s="253"/>
      <c r="GYA1111" s="253"/>
      <c r="GYB1111" s="253"/>
      <c r="GYC1111" s="253"/>
      <c r="GYD1111" s="253"/>
      <c r="GYE1111" s="253"/>
      <c r="GYF1111" s="253"/>
      <c r="GYG1111" s="253"/>
      <c r="GYH1111" s="253"/>
      <c r="GYI1111" s="253"/>
      <c r="GYJ1111" s="253"/>
      <c r="GYK1111" s="253"/>
      <c r="GYL1111" s="253"/>
      <c r="GYM1111" s="253"/>
      <c r="GYN1111" s="253"/>
      <c r="GYO1111" s="253"/>
      <c r="GYP1111" s="253"/>
      <c r="GYQ1111" s="253"/>
      <c r="GYR1111" s="253"/>
      <c r="GYS1111" s="253"/>
      <c r="GYT1111" s="253"/>
      <c r="GYU1111" s="253"/>
      <c r="GYV1111" s="253"/>
      <c r="GYW1111" s="253"/>
      <c r="GYX1111" s="253"/>
      <c r="GYY1111" s="253"/>
      <c r="GYZ1111" s="253"/>
      <c r="GZA1111" s="253"/>
      <c r="GZB1111" s="253"/>
      <c r="GZC1111" s="253"/>
      <c r="GZD1111" s="253"/>
      <c r="GZE1111" s="253"/>
      <c r="GZF1111" s="253"/>
      <c r="GZG1111" s="253"/>
      <c r="GZH1111" s="253"/>
      <c r="GZI1111" s="253"/>
      <c r="GZJ1111" s="253"/>
      <c r="GZK1111" s="253"/>
      <c r="GZL1111" s="253"/>
      <c r="GZM1111" s="253"/>
      <c r="GZN1111" s="253"/>
      <c r="GZO1111" s="253"/>
      <c r="GZP1111" s="253"/>
      <c r="GZQ1111" s="253"/>
      <c r="GZR1111" s="253"/>
      <c r="GZS1111" s="253"/>
      <c r="GZT1111" s="253"/>
      <c r="GZU1111" s="253"/>
      <c r="GZV1111" s="253"/>
      <c r="GZW1111" s="253"/>
      <c r="GZX1111" s="253"/>
      <c r="GZY1111" s="253"/>
      <c r="GZZ1111" s="253"/>
      <c r="HAA1111" s="253"/>
      <c r="HAB1111" s="253"/>
      <c r="HAC1111" s="253"/>
      <c r="HAD1111" s="253"/>
      <c r="HAE1111" s="253"/>
      <c r="HAF1111" s="253"/>
      <c r="HAG1111" s="253"/>
      <c r="HAH1111" s="253"/>
      <c r="HAI1111" s="253"/>
      <c r="HAJ1111" s="253"/>
      <c r="HAK1111" s="253"/>
      <c r="HAL1111" s="253"/>
      <c r="HAM1111" s="253"/>
      <c r="HAN1111" s="253"/>
      <c r="HAO1111" s="253"/>
      <c r="HAP1111" s="253"/>
      <c r="HAQ1111" s="253"/>
      <c r="HAR1111" s="253"/>
      <c r="HAS1111" s="253"/>
      <c r="HAT1111" s="253"/>
      <c r="HAU1111" s="253"/>
      <c r="HAV1111" s="253"/>
      <c r="HAW1111" s="253"/>
      <c r="HAX1111" s="253"/>
      <c r="HAY1111" s="253"/>
      <c r="HAZ1111" s="253"/>
      <c r="HBA1111" s="253"/>
      <c r="HBB1111" s="253"/>
      <c r="HBC1111" s="253"/>
      <c r="HBD1111" s="253"/>
      <c r="HBE1111" s="253"/>
      <c r="HBF1111" s="253"/>
      <c r="HBG1111" s="253"/>
      <c r="HBH1111" s="253"/>
      <c r="HBI1111" s="253"/>
      <c r="HBJ1111" s="253"/>
      <c r="HBK1111" s="253"/>
      <c r="HBL1111" s="253"/>
      <c r="HBM1111" s="253"/>
      <c r="HBN1111" s="253"/>
      <c r="HBO1111" s="253"/>
      <c r="HBP1111" s="253"/>
      <c r="HBQ1111" s="253"/>
      <c r="HBR1111" s="253"/>
      <c r="HBS1111" s="253"/>
      <c r="HBT1111" s="253"/>
      <c r="HBU1111" s="253"/>
      <c r="HBV1111" s="253"/>
      <c r="HBW1111" s="253"/>
      <c r="HBX1111" s="253"/>
      <c r="HBY1111" s="253"/>
      <c r="HBZ1111" s="253"/>
      <c r="HCA1111" s="253"/>
      <c r="HCB1111" s="253"/>
      <c r="HCC1111" s="253"/>
      <c r="HCD1111" s="253"/>
      <c r="HCE1111" s="253"/>
      <c r="HCF1111" s="253"/>
      <c r="HCG1111" s="253"/>
      <c r="HCH1111" s="253"/>
      <c r="HCI1111" s="253"/>
      <c r="HCJ1111" s="253"/>
      <c r="HCK1111" s="253"/>
      <c r="HCL1111" s="253"/>
      <c r="HCM1111" s="253"/>
      <c r="HCN1111" s="253"/>
      <c r="HCO1111" s="253"/>
      <c r="HCP1111" s="253"/>
      <c r="HCQ1111" s="253"/>
      <c r="HCR1111" s="253"/>
      <c r="HCS1111" s="253"/>
      <c r="HCT1111" s="253"/>
      <c r="HCU1111" s="253"/>
      <c r="HCV1111" s="253"/>
      <c r="HCW1111" s="253"/>
      <c r="HCX1111" s="253"/>
      <c r="HCY1111" s="253"/>
      <c r="HCZ1111" s="253"/>
      <c r="HDA1111" s="253"/>
      <c r="HDB1111" s="253"/>
      <c r="HDC1111" s="253"/>
      <c r="HDD1111" s="253"/>
      <c r="HDE1111" s="253"/>
      <c r="HDF1111" s="253"/>
      <c r="HDG1111" s="253"/>
      <c r="HDH1111" s="253"/>
      <c r="HDI1111" s="253"/>
      <c r="HDJ1111" s="253"/>
      <c r="HDK1111" s="253"/>
      <c r="HDL1111" s="253"/>
      <c r="HDM1111" s="253"/>
      <c r="HDN1111" s="253"/>
      <c r="HDO1111" s="253"/>
      <c r="HDP1111" s="253"/>
      <c r="HDQ1111" s="253"/>
      <c r="HDR1111" s="253"/>
      <c r="HDS1111" s="253"/>
      <c r="HDT1111" s="253"/>
      <c r="HDU1111" s="253"/>
      <c r="HDV1111" s="253"/>
      <c r="HDW1111" s="253"/>
      <c r="HDX1111" s="253"/>
      <c r="HDY1111" s="253"/>
      <c r="HDZ1111" s="253"/>
      <c r="HEA1111" s="253"/>
      <c r="HEB1111" s="253"/>
      <c r="HEC1111" s="253"/>
      <c r="HED1111" s="253"/>
      <c r="HEE1111" s="253"/>
      <c r="HEF1111" s="253"/>
      <c r="HEG1111" s="253"/>
      <c r="HEH1111" s="253"/>
      <c r="HEI1111" s="253"/>
      <c r="HEJ1111" s="253"/>
      <c r="HEK1111" s="253"/>
      <c r="HEL1111" s="253"/>
      <c r="HEM1111" s="253"/>
      <c r="HEN1111" s="253"/>
      <c r="HEO1111" s="253"/>
      <c r="HEP1111" s="253"/>
      <c r="HEQ1111" s="253"/>
      <c r="HER1111" s="253"/>
      <c r="HES1111" s="253"/>
      <c r="HET1111" s="253"/>
      <c r="HEU1111" s="253"/>
      <c r="HEV1111" s="253"/>
      <c r="HEW1111" s="253"/>
      <c r="HEX1111" s="253"/>
      <c r="HEY1111" s="253"/>
      <c r="HEZ1111" s="253"/>
      <c r="HFA1111" s="253"/>
      <c r="HFB1111" s="253"/>
      <c r="HFC1111" s="253"/>
      <c r="HFD1111" s="253"/>
      <c r="HFE1111" s="253"/>
      <c r="HFF1111" s="253"/>
      <c r="HFG1111" s="253"/>
      <c r="HFH1111" s="253"/>
      <c r="HFI1111" s="253"/>
      <c r="HFJ1111" s="253"/>
      <c r="HFK1111" s="253"/>
      <c r="HFL1111" s="253"/>
      <c r="HFM1111" s="253"/>
      <c r="HFN1111" s="253"/>
      <c r="HFO1111" s="253"/>
      <c r="HFP1111" s="253"/>
      <c r="HFQ1111" s="253"/>
      <c r="HFR1111" s="253"/>
      <c r="HFS1111" s="253"/>
      <c r="HFT1111" s="253"/>
      <c r="HFU1111" s="253"/>
      <c r="HFV1111" s="253"/>
      <c r="HFW1111" s="253"/>
      <c r="HFX1111" s="253"/>
      <c r="HFY1111" s="253"/>
      <c r="HFZ1111" s="253"/>
      <c r="HGA1111" s="253"/>
      <c r="HGB1111" s="253"/>
      <c r="HGC1111" s="253"/>
      <c r="HGD1111" s="253"/>
      <c r="HGE1111" s="253"/>
      <c r="HGF1111" s="253"/>
      <c r="HGG1111" s="253"/>
      <c r="HGH1111" s="253"/>
      <c r="HGI1111" s="253"/>
      <c r="HGJ1111" s="253"/>
      <c r="HGK1111" s="253"/>
      <c r="HGL1111" s="253"/>
      <c r="HGM1111" s="253"/>
      <c r="HGN1111" s="253"/>
      <c r="HGO1111" s="253"/>
      <c r="HGP1111" s="253"/>
      <c r="HGQ1111" s="253"/>
      <c r="HGR1111" s="253"/>
      <c r="HGS1111" s="253"/>
      <c r="HGT1111" s="253"/>
      <c r="HGU1111" s="253"/>
      <c r="HGV1111" s="253"/>
      <c r="HGW1111" s="253"/>
      <c r="HGX1111" s="253"/>
      <c r="HGY1111" s="253"/>
      <c r="HGZ1111" s="253"/>
      <c r="HHA1111" s="253"/>
      <c r="HHB1111" s="253"/>
      <c r="HHC1111" s="253"/>
      <c r="HHD1111" s="253"/>
      <c r="HHE1111" s="253"/>
      <c r="HHF1111" s="253"/>
      <c r="HHG1111" s="253"/>
      <c r="HHH1111" s="253"/>
      <c r="HHI1111" s="253"/>
      <c r="HHJ1111" s="253"/>
      <c r="HHK1111" s="253"/>
      <c r="HHL1111" s="253"/>
      <c r="HHM1111" s="253"/>
      <c r="HHN1111" s="253"/>
      <c r="HHO1111" s="253"/>
      <c r="HHP1111" s="253"/>
      <c r="HHQ1111" s="253"/>
      <c r="HHR1111" s="253"/>
      <c r="HHS1111" s="253"/>
      <c r="HHT1111" s="253"/>
      <c r="HHU1111" s="253"/>
      <c r="HHV1111" s="253"/>
      <c r="HHW1111" s="253"/>
      <c r="HHX1111" s="253"/>
      <c r="HHY1111" s="253"/>
      <c r="HHZ1111" s="253"/>
      <c r="HIA1111" s="253"/>
      <c r="HIB1111" s="253"/>
      <c r="HIC1111" s="253"/>
      <c r="HID1111" s="253"/>
      <c r="HIE1111" s="253"/>
      <c r="HIF1111" s="253"/>
      <c r="HIG1111" s="253"/>
      <c r="HIH1111" s="253"/>
      <c r="HII1111" s="253"/>
      <c r="HIJ1111" s="253"/>
      <c r="HIK1111" s="253"/>
      <c r="HIL1111" s="253"/>
      <c r="HIM1111" s="253"/>
      <c r="HIN1111" s="253"/>
      <c r="HIO1111" s="253"/>
      <c r="HIP1111" s="253"/>
      <c r="HIQ1111" s="253"/>
      <c r="HIR1111" s="253"/>
      <c r="HIS1111" s="253"/>
      <c r="HIT1111" s="253"/>
      <c r="HIU1111" s="253"/>
      <c r="HIV1111" s="253"/>
      <c r="HIW1111" s="253"/>
      <c r="HIX1111" s="253"/>
      <c r="HIY1111" s="253"/>
      <c r="HIZ1111" s="253"/>
      <c r="HJA1111" s="253"/>
      <c r="HJB1111" s="253"/>
      <c r="HJC1111" s="253"/>
      <c r="HJD1111" s="253"/>
      <c r="HJE1111" s="253"/>
      <c r="HJF1111" s="253"/>
      <c r="HJG1111" s="253"/>
      <c r="HJH1111" s="253"/>
      <c r="HJI1111" s="253"/>
      <c r="HJJ1111" s="253"/>
      <c r="HJK1111" s="253"/>
      <c r="HJL1111" s="253"/>
      <c r="HJM1111" s="253"/>
      <c r="HJN1111" s="253"/>
      <c r="HJO1111" s="253"/>
      <c r="HJP1111" s="253"/>
      <c r="HJQ1111" s="253"/>
      <c r="HJR1111" s="253"/>
      <c r="HJS1111" s="253"/>
      <c r="HJT1111" s="253"/>
      <c r="HJU1111" s="253"/>
      <c r="HJV1111" s="253"/>
      <c r="HJW1111" s="253"/>
      <c r="HJX1111" s="253"/>
      <c r="HJY1111" s="253"/>
      <c r="HJZ1111" s="253"/>
      <c r="HKA1111" s="253"/>
      <c r="HKB1111" s="253"/>
      <c r="HKC1111" s="253"/>
      <c r="HKD1111" s="253"/>
      <c r="HKE1111" s="253"/>
      <c r="HKF1111" s="253"/>
      <c r="HKG1111" s="253"/>
      <c r="HKH1111" s="253"/>
      <c r="HKI1111" s="253"/>
      <c r="HKJ1111" s="253"/>
      <c r="HKK1111" s="253"/>
      <c r="HKL1111" s="253"/>
      <c r="HKM1111" s="253"/>
      <c r="HKN1111" s="253"/>
      <c r="HKO1111" s="253"/>
      <c r="HKP1111" s="253"/>
      <c r="HKQ1111" s="253"/>
      <c r="HKR1111" s="253"/>
      <c r="HKS1111" s="253"/>
      <c r="HKT1111" s="253"/>
      <c r="HKU1111" s="253"/>
      <c r="HKV1111" s="253"/>
      <c r="HKW1111" s="253"/>
      <c r="HKX1111" s="253"/>
      <c r="HKY1111" s="253"/>
      <c r="HKZ1111" s="253"/>
      <c r="HLA1111" s="253"/>
      <c r="HLB1111" s="253"/>
      <c r="HLC1111" s="253"/>
      <c r="HLD1111" s="253"/>
      <c r="HLE1111" s="253"/>
      <c r="HLF1111" s="253"/>
      <c r="HLG1111" s="253"/>
      <c r="HLH1111" s="253"/>
      <c r="HLI1111" s="253"/>
      <c r="HLJ1111" s="253"/>
      <c r="HLK1111" s="253"/>
      <c r="HLL1111" s="253"/>
      <c r="HLM1111" s="253"/>
      <c r="HLN1111" s="253"/>
      <c r="HLO1111" s="253"/>
      <c r="HLP1111" s="253"/>
      <c r="HLQ1111" s="253"/>
      <c r="HLR1111" s="253"/>
      <c r="HLS1111" s="253"/>
      <c r="HLT1111" s="253"/>
      <c r="HLU1111" s="253"/>
      <c r="HLV1111" s="253"/>
      <c r="HLW1111" s="253"/>
      <c r="HLX1111" s="253"/>
      <c r="HLY1111" s="253"/>
      <c r="HLZ1111" s="253"/>
      <c r="HMA1111" s="253"/>
      <c r="HMB1111" s="253"/>
      <c r="HMC1111" s="253"/>
      <c r="HMD1111" s="253"/>
      <c r="HME1111" s="253"/>
      <c r="HMF1111" s="253"/>
      <c r="HMG1111" s="253"/>
      <c r="HMH1111" s="253"/>
      <c r="HMI1111" s="253"/>
      <c r="HMJ1111" s="253"/>
      <c r="HMK1111" s="253"/>
      <c r="HML1111" s="253"/>
      <c r="HMM1111" s="253"/>
      <c r="HMN1111" s="253"/>
      <c r="HMO1111" s="253"/>
      <c r="HMP1111" s="253"/>
      <c r="HMQ1111" s="253"/>
      <c r="HMR1111" s="253"/>
      <c r="HMS1111" s="253"/>
      <c r="HMT1111" s="253"/>
      <c r="HMU1111" s="253"/>
      <c r="HMV1111" s="253"/>
      <c r="HMW1111" s="253"/>
      <c r="HMX1111" s="253"/>
      <c r="HMY1111" s="253"/>
      <c r="HMZ1111" s="253"/>
      <c r="HNA1111" s="253"/>
      <c r="HNB1111" s="253"/>
      <c r="HNC1111" s="253"/>
      <c r="HND1111" s="253"/>
      <c r="HNE1111" s="253"/>
      <c r="HNF1111" s="253"/>
      <c r="HNG1111" s="253"/>
      <c r="HNH1111" s="253"/>
      <c r="HNI1111" s="253"/>
      <c r="HNJ1111" s="253"/>
      <c r="HNK1111" s="253"/>
      <c r="HNL1111" s="253"/>
      <c r="HNM1111" s="253"/>
      <c r="HNN1111" s="253"/>
      <c r="HNO1111" s="253"/>
      <c r="HNP1111" s="253"/>
      <c r="HNQ1111" s="253"/>
      <c r="HNR1111" s="253"/>
      <c r="HNS1111" s="253"/>
      <c r="HNT1111" s="253"/>
      <c r="HNU1111" s="253"/>
      <c r="HNV1111" s="253"/>
      <c r="HNW1111" s="253"/>
      <c r="HNX1111" s="253"/>
      <c r="HNY1111" s="253"/>
      <c r="HNZ1111" s="253"/>
      <c r="HOA1111" s="253"/>
      <c r="HOB1111" s="253"/>
      <c r="HOC1111" s="253"/>
      <c r="HOD1111" s="253"/>
      <c r="HOE1111" s="253"/>
      <c r="HOF1111" s="253"/>
      <c r="HOG1111" s="253"/>
      <c r="HOH1111" s="253"/>
      <c r="HOI1111" s="253"/>
      <c r="HOJ1111" s="253"/>
      <c r="HOK1111" s="253"/>
      <c r="HOL1111" s="253"/>
      <c r="HOM1111" s="253"/>
      <c r="HON1111" s="253"/>
      <c r="HOO1111" s="253"/>
      <c r="HOP1111" s="253"/>
      <c r="HOQ1111" s="253"/>
      <c r="HOR1111" s="253"/>
      <c r="HOS1111" s="253"/>
      <c r="HOT1111" s="253"/>
      <c r="HOU1111" s="253"/>
      <c r="HOV1111" s="253"/>
      <c r="HOW1111" s="253"/>
      <c r="HOX1111" s="253"/>
      <c r="HOY1111" s="253"/>
      <c r="HOZ1111" s="253"/>
      <c r="HPA1111" s="253"/>
      <c r="HPB1111" s="253"/>
      <c r="HPC1111" s="253"/>
      <c r="HPD1111" s="253"/>
      <c r="HPE1111" s="253"/>
      <c r="HPF1111" s="253"/>
      <c r="HPG1111" s="253"/>
      <c r="HPH1111" s="253"/>
      <c r="HPI1111" s="253"/>
      <c r="HPJ1111" s="253"/>
      <c r="HPK1111" s="253"/>
      <c r="HPL1111" s="253"/>
      <c r="HPM1111" s="253"/>
      <c r="HPN1111" s="253"/>
      <c r="HPO1111" s="253"/>
      <c r="HPP1111" s="253"/>
      <c r="HPQ1111" s="253"/>
      <c r="HPR1111" s="253"/>
      <c r="HPS1111" s="253"/>
      <c r="HPT1111" s="253"/>
      <c r="HPU1111" s="253"/>
      <c r="HPV1111" s="253"/>
      <c r="HPW1111" s="253"/>
      <c r="HPX1111" s="253"/>
      <c r="HPY1111" s="253"/>
      <c r="HPZ1111" s="253"/>
      <c r="HQA1111" s="253"/>
      <c r="HQB1111" s="253"/>
      <c r="HQC1111" s="253"/>
      <c r="HQD1111" s="253"/>
      <c r="HQE1111" s="253"/>
      <c r="HQF1111" s="253"/>
      <c r="HQG1111" s="253"/>
      <c r="HQH1111" s="253"/>
      <c r="HQI1111" s="253"/>
      <c r="HQJ1111" s="253"/>
      <c r="HQK1111" s="253"/>
      <c r="HQL1111" s="253"/>
      <c r="HQM1111" s="253"/>
      <c r="HQN1111" s="253"/>
      <c r="HQO1111" s="253"/>
      <c r="HQP1111" s="253"/>
      <c r="HQQ1111" s="253"/>
      <c r="HQR1111" s="253"/>
      <c r="HQS1111" s="253"/>
      <c r="HQT1111" s="253"/>
      <c r="HQU1111" s="253"/>
      <c r="HQV1111" s="253"/>
      <c r="HQW1111" s="253"/>
      <c r="HQX1111" s="253"/>
      <c r="HQY1111" s="253"/>
      <c r="HQZ1111" s="253"/>
      <c r="HRA1111" s="253"/>
      <c r="HRB1111" s="253"/>
      <c r="HRC1111" s="253"/>
      <c r="HRD1111" s="253"/>
      <c r="HRE1111" s="253"/>
      <c r="HRF1111" s="253"/>
      <c r="HRG1111" s="253"/>
      <c r="HRH1111" s="253"/>
      <c r="HRI1111" s="253"/>
      <c r="HRJ1111" s="253"/>
      <c r="HRK1111" s="253"/>
      <c r="HRL1111" s="253"/>
      <c r="HRM1111" s="253"/>
      <c r="HRN1111" s="253"/>
      <c r="HRO1111" s="253"/>
      <c r="HRP1111" s="253"/>
      <c r="HRQ1111" s="253"/>
      <c r="HRR1111" s="253"/>
      <c r="HRS1111" s="253"/>
      <c r="HRT1111" s="253"/>
      <c r="HRU1111" s="253"/>
      <c r="HRV1111" s="253"/>
      <c r="HRW1111" s="253"/>
      <c r="HRX1111" s="253"/>
      <c r="HRY1111" s="253"/>
      <c r="HRZ1111" s="253"/>
      <c r="HSA1111" s="253"/>
      <c r="HSB1111" s="253"/>
      <c r="HSC1111" s="253"/>
      <c r="HSD1111" s="253"/>
      <c r="HSE1111" s="253"/>
      <c r="HSF1111" s="253"/>
      <c r="HSG1111" s="253"/>
      <c r="HSH1111" s="253"/>
      <c r="HSI1111" s="253"/>
      <c r="HSJ1111" s="253"/>
      <c r="HSK1111" s="253"/>
      <c r="HSL1111" s="253"/>
      <c r="HSM1111" s="253"/>
      <c r="HSN1111" s="253"/>
      <c r="HSO1111" s="253"/>
      <c r="HSP1111" s="253"/>
      <c r="HSQ1111" s="253"/>
      <c r="HSR1111" s="253"/>
      <c r="HSS1111" s="253"/>
      <c r="HST1111" s="253"/>
      <c r="HSU1111" s="253"/>
      <c r="HSV1111" s="253"/>
      <c r="HSW1111" s="253"/>
      <c r="HSX1111" s="253"/>
      <c r="HSY1111" s="253"/>
      <c r="HSZ1111" s="253"/>
      <c r="HTA1111" s="253"/>
      <c r="HTB1111" s="253"/>
      <c r="HTC1111" s="253"/>
      <c r="HTD1111" s="253"/>
      <c r="HTE1111" s="253"/>
      <c r="HTF1111" s="253"/>
      <c r="HTG1111" s="253"/>
      <c r="HTH1111" s="253"/>
      <c r="HTI1111" s="253"/>
      <c r="HTJ1111" s="253"/>
      <c r="HTK1111" s="253"/>
      <c r="HTL1111" s="253"/>
      <c r="HTM1111" s="253"/>
      <c r="HTN1111" s="253"/>
      <c r="HTO1111" s="253"/>
      <c r="HTP1111" s="253"/>
      <c r="HTQ1111" s="253"/>
      <c r="HTR1111" s="253"/>
      <c r="HTS1111" s="253"/>
      <c r="HTT1111" s="253"/>
      <c r="HTU1111" s="253"/>
      <c r="HTV1111" s="253"/>
      <c r="HTW1111" s="253"/>
      <c r="HTX1111" s="253"/>
      <c r="HTY1111" s="253"/>
      <c r="HTZ1111" s="253"/>
      <c r="HUA1111" s="253"/>
      <c r="HUB1111" s="253"/>
      <c r="HUC1111" s="253"/>
      <c r="HUD1111" s="253"/>
      <c r="HUE1111" s="253"/>
      <c r="HUF1111" s="253"/>
      <c r="HUG1111" s="253"/>
      <c r="HUH1111" s="253"/>
      <c r="HUI1111" s="253"/>
      <c r="HUJ1111" s="253"/>
      <c r="HUK1111" s="253"/>
      <c r="HUL1111" s="253"/>
      <c r="HUM1111" s="253"/>
      <c r="HUN1111" s="253"/>
      <c r="HUO1111" s="253"/>
      <c r="HUP1111" s="253"/>
      <c r="HUQ1111" s="253"/>
      <c r="HUR1111" s="253"/>
      <c r="HUS1111" s="253"/>
      <c r="HUT1111" s="253"/>
      <c r="HUU1111" s="253"/>
      <c r="HUV1111" s="253"/>
      <c r="HUW1111" s="253"/>
      <c r="HUX1111" s="253"/>
      <c r="HUY1111" s="253"/>
      <c r="HUZ1111" s="253"/>
      <c r="HVA1111" s="253"/>
      <c r="HVB1111" s="253"/>
      <c r="HVC1111" s="253"/>
      <c r="HVD1111" s="253"/>
      <c r="HVE1111" s="253"/>
      <c r="HVF1111" s="253"/>
      <c r="HVG1111" s="253"/>
      <c r="HVH1111" s="253"/>
      <c r="HVI1111" s="253"/>
      <c r="HVJ1111" s="253"/>
      <c r="HVK1111" s="253"/>
      <c r="HVL1111" s="253"/>
      <c r="HVM1111" s="253"/>
      <c r="HVN1111" s="253"/>
      <c r="HVO1111" s="253"/>
      <c r="HVP1111" s="253"/>
      <c r="HVQ1111" s="253"/>
      <c r="HVR1111" s="253"/>
      <c r="HVS1111" s="253"/>
      <c r="HVT1111" s="253"/>
      <c r="HVU1111" s="253"/>
      <c r="HVV1111" s="253"/>
      <c r="HVW1111" s="253"/>
      <c r="HVX1111" s="253"/>
      <c r="HVY1111" s="253"/>
      <c r="HVZ1111" s="253"/>
      <c r="HWA1111" s="253"/>
      <c r="HWB1111" s="253"/>
      <c r="HWC1111" s="253"/>
      <c r="HWD1111" s="253"/>
      <c r="HWE1111" s="253"/>
      <c r="HWF1111" s="253"/>
      <c r="HWG1111" s="253"/>
      <c r="HWH1111" s="253"/>
      <c r="HWI1111" s="253"/>
      <c r="HWJ1111" s="253"/>
      <c r="HWK1111" s="253"/>
      <c r="HWL1111" s="253"/>
      <c r="HWM1111" s="253"/>
      <c r="HWN1111" s="253"/>
      <c r="HWO1111" s="253"/>
      <c r="HWP1111" s="253"/>
      <c r="HWQ1111" s="253"/>
      <c r="HWR1111" s="253"/>
      <c r="HWS1111" s="253"/>
      <c r="HWT1111" s="253"/>
      <c r="HWU1111" s="253"/>
      <c r="HWV1111" s="253"/>
      <c r="HWW1111" s="253"/>
      <c r="HWX1111" s="253"/>
      <c r="HWY1111" s="253"/>
      <c r="HWZ1111" s="253"/>
      <c r="HXA1111" s="253"/>
      <c r="HXB1111" s="253"/>
      <c r="HXC1111" s="253"/>
      <c r="HXD1111" s="253"/>
      <c r="HXE1111" s="253"/>
      <c r="HXF1111" s="253"/>
      <c r="HXG1111" s="253"/>
      <c r="HXH1111" s="253"/>
      <c r="HXI1111" s="253"/>
      <c r="HXJ1111" s="253"/>
      <c r="HXK1111" s="253"/>
      <c r="HXL1111" s="253"/>
      <c r="HXM1111" s="253"/>
      <c r="HXN1111" s="253"/>
      <c r="HXO1111" s="253"/>
      <c r="HXP1111" s="253"/>
      <c r="HXQ1111" s="253"/>
      <c r="HXR1111" s="253"/>
      <c r="HXS1111" s="253"/>
      <c r="HXT1111" s="253"/>
      <c r="HXU1111" s="253"/>
      <c r="HXV1111" s="253"/>
      <c r="HXW1111" s="253"/>
      <c r="HXX1111" s="253"/>
      <c r="HXY1111" s="253"/>
      <c r="HXZ1111" s="253"/>
      <c r="HYA1111" s="253"/>
      <c r="HYB1111" s="253"/>
      <c r="HYC1111" s="253"/>
      <c r="HYD1111" s="253"/>
      <c r="HYE1111" s="253"/>
      <c r="HYF1111" s="253"/>
      <c r="HYG1111" s="253"/>
      <c r="HYH1111" s="253"/>
      <c r="HYI1111" s="253"/>
      <c r="HYJ1111" s="253"/>
      <c r="HYK1111" s="253"/>
      <c r="HYL1111" s="253"/>
      <c r="HYM1111" s="253"/>
      <c r="HYN1111" s="253"/>
      <c r="HYO1111" s="253"/>
      <c r="HYP1111" s="253"/>
      <c r="HYQ1111" s="253"/>
      <c r="HYR1111" s="253"/>
      <c r="HYS1111" s="253"/>
      <c r="HYT1111" s="253"/>
      <c r="HYU1111" s="253"/>
      <c r="HYV1111" s="253"/>
      <c r="HYW1111" s="253"/>
      <c r="HYX1111" s="253"/>
      <c r="HYY1111" s="253"/>
      <c r="HYZ1111" s="253"/>
      <c r="HZA1111" s="253"/>
      <c r="HZB1111" s="253"/>
      <c r="HZC1111" s="253"/>
      <c r="HZD1111" s="253"/>
      <c r="HZE1111" s="253"/>
      <c r="HZF1111" s="253"/>
      <c r="HZG1111" s="253"/>
      <c r="HZH1111" s="253"/>
      <c r="HZI1111" s="253"/>
      <c r="HZJ1111" s="253"/>
      <c r="HZK1111" s="253"/>
      <c r="HZL1111" s="253"/>
      <c r="HZM1111" s="253"/>
      <c r="HZN1111" s="253"/>
      <c r="HZO1111" s="253"/>
      <c r="HZP1111" s="253"/>
      <c r="HZQ1111" s="253"/>
      <c r="HZR1111" s="253"/>
      <c r="HZS1111" s="253"/>
      <c r="HZT1111" s="253"/>
      <c r="HZU1111" s="253"/>
      <c r="HZV1111" s="253"/>
      <c r="HZW1111" s="253"/>
      <c r="HZX1111" s="253"/>
      <c r="HZY1111" s="253"/>
      <c r="HZZ1111" s="253"/>
      <c r="IAA1111" s="253"/>
      <c r="IAB1111" s="253"/>
      <c r="IAC1111" s="253"/>
      <c r="IAD1111" s="253"/>
      <c r="IAE1111" s="253"/>
      <c r="IAF1111" s="253"/>
      <c r="IAG1111" s="253"/>
      <c r="IAH1111" s="253"/>
      <c r="IAI1111" s="253"/>
      <c r="IAJ1111" s="253"/>
      <c r="IAK1111" s="253"/>
      <c r="IAL1111" s="253"/>
      <c r="IAM1111" s="253"/>
      <c r="IAN1111" s="253"/>
      <c r="IAO1111" s="253"/>
      <c r="IAP1111" s="253"/>
      <c r="IAQ1111" s="253"/>
      <c r="IAR1111" s="253"/>
      <c r="IAS1111" s="253"/>
      <c r="IAT1111" s="253"/>
      <c r="IAU1111" s="253"/>
      <c r="IAV1111" s="253"/>
      <c r="IAW1111" s="253"/>
      <c r="IAX1111" s="253"/>
      <c r="IAY1111" s="253"/>
      <c r="IAZ1111" s="253"/>
      <c r="IBA1111" s="253"/>
      <c r="IBB1111" s="253"/>
      <c r="IBC1111" s="253"/>
      <c r="IBD1111" s="253"/>
      <c r="IBE1111" s="253"/>
      <c r="IBF1111" s="253"/>
      <c r="IBG1111" s="253"/>
      <c r="IBH1111" s="253"/>
      <c r="IBI1111" s="253"/>
      <c r="IBJ1111" s="253"/>
      <c r="IBK1111" s="253"/>
      <c r="IBL1111" s="253"/>
      <c r="IBM1111" s="253"/>
      <c r="IBN1111" s="253"/>
      <c r="IBO1111" s="253"/>
      <c r="IBP1111" s="253"/>
      <c r="IBQ1111" s="253"/>
      <c r="IBR1111" s="253"/>
      <c r="IBS1111" s="253"/>
      <c r="IBT1111" s="253"/>
      <c r="IBU1111" s="253"/>
      <c r="IBV1111" s="253"/>
      <c r="IBW1111" s="253"/>
      <c r="IBX1111" s="253"/>
      <c r="IBY1111" s="253"/>
      <c r="IBZ1111" s="253"/>
      <c r="ICA1111" s="253"/>
      <c r="ICB1111" s="253"/>
      <c r="ICC1111" s="253"/>
      <c r="ICD1111" s="253"/>
      <c r="ICE1111" s="253"/>
      <c r="ICF1111" s="253"/>
      <c r="ICG1111" s="253"/>
      <c r="ICH1111" s="253"/>
      <c r="ICI1111" s="253"/>
      <c r="ICJ1111" s="253"/>
      <c r="ICK1111" s="253"/>
      <c r="ICL1111" s="253"/>
      <c r="ICM1111" s="253"/>
      <c r="ICN1111" s="253"/>
      <c r="ICO1111" s="253"/>
      <c r="ICP1111" s="253"/>
      <c r="ICQ1111" s="253"/>
      <c r="ICR1111" s="253"/>
      <c r="ICS1111" s="253"/>
      <c r="ICT1111" s="253"/>
      <c r="ICU1111" s="253"/>
      <c r="ICV1111" s="253"/>
      <c r="ICW1111" s="253"/>
      <c r="ICX1111" s="253"/>
      <c r="ICY1111" s="253"/>
      <c r="ICZ1111" s="253"/>
      <c r="IDA1111" s="253"/>
      <c r="IDB1111" s="253"/>
      <c r="IDC1111" s="253"/>
      <c r="IDD1111" s="253"/>
      <c r="IDE1111" s="253"/>
      <c r="IDF1111" s="253"/>
      <c r="IDG1111" s="253"/>
      <c r="IDH1111" s="253"/>
      <c r="IDI1111" s="253"/>
      <c r="IDJ1111" s="253"/>
      <c r="IDK1111" s="253"/>
      <c r="IDL1111" s="253"/>
      <c r="IDM1111" s="253"/>
      <c r="IDN1111" s="253"/>
      <c r="IDO1111" s="253"/>
      <c r="IDP1111" s="253"/>
      <c r="IDQ1111" s="253"/>
      <c r="IDR1111" s="253"/>
      <c r="IDS1111" s="253"/>
      <c r="IDT1111" s="253"/>
      <c r="IDU1111" s="253"/>
      <c r="IDV1111" s="253"/>
      <c r="IDW1111" s="253"/>
      <c r="IDX1111" s="253"/>
      <c r="IDY1111" s="253"/>
      <c r="IDZ1111" s="253"/>
      <c r="IEA1111" s="253"/>
      <c r="IEB1111" s="253"/>
      <c r="IEC1111" s="253"/>
      <c r="IED1111" s="253"/>
      <c r="IEE1111" s="253"/>
      <c r="IEF1111" s="253"/>
      <c r="IEG1111" s="253"/>
      <c r="IEH1111" s="253"/>
      <c r="IEI1111" s="253"/>
      <c r="IEJ1111" s="253"/>
      <c r="IEK1111" s="253"/>
      <c r="IEL1111" s="253"/>
      <c r="IEM1111" s="253"/>
      <c r="IEN1111" s="253"/>
      <c r="IEO1111" s="253"/>
      <c r="IEP1111" s="253"/>
      <c r="IEQ1111" s="253"/>
      <c r="IER1111" s="253"/>
      <c r="IES1111" s="253"/>
      <c r="IET1111" s="253"/>
      <c r="IEU1111" s="253"/>
      <c r="IEV1111" s="253"/>
      <c r="IEW1111" s="253"/>
      <c r="IEX1111" s="253"/>
      <c r="IEY1111" s="253"/>
      <c r="IEZ1111" s="253"/>
      <c r="IFA1111" s="253"/>
      <c r="IFB1111" s="253"/>
      <c r="IFC1111" s="253"/>
      <c r="IFD1111" s="253"/>
      <c r="IFE1111" s="253"/>
      <c r="IFF1111" s="253"/>
      <c r="IFG1111" s="253"/>
      <c r="IFH1111" s="253"/>
      <c r="IFI1111" s="253"/>
      <c r="IFJ1111" s="253"/>
      <c r="IFK1111" s="253"/>
      <c r="IFL1111" s="253"/>
      <c r="IFM1111" s="253"/>
      <c r="IFN1111" s="253"/>
      <c r="IFO1111" s="253"/>
      <c r="IFP1111" s="253"/>
      <c r="IFQ1111" s="253"/>
      <c r="IFR1111" s="253"/>
      <c r="IFS1111" s="253"/>
      <c r="IFT1111" s="253"/>
      <c r="IFU1111" s="253"/>
      <c r="IFV1111" s="253"/>
      <c r="IFW1111" s="253"/>
      <c r="IFX1111" s="253"/>
      <c r="IFY1111" s="253"/>
      <c r="IFZ1111" s="253"/>
      <c r="IGA1111" s="253"/>
      <c r="IGB1111" s="253"/>
      <c r="IGC1111" s="253"/>
      <c r="IGD1111" s="253"/>
      <c r="IGE1111" s="253"/>
      <c r="IGF1111" s="253"/>
      <c r="IGG1111" s="253"/>
      <c r="IGH1111" s="253"/>
      <c r="IGI1111" s="253"/>
      <c r="IGJ1111" s="253"/>
      <c r="IGK1111" s="253"/>
      <c r="IGL1111" s="253"/>
      <c r="IGM1111" s="253"/>
      <c r="IGN1111" s="253"/>
      <c r="IGO1111" s="253"/>
      <c r="IGP1111" s="253"/>
      <c r="IGQ1111" s="253"/>
      <c r="IGR1111" s="253"/>
      <c r="IGS1111" s="253"/>
      <c r="IGT1111" s="253"/>
      <c r="IGU1111" s="253"/>
      <c r="IGV1111" s="253"/>
      <c r="IGW1111" s="253"/>
      <c r="IGX1111" s="253"/>
      <c r="IGY1111" s="253"/>
      <c r="IGZ1111" s="253"/>
      <c r="IHA1111" s="253"/>
      <c r="IHB1111" s="253"/>
      <c r="IHC1111" s="253"/>
      <c r="IHD1111" s="253"/>
      <c r="IHE1111" s="253"/>
      <c r="IHF1111" s="253"/>
      <c r="IHG1111" s="253"/>
      <c r="IHH1111" s="253"/>
      <c r="IHI1111" s="253"/>
      <c r="IHJ1111" s="253"/>
      <c r="IHK1111" s="253"/>
      <c r="IHL1111" s="253"/>
      <c r="IHM1111" s="253"/>
      <c r="IHN1111" s="253"/>
      <c r="IHO1111" s="253"/>
      <c r="IHP1111" s="253"/>
      <c r="IHQ1111" s="253"/>
      <c r="IHR1111" s="253"/>
      <c r="IHS1111" s="253"/>
      <c r="IHT1111" s="253"/>
      <c r="IHU1111" s="253"/>
      <c r="IHV1111" s="253"/>
      <c r="IHW1111" s="253"/>
      <c r="IHX1111" s="253"/>
      <c r="IHY1111" s="253"/>
      <c r="IHZ1111" s="253"/>
      <c r="IIA1111" s="253"/>
      <c r="IIB1111" s="253"/>
      <c r="IIC1111" s="253"/>
      <c r="IID1111" s="253"/>
      <c r="IIE1111" s="253"/>
      <c r="IIF1111" s="253"/>
      <c r="IIG1111" s="253"/>
      <c r="IIH1111" s="253"/>
      <c r="III1111" s="253"/>
      <c r="IIJ1111" s="253"/>
      <c r="IIK1111" s="253"/>
      <c r="IIL1111" s="253"/>
      <c r="IIM1111" s="253"/>
      <c r="IIN1111" s="253"/>
      <c r="IIO1111" s="253"/>
      <c r="IIP1111" s="253"/>
      <c r="IIQ1111" s="253"/>
      <c r="IIR1111" s="253"/>
      <c r="IIS1111" s="253"/>
      <c r="IIT1111" s="253"/>
      <c r="IIU1111" s="253"/>
      <c r="IIV1111" s="253"/>
      <c r="IIW1111" s="253"/>
      <c r="IIX1111" s="253"/>
      <c r="IIY1111" s="253"/>
      <c r="IIZ1111" s="253"/>
      <c r="IJA1111" s="253"/>
      <c r="IJB1111" s="253"/>
      <c r="IJC1111" s="253"/>
      <c r="IJD1111" s="253"/>
      <c r="IJE1111" s="253"/>
      <c r="IJF1111" s="253"/>
      <c r="IJG1111" s="253"/>
      <c r="IJH1111" s="253"/>
      <c r="IJI1111" s="253"/>
      <c r="IJJ1111" s="253"/>
      <c r="IJK1111" s="253"/>
      <c r="IJL1111" s="253"/>
      <c r="IJM1111" s="253"/>
      <c r="IJN1111" s="253"/>
      <c r="IJO1111" s="253"/>
      <c r="IJP1111" s="253"/>
      <c r="IJQ1111" s="253"/>
      <c r="IJR1111" s="253"/>
      <c r="IJS1111" s="253"/>
      <c r="IJT1111" s="253"/>
      <c r="IJU1111" s="253"/>
      <c r="IJV1111" s="253"/>
      <c r="IJW1111" s="253"/>
      <c r="IJX1111" s="253"/>
      <c r="IJY1111" s="253"/>
      <c r="IJZ1111" s="253"/>
      <c r="IKA1111" s="253"/>
      <c r="IKB1111" s="253"/>
      <c r="IKC1111" s="253"/>
      <c r="IKD1111" s="253"/>
      <c r="IKE1111" s="253"/>
      <c r="IKF1111" s="253"/>
      <c r="IKG1111" s="253"/>
      <c r="IKH1111" s="253"/>
      <c r="IKI1111" s="253"/>
      <c r="IKJ1111" s="253"/>
      <c r="IKK1111" s="253"/>
      <c r="IKL1111" s="253"/>
      <c r="IKM1111" s="253"/>
      <c r="IKN1111" s="253"/>
      <c r="IKO1111" s="253"/>
      <c r="IKP1111" s="253"/>
      <c r="IKQ1111" s="253"/>
      <c r="IKR1111" s="253"/>
      <c r="IKS1111" s="253"/>
      <c r="IKT1111" s="253"/>
      <c r="IKU1111" s="253"/>
      <c r="IKV1111" s="253"/>
      <c r="IKW1111" s="253"/>
      <c r="IKX1111" s="253"/>
      <c r="IKY1111" s="253"/>
      <c r="IKZ1111" s="253"/>
      <c r="ILA1111" s="253"/>
      <c r="ILB1111" s="253"/>
      <c r="ILC1111" s="253"/>
      <c r="ILD1111" s="253"/>
      <c r="ILE1111" s="253"/>
      <c r="ILF1111" s="253"/>
      <c r="ILG1111" s="253"/>
      <c r="ILH1111" s="253"/>
      <c r="ILI1111" s="253"/>
      <c r="ILJ1111" s="253"/>
      <c r="ILK1111" s="253"/>
      <c r="ILL1111" s="253"/>
      <c r="ILM1111" s="253"/>
      <c r="ILN1111" s="253"/>
      <c r="ILO1111" s="253"/>
      <c r="ILP1111" s="253"/>
      <c r="ILQ1111" s="253"/>
      <c r="ILR1111" s="253"/>
      <c r="ILS1111" s="253"/>
      <c r="ILT1111" s="253"/>
      <c r="ILU1111" s="253"/>
      <c r="ILV1111" s="253"/>
      <c r="ILW1111" s="253"/>
      <c r="ILX1111" s="253"/>
      <c r="ILY1111" s="253"/>
      <c r="ILZ1111" s="253"/>
      <c r="IMA1111" s="253"/>
      <c r="IMB1111" s="253"/>
      <c r="IMC1111" s="253"/>
      <c r="IMD1111" s="253"/>
      <c r="IME1111" s="253"/>
      <c r="IMF1111" s="253"/>
      <c r="IMG1111" s="253"/>
      <c r="IMH1111" s="253"/>
      <c r="IMI1111" s="253"/>
      <c r="IMJ1111" s="253"/>
      <c r="IMK1111" s="253"/>
      <c r="IML1111" s="253"/>
      <c r="IMM1111" s="253"/>
      <c r="IMN1111" s="253"/>
      <c r="IMO1111" s="253"/>
      <c r="IMP1111" s="253"/>
      <c r="IMQ1111" s="253"/>
      <c r="IMR1111" s="253"/>
      <c r="IMS1111" s="253"/>
      <c r="IMT1111" s="253"/>
      <c r="IMU1111" s="253"/>
      <c r="IMV1111" s="253"/>
      <c r="IMW1111" s="253"/>
      <c r="IMX1111" s="253"/>
      <c r="IMY1111" s="253"/>
      <c r="IMZ1111" s="253"/>
      <c r="INA1111" s="253"/>
      <c r="INB1111" s="253"/>
      <c r="INC1111" s="253"/>
      <c r="IND1111" s="253"/>
      <c r="INE1111" s="253"/>
      <c r="INF1111" s="253"/>
      <c r="ING1111" s="253"/>
      <c r="INH1111" s="253"/>
      <c r="INI1111" s="253"/>
      <c r="INJ1111" s="253"/>
      <c r="INK1111" s="253"/>
      <c r="INL1111" s="253"/>
      <c r="INM1111" s="253"/>
      <c r="INN1111" s="253"/>
      <c r="INO1111" s="253"/>
      <c r="INP1111" s="253"/>
      <c r="INQ1111" s="253"/>
      <c r="INR1111" s="253"/>
      <c r="INS1111" s="253"/>
      <c r="INT1111" s="253"/>
      <c r="INU1111" s="253"/>
      <c r="INV1111" s="253"/>
      <c r="INW1111" s="253"/>
      <c r="INX1111" s="253"/>
      <c r="INY1111" s="253"/>
      <c r="INZ1111" s="253"/>
      <c r="IOA1111" s="253"/>
      <c r="IOB1111" s="253"/>
      <c r="IOC1111" s="253"/>
      <c r="IOD1111" s="253"/>
      <c r="IOE1111" s="253"/>
      <c r="IOF1111" s="253"/>
      <c r="IOG1111" s="253"/>
      <c r="IOH1111" s="253"/>
      <c r="IOI1111" s="253"/>
      <c r="IOJ1111" s="253"/>
      <c r="IOK1111" s="253"/>
      <c r="IOL1111" s="253"/>
      <c r="IOM1111" s="253"/>
      <c r="ION1111" s="253"/>
      <c r="IOO1111" s="253"/>
      <c r="IOP1111" s="253"/>
      <c r="IOQ1111" s="253"/>
      <c r="IOR1111" s="253"/>
      <c r="IOS1111" s="253"/>
      <c r="IOT1111" s="253"/>
      <c r="IOU1111" s="253"/>
      <c r="IOV1111" s="253"/>
      <c r="IOW1111" s="253"/>
      <c r="IOX1111" s="253"/>
      <c r="IOY1111" s="253"/>
      <c r="IOZ1111" s="253"/>
      <c r="IPA1111" s="253"/>
      <c r="IPB1111" s="253"/>
      <c r="IPC1111" s="253"/>
      <c r="IPD1111" s="253"/>
      <c r="IPE1111" s="253"/>
      <c r="IPF1111" s="253"/>
      <c r="IPG1111" s="253"/>
      <c r="IPH1111" s="253"/>
      <c r="IPI1111" s="253"/>
      <c r="IPJ1111" s="253"/>
      <c r="IPK1111" s="253"/>
      <c r="IPL1111" s="253"/>
      <c r="IPM1111" s="253"/>
      <c r="IPN1111" s="253"/>
      <c r="IPO1111" s="253"/>
      <c r="IPP1111" s="253"/>
      <c r="IPQ1111" s="253"/>
      <c r="IPR1111" s="253"/>
      <c r="IPS1111" s="253"/>
      <c r="IPT1111" s="253"/>
      <c r="IPU1111" s="253"/>
      <c r="IPV1111" s="253"/>
      <c r="IPW1111" s="253"/>
      <c r="IPX1111" s="253"/>
      <c r="IPY1111" s="253"/>
      <c r="IPZ1111" s="253"/>
      <c r="IQA1111" s="253"/>
      <c r="IQB1111" s="253"/>
      <c r="IQC1111" s="253"/>
      <c r="IQD1111" s="253"/>
      <c r="IQE1111" s="253"/>
      <c r="IQF1111" s="253"/>
      <c r="IQG1111" s="253"/>
      <c r="IQH1111" s="253"/>
      <c r="IQI1111" s="253"/>
      <c r="IQJ1111" s="253"/>
      <c r="IQK1111" s="253"/>
      <c r="IQL1111" s="253"/>
      <c r="IQM1111" s="253"/>
      <c r="IQN1111" s="253"/>
      <c r="IQO1111" s="253"/>
      <c r="IQP1111" s="253"/>
      <c r="IQQ1111" s="253"/>
      <c r="IQR1111" s="253"/>
      <c r="IQS1111" s="253"/>
      <c r="IQT1111" s="253"/>
      <c r="IQU1111" s="253"/>
      <c r="IQV1111" s="253"/>
      <c r="IQW1111" s="253"/>
      <c r="IQX1111" s="253"/>
      <c r="IQY1111" s="253"/>
      <c r="IQZ1111" s="253"/>
      <c r="IRA1111" s="253"/>
      <c r="IRB1111" s="253"/>
      <c r="IRC1111" s="253"/>
      <c r="IRD1111" s="253"/>
      <c r="IRE1111" s="253"/>
      <c r="IRF1111" s="253"/>
      <c r="IRG1111" s="253"/>
      <c r="IRH1111" s="253"/>
      <c r="IRI1111" s="253"/>
      <c r="IRJ1111" s="253"/>
      <c r="IRK1111" s="253"/>
      <c r="IRL1111" s="253"/>
      <c r="IRM1111" s="253"/>
      <c r="IRN1111" s="253"/>
      <c r="IRO1111" s="253"/>
      <c r="IRP1111" s="253"/>
      <c r="IRQ1111" s="253"/>
      <c r="IRR1111" s="253"/>
      <c r="IRS1111" s="253"/>
      <c r="IRT1111" s="253"/>
      <c r="IRU1111" s="253"/>
      <c r="IRV1111" s="253"/>
      <c r="IRW1111" s="253"/>
      <c r="IRX1111" s="253"/>
      <c r="IRY1111" s="253"/>
      <c r="IRZ1111" s="253"/>
      <c r="ISA1111" s="253"/>
      <c r="ISB1111" s="253"/>
      <c r="ISC1111" s="253"/>
      <c r="ISD1111" s="253"/>
      <c r="ISE1111" s="253"/>
      <c r="ISF1111" s="253"/>
      <c r="ISG1111" s="253"/>
      <c r="ISH1111" s="253"/>
      <c r="ISI1111" s="253"/>
      <c r="ISJ1111" s="253"/>
      <c r="ISK1111" s="253"/>
      <c r="ISL1111" s="253"/>
      <c r="ISM1111" s="253"/>
      <c r="ISN1111" s="253"/>
      <c r="ISO1111" s="253"/>
      <c r="ISP1111" s="253"/>
      <c r="ISQ1111" s="253"/>
      <c r="ISR1111" s="253"/>
      <c r="ISS1111" s="253"/>
      <c r="IST1111" s="253"/>
      <c r="ISU1111" s="253"/>
      <c r="ISV1111" s="253"/>
      <c r="ISW1111" s="253"/>
      <c r="ISX1111" s="253"/>
      <c r="ISY1111" s="253"/>
      <c r="ISZ1111" s="253"/>
      <c r="ITA1111" s="253"/>
      <c r="ITB1111" s="253"/>
      <c r="ITC1111" s="253"/>
      <c r="ITD1111" s="253"/>
      <c r="ITE1111" s="253"/>
      <c r="ITF1111" s="253"/>
      <c r="ITG1111" s="253"/>
      <c r="ITH1111" s="253"/>
      <c r="ITI1111" s="253"/>
      <c r="ITJ1111" s="253"/>
      <c r="ITK1111" s="253"/>
      <c r="ITL1111" s="253"/>
      <c r="ITM1111" s="253"/>
      <c r="ITN1111" s="253"/>
      <c r="ITO1111" s="253"/>
      <c r="ITP1111" s="253"/>
      <c r="ITQ1111" s="253"/>
      <c r="ITR1111" s="253"/>
      <c r="ITS1111" s="253"/>
      <c r="ITT1111" s="253"/>
      <c r="ITU1111" s="253"/>
      <c r="ITV1111" s="253"/>
      <c r="ITW1111" s="253"/>
      <c r="ITX1111" s="253"/>
      <c r="ITY1111" s="253"/>
      <c r="ITZ1111" s="253"/>
      <c r="IUA1111" s="253"/>
      <c r="IUB1111" s="253"/>
      <c r="IUC1111" s="253"/>
      <c r="IUD1111" s="253"/>
      <c r="IUE1111" s="253"/>
      <c r="IUF1111" s="253"/>
      <c r="IUG1111" s="253"/>
      <c r="IUH1111" s="253"/>
      <c r="IUI1111" s="253"/>
      <c r="IUJ1111" s="253"/>
      <c r="IUK1111" s="253"/>
      <c r="IUL1111" s="253"/>
      <c r="IUM1111" s="253"/>
      <c r="IUN1111" s="253"/>
      <c r="IUO1111" s="253"/>
      <c r="IUP1111" s="253"/>
      <c r="IUQ1111" s="253"/>
      <c r="IUR1111" s="253"/>
      <c r="IUS1111" s="253"/>
      <c r="IUT1111" s="253"/>
      <c r="IUU1111" s="253"/>
      <c r="IUV1111" s="253"/>
      <c r="IUW1111" s="253"/>
      <c r="IUX1111" s="253"/>
      <c r="IUY1111" s="253"/>
      <c r="IUZ1111" s="253"/>
      <c r="IVA1111" s="253"/>
      <c r="IVB1111" s="253"/>
      <c r="IVC1111" s="253"/>
      <c r="IVD1111" s="253"/>
      <c r="IVE1111" s="253"/>
      <c r="IVF1111" s="253"/>
      <c r="IVG1111" s="253"/>
      <c r="IVH1111" s="253"/>
      <c r="IVI1111" s="253"/>
      <c r="IVJ1111" s="253"/>
      <c r="IVK1111" s="253"/>
      <c r="IVL1111" s="253"/>
      <c r="IVM1111" s="253"/>
      <c r="IVN1111" s="253"/>
      <c r="IVO1111" s="253"/>
      <c r="IVP1111" s="253"/>
      <c r="IVQ1111" s="253"/>
      <c r="IVR1111" s="253"/>
      <c r="IVS1111" s="253"/>
      <c r="IVT1111" s="253"/>
      <c r="IVU1111" s="253"/>
      <c r="IVV1111" s="253"/>
      <c r="IVW1111" s="253"/>
      <c r="IVX1111" s="253"/>
      <c r="IVY1111" s="253"/>
      <c r="IVZ1111" s="253"/>
      <c r="IWA1111" s="253"/>
      <c r="IWB1111" s="253"/>
      <c r="IWC1111" s="253"/>
      <c r="IWD1111" s="253"/>
      <c r="IWE1111" s="253"/>
      <c r="IWF1111" s="253"/>
      <c r="IWG1111" s="253"/>
      <c r="IWH1111" s="253"/>
      <c r="IWI1111" s="253"/>
      <c r="IWJ1111" s="253"/>
      <c r="IWK1111" s="253"/>
      <c r="IWL1111" s="253"/>
      <c r="IWM1111" s="253"/>
      <c r="IWN1111" s="253"/>
      <c r="IWO1111" s="253"/>
      <c r="IWP1111" s="253"/>
      <c r="IWQ1111" s="253"/>
      <c r="IWR1111" s="253"/>
      <c r="IWS1111" s="253"/>
      <c r="IWT1111" s="253"/>
      <c r="IWU1111" s="253"/>
      <c r="IWV1111" s="253"/>
      <c r="IWW1111" s="253"/>
      <c r="IWX1111" s="253"/>
      <c r="IWY1111" s="253"/>
      <c r="IWZ1111" s="253"/>
      <c r="IXA1111" s="253"/>
      <c r="IXB1111" s="253"/>
      <c r="IXC1111" s="253"/>
      <c r="IXD1111" s="253"/>
      <c r="IXE1111" s="253"/>
      <c r="IXF1111" s="253"/>
      <c r="IXG1111" s="253"/>
      <c r="IXH1111" s="253"/>
      <c r="IXI1111" s="253"/>
      <c r="IXJ1111" s="253"/>
      <c r="IXK1111" s="253"/>
      <c r="IXL1111" s="253"/>
      <c r="IXM1111" s="253"/>
      <c r="IXN1111" s="253"/>
      <c r="IXO1111" s="253"/>
      <c r="IXP1111" s="253"/>
      <c r="IXQ1111" s="253"/>
      <c r="IXR1111" s="253"/>
      <c r="IXS1111" s="253"/>
      <c r="IXT1111" s="253"/>
      <c r="IXU1111" s="253"/>
      <c r="IXV1111" s="253"/>
      <c r="IXW1111" s="253"/>
      <c r="IXX1111" s="253"/>
      <c r="IXY1111" s="253"/>
      <c r="IXZ1111" s="253"/>
      <c r="IYA1111" s="253"/>
      <c r="IYB1111" s="253"/>
      <c r="IYC1111" s="253"/>
      <c r="IYD1111" s="253"/>
      <c r="IYE1111" s="253"/>
      <c r="IYF1111" s="253"/>
      <c r="IYG1111" s="253"/>
      <c r="IYH1111" s="253"/>
      <c r="IYI1111" s="253"/>
      <c r="IYJ1111" s="253"/>
      <c r="IYK1111" s="253"/>
      <c r="IYL1111" s="253"/>
      <c r="IYM1111" s="253"/>
      <c r="IYN1111" s="253"/>
      <c r="IYO1111" s="253"/>
      <c r="IYP1111" s="253"/>
      <c r="IYQ1111" s="253"/>
      <c r="IYR1111" s="253"/>
      <c r="IYS1111" s="253"/>
      <c r="IYT1111" s="253"/>
      <c r="IYU1111" s="253"/>
      <c r="IYV1111" s="253"/>
      <c r="IYW1111" s="253"/>
      <c r="IYX1111" s="253"/>
      <c r="IYY1111" s="253"/>
      <c r="IYZ1111" s="253"/>
      <c r="IZA1111" s="253"/>
      <c r="IZB1111" s="253"/>
      <c r="IZC1111" s="253"/>
      <c r="IZD1111" s="253"/>
      <c r="IZE1111" s="253"/>
      <c r="IZF1111" s="253"/>
      <c r="IZG1111" s="253"/>
      <c r="IZH1111" s="253"/>
      <c r="IZI1111" s="253"/>
      <c r="IZJ1111" s="253"/>
      <c r="IZK1111" s="253"/>
      <c r="IZL1111" s="253"/>
      <c r="IZM1111" s="253"/>
      <c r="IZN1111" s="253"/>
      <c r="IZO1111" s="253"/>
      <c r="IZP1111" s="253"/>
      <c r="IZQ1111" s="253"/>
      <c r="IZR1111" s="253"/>
      <c r="IZS1111" s="253"/>
      <c r="IZT1111" s="253"/>
      <c r="IZU1111" s="253"/>
      <c r="IZV1111" s="253"/>
      <c r="IZW1111" s="253"/>
      <c r="IZX1111" s="253"/>
      <c r="IZY1111" s="253"/>
      <c r="IZZ1111" s="253"/>
      <c r="JAA1111" s="253"/>
      <c r="JAB1111" s="253"/>
      <c r="JAC1111" s="253"/>
      <c r="JAD1111" s="253"/>
      <c r="JAE1111" s="253"/>
      <c r="JAF1111" s="253"/>
      <c r="JAG1111" s="253"/>
      <c r="JAH1111" s="253"/>
      <c r="JAI1111" s="253"/>
      <c r="JAJ1111" s="253"/>
      <c r="JAK1111" s="253"/>
      <c r="JAL1111" s="253"/>
      <c r="JAM1111" s="253"/>
      <c r="JAN1111" s="253"/>
      <c r="JAO1111" s="253"/>
      <c r="JAP1111" s="253"/>
      <c r="JAQ1111" s="253"/>
      <c r="JAR1111" s="253"/>
      <c r="JAS1111" s="253"/>
      <c r="JAT1111" s="253"/>
      <c r="JAU1111" s="253"/>
      <c r="JAV1111" s="253"/>
      <c r="JAW1111" s="253"/>
      <c r="JAX1111" s="253"/>
      <c r="JAY1111" s="253"/>
      <c r="JAZ1111" s="253"/>
      <c r="JBA1111" s="253"/>
      <c r="JBB1111" s="253"/>
      <c r="JBC1111" s="253"/>
      <c r="JBD1111" s="253"/>
      <c r="JBE1111" s="253"/>
      <c r="JBF1111" s="253"/>
      <c r="JBG1111" s="253"/>
      <c r="JBH1111" s="253"/>
      <c r="JBI1111" s="253"/>
      <c r="JBJ1111" s="253"/>
      <c r="JBK1111" s="253"/>
      <c r="JBL1111" s="253"/>
      <c r="JBM1111" s="253"/>
      <c r="JBN1111" s="253"/>
      <c r="JBO1111" s="253"/>
      <c r="JBP1111" s="253"/>
      <c r="JBQ1111" s="253"/>
      <c r="JBR1111" s="253"/>
      <c r="JBS1111" s="253"/>
      <c r="JBT1111" s="253"/>
      <c r="JBU1111" s="253"/>
      <c r="JBV1111" s="253"/>
      <c r="JBW1111" s="253"/>
      <c r="JBX1111" s="253"/>
      <c r="JBY1111" s="253"/>
      <c r="JBZ1111" s="253"/>
      <c r="JCA1111" s="253"/>
      <c r="JCB1111" s="253"/>
      <c r="JCC1111" s="253"/>
      <c r="JCD1111" s="253"/>
      <c r="JCE1111" s="253"/>
      <c r="JCF1111" s="253"/>
      <c r="JCG1111" s="253"/>
      <c r="JCH1111" s="253"/>
      <c r="JCI1111" s="253"/>
      <c r="JCJ1111" s="253"/>
      <c r="JCK1111" s="253"/>
      <c r="JCL1111" s="253"/>
      <c r="JCM1111" s="253"/>
      <c r="JCN1111" s="253"/>
      <c r="JCO1111" s="253"/>
      <c r="JCP1111" s="253"/>
      <c r="JCQ1111" s="253"/>
      <c r="JCR1111" s="253"/>
      <c r="JCS1111" s="253"/>
      <c r="JCT1111" s="253"/>
      <c r="JCU1111" s="253"/>
      <c r="JCV1111" s="253"/>
      <c r="JCW1111" s="253"/>
      <c r="JCX1111" s="253"/>
      <c r="JCY1111" s="253"/>
      <c r="JCZ1111" s="253"/>
      <c r="JDA1111" s="253"/>
      <c r="JDB1111" s="253"/>
      <c r="JDC1111" s="253"/>
      <c r="JDD1111" s="253"/>
      <c r="JDE1111" s="253"/>
      <c r="JDF1111" s="253"/>
      <c r="JDG1111" s="253"/>
      <c r="JDH1111" s="253"/>
      <c r="JDI1111" s="253"/>
      <c r="JDJ1111" s="253"/>
      <c r="JDK1111" s="253"/>
      <c r="JDL1111" s="253"/>
      <c r="JDM1111" s="253"/>
      <c r="JDN1111" s="253"/>
      <c r="JDO1111" s="253"/>
      <c r="JDP1111" s="253"/>
      <c r="JDQ1111" s="253"/>
      <c r="JDR1111" s="253"/>
      <c r="JDS1111" s="253"/>
      <c r="JDT1111" s="253"/>
      <c r="JDU1111" s="253"/>
      <c r="JDV1111" s="253"/>
      <c r="JDW1111" s="253"/>
      <c r="JDX1111" s="253"/>
      <c r="JDY1111" s="253"/>
      <c r="JDZ1111" s="253"/>
      <c r="JEA1111" s="253"/>
      <c r="JEB1111" s="253"/>
      <c r="JEC1111" s="253"/>
      <c r="JED1111" s="253"/>
      <c r="JEE1111" s="253"/>
      <c r="JEF1111" s="253"/>
      <c r="JEG1111" s="253"/>
      <c r="JEH1111" s="253"/>
      <c r="JEI1111" s="253"/>
      <c r="JEJ1111" s="253"/>
      <c r="JEK1111" s="253"/>
      <c r="JEL1111" s="253"/>
      <c r="JEM1111" s="253"/>
      <c r="JEN1111" s="253"/>
      <c r="JEO1111" s="253"/>
      <c r="JEP1111" s="253"/>
      <c r="JEQ1111" s="253"/>
      <c r="JER1111" s="253"/>
      <c r="JES1111" s="253"/>
      <c r="JET1111" s="253"/>
      <c r="JEU1111" s="253"/>
      <c r="JEV1111" s="253"/>
      <c r="JEW1111" s="253"/>
      <c r="JEX1111" s="253"/>
      <c r="JEY1111" s="253"/>
      <c r="JEZ1111" s="253"/>
      <c r="JFA1111" s="253"/>
      <c r="JFB1111" s="253"/>
      <c r="JFC1111" s="253"/>
      <c r="JFD1111" s="253"/>
      <c r="JFE1111" s="253"/>
      <c r="JFF1111" s="253"/>
      <c r="JFG1111" s="253"/>
      <c r="JFH1111" s="253"/>
      <c r="JFI1111" s="253"/>
      <c r="JFJ1111" s="253"/>
      <c r="JFK1111" s="253"/>
      <c r="JFL1111" s="253"/>
      <c r="JFM1111" s="253"/>
      <c r="JFN1111" s="253"/>
      <c r="JFO1111" s="253"/>
      <c r="JFP1111" s="253"/>
      <c r="JFQ1111" s="253"/>
      <c r="JFR1111" s="253"/>
      <c r="JFS1111" s="253"/>
      <c r="JFT1111" s="253"/>
      <c r="JFU1111" s="253"/>
      <c r="JFV1111" s="253"/>
      <c r="JFW1111" s="253"/>
      <c r="JFX1111" s="253"/>
      <c r="JFY1111" s="253"/>
      <c r="JFZ1111" s="253"/>
      <c r="JGA1111" s="253"/>
      <c r="JGB1111" s="253"/>
      <c r="JGC1111" s="253"/>
      <c r="JGD1111" s="253"/>
      <c r="JGE1111" s="253"/>
      <c r="JGF1111" s="253"/>
      <c r="JGG1111" s="253"/>
      <c r="JGH1111" s="253"/>
      <c r="JGI1111" s="253"/>
      <c r="JGJ1111" s="253"/>
      <c r="JGK1111" s="253"/>
      <c r="JGL1111" s="253"/>
      <c r="JGM1111" s="253"/>
      <c r="JGN1111" s="253"/>
      <c r="JGO1111" s="253"/>
      <c r="JGP1111" s="253"/>
      <c r="JGQ1111" s="253"/>
      <c r="JGR1111" s="253"/>
      <c r="JGS1111" s="253"/>
      <c r="JGT1111" s="253"/>
      <c r="JGU1111" s="253"/>
      <c r="JGV1111" s="253"/>
      <c r="JGW1111" s="253"/>
      <c r="JGX1111" s="253"/>
      <c r="JGY1111" s="253"/>
      <c r="JGZ1111" s="253"/>
      <c r="JHA1111" s="253"/>
      <c r="JHB1111" s="253"/>
      <c r="JHC1111" s="253"/>
      <c r="JHD1111" s="253"/>
      <c r="JHE1111" s="253"/>
      <c r="JHF1111" s="253"/>
      <c r="JHG1111" s="253"/>
      <c r="JHH1111" s="253"/>
      <c r="JHI1111" s="253"/>
      <c r="JHJ1111" s="253"/>
      <c r="JHK1111" s="253"/>
      <c r="JHL1111" s="253"/>
      <c r="JHM1111" s="253"/>
      <c r="JHN1111" s="253"/>
      <c r="JHO1111" s="253"/>
      <c r="JHP1111" s="253"/>
      <c r="JHQ1111" s="253"/>
      <c r="JHR1111" s="253"/>
      <c r="JHS1111" s="253"/>
      <c r="JHT1111" s="253"/>
      <c r="JHU1111" s="253"/>
      <c r="JHV1111" s="253"/>
      <c r="JHW1111" s="253"/>
      <c r="JHX1111" s="253"/>
      <c r="JHY1111" s="253"/>
      <c r="JHZ1111" s="253"/>
      <c r="JIA1111" s="253"/>
      <c r="JIB1111" s="253"/>
      <c r="JIC1111" s="253"/>
      <c r="JID1111" s="253"/>
      <c r="JIE1111" s="253"/>
      <c r="JIF1111" s="253"/>
      <c r="JIG1111" s="253"/>
      <c r="JIH1111" s="253"/>
      <c r="JII1111" s="253"/>
      <c r="JIJ1111" s="253"/>
      <c r="JIK1111" s="253"/>
      <c r="JIL1111" s="253"/>
      <c r="JIM1111" s="253"/>
      <c r="JIN1111" s="253"/>
      <c r="JIO1111" s="253"/>
      <c r="JIP1111" s="253"/>
      <c r="JIQ1111" s="253"/>
      <c r="JIR1111" s="253"/>
      <c r="JIS1111" s="253"/>
      <c r="JIT1111" s="253"/>
      <c r="JIU1111" s="253"/>
      <c r="JIV1111" s="253"/>
      <c r="JIW1111" s="253"/>
      <c r="JIX1111" s="253"/>
      <c r="JIY1111" s="253"/>
      <c r="JIZ1111" s="253"/>
      <c r="JJA1111" s="253"/>
      <c r="JJB1111" s="253"/>
      <c r="JJC1111" s="253"/>
      <c r="JJD1111" s="253"/>
      <c r="JJE1111" s="253"/>
      <c r="JJF1111" s="253"/>
      <c r="JJG1111" s="253"/>
      <c r="JJH1111" s="253"/>
      <c r="JJI1111" s="253"/>
      <c r="JJJ1111" s="253"/>
      <c r="JJK1111" s="253"/>
      <c r="JJL1111" s="253"/>
      <c r="JJM1111" s="253"/>
      <c r="JJN1111" s="253"/>
      <c r="JJO1111" s="253"/>
      <c r="JJP1111" s="253"/>
      <c r="JJQ1111" s="253"/>
      <c r="JJR1111" s="253"/>
      <c r="JJS1111" s="253"/>
      <c r="JJT1111" s="253"/>
      <c r="JJU1111" s="253"/>
      <c r="JJV1111" s="253"/>
      <c r="JJW1111" s="253"/>
      <c r="JJX1111" s="253"/>
      <c r="JJY1111" s="253"/>
      <c r="JJZ1111" s="253"/>
      <c r="JKA1111" s="253"/>
      <c r="JKB1111" s="253"/>
      <c r="JKC1111" s="253"/>
      <c r="JKD1111" s="253"/>
      <c r="JKE1111" s="253"/>
      <c r="JKF1111" s="253"/>
      <c r="JKG1111" s="253"/>
      <c r="JKH1111" s="253"/>
      <c r="JKI1111" s="253"/>
      <c r="JKJ1111" s="253"/>
      <c r="JKK1111" s="253"/>
      <c r="JKL1111" s="253"/>
      <c r="JKM1111" s="253"/>
      <c r="JKN1111" s="253"/>
      <c r="JKO1111" s="253"/>
      <c r="JKP1111" s="253"/>
      <c r="JKQ1111" s="253"/>
      <c r="JKR1111" s="253"/>
      <c r="JKS1111" s="253"/>
      <c r="JKT1111" s="253"/>
      <c r="JKU1111" s="253"/>
      <c r="JKV1111" s="253"/>
      <c r="JKW1111" s="253"/>
      <c r="JKX1111" s="253"/>
      <c r="JKY1111" s="253"/>
      <c r="JKZ1111" s="253"/>
      <c r="JLA1111" s="253"/>
      <c r="JLB1111" s="253"/>
      <c r="JLC1111" s="253"/>
      <c r="JLD1111" s="253"/>
      <c r="JLE1111" s="253"/>
      <c r="JLF1111" s="253"/>
      <c r="JLG1111" s="253"/>
      <c r="JLH1111" s="253"/>
      <c r="JLI1111" s="253"/>
      <c r="JLJ1111" s="253"/>
      <c r="JLK1111" s="253"/>
      <c r="JLL1111" s="253"/>
      <c r="JLM1111" s="253"/>
      <c r="JLN1111" s="253"/>
      <c r="JLO1111" s="253"/>
      <c r="JLP1111" s="253"/>
      <c r="JLQ1111" s="253"/>
      <c r="JLR1111" s="253"/>
      <c r="JLS1111" s="253"/>
      <c r="JLT1111" s="253"/>
      <c r="JLU1111" s="253"/>
      <c r="JLV1111" s="253"/>
      <c r="JLW1111" s="253"/>
      <c r="JLX1111" s="253"/>
      <c r="JLY1111" s="253"/>
      <c r="JLZ1111" s="253"/>
      <c r="JMA1111" s="253"/>
      <c r="JMB1111" s="253"/>
      <c r="JMC1111" s="253"/>
      <c r="JMD1111" s="253"/>
      <c r="JME1111" s="253"/>
      <c r="JMF1111" s="253"/>
      <c r="JMG1111" s="253"/>
      <c r="JMH1111" s="253"/>
      <c r="JMI1111" s="253"/>
      <c r="JMJ1111" s="253"/>
      <c r="JMK1111" s="253"/>
      <c r="JML1111" s="253"/>
      <c r="JMM1111" s="253"/>
      <c r="JMN1111" s="253"/>
      <c r="JMO1111" s="253"/>
      <c r="JMP1111" s="253"/>
      <c r="JMQ1111" s="253"/>
      <c r="JMR1111" s="253"/>
      <c r="JMS1111" s="253"/>
      <c r="JMT1111" s="253"/>
      <c r="JMU1111" s="253"/>
      <c r="JMV1111" s="253"/>
      <c r="JMW1111" s="253"/>
      <c r="JMX1111" s="253"/>
      <c r="JMY1111" s="253"/>
      <c r="JMZ1111" s="253"/>
      <c r="JNA1111" s="253"/>
      <c r="JNB1111" s="253"/>
      <c r="JNC1111" s="253"/>
      <c r="JND1111" s="253"/>
      <c r="JNE1111" s="253"/>
      <c r="JNF1111" s="253"/>
      <c r="JNG1111" s="253"/>
      <c r="JNH1111" s="253"/>
      <c r="JNI1111" s="253"/>
      <c r="JNJ1111" s="253"/>
      <c r="JNK1111" s="253"/>
      <c r="JNL1111" s="253"/>
      <c r="JNM1111" s="253"/>
      <c r="JNN1111" s="253"/>
      <c r="JNO1111" s="253"/>
      <c r="JNP1111" s="253"/>
      <c r="JNQ1111" s="253"/>
      <c r="JNR1111" s="253"/>
      <c r="JNS1111" s="253"/>
      <c r="JNT1111" s="253"/>
      <c r="JNU1111" s="253"/>
      <c r="JNV1111" s="253"/>
      <c r="JNW1111" s="253"/>
      <c r="JNX1111" s="253"/>
      <c r="JNY1111" s="253"/>
      <c r="JNZ1111" s="253"/>
      <c r="JOA1111" s="253"/>
      <c r="JOB1111" s="253"/>
      <c r="JOC1111" s="253"/>
      <c r="JOD1111" s="253"/>
      <c r="JOE1111" s="253"/>
      <c r="JOF1111" s="253"/>
      <c r="JOG1111" s="253"/>
      <c r="JOH1111" s="253"/>
      <c r="JOI1111" s="253"/>
      <c r="JOJ1111" s="253"/>
      <c r="JOK1111" s="253"/>
      <c r="JOL1111" s="253"/>
      <c r="JOM1111" s="253"/>
      <c r="JON1111" s="253"/>
      <c r="JOO1111" s="253"/>
      <c r="JOP1111" s="253"/>
      <c r="JOQ1111" s="253"/>
      <c r="JOR1111" s="253"/>
      <c r="JOS1111" s="253"/>
      <c r="JOT1111" s="253"/>
      <c r="JOU1111" s="253"/>
      <c r="JOV1111" s="253"/>
      <c r="JOW1111" s="253"/>
      <c r="JOX1111" s="253"/>
      <c r="JOY1111" s="253"/>
      <c r="JOZ1111" s="253"/>
      <c r="JPA1111" s="253"/>
      <c r="JPB1111" s="253"/>
      <c r="JPC1111" s="253"/>
      <c r="JPD1111" s="253"/>
      <c r="JPE1111" s="253"/>
      <c r="JPF1111" s="253"/>
      <c r="JPG1111" s="253"/>
      <c r="JPH1111" s="253"/>
      <c r="JPI1111" s="253"/>
      <c r="JPJ1111" s="253"/>
      <c r="JPK1111" s="253"/>
      <c r="JPL1111" s="253"/>
      <c r="JPM1111" s="253"/>
      <c r="JPN1111" s="253"/>
      <c r="JPO1111" s="253"/>
      <c r="JPP1111" s="253"/>
      <c r="JPQ1111" s="253"/>
      <c r="JPR1111" s="253"/>
      <c r="JPS1111" s="253"/>
      <c r="JPT1111" s="253"/>
      <c r="JPU1111" s="253"/>
      <c r="JPV1111" s="253"/>
      <c r="JPW1111" s="253"/>
      <c r="JPX1111" s="253"/>
      <c r="JPY1111" s="253"/>
      <c r="JPZ1111" s="253"/>
      <c r="JQA1111" s="253"/>
      <c r="JQB1111" s="253"/>
      <c r="JQC1111" s="253"/>
      <c r="JQD1111" s="253"/>
      <c r="JQE1111" s="253"/>
      <c r="JQF1111" s="253"/>
      <c r="JQG1111" s="253"/>
      <c r="JQH1111" s="253"/>
      <c r="JQI1111" s="253"/>
      <c r="JQJ1111" s="253"/>
      <c r="JQK1111" s="253"/>
      <c r="JQL1111" s="253"/>
      <c r="JQM1111" s="253"/>
      <c r="JQN1111" s="253"/>
      <c r="JQO1111" s="253"/>
      <c r="JQP1111" s="253"/>
      <c r="JQQ1111" s="253"/>
      <c r="JQR1111" s="253"/>
      <c r="JQS1111" s="253"/>
      <c r="JQT1111" s="253"/>
      <c r="JQU1111" s="253"/>
      <c r="JQV1111" s="253"/>
      <c r="JQW1111" s="253"/>
      <c r="JQX1111" s="253"/>
      <c r="JQY1111" s="253"/>
      <c r="JQZ1111" s="253"/>
      <c r="JRA1111" s="253"/>
      <c r="JRB1111" s="253"/>
      <c r="JRC1111" s="253"/>
      <c r="JRD1111" s="253"/>
      <c r="JRE1111" s="253"/>
      <c r="JRF1111" s="253"/>
      <c r="JRG1111" s="253"/>
      <c r="JRH1111" s="253"/>
      <c r="JRI1111" s="253"/>
      <c r="JRJ1111" s="253"/>
      <c r="JRK1111" s="253"/>
      <c r="JRL1111" s="253"/>
      <c r="JRM1111" s="253"/>
      <c r="JRN1111" s="253"/>
      <c r="JRO1111" s="253"/>
      <c r="JRP1111" s="253"/>
      <c r="JRQ1111" s="253"/>
      <c r="JRR1111" s="253"/>
      <c r="JRS1111" s="253"/>
      <c r="JRT1111" s="253"/>
      <c r="JRU1111" s="253"/>
      <c r="JRV1111" s="253"/>
      <c r="JRW1111" s="253"/>
      <c r="JRX1111" s="253"/>
      <c r="JRY1111" s="253"/>
      <c r="JRZ1111" s="253"/>
      <c r="JSA1111" s="253"/>
      <c r="JSB1111" s="253"/>
      <c r="JSC1111" s="253"/>
      <c r="JSD1111" s="253"/>
      <c r="JSE1111" s="253"/>
      <c r="JSF1111" s="253"/>
      <c r="JSG1111" s="253"/>
      <c r="JSH1111" s="253"/>
      <c r="JSI1111" s="253"/>
      <c r="JSJ1111" s="253"/>
      <c r="JSK1111" s="253"/>
      <c r="JSL1111" s="253"/>
      <c r="JSM1111" s="253"/>
      <c r="JSN1111" s="253"/>
      <c r="JSO1111" s="253"/>
      <c r="JSP1111" s="253"/>
      <c r="JSQ1111" s="253"/>
      <c r="JSR1111" s="253"/>
      <c r="JSS1111" s="253"/>
      <c r="JST1111" s="253"/>
      <c r="JSU1111" s="253"/>
      <c r="JSV1111" s="253"/>
      <c r="JSW1111" s="253"/>
      <c r="JSX1111" s="253"/>
      <c r="JSY1111" s="253"/>
      <c r="JSZ1111" s="253"/>
      <c r="JTA1111" s="253"/>
      <c r="JTB1111" s="253"/>
      <c r="JTC1111" s="253"/>
      <c r="JTD1111" s="253"/>
      <c r="JTE1111" s="253"/>
      <c r="JTF1111" s="253"/>
      <c r="JTG1111" s="253"/>
      <c r="JTH1111" s="253"/>
      <c r="JTI1111" s="253"/>
      <c r="JTJ1111" s="253"/>
      <c r="JTK1111" s="253"/>
      <c r="JTL1111" s="253"/>
      <c r="JTM1111" s="253"/>
      <c r="JTN1111" s="253"/>
      <c r="JTO1111" s="253"/>
      <c r="JTP1111" s="253"/>
      <c r="JTQ1111" s="253"/>
      <c r="JTR1111" s="253"/>
      <c r="JTS1111" s="253"/>
      <c r="JTT1111" s="253"/>
      <c r="JTU1111" s="253"/>
      <c r="JTV1111" s="253"/>
      <c r="JTW1111" s="253"/>
      <c r="JTX1111" s="253"/>
      <c r="JTY1111" s="253"/>
      <c r="JTZ1111" s="253"/>
      <c r="JUA1111" s="253"/>
      <c r="JUB1111" s="253"/>
      <c r="JUC1111" s="253"/>
      <c r="JUD1111" s="253"/>
      <c r="JUE1111" s="253"/>
      <c r="JUF1111" s="253"/>
      <c r="JUG1111" s="253"/>
      <c r="JUH1111" s="253"/>
      <c r="JUI1111" s="253"/>
      <c r="JUJ1111" s="253"/>
      <c r="JUK1111" s="253"/>
      <c r="JUL1111" s="253"/>
      <c r="JUM1111" s="253"/>
      <c r="JUN1111" s="253"/>
      <c r="JUO1111" s="253"/>
      <c r="JUP1111" s="253"/>
      <c r="JUQ1111" s="253"/>
      <c r="JUR1111" s="253"/>
      <c r="JUS1111" s="253"/>
      <c r="JUT1111" s="253"/>
      <c r="JUU1111" s="253"/>
      <c r="JUV1111" s="253"/>
      <c r="JUW1111" s="253"/>
      <c r="JUX1111" s="253"/>
      <c r="JUY1111" s="253"/>
      <c r="JUZ1111" s="253"/>
      <c r="JVA1111" s="253"/>
      <c r="JVB1111" s="253"/>
      <c r="JVC1111" s="253"/>
      <c r="JVD1111" s="253"/>
      <c r="JVE1111" s="253"/>
      <c r="JVF1111" s="253"/>
      <c r="JVG1111" s="253"/>
      <c r="JVH1111" s="253"/>
      <c r="JVI1111" s="253"/>
      <c r="JVJ1111" s="253"/>
      <c r="JVK1111" s="253"/>
      <c r="JVL1111" s="253"/>
      <c r="JVM1111" s="253"/>
      <c r="JVN1111" s="253"/>
      <c r="JVO1111" s="253"/>
      <c r="JVP1111" s="253"/>
      <c r="JVQ1111" s="253"/>
      <c r="JVR1111" s="253"/>
      <c r="JVS1111" s="253"/>
      <c r="JVT1111" s="253"/>
      <c r="JVU1111" s="253"/>
      <c r="JVV1111" s="253"/>
      <c r="JVW1111" s="253"/>
      <c r="JVX1111" s="253"/>
      <c r="JVY1111" s="253"/>
      <c r="JVZ1111" s="253"/>
      <c r="JWA1111" s="253"/>
      <c r="JWB1111" s="253"/>
      <c r="JWC1111" s="253"/>
      <c r="JWD1111" s="253"/>
      <c r="JWE1111" s="253"/>
      <c r="JWF1111" s="253"/>
      <c r="JWG1111" s="253"/>
      <c r="JWH1111" s="253"/>
      <c r="JWI1111" s="253"/>
      <c r="JWJ1111" s="253"/>
      <c r="JWK1111" s="253"/>
      <c r="JWL1111" s="253"/>
      <c r="JWM1111" s="253"/>
      <c r="JWN1111" s="253"/>
      <c r="JWO1111" s="253"/>
      <c r="JWP1111" s="253"/>
      <c r="JWQ1111" s="253"/>
      <c r="JWR1111" s="253"/>
      <c r="JWS1111" s="253"/>
      <c r="JWT1111" s="253"/>
      <c r="JWU1111" s="253"/>
      <c r="JWV1111" s="253"/>
      <c r="JWW1111" s="253"/>
      <c r="JWX1111" s="253"/>
      <c r="JWY1111" s="253"/>
      <c r="JWZ1111" s="253"/>
      <c r="JXA1111" s="253"/>
      <c r="JXB1111" s="253"/>
      <c r="JXC1111" s="253"/>
      <c r="JXD1111" s="253"/>
      <c r="JXE1111" s="253"/>
      <c r="JXF1111" s="253"/>
      <c r="JXG1111" s="253"/>
      <c r="JXH1111" s="253"/>
      <c r="JXI1111" s="253"/>
      <c r="JXJ1111" s="253"/>
      <c r="JXK1111" s="253"/>
      <c r="JXL1111" s="253"/>
      <c r="JXM1111" s="253"/>
      <c r="JXN1111" s="253"/>
      <c r="JXO1111" s="253"/>
      <c r="JXP1111" s="253"/>
      <c r="JXQ1111" s="253"/>
      <c r="JXR1111" s="253"/>
      <c r="JXS1111" s="253"/>
      <c r="JXT1111" s="253"/>
      <c r="JXU1111" s="253"/>
      <c r="JXV1111" s="253"/>
      <c r="JXW1111" s="253"/>
      <c r="JXX1111" s="253"/>
      <c r="JXY1111" s="253"/>
      <c r="JXZ1111" s="253"/>
      <c r="JYA1111" s="253"/>
      <c r="JYB1111" s="253"/>
      <c r="JYC1111" s="253"/>
      <c r="JYD1111" s="253"/>
      <c r="JYE1111" s="253"/>
      <c r="JYF1111" s="253"/>
      <c r="JYG1111" s="253"/>
      <c r="JYH1111" s="253"/>
      <c r="JYI1111" s="253"/>
      <c r="JYJ1111" s="253"/>
      <c r="JYK1111" s="253"/>
      <c r="JYL1111" s="253"/>
      <c r="JYM1111" s="253"/>
      <c r="JYN1111" s="253"/>
      <c r="JYO1111" s="253"/>
      <c r="JYP1111" s="253"/>
      <c r="JYQ1111" s="253"/>
      <c r="JYR1111" s="253"/>
      <c r="JYS1111" s="253"/>
      <c r="JYT1111" s="253"/>
      <c r="JYU1111" s="253"/>
      <c r="JYV1111" s="253"/>
      <c r="JYW1111" s="253"/>
      <c r="JYX1111" s="253"/>
      <c r="JYY1111" s="253"/>
      <c r="JYZ1111" s="253"/>
      <c r="JZA1111" s="253"/>
      <c r="JZB1111" s="253"/>
      <c r="JZC1111" s="253"/>
      <c r="JZD1111" s="253"/>
      <c r="JZE1111" s="253"/>
      <c r="JZF1111" s="253"/>
      <c r="JZG1111" s="253"/>
      <c r="JZH1111" s="253"/>
      <c r="JZI1111" s="253"/>
      <c r="JZJ1111" s="253"/>
      <c r="JZK1111" s="253"/>
      <c r="JZL1111" s="253"/>
      <c r="JZM1111" s="253"/>
      <c r="JZN1111" s="253"/>
      <c r="JZO1111" s="253"/>
      <c r="JZP1111" s="253"/>
      <c r="JZQ1111" s="253"/>
      <c r="JZR1111" s="253"/>
      <c r="JZS1111" s="253"/>
      <c r="JZT1111" s="253"/>
      <c r="JZU1111" s="253"/>
      <c r="JZV1111" s="253"/>
      <c r="JZW1111" s="253"/>
      <c r="JZX1111" s="253"/>
      <c r="JZY1111" s="253"/>
      <c r="JZZ1111" s="253"/>
      <c r="KAA1111" s="253"/>
      <c r="KAB1111" s="253"/>
      <c r="KAC1111" s="253"/>
      <c r="KAD1111" s="253"/>
      <c r="KAE1111" s="253"/>
      <c r="KAF1111" s="253"/>
      <c r="KAG1111" s="253"/>
      <c r="KAH1111" s="253"/>
      <c r="KAI1111" s="253"/>
      <c r="KAJ1111" s="253"/>
      <c r="KAK1111" s="253"/>
      <c r="KAL1111" s="253"/>
      <c r="KAM1111" s="253"/>
      <c r="KAN1111" s="253"/>
      <c r="KAO1111" s="253"/>
      <c r="KAP1111" s="253"/>
      <c r="KAQ1111" s="253"/>
      <c r="KAR1111" s="253"/>
      <c r="KAS1111" s="253"/>
      <c r="KAT1111" s="253"/>
      <c r="KAU1111" s="253"/>
      <c r="KAV1111" s="253"/>
      <c r="KAW1111" s="253"/>
      <c r="KAX1111" s="253"/>
      <c r="KAY1111" s="253"/>
      <c r="KAZ1111" s="253"/>
      <c r="KBA1111" s="253"/>
      <c r="KBB1111" s="253"/>
      <c r="KBC1111" s="253"/>
      <c r="KBD1111" s="253"/>
      <c r="KBE1111" s="253"/>
      <c r="KBF1111" s="253"/>
      <c r="KBG1111" s="253"/>
      <c r="KBH1111" s="253"/>
      <c r="KBI1111" s="253"/>
      <c r="KBJ1111" s="253"/>
      <c r="KBK1111" s="253"/>
      <c r="KBL1111" s="253"/>
      <c r="KBM1111" s="253"/>
      <c r="KBN1111" s="253"/>
      <c r="KBO1111" s="253"/>
      <c r="KBP1111" s="253"/>
      <c r="KBQ1111" s="253"/>
      <c r="KBR1111" s="253"/>
      <c r="KBS1111" s="253"/>
      <c r="KBT1111" s="253"/>
      <c r="KBU1111" s="253"/>
      <c r="KBV1111" s="253"/>
      <c r="KBW1111" s="253"/>
      <c r="KBX1111" s="253"/>
      <c r="KBY1111" s="253"/>
      <c r="KBZ1111" s="253"/>
      <c r="KCA1111" s="253"/>
      <c r="KCB1111" s="253"/>
      <c r="KCC1111" s="253"/>
      <c r="KCD1111" s="253"/>
      <c r="KCE1111" s="253"/>
      <c r="KCF1111" s="253"/>
      <c r="KCG1111" s="253"/>
      <c r="KCH1111" s="253"/>
      <c r="KCI1111" s="253"/>
      <c r="KCJ1111" s="253"/>
      <c r="KCK1111" s="253"/>
      <c r="KCL1111" s="253"/>
      <c r="KCM1111" s="253"/>
      <c r="KCN1111" s="253"/>
      <c r="KCO1111" s="253"/>
      <c r="KCP1111" s="253"/>
      <c r="KCQ1111" s="253"/>
      <c r="KCR1111" s="253"/>
      <c r="KCS1111" s="253"/>
      <c r="KCT1111" s="253"/>
      <c r="KCU1111" s="253"/>
      <c r="KCV1111" s="253"/>
      <c r="KCW1111" s="253"/>
      <c r="KCX1111" s="253"/>
      <c r="KCY1111" s="253"/>
      <c r="KCZ1111" s="253"/>
      <c r="KDA1111" s="253"/>
      <c r="KDB1111" s="253"/>
      <c r="KDC1111" s="253"/>
      <c r="KDD1111" s="253"/>
      <c r="KDE1111" s="253"/>
      <c r="KDF1111" s="253"/>
      <c r="KDG1111" s="253"/>
      <c r="KDH1111" s="253"/>
      <c r="KDI1111" s="253"/>
      <c r="KDJ1111" s="253"/>
      <c r="KDK1111" s="253"/>
      <c r="KDL1111" s="253"/>
      <c r="KDM1111" s="253"/>
      <c r="KDN1111" s="253"/>
      <c r="KDO1111" s="253"/>
      <c r="KDP1111" s="253"/>
      <c r="KDQ1111" s="253"/>
      <c r="KDR1111" s="253"/>
      <c r="KDS1111" s="253"/>
      <c r="KDT1111" s="253"/>
      <c r="KDU1111" s="253"/>
      <c r="KDV1111" s="253"/>
      <c r="KDW1111" s="253"/>
      <c r="KDX1111" s="253"/>
      <c r="KDY1111" s="253"/>
      <c r="KDZ1111" s="253"/>
      <c r="KEA1111" s="253"/>
      <c r="KEB1111" s="253"/>
      <c r="KEC1111" s="253"/>
      <c r="KED1111" s="253"/>
      <c r="KEE1111" s="253"/>
      <c r="KEF1111" s="253"/>
      <c r="KEG1111" s="253"/>
      <c r="KEH1111" s="253"/>
      <c r="KEI1111" s="253"/>
      <c r="KEJ1111" s="253"/>
      <c r="KEK1111" s="253"/>
      <c r="KEL1111" s="253"/>
      <c r="KEM1111" s="253"/>
      <c r="KEN1111" s="253"/>
      <c r="KEO1111" s="253"/>
      <c r="KEP1111" s="253"/>
      <c r="KEQ1111" s="253"/>
      <c r="KER1111" s="253"/>
      <c r="KES1111" s="253"/>
      <c r="KET1111" s="253"/>
      <c r="KEU1111" s="253"/>
      <c r="KEV1111" s="253"/>
      <c r="KEW1111" s="253"/>
      <c r="KEX1111" s="253"/>
      <c r="KEY1111" s="253"/>
      <c r="KEZ1111" s="253"/>
      <c r="KFA1111" s="253"/>
      <c r="KFB1111" s="253"/>
      <c r="KFC1111" s="253"/>
      <c r="KFD1111" s="253"/>
      <c r="KFE1111" s="253"/>
      <c r="KFF1111" s="253"/>
      <c r="KFG1111" s="253"/>
      <c r="KFH1111" s="253"/>
      <c r="KFI1111" s="253"/>
      <c r="KFJ1111" s="253"/>
      <c r="KFK1111" s="253"/>
      <c r="KFL1111" s="253"/>
      <c r="KFM1111" s="253"/>
      <c r="KFN1111" s="253"/>
      <c r="KFO1111" s="253"/>
      <c r="KFP1111" s="253"/>
      <c r="KFQ1111" s="253"/>
      <c r="KFR1111" s="253"/>
      <c r="KFS1111" s="253"/>
      <c r="KFT1111" s="253"/>
      <c r="KFU1111" s="253"/>
      <c r="KFV1111" s="253"/>
      <c r="KFW1111" s="253"/>
      <c r="KFX1111" s="253"/>
      <c r="KFY1111" s="253"/>
      <c r="KFZ1111" s="253"/>
      <c r="KGA1111" s="253"/>
      <c r="KGB1111" s="253"/>
      <c r="KGC1111" s="253"/>
      <c r="KGD1111" s="253"/>
      <c r="KGE1111" s="253"/>
      <c r="KGF1111" s="253"/>
      <c r="KGG1111" s="253"/>
      <c r="KGH1111" s="253"/>
      <c r="KGI1111" s="253"/>
      <c r="KGJ1111" s="253"/>
      <c r="KGK1111" s="253"/>
      <c r="KGL1111" s="253"/>
      <c r="KGM1111" s="253"/>
      <c r="KGN1111" s="253"/>
      <c r="KGO1111" s="253"/>
      <c r="KGP1111" s="253"/>
      <c r="KGQ1111" s="253"/>
      <c r="KGR1111" s="253"/>
      <c r="KGS1111" s="253"/>
      <c r="KGT1111" s="253"/>
      <c r="KGU1111" s="253"/>
      <c r="KGV1111" s="253"/>
      <c r="KGW1111" s="253"/>
      <c r="KGX1111" s="253"/>
      <c r="KGY1111" s="253"/>
      <c r="KGZ1111" s="253"/>
      <c r="KHA1111" s="253"/>
      <c r="KHB1111" s="253"/>
      <c r="KHC1111" s="253"/>
      <c r="KHD1111" s="253"/>
      <c r="KHE1111" s="253"/>
      <c r="KHF1111" s="253"/>
      <c r="KHG1111" s="253"/>
      <c r="KHH1111" s="253"/>
      <c r="KHI1111" s="253"/>
      <c r="KHJ1111" s="253"/>
      <c r="KHK1111" s="253"/>
      <c r="KHL1111" s="253"/>
      <c r="KHM1111" s="253"/>
      <c r="KHN1111" s="253"/>
      <c r="KHO1111" s="253"/>
      <c r="KHP1111" s="253"/>
      <c r="KHQ1111" s="253"/>
      <c r="KHR1111" s="253"/>
      <c r="KHS1111" s="253"/>
      <c r="KHT1111" s="253"/>
      <c r="KHU1111" s="253"/>
      <c r="KHV1111" s="253"/>
      <c r="KHW1111" s="253"/>
      <c r="KHX1111" s="253"/>
      <c r="KHY1111" s="253"/>
      <c r="KHZ1111" s="253"/>
      <c r="KIA1111" s="253"/>
      <c r="KIB1111" s="253"/>
      <c r="KIC1111" s="253"/>
      <c r="KID1111" s="253"/>
      <c r="KIE1111" s="253"/>
      <c r="KIF1111" s="253"/>
      <c r="KIG1111" s="253"/>
      <c r="KIH1111" s="253"/>
      <c r="KII1111" s="253"/>
      <c r="KIJ1111" s="253"/>
      <c r="KIK1111" s="253"/>
      <c r="KIL1111" s="253"/>
      <c r="KIM1111" s="253"/>
      <c r="KIN1111" s="253"/>
      <c r="KIO1111" s="253"/>
      <c r="KIP1111" s="253"/>
      <c r="KIQ1111" s="253"/>
      <c r="KIR1111" s="253"/>
      <c r="KIS1111" s="253"/>
      <c r="KIT1111" s="253"/>
      <c r="KIU1111" s="253"/>
      <c r="KIV1111" s="253"/>
      <c r="KIW1111" s="253"/>
      <c r="KIX1111" s="253"/>
      <c r="KIY1111" s="253"/>
      <c r="KIZ1111" s="253"/>
      <c r="KJA1111" s="253"/>
      <c r="KJB1111" s="253"/>
      <c r="KJC1111" s="253"/>
      <c r="KJD1111" s="253"/>
      <c r="KJE1111" s="253"/>
      <c r="KJF1111" s="253"/>
      <c r="KJG1111" s="253"/>
      <c r="KJH1111" s="253"/>
      <c r="KJI1111" s="253"/>
      <c r="KJJ1111" s="253"/>
      <c r="KJK1111" s="253"/>
      <c r="KJL1111" s="253"/>
      <c r="KJM1111" s="253"/>
      <c r="KJN1111" s="253"/>
      <c r="KJO1111" s="253"/>
      <c r="KJP1111" s="253"/>
      <c r="KJQ1111" s="253"/>
      <c r="KJR1111" s="253"/>
      <c r="KJS1111" s="253"/>
      <c r="KJT1111" s="253"/>
      <c r="KJU1111" s="253"/>
      <c r="KJV1111" s="253"/>
      <c r="KJW1111" s="253"/>
      <c r="KJX1111" s="253"/>
      <c r="KJY1111" s="253"/>
      <c r="KJZ1111" s="253"/>
      <c r="KKA1111" s="253"/>
      <c r="KKB1111" s="253"/>
      <c r="KKC1111" s="253"/>
      <c r="KKD1111" s="253"/>
      <c r="KKE1111" s="253"/>
      <c r="KKF1111" s="253"/>
      <c r="KKG1111" s="253"/>
      <c r="KKH1111" s="253"/>
      <c r="KKI1111" s="253"/>
      <c r="KKJ1111" s="253"/>
      <c r="KKK1111" s="253"/>
      <c r="KKL1111" s="253"/>
      <c r="KKM1111" s="253"/>
      <c r="KKN1111" s="253"/>
      <c r="KKO1111" s="253"/>
      <c r="KKP1111" s="253"/>
      <c r="KKQ1111" s="253"/>
      <c r="KKR1111" s="253"/>
      <c r="KKS1111" s="253"/>
      <c r="KKT1111" s="253"/>
      <c r="KKU1111" s="253"/>
      <c r="KKV1111" s="253"/>
      <c r="KKW1111" s="253"/>
      <c r="KKX1111" s="253"/>
      <c r="KKY1111" s="253"/>
      <c r="KKZ1111" s="253"/>
      <c r="KLA1111" s="253"/>
      <c r="KLB1111" s="253"/>
      <c r="KLC1111" s="253"/>
      <c r="KLD1111" s="253"/>
      <c r="KLE1111" s="253"/>
      <c r="KLF1111" s="253"/>
      <c r="KLG1111" s="253"/>
      <c r="KLH1111" s="253"/>
      <c r="KLI1111" s="253"/>
      <c r="KLJ1111" s="253"/>
      <c r="KLK1111" s="253"/>
      <c r="KLL1111" s="253"/>
      <c r="KLM1111" s="253"/>
      <c r="KLN1111" s="253"/>
      <c r="KLO1111" s="253"/>
      <c r="KLP1111" s="253"/>
      <c r="KLQ1111" s="253"/>
      <c r="KLR1111" s="253"/>
      <c r="KLS1111" s="253"/>
      <c r="KLT1111" s="253"/>
      <c r="KLU1111" s="253"/>
      <c r="KLV1111" s="253"/>
      <c r="KLW1111" s="253"/>
      <c r="KLX1111" s="253"/>
      <c r="KLY1111" s="253"/>
      <c r="KLZ1111" s="253"/>
      <c r="KMA1111" s="253"/>
      <c r="KMB1111" s="253"/>
      <c r="KMC1111" s="253"/>
      <c r="KMD1111" s="253"/>
      <c r="KME1111" s="253"/>
      <c r="KMF1111" s="253"/>
      <c r="KMG1111" s="253"/>
      <c r="KMH1111" s="253"/>
      <c r="KMI1111" s="253"/>
      <c r="KMJ1111" s="253"/>
      <c r="KMK1111" s="253"/>
      <c r="KML1111" s="253"/>
      <c r="KMM1111" s="253"/>
      <c r="KMN1111" s="253"/>
      <c r="KMO1111" s="253"/>
      <c r="KMP1111" s="253"/>
      <c r="KMQ1111" s="253"/>
      <c r="KMR1111" s="253"/>
      <c r="KMS1111" s="253"/>
      <c r="KMT1111" s="253"/>
      <c r="KMU1111" s="253"/>
      <c r="KMV1111" s="253"/>
      <c r="KMW1111" s="253"/>
      <c r="KMX1111" s="253"/>
      <c r="KMY1111" s="253"/>
      <c r="KMZ1111" s="253"/>
      <c r="KNA1111" s="253"/>
      <c r="KNB1111" s="253"/>
      <c r="KNC1111" s="253"/>
      <c r="KND1111" s="253"/>
      <c r="KNE1111" s="253"/>
      <c r="KNF1111" s="253"/>
      <c r="KNG1111" s="253"/>
      <c r="KNH1111" s="253"/>
      <c r="KNI1111" s="253"/>
      <c r="KNJ1111" s="253"/>
      <c r="KNK1111" s="253"/>
      <c r="KNL1111" s="253"/>
      <c r="KNM1111" s="253"/>
      <c r="KNN1111" s="253"/>
      <c r="KNO1111" s="253"/>
      <c r="KNP1111" s="253"/>
      <c r="KNQ1111" s="253"/>
      <c r="KNR1111" s="253"/>
      <c r="KNS1111" s="253"/>
      <c r="KNT1111" s="253"/>
      <c r="KNU1111" s="253"/>
      <c r="KNV1111" s="253"/>
      <c r="KNW1111" s="253"/>
      <c r="KNX1111" s="253"/>
      <c r="KNY1111" s="253"/>
      <c r="KNZ1111" s="253"/>
      <c r="KOA1111" s="253"/>
      <c r="KOB1111" s="253"/>
      <c r="KOC1111" s="253"/>
      <c r="KOD1111" s="253"/>
      <c r="KOE1111" s="253"/>
      <c r="KOF1111" s="253"/>
      <c r="KOG1111" s="253"/>
      <c r="KOH1111" s="253"/>
      <c r="KOI1111" s="253"/>
      <c r="KOJ1111" s="253"/>
      <c r="KOK1111" s="253"/>
      <c r="KOL1111" s="253"/>
      <c r="KOM1111" s="253"/>
      <c r="KON1111" s="253"/>
      <c r="KOO1111" s="253"/>
      <c r="KOP1111" s="253"/>
      <c r="KOQ1111" s="253"/>
      <c r="KOR1111" s="253"/>
      <c r="KOS1111" s="253"/>
      <c r="KOT1111" s="253"/>
      <c r="KOU1111" s="253"/>
      <c r="KOV1111" s="253"/>
      <c r="KOW1111" s="253"/>
      <c r="KOX1111" s="253"/>
      <c r="KOY1111" s="253"/>
      <c r="KOZ1111" s="253"/>
      <c r="KPA1111" s="253"/>
      <c r="KPB1111" s="253"/>
      <c r="KPC1111" s="253"/>
      <c r="KPD1111" s="253"/>
      <c r="KPE1111" s="253"/>
      <c r="KPF1111" s="253"/>
      <c r="KPG1111" s="253"/>
      <c r="KPH1111" s="253"/>
      <c r="KPI1111" s="253"/>
      <c r="KPJ1111" s="253"/>
      <c r="KPK1111" s="253"/>
      <c r="KPL1111" s="253"/>
      <c r="KPM1111" s="253"/>
      <c r="KPN1111" s="253"/>
      <c r="KPO1111" s="253"/>
      <c r="KPP1111" s="253"/>
      <c r="KPQ1111" s="253"/>
      <c r="KPR1111" s="253"/>
      <c r="KPS1111" s="253"/>
      <c r="KPT1111" s="253"/>
      <c r="KPU1111" s="253"/>
      <c r="KPV1111" s="253"/>
      <c r="KPW1111" s="253"/>
      <c r="KPX1111" s="253"/>
      <c r="KPY1111" s="253"/>
      <c r="KPZ1111" s="253"/>
      <c r="KQA1111" s="253"/>
      <c r="KQB1111" s="253"/>
      <c r="KQC1111" s="253"/>
      <c r="KQD1111" s="253"/>
      <c r="KQE1111" s="253"/>
      <c r="KQF1111" s="253"/>
      <c r="KQG1111" s="253"/>
      <c r="KQH1111" s="253"/>
      <c r="KQI1111" s="253"/>
      <c r="KQJ1111" s="253"/>
      <c r="KQK1111" s="253"/>
      <c r="KQL1111" s="253"/>
      <c r="KQM1111" s="253"/>
      <c r="KQN1111" s="253"/>
      <c r="KQO1111" s="253"/>
      <c r="KQP1111" s="253"/>
      <c r="KQQ1111" s="253"/>
      <c r="KQR1111" s="253"/>
      <c r="KQS1111" s="253"/>
      <c r="KQT1111" s="253"/>
      <c r="KQU1111" s="253"/>
      <c r="KQV1111" s="253"/>
      <c r="KQW1111" s="253"/>
      <c r="KQX1111" s="253"/>
      <c r="KQY1111" s="253"/>
      <c r="KQZ1111" s="253"/>
      <c r="KRA1111" s="253"/>
      <c r="KRB1111" s="253"/>
      <c r="KRC1111" s="253"/>
      <c r="KRD1111" s="253"/>
      <c r="KRE1111" s="253"/>
      <c r="KRF1111" s="253"/>
      <c r="KRG1111" s="253"/>
      <c r="KRH1111" s="253"/>
      <c r="KRI1111" s="253"/>
      <c r="KRJ1111" s="253"/>
      <c r="KRK1111" s="253"/>
      <c r="KRL1111" s="253"/>
      <c r="KRM1111" s="253"/>
      <c r="KRN1111" s="253"/>
      <c r="KRO1111" s="253"/>
      <c r="KRP1111" s="253"/>
      <c r="KRQ1111" s="253"/>
      <c r="KRR1111" s="253"/>
      <c r="KRS1111" s="253"/>
      <c r="KRT1111" s="253"/>
      <c r="KRU1111" s="253"/>
      <c r="KRV1111" s="253"/>
      <c r="KRW1111" s="253"/>
      <c r="KRX1111" s="253"/>
      <c r="KRY1111" s="253"/>
      <c r="KRZ1111" s="253"/>
      <c r="KSA1111" s="253"/>
      <c r="KSB1111" s="253"/>
      <c r="KSC1111" s="253"/>
      <c r="KSD1111" s="253"/>
      <c r="KSE1111" s="253"/>
      <c r="KSF1111" s="253"/>
      <c r="KSG1111" s="253"/>
      <c r="KSH1111" s="253"/>
      <c r="KSI1111" s="253"/>
      <c r="KSJ1111" s="253"/>
      <c r="KSK1111" s="253"/>
      <c r="KSL1111" s="253"/>
      <c r="KSM1111" s="253"/>
      <c r="KSN1111" s="253"/>
      <c r="KSO1111" s="253"/>
      <c r="KSP1111" s="253"/>
      <c r="KSQ1111" s="253"/>
      <c r="KSR1111" s="253"/>
      <c r="KSS1111" s="253"/>
      <c r="KST1111" s="253"/>
      <c r="KSU1111" s="253"/>
      <c r="KSV1111" s="253"/>
      <c r="KSW1111" s="253"/>
      <c r="KSX1111" s="253"/>
      <c r="KSY1111" s="253"/>
      <c r="KSZ1111" s="253"/>
      <c r="KTA1111" s="253"/>
      <c r="KTB1111" s="253"/>
      <c r="KTC1111" s="253"/>
      <c r="KTD1111" s="253"/>
      <c r="KTE1111" s="253"/>
      <c r="KTF1111" s="253"/>
      <c r="KTG1111" s="253"/>
      <c r="KTH1111" s="253"/>
      <c r="KTI1111" s="253"/>
      <c r="KTJ1111" s="253"/>
      <c r="KTK1111" s="253"/>
      <c r="KTL1111" s="253"/>
      <c r="KTM1111" s="253"/>
      <c r="KTN1111" s="253"/>
      <c r="KTO1111" s="253"/>
      <c r="KTP1111" s="253"/>
      <c r="KTQ1111" s="253"/>
      <c r="KTR1111" s="253"/>
      <c r="KTS1111" s="253"/>
      <c r="KTT1111" s="253"/>
      <c r="KTU1111" s="253"/>
      <c r="KTV1111" s="253"/>
      <c r="KTW1111" s="253"/>
      <c r="KTX1111" s="253"/>
      <c r="KTY1111" s="253"/>
      <c r="KTZ1111" s="253"/>
      <c r="KUA1111" s="253"/>
      <c r="KUB1111" s="253"/>
      <c r="KUC1111" s="253"/>
      <c r="KUD1111" s="253"/>
      <c r="KUE1111" s="253"/>
      <c r="KUF1111" s="253"/>
      <c r="KUG1111" s="253"/>
      <c r="KUH1111" s="253"/>
      <c r="KUI1111" s="253"/>
      <c r="KUJ1111" s="253"/>
      <c r="KUK1111" s="253"/>
      <c r="KUL1111" s="253"/>
      <c r="KUM1111" s="253"/>
      <c r="KUN1111" s="253"/>
      <c r="KUO1111" s="253"/>
      <c r="KUP1111" s="253"/>
      <c r="KUQ1111" s="253"/>
      <c r="KUR1111" s="253"/>
      <c r="KUS1111" s="253"/>
      <c r="KUT1111" s="253"/>
      <c r="KUU1111" s="253"/>
      <c r="KUV1111" s="253"/>
      <c r="KUW1111" s="253"/>
      <c r="KUX1111" s="253"/>
      <c r="KUY1111" s="253"/>
      <c r="KUZ1111" s="253"/>
      <c r="KVA1111" s="253"/>
      <c r="KVB1111" s="253"/>
      <c r="KVC1111" s="253"/>
      <c r="KVD1111" s="253"/>
      <c r="KVE1111" s="253"/>
      <c r="KVF1111" s="253"/>
      <c r="KVG1111" s="253"/>
      <c r="KVH1111" s="253"/>
      <c r="KVI1111" s="253"/>
      <c r="KVJ1111" s="253"/>
      <c r="KVK1111" s="253"/>
      <c r="KVL1111" s="253"/>
      <c r="KVM1111" s="253"/>
      <c r="KVN1111" s="253"/>
      <c r="KVO1111" s="253"/>
      <c r="KVP1111" s="253"/>
      <c r="KVQ1111" s="253"/>
      <c r="KVR1111" s="253"/>
      <c r="KVS1111" s="253"/>
      <c r="KVT1111" s="253"/>
      <c r="KVU1111" s="253"/>
      <c r="KVV1111" s="253"/>
      <c r="KVW1111" s="253"/>
      <c r="KVX1111" s="253"/>
      <c r="KVY1111" s="253"/>
      <c r="KVZ1111" s="253"/>
      <c r="KWA1111" s="253"/>
      <c r="KWB1111" s="253"/>
      <c r="KWC1111" s="253"/>
      <c r="KWD1111" s="253"/>
      <c r="KWE1111" s="253"/>
      <c r="KWF1111" s="253"/>
      <c r="KWG1111" s="253"/>
      <c r="KWH1111" s="253"/>
      <c r="KWI1111" s="253"/>
      <c r="KWJ1111" s="253"/>
      <c r="KWK1111" s="253"/>
      <c r="KWL1111" s="253"/>
      <c r="KWM1111" s="253"/>
      <c r="KWN1111" s="253"/>
      <c r="KWO1111" s="253"/>
      <c r="KWP1111" s="253"/>
      <c r="KWQ1111" s="253"/>
      <c r="KWR1111" s="253"/>
      <c r="KWS1111" s="253"/>
      <c r="KWT1111" s="253"/>
      <c r="KWU1111" s="253"/>
      <c r="KWV1111" s="253"/>
      <c r="KWW1111" s="253"/>
      <c r="KWX1111" s="253"/>
      <c r="KWY1111" s="253"/>
      <c r="KWZ1111" s="253"/>
      <c r="KXA1111" s="253"/>
      <c r="KXB1111" s="253"/>
      <c r="KXC1111" s="253"/>
      <c r="KXD1111" s="253"/>
      <c r="KXE1111" s="253"/>
      <c r="KXF1111" s="253"/>
      <c r="KXG1111" s="253"/>
      <c r="KXH1111" s="253"/>
      <c r="KXI1111" s="253"/>
      <c r="KXJ1111" s="253"/>
      <c r="KXK1111" s="253"/>
      <c r="KXL1111" s="253"/>
      <c r="KXM1111" s="253"/>
      <c r="KXN1111" s="253"/>
      <c r="KXO1111" s="253"/>
      <c r="KXP1111" s="253"/>
      <c r="KXQ1111" s="253"/>
      <c r="KXR1111" s="253"/>
      <c r="KXS1111" s="253"/>
      <c r="KXT1111" s="253"/>
      <c r="KXU1111" s="253"/>
      <c r="KXV1111" s="253"/>
      <c r="KXW1111" s="253"/>
      <c r="KXX1111" s="253"/>
      <c r="KXY1111" s="253"/>
      <c r="KXZ1111" s="253"/>
      <c r="KYA1111" s="253"/>
      <c r="KYB1111" s="253"/>
      <c r="KYC1111" s="253"/>
      <c r="KYD1111" s="253"/>
      <c r="KYE1111" s="253"/>
      <c r="KYF1111" s="253"/>
      <c r="KYG1111" s="253"/>
      <c r="KYH1111" s="253"/>
      <c r="KYI1111" s="253"/>
      <c r="KYJ1111" s="253"/>
      <c r="KYK1111" s="253"/>
      <c r="KYL1111" s="253"/>
      <c r="KYM1111" s="253"/>
      <c r="KYN1111" s="253"/>
      <c r="KYO1111" s="253"/>
      <c r="KYP1111" s="253"/>
      <c r="KYQ1111" s="253"/>
      <c r="KYR1111" s="253"/>
      <c r="KYS1111" s="253"/>
      <c r="KYT1111" s="253"/>
      <c r="KYU1111" s="253"/>
      <c r="KYV1111" s="253"/>
      <c r="KYW1111" s="253"/>
      <c r="KYX1111" s="253"/>
      <c r="KYY1111" s="253"/>
      <c r="KYZ1111" s="253"/>
      <c r="KZA1111" s="253"/>
      <c r="KZB1111" s="253"/>
      <c r="KZC1111" s="253"/>
      <c r="KZD1111" s="253"/>
      <c r="KZE1111" s="253"/>
      <c r="KZF1111" s="253"/>
      <c r="KZG1111" s="253"/>
      <c r="KZH1111" s="253"/>
      <c r="KZI1111" s="253"/>
      <c r="KZJ1111" s="253"/>
      <c r="KZK1111" s="253"/>
      <c r="KZL1111" s="253"/>
      <c r="KZM1111" s="253"/>
      <c r="KZN1111" s="253"/>
      <c r="KZO1111" s="253"/>
      <c r="KZP1111" s="253"/>
      <c r="KZQ1111" s="253"/>
      <c r="KZR1111" s="253"/>
      <c r="KZS1111" s="253"/>
      <c r="KZT1111" s="253"/>
      <c r="KZU1111" s="253"/>
      <c r="KZV1111" s="253"/>
      <c r="KZW1111" s="253"/>
      <c r="KZX1111" s="253"/>
      <c r="KZY1111" s="253"/>
      <c r="KZZ1111" s="253"/>
      <c r="LAA1111" s="253"/>
      <c r="LAB1111" s="253"/>
      <c r="LAC1111" s="253"/>
      <c r="LAD1111" s="253"/>
      <c r="LAE1111" s="253"/>
      <c r="LAF1111" s="253"/>
      <c r="LAG1111" s="253"/>
      <c r="LAH1111" s="253"/>
      <c r="LAI1111" s="253"/>
      <c r="LAJ1111" s="253"/>
      <c r="LAK1111" s="253"/>
      <c r="LAL1111" s="253"/>
      <c r="LAM1111" s="253"/>
      <c r="LAN1111" s="253"/>
      <c r="LAO1111" s="253"/>
      <c r="LAP1111" s="253"/>
      <c r="LAQ1111" s="253"/>
      <c r="LAR1111" s="253"/>
      <c r="LAS1111" s="253"/>
      <c r="LAT1111" s="253"/>
      <c r="LAU1111" s="253"/>
      <c r="LAV1111" s="253"/>
      <c r="LAW1111" s="253"/>
      <c r="LAX1111" s="253"/>
      <c r="LAY1111" s="253"/>
      <c r="LAZ1111" s="253"/>
      <c r="LBA1111" s="253"/>
      <c r="LBB1111" s="253"/>
      <c r="LBC1111" s="253"/>
      <c r="LBD1111" s="253"/>
      <c r="LBE1111" s="253"/>
      <c r="LBF1111" s="253"/>
      <c r="LBG1111" s="253"/>
      <c r="LBH1111" s="253"/>
      <c r="LBI1111" s="253"/>
      <c r="LBJ1111" s="253"/>
      <c r="LBK1111" s="253"/>
      <c r="LBL1111" s="253"/>
      <c r="LBM1111" s="253"/>
      <c r="LBN1111" s="253"/>
      <c r="LBO1111" s="253"/>
      <c r="LBP1111" s="253"/>
      <c r="LBQ1111" s="253"/>
      <c r="LBR1111" s="253"/>
      <c r="LBS1111" s="253"/>
      <c r="LBT1111" s="253"/>
      <c r="LBU1111" s="253"/>
      <c r="LBV1111" s="253"/>
      <c r="LBW1111" s="253"/>
      <c r="LBX1111" s="253"/>
      <c r="LBY1111" s="253"/>
      <c r="LBZ1111" s="253"/>
      <c r="LCA1111" s="253"/>
      <c r="LCB1111" s="253"/>
      <c r="LCC1111" s="253"/>
      <c r="LCD1111" s="253"/>
      <c r="LCE1111" s="253"/>
      <c r="LCF1111" s="253"/>
      <c r="LCG1111" s="253"/>
      <c r="LCH1111" s="253"/>
      <c r="LCI1111" s="253"/>
      <c r="LCJ1111" s="253"/>
      <c r="LCK1111" s="253"/>
      <c r="LCL1111" s="253"/>
      <c r="LCM1111" s="253"/>
      <c r="LCN1111" s="253"/>
      <c r="LCO1111" s="253"/>
      <c r="LCP1111" s="253"/>
      <c r="LCQ1111" s="253"/>
      <c r="LCR1111" s="253"/>
      <c r="LCS1111" s="253"/>
      <c r="LCT1111" s="253"/>
      <c r="LCU1111" s="253"/>
      <c r="LCV1111" s="253"/>
      <c r="LCW1111" s="253"/>
      <c r="LCX1111" s="253"/>
      <c r="LCY1111" s="253"/>
      <c r="LCZ1111" s="253"/>
      <c r="LDA1111" s="253"/>
      <c r="LDB1111" s="253"/>
      <c r="LDC1111" s="253"/>
      <c r="LDD1111" s="253"/>
      <c r="LDE1111" s="253"/>
      <c r="LDF1111" s="253"/>
      <c r="LDG1111" s="253"/>
      <c r="LDH1111" s="253"/>
      <c r="LDI1111" s="253"/>
      <c r="LDJ1111" s="253"/>
      <c r="LDK1111" s="253"/>
      <c r="LDL1111" s="253"/>
      <c r="LDM1111" s="253"/>
      <c r="LDN1111" s="253"/>
      <c r="LDO1111" s="253"/>
      <c r="LDP1111" s="253"/>
      <c r="LDQ1111" s="253"/>
      <c r="LDR1111" s="253"/>
      <c r="LDS1111" s="253"/>
      <c r="LDT1111" s="253"/>
      <c r="LDU1111" s="253"/>
      <c r="LDV1111" s="253"/>
      <c r="LDW1111" s="253"/>
      <c r="LDX1111" s="253"/>
      <c r="LDY1111" s="253"/>
      <c r="LDZ1111" s="253"/>
      <c r="LEA1111" s="253"/>
      <c r="LEB1111" s="253"/>
      <c r="LEC1111" s="253"/>
      <c r="LED1111" s="253"/>
      <c r="LEE1111" s="253"/>
      <c r="LEF1111" s="253"/>
      <c r="LEG1111" s="253"/>
      <c r="LEH1111" s="253"/>
      <c r="LEI1111" s="253"/>
      <c r="LEJ1111" s="253"/>
      <c r="LEK1111" s="253"/>
      <c r="LEL1111" s="253"/>
      <c r="LEM1111" s="253"/>
      <c r="LEN1111" s="253"/>
      <c r="LEO1111" s="253"/>
      <c r="LEP1111" s="253"/>
      <c r="LEQ1111" s="253"/>
      <c r="LER1111" s="253"/>
      <c r="LES1111" s="253"/>
      <c r="LET1111" s="253"/>
      <c r="LEU1111" s="253"/>
      <c r="LEV1111" s="253"/>
      <c r="LEW1111" s="253"/>
      <c r="LEX1111" s="253"/>
      <c r="LEY1111" s="253"/>
      <c r="LEZ1111" s="253"/>
      <c r="LFA1111" s="253"/>
      <c r="LFB1111" s="253"/>
      <c r="LFC1111" s="253"/>
      <c r="LFD1111" s="253"/>
      <c r="LFE1111" s="253"/>
      <c r="LFF1111" s="253"/>
      <c r="LFG1111" s="253"/>
      <c r="LFH1111" s="253"/>
      <c r="LFI1111" s="253"/>
      <c r="LFJ1111" s="253"/>
      <c r="LFK1111" s="253"/>
      <c r="LFL1111" s="253"/>
      <c r="LFM1111" s="253"/>
      <c r="LFN1111" s="253"/>
      <c r="LFO1111" s="253"/>
      <c r="LFP1111" s="253"/>
      <c r="LFQ1111" s="253"/>
      <c r="LFR1111" s="253"/>
      <c r="LFS1111" s="253"/>
      <c r="LFT1111" s="253"/>
      <c r="LFU1111" s="253"/>
      <c r="LFV1111" s="253"/>
      <c r="LFW1111" s="253"/>
      <c r="LFX1111" s="253"/>
      <c r="LFY1111" s="253"/>
      <c r="LFZ1111" s="253"/>
      <c r="LGA1111" s="253"/>
      <c r="LGB1111" s="253"/>
      <c r="LGC1111" s="253"/>
      <c r="LGD1111" s="253"/>
      <c r="LGE1111" s="253"/>
      <c r="LGF1111" s="253"/>
      <c r="LGG1111" s="253"/>
      <c r="LGH1111" s="253"/>
      <c r="LGI1111" s="253"/>
      <c r="LGJ1111" s="253"/>
      <c r="LGK1111" s="253"/>
      <c r="LGL1111" s="253"/>
      <c r="LGM1111" s="253"/>
      <c r="LGN1111" s="253"/>
      <c r="LGO1111" s="253"/>
      <c r="LGP1111" s="253"/>
      <c r="LGQ1111" s="253"/>
      <c r="LGR1111" s="253"/>
      <c r="LGS1111" s="253"/>
      <c r="LGT1111" s="253"/>
      <c r="LGU1111" s="253"/>
      <c r="LGV1111" s="253"/>
      <c r="LGW1111" s="253"/>
      <c r="LGX1111" s="253"/>
      <c r="LGY1111" s="253"/>
      <c r="LGZ1111" s="253"/>
      <c r="LHA1111" s="253"/>
      <c r="LHB1111" s="253"/>
      <c r="LHC1111" s="253"/>
      <c r="LHD1111" s="253"/>
      <c r="LHE1111" s="253"/>
      <c r="LHF1111" s="253"/>
      <c r="LHG1111" s="253"/>
      <c r="LHH1111" s="253"/>
      <c r="LHI1111" s="253"/>
      <c r="LHJ1111" s="253"/>
      <c r="LHK1111" s="253"/>
      <c r="LHL1111" s="253"/>
      <c r="LHM1111" s="253"/>
      <c r="LHN1111" s="253"/>
      <c r="LHO1111" s="253"/>
      <c r="LHP1111" s="253"/>
      <c r="LHQ1111" s="253"/>
      <c r="LHR1111" s="253"/>
      <c r="LHS1111" s="253"/>
      <c r="LHT1111" s="253"/>
      <c r="LHU1111" s="253"/>
      <c r="LHV1111" s="253"/>
      <c r="LHW1111" s="253"/>
      <c r="LHX1111" s="253"/>
      <c r="LHY1111" s="253"/>
      <c r="LHZ1111" s="253"/>
      <c r="LIA1111" s="253"/>
      <c r="LIB1111" s="253"/>
      <c r="LIC1111" s="253"/>
      <c r="LID1111" s="253"/>
      <c r="LIE1111" s="253"/>
      <c r="LIF1111" s="253"/>
      <c r="LIG1111" s="253"/>
      <c r="LIH1111" s="253"/>
      <c r="LII1111" s="253"/>
      <c r="LIJ1111" s="253"/>
      <c r="LIK1111" s="253"/>
      <c r="LIL1111" s="253"/>
      <c r="LIM1111" s="253"/>
      <c r="LIN1111" s="253"/>
      <c r="LIO1111" s="253"/>
      <c r="LIP1111" s="253"/>
      <c r="LIQ1111" s="253"/>
      <c r="LIR1111" s="253"/>
      <c r="LIS1111" s="253"/>
      <c r="LIT1111" s="253"/>
      <c r="LIU1111" s="253"/>
      <c r="LIV1111" s="253"/>
      <c r="LIW1111" s="253"/>
      <c r="LIX1111" s="253"/>
      <c r="LIY1111" s="253"/>
      <c r="LIZ1111" s="253"/>
      <c r="LJA1111" s="253"/>
      <c r="LJB1111" s="253"/>
      <c r="LJC1111" s="253"/>
      <c r="LJD1111" s="253"/>
      <c r="LJE1111" s="253"/>
      <c r="LJF1111" s="253"/>
      <c r="LJG1111" s="253"/>
      <c r="LJH1111" s="253"/>
      <c r="LJI1111" s="253"/>
      <c r="LJJ1111" s="253"/>
      <c r="LJK1111" s="253"/>
      <c r="LJL1111" s="253"/>
      <c r="LJM1111" s="253"/>
      <c r="LJN1111" s="253"/>
      <c r="LJO1111" s="253"/>
      <c r="LJP1111" s="253"/>
      <c r="LJQ1111" s="253"/>
      <c r="LJR1111" s="253"/>
      <c r="LJS1111" s="253"/>
      <c r="LJT1111" s="253"/>
      <c r="LJU1111" s="253"/>
      <c r="LJV1111" s="253"/>
      <c r="LJW1111" s="253"/>
      <c r="LJX1111" s="253"/>
      <c r="LJY1111" s="253"/>
      <c r="LJZ1111" s="253"/>
      <c r="LKA1111" s="253"/>
      <c r="LKB1111" s="253"/>
      <c r="LKC1111" s="253"/>
      <c r="LKD1111" s="253"/>
      <c r="LKE1111" s="253"/>
      <c r="LKF1111" s="253"/>
      <c r="LKG1111" s="253"/>
      <c r="LKH1111" s="253"/>
      <c r="LKI1111" s="253"/>
      <c r="LKJ1111" s="253"/>
      <c r="LKK1111" s="253"/>
      <c r="LKL1111" s="253"/>
      <c r="LKM1111" s="253"/>
      <c r="LKN1111" s="253"/>
      <c r="LKO1111" s="253"/>
      <c r="LKP1111" s="253"/>
      <c r="LKQ1111" s="253"/>
      <c r="LKR1111" s="253"/>
      <c r="LKS1111" s="253"/>
      <c r="LKT1111" s="253"/>
      <c r="LKU1111" s="253"/>
      <c r="LKV1111" s="253"/>
      <c r="LKW1111" s="253"/>
      <c r="LKX1111" s="253"/>
      <c r="LKY1111" s="253"/>
      <c r="LKZ1111" s="253"/>
      <c r="LLA1111" s="253"/>
      <c r="LLB1111" s="253"/>
      <c r="LLC1111" s="253"/>
      <c r="LLD1111" s="253"/>
      <c r="LLE1111" s="253"/>
      <c r="LLF1111" s="253"/>
      <c r="LLG1111" s="253"/>
      <c r="LLH1111" s="253"/>
      <c r="LLI1111" s="253"/>
      <c r="LLJ1111" s="253"/>
      <c r="LLK1111" s="253"/>
      <c r="LLL1111" s="253"/>
      <c r="LLM1111" s="253"/>
      <c r="LLN1111" s="253"/>
      <c r="LLO1111" s="253"/>
      <c r="LLP1111" s="253"/>
      <c r="LLQ1111" s="253"/>
      <c r="LLR1111" s="253"/>
      <c r="LLS1111" s="253"/>
      <c r="LLT1111" s="253"/>
      <c r="LLU1111" s="253"/>
      <c r="LLV1111" s="253"/>
      <c r="LLW1111" s="253"/>
      <c r="LLX1111" s="253"/>
      <c r="LLY1111" s="253"/>
      <c r="LLZ1111" s="253"/>
      <c r="LMA1111" s="253"/>
      <c r="LMB1111" s="253"/>
      <c r="LMC1111" s="253"/>
      <c r="LMD1111" s="253"/>
      <c r="LME1111" s="253"/>
      <c r="LMF1111" s="253"/>
      <c r="LMG1111" s="253"/>
      <c r="LMH1111" s="253"/>
      <c r="LMI1111" s="253"/>
      <c r="LMJ1111" s="253"/>
      <c r="LMK1111" s="253"/>
      <c r="LML1111" s="253"/>
      <c r="LMM1111" s="253"/>
      <c r="LMN1111" s="253"/>
      <c r="LMO1111" s="253"/>
      <c r="LMP1111" s="253"/>
      <c r="LMQ1111" s="253"/>
      <c r="LMR1111" s="253"/>
      <c r="LMS1111" s="253"/>
      <c r="LMT1111" s="253"/>
      <c r="LMU1111" s="253"/>
      <c r="LMV1111" s="253"/>
      <c r="LMW1111" s="253"/>
      <c r="LMX1111" s="253"/>
      <c r="LMY1111" s="253"/>
      <c r="LMZ1111" s="253"/>
      <c r="LNA1111" s="253"/>
      <c r="LNB1111" s="253"/>
      <c r="LNC1111" s="253"/>
      <c r="LND1111" s="253"/>
      <c r="LNE1111" s="253"/>
      <c r="LNF1111" s="253"/>
      <c r="LNG1111" s="253"/>
      <c r="LNH1111" s="253"/>
      <c r="LNI1111" s="253"/>
      <c r="LNJ1111" s="253"/>
      <c r="LNK1111" s="253"/>
      <c r="LNL1111" s="253"/>
      <c r="LNM1111" s="253"/>
      <c r="LNN1111" s="253"/>
      <c r="LNO1111" s="253"/>
      <c r="LNP1111" s="253"/>
      <c r="LNQ1111" s="253"/>
      <c r="LNR1111" s="253"/>
      <c r="LNS1111" s="253"/>
      <c r="LNT1111" s="253"/>
      <c r="LNU1111" s="253"/>
      <c r="LNV1111" s="253"/>
      <c r="LNW1111" s="253"/>
      <c r="LNX1111" s="253"/>
      <c r="LNY1111" s="253"/>
      <c r="LNZ1111" s="253"/>
      <c r="LOA1111" s="253"/>
      <c r="LOB1111" s="253"/>
      <c r="LOC1111" s="253"/>
      <c r="LOD1111" s="253"/>
      <c r="LOE1111" s="253"/>
      <c r="LOF1111" s="253"/>
      <c r="LOG1111" s="253"/>
      <c r="LOH1111" s="253"/>
      <c r="LOI1111" s="253"/>
      <c r="LOJ1111" s="253"/>
      <c r="LOK1111" s="253"/>
      <c r="LOL1111" s="253"/>
      <c r="LOM1111" s="253"/>
      <c r="LON1111" s="253"/>
      <c r="LOO1111" s="253"/>
      <c r="LOP1111" s="253"/>
      <c r="LOQ1111" s="253"/>
      <c r="LOR1111" s="253"/>
      <c r="LOS1111" s="253"/>
      <c r="LOT1111" s="253"/>
      <c r="LOU1111" s="253"/>
      <c r="LOV1111" s="253"/>
      <c r="LOW1111" s="253"/>
      <c r="LOX1111" s="253"/>
      <c r="LOY1111" s="253"/>
      <c r="LOZ1111" s="253"/>
      <c r="LPA1111" s="253"/>
      <c r="LPB1111" s="253"/>
      <c r="LPC1111" s="253"/>
      <c r="LPD1111" s="253"/>
      <c r="LPE1111" s="253"/>
      <c r="LPF1111" s="253"/>
      <c r="LPG1111" s="253"/>
      <c r="LPH1111" s="253"/>
      <c r="LPI1111" s="253"/>
      <c r="LPJ1111" s="253"/>
      <c r="LPK1111" s="253"/>
      <c r="LPL1111" s="253"/>
      <c r="LPM1111" s="253"/>
      <c r="LPN1111" s="253"/>
      <c r="LPO1111" s="253"/>
      <c r="LPP1111" s="253"/>
      <c r="LPQ1111" s="253"/>
      <c r="LPR1111" s="253"/>
      <c r="LPS1111" s="253"/>
      <c r="LPT1111" s="253"/>
      <c r="LPU1111" s="253"/>
      <c r="LPV1111" s="253"/>
      <c r="LPW1111" s="253"/>
      <c r="LPX1111" s="253"/>
      <c r="LPY1111" s="253"/>
      <c r="LPZ1111" s="253"/>
      <c r="LQA1111" s="253"/>
      <c r="LQB1111" s="253"/>
      <c r="LQC1111" s="253"/>
      <c r="LQD1111" s="253"/>
      <c r="LQE1111" s="253"/>
      <c r="LQF1111" s="253"/>
      <c r="LQG1111" s="253"/>
      <c r="LQH1111" s="253"/>
      <c r="LQI1111" s="253"/>
      <c r="LQJ1111" s="253"/>
      <c r="LQK1111" s="253"/>
      <c r="LQL1111" s="253"/>
      <c r="LQM1111" s="253"/>
      <c r="LQN1111" s="253"/>
      <c r="LQO1111" s="253"/>
      <c r="LQP1111" s="253"/>
      <c r="LQQ1111" s="253"/>
      <c r="LQR1111" s="253"/>
      <c r="LQS1111" s="253"/>
      <c r="LQT1111" s="253"/>
      <c r="LQU1111" s="253"/>
      <c r="LQV1111" s="253"/>
      <c r="LQW1111" s="253"/>
      <c r="LQX1111" s="253"/>
      <c r="LQY1111" s="253"/>
      <c r="LQZ1111" s="253"/>
      <c r="LRA1111" s="253"/>
      <c r="LRB1111" s="253"/>
      <c r="LRC1111" s="253"/>
      <c r="LRD1111" s="253"/>
      <c r="LRE1111" s="253"/>
      <c r="LRF1111" s="253"/>
      <c r="LRG1111" s="253"/>
      <c r="LRH1111" s="253"/>
      <c r="LRI1111" s="253"/>
      <c r="LRJ1111" s="253"/>
      <c r="LRK1111" s="253"/>
      <c r="LRL1111" s="253"/>
      <c r="LRM1111" s="253"/>
      <c r="LRN1111" s="253"/>
      <c r="LRO1111" s="253"/>
      <c r="LRP1111" s="253"/>
      <c r="LRQ1111" s="253"/>
      <c r="LRR1111" s="253"/>
      <c r="LRS1111" s="253"/>
      <c r="LRT1111" s="253"/>
      <c r="LRU1111" s="253"/>
      <c r="LRV1111" s="253"/>
      <c r="LRW1111" s="253"/>
      <c r="LRX1111" s="253"/>
      <c r="LRY1111" s="253"/>
      <c r="LRZ1111" s="253"/>
      <c r="LSA1111" s="253"/>
      <c r="LSB1111" s="253"/>
      <c r="LSC1111" s="253"/>
      <c r="LSD1111" s="253"/>
      <c r="LSE1111" s="253"/>
      <c r="LSF1111" s="253"/>
      <c r="LSG1111" s="253"/>
      <c r="LSH1111" s="253"/>
      <c r="LSI1111" s="253"/>
      <c r="LSJ1111" s="253"/>
      <c r="LSK1111" s="253"/>
      <c r="LSL1111" s="253"/>
      <c r="LSM1111" s="253"/>
      <c r="LSN1111" s="253"/>
      <c r="LSO1111" s="253"/>
      <c r="LSP1111" s="253"/>
      <c r="LSQ1111" s="253"/>
      <c r="LSR1111" s="253"/>
      <c r="LSS1111" s="253"/>
      <c r="LST1111" s="253"/>
      <c r="LSU1111" s="253"/>
      <c r="LSV1111" s="253"/>
      <c r="LSW1111" s="253"/>
      <c r="LSX1111" s="253"/>
      <c r="LSY1111" s="253"/>
      <c r="LSZ1111" s="253"/>
      <c r="LTA1111" s="253"/>
      <c r="LTB1111" s="253"/>
      <c r="LTC1111" s="253"/>
      <c r="LTD1111" s="253"/>
      <c r="LTE1111" s="253"/>
      <c r="LTF1111" s="253"/>
      <c r="LTG1111" s="253"/>
      <c r="LTH1111" s="253"/>
      <c r="LTI1111" s="253"/>
      <c r="LTJ1111" s="253"/>
      <c r="LTK1111" s="253"/>
      <c r="LTL1111" s="253"/>
      <c r="LTM1111" s="253"/>
      <c r="LTN1111" s="253"/>
      <c r="LTO1111" s="253"/>
      <c r="LTP1111" s="253"/>
      <c r="LTQ1111" s="253"/>
      <c r="LTR1111" s="253"/>
      <c r="LTS1111" s="253"/>
      <c r="LTT1111" s="253"/>
      <c r="LTU1111" s="253"/>
      <c r="LTV1111" s="253"/>
      <c r="LTW1111" s="253"/>
      <c r="LTX1111" s="253"/>
      <c r="LTY1111" s="253"/>
      <c r="LTZ1111" s="253"/>
      <c r="LUA1111" s="253"/>
      <c r="LUB1111" s="253"/>
      <c r="LUC1111" s="253"/>
      <c r="LUD1111" s="253"/>
      <c r="LUE1111" s="253"/>
      <c r="LUF1111" s="253"/>
      <c r="LUG1111" s="253"/>
      <c r="LUH1111" s="253"/>
      <c r="LUI1111" s="253"/>
      <c r="LUJ1111" s="253"/>
      <c r="LUK1111" s="253"/>
      <c r="LUL1111" s="253"/>
      <c r="LUM1111" s="253"/>
      <c r="LUN1111" s="253"/>
      <c r="LUO1111" s="253"/>
      <c r="LUP1111" s="253"/>
      <c r="LUQ1111" s="253"/>
      <c r="LUR1111" s="253"/>
      <c r="LUS1111" s="253"/>
      <c r="LUT1111" s="253"/>
      <c r="LUU1111" s="253"/>
      <c r="LUV1111" s="253"/>
      <c r="LUW1111" s="253"/>
      <c r="LUX1111" s="253"/>
      <c r="LUY1111" s="253"/>
      <c r="LUZ1111" s="253"/>
      <c r="LVA1111" s="253"/>
      <c r="LVB1111" s="253"/>
      <c r="LVC1111" s="253"/>
      <c r="LVD1111" s="253"/>
      <c r="LVE1111" s="253"/>
      <c r="LVF1111" s="253"/>
      <c r="LVG1111" s="253"/>
      <c r="LVH1111" s="253"/>
      <c r="LVI1111" s="253"/>
      <c r="LVJ1111" s="253"/>
      <c r="LVK1111" s="253"/>
      <c r="LVL1111" s="253"/>
      <c r="LVM1111" s="253"/>
      <c r="LVN1111" s="253"/>
      <c r="LVO1111" s="253"/>
      <c r="LVP1111" s="253"/>
      <c r="LVQ1111" s="253"/>
      <c r="LVR1111" s="253"/>
      <c r="LVS1111" s="253"/>
      <c r="LVT1111" s="253"/>
      <c r="LVU1111" s="253"/>
      <c r="LVV1111" s="253"/>
      <c r="LVW1111" s="253"/>
      <c r="LVX1111" s="253"/>
      <c r="LVY1111" s="253"/>
      <c r="LVZ1111" s="253"/>
      <c r="LWA1111" s="253"/>
      <c r="LWB1111" s="253"/>
      <c r="LWC1111" s="253"/>
      <c r="LWD1111" s="253"/>
      <c r="LWE1111" s="253"/>
      <c r="LWF1111" s="253"/>
      <c r="LWG1111" s="253"/>
      <c r="LWH1111" s="253"/>
      <c r="LWI1111" s="253"/>
      <c r="LWJ1111" s="253"/>
      <c r="LWK1111" s="253"/>
      <c r="LWL1111" s="253"/>
      <c r="LWM1111" s="253"/>
      <c r="LWN1111" s="253"/>
      <c r="LWO1111" s="253"/>
      <c r="LWP1111" s="253"/>
      <c r="LWQ1111" s="253"/>
      <c r="LWR1111" s="253"/>
      <c r="LWS1111" s="253"/>
      <c r="LWT1111" s="253"/>
      <c r="LWU1111" s="253"/>
      <c r="LWV1111" s="253"/>
      <c r="LWW1111" s="253"/>
      <c r="LWX1111" s="253"/>
      <c r="LWY1111" s="253"/>
      <c r="LWZ1111" s="253"/>
      <c r="LXA1111" s="253"/>
      <c r="LXB1111" s="253"/>
      <c r="LXC1111" s="253"/>
      <c r="LXD1111" s="253"/>
      <c r="LXE1111" s="253"/>
      <c r="LXF1111" s="253"/>
      <c r="LXG1111" s="253"/>
      <c r="LXH1111" s="253"/>
      <c r="LXI1111" s="253"/>
      <c r="LXJ1111" s="253"/>
      <c r="LXK1111" s="253"/>
      <c r="LXL1111" s="253"/>
      <c r="LXM1111" s="253"/>
      <c r="LXN1111" s="253"/>
      <c r="LXO1111" s="253"/>
      <c r="LXP1111" s="253"/>
      <c r="LXQ1111" s="253"/>
      <c r="LXR1111" s="253"/>
      <c r="LXS1111" s="253"/>
      <c r="LXT1111" s="253"/>
      <c r="LXU1111" s="253"/>
      <c r="LXV1111" s="253"/>
      <c r="LXW1111" s="253"/>
      <c r="LXX1111" s="253"/>
      <c r="LXY1111" s="253"/>
      <c r="LXZ1111" s="253"/>
      <c r="LYA1111" s="253"/>
      <c r="LYB1111" s="253"/>
      <c r="LYC1111" s="253"/>
      <c r="LYD1111" s="253"/>
      <c r="LYE1111" s="253"/>
      <c r="LYF1111" s="253"/>
      <c r="LYG1111" s="253"/>
      <c r="LYH1111" s="253"/>
      <c r="LYI1111" s="253"/>
      <c r="LYJ1111" s="253"/>
      <c r="LYK1111" s="253"/>
      <c r="LYL1111" s="253"/>
      <c r="LYM1111" s="253"/>
      <c r="LYN1111" s="253"/>
      <c r="LYO1111" s="253"/>
      <c r="LYP1111" s="253"/>
      <c r="LYQ1111" s="253"/>
      <c r="LYR1111" s="253"/>
      <c r="LYS1111" s="253"/>
      <c r="LYT1111" s="253"/>
      <c r="LYU1111" s="253"/>
      <c r="LYV1111" s="253"/>
      <c r="LYW1111" s="253"/>
      <c r="LYX1111" s="253"/>
      <c r="LYY1111" s="253"/>
      <c r="LYZ1111" s="253"/>
      <c r="LZA1111" s="253"/>
      <c r="LZB1111" s="253"/>
      <c r="LZC1111" s="253"/>
      <c r="LZD1111" s="253"/>
      <c r="LZE1111" s="253"/>
      <c r="LZF1111" s="253"/>
      <c r="LZG1111" s="253"/>
      <c r="LZH1111" s="253"/>
      <c r="LZI1111" s="253"/>
      <c r="LZJ1111" s="253"/>
      <c r="LZK1111" s="253"/>
      <c r="LZL1111" s="253"/>
      <c r="LZM1111" s="253"/>
      <c r="LZN1111" s="253"/>
      <c r="LZO1111" s="253"/>
      <c r="LZP1111" s="253"/>
      <c r="LZQ1111" s="253"/>
      <c r="LZR1111" s="253"/>
      <c r="LZS1111" s="253"/>
      <c r="LZT1111" s="253"/>
      <c r="LZU1111" s="253"/>
      <c r="LZV1111" s="253"/>
      <c r="LZW1111" s="253"/>
      <c r="LZX1111" s="253"/>
      <c r="LZY1111" s="253"/>
      <c r="LZZ1111" s="253"/>
      <c r="MAA1111" s="253"/>
      <c r="MAB1111" s="253"/>
      <c r="MAC1111" s="253"/>
      <c r="MAD1111" s="253"/>
      <c r="MAE1111" s="253"/>
      <c r="MAF1111" s="253"/>
      <c r="MAG1111" s="253"/>
      <c r="MAH1111" s="253"/>
      <c r="MAI1111" s="253"/>
      <c r="MAJ1111" s="253"/>
      <c r="MAK1111" s="253"/>
      <c r="MAL1111" s="253"/>
      <c r="MAM1111" s="253"/>
      <c r="MAN1111" s="253"/>
      <c r="MAO1111" s="253"/>
      <c r="MAP1111" s="253"/>
      <c r="MAQ1111" s="253"/>
      <c r="MAR1111" s="253"/>
      <c r="MAS1111" s="253"/>
      <c r="MAT1111" s="253"/>
      <c r="MAU1111" s="253"/>
      <c r="MAV1111" s="253"/>
      <c r="MAW1111" s="253"/>
      <c r="MAX1111" s="253"/>
      <c r="MAY1111" s="253"/>
      <c r="MAZ1111" s="253"/>
      <c r="MBA1111" s="253"/>
      <c r="MBB1111" s="253"/>
      <c r="MBC1111" s="253"/>
      <c r="MBD1111" s="253"/>
      <c r="MBE1111" s="253"/>
      <c r="MBF1111" s="253"/>
      <c r="MBG1111" s="253"/>
      <c r="MBH1111" s="253"/>
      <c r="MBI1111" s="253"/>
      <c r="MBJ1111" s="253"/>
      <c r="MBK1111" s="253"/>
      <c r="MBL1111" s="253"/>
      <c r="MBM1111" s="253"/>
      <c r="MBN1111" s="253"/>
      <c r="MBO1111" s="253"/>
      <c r="MBP1111" s="253"/>
      <c r="MBQ1111" s="253"/>
      <c r="MBR1111" s="253"/>
      <c r="MBS1111" s="253"/>
      <c r="MBT1111" s="253"/>
      <c r="MBU1111" s="253"/>
      <c r="MBV1111" s="253"/>
      <c r="MBW1111" s="253"/>
      <c r="MBX1111" s="253"/>
      <c r="MBY1111" s="253"/>
      <c r="MBZ1111" s="253"/>
      <c r="MCA1111" s="253"/>
      <c r="MCB1111" s="253"/>
      <c r="MCC1111" s="253"/>
      <c r="MCD1111" s="253"/>
      <c r="MCE1111" s="253"/>
      <c r="MCF1111" s="253"/>
      <c r="MCG1111" s="253"/>
      <c r="MCH1111" s="253"/>
      <c r="MCI1111" s="253"/>
      <c r="MCJ1111" s="253"/>
      <c r="MCK1111" s="253"/>
      <c r="MCL1111" s="253"/>
      <c r="MCM1111" s="253"/>
      <c r="MCN1111" s="253"/>
      <c r="MCO1111" s="253"/>
      <c r="MCP1111" s="253"/>
      <c r="MCQ1111" s="253"/>
      <c r="MCR1111" s="253"/>
      <c r="MCS1111" s="253"/>
      <c r="MCT1111" s="253"/>
      <c r="MCU1111" s="253"/>
      <c r="MCV1111" s="253"/>
      <c r="MCW1111" s="253"/>
      <c r="MCX1111" s="253"/>
      <c r="MCY1111" s="253"/>
      <c r="MCZ1111" s="253"/>
      <c r="MDA1111" s="253"/>
      <c r="MDB1111" s="253"/>
      <c r="MDC1111" s="253"/>
      <c r="MDD1111" s="253"/>
      <c r="MDE1111" s="253"/>
      <c r="MDF1111" s="253"/>
      <c r="MDG1111" s="253"/>
      <c r="MDH1111" s="253"/>
      <c r="MDI1111" s="253"/>
      <c r="MDJ1111" s="253"/>
      <c r="MDK1111" s="253"/>
      <c r="MDL1111" s="253"/>
      <c r="MDM1111" s="253"/>
      <c r="MDN1111" s="253"/>
      <c r="MDO1111" s="253"/>
      <c r="MDP1111" s="253"/>
      <c r="MDQ1111" s="253"/>
      <c r="MDR1111" s="253"/>
      <c r="MDS1111" s="253"/>
      <c r="MDT1111" s="253"/>
      <c r="MDU1111" s="253"/>
      <c r="MDV1111" s="253"/>
      <c r="MDW1111" s="253"/>
      <c r="MDX1111" s="253"/>
      <c r="MDY1111" s="253"/>
      <c r="MDZ1111" s="253"/>
      <c r="MEA1111" s="253"/>
      <c r="MEB1111" s="253"/>
      <c r="MEC1111" s="253"/>
      <c r="MED1111" s="253"/>
      <c r="MEE1111" s="253"/>
      <c r="MEF1111" s="253"/>
      <c r="MEG1111" s="253"/>
      <c r="MEH1111" s="253"/>
      <c r="MEI1111" s="253"/>
      <c r="MEJ1111" s="253"/>
      <c r="MEK1111" s="253"/>
      <c r="MEL1111" s="253"/>
      <c r="MEM1111" s="253"/>
      <c r="MEN1111" s="253"/>
      <c r="MEO1111" s="253"/>
      <c r="MEP1111" s="253"/>
      <c r="MEQ1111" s="253"/>
      <c r="MER1111" s="253"/>
      <c r="MES1111" s="253"/>
      <c r="MET1111" s="253"/>
      <c r="MEU1111" s="253"/>
      <c r="MEV1111" s="253"/>
      <c r="MEW1111" s="253"/>
      <c r="MEX1111" s="253"/>
      <c r="MEY1111" s="253"/>
      <c r="MEZ1111" s="253"/>
      <c r="MFA1111" s="253"/>
      <c r="MFB1111" s="253"/>
      <c r="MFC1111" s="253"/>
      <c r="MFD1111" s="253"/>
      <c r="MFE1111" s="253"/>
      <c r="MFF1111" s="253"/>
      <c r="MFG1111" s="253"/>
      <c r="MFH1111" s="253"/>
      <c r="MFI1111" s="253"/>
      <c r="MFJ1111" s="253"/>
      <c r="MFK1111" s="253"/>
      <c r="MFL1111" s="253"/>
      <c r="MFM1111" s="253"/>
      <c r="MFN1111" s="253"/>
      <c r="MFO1111" s="253"/>
      <c r="MFP1111" s="253"/>
      <c r="MFQ1111" s="253"/>
      <c r="MFR1111" s="253"/>
      <c r="MFS1111" s="253"/>
      <c r="MFT1111" s="253"/>
      <c r="MFU1111" s="253"/>
      <c r="MFV1111" s="253"/>
      <c r="MFW1111" s="253"/>
      <c r="MFX1111" s="253"/>
      <c r="MFY1111" s="253"/>
      <c r="MFZ1111" s="253"/>
      <c r="MGA1111" s="253"/>
      <c r="MGB1111" s="253"/>
      <c r="MGC1111" s="253"/>
      <c r="MGD1111" s="253"/>
      <c r="MGE1111" s="253"/>
      <c r="MGF1111" s="253"/>
      <c r="MGG1111" s="253"/>
      <c r="MGH1111" s="253"/>
      <c r="MGI1111" s="253"/>
      <c r="MGJ1111" s="253"/>
      <c r="MGK1111" s="253"/>
      <c r="MGL1111" s="253"/>
      <c r="MGM1111" s="253"/>
      <c r="MGN1111" s="253"/>
      <c r="MGO1111" s="253"/>
      <c r="MGP1111" s="253"/>
      <c r="MGQ1111" s="253"/>
      <c r="MGR1111" s="253"/>
      <c r="MGS1111" s="253"/>
      <c r="MGT1111" s="253"/>
      <c r="MGU1111" s="253"/>
      <c r="MGV1111" s="253"/>
      <c r="MGW1111" s="253"/>
      <c r="MGX1111" s="253"/>
      <c r="MGY1111" s="253"/>
      <c r="MGZ1111" s="253"/>
      <c r="MHA1111" s="253"/>
      <c r="MHB1111" s="253"/>
      <c r="MHC1111" s="253"/>
      <c r="MHD1111" s="253"/>
      <c r="MHE1111" s="253"/>
      <c r="MHF1111" s="253"/>
      <c r="MHG1111" s="253"/>
      <c r="MHH1111" s="253"/>
      <c r="MHI1111" s="253"/>
      <c r="MHJ1111" s="253"/>
      <c r="MHK1111" s="253"/>
      <c r="MHL1111" s="253"/>
      <c r="MHM1111" s="253"/>
      <c r="MHN1111" s="253"/>
      <c r="MHO1111" s="253"/>
      <c r="MHP1111" s="253"/>
      <c r="MHQ1111" s="253"/>
      <c r="MHR1111" s="253"/>
      <c r="MHS1111" s="253"/>
      <c r="MHT1111" s="253"/>
      <c r="MHU1111" s="253"/>
      <c r="MHV1111" s="253"/>
      <c r="MHW1111" s="253"/>
      <c r="MHX1111" s="253"/>
      <c r="MHY1111" s="253"/>
      <c r="MHZ1111" s="253"/>
      <c r="MIA1111" s="253"/>
      <c r="MIB1111" s="253"/>
      <c r="MIC1111" s="253"/>
      <c r="MID1111" s="253"/>
      <c r="MIE1111" s="253"/>
      <c r="MIF1111" s="253"/>
      <c r="MIG1111" s="253"/>
      <c r="MIH1111" s="253"/>
      <c r="MII1111" s="253"/>
      <c r="MIJ1111" s="253"/>
      <c r="MIK1111" s="253"/>
      <c r="MIL1111" s="253"/>
      <c r="MIM1111" s="253"/>
      <c r="MIN1111" s="253"/>
      <c r="MIO1111" s="253"/>
      <c r="MIP1111" s="253"/>
      <c r="MIQ1111" s="253"/>
      <c r="MIR1111" s="253"/>
      <c r="MIS1111" s="253"/>
      <c r="MIT1111" s="253"/>
      <c r="MIU1111" s="253"/>
      <c r="MIV1111" s="253"/>
      <c r="MIW1111" s="253"/>
      <c r="MIX1111" s="253"/>
      <c r="MIY1111" s="253"/>
      <c r="MIZ1111" s="253"/>
      <c r="MJA1111" s="253"/>
      <c r="MJB1111" s="253"/>
      <c r="MJC1111" s="253"/>
      <c r="MJD1111" s="253"/>
      <c r="MJE1111" s="253"/>
      <c r="MJF1111" s="253"/>
      <c r="MJG1111" s="253"/>
      <c r="MJH1111" s="253"/>
      <c r="MJI1111" s="253"/>
      <c r="MJJ1111" s="253"/>
      <c r="MJK1111" s="253"/>
      <c r="MJL1111" s="253"/>
      <c r="MJM1111" s="253"/>
      <c r="MJN1111" s="253"/>
      <c r="MJO1111" s="253"/>
      <c r="MJP1111" s="253"/>
      <c r="MJQ1111" s="253"/>
      <c r="MJR1111" s="253"/>
      <c r="MJS1111" s="253"/>
      <c r="MJT1111" s="253"/>
      <c r="MJU1111" s="253"/>
      <c r="MJV1111" s="253"/>
      <c r="MJW1111" s="253"/>
      <c r="MJX1111" s="253"/>
      <c r="MJY1111" s="253"/>
      <c r="MJZ1111" s="253"/>
      <c r="MKA1111" s="253"/>
      <c r="MKB1111" s="253"/>
      <c r="MKC1111" s="253"/>
      <c r="MKD1111" s="253"/>
      <c r="MKE1111" s="253"/>
      <c r="MKF1111" s="253"/>
      <c r="MKG1111" s="253"/>
      <c r="MKH1111" s="253"/>
      <c r="MKI1111" s="253"/>
      <c r="MKJ1111" s="253"/>
      <c r="MKK1111" s="253"/>
      <c r="MKL1111" s="253"/>
      <c r="MKM1111" s="253"/>
      <c r="MKN1111" s="253"/>
      <c r="MKO1111" s="253"/>
      <c r="MKP1111" s="253"/>
      <c r="MKQ1111" s="253"/>
      <c r="MKR1111" s="253"/>
      <c r="MKS1111" s="253"/>
      <c r="MKT1111" s="253"/>
      <c r="MKU1111" s="253"/>
      <c r="MKV1111" s="253"/>
      <c r="MKW1111" s="253"/>
      <c r="MKX1111" s="253"/>
      <c r="MKY1111" s="253"/>
      <c r="MKZ1111" s="253"/>
      <c r="MLA1111" s="253"/>
      <c r="MLB1111" s="253"/>
      <c r="MLC1111" s="253"/>
      <c r="MLD1111" s="253"/>
      <c r="MLE1111" s="253"/>
      <c r="MLF1111" s="253"/>
      <c r="MLG1111" s="253"/>
      <c r="MLH1111" s="253"/>
      <c r="MLI1111" s="253"/>
      <c r="MLJ1111" s="253"/>
      <c r="MLK1111" s="253"/>
      <c r="MLL1111" s="253"/>
      <c r="MLM1111" s="253"/>
      <c r="MLN1111" s="253"/>
      <c r="MLO1111" s="253"/>
      <c r="MLP1111" s="253"/>
      <c r="MLQ1111" s="253"/>
      <c r="MLR1111" s="253"/>
      <c r="MLS1111" s="253"/>
      <c r="MLT1111" s="253"/>
      <c r="MLU1111" s="253"/>
      <c r="MLV1111" s="253"/>
      <c r="MLW1111" s="253"/>
      <c r="MLX1111" s="253"/>
      <c r="MLY1111" s="253"/>
      <c r="MLZ1111" s="253"/>
      <c r="MMA1111" s="253"/>
      <c r="MMB1111" s="253"/>
      <c r="MMC1111" s="253"/>
      <c r="MMD1111" s="253"/>
      <c r="MME1111" s="253"/>
      <c r="MMF1111" s="253"/>
      <c r="MMG1111" s="253"/>
      <c r="MMH1111" s="253"/>
      <c r="MMI1111" s="253"/>
      <c r="MMJ1111" s="253"/>
      <c r="MMK1111" s="253"/>
      <c r="MML1111" s="253"/>
      <c r="MMM1111" s="253"/>
      <c r="MMN1111" s="253"/>
      <c r="MMO1111" s="253"/>
      <c r="MMP1111" s="253"/>
      <c r="MMQ1111" s="253"/>
      <c r="MMR1111" s="253"/>
      <c r="MMS1111" s="253"/>
      <c r="MMT1111" s="253"/>
      <c r="MMU1111" s="253"/>
      <c r="MMV1111" s="253"/>
      <c r="MMW1111" s="253"/>
      <c r="MMX1111" s="253"/>
      <c r="MMY1111" s="253"/>
      <c r="MMZ1111" s="253"/>
      <c r="MNA1111" s="253"/>
      <c r="MNB1111" s="253"/>
      <c r="MNC1111" s="253"/>
      <c r="MND1111" s="253"/>
      <c r="MNE1111" s="253"/>
      <c r="MNF1111" s="253"/>
      <c r="MNG1111" s="253"/>
      <c r="MNH1111" s="253"/>
      <c r="MNI1111" s="253"/>
      <c r="MNJ1111" s="253"/>
      <c r="MNK1111" s="253"/>
      <c r="MNL1111" s="253"/>
      <c r="MNM1111" s="253"/>
      <c r="MNN1111" s="253"/>
      <c r="MNO1111" s="253"/>
      <c r="MNP1111" s="253"/>
      <c r="MNQ1111" s="253"/>
      <c r="MNR1111" s="253"/>
      <c r="MNS1111" s="253"/>
      <c r="MNT1111" s="253"/>
      <c r="MNU1111" s="253"/>
      <c r="MNV1111" s="253"/>
      <c r="MNW1111" s="253"/>
      <c r="MNX1111" s="253"/>
      <c r="MNY1111" s="253"/>
      <c r="MNZ1111" s="253"/>
      <c r="MOA1111" s="253"/>
      <c r="MOB1111" s="253"/>
      <c r="MOC1111" s="253"/>
      <c r="MOD1111" s="253"/>
      <c r="MOE1111" s="253"/>
      <c r="MOF1111" s="253"/>
      <c r="MOG1111" s="253"/>
      <c r="MOH1111" s="253"/>
      <c r="MOI1111" s="253"/>
      <c r="MOJ1111" s="253"/>
      <c r="MOK1111" s="253"/>
      <c r="MOL1111" s="253"/>
      <c r="MOM1111" s="253"/>
      <c r="MON1111" s="253"/>
      <c r="MOO1111" s="253"/>
      <c r="MOP1111" s="253"/>
      <c r="MOQ1111" s="253"/>
      <c r="MOR1111" s="253"/>
      <c r="MOS1111" s="253"/>
      <c r="MOT1111" s="253"/>
      <c r="MOU1111" s="253"/>
      <c r="MOV1111" s="253"/>
      <c r="MOW1111" s="253"/>
      <c r="MOX1111" s="253"/>
      <c r="MOY1111" s="253"/>
      <c r="MOZ1111" s="253"/>
      <c r="MPA1111" s="253"/>
      <c r="MPB1111" s="253"/>
      <c r="MPC1111" s="253"/>
      <c r="MPD1111" s="253"/>
      <c r="MPE1111" s="253"/>
      <c r="MPF1111" s="253"/>
      <c r="MPG1111" s="253"/>
      <c r="MPH1111" s="253"/>
      <c r="MPI1111" s="253"/>
      <c r="MPJ1111" s="253"/>
      <c r="MPK1111" s="253"/>
      <c r="MPL1111" s="253"/>
      <c r="MPM1111" s="253"/>
      <c r="MPN1111" s="253"/>
      <c r="MPO1111" s="253"/>
      <c r="MPP1111" s="253"/>
      <c r="MPQ1111" s="253"/>
      <c r="MPR1111" s="253"/>
      <c r="MPS1111" s="253"/>
      <c r="MPT1111" s="253"/>
      <c r="MPU1111" s="253"/>
      <c r="MPV1111" s="253"/>
      <c r="MPW1111" s="253"/>
      <c r="MPX1111" s="253"/>
      <c r="MPY1111" s="253"/>
      <c r="MPZ1111" s="253"/>
      <c r="MQA1111" s="253"/>
      <c r="MQB1111" s="253"/>
      <c r="MQC1111" s="253"/>
      <c r="MQD1111" s="253"/>
      <c r="MQE1111" s="253"/>
      <c r="MQF1111" s="253"/>
      <c r="MQG1111" s="253"/>
      <c r="MQH1111" s="253"/>
      <c r="MQI1111" s="253"/>
      <c r="MQJ1111" s="253"/>
      <c r="MQK1111" s="253"/>
      <c r="MQL1111" s="253"/>
      <c r="MQM1111" s="253"/>
      <c r="MQN1111" s="253"/>
      <c r="MQO1111" s="253"/>
      <c r="MQP1111" s="253"/>
      <c r="MQQ1111" s="253"/>
      <c r="MQR1111" s="253"/>
      <c r="MQS1111" s="253"/>
      <c r="MQT1111" s="253"/>
      <c r="MQU1111" s="253"/>
      <c r="MQV1111" s="253"/>
      <c r="MQW1111" s="253"/>
      <c r="MQX1111" s="253"/>
      <c r="MQY1111" s="253"/>
      <c r="MQZ1111" s="253"/>
      <c r="MRA1111" s="253"/>
      <c r="MRB1111" s="253"/>
      <c r="MRC1111" s="253"/>
      <c r="MRD1111" s="253"/>
      <c r="MRE1111" s="253"/>
      <c r="MRF1111" s="253"/>
      <c r="MRG1111" s="253"/>
      <c r="MRH1111" s="253"/>
      <c r="MRI1111" s="253"/>
      <c r="MRJ1111" s="253"/>
      <c r="MRK1111" s="253"/>
      <c r="MRL1111" s="253"/>
      <c r="MRM1111" s="253"/>
      <c r="MRN1111" s="253"/>
      <c r="MRO1111" s="253"/>
      <c r="MRP1111" s="253"/>
      <c r="MRQ1111" s="253"/>
      <c r="MRR1111" s="253"/>
      <c r="MRS1111" s="253"/>
      <c r="MRT1111" s="253"/>
      <c r="MRU1111" s="253"/>
      <c r="MRV1111" s="253"/>
      <c r="MRW1111" s="253"/>
      <c r="MRX1111" s="253"/>
      <c r="MRY1111" s="253"/>
      <c r="MRZ1111" s="253"/>
      <c r="MSA1111" s="253"/>
      <c r="MSB1111" s="253"/>
      <c r="MSC1111" s="253"/>
      <c r="MSD1111" s="253"/>
      <c r="MSE1111" s="253"/>
      <c r="MSF1111" s="253"/>
      <c r="MSG1111" s="253"/>
      <c r="MSH1111" s="253"/>
      <c r="MSI1111" s="253"/>
      <c r="MSJ1111" s="253"/>
      <c r="MSK1111" s="253"/>
      <c r="MSL1111" s="253"/>
      <c r="MSM1111" s="253"/>
      <c r="MSN1111" s="253"/>
      <c r="MSO1111" s="253"/>
      <c r="MSP1111" s="253"/>
      <c r="MSQ1111" s="253"/>
      <c r="MSR1111" s="253"/>
      <c r="MSS1111" s="253"/>
      <c r="MST1111" s="253"/>
      <c r="MSU1111" s="253"/>
      <c r="MSV1111" s="253"/>
      <c r="MSW1111" s="253"/>
      <c r="MSX1111" s="253"/>
      <c r="MSY1111" s="253"/>
      <c r="MSZ1111" s="253"/>
      <c r="MTA1111" s="253"/>
      <c r="MTB1111" s="253"/>
      <c r="MTC1111" s="253"/>
      <c r="MTD1111" s="253"/>
      <c r="MTE1111" s="253"/>
      <c r="MTF1111" s="253"/>
      <c r="MTG1111" s="253"/>
      <c r="MTH1111" s="253"/>
      <c r="MTI1111" s="253"/>
      <c r="MTJ1111" s="253"/>
      <c r="MTK1111" s="253"/>
      <c r="MTL1111" s="253"/>
      <c r="MTM1111" s="253"/>
      <c r="MTN1111" s="253"/>
      <c r="MTO1111" s="253"/>
      <c r="MTP1111" s="253"/>
      <c r="MTQ1111" s="253"/>
      <c r="MTR1111" s="253"/>
      <c r="MTS1111" s="253"/>
      <c r="MTT1111" s="253"/>
      <c r="MTU1111" s="253"/>
      <c r="MTV1111" s="253"/>
      <c r="MTW1111" s="253"/>
      <c r="MTX1111" s="253"/>
      <c r="MTY1111" s="253"/>
      <c r="MTZ1111" s="253"/>
      <c r="MUA1111" s="253"/>
      <c r="MUB1111" s="253"/>
      <c r="MUC1111" s="253"/>
      <c r="MUD1111" s="253"/>
      <c r="MUE1111" s="253"/>
      <c r="MUF1111" s="253"/>
      <c r="MUG1111" s="253"/>
      <c r="MUH1111" s="253"/>
      <c r="MUI1111" s="253"/>
      <c r="MUJ1111" s="253"/>
      <c r="MUK1111" s="253"/>
      <c r="MUL1111" s="253"/>
      <c r="MUM1111" s="253"/>
      <c r="MUN1111" s="253"/>
      <c r="MUO1111" s="253"/>
      <c r="MUP1111" s="253"/>
      <c r="MUQ1111" s="253"/>
      <c r="MUR1111" s="253"/>
      <c r="MUS1111" s="253"/>
      <c r="MUT1111" s="253"/>
      <c r="MUU1111" s="253"/>
      <c r="MUV1111" s="253"/>
      <c r="MUW1111" s="253"/>
      <c r="MUX1111" s="253"/>
      <c r="MUY1111" s="253"/>
      <c r="MUZ1111" s="253"/>
      <c r="MVA1111" s="253"/>
      <c r="MVB1111" s="253"/>
      <c r="MVC1111" s="253"/>
      <c r="MVD1111" s="253"/>
      <c r="MVE1111" s="253"/>
      <c r="MVF1111" s="253"/>
      <c r="MVG1111" s="253"/>
      <c r="MVH1111" s="253"/>
      <c r="MVI1111" s="253"/>
      <c r="MVJ1111" s="253"/>
      <c r="MVK1111" s="253"/>
      <c r="MVL1111" s="253"/>
      <c r="MVM1111" s="253"/>
      <c r="MVN1111" s="253"/>
      <c r="MVO1111" s="253"/>
      <c r="MVP1111" s="253"/>
      <c r="MVQ1111" s="253"/>
      <c r="MVR1111" s="253"/>
      <c r="MVS1111" s="253"/>
      <c r="MVT1111" s="253"/>
      <c r="MVU1111" s="253"/>
      <c r="MVV1111" s="253"/>
      <c r="MVW1111" s="253"/>
      <c r="MVX1111" s="253"/>
      <c r="MVY1111" s="253"/>
      <c r="MVZ1111" s="253"/>
      <c r="MWA1111" s="253"/>
      <c r="MWB1111" s="253"/>
      <c r="MWC1111" s="253"/>
      <c r="MWD1111" s="253"/>
      <c r="MWE1111" s="253"/>
      <c r="MWF1111" s="253"/>
      <c r="MWG1111" s="253"/>
      <c r="MWH1111" s="253"/>
      <c r="MWI1111" s="253"/>
      <c r="MWJ1111" s="253"/>
      <c r="MWK1111" s="253"/>
      <c r="MWL1111" s="253"/>
      <c r="MWM1111" s="253"/>
      <c r="MWN1111" s="253"/>
      <c r="MWO1111" s="253"/>
      <c r="MWP1111" s="253"/>
      <c r="MWQ1111" s="253"/>
      <c r="MWR1111" s="253"/>
      <c r="MWS1111" s="253"/>
      <c r="MWT1111" s="253"/>
      <c r="MWU1111" s="253"/>
      <c r="MWV1111" s="253"/>
      <c r="MWW1111" s="253"/>
      <c r="MWX1111" s="253"/>
      <c r="MWY1111" s="253"/>
      <c r="MWZ1111" s="253"/>
      <c r="MXA1111" s="253"/>
      <c r="MXB1111" s="253"/>
      <c r="MXC1111" s="253"/>
      <c r="MXD1111" s="253"/>
      <c r="MXE1111" s="253"/>
      <c r="MXF1111" s="253"/>
      <c r="MXG1111" s="253"/>
      <c r="MXH1111" s="253"/>
      <c r="MXI1111" s="253"/>
      <c r="MXJ1111" s="253"/>
      <c r="MXK1111" s="253"/>
      <c r="MXL1111" s="253"/>
      <c r="MXM1111" s="253"/>
      <c r="MXN1111" s="253"/>
      <c r="MXO1111" s="253"/>
      <c r="MXP1111" s="253"/>
      <c r="MXQ1111" s="253"/>
      <c r="MXR1111" s="253"/>
      <c r="MXS1111" s="253"/>
      <c r="MXT1111" s="253"/>
      <c r="MXU1111" s="253"/>
      <c r="MXV1111" s="253"/>
      <c r="MXW1111" s="253"/>
      <c r="MXX1111" s="253"/>
      <c r="MXY1111" s="253"/>
      <c r="MXZ1111" s="253"/>
      <c r="MYA1111" s="253"/>
      <c r="MYB1111" s="253"/>
      <c r="MYC1111" s="253"/>
      <c r="MYD1111" s="253"/>
      <c r="MYE1111" s="253"/>
      <c r="MYF1111" s="253"/>
      <c r="MYG1111" s="253"/>
      <c r="MYH1111" s="253"/>
      <c r="MYI1111" s="253"/>
      <c r="MYJ1111" s="253"/>
      <c r="MYK1111" s="253"/>
      <c r="MYL1111" s="253"/>
      <c r="MYM1111" s="253"/>
      <c r="MYN1111" s="253"/>
      <c r="MYO1111" s="253"/>
      <c r="MYP1111" s="253"/>
      <c r="MYQ1111" s="253"/>
      <c r="MYR1111" s="253"/>
      <c r="MYS1111" s="253"/>
      <c r="MYT1111" s="253"/>
      <c r="MYU1111" s="253"/>
      <c r="MYV1111" s="253"/>
      <c r="MYW1111" s="253"/>
      <c r="MYX1111" s="253"/>
      <c r="MYY1111" s="253"/>
      <c r="MYZ1111" s="253"/>
      <c r="MZA1111" s="253"/>
      <c r="MZB1111" s="253"/>
      <c r="MZC1111" s="253"/>
      <c r="MZD1111" s="253"/>
      <c r="MZE1111" s="253"/>
      <c r="MZF1111" s="253"/>
      <c r="MZG1111" s="253"/>
      <c r="MZH1111" s="253"/>
      <c r="MZI1111" s="253"/>
      <c r="MZJ1111" s="253"/>
      <c r="MZK1111" s="253"/>
      <c r="MZL1111" s="253"/>
      <c r="MZM1111" s="253"/>
      <c r="MZN1111" s="253"/>
      <c r="MZO1111" s="253"/>
      <c r="MZP1111" s="253"/>
      <c r="MZQ1111" s="253"/>
      <c r="MZR1111" s="253"/>
      <c r="MZS1111" s="253"/>
      <c r="MZT1111" s="253"/>
      <c r="MZU1111" s="253"/>
      <c r="MZV1111" s="253"/>
      <c r="MZW1111" s="253"/>
      <c r="MZX1111" s="253"/>
      <c r="MZY1111" s="253"/>
      <c r="MZZ1111" s="253"/>
      <c r="NAA1111" s="253"/>
      <c r="NAB1111" s="253"/>
      <c r="NAC1111" s="253"/>
      <c r="NAD1111" s="253"/>
      <c r="NAE1111" s="253"/>
      <c r="NAF1111" s="253"/>
      <c r="NAG1111" s="253"/>
      <c r="NAH1111" s="253"/>
      <c r="NAI1111" s="253"/>
      <c r="NAJ1111" s="253"/>
      <c r="NAK1111" s="253"/>
      <c r="NAL1111" s="253"/>
      <c r="NAM1111" s="253"/>
      <c r="NAN1111" s="253"/>
      <c r="NAO1111" s="253"/>
      <c r="NAP1111" s="253"/>
      <c r="NAQ1111" s="253"/>
      <c r="NAR1111" s="253"/>
      <c r="NAS1111" s="253"/>
      <c r="NAT1111" s="253"/>
      <c r="NAU1111" s="253"/>
      <c r="NAV1111" s="253"/>
      <c r="NAW1111" s="253"/>
      <c r="NAX1111" s="253"/>
      <c r="NAY1111" s="253"/>
      <c r="NAZ1111" s="253"/>
      <c r="NBA1111" s="253"/>
      <c r="NBB1111" s="253"/>
      <c r="NBC1111" s="253"/>
      <c r="NBD1111" s="253"/>
      <c r="NBE1111" s="253"/>
      <c r="NBF1111" s="253"/>
      <c r="NBG1111" s="253"/>
      <c r="NBH1111" s="253"/>
      <c r="NBI1111" s="253"/>
      <c r="NBJ1111" s="253"/>
      <c r="NBK1111" s="253"/>
      <c r="NBL1111" s="253"/>
      <c r="NBM1111" s="253"/>
      <c r="NBN1111" s="253"/>
      <c r="NBO1111" s="253"/>
      <c r="NBP1111" s="253"/>
      <c r="NBQ1111" s="253"/>
      <c r="NBR1111" s="253"/>
      <c r="NBS1111" s="253"/>
      <c r="NBT1111" s="253"/>
      <c r="NBU1111" s="253"/>
      <c r="NBV1111" s="253"/>
      <c r="NBW1111" s="253"/>
      <c r="NBX1111" s="253"/>
      <c r="NBY1111" s="253"/>
      <c r="NBZ1111" s="253"/>
      <c r="NCA1111" s="253"/>
      <c r="NCB1111" s="253"/>
      <c r="NCC1111" s="253"/>
      <c r="NCD1111" s="253"/>
      <c r="NCE1111" s="253"/>
      <c r="NCF1111" s="253"/>
      <c r="NCG1111" s="253"/>
      <c r="NCH1111" s="253"/>
      <c r="NCI1111" s="253"/>
      <c r="NCJ1111" s="253"/>
      <c r="NCK1111" s="253"/>
      <c r="NCL1111" s="253"/>
      <c r="NCM1111" s="253"/>
      <c r="NCN1111" s="253"/>
      <c r="NCO1111" s="253"/>
      <c r="NCP1111" s="253"/>
      <c r="NCQ1111" s="253"/>
      <c r="NCR1111" s="253"/>
      <c r="NCS1111" s="253"/>
      <c r="NCT1111" s="253"/>
      <c r="NCU1111" s="253"/>
      <c r="NCV1111" s="253"/>
      <c r="NCW1111" s="253"/>
      <c r="NCX1111" s="253"/>
      <c r="NCY1111" s="253"/>
      <c r="NCZ1111" s="253"/>
      <c r="NDA1111" s="253"/>
      <c r="NDB1111" s="253"/>
      <c r="NDC1111" s="253"/>
      <c r="NDD1111" s="253"/>
      <c r="NDE1111" s="253"/>
      <c r="NDF1111" s="253"/>
      <c r="NDG1111" s="253"/>
      <c r="NDH1111" s="253"/>
      <c r="NDI1111" s="253"/>
      <c r="NDJ1111" s="253"/>
      <c r="NDK1111" s="253"/>
      <c r="NDL1111" s="253"/>
      <c r="NDM1111" s="253"/>
      <c r="NDN1111" s="253"/>
      <c r="NDO1111" s="253"/>
      <c r="NDP1111" s="253"/>
      <c r="NDQ1111" s="253"/>
      <c r="NDR1111" s="253"/>
      <c r="NDS1111" s="253"/>
      <c r="NDT1111" s="253"/>
      <c r="NDU1111" s="253"/>
      <c r="NDV1111" s="253"/>
      <c r="NDW1111" s="253"/>
      <c r="NDX1111" s="253"/>
      <c r="NDY1111" s="253"/>
      <c r="NDZ1111" s="253"/>
      <c r="NEA1111" s="253"/>
      <c r="NEB1111" s="253"/>
      <c r="NEC1111" s="253"/>
      <c r="NED1111" s="253"/>
      <c r="NEE1111" s="253"/>
      <c r="NEF1111" s="253"/>
      <c r="NEG1111" s="253"/>
      <c r="NEH1111" s="253"/>
      <c r="NEI1111" s="253"/>
      <c r="NEJ1111" s="253"/>
      <c r="NEK1111" s="253"/>
      <c r="NEL1111" s="253"/>
      <c r="NEM1111" s="253"/>
      <c r="NEN1111" s="253"/>
      <c r="NEO1111" s="253"/>
      <c r="NEP1111" s="253"/>
      <c r="NEQ1111" s="253"/>
      <c r="NER1111" s="253"/>
      <c r="NES1111" s="253"/>
      <c r="NET1111" s="253"/>
      <c r="NEU1111" s="253"/>
      <c r="NEV1111" s="253"/>
      <c r="NEW1111" s="253"/>
      <c r="NEX1111" s="253"/>
      <c r="NEY1111" s="253"/>
      <c r="NEZ1111" s="253"/>
      <c r="NFA1111" s="253"/>
      <c r="NFB1111" s="253"/>
      <c r="NFC1111" s="253"/>
      <c r="NFD1111" s="253"/>
      <c r="NFE1111" s="253"/>
      <c r="NFF1111" s="253"/>
      <c r="NFG1111" s="253"/>
      <c r="NFH1111" s="253"/>
      <c r="NFI1111" s="253"/>
      <c r="NFJ1111" s="253"/>
      <c r="NFK1111" s="253"/>
      <c r="NFL1111" s="253"/>
      <c r="NFM1111" s="253"/>
      <c r="NFN1111" s="253"/>
      <c r="NFO1111" s="253"/>
      <c r="NFP1111" s="253"/>
      <c r="NFQ1111" s="253"/>
      <c r="NFR1111" s="253"/>
      <c r="NFS1111" s="253"/>
      <c r="NFT1111" s="253"/>
      <c r="NFU1111" s="253"/>
      <c r="NFV1111" s="253"/>
      <c r="NFW1111" s="253"/>
      <c r="NFX1111" s="253"/>
      <c r="NFY1111" s="253"/>
      <c r="NFZ1111" s="253"/>
      <c r="NGA1111" s="253"/>
      <c r="NGB1111" s="253"/>
      <c r="NGC1111" s="253"/>
      <c r="NGD1111" s="253"/>
      <c r="NGE1111" s="253"/>
      <c r="NGF1111" s="253"/>
      <c r="NGG1111" s="253"/>
      <c r="NGH1111" s="253"/>
      <c r="NGI1111" s="253"/>
      <c r="NGJ1111" s="253"/>
      <c r="NGK1111" s="253"/>
      <c r="NGL1111" s="253"/>
      <c r="NGM1111" s="253"/>
      <c r="NGN1111" s="253"/>
      <c r="NGO1111" s="253"/>
      <c r="NGP1111" s="253"/>
      <c r="NGQ1111" s="253"/>
      <c r="NGR1111" s="253"/>
      <c r="NGS1111" s="253"/>
      <c r="NGT1111" s="253"/>
      <c r="NGU1111" s="253"/>
      <c r="NGV1111" s="253"/>
      <c r="NGW1111" s="253"/>
      <c r="NGX1111" s="253"/>
      <c r="NGY1111" s="253"/>
      <c r="NGZ1111" s="253"/>
      <c r="NHA1111" s="253"/>
      <c r="NHB1111" s="253"/>
      <c r="NHC1111" s="253"/>
      <c r="NHD1111" s="253"/>
      <c r="NHE1111" s="253"/>
      <c r="NHF1111" s="253"/>
      <c r="NHG1111" s="253"/>
      <c r="NHH1111" s="253"/>
      <c r="NHI1111" s="253"/>
      <c r="NHJ1111" s="253"/>
      <c r="NHK1111" s="253"/>
      <c r="NHL1111" s="253"/>
      <c r="NHM1111" s="253"/>
      <c r="NHN1111" s="253"/>
      <c r="NHO1111" s="253"/>
      <c r="NHP1111" s="253"/>
      <c r="NHQ1111" s="253"/>
      <c r="NHR1111" s="253"/>
      <c r="NHS1111" s="253"/>
      <c r="NHT1111" s="253"/>
      <c r="NHU1111" s="253"/>
      <c r="NHV1111" s="253"/>
      <c r="NHW1111" s="253"/>
      <c r="NHX1111" s="253"/>
      <c r="NHY1111" s="253"/>
      <c r="NHZ1111" s="253"/>
      <c r="NIA1111" s="253"/>
      <c r="NIB1111" s="253"/>
      <c r="NIC1111" s="253"/>
      <c r="NID1111" s="253"/>
      <c r="NIE1111" s="253"/>
      <c r="NIF1111" s="253"/>
      <c r="NIG1111" s="253"/>
      <c r="NIH1111" s="253"/>
      <c r="NII1111" s="253"/>
      <c r="NIJ1111" s="253"/>
      <c r="NIK1111" s="253"/>
      <c r="NIL1111" s="253"/>
      <c r="NIM1111" s="253"/>
      <c r="NIN1111" s="253"/>
      <c r="NIO1111" s="253"/>
      <c r="NIP1111" s="253"/>
      <c r="NIQ1111" s="253"/>
      <c r="NIR1111" s="253"/>
      <c r="NIS1111" s="253"/>
      <c r="NIT1111" s="253"/>
      <c r="NIU1111" s="253"/>
      <c r="NIV1111" s="253"/>
      <c r="NIW1111" s="253"/>
      <c r="NIX1111" s="253"/>
      <c r="NIY1111" s="253"/>
      <c r="NIZ1111" s="253"/>
      <c r="NJA1111" s="253"/>
      <c r="NJB1111" s="253"/>
      <c r="NJC1111" s="253"/>
      <c r="NJD1111" s="253"/>
      <c r="NJE1111" s="253"/>
      <c r="NJF1111" s="253"/>
      <c r="NJG1111" s="253"/>
      <c r="NJH1111" s="253"/>
      <c r="NJI1111" s="253"/>
      <c r="NJJ1111" s="253"/>
      <c r="NJK1111" s="253"/>
      <c r="NJL1111" s="253"/>
      <c r="NJM1111" s="253"/>
      <c r="NJN1111" s="253"/>
      <c r="NJO1111" s="253"/>
      <c r="NJP1111" s="253"/>
      <c r="NJQ1111" s="253"/>
      <c r="NJR1111" s="253"/>
      <c r="NJS1111" s="253"/>
      <c r="NJT1111" s="253"/>
      <c r="NJU1111" s="253"/>
      <c r="NJV1111" s="253"/>
      <c r="NJW1111" s="253"/>
      <c r="NJX1111" s="253"/>
      <c r="NJY1111" s="253"/>
      <c r="NJZ1111" s="253"/>
      <c r="NKA1111" s="253"/>
      <c r="NKB1111" s="253"/>
      <c r="NKC1111" s="253"/>
      <c r="NKD1111" s="253"/>
      <c r="NKE1111" s="253"/>
      <c r="NKF1111" s="253"/>
      <c r="NKG1111" s="253"/>
      <c r="NKH1111" s="253"/>
      <c r="NKI1111" s="253"/>
      <c r="NKJ1111" s="253"/>
      <c r="NKK1111" s="253"/>
      <c r="NKL1111" s="253"/>
      <c r="NKM1111" s="253"/>
      <c r="NKN1111" s="253"/>
      <c r="NKO1111" s="253"/>
      <c r="NKP1111" s="253"/>
      <c r="NKQ1111" s="253"/>
      <c r="NKR1111" s="253"/>
      <c r="NKS1111" s="253"/>
      <c r="NKT1111" s="253"/>
      <c r="NKU1111" s="253"/>
      <c r="NKV1111" s="253"/>
      <c r="NKW1111" s="253"/>
      <c r="NKX1111" s="253"/>
      <c r="NKY1111" s="253"/>
      <c r="NKZ1111" s="253"/>
      <c r="NLA1111" s="253"/>
      <c r="NLB1111" s="253"/>
      <c r="NLC1111" s="253"/>
      <c r="NLD1111" s="253"/>
      <c r="NLE1111" s="253"/>
      <c r="NLF1111" s="253"/>
      <c r="NLG1111" s="253"/>
      <c r="NLH1111" s="253"/>
      <c r="NLI1111" s="253"/>
      <c r="NLJ1111" s="253"/>
      <c r="NLK1111" s="253"/>
      <c r="NLL1111" s="253"/>
      <c r="NLM1111" s="253"/>
      <c r="NLN1111" s="253"/>
      <c r="NLO1111" s="253"/>
      <c r="NLP1111" s="253"/>
      <c r="NLQ1111" s="253"/>
      <c r="NLR1111" s="253"/>
      <c r="NLS1111" s="253"/>
      <c r="NLT1111" s="253"/>
      <c r="NLU1111" s="253"/>
      <c r="NLV1111" s="253"/>
      <c r="NLW1111" s="253"/>
      <c r="NLX1111" s="253"/>
      <c r="NLY1111" s="253"/>
      <c r="NLZ1111" s="253"/>
      <c r="NMA1111" s="253"/>
      <c r="NMB1111" s="253"/>
      <c r="NMC1111" s="253"/>
      <c r="NMD1111" s="253"/>
      <c r="NME1111" s="253"/>
      <c r="NMF1111" s="253"/>
      <c r="NMG1111" s="253"/>
      <c r="NMH1111" s="253"/>
      <c r="NMI1111" s="253"/>
      <c r="NMJ1111" s="253"/>
      <c r="NMK1111" s="253"/>
      <c r="NML1111" s="253"/>
      <c r="NMM1111" s="253"/>
      <c r="NMN1111" s="253"/>
      <c r="NMO1111" s="253"/>
      <c r="NMP1111" s="253"/>
      <c r="NMQ1111" s="253"/>
      <c r="NMR1111" s="253"/>
      <c r="NMS1111" s="253"/>
      <c r="NMT1111" s="253"/>
      <c r="NMU1111" s="253"/>
      <c r="NMV1111" s="253"/>
      <c r="NMW1111" s="253"/>
      <c r="NMX1111" s="253"/>
      <c r="NMY1111" s="253"/>
      <c r="NMZ1111" s="253"/>
      <c r="NNA1111" s="253"/>
      <c r="NNB1111" s="253"/>
      <c r="NNC1111" s="253"/>
      <c r="NND1111" s="253"/>
      <c r="NNE1111" s="253"/>
      <c r="NNF1111" s="253"/>
      <c r="NNG1111" s="253"/>
      <c r="NNH1111" s="253"/>
      <c r="NNI1111" s="253"/>
      <c r="NNJ1111" s="253"/>
      <c r="NNK1111" s="253"/>
      <c r="NNL1111" s="253"/>
      <c r="NNM1111" s="253"/>
      <c r="NNN1111" s="253"/>
      <c r="NNO1111" s="253"/>
      <c r="NNP1111" s="253"/>
      <c r="NNQ1111" s="253"/>
      <c r="NNR1111" s="253"/>
      <c r="NNS1111" s="253"/>
      <c r="NNT1111" s="253"/>
      <c r="NNU1111" s="253"/>
      <c r="NNV1111" s="253"/>
      <c r="NNW1111" s="253"/>
      <c r="NNX1111" s="253"/>
      <c r="NNY1111" s="253"/>
      <c r="NNZ1111" s="253"/>
      <c r="NOA1111" s="253"/>
      <c r="NOB1111" s="253"/>
      <c r="NOC1111" s="253"/>
      <c r="NOD1111" s="253"/>
      <c r="NOE1111" s="253"/>
      <c r="NOF1111" s="253"/>
      <c r="NOG1111" s="253"/>
      <c r="NOH1111" s="253"/>
      <c r="NOI1111" s="253"/>
      <c r="NOJ1111" s="253"/>
      <c r="NOK1111" s="253"/>
      <c r="NOL1111" s="253"/>
      <c r="NOM1111" s="253"/>
      <c r="NON1111" s="253"/>
      <c r="NOO1111" s="253"/>
      <c r="NOP1111" s="253"/>
      <c r="NOQ1111" s="253"/>
      <c r="NOR1111" s="253"/>
      <c r="NOS1111" s="253"/>
      <c r="NOT1111" s="253"/>
      <c r="NOU1111" s="253"/>
      <c r="NOV1111" s="253"/>
      <c r="NOW1111" s="253"/>
      <c r="NOX1111" s="253"/>
      <c r="NOY1111" s="253"/>
      <c r="NOZ1111" s="253"/>
      <c r="NPA1111" s="253"/>
      <c r="NPB1111" s="253"/>
      <c r="NPC1111" s="253"/>
      <c r="NPD1111" s="253"/>
      <c r="NPE1111" s="253"/>
      <c r="NPF1111" s="253"/>
      <c r="NPG1111" s="253"/>
      <c r="NPH1111" s="253"/>
      <c r="NPI1111" s="253"/>
      <c r="NPJ1111" s="253"/>
      <c r="NPK1111" s="253"/>
      <c r="NPL1111" s="253"/>
      <c r="NPM1111" s="253"/>
      <c r="NPN1111" s="253"/>
      <c r="NPO1111" s="253"/>
      <c r="NPP1111" s="253"/>
      <c r="NPQ1111" s="253"/>
      <c r="NPR1111" s="253"/>
      <c r="NPS1111" s="253"/>
      <c r="NPT1111" s="253"/>
      <c r="NPU1111" s="253"/>
      <c r="NPV1111" s="253"/>
      <c r="NPW1111" s="253"/>
      <c r="NPX1111" s="253"/>
      <c r="NPY1111" s="253"/>
      <c r="NPZ1111" s="253"/>
      <c r="NQA1111" s="253"/>
      <c r="NQB1111" s="253"/>
      <c r="NQC1111" s="253"/>
      <c r="NQD1111" s="253"/>
      <c r="NQE1111" s="253"/>
      <c r="NQF1111" s="253"/>
      <c r="NQG1111" s="253"/>
      <c r="NQH1111" s="253"/>
      <c r="NQI1111" s="253"/>
      <c r="NQJ1111" s="253"/>
      <c r="NQK1111" s="253"/>
      <c r="NQL1111" s="253"/>
      <c r="NQM1111" s="253"/>
      <c r="NQN1111" s="253"/>
      <c r="NQO1111" s="253"/>
      <c r="NQP1111" s="253"/>
      <c r="NQQ1111" s="253"/>
      <c r="NQR1111" s="253"/>
      <c r="NQS1111" s="253"/>
      <c r="NQT1111" s="253"/>
      <c r="NQU1111" s="253"/>
      <c r="NQV1111" s="253"/>
      <c r="NQW1111" s="253"/>
      <c r="NQX1111" s="253"/>
      <c r="NQY1111" s="253"/>
      <c r="NQZ1111" s="253"/>
      <c r="NRA1111" s="253"/>
      <c r="NRB1111" s="253"/>
      <c r="NRC1111" s="253"/>
      <c r="NRD1111" s="253"/>
      <c r="NRE1111" s="253"/>
      <c r="NRF1111" s="253"/>
      <c r="NRG1111" s="253"/>
      <c r="NRH1111" s="253"/>
      <c r="NRI1111" s="253"/>
      <c r="NRJ1111" s="253"/>
      <c r="NRK1111" s="253"/>
      <c r="NRL1111" s="253"/>
      <c r="NRM1111" s="253"/>
      <c r="NRN1111" s="253"/>
      <c r="NRO1111" s="253"/>
      <c r="NRP1111" s="253"/>
      <c r="NRQ1111" s="253"/>
      <c r="NRR1111" s="253"/>
      <c r="NRS1111" s="253"/>
      <c r="NRT1111" s="253"/>
      <c r="NRU1111" s="253"/>
      <c r="NRV1111" s="253"/>
      <c r="NRW1111" s="253"/>
      <c r="NRX1111" s="253"/>
      <c r="NRY1111" s="253"/>
      <c r="NRZ1111" s="253"/>
      <c r="NSA1111" s="253"/>
      <c r="NSB1111" s="253"/>
      <c r="NSC1111" s="253"/>
      <c r="NSD1111" s="253"/>
      <c r="NSE1111" s="253"/>
      <c r="NSF1111" s="253"/>
      <c r="NSG1111" s="253"/>
      <c r="NSH1111" s="253"/>
      <c r="NSI1111" s="253"/>
      <c r="NSJ1111" s="253"/>
      <c r="NSK1111" s="253"/>
      <c r="NSL1111" s="253"/>
      <c r="NSM1111" s="253"/>
      <c r="NSN1111" s="253"/>
      <c r="NSO1111" s="253"/>
      <c r="NSP1111" s="253"/>
      <c r="NSQ1111" s="253"/>
      <c r="NSR1111" s="253"/>
      <c r="NSS1111" s="253"/>
      <c r="NST1111" s="253"/>
      <c r="NSU1111" s="253"/>
      <c r="NSV1111" s="253"/>
      <c r="NSW1111" s="253"/>
      <c r="NSX1111" s="253"/>
      <c r="NSY1111" s="253"/>
      <c r="NSZ1111" s="253"/>
      <c r="NTA1111" s="253"/>
      <c r="NTB1111" s="253"/>
      <c r="NTC1111" s="253"/>
      <c r="NTD1111" s="253"/>
      <c r="NTE1111" s="253"/>
      <c r="NTF1111" s="253"/>
      <c r="NTG1111" s="253"/>
      <c r="NTH1111" s="253"/>
      <c r="NTI1111" s="253"/>
      <c r="NTJ1111" s="253"/>
      <c r="NTK1111" s="253"/>
      <c r="NTL1111" s="253"/>
      <c r="NTM1111" s="253"/>
      <c r="NTN1111" s="253"/>
      <c r="NTO1111" s="253"/>
      <c r="NTP1111" s="253"/>
      <c r="NTQ1111" s="253"/>
      <c r="NTR1111" s="253"/>
      <c r="NTS1111" s="253"/>
      <c r="NTT1111" s="253"/>
      <c r="NTU1111" s="253"/>
      <c r="NTV1111" s="253"/>
      <c r="NTW1111" s="253"/>
      <c r="NTX1111" s="253"/>
      <c r="NTY1111" s="253"/>
      <c r="NTZ1111" s="253"/>
      <c r="NUA1111" s="253"/>
      <c r="NUB1111" s="253"/>
      <c r="NUC1111" s="253"/>
      <c r="NUD1111" s="253"/>
      <c r="NUE1111" s="253"/>
      <c r="NUF1111" s="253"/>
      <c r="NUG1111" s="253"/>
      <c r="NUH1111" s="253"/>
      <c r="NUI1111" s="253"/>
      <c r="NUJ1111" s="253"/>
      <c r="NUK1111" s="253"/>
      <c r="NUL1111" s="253"/>
      <c r="NUM1111" s="253"/>
      <c r="NUN1111" s="253"/>
      <c r="NUO1111" s="253"/>
      <c r="NUP1111" s="253"/>
      <c r="NUQ1111" s="253"/>
      <c r="NUR1111" s="253"/>
      <c r="NUS1111" s="253"/>
      <c r="NUT1111" s="253"/>
      <c r="NUU1111" s="253"/>
      <c r="NUV1111" s="253"/>
      <c r="NUW1111" s="253"/>
      <c r="NUX1111" s="253"/>
      <c r="NUY1111" s="253"/>
      <c r="NUZ1111" s="253"/>
      <c r="NVA1111" s="253"/>
      <c r="NVB1111" s="253"/>
      <c r="NVC1111" s="253"/>
      <c r="NVD1111" s="253"/>
      <c r="NVE1111" s="253"/>
      <c r="NVF1111" s="253"/>
      <c r="NVG1111" s="253"/>
      <c r="NVH1111" s="253"/>
      <c r="NVI1111" s="253"/>
      <c r="NVJ1111" s="253"/>
      <c r="NVK1111" s="253"/>
      <c r="NVL1111" s="253"/>
      <c r="NVM1111" s="253"/>
      <c r="NVN1111" s="253"/>
      <c r="NVO1111" s="253"/>
      <c r="NVP1111" s="253"/>
      <c r="NVQ1111" s="253"/>
      <c r="NVR1111" s="253"/>
      <c r="NVS1111" s="253"/>
      <c r="NVT1111" s="253"/>
      <c r="NVU1111" s="253"/>
      <c r="NVV1111" s="253"/>
      <c r="NVW1111" s="253"/>
      <c r="NVX1111" s="253"/>
      <c r="NVY1111" s="253"/>
      <c r="NVZ1111" s="253"/>
      <c r="NWA1111" s="253"/>
      <c r="NWB1111" s="253"/>
      <c r="NWC1111" s="253"/>
      <c r="NWD1111" s="253"/>
      <c r="NWE1111" s="253"/>
      <c r="NWF1111" s="253"/>
      <c r="NWG1111" s="253"/>
      <c r="NWH1111" s="253"/>
      <c r="NWI1111" s="253"/>
      <c r="NWJ1111" s="253"/>
      <c r="NWK1111" s="253"/>
      <c r="NWL1111" s="253"/>
      <c r="NWM1111" s="253"/>
      <c r="NWN1111" s="253"/>
      <c r="NWO1111" s="253"/>
      <c r="NWP1111" s="253"/>
      <c r="NWQ1111" s="253"/>
      <c r="NWR1111" s="253"/>
      <c r="NWS1111" s="253"/>
      <c r="NWT1111" s="253"/>
      <c r="NWU1111" s="253"/>
      <c r="NWV1111" s="253"/>
      <c r="NWW1111" s="253"/>
      <c r="NWX1111" s="253"/>
      <c r="NWY1111" s="253"/>
      <c r="NWZ1111" s="253"/>
      <c r="NXA1111" s="253"/>
      <c r="NXB1111" s="253"/>
      <c r="NXC1111" s="253"/>
      <c r="NXD1111" s="253"/>
      <c r="NXE1111" s="253"/>
      <c r="NXF1111" s="253"/>
      <c r="NXG1111" s="253"/>
      <c r="NXH1111" s="253"/>
      <c r="NXI1111" s="253"/>
      <c r="NXJ1111" s="253"/>
      <c r="NXK1111" s="253"/>
      <c r="NXL1111" s="253"/>
      <c r="NXM1111" s="253"/>
      <c r="NXN1111" s="253"/>
      <c r="NXO1111" s="253"/>
      <c r="NXP1111" s="253"/>
      <c r="NXQ1111" s="253"/>
      <c r="NXR1111" s="253"/>
      <c r="NXS1111" s="253"/>
      <c r="NXT1111" s="253"/>
      <c r="NXU1111" s="253"/>
      <c r="NXV1111" s="253"/>
      <c r="NXW1111" s="253"/>
      <c r="NXX1111" s="253"/>
      <c r="NXY1111" s="253"/>
      <c r="NXZ1111" s="253"/>
      <c r="NYA1111" s="253"/>
      <c r="NYB1111" s="253"/>
      <c r="NYC1111" s="253"/>
      <c r="NYD1111" s="253"/>
      <c r="NYE1111" s="253"/>
      <c r="NYF1111" s="253"/>
      <c r="NYG1111" s="253"/>
      <c r="NYH1111" s="253"/>
      <c r="NYI1111" s="253"/>
      <c r="NYJ1111" s="253"/>
      <c r="NYK1111" s="253"/>
      <c r="NYL1111" s="253"/>
      <c r="NYM1111" s="253"/>
      <c r="NYN1111" s="253"/>
      <c r="NYO1111" s="253"/>
      <c r="NYP1111" s="253"/>
      <c r="NYQ1111" s="253"/>
      <c r="NYR1111" s="253"/>
      <c r="NYS1111" s="253"/>
      <c r="NYT1111" s="253"/>
      <c r="NYU1111" s="253"/>
      <c r="NYV1111" s="253"/>
      <c r="NYW1111" s="253"/>
      <c r="NYX1111" s="253"/>
      <c r="NYY1111" s="253"/>
      <c r="NYZ1111" s="253"/>
      <c r="NZA1111" s="253"/>
      <c r="NZB1111" s="253"/>
      <c r="NZC1111" s="253"/>
      <c r="NZD1111" s="253"/>
      <c r="NZE1111" s="253"/>
      <c r="NZF1111" s="253"/>
      <c r="NZG1111" s="253"/>
      <c r="NZH1111" s="253"/>
      <c r="NZI1111" s="253"/>
      <c r="NZJ1111" s="253"/>
      <c r="NZK1111" s="253"/>
      <c r="NZL1111" s="253"/>
      <c r="NZM1111" s="253"/>
      <c r="NZN1111" s="253"/>
      <c r="NZO1111" s="253"/>
      <c r="NZP1111" s="253"/>
      <c r="NZQ1111" s="253"/>
      <c r="NZR1111" s="253"/>
      <c r="NZS1111" s="253"/>
      <c r="NZT1111" s="253"/>
      <c r="NZU1111" s="253"/>
      <c r="NZV1111" s="253"/>
      <c r="NZW1111" s="253"/>
      <c r="NZX1111" s="253"/>
      <c r="NZY1111" s="253"/>
      <c r="NZZ1111" s="253"/>
      <c r="OAA1111" s="253"/>
      <c r="OAB1111" s="253"/>
      <c r="OAC1111" s="253"/>
      <c r="OAD1111" s="253"/>
      <c r="OAE1111" s="253"/>
      <c r="OAF1111" s="253"/>
      <c r="OAG1111" s="253"/>
      <c r="OAH1111" s="253"/>
      <c r="OAI1111" s="253"/>
      <c r="OAJ1111" s="253"/>
      <c r="OAK1111" s="253"/>
      <c r="OAL1111" s="253"/>
      <c r="OAM1111" s="253"/>
      <c r="OAN1111" s="253"/>
      <c r="OAO1111" s="253"/>
      <c r="OAP1111" s="253"/>
      <c r="OAQ1111" s="253"/>
      <c r="OAR1111" s="253"/>
      <c r="OAS1111" s="253"/>
      <c r="OAT1111" s="253"/>
      <c r="OAU1111" s="253"/>
      <c r="OAV1111" s="253"/>
      <c r="OAW1111" s="253"/>
      <c r="OAX1111" s="253"/>
      <c r="OAY1111" s="253"/>
      <c r="OAZ1111" s="253"/>
      <c r="OBA1111" s="253"/>
      <c r="OBB1111" s="253"/>
      <c r="OBC1111" s="253"/>
      <c r="OBD1111" s="253"/>
      <c r="OBE1111" s="253"/>
      <c r="OBF1111" s="253"/>
      <c r="OBG1111" s="253"/>
      <c r="OBH1111" s="253"/>
      <c r="OBI1111" s="253"/>
      <c r="OBJ1111" s="253"/>
      <c r="OBK1111" s="253"/>
      <c r="OBL1111" s="253"/>
      <c r="OBM1111" s="253"/>
      <c r="OBN1111" s="253"/>
      <c r="OBO1111" s="253"/>
      <c r="OBP1111" s="253"/>
      <c r="OBQ1111" s="253"/>
      <c r="OBR1111" s="253"/>
      <c r="OBS1111" s="253"/>
      <c r="OBT1111" s="253"/>
      <c r="OBU1111" s="253"/>
      <c r="OBV1111" s="253"/>
      <c r="OBW1111" s="253"/>
      <c r="OBX1111" s="253"/>
      <c r="OBY1111" s="253"/>
      <c r="OBZ1111" s="253"/>
      <c r="OCA1111" s="253"/>
      <c r="OCB1111" s="253"/>
      <c r="OCC1111" s="253"/>
      <c r="OCD1111" s="253"/>
      <c r="OCE1111" s="253"/>
      <c r="OCF1111" s="253"/>
      <c r="OCG1111" s="253"/>
      <c r="OCH1111" s="253"/>
      <c r="OCI1111" s="253"/>
      <c r="OCJ1111" s="253"/>
      <c r="OCK1111" s="253"/>
      <c r="OCL1111" s="253"/>
      <c r="OCM1111" s="253"/>
      <c r="OCN1111" s="253"/>
      <c r="OCO1111" s="253"/>
      <c r="OCP1111" s="253"/>
      <c r="OCQ1111" s="253"/>
      <c r="OCR1111" s="253"/>
      <c r="OCS1111" s="253"/>
      <c r="OCT1111" s="253"/>
      <c r="OCU1111" s="253"/>
      <c r="OCV1111" s="253"/>
      <c r="OCW1111" s="253"/>
      <c r="OCX1111" s="253"/>
      <c r="OCY1111" s="253"/>
      <c r="OCZ1111" s="253"/>
      <c r="ODA1111" s="253"/>
      <c r="ODB1111" s="253"/>
      <c r="ODC1111" s="253"/>
      <c r="ODD1111" s="253"/>
      <c r="ODE1111" s="253"/>
      <c r="ODF1111" s="253"/>
      <c r="ODG1111" s="253"/>
      <c r="ODH1111" s="253"/>
      <c r="ODI1111" s="253"/>
      <c r="ODJ1111" s="253"/>
      <c r="ODK1111" s="253"/>
      <c r="ODL1111" s="253"/>
      <c r="ODM1111" s="253"/>
      <c r="ODN1111" s="253"/>
      <c r="ODO1111" s="253"/>
      <c r="ODP1111" s="253"/>
      <c r="ODQ1111" s="253"/>
      <c r="ODR1111" s="253"/>
      <c r="ODS1111" s="253"/>
      <c r="ODT1111" s="253"/>
      <c r="ODU1111" s="253"/>
      <c r="ODV1111" s="253"/>
      <c r="ODW1111" s="253"/>
      <c r="ODX1111" s="253"/>
      <c r="ODY1111" s="253"/>
      <c r="ODZ1111" s="253"/>
      <c r="OEA1111" s="253"/>
      <c r="OEB1111" s="253"/>
      <c r="OEC1111" s="253"/>
      <c r="OED1111" s="253"/>
      <c r="OEE1111" s="253"/>
      <c r="OEF1111" s="253"/>
      <c r="OEG1111" s="253"/>
      <c r="OEH1111" s="253"/>
      <c r="OEI1111" s="253"/>
      <c r="OEJ1111" s="253"/>
      <c r="OEK1111" s="253"/>
      <c r="OEL1111" s="253"/>
      <c r="OEM1111" s="253"/>
      <c r="OEN1111" s="253"/>
      <c r="OEO1111" s="253"/>
      <c r="OEP1111" s="253"/>
      <c r="OEQ1111" s="253"/>
      <c r="OER1111" s="253"/>
      <c r="OES1111" s="253"/>
      <c r="OET1111" s="253"/>
      <c r="OEU1111" s="253"/>
      <c r="OEV1111" s="253"/>
      <c r="OEW1111" s="253"/>
      <c r="OEX1111" s="253"/>
      <c r="OEY1111" s="253"/>
      <c r="OEZ1111" s="253"/>
      <c r="OFA1111" s="253"/>
      <c r="OFB1111" s="253"/>
      <c r="OFC1111" s="253"/>
      <c r="OFD1111" s="253"/>
      <c r="OFE1111" s="253"/>
      <c r="OFF1111" s="253"/>
      <c r="OFG1111" s="253"/>
      <c r="OFH1111" s="253"/>
      <c r="OFI1111" s="253"/>
      <c r="OFJ1111" s="253"/>
      <c r="OFK1111" s="253"/>
      <c r="OFL1111" s="253"/>
      <c r="OFM1111" s="253"/>
      <c r="OFN1111" s="253"/>
      <c r="OFO1111" s="253"/>
      <c r="OFP1111" s="253"/>
      <c r="OFQ1111" s="253"/>
      <c r="OFR1111" s="253"/>
      <c r="OFS1111" s="253"/>
      <c r="OFT1111" s="253"/>
      <c r="OFU1111" s="253"/>
      <c r="OFV1111" s="253"/>
      <c r="OFW1111" s="253"/>
      <c r="OFX1111" s="253"/>
      <c r="OFY1111" s="253"/>
      <c r="OFZ1111" s="253"/>
      <c r="OGA1111" s="253"/>
      <c r="OGB1111" s="253"/>
      <c r="OGC1111" s="253"/>
      <c r="OGD1111" s="253"/>
      <c r="OGE1111" s="253"/>
      <c r="OGF1111" s="253"/>
      <c r="OGG1111" s="253"/>
      <c r="OGH1111" s="253"/>
      <c r="OGI1111" s="253"/>
      <c r="OGJ1111" s="253"/>
      <c r="OGK1111" s="253"/>
      <c r="OGL1111" s="253"/>
      <c r="OGM1111" s="253"/>
      <c r="OGN1111" s="253"/>
      <c r="OGO1111" s="253"/>
      <c r="OGP1111" s="253"/>
      <c r="OGQ1111" s="253"/>
      <c r="OGR1111" s="253"/>
      <c r="OGS1111" s="253"/>
      <c r="OGT1111" s="253"/>
      <c r="OGU1111" s="253"/>
      <c r="OGV1111" s="253"/>
      <c r="OGW1111" s="253"/>
      <c r="OGX1111" s="253"/>
      <c r="OGY1111" s="253"/>
      <c r="OGZ1111" s="253"/>
      <c r="OHA1111" s="253"/>
      <c r="OHB1111" s="253"/>
      <c r="OHC1111" s="253"/>
      <c r="OHD1111" s="253"/>
      <c r="OHE1111" s="253"/>
      <c r="OHF1111" s="253"/>
      <c r="OHG1111" s="253"/>
      <c r="OHH1111" s="253"/>
      <c r="OHI1111" s="253"/>
      <c r="OHJ1111" s="253"/>
      <c r="OHK1111" s="253"/>
      <c r="OHL1111" s="253"/>
      <c r="OHM1111" s="253"/>
      <c r="OHN1111" s="253"/>
      <c r="OHO1111" s="253"/>
      <c r="OHP1111" s="253"/>
      <c r="OHQ1111" s="253"/>
      <c r="OHR1111" s="253"/>
      <c r="OHS1111" s="253"/>
      <c r="OHT1111" s="253"/>
      <c r="OHU1111" s="253"/>
      <c r="OHV1111" s="253"/>
      <c r="OHW1111" s="253"/>
      <c r="OHX1111" s="253"/>
      <c r="OHY1111" s="253"/>
      <c r="OHZ1111" s="253"/>
      <c r="OIA1111" s="253"/>
      <c r="OIB1111" s="253"/>
      <c r="OIC1111" s="253"/>
      <c r="OID1111" s="253"/>
      <c r="OIE1111" s="253"/>
      <c r="OIF1111" s="253"/>
      <c r="OIG1111" s="253"/>
      <c r="OIH1111" s="253"/>
      <c r="OII1111" s="253"/>
      <c r="OIJ1111" s="253"/>
      <c r="OIK1111" s="253"/>
      <c r="OIL1111" s="253"/>
      <c r="OIM1111" s="253"/>
      <c r="OIN1111" s="253"/>
      <c r="OIO1111" s="253"/>
      <c r="OIP1111" s="253"/>
      <c r="OIQ1111" s="253"/>
      <c r="OIR1111" s="253"/>
      <c r="OIS1111" s="253"/>
      <c r="OIT1111" s="253"/>
      <c r="OIU1111" s="253"/>
      <c r="OIV1111" s="253"/>
      <c r="OIW1111" s="253"/>
      <c r="OIX1111" s="253"/>
      <c r="OIY1111" s="253"/>
      <c r="OIZ1111" s="253"/>
      <c r="OJA1111" s="253"/>
      <c r="OJB1111" s="253"/>
      <c r="OJC1111" s="253"/>
      <c r="OJD1111" s="253"/>
      <c r="OJE1111" s="253"/>
      <c r="OJF1111" s="253"/>
      <c r="OJG1111" s="253"/>
      <c r="OJH1111" s="253"/>
      <c r="OJI1111" s="253"/>
      <c r="OJJ1111" s="253"/>
      <c r="OJK1111" s="253"/>
      <c r="OJL1111" s="253"/>
      <c r="OJM1111" s="253"/>
      <c r="OJN1111" s="253"/>
      <c r="OJO1111" s="253"/>
      <c r="OJP1111" s="253"/>
      <c r="OJQ1111" s="253"/>
      <c r="OJR1111" s="253"/>
      <c r="OJS1111" s="253"/>
      <c r="OJT1111" s="253"/>
      <c r="OJU1111" s="253"/>
      <c r="OJV1111" s="253"/>
      <c r="OJW1111" s="253"/>
      <c r="OJX1111" s="253"/>
      <c r="OJY1111" s="253"/>
      <c r="OJZ1111" s="253"/>
      <c r="OKA1111" s="253"/>
      <c r="OKB1111" s="253"/>
      <c r="OKC1111" s="253"/>
      <c r="OKD1111" s="253"/>
      <c r="OKE1111" s="253"/>
      <c r="OKF1111" s="253"/>
      <c r="OKG1111" s="253"/>
      <c r="OKH1111" s="253"/>
      <c r="OKI1111" s="253"/>
      <c r="OKJ1111" s="253"/>
      <c r="OKK1111" s="253"/>
      <c r="OKL1111" s="253"/>
      <c r="OKM1111" s="253"/>
      <c r="OKN1111" s="253"/>
      <c r="OKO1111" s="253"/>
      <c r="OKP1111" s="253"/>
      <c r="OKQ1111" s="253"/>
      <c r="OKR1111" s="253"/>
      <c r="OKS1111" s="253"/>
      <c r="OKT1111" s="253"/>
      <c r="OKU1111" s="253"/>
      <c r="OKV1111" s="253"/>
      <c r="OKW1111" s="253"/>
      <c r="OKX1111" s="253"/>
      <c r="OKY1111" s="253"/>
      <c r="OKZ1111" s="253"/>
      <c r="OLA1111" s="253"/>
      <c r="OLB1111" s="253"/>
      <c r="OLC1111" s="253"/>
      <c r="OLD1111" s="253"/>
      <c r="OLE1111" s="253"/>
      <c r="OLF1111" s="253"/>
      <c r="OLG1111" s="253"/>
      <c r="OLH1111" s="253"/>
      <c r="OLI1111" s="253"/>
      <c r="OLJ1111" s="253"/>
      <c r="OLK1111" s="253"/>
      <c r="OLL1111" s="253"/>
      <c r="OLM1111" s="253"/>
      <c r="OLN1111" s="253"/>
      <c r="OLO1111" s="253"/>
      <c r="OLP1111" s="253"/>
      <c r="OLQ1111" s="253"/>
      <c r="OLR1111" s="253"/>
      <c r="OLS1111" s="253"/>
      <c r="OLT1111" s="253"/>
      <c r="OLU1111" s="253"/>
      <c r="OLV1111" s="253"/>
      <c r="OLW1111" s="253"/>
      <c r="OLX1111" s="253"/>
      <c r="OLY1111" s="253"/>
      <c r="OLZ1111" s="253"/>
      <c r="OMA1111" s="253"/>
      <c r="OMB1111" s="253"/>
      <c r="OMC1111" s="253"/>
      <c r="OMD1111" s="253"/>
      <c r="OME1111" s="253"/>
      <c r="OMF1111" s="253"/>
      <c r="OMG1111" s="253"/>
      <c r="OMH1111" s="253"/>
      <c r="OMI1111" s="253"/>
      <c r="OMJ1111" s="253"/>
      <c r="OMK1111" s="253"/>
      <c r="OML1111" s="253"/>
      <c r="OMM1111" s="253"/>
      <c r="OMN1111" s="253"/>
      <c r="OMO1111" s="253"/>
      <c r="OMP1111" s="253"/>
      <c r="OMQ1111" s="253"/>
      <c r="OMR1111" s="253"/>
      <c r="OMS1111" s="253"/>
      <c r="OMT1111" s="253"/>
      <c r="OMU1111" s="253"/>
      <c r="OMV1111" s="253"/>
      <c r="OMW1111" s="253"/>
      <c r="OMX1111" s="253"/>
      <c r="OMY1111" s="253"/>
      <c r="OMZ1111" s="253"/>
      <c r="ONA1111" s="253"/>
      <c r="ONB1111" s="253"/>
      <c r="ONC1111" s="253"/>
      <c r="OND1111" s="253"/>
      <c r="ONE1111" s="253"/>
      <c r="ONF1111" s="253"/>
      <c r="ONG1111" s="253"/>
      <c r="ONH1111" s="253"/>
      <c r="ONI1111" s="253"/>
      <c r="ONJ1111" s="253"/>
      <c r="ONK1111" s="253"/>
      <c r="ONL1111" s="253"/>
      <c r="ONM1111" s="253"/>
      <c r="ONN1111" s="253"/>
      <c r="ONO1111" s="253"/>
      <c r="ONP1111" s="253"/>
      <c r="ONQ1111" s="253"/>
      <c r="ONR1111" s="253"/>
      <c r="ONS1111" s="253"/>
      <c r="ONT1111" s="253"/>
      <c r="ONU1111" s="253"/>
      <c r="ONV1111" s="253"/>
      <c r="ONW1111" s="253"/>
      <c r="ONX1111" s="253"/>
      <c r="ONY1111" s="253"/>
      <c r="ONZ1111" s="253"/>
      <c r="OOA1111" s="253"/>
      <c r="OOB1111" s="253"/>
      <c r="OOC1111" s="253"/>
      <c r="OOD1111" s="253"/>
      <c r="OOE1111" s="253"/>
      <c r="OOF1111" s="253"/>
      <c r="OOG1111" s="253"/>
      <c r="OOH1111" s="253"/>
      <c r="OOI1111" s="253"/>
      <c r="OOJ1111" s="253"/>
      <c r="OOK1111" s="253"/>
      <c r="OOL1111" s="253"/>
      <c r="OOM1111" s="253"/>
      <c r="OON1111" s="253"/>
      <c r="OOO1111" s="253"/>
      <c r="OOP1111" s="253"/>
      <c r="OOQ1111" s="253"/>
      <c r="OOR1111" s="253"/>
      <c r="OOS1111" s="253"/>
      <c r="OOT1111" s="253"/>
      <c r="OOU1111" s="253"/>
      <c r="OOV1111" s="253"/>
      <c r="OOW1111" s="253"/>
      <c r="OOX1111" s="253"/>
      <c r="OOY1111" s="253"/>
      <c r="OOZ1111" s="253"/>
      <c r="OPA1111" s="253"/>
      <c r="OPB1111" s="253"/>
      <c r="OPC1111" s="253"/>
      <c r="OPD1111" s="253"/>
      <c r="OPE1111" s="253"/>
      <c r="OPF1111" s="253"/>
      <c r="OPG1111" s="253"/>
      <c r="OPH1111" s="253"/>
      <c r="OPI1111" s="253"/>
      <c r="OPJ1111" s="253"/>
      <c r="OPK1111" s="253"/>
      <c r="OPL1111" s="253"/>
      <c r="OPM1111" s="253"/>
      <c r="OPN1111" s="253"/>
      <c r="OPO1111" s="253"/>
      <c r="OPP1111" s="253"/>
      <c r="OPQ1111" s="253"/>
      <c r="OPR1111" s="253"/>
      <c r="OPS1111" s="253"/>
      <c r="OPT1111" s="253"/>
      <c r="OPU1111" s="253"/>
      <c r="OPV1111" s="253"/>
      <c r="OPW1111" s="253"/>
      <c r="OPX1111" s="253"/>
      <c r="OPY1111" s="253"/>
      <c r="OPZ1111" s="253"/>
      <c r="OQA1111" s="253"/>
      <c r="OQB1111" s="253"/>
      <c r="OQC1111" s="253"/>
      <c r="OQD1111" s="253"/>
      <c r="OQE1111" s="253"/>
      <c r="OQF1111" s="253"/>
      <c r="OQG1111" s="253"/>
      <c r="OQH1111" s="253"/>
      <c r="OQI1111" s="253"/>
      <c r="OQJ1111" s="253"/>
      <c r="OQK1111" s="253"/>
      <c r="OQL1111" s="253"/>
      <c r="OQM1111" s="253"/>
      <c r="OQN1111" s="253"/>
      <c r="OQO1111" s="253"/>
      <c r="OQP1111" s="253"/>
      <c r="OQQ1111" s="253"/>
      <c r="OQR1111" s="253"/>
      <c r="OQS1111" s="253"/>
      <c r="OQT1111" s="253"/>
      <c r="OQU1111" s="253"/>
      <c r="OQV1111" s="253"/>
      <c r="OQW1111" s="253"/>
      <c r="OQX1111" s="253"/>
      <c r="OQY1111" s="253"/>
      <c r="OQZ1111" s="253"/>
      <c r="ORA1111" s="253"/>
      <c r="ORB1111" s="253"/>
      <c r="ORC1111" s="253"/>
      <c r="ORD1111" s="253"/>
      <c r="ORE1111" s="253"/>
      <c r="ORF1111" s="253"/>
      <c r="ORG1111" s="253"/>
      <c r="ORH1111" s="253"/>
      <c r="ORI1111" s="253"/>
      <c r="ORJ1111" s="253"/>
      <c r="ORK1111" s="253"/>
      <c r="ORL1111" s="253"/>
      <c r="ORM1111" s="253"/>
      <c r="ORN1111" s="253"/>
      <c r="ORO1111" s="253"/>
      <c r="ORP1111" s="253"/>
      <c r="ORQ1111" s="253"/>
      <c r="ORR1111" s="253"/>
      <c r="ORS1111" s="253"/>
      <c r="ORT1111" s="253"/>
      <c r="ORU1111" s="253"/>
      <c r="ORV1111" s="253"/>
      <c r="ORW1111" s="253"/>
      <c r="ORX1111" s="253"/>
      <c r="ORY1111" s="253"/>
      <c r="ORZ1111" s="253"/>
      <c r="OSA1111" s="253"/>
      <c r="OSB1111" s="253"/>
      <c r="OSC1111" s="253"/>
      <c r="OSD1111" s="253"/>
      <c r="OSE1111" s="253"/>
      <c r="OSF1111" s="253"/>
      <c r="OSG1111" s="253"/>
      <c r="OSH1111" s="253"/>
      <c r="OSI1111" s="253"/>
      <c r="OSJ1111" s="253"/>
      <c r="OSK1111" s="253"/>
      <c r="OSL1111" s="253"/>
      <c r="OSM1111" s="253"/>
      <c r="OSN1111" s="253"/>
      <c r="OSO1111" s="253"/>
      <c r="OSP1111" s="253"/>
      <c r="OSQ1111" s="253"/>
      <c r="OSR1111" s="253"/>
      <c r="OSS1111" s="253"/>
      <c r="OST1111" s="253"/>
      <c r="OSU1111" s="253"/>
      <c r="OSV1111" s="253"/>
      <c r="OSW1111" s="253"/>
      <c r="OSX1111" s="253"/>
      <c r="OSY1111" s="253"/>
      <c r="OSZ1111" s="253"/>
      <c r="OTA1111" s="253"/>
      <c r="OTB1111" s="253"/>
      <c r="OTC1111" s="253"/>
      <c r="OTD1111" s="253"/>
      <c r="OTE1111" s="253"/>
      <c r="OTF1111" s="253"/>
      <c r="OTG1111" s="253"/>
      <c r="OTH1111" s="253"/>
      <c r="OTI1111" s="253"/>
      <c r="OTJ1111" s="253"/>
      <c r="OTK1111" s="253"/>
      <c r="OTL1111" s="253"/>
      <c r="OTM1111" s="253"/>
      <c r="OTN1111" s="253"/>
      <c r="OTO1111" s="253"/>
      <c r="OTP1111" s="253"/>
      <c r="OTQ1111" s="253"/>
      <c r="OTR1111" s="253"/>
      <c r="OTS1111" s="253"/>
      <c r="OTT1111" s="253"/>
      <c r="OTU1111" s="253"/>
      <c r="OTV1111" s="253"/>
      <c r="OTW1111" s="253"/>
      <c r="OTX1111" s="253"/>
      <c r="OTY1111" s="253"/>
      <c r="OTZ1111" s="253"/>
      <c r="OUA1111" s="253"/>
      <c r="OUB1111" s="253"/>
      <c r="OUC1111" s="253"/>
      <c r="OUD1111" s="253"/>
      <c r="OUE1111" s="253"/>
      <c r="OUF1111" s="253"/>
      <c r="OUG1111" s="253"/>
      <c r="OUH1111" s="253"/>
      <c r="OUI1111" s="253"/>
      <c r="OUJ1111" s="253"/>
      <c r="OUK1111" s="253"/>
      <c r="OUL1111" s="253"/>
      <c r="OUM1111" s="253"/>
      <c r="OUN1111" s="253"/>
      <c r="OUO1111" s="253"/>
      <c r="OUP1111" s="253"/>
      <c r="OUQ1111" s="253"/>
      <c r="OUR1111" s="253"/>
      <c r="OUS1111" s="253"/>
      <c r="OUT1111" s="253"/>
      <c r="OUU1111" s="253"/>
      <c r="OUV1111" s="253"/>
      <c r="OUW1111" s="253"/>
      <c r="OUX1111" s="253"/>
      <c r="OUY1111" s="253"/>
      <c r="OUZ1111" s="253"/>
      <c r="OVA1111" s="253"/>
      <c r="OVB1111" s="253"/>
      <c r="OVC1111" s="253"/>
      <c r="OVD1111" s="253"/>
      <c r="OVE1111" s="253"/>
      <c r="OVF1111" s="253"/>
      <c r="OVG1111" s="253"/>
      <c r="OVH1111" s="253"/>
      <c r="OVI1111" s="253"/>
      <c r="OVJ1111" s="253"/>
      <c r="OVK1111" s="253"/>
      <c r="OVL1111" s="253"/>
      <c r="OVM1111" s="253"/>
      <c r="OVN1111" s="253"/>
      <c r="OVO1111" s="253"/>
      <c r="OVP1111" s="253"/>
      <c r="OVQ1111" s="253"/>
      <c r="OVR1111" s="253"/>
      <c r="OVS1111" s="253"/>
      <c r="OVT1111" s="253"/>
      <c r="OVU1111" s="253"/>
      <c r="OVV1111" s="253"/>
      <c r="OVW1111" s="253"/>
      <c r="OVX1111" s="253"/>
      <c r="OVY1111" s="253"/>
      <c r="OVZ1111" s="253"/>
      <c r="OWA1111" s="253"/>
      <c r="OWB1111" s="253"/>
      <c r="OWC1111" s="253"/>
      <c r="OWD1111" s="253"/>
      <c r="OWE1111" s="253"/>
      <c r="OWF1111" s="253"/>
      <c r="OWG1111" s="253"/>
      <c r="OWH1111" s="253"/>
      <c r="OWI1111" s="253"/>
      <c r="OWJ1111" s="253"/>
      <c r="OWK1111" s="253"/>
      <c r="OWL1111" s="253"/>
      <c r="OWM1111" s="253"/>
      <c r="OWN1111" s="253"/>
      <c r="OWO1111" s="253"/>
      <c r="OWP1111" s="253"/>
      <c r="OWQ1111" s="253"/>
      <c r="OWR1111" s="253"/>
      <c r="OWS1111" s="253"/>
      <c r="OWT1111" s="253"/>
      <c r="OWU1111" s="253"/>
      <c r="OWV1111" s="253"/>
      <c r="OWW1111" s="253"/>
      <c r="OWX1111" s="253"/>
      <c r="OWY1111" s="253"/>
      <c r="OWZ1111" s="253"/>
      <c r="OXA1111" s="253"/>
      <c r="OXB1111" s="253"/>
      <c r="OXC1111" s="253"/>
      <c r="OXD1111" s="253"/>
      <c r="OXE1111" s="253"/>
      <c r="OXF1111" s="253"/>
      <c r="OXG1111" s="253"/>
      <c r="OXH1111" s="253"/>
      <c r="OXI1111" s="253"/>
      <c r="OXJ1111" s="253"/>
      <c r="OXK1111" s="253"/>
      <c r="OXL1111" s="253"/>
      <c r="OXM1111" s="253"/>
      <c r="OXN1111" s="253"/>
      <c r="OXO1111" s="253"/>
      <c r="OXP1111" s="253"/>
      <c r="OXQ1111" s="253"/>
      <c r="OXR1111" s="253"/>
      <c r="OXS1111" s="253"/>
      <c r="OXT1111" s="253"/>
      <c r="OXU1111" s="253"/>
      <c r="OXV1111" s="253"/>
      <c r="OXW1111" s="253"/>
      <c r="OXX1111" s="253"/>
      <c r="OXY1111" s="253"/>
      <c r="OXZ1111" s="253"/>
      <c r="OYA1111" s="253"/>
      <c r="OYB1111" s="253"/>
      <c r="OYC1111" s="253"/>
      <c r="OYD1111" s="253"/>
      <c r="OYE1111" s="253"/>
      <c r="OYF1111" s="253"/>
      <c r="OYG1111" s="253"/>
      <c r="OYH1111" s="253"/>
      <c r="OYI1111" s="253"/>
      <c r="OYJ1111" s="253"/>
      <c r="OYK1111" s="253"/>
      <c r="OYL1111" s="253"/>
      <c r="OYM1111" s="253"/>
      <c r="OYN1111" s="253"/>
      <c r="OYO1111" s="253"/>
      <c r="OYP1111" s="253"/>
      <c r="OYQ1111" s="253"/>
      <c r="OYR1111" s="253"/>
      <c r="OYS1111" s="253"/>
      <c r="OYT1111" s="253"/>
      <c r="OYU1111" s="253"/>
      <c r="OYV1111" s="253"/>
      <c r="OYW1111" s="253"/>
      <c r="OYX1111" s="253"/>
      <c r="OYY1111" s="253"/>
      <c r="OYZ1111" s="253"/>
      <c r="OZA1111" s="253"/>
      <c r="OZB1111" s="253"/>
      <c r="OZC1111" s="253"/>
      <c r="OZD1111" s="253"/>
      <c r="OZE1111" s="253"/>
      <c r="OZF1111" s="253"/>
      <c r="OZG1111" s="253"/>
      <c r="OZH1111" s="253"/>
      <c r="OZI1111" s="253"/>
      <c r="OZJ1111" s="253"/>
      <c r="OZK1111" s="253"/>
      <c r="OZL1111" s="253"/>
      <c r="OZM1111" s="253"/>
      <c r="OZN1111" s="253"/>
      <c r="OZO1111" s="253"/>
      <c r="OZP1111" s="253"/>
      <c r="OZQ1111" s="253"/>
      <c r="OZR1111" s="253"/>
      <c r="OZS1111" s="253"/>
      <c r="OZT1111" s="253"/>
      <c r="OZU1111" s="253"/>
      <c r="OZV1111" s="253"/>
      <c r="OZW1111" s="253"/>
      <c r="OZX1111" s="253"/>
      <c r="OZY1111" s="253"/>
      <c r="OZZ1111" s="253"/>
      <c r="PAA1111" s="253"/>
      <c r="PAB1111" s="253"/>
      <c r="PAC1111" s="253"/>
      <c r="PAD1111" s="253"/>
      <c r="PAE1111" s="253"/>
      <c r="PAF1111" s="253"/>
      <c r="PAG1111" s="253"/>
      <c r="PAH1111" s="253"/>
      <c r="PAI1111" s="253"/>
      <c r="PAJ1111" s="253"/>
      <c r="PAK1111" s="253"/>
      <c r="PAL1111" s="253"/>
      <c r="PAM1111" s="253"/>
      <c r="PAN1111" s="253"/>
      <c r="PAO1111" s="253"/>
      <c r="PAP1111" s="253"/>
      <c r="PAQ1111" s="253"/>
      <c r="PAR1111" s="253"/>
      <c r="PAS1111" s="253"/>
      <c r="PAT1111" s="253"/>
      <c r="PAU1111" s="253"/>
      <c r="PAV1111" s="253"/>
      <c r="PAW1111" s="253"/>
      <c r="PAX1111" s="253"/>
      <c r="PAY1111" s="253"/>
      <c r="PAZ1111" s="253"/>
      <c r="PBA1111" s="253"/>
      <c r="PBB1111" s="253"/>
      <c r="PBC1111" s="253"/>
      <c r="PBD1111" s="253"/>
      <c r="PBE1111" s="253"/>
      <c r="PBF1111" s="253"/>
      <c r="PBG1111" s="253"/>
      <c r="PBH1111" s="253"/>
      <c r="PBI1111" s="253"/>
      <c r="PBJ1111" s="253"/>
      <c r="PBK1111" s="253"/>
      <c r="PBL1111" s="253"/>
      <c r="PBM1111" s="253"/>
      <c r="PBN1111" s="253"/>
      <c r="PBO1111" s="253"/>
      <c r="PBP1111" s="253"/>
      <c r="PBQ1111" s="253"/>
      <c r="PBR1111" s="253"/>
      <c r="PBS1111" s="253"/>
      <c r="PBT1111" s="253"/>
      <c r="PBU1111" s="253"/>
      <c r="PBV1111" s="253"/>
      <c r="PBW1111" s="253"/>
      <c r="PBX1111" s="253"/>
      <c r="PBY1111" s="253"/>
      <c r="PBZ1111" s="253"/>
      <c r="PCA1111" s="253"/>
      <c r="PCB1111" s="253"/>
      <c r="PCC1111" s="253"/>
      <c r="PCD1111" s="253"/>
      <c r="PCE1111" s="253"/>
      <c r="PCF1111" s="253"/>
      <c r="PCG1111" s="253"/>
      <c r="PCH1111" s="253"/>
      <c r="PCI1111" s="253"/>
      <c r="PCJ1111" s="253"/>
      <c r="PCK1111" s="253"/>
      <c r="PCL1111" s="253"/>
      <c r="PCM1111" s="253"/>
      <c r="PCN1111" s="253"/>
      <c r="PCO1111" s="253"/>
      <c r="PCP1111" s="253"/>
      <c r="PCQ1111" s="253"/>
      <c r="PCR1111" s="253"/>
      <c r="PCS1111" s="253"/>
      <c r="PCT1111" s="253"/>
      <c r="PCU1111" s="253"/>
      <c r="PCV1111" s="253"/>
      <c r="PCW1111" s="253"/>
      <c r="PCX1111" s="253"/>
      <c r="PCY1111" s="253"/>
      <c r="PCZ1111" s="253"/>
      <c r="PDA1111" s="253"/>
      <c r="PDB1111" s="253"/>
      <c r="PDC1111" s="253"/>
      <c r="PDD1111" s="253"/>
      <c r="PDE1111" s="253"/>
      <c r="PDF1111" s="253"/>
      <c r="PDG1111" s="253"/>
      <c r="PDH1111" s="253"/>
      <c r="PDI1111" s="253"/>
      <c r="PDJ1111" s="253"/>
      <c r="PDK1111" s="253"/>
      <c r="PDL1111" s="253"/>
      <c r="PDM1111" s="253"/>
      <c r="PDN1111" s="253"/>
      <c r="PDO1111" s="253"/>
      <c r="PDP1111" s="253"/>
      <c r="PDQ1111" s="253"/>
      <c r="PDR1111" s="253"/>
      <c r="PDS1111" s="253"/>
      <c r="PDT1111" s="253"/>
      <c r="PDU1111" s="253"/>
      <c r="PDV1111" s="253"/>
      <c r="PDW1111" s="253"/>
      <c r="PDX1111" s="253"/>
      <c r="PDY1111" s="253"/>
      <c r="PDZ1111" s="253"/>
      <c r="PEA1111" s="253"/>
      <c r="PEB1111" s="253"/>
      <c r="PEC1111" s="253"/>
      <c r="PED1111" s="253"/>
      <c r="PEE1111" s="253"/>
      <c r="PEF1111" s="253"/>
      <c r="PEG1111" s="253"/>
      <c r="PEH1111" s="253"/>
      <c r="PEI1111" s="253"/>
      <c r="PEJ1111" s="253"/>
      <c r="PEK1111" s="253"/>
      <c r="PEL1111" s="253"/>
      <c r="PEM1111" s="253"/>
      <c r="PEN1111" s="253"/>
      <c r="PEO1111" s="253"/>
      <c r="PEP1111" s="253"/>
      <c r="PEQ1111" s="253"/>
      <c r="PER1111" s="253"/>
      <c r="PES1111" s="253"/>
      <c r="PET1111" s="253"/>
      <c r="PEU1111" s="253"/>
      <c r="PEV1111" s="253"/>
      <c r="PEW1111" s="253"/>
      <c r="PEX1111" s="253"/>
      <c r="PEY1111" s="253"/>
      <c r="PEZ1111" s="253"/>
      <c r="PFA1111" s="253"/>
      <c r="PFB1111" s="253"/>
      <c r="PFC1111" s="253"/>
      <c r="PFD1111" s="253"/>
      <c r="PFE1111" s="253"/>
      <c r="PFF1111" s="253"/>
      <c r="PFG1111" s="253"/>
      <c r="PFH1111" s="253"/>
      <c r="PFI1111" s="253"/>
      <c r="PFJ1111" s="253"/>
      <c r="PFK1111" s="253"/>
      <c r="PFL1111" s="253"/>
      <c r="PFM1111" s="253"/>
      <c r="PFN1111" s="253"/>
      <c r="PFO1111" s="253"/>
      <c r="PFP1111" s="253"/>
      <c r="PFQ1111" s="253"/>
      <c r="PFR1111" s="253"/>
      <c r="PFS1111" s="253"/>
      <c r="PFT1111" s="253"/>
      <c r="PFU1111" s="253"/>
      <c r="PFV1111" s="253"/>
      <c r="PFW1111" s="253"/>
      <c r="PFX1111" s="253"/>
      <c r="PFY1111" s="253"/>
      <c r="PFZ1111" s="253"/>
      <c r="PGA1111" s="253"/>
      <c r="PGB1111" s="253"/>
      <c r="PGC1111" s="253"/>
      <c r="PGD1111" s="253"/>
      <c r="PGE1111" s="253"/>
      <c r="PGF1111" s="253"/>
      <c r="PGG1111" s="253"/>
      <c r="PGH1111" s="253"/>
      <c r="PGI1111" s="253"/>
      <c r="PGJ1111" s="253"/>
      <c r="PGK1111" s="253"/>
      <c r="PGL1111" s="253"/>
      <c r="PGM1111" s="253"/>
      <c r="PGN1111" s="253"/>
      <c r="PGO1111" s="253"/>
      <c r="PGP1111" s="253"/>
      <c r="PGQ1111" s="253"/>
      <c r="PGR1111" s="253"/>
      <c r="PGS1111" s="253"/>
      <c r="PGT1111" s="253"/>
      <c r="PGU1111" s="253"/>
      <c r="PGV1111" s="253"/>
      <c r="PGW1111" s="253"/>
      <c r="PGX1111" s="253"/>
      <c r="PGY1111" s="253"/>
      <c r="PGZ1111" s="253"/>
      <c r="PHA1111" s="253"/>
      <c r="PHB1111" s="253"/>
      <c r="PHC1111" s="253"/>
      <c r="PHD1111" s="253"/>
      <c r="PHE1111" s="253"/>
      <c r="PHF1111" s="253"/>
      <c r="PHG1111" s="253"/>
      <c r="PHH1111" s="253"/>
      <c r="PHI1111" s="253"/>
      <c r="PHJ1111" s="253"/>
      <c r="PHK1111" s="253"/>
      <c r="PHL1111" s="253"/>
      <c r="PHM1111" s="253"/>
      <c r="PHN1111" s="253"/>
      <c r="PHO1111" s="253"/>
      <c r="PHP1111" s="253"/>
      <c r="PHQ1111" s="253"/>
      <c r="PHR1111" s="253"/>
      <c r="PHS1111" s="253"/>
      <c r="PHT1111" s="253"/>
      <c r="PHU1111" s="253"/>
      <c r="PHV1111" s="253"/>
      <c r="PHW1111" s="253"/>
      <c r="PHX1111" s="253"/>
      <c r="PHY1111" s="253"/>
      <c r="PHZ1111" s="253"/>
      <c r="PIA1111" s="253"/>
      <c r="PIB1111" s="253"/>
      <c r="PIC1111" s="253"/>
      <c r="PID1111" s="253"/>
      <c r="PIE1111" s="253"/>
      <c r="PIF1111" s="253"/>
      <c r="PIG1111" s="253"/>
      <c r="PIH1111" s="253"/>
      <c r="PII1111" s="253"/>
      <c r="PIJ1111" s="253"/>
      <c r="PIK1111" s="253"/>
      <c r="PIL1111" s="253"/>
      <c r="PIM1111" s="253"/>
      <c r="PIN1111" s="253"/>
      <c r="PIO1111" s="253"/>
      <c r="PIP1111" s="253"/>
      <c r="PIQ1111" s="253"/>
      <c r="PIR1111" s="253"/>
      <c r="PIS1111" s="253"/>
      <c r="PIT1111" s="253"/>
      <c r="PIU1111" s="253"/>
      <c r="PIV1111" s="253"/>
      <c r="PIW1111" s="253"/>
      <c r="PIX1111" s="253"/>
      <c r="PIY1111" s="253"/>
      <c r="PIZ1111" s="253"/>
      <c r="PJA1111" s="253"/>
      <c r="PJB1111" s="253"/>
      <c r="PJC1111" s="253"/>
      <c r="PJD1111" s="253"/>
      <c r="PJE1111" s="253"/>
      <c r="PJF1111" s="253"/>
      <c r="PJG1111" s="253"/>
      <c r="PJH1111" s="253"/>
      <c r="PJI1111" s="253"/>
      <c r="PJJ1111" s="253"/>
      <c r="PJK1111" s="253"/>
      <c r="PJL1111" s="253"/>
      <c r="PJM1111" s="253"/>
      <c r="PJN1111" s="253"/>
      <c r="PJO1111" s="253"/>
      <c r="PJP1111" s="253"/>
      <c r="PJQ1111" s="253"/>
      <c r="PJR1111" s="253"/>
      <c r="PJS1111" s="253"/>
      <c r="PJT1111" s="253"/>
      <c r="PJU1111" s="253"/>
      <c r="PJV1111" s="253"/>
      <c r="PJW1111" s="253"/>
      <c r="PJX1111" s="253"/>
      <c r="PJY1111" s="253"/>
      <c r="PJZ1111" s="253"/>
      <c r="PKA1111" s="253"/>
      <c r="PKB1111" s="253"/>
      <c r="PKC1111" s="253"/>
      <c r="PKD1111" s="253"/>
      <c r="PKE1111" s="253"/>
      <c r="PKF1111" s="253"/>
      <c r="PKG1111" s="253"/>
      <c r="PKH1111" s="253"/>
      <c r="PKI1111" s="253"/>
      <c r="PKJ1111" s="253"/>
      <c r="PKK1111" s="253"/>
      <c r="PKL1111" s="253"/>
      <c r="PKM1111" s="253"/>
      <c r="PKN1111" s="253"/>
      <c r="PKO1111" s="253"/>
      <c r="PKP1111" s="253"/>
      <c r="PKQ1111" s="253"/>
      <c r="PKR1111" s="253"/>
      <c r="PKS1111" s="253"/>
      <c r="PKT1111" s="253"/>
      <c r="PKU1111" s="253"/>
      <c r="PKV1111" s="253"/>
      <c r="PKW1111" s="253"/>
      <c r="PKX1111" s="253"/>
      <c r="PKY1111" s="253"/>
      <c r="PKZ1111" s="253"/>
      <c r="PLA1111" s="253"/>
      <c r="PLB1111" s="253"/>
      <c r="PLC1111" s="253"/>
      <c r="PLD1111" s="253"/>
      <c r="PLE1111" s="253"/>
      <c r="PLF1111" s="253"/>
      <c r="PLG1111" s="253"/>
      <c r="PLH1111" s="253"/>
      <c r="PLI1111" s="253"/>
      <c r="PLJ1111" s="253"/>
      <c r="PLK1111" s="253"/>
      <c r="PLL1111" s="253"/>
      <c r="PLM1111" s="253"/>
      <c r="PLN1111" s="253"/>
      <c r="PLO1111" s="253"/>
      <c r="PLP1111" s="253"/>
      <c r="PLQ1111" s="253"/>
      <c r="PLR1111" s="253"/>
      <c r="PLS1111" s="253"/>
      <c r="PLT1111" s="253"/>
      <c r="PLU1111" s="253"/>
      <c r="PLV1111" s="253"/>
      <c r="PLW1111" s="253"/>
      <c r="PLX1111" s="253"/>
      <c r="PLY1111" s="253"/>
      <c r="PLZ1111" s="253"/>
      <c r="PMA1111" s="253"/>
      <c r="PMB1111" s="253"/>
      <c r="PMC1111" s="253"/>
      <c r="PMD1111" s="253"/>
      <c r="PME1111" s="253"/>
      <c r="PMF1111" s="253"/>
      <c r="PMG1111" s="253"/>
      <c r="PMH1111" s="253"/>
      <c r="PMI1111" s="253"/>
      <c r="PMJ1111" s="253"/>
      <c r="PMK1111" s="253"/>
      <c r="PML1111" s="253"/>
      <c r="PMM1111" s="253"/>
      <c r="PMN1111" s="253"/>
      <c r="PMO1111" s="253"/>
      <c r="PMP1111" s="253"/>
      <c r="PMQ1111" s="253"/>
      <c r="PMR1111" s="253"/>
      <c r="PMS1111" s="253"/>
      <c r="PMT1111" s="253"/>
      <c r="PMU1111" s="253"/>
      <c r="PMV1111" s="253"/>
      <c r="PMW1111" s="253"/>
      <c r="PMX1111" s="253"/>
      <c r="PMY1111" s="253"/>
      <c r="PMZ1111" s="253"/>
      <c r="PNA1111" s="253"/>
      <c r="PNB1111" s="253"/>
      <c r="PNC1111" s="253"/>
      <c r="PND1111" s="253"/>
      <c r="PNE1111" s="253"/>
      <c r="PNF1111" s="253"/>
      <c r="PNG1111" s="253"/>
      <c r="PNH1111" s="253"/>
      <c r="PNI1111" s="253"/>
      <c r="PNJ1111" s="253"/>
      <c r="PNK1111" s="253"/>
      <c r="PNL1111" s="253"/>
      <c r="PNM1111" s="253"/>
      <c r="PNN1111" s="253"/>
      <c r="PNO1111" s="253"/>
      <c r="PNP1111" s="253"/>
      <c r="PNQ1111" s="253"/>
      <c r="PNR1111" s="253"/>
      <c r="PNS1111" s="253"/>
      <c r="PNT1111" s="253"/>
      <c r="PNU1111" s="253"/>
      <c r="PNV1111" s="253"/>
      <c r="PNW1111" s="253"/>
      <c r="PNX1111" s="253"/>
      <c r="PNY1111" s="253"/>
      <c r="PNZ1111" s="253"/>
      <c r="POA1111" s="253"/>
      <c r="POB1111" s="253"/>
      <c r="POC1111" s="253"/>
      <c r="POD1111" s="253"/>
      <c r="POE1111" s="253"/>
      <c r="POF1111" s="253"/>
      <c r="POG1111" s="253"/>
      <c r="POH1111" s="253"/>
      <c r="POI1111" s="253"/>
      <c r="POJ1111" s="253"/>
      <c r="POK1111" s="253"/>
      <c r="POL1111" s="253"/>
      <c r="POM1111" s="253"/>
      <c r="PON1111" s="253"/>
      <c r="POO1111" s="253"/>
      <c r="POP1111" s="253"/>
      <c r="POQ1111" s="253"/>
      <c r="POR1111" s="253"/>
      <c r="POS1111" s="253"/>
      <c r="POT1111" s="253"/>
      <c r="POU1111" s="253"/>
      <c r="POV1111" s="253"/>
      <c r="POW1111" s="253"/>
      <c r="POX1111" s="253"/>
      <c r="POY1111" s="253"/>
      <c r="POZ1111" s="253"/>
      <c r="PPA1111" s="253"/>
      <c r="PPB1111" s="253"/>
      <c r="PPC1111" s="253"/>
      <c r="PPD1111" s="253"/>
      <c r="PPE1111" s="253"/>
      <c r="PPF1111" s="253"/>
      <c r="PPG1111" s="253"/>
      <c r="PPH1111" s="253"/>
      <c r="PPI1111" s="253"/>
      <c r="PPJ1111" s="253"/>
      <c r="PPK1111" s="253"/>
      <c r="PPL1111" s="253"/>
      <c r="PPM1111" s="253"/>
      <c r="PPN1111" s="253"/>
      <c r="PPO1111" s="253"/>
      <c r="PPP1111" s="253"/>
      <c r="PPQ1111" s="253"/>
      <c r="PPR1111" s="253"/>
      <c r="PPS1111" s="253"/>
      <c r="PPT1111" s="253"/>
      <c r="PPU1111" s="253"/>
      <c r="PPV1111" s="253"/>
      <c r="PPW1111" s="253"/>
      <c r="PPX1111" s="253"/>
      <c r="PPY1111" s="253"/>
      <c r="PPZ1111" s="253"/>
      <c r="PQA1111" s="253"/>
      <c r="PQB1111" s="253"/>
      <c r="PQC1111" s="253"/>
      <c r="PQD1111" s="253"/>
      <c r="PQE1111" s="253"/>
      <c r="PQF1111" s="253"/>
      <c r="PQG1111" s="253"/>
      <c r="PQH1111" s="253"/>
      <c r="PQI1111" s="253"/>
      <c r="PQJ1111" s="253"/>
      <c r="PQK1111" s="253"/>
      <c r="PQL1111" s="253"/>
      <c r="PQM1111" s="253"/>
      <c r="PQN1111" s="253"/>
      <c r="PQO1111" s="253"/>
      <c r="PQP1111" s="253"/>
      <c r="PQQ1111" s="253"/>
      <c r="PQR1111" s="253"/>
      <c r="PQS1111" s="253"/>
      <c r="PQT1111" s="253"/>
      <c r="PQU1111" s="253"/>
      <c r="PQV1111" s="253"/>
      <c r="PQW1111" s="253"/>
      <c r="PQX1111" s="253"/>
      <c r="PQY1111" s="253"/>
      <c r="PQZ1111" s="253"/>
      <c r="PRA1111" s="253"/>
      <c r="PRB1111" s="253"/>
      <c r="PRC1111" s="253"/>
      <c r="PRD1111" s="253"/>
      <c r="PRE1111" s="253"/>
      <c r="PRF1111" s="253"/>
      <c r="PRG1111" s="253"/>
      <c r="PRH1111" s="253"/>
      <c r="PRI1111" s="253"/>
      <c r="PRJ1111" s="253"/>
      <c r="PRK1111" s="253"/>
      <c r="PRL1111" s="253"/>
      <c r="PRM1111" s="253"/>
      <c r="PRN1111" s="253"/>
      <c r="PRO1111" s="253"/>
      <c r="PRP1111" s="253"/>
      <c r="PRQ1111" s="253"/>
      <c r="PRR1111" s="253"/>
      <c r="PRS1111" s="253"/>
      <c r="PRT1111" s="253"/>
      <c r="PRU1111" s="253"/>
      <c r="PRV1111" s="253"/>
      <c r="PRW1111" s="253"/>
      <c r="PRX1111" s="253"/>
      <c r="PRY1111" s="253"/>
      <c r="PRZ1111" s="253"/>
      <c r="PSA1111" s="253"/>
      <c r="PSB1111" s="253"/>
      <c r="PSC1111" s="253"/>
      <c r="PSD1111" s="253"/>
      <c r="PSE1111" s="253"/>
      <c r="PSF1111" s="253"/>
      <c r="PSG1111" s="253"/>
      <c r="PSH1111" s="253"/>
      <c r="PSI1111" s="253"/>
      <c r="PSJ1111" s="253"/>
      <c r="PSK1111" s="253"/>
      <c r="PSL1111" s="253"/>
      <c r="PSM1111" s="253"/>
      <c r="PSN1111" s="253"/>
      <c r="PSO1111" s="253"/>
      <c r="PSP1111" s="253"/>
      <c r="PSQ1111" s="253"/>
      <c r="PSR1111" s="253"/>
      <c r="PSS1111" s="253"/>
      <c r="PST1111" s="253"/>
      <c r="PSU1111" s="253"/>
      <c r="PSV1111" s="253"/>
      <c r="PSW1111" s="253"/>
      <c r="PSX1111" s="253"/>
      <c r="PSY1111" s="253"/>
      <c r="PSZ1111" s="253"/>
      <c r="PTA1111" s="253"/>
      <c r="PTB1111" s="253"/>
      <c r="PTC1111" s="253"/>
      <c r="PTD1111" s="253"/>
      <c r="PTE1111" s="253"/>
      <c r="PTF1111" s="253"/>
      <c r="PTG1111" s="253"/>
      <c r="PTH1111" s="253"/>
      <c r="PTI1111" s="253"/>
      <c r="PTJ1111" s="253"/>
      <c r="PTK1111" s="253"/>
      <c r="PTL1111" s="253"/>
      <c r="PTM1111" s="253"/>
      <c r="PTN1111" s="253"/>
      <c r="PTO1111" s="253"/>
      <c r="PTP1111" s="253"/>
      <c r="PTQ1111" s="253"/>
      <c r="PTR1111" s="253"/>
      <c r="PTS1111" s="253"/>
      <c r="PTT1111" s="253"/>
      <c r="PTU1111" s="253"/>
      <c r="PTV1111" s="253"/>
      <c r="PTW1111" s="253"/>
      <c r="PTX1111" s="253"/>
      <c r="PTY1111" s="253"/>
      <c r="PTZ1111" s="253"/>
      <c r="PUA1111" s="253"/>
      <c r="PUB1111" s="253"/>
      <c r="PUC1111" s="253"/>
      <c r="PUD1111" s="253"/>
      <c r="PUE1111" s="253"/>
      <c r="PUF1111" s="253"/>
      <c r="PUG1111" s="253"/>
      <c r="PUH1111" s="253"/>
      <c r="PUI1111" s="253"/>
      <c r="PUJ1111" s="253"/>
      <c r="PUK1111" s="253"/>
      <c r="PUL1111" s="253"/>
      <c r="PUM1111" s="253"/>
      <c r="PUN1111" s="253"/>
      <c r="PUO1111" s="253"/>
      <c r="PUP1111" s="253"/>
      <c r="PUQ1111" s="253"/>
      <c r="PUR1111" s="253"/>
      <c r="PUS1111" s="253"/>
      <c r="PUT1111" s="253"/>
      <c r="PUU1111" s="253"/>
      <c r="PUV1111" s="253"/>
      <c r="PUW1111" s="253"/>
      <c r="PUX1111" s="253"/>
      <c r="PUY1111" s="253"/>
      <c r="PUZ1111" s="253"/>
      <c r="PVA1111" s="253"/>
      <c r="PVB1111" s="253"/>
      <c r="PVC1111" s="253"/>
      <c r="PVD1111" s="253"/>
      <c r="PVE1111" s="253"/>
      <c r="PVF1111" s="253"/>
      <c r="PVG1111" s="253"/>
      <c r="PVH1111" s="253"/>
      <c r="PVI1111" s="253"/>
      <c r="PVJ1111" s="253"/>
      <c r="PVK1111" s="253"/>
      <c r="PVL1111" s="253"/>
      <c r="PVM1111" s="253"/>
      <c r="PVN1111" s="253"/>
      <c r="PVO1111" s="253"/>
      <c r="PVP1111" s="253"/>
      <c r="PVQ1111" s="253"/>
      <c r="PVR1111" s="253"/>
      <c r="PVS1111" s="253"/>
      <c r="PVT1111" s="253"/>
      <c r="PVU1111" s="253"/>
      <c r="PVV1111" s="253"/>
      <c r="PVW1111" s="253"/>
      <c r="PVX1111" s="253"/>
      <c r="PVY1111" s="253"/>
      <c r="PVZ1111" s="253"/>
      <c r="PWA1111" s="253"/>
      <c r="PWB1111" s="253"/>
      <c r="PWC1111" s="253"/>
      <c r="PWD1111" s="253"/>
      <c r="PWE1111" s="253"/>
      <c r="PWF1111" s="253"/>
      <c r="PWG1111" s="253"/>
      <c r="PWH1111" s="253"/>
      <c r="PWI1111" s="253"/>
      <c r="PWJ1111" s="253"/>
      <c r="PWK1111" s="253"/>
      <c r="PWL1111" s="253"/>
      <c r="PWM1111" s="253"/>
      <c r="PWN1111" s="253"/>
      <c r="PWO1111" s="253"/>
      <c r="PWP1111" s="253"/>
      <c r="PWQ1111" s="253"/>
      <c r="PWR1111" s="253"/>
      <c r="PWS1111" s="253"/>
      <c r="PWT1111" s="253"/>
      <c r="PWU1111" s="253"/>
      <c r="PWV1111" s="253"/>
      <c r="PWW1111" s="253"/>
      <c r="PWX1111" s="253"/>
      <c r="PWY1111" s="253"/>
      <c r="PWZ1111" s="253"/>
      <c r="PXA1111" s="253"/>
      <c r="PXB1111" s="253"/>
      <c r="PXC1111" s="253"/>
      <c r="PXD1111" s="253"/>
      <c r="PXE1111" s="253"/>
      <c r="PXF1111" s="253"/>
      <c r="PXG1111" s="253"/>
      <c r="PXH1111" s="253"/>
      <c r="PXI1111" s="253"/>
      <c r="PXJ1111" s="253"/>
      <c r="PXK1111" s="253"/>
      <c r="PXL1111" s="253"/>
      <c r="PXM1111" s="253"/>
      <c r="PXN1111" s="253"/>
      <c r="PXO1111" s="253"/>
      <c r="PXP1111" s="253"/>
      <c r="PXQ1111" s="253"/>
      <c r="PXR1111" s="253"/>
      <c r="PXS1111" s="253"/>
      <c r="PXT1111" s="253"/>
      <c r="PXU1111" s="253"/>
      <c r="PXV1111" s="253"/>
      <c r="PXW1111" s="253"/>
      <c r="PXX1111" s="253"/>
      <c r="PXY1111" s="253"/>
      <c r="PXZ1111" s="253"/>
      <c r="PYA1111" s="253"/>
      <c r="PYB1111" s="253"/>
      <c r="PYC1111" s="253"/>
      <c r="PYD1111" s="253"/>
      <c r="PYE1111" s="253"/>
      <c r="PYF1111" s="253"/>
      <c r="PYG1111" s="253"/>
      <c r="PYH1111" s="253"/>
      <c r="PYI1111" s="253"/>
      <c r="PYJ1111" s="253"/>
      <c r="PYK1111" s="253"/>
      <c r="PYL1111" s="253"/>
      <c r="PYM1111" s="253"/>
      <c r="PYN1111" s="253"/>
      <c r="PYO1111" s="253"/>
      <c r="PYP1111" s="253"/>
      <c r="PYQ1111" s="253"/>
      <c r="PYR1111" s="253"/>
      <c r="PYS1111" s="253"/>
      <c r="PYT1111" s="253"/>
      <c r="PYU1111" s="253"/>
      <c r="PYV1111" s="253"/>
      <c r="PYW1111" s="253"/>
      <c r="PYX1111" s="253"/>
      <c r="PYY1111" s="253"/>
      <c r="PYZ1111" s="253"/>
      <c r="PZA1111" s="253"/>
      <c r="PZB1111" s="253"/>
      <c r="PZC1111" s="253"/>
      <c r="PZD1111" s="253"/>
      <c r="PZE1111" s="253"/>
      <c r="PZF1111" s="253"/>
      <c r="PZG1111" s="253"/>
      <c r="PZH1111" s="253"/>
      <c r="PZI1111" s="253"/>
      <c r="PZJ1111" s="253"/>
      <c r="PZK1111" s="253"/>
      <c r="PZL1111" s="253"/>
      <c r="PZM1111" s="253"/>
      <c r="PZN1111" s="253"/>
      <c r="PZO1111" s="253"/>
      <c r="PZP1111" s="253"/>
      <c r="PZQ1111" s="253"/>
      <c r="PZR1111" s="253"/>
      <c r="PZS1111" s="253"/>
      <c r="PZT1111" s="253"/>
      <c r="PZU1111" s="253"/>
      <c r="PZV1111" s="253"/>
      <c r="PZW1111" s="253"/>
      <c r="PZX1111" s="253"/>
      <c r="PZY1111" s="253"/>
      <c r="PZZ1111" s="253"/>
      <c r="QAA1111" s="253"/>
      <c r="QAB1111" s="253"/>
      <c r="QAC1111" s="253"/>
      <c r="QAD1111" s="253"/>
      <c r="QAE1111" s="253"/>
      <c r="QAF1111" s="253"/>
      <c r="QAG1111" s="253"/>
      <c r="QAH1111" s="253"/>
      <c r="QAI1111" s="253"/>
      <c r="QAJ1111" s="253"/>
      <c r="QAK1111" s="253"/>
      <c r="QAL1111" s="253"/>
      <c r="QAM1111" s="253"/>
      <c r="QAN1111" s="253"/>
      <c r="QAO1111" s="253"/>
      <c r="QAP1111" s="253"/>
      <c r="QAQ1111" s="253"/>
      <c r="QAR1111" s="253"/>
      <c r="QAS1111" s="253"/>
      <c r="QAT1111" s="253"/>
      <c r="QAU1111" s="253"/>
      <c r="QAV1111" s="253"/>
      <c r="QAW1111" s="253"/>
      <c r="QAX1111" s="253"/>
      <c r="QAY1111" s="253"/>
      <c r="QAZ1111" s="253"/>
      <c r="QBA1111" s="253"/>
      <c r="QBB1111" s="253"/>
      <c r="QBC1111" s="253"/>
      <c r="QBD1111" s="253"/>
      <c r="QBE1111" s="253"/>
      <c r="QBF1111" s="253"/>
      <c r="QBG1111" s="253"/>
      <c r="QBH1111" s="253"/>
      <c r="QBI1111" s="253"/>
      <c r="QBJ1111" s="253"/>
      <c r="QBK1111" s="253"/>
      <c r="QBL1111" s="253"/>
      <c r="QBM1111" s="253"/>
      <c r="QBN1111" s="253"/>
      <c r="QBO1111" s="253"/>
      <c r="QBP1111" s="253"/>
      <c r="QBQ1111" s="253"/>
      <c r="QBR1111" s="253"/>
      <c r="QBS1111" s="253"/>
      <c r="QBT1111" s="253"/>
      <c r="QBU1111" s="253"/>
      <c r="QBV1111" s="253"/>
      <c r="QBW1111" s="253"/>
      <c r="QBX1111" s="253"/>
      <c r="QBY1111" s="253"/>
      <c r="QBZ1111" s="253"/>
      <c r="QCA1111" s="253"/>
      <c r="QCB1111" s="253"/>
      <c r="QCC1111" s="253"/>
      <c r="QCD1111" s="253"/>
      <c r="QCE1111" s="253"/>
      <c r="QCF1111" s="253"/>
      <c r="QCG1111" s="253"/>
      <c r="QCH1111" s="253"/>
      <c r="QCI1111" s="253"/>
      <c r="QCJ1111" s="253"/>
      <c r="QCK1111" s="253"/>
      <c r="QCL1111" s="253"/>
      <c r="QCM1111" s="253"/>
      <c r="QCN1111" s="253"/>
      <c r="QCO1111" s="253"/>
      <c r="QCP1111" s="253"/>
      <c r="QCQ1111" s="253"/>
      <c r="QCR1111" s="253"/>
      <c r="QCS1111" s="253"/>
      <c r="QCT1111" s="253"/>
      <c r="QCU1111" s="253"/>
      <c r="QCV1111" s="253"/>
      <c r="QCW1111" s="253"/>
      <c r="QCX1111" s="253"/>
      <c r="QCY1111" s="253"/>
      <c r="QCZ1111" s="253"/>
      <c r="QDA1111" s="253"/>
      <c r="QDB1111" s="253"/>
      <c r="QDC1111" s="253"/>
      <c r="QDD1111" s="253"/>
      <c r="QDE1111" s="253"/>
      <c r="QDF1111" s="253"/>
      <c r="QDG1111" s="253"/>
      <c r="QDH1111" s="253"/>
      <c r="QDI1111" s="253"/>
      <c r="QDJ1111" s="253"/>
      <c r="QDK1111" s="253"/>
      <c r="QDL1111" s="253"/>
      <c r="QDM1111" s="253"/>
      <c r="QDN1111" s="253"/>
      <c r="QDO1111" s="253"/>
      <c r="QDP1111" s="253"/>
      <c r="QDQ1111" s="253"/>
      <c r="QDR1111" s="253"/>
      <c r="QDS1111" s="253"/>
      <c r="QDT1111" s="253"/>
      <c r="QDU1111" s="253"/>
      <c r="QDV1111" s="253"/>
      <c r="QDW1111" s="253"/>
      <c r="QDX1111" s="253"/>
      <c r="QDY1111" s="253"/>
      <c r="QDZ1111" s="253"/>
      <c r="QEA1111" s="253"/>
      <c r="QEB1111" s="253"/>
      <c r="QEC1111" s="253"/>
      <c r="QED1111" s="253"/>
      <c r="QEE1111" s="253"/>
      <c r="QEF1111" s="253"/>
      <c r="QEG1111" s="253"/>
      <c r="QEH1111" s="253"/>
      <c r="QEI1111" s="253"/>
      <c r="QEJ1111" s="253"/>
      <c r="QEK1111" s="253"/>
      <c r="QEL1111" s="253"/>
      <c r="QEM1111" s="253"/>
      <c r="QEN1111" s="253"/>
      <c r="QEO1111" s="253"/>
      <c r="QEP1111" s="253"/>
      <c r="QEQ1111" s="253"/>
      <c r="QER1111" s="253"/>
      <c r="QES1111" s="253"/>
      <c r="QET1111" s="253"/>
      <c r="QEU1111" s="253"/>
      <c r="QEV1111" s="253"/>
      <c r="QEW1111" s="253"/>
      <c r="QEX1111" s="253"/>
      <c r="QEY1111" s="253"/>
      <c r="QEZ1111" s="253"/>
      <c r="QFA1111" s="253"/>
      <c r="QFB1111" s="253"/>
      <c r="QFC1111" s="253"/>
      <c r="QFD1111" s="253"/>
      <c r="QFE1111" s="253"/>
      <c r="QFF1111" s="253"/>
      <c r="QFG1111" s="253"/>
      <c r="QFH1111" s="253"/>
      <c r="QFI1111" s="253"/>
      <c r="QFJ1111" s="253"/>
      <c r="QFK1111" s="253"/>
      <c r="QFL1111" s="253"/>
      <c r="QFM1111" s="253"/>
      <c r="QFN1111" s="253"/>
      <c r="QFO1111" s="253"/>
      <c r="QFP1111" s="253"/>
      <c r="QFQ1111" s="253"/>
      <c r="QFR1111" s="253"/>
      <c r="QFS1111" s="253"/>
      <c r="QFT1111" s="253"/>
      <c r="QFU1111" s="253"/>
      <c r="QFV1111" s="253"/>
      <c r="QFW1111" s="253"/>
      <c r="QFX1111" s="253"/>
      <c r="QFY1111" s="253"/>
      <c r="QFZ1111" s="253"/>
      <c r="QGA1111" s="253"/>
      <c r="QGB1111" s="253"/>
      <c r="QGC1111" s="253"/>
      <c r="QGD1111" s="253"/>
      <c r="QGE1111" s="253"/>
      <c r="QGF1111" s="253"/>
      <c r="QGG1111" s="253"/>
      <c r="QGH1111" s="253"/>
      <c r="QGI1111" s="253"/>
      <c r="QGJ1111" s="253"/>
      <c r="QGK1111" s="253"/>
      <c r="QGL1111" s="253"/>
      <c r="QGM1111" s="253"/>
      <c r="QGN1111" s="253"/>
      <c r="QGO1111" s="253"/>
      <c r="QGP1111" s="253"/>
      <c r="QGQ1111" s="253"/>
      <c r="QGR1111" s="253"/>
      <c r="QGS1111" s="253"/>
      <c r="QGT1111" s="253"/>
      <c r="QGU1111" s="253"/>
      <c r="QGV1111" s="253"/>
      <c r="QGW1111" s="253"/>
      <c r="QGX1111" s="253"/>
      <c r="QGY1111" s="253"/>
      <c r="QGZ1111" s="253"/>
      <c r="QHA1111" s="253"/>
      <c r="QHB1111" s="253"/>
      <c r="QHC1111" s="253"/>
      <c r="QHD1111" s="253"/>
      <c r="QHE1111" s="253"/>
      <c r="QHF1111" s="253"/>
      <c r="QHG1111" s="253"/>
      <c r="QHH1111" s="253"/>
      <c r="QHI1111" s="253"/>
      <c r="QHJ1111" s="253"/>
      <c r="QHK1111" s="253"/>
      <c r="QHL1111" s="253"/>
      <c r="QHM1111" s="253"/>
      <c r="QHN1111" s="253"/>
      <c r="QHO1111" s="253"/>
      <c r="QHP1111" s="253"/>
      <c r="QHQ1111" s="253"/>
      <c r="QHR1111" s="253"/>
      <c r="QHS1111" s="253"/>
      <c r="QHT1111" s="253"/>
      <c r="QHU1111" s="253"/>
      <c r="QHV1111" s="253"/>
      <c r="QHW1111" s="253"/>
      <c r="QHX1111" s="253"/>
      <c r="QHY1111" s="253"/>
      <c r="QHZ1111" s="253"/>
      <c r="QIA1111" s="253"/>
      <c r="QIB1111" s="253"/>
      <c r="QIC1111" s="253"/>
      <c r="QID1111" s="253"/>
      <c r="QIE1111" s="253"/>
      <c r="QIF1111" s="253"/>
      <c r="QIG1111" s="253"/>
      <c r="QIH1111" s="253"/>
      <c r="QII1111" s="253"/>
      <c r="QIJ1111" s="253"/>
      <c r="QIK1111" s="253"/>
      <c r="QIL1111" s="253"/>
      <c r="QIM1111" s="253"/>
      <c r="QIN1111" s="253"/>
      <c r="QIO1111" s="253"/>
      <c r="QIP1111" s="253"/>
      <c r="QIQ1111" s="253"/>
      <c r="QIR1111" s="253"/>
      <c r="QIS1111" s="253"/>
      <c r="QIT1111" s="253"/>
      <c r="QIU1111" s="253"/>
      <c r="QIV1111" s="253"/>
      <c r="QIW1111" s="253"/>
      <c r="QIX1111" s="253"/>
      <c r="QIY1111" s="253"/>
      <c r="QIZ1111" s="253"/>
      <c r="QJA1111" s="253"/>
      <c r="QJB1111" s="253"/>
      <c r="QJC1111" s="253"/>
      <c r="QJD1111" s="253"/>
      <c r="QJE1111" s="253"/>
      <c r="QJF1111" s="253"/>
      <c r="QJG1111" s="253"/>
      <c r="QJH1111" s="253"/>
      <c r="QJI1111" s="253"/>
      <c r="QJJ1111" s="253"/>
      <c r="QJK1111" s="253"/>
      <c r="QJL1111" s="253"/>
      <c r="QJM1111" s="253"/>
      <c r="QJN1111" s="253"/>
      <c r="QJO1111" s="253"/>
      <c r="QJP1111" s="253"/>
      <c r="QJQ1111" s="253"/>
      <c r="QJR1111" s="253"/>
      <c r="QJS1111" s="253"/>
      <c r="QJT1111" s="253"/>
      <c r="QJU1111" s="253"/>
      <c r="QJV1111" s="253"/>
      <c r="QJW1111" s="253"/>
      <c r="QJX1111" s="253"/>
      <c r="QJY1111" s="253"/>
      <c r="QJZ1111" s="253"/>
      <c r="QKA1111" s="253"/>
      <c r="QKB1111" s="253"/>
      <c r="QKC1111" s="253"/>
      <c r="QKD1111" s="253"/>
      <c r="QKE1111" s="253"/>
      <c r="QKF1111" s="253"/>
      <c r="QKG1111" s="253"/>
      <c r="QKH1111" s="253"/>
      <c r="QKI1111" s="253"/>
      <c r="QKJ1111" s="253"/>
      <c r="QKK1111" s="253"/>
      <c r="QKL1111" s="253"/>
      <c r="QKM1111" s="253"/>
      <c r="QKN1111" s="253"/>
      <c r="QKO1111" s="253"/>
      <c r="QKP1111" s="253"/>
      <c r="QKQ1111" s="253"/>
      <c r="QKR1111" s="253"/>
      <c r="QKS1111" s="253"/>
      <c r="QKT1111" s="253"/>
      <c r="QKU1111" s="253"/>
      <c r="QKV1111" s="253"/>
      <c r="QKW1111" s="253"/>
      <c r="QKX1111" s="253"/>
      <c r="QKY1111" s="253"/>
      <c r="QKZ1111" s="253"/>
      <c r="QLA1111" s="253"/>
      <c r="QLB1111" s="253"/>
      <c r="QLC1111" s="253"/>
      <c r="QLD1111" s="253"/>
      <c r="QLE1111" s="253"/>
      <c r="QLF1111" s="253"/>
      <c r="QLG1111" s="253"/>
      <c r="QLH1111" s="253"/>
      <c r="QLI1111" s="253"/>
      <c r="QLJ1111" s="253"/>
      <c r="QLK1111" s="253"/>
      <c r="QLL1111" s="253"/>
      <c r="QLM1111" s="253"/>
      <c r="QLN1111" s="253"/>
      <c r="QLO1111" s="253"/>
      <c r="QLP1111" s="253"/>
      <c r="QLQ1111" s="253"/>
      <c r="QLR1111" s="253"/>
      <c r="QLS1111" s="253"/>
      <c r="QLT1111" s="253"/>
      <c r="QLU1111" s="253"/>
      <c r="QLV1111" s="253"/>
      <c r="QLW1111" s="253"/>
      <c r="QLX1111" s="253"/>
      <c r="QLY1111" s="253"/>
      <c r="QLZ1111" s="253"/>
      <c r="QMA1111" s="253"/>
      <c r="QMB1111" s="253"/>
      <c r="QMC1111" s="253"/>
      <c r="QMD1111" s="253"/>
      <c r="QME1111" s="253"/>
      <c r="QMF1111" s="253"/>
      <c r="QMG1111" s="253"/>
      <c r="QMH1111" s="253"/>
      <c r="QMI1111" s="253"/>
      <c r="QMJ1111" s="253"/>
      <c r="QMK1111" s="253"/>
      <c r="QML1111" s="253"/>
      <c r="QMM1111" s="253"/>
      <c r="QMN1111" s="253"/>
      <c r="QMO1111" s="253"/>
      <c r="QMP1111" s="253"/>
      <c r="QMQ1111" s="253"/>
      <c r="QMR1111" s="253"/>
      <c r="QMS1111" s="253"/>
      <c r="QMT1111" s="253"/>
      <c r="QMU1111" s="253"/>
      <c r="QMV1111" s="253"/>
      <c r="QMW1111" s="253"/>
      <c r="QMX1111" s="253"/>
      <c r="QMY1111" s="253"/>
      <c r="QMZ1111" s="253"/>
      <c r="QNA1111" s="253"/>
      <c r="QNB1111" s="253"/>
      <c r="QNC1111" s="253"/>
      <c r="QND1111" s="253"/>
      <c r="QNE1111" s="253"/>
      <c r="QNF1111" s="253"/>
      <c r="QNG1111" s="253"/>
      <c r="QNH1111" s="253"/>
      <c r="QNI1111" s="253"/>
      <c r="QNJ1111" s="253"/>
      <c r="QNK1111" s="253"/>
      <c r="QNL1111" s="253"/>
      <c r="QNM1111" s="253"/>
      <c r="QNN1111" s="253"/>
      <c r="QNO1111" s="253"/>
      <c r="QNP1111" s="253"/>
      <c r="QNQ1111" s="253"/>
      <c r="QNR1111" s="253"/>
      <c r="QNS1111" s="253"/>
      <c r="QNT1111" s="253"/>
      <c r="QNU1111" s="253"/>
      <c r="QNV1111" s="253"/>
      <c r="QNW1111" s="253"/>
      <c r="QNX1111" s="253"/>
      <c r="QNY1111" s="253"/>
      <c r="QNZ1111" s="253"/>
      <c r="QOA1111" s="253"/>
      <c r="QOB1111" s="253"/>
      <c r="QOC1111" s="253"/>
      <c r="QOD1111" s="253"/>
      <c r="QOE1111" s="253"/>
      <c r="QOF1111" s="253"/>
      <c r="QOG1111" s="253"/>
      <c r="QOH1111" s="253"/>
      <c r="QOI1111" s="253"/>
      <c r="QOJ1111" s="253"/>
      <c r="QOK1111" s="253"/>
      <c r="QOL1111" s="253"/>
      <c r="QOM1111" s="253"/>
      <c r="QON1111" s="253"/>
      <c r="QOO1111" s="253"/>
      <c r="QOP1111" s="253"/>
      <c r="QOQ1111" s="253"/>
      <c r="QOR1111" s="253"/>
      <c r="QOS1111" s="253"/>
      <c r="QOT1111" s="253"/>
      <c r="QOU1111" s="253"/>
      <c r="QOV1111" s="253"/>
      <c r="QOW1111" s="253"/>
      <c r="QOX1111" s="253"/>
      <c r="QOY1111" s="253"/>
      <c r="QOZ1111" s="253"/>
      <c r="QPA1111" s="253"/>
      <c r="QPB1111" s="253"/>
      <c r="QPC1111" s="253"/>
      <c r="QPD1111" s="253"/>
      <c r="QPE1111" s="253"/>
      <c r="QPF1111" s="253"/>
      <c r="QPG1111" s="253"/>
      <c r="QPH1111" s="253"/>
      <c r="QPI1111" s="253"/>
      <c r="QPJ1111" s="253"/>
      <c r="QPK1111" s="253"/>
      <c r="QPL1111" s="253"/>
      <c r="QPM1111" s="253"/>
      <c r="QPN1111" s="253"/>
      <c r="QPO1111" s="253"/>
      <c r="QPP1111" s="253"/>
      <c r="QPQ1111" s="253"/>
      <c r="QPR1111" s="253"/>
      <c r="QPS1111" s="253"/>
      <c r="QPT1111" s="253"/>
      <c r="QPU1111" s="253"/>
      <c r="QPV1111" s="253"/>
      <c r="QPW1111" s="253"/>
      <c r="QPX1111" s="253"/>
      <c r="QPY1111" s="253"/>
      <c r="QPZ1111" s="253"/>
      <c r="QQA1111" s="253"/>
      <c r="QQB1111" s="253"/>
      <c r="QQC1111" s="253"/>
      <c r="QQD1111" s="253"/>
      <c r="QQE1111" s="253"/>
      <c r="QQF1111" s="253"/>
      <c r="QQG1111" s="253"/>
      <c r="QQH1111" s="253"/>
      <c r="QQI1111" s="253"/>
      <c r="QQJ1111" s="253"/>
      <c r="QQK1111" s="253"/>
      <c r="QQL1111" s="253"/>
      <c r="QQM1111" s="253"/>
      <c r="QQN1111" s="253"/>
      <c r="QQO1111" s="253"/>
      <c r="QQP1111" s="253"/>
      <c r="QQQ1111" s="253"/>
      <c r="QQR1111" s="253"/>
      <c r="QQS1111" s="253"/>
      <c r="QQT1111" s="253"/>
      <c r="QQU1111" s="253"/>
      <c r="QQV1111" s="253"/>
      <c r="QQW1111" s="253"/>
      <c r="QQX1111" s="253"/>
      <c r="QQY1111" s="253"/>
      <c r="QQZ1111" s="253"/>
      <c r="QRA1111" s="253"/>
      <c r="QRB1111" s="253"/>
      <c r="QRC1111" s="253"/>
      <c r="QRD1111" s="253"/>
      <c r="QRE1111" s="253"/>
      <c r="QRF1111" s="253"/>
      <c r="QRG1111" s="253"/>
      <c r="QRH1111" s="253"/>
      <c r="QRI1111" s="253"/>
      <c r="QRJ1111" s="253"/>
      <c r="QRK1111" s="253"/>
      <c r="QRL1111" s="253"/>
      <c r="QRM1111" s="253"/>
      <c r="QRN1111" s="253"/>
      <c r="QRO1111" s="253"/>
      <c r="QRP1111" s="253"/>
      <c r="QRQ1111" s="253"/>
      <c r="QRR1111" s="253"/>
      <c r="QRS1111" s="253"/>
      <c r="QRT1111" s="253"/>
      <c r="QRU1111" s="253"/>
      <c r="QRV1111" s="253"/>
      <c r="QRW1111" s="253"/>
      <c r="QRX1111" s="253"/>
      <c r="QRY1111" s="253"/>
      <c r="QRZ1111" s="253"/>
      <c r="QSA1111" s="253"/>
      <c r="QSB1111" s="253"/>
      <c r="QSC1111" s="253"/>
      <c r="QSD1111" s="253"/>
      <c r="QSE1111" s="253"/>
      <c r="QSF1111" s="253"/>
      <c r="QSG1111" s="253"/>
      <c r="QSH1111" s="253"/>
      <c r="QSI1111" s="253"/>
      <c r="QSJ1111" s="253"/>
      <c r="QSK1111" s="253"/>
      <c r="QSL1111" s="253"/>
      <c r="QSM1111" s="253"/>
      <c r="QSN1111" s="253"/>
      <c r="QSO1111" s="253"/>
      <c r="QSP1111" s="253"/>
      <c r="QSQ1111" s="253"/>
      <c r="QSR1111" s="253"/>
      <c r="QSS1111" s="253"/>
      <c r="QST1111" s="253"/>
      <c r="QSU1111" s="253"/>
      <c r="QSV1111" s="253"/>
      <c r="QSW1111" s="253"/>
      <c r="QSX1111" s="253"/>
      <c r="QSY1111" s="253"/>
      <c r="QSZ1111" s="253"/>
      <c r="QTA1111" s="253"/>
      <c r="QTB1111" s="253"/>
      <c r="QTC1111" s="253"/>
      <c r="QTD1111" s="253"/>
      <c r="QTE1111" s="253"/>
      <c r="QTF1111" s="253"/>
      <c r="QTG1111" s="253"/>
      <c r="QTH1111" s="253"/>
      <c r="QTI1111" s="253"/>
      <c r="QTJ1111" s="253"/>
      <c r="QTK1111" s="253"/>
      <c r="QTL1111" s="253"/>
      <c r="QTM1111" s="253"/>
      <c r="QTN1111" s="253"/>
      <c r="QTO1111" s="253"/>
      <c r="QTP1111" s="253"/>
      <c r="QTQ1111" s="253"/>
      <c r="QTR1111" s="253"/>
      <c r="QTS1111" s="253"/>
      <c r="QTT1111" s="253"/>
      <c r="QTU1111" s="253"/>
      <c r="QTV1111" s="253"/>
      <c r="QTW1111" s="253"/>
      <c r="QTX1111" s="253"/>
      <c r="QTY1111" s="253"/>
      <c r="QTZ1111" s="253"/>
      <c r="QUA1111" s="253"/>
      <c r="QUB1111" s="253"/>
      <c r="QUC1111" s="253"/>
      <c r="QUD1111" s="253"/>
      <c r="QUE1111" s="253"/>
      <c r="QUF1111" s="253"/>
      <c r="QUG1111" s="253"/>
      <c r="QUH1111" s="253"/>
      <c r="QUI1111" s="253"/>
      <c r="QUJ1111" s="253"/>
      <c r="QUK1111" s="253"/>
      <c r="QUL1111" s="253"/>
      <c r="QUM1111" s="253"/>
      <c r="QUN1111" s="253"/>
      <c r="QUO1111" s="253"/>
      <c r="QUP1111" s="253"/>
      <c r="QUQ1111" s="253"/>
      <c r="QUR1111" s="253"/>
      <c r="QUS1111" s="253"/>
      <c r="QUT1111" s="253"/>
      <c r="QUU1111" s="253"/>
      <c r="QUV1111" s="253"/>
      <c r="QUW1111" s="253"/>
      <c r="QUX1111" s="253"/>
      <c r="QUY1111" s="253"/>
      <c r="QUZ1111" s="253"/>
      <c r="QVA1111" s="253"/>
      <c r="QVB1111" s="253"/>
      <c r="QVC1111" s="253"/>
      <c r="QVD1111" s="253"/>
      <c r="QVE1111" s="253"/>
      <c r="QVF1111" s="253"/>
      <c r="QVG1111" s="253"/>
      <c r="QVH1111" s="253"/>
      <c r="QVI1111" s="253"/>
      <c r="QVJ1111" s="253"/>
      <c r="QVK1111" s="253"/>
      <c r="QVL1111" s="253"/>
      <c r="QVM1111" s="253"/>
      <c r="QVN1111" s="253"/>
      <c r="QVO1111" s="253"/>
      <c r="QVP1111" s="253"/>
      <c r="QVQ1111" s="253"/>
      <c r="QVR1111" s="253"/>
      <c r="QVS1111" s="253"/>
      <c r="QVT1111" s="253"/>
      <c r="QVU1111" s="253"/>
      <c r="QVV1111" s="253"/>
      <c r="QVW1111" s="253"/>
      <c r="QVX1111" s="253"/>
      <c r="QVY1111" s="253"/>
      <c r="QVZ1111" s="253"/>
      <c r="QWA1111" s="253"/>
      <c r="QWB1111" s="253"/>
      <c r="QWC1111" s="253"/>
      <c r="QWD1111" s="253"/>
      <c r="QWE1111" s="253"/>
      <c r="QWF1111" s="253"/>
      <c r="QWG1111" s="253"/>
      <c r="QWH1111" s="253"/>
      <c r="QWI1111" s="253"/>
      <c r="QWJ1111" s="253"/>
      <c r="QWK1111" s="253"/>
      <c r="QWL1111" s="253"/>
      <c r="QWM1111" s="253"/>
      <c r="QWN1111" s="253"/>
      <c r="QWO1111" s="253"/>
      <c r="QWP1111" s="253"/>
      <c r="QWQ1111" s="253"/>
      <c r="QWR1111" s="253"/>
      <c r="QWS1111" s="253"/>
      <c r="QWT1111" s="253"/>
      <c r="QWU1111" s="253"/>
      <c r="QWV1111" s="253"/>
      <c r="QWW1111" s="253"/>
      <c r="QWX1111" s="253"/>
      <c r="QWY1111" s="253"/>
      <c r="QWZ1111" s="253"/>
      <c r="QXA1111" s="253"/>
      <c r="QXB1111" s="253"/>
      <c r="QXC1111" s="253"/>
      <c r="QXD1111" s="253"/>
      <c r="QXE1111" s="253"/>
      <c r="QXF1111" s="253"/>
      <c r="QXG1111" s="253"/>
      <c r="QXH1111" s="253"/>
      <c r="QXI1111" s="253"/>
      <c r="QXJ1111" s="253"/>
      <c r="QXK1111" s="253"/>
      <c r="QXL1111" s="253"/>
      <c r="QXM1111" s="253"/>
      <c r="QXN1111" s="253"/>
      <c r="QXO1111" s="253"/>
      <c r="QXP1111" s="253"/>
      <c r="QXQ1111" s="253"/>
      <c r="QXR1111" s="253"/>
      <c r="QXS1111" s="253"/>
      <c r="QXT1111" s="253"/>
      <c r="QXU1111" s="253"/>
      <c r="QXV1111" s="253"/>
      <c r="QXW1111" s="253"/>
      <c r="QXX1111" s="253"/>
      <c r="QXY1111" s="253"/>
      <c r="QXZ1111" s="253"/>
      <c r="QYA1111" s="253"/>
      <c r="QYB1111" s="253"/>
      <c r="QYC1111" s="253"/>
      <c r="QYD1111" s="253"/>
      <c r="QYE1111" s="253"/>
      <c r="QYF1111" s="253"/>
      <c r="QYG1111" s="253"/>
      <c r="QYH1111" s="253"/>
      <c r="QYI1111" s="253"/>
      <c r="QYJ1111" s="253"/>
      <c r="QYK1111" s="253"/>
      <c r="QYL1111" s="253"/>
      <c r="QYM1111" s="253"/>
      <c r="QYN1111" s="253"/>
      <c r="QYO1111" s="253"/>
      <c r="QYP1111" s="253"/>
      <c r="QYQ1111" s="253"/>
      <c r="QYR1111" s="253"/>
      <c r="QYS1111" s="253"/>
      <c r="QYT1111" s="253"/>
      <c r="QYU1111" s="253"/>
      <c r="QYV1111" s="253"/>
      <c r="QYW1111" s="253"/>
      <c r="QYX1111" s="253"/>
      <c r="QYY1111" s="253"/>
      <c r="QYZ1111" s="253"/>
      <c r="QZA1111" s="253"/>
      <c r="QZB1111" s="253"/>
      <c r="QZC1111" s="253"/>
      <c r="QZD1111" s="253"/>
      <c r="QZE1111" s="253"/>
      <c r="QZF1111" s="253"/>
      <c r="QZG1111" s="253"/>
      <c r="QZH1111" s="253"/>
      <c r="QZI1111" s="253"/>
      <c r="QZJ1111" s="253"/>
      <c r="QZK1111" s="253"/>
      <c r="QZL1111" s="253"/>
      <c r="QZM1111" s="253"/>
      <c r="QZN1111" s="253"/>
      <c r="QZO1111" s="253"/>
      <c r="QZP1111" s="253"/>
      <c r="QZQ1111" s="253"/>
      <c r="QZR1111" s="253"/>
      <c r="QZS1111" s="253"/>
      <c r="QZT1111" s="253"/>
      <c r="QZU1111" s="253"/>
      <c r="QZV1111" s="253"/>
      <c r="QZW1111" s="253"/>
      <c r="QZX1111" s="253"/>
      <c r="QZY1111" s="253"/>
      <c r="QZZ1111" s="253"/>
      <c r="RAA1111" s="253"/>
      <c r="RAB1111" s="253"/>
      <c r="RAC1111" s="253"/>
      <c r="RAD1111" s="253"/>
      <c r="RAE1111" s="253"/>
      <c r="RAF1111" s="253"/>
      <c r="RAG1111" s="253"/>
      <c r="RAH1111" s="253"/>
      <c r="RAI1111" s="253"/>
      <c r="RAJ1111" s="253"/>
      <c r="RAK1111" s="253"/>
      <c r="RAL1111" s="253"/>
      <c r="RAM1111" s="253"/>
      <c r="RAN1111" s="253"/>
      <c r="RAO1111" s="253"/>
      <c r="RAP1111" s="253"/>
      <c r="RAQ1111" s="253"/>
      <c r="RAR1111" s="253"/>
      <c r="RAS1111" s="253"/>
      <c r="RAT1111" s="253"/>
      <c r="RAU1111" s="253"/>
      <c r="RAV1111" s="253"/>
      <c r="RAW1111" s="253"/>
      <c r="RAX1111" s="253"/>
      <c r="RAY1111" s="253"/>
      <c r="RAZ1111" s="253"/>
      <c r="RBA1111" s="253"/>
      <c r="RBB1111" s="253"/>
      <c r="RBC1111" s="253"/>
      <c r="RBD1111" s="253"/>
      <c r="RBE1111" s="253"/>
      <c r="RBF1111" s="253"/>
      <c r="RBG1111" s="253"/>
      <c r="RBH1111" s="253"/>
      <c r="RBI1111" s="253"/>
      <c r="RBJ1111" s="253"/>
      <c r="RBK1111" s="253"/>
      <c r="RBL1111" s="253"/>
      <c r="RBM1111" s="253"/>
      <c r="RBN1111" s="253"/>
      <c r="RBO1111" s="253"/>
      <c r="RBP1111" s="253"/>
      <c r="RBQ1111" s="253"/>
      <c r="RBR1111" s="253"/>
      <c r="RBS1111" s="253"/>
      <c r="RBT1111" s="253"/>
      <c r="RBU1111" s="253"/>
      <c r="RBV1111" s="253"/>
      <c r="RBW1111" s="253"/>
      <c r="RBX1111" s="253"/>
      <c r="RBY1111" s="253"/>
      <c r="RBZ1111" s="253"/>
      <c r="RCA1111" s="253"/>
      <c r="RCB1111" s="253"/>
      <c r="RCC1111" s="253"/>
      <c r="RCD1111" s="253"/>
      <c r="RCE1111" s="253"/>
      <c r="RCF1111" s="253"/>
      <c r="RCG1111" s="253"/>
      <c r="RCH1111" s="253"/>
      <c r="RCI1111" s="253"/>
      <c r="RCJ1111" s="253"/>
      <c r="RCK1111" s="253"/>
      <c r="RCL1111" s="253"/>
      <c r="RCM1111" s="253"/>
      <c r="RCN1111" s="253"/>
      <c r="RCO1111" s="253"/>
      <c r="RCP1111" s="253"/>
      <c r="RCQ1111" s="253"/>
      <c r="RCR1111" s="253"/>
      <c r="RCS1111" s="253"/>
      <c r="RCT1111" s="253"/>
      <c r="RCU1111" s="253"/>
      <c r="RCV1111" s="253"/>
      <c r="RCW1111" s="253"/>
      <c r="RCX1111" s="253"/>
      <c r="RCY1111" s="253"/>
      <c r="RCZ1111" s="253"/>
      <c r="RDA1111" s="253"/>
      <c r="RDB1111" s="253"/>
      <c r="RDC1111" s="253"/>
      <c r="RDD1111" s="253"/>
      <c r="RDE1111" s="253"/>
      <c r="RDF1111" s="253"/>
      <c r="RDG1111" s="253"/>
      <c r="RDH1111" s="253"/>
      <c r="RDI1111" s="253"/>
      <c r="RDJ1111" s="253"/>
      <c r="RDK1111" s="253"/>
      <c r="RDL1111" s="253"/>
      <c r="RDM1111" s="253"/>
      <c r="RDN1111" s="253"/>
      <c r="RDO1111" s="253"/>
      <c r="RDP1111" s="253"/>
      <c r="RDQ1111" s="253"/>
      <c r="RDR1111" s="253"/>
      <c r="RDS1111" s="253"/>
      <c r="RDT1111" s="253"/>
      <c r="RDU1111" s="253"/>
      <c r="RDV1111" s="253"/>
      <c r="RDW1111" s="253"/>
      <c r="RDX1111" s="253"/>
      <c r="RDY1111" s="253"/>
      <c r="RDZ1111" s="253"/>
      <c r="REA1111" s="253"/>
      <c r="REB1111" s="253"/>
      <c r="REC1111" s="253"/>
      <c r="RED1111" s="253"/>
      <c r="REE1111" s="253"/>
      <c r="REF1111" s="253"/>
      <c r="REG1111" s="253"/>
      <c r="REH1111" s="253"/>
      <c r="REI1111" s="253"/>
      <c r="REJ1111" s="253"/>
      <c r="REK1111" s="253"/>
      <c r="REL1111" s="253"/>
      <c r="REM1111" s="253"/>
      <c r="REN1111" s="253"/>
      <c r="REO1111" s="253"/>
      <c r="REP1111" s="253"/>
      <c r="REQ1111" s="253"/>
      <c r="RER1111" s="253"/>
      <c r="RES1111" s="253"/>
      <c r="RET1111" s="253"/>
      <c r="REU1111" s="253"/>
      <c r="REV1111" s="253"/>
      <c r="REW1111" s="253"/>
      <c r="REX1111" s="253"/>
      <c r="REY1111" s="253"/>
      <c r="REZ1111" s="253"/>
      <c r="RFA1111" s="253"/>
      <c r="RFB1111" s="253"/>
      <c r="RFC1111" s="253"/>
      <c r="RFD1111" s="253"/>
      <c r="RFE1111" s="253"/>
      <c r="RFF1111" s="253"/>
      <c r="RFG1111" s="253"/>
      <c r="RFH1111" s="253"/>
      <c r="RFI1111" s="253"/>
      <c r="RFJ1111" s="253"/>
      <c r="RFK1111" s="253"/>
      <c r="RFL1111" s="253"/>
      <c r="RFM1111" s="253"/>
      <c r="RFN1111" s="253"/>
      <c r="RFO1111" s="253"/>
      <c r="RFP1111" s="253"/>
      <c r="RFQ1111" s="253"/>
      <c r="RFR1111" s="253"/>
      <c r="RFS1111" s="253"/>
      <c r="RFT1111" s="253"/>
      <c r="RFU1111" s="253"/>
      <c r="RFV1111" s="253"/>
      <c r="RFW1111" s="253"/>
      <c r="RFX1111" s="253"/>
      <c r="RFY1111" s="253"/>
      <c r="RFZ1111" s="253"/>
      <c r="RGA1111" s="253"/>
      <c r="RGB1111" s="253"/>
      <c r="RGC1111" s="253"/>
      <c r="RGD1111" s="253"/>
      <c r="RGE1111" s="253"/>
      <c r="RGF1111" s="253"/>
      <c r="RGG1111" s="253"/>
      <c r="RGH1111" s="253"/>
      <c r="RGI1111" s="253"/>
      <c r="RGJ1111" s="253"/>
      <c r="RGK1111" s="253"/>
      <c r="RGL1111" s="253"/>
      <c r="RGM1111" s="253"/>
      <c r="RGN1111" s="253"/>
      <c r="RGO1111" s="253"/>
      <c r="RGP1111" s="253"/>
      <c r="RGQ1111" s="253"/>
      <c r="RGR1111" s="253"/>
      <c r="RGS1111" s="253"/>
      <c r="RGT1111" s="253"/>
      <c r="RGU1111" s="253"/>
      <c r="RGV1111" s="253"/>
      <c r="RGW1111" s="253"/>
      <c r="RGX1111" s="253"/>
      <c r="RGY1111" s="253"/>
      <c r="RGZ1111" s="253"/>
      <c r="RHA1111" s="253"/>
      <c r="RHB1111" s="253"/>
      <c r="RHC1111" s="253"/>
      <c r="RHD1111" s="253"/>
      <c r="RHE1111" s="253"/>
      <c r="RHF1111" s="253"/>
      <c r="RHG1111" s="253"/>
      <c r="RHH1111" s="253"/>
      <c r="RHI1111" s="253"/>
      <c r="RHJ1111" s="253"/>
      <c r="RHK1111" s="253"/>
      <c r="RHL1111" s="253"/>
      <c r="RHM1111" s="253"/>
      <c r="RHN1111" s="253"/>
      <c r="RHO1111" s="253"/>
      <c r="RHP1111" s="253"/>
      <c r="RHQ1111" s="253"/>
      <c r="RHR1111" s="253"/>
      <c r="RHS1111" s="253"/>
      <c r="RHT1111" s="253"/>
      <c r="RHU1111" s="253"/>
      <c r="RHV1111" s="253"/>
      <c r="RHW1111" s="253"/>
      <c r="RHX1111" s="253"/>
      <c r="RHY1111" s="253"/>
      <c r="RHZ1111" s="253"/>
      <c r="RIA1111" s="253"/>
      <c r="RIB1111" s="253"/>
      <c r="RIC1111" s="253"/>
      <c r="RID1111" s="253"/>
      <c r="RIE1111" s="253"/>
      <c r="RIF1111" s="253"/>
      <c r="RIG1111" s="253"/>
      <c r="RIH1111" s="253"/>
      <c r="RII1111" s="253"/>
      <c r="RIJ1111" s="253"/>
      <c r="RIK1111" s="253"/>
      <c r="RIL1111" s="253"/>
      <c r="RIM1111" s="253"/>
      <c r="RIN1111" s="253"/>
      <c r="RIO1111" s="253"/>
      <c r="RIP1111" s="253"/>
      <c r="RIQ1111" s="253"/>
      <c r="RIR1111" s="253"/>
      <c r="RIS1111" s="253"/>
      <c r="RIT1111" s="253"/>
      <c r="RIU1111" s="253"/>
      <c r="RIV1111" s="253"/>
      <c r="RIW1111" s="253"/>
      <c r="RIX1111" s="253"/>
      <c r="RIY1111" s="253"/>
      <c r="RIZ1111" s="253"/>
      <c r="RJA1111" s="253"/>
      <c r="RJB1111" s="253"/>
      <c r="RJC1111" s="253"/>
      <c r="RJD1111" s="253"/>
      <c r="RJE1111" s="253"/>
      <c r="RJF1111" s="253"/>
      <c r="RJG1111" s="253"/>
      <c r="RJH1111" s="253"/>
      <c r="RJI1111" s="253"/>
      <c r="RJJ1111" s="253"/>
      <c r="RJK1111" s="253"/>
      <c r="RJL1111" s="253"/>
      <c r="RJM1111" s="253"/>
      <c r="RJN1111" s="253"/>
      <c r="RJO1111" s="253"/>
      <c r="RJP1111" s="253"/>
      <c r="RJQ1111" s="253"/>
      <c r="RJR1111" s="253"/>
      <c r="RJS1111" s="253"/>
      <c r="RJT1111" s="253"/>
      <c r="RJU1111" s="253"/>
      <c r="RJV1111" s="253"/>
      <c r="RJW1111" s="253"/>
      <c r="RJX1111" s="253"/>
      <c r="RJY1111" s="253"/>
      <c r="RJZ1111" s="253"/>
      <c r="RKA1111" s="253"/>
      <c r="RKB1111" s="253"/>
      <c r="RKC1111" s="253"/>
      <c r="RKD1111" s="253"/>
      <c r="RKE1111" s="253"/>
      <c r="RKF1111" s="253"/>
      <c r="RKG1111" s="253"/>
      <c r="RKH1111" s="253"/>
      <c r="RKI1111" s="253"/>
      <c r="RKJ1111" s="253"/>
      <c r="RKK1111" s="253"/>
      <c r="RKL1111" s="253"/>
      <c r="RKM1111" s="253"/>
      <c r="RKN1111" s="253"/>
      <c r="RKO1111" s="253"/>
      <c r="RKP1111" s="253"/>
      <c r="RKQ1111" s="253"/>
      <c r="RKR1111" s="253"/>
      <c r="RKS1111" s="253"/>
      <c r="RKT1111" s="253"/>
      <c r="RKU1111" s="253"/>
      <c r="RKV1111" s="253"/>
      <c r="RKW1111" s="253"/>
      <c r="RKX1111" s="253"/>
      <c r="RKY1111" s="253"/>
      <c r="RKZ1111" s="253"/>
      <c r="RLA1111" s="253"/>
      <c r="RLB1111" s="253"/>
      <c r="RLC1111" s="253"/>
      <c r="RLD1111" s="253"/>
      <c r="RLE1111" s="253"/>
      <c r="RLF1111" s="253"/>
      <c r="RLG1111" s="253"/>
      <c r="RLH1111" s="253"/>
      <c r="RLI1111" s="253"/>
      <c r="RLJ1111" s="253"/>
      <c r="RLK1111" s="253"/>
      <c r="RLL1111" s="253"/>
      <c r="RLM1111" s="253"/>
      <c r="RLN1111" s="253"/>
      <c r="RLO1111" s="253"/>
      <c r="RLP1111" s="253"/>
      <c r="RLQ1111" s="253"/>
      <c r="RLR1111" s="253"/>
      <c r="RLS1111" s="253"/>
      <c r="RLT1111" s="253"/>
      <c r="RLU1111" s="253"/>
      <c r="RLV1111" s="253"/>
      <c r="RLW1111" s="253"/>
      <c r="RLX1111" s="253"/>
      <c r="RLY1111" s="253"/>
      <c r="RLZ1111" s="253"/>
      <c r="RMA1111" s="253"/>
      <c r="RMB1111" s="253"/>
      <c r="RMC1111" s="253"/>
      <c r="RMD1111" s="253"/>
      <c r="RME1111" s="253"/>
      <c r="RMF1111" s="253"/>
      <c r="RMG1111" s="253"/>
      <c r="RMH1111" s="253"/>
      <c r="RMI1111" s="253"/>
      <c r="RMJ1111" s="253"/>
      <c r="RMK1111" s="253"/>
      <c r="RML1111" s="253"/>
      <c r="RMM1111" s="253"/>
      <c r="RMN1111" s="253"/>
      <c r="RMO1111" s="253"/>
      <c r="RMP1111" s="253"/>
      <c r="RMQ1111" s="253"/>
      <c r="RMR1111" s="253"/>
      <c r="RMS1111" s="253"/>
      <c r="RMT1111" s="253"/>
      <c r="RMU1111" s="253"/>
      <c r="RMV1111" s="253"/>
      <c r="RMW1111" s="253"/>
      <c r="RMX1111" s="253"/>
      <c r="RMY1111" s="253"/>
      <c r="RMZ1111" s="253"/>
      <c r="RNA1111" s="253"/>
      <c r="RNB1111" s="253"/>
      <c r="RNC1111" s="253"/>
      <c r="RND1111" s="253"/>
      <c r="RNE1111" s="253"/>
      <c r="RNF1111" s="253"/>
      <c r="RNG1111" s="253"/>
      <c r="RNH1111" s="253"/>
      <c r="RNI1111" s="253"/>
      <c r="RNJ1111" s="253"/>
      <c r="RNK1111" s="253"/>
      <c r="RNL1111" s="253"/>
      <c r="RNM1111" s="253"/>
      <c r="RNN1111" s="253"/>
      <c r="RNO1111" s="253"/>
      <c r="RNP1111" s="253"/>
      <c r="RNQ1111" s="253"/>
      <c r="RNR1111" s="253"/>
      <c r="RNS1111" s="253"/>
      <c r="RNT1111" s="253"/>
      <c r="RNU1111" s="253"/>
      <c r="RNV1111" s="253"/>
      <c r="RNW1111" s="253"/>
      <c r="RNX1111" s="253"/>
      <c r="RNY1111" s="253"/>
      <c r="RNZ1111" s="253"/>
      <c r="ROA1111" s="253"/>
      <c r="ROB1111" s="253"/>
      <c r="ROC1111" s="253"/>
      <c r="ROD1111" s="253"/>
      <c r="ROE1111" s="253"/>
      <c r="ROF1111" s="253"/>
      <c r="ROG1111" s="253"/>
      <c r="ROH1111" s="253"/>
      <c r="ROI1111" s="253"/>
      <c r="ROJ1111" s="253"/>
      <c r="ROK1111" s="253"/>
      <c r="ROL1111" s="253"/>
      <c r="ROM1111" s="253"/>
      <c r="RON1111" s="253"/>
      <c r="ROO1111" s="253"/>
      <c r="ROP1111" s="253"/>
      <c r="ROQ1111" s="253"/>
      <c r="ROR1111" s="253"/>
      <c r="ROS1111" s="253"/>
      <c r="ROT1111" s="253"/>
      <c r="ROU1111" s="253"/>
      <c r="ROV1111" s="253"/>
      <c r="ROW1111" s="253"/>
      <c r="ROX1111" s="253"/>
      <c r="ROY1111" s="253"/>
      <c r="ROZ1111" s="253"/>
      <c r="RPA1111" s="253"/>
      <c r="RPB1111" s="253"/>
      <c r="RPC1111" s="253"/>
      <c r="RPD1111" s="253"/>
      <c r="RPE1111" s="253"/>
      <c r="RPF1111" s="253"/>
      <c r="RPG1111" s="253"/>
      <c r="RPH1111" s="253"/>
      <c r="RPI1111" s="253"/>
      <c r="RPJ1111" s="253"/>
      <c r="RPK1111" s="253"/>
      <c r="RPL1111" s="253"/>
      <c r="RPM1111" s="253"/>
      <c r="RPN1111" s="253"/>
      <c r="RPO1111" s="253"/>
      <c r="RPP1111" s="253"/>
      <c r="RPQ1111" s="253"/>
      <c r="RPR1111" s="253"/>
      <c r="RPS1111" s="253"/>
      <c r="RPT1111" s="253"/>
      <c r="RPU1111" s="253"/>
      <c r="RPV1111" s="253"/>
      <c r="RPW1111" s="253"/>
      <c r="RPX1111" s="253"/>
      <c r="RPY1111" s="253"/>
      <c r="RPZ1111" s="253"/>
      <c r="RQA1111" s="253"/>
      <c r="RQB1111" s="253"/>
      <c r="RQC1111" s="253"/>
      <c r="RQD1111" s="253"/>
      <c r="RQE1111" s="253"/>
      <c r="RQF1111" s="253"/>
      <c r="RQG1111" s="253"/>
      <c r="RQH1111" s="253"/>
      <c r="RQI1111" s="253"/>
      <c r="RQJ1111" s="253"/>
      <c r="RQK1111" s="253"/>
      <c r="RQL1111" s="253"/>
      <c r="RQM1111" s="253"/>
      <c r="RQN1111" s="253"/>
      <c r="RQO1111" s="253"/>
      <c r="RQP1111" s="253"/>
      <c r="RQQ1111" s="253"/>
      <c r="RQR1111" s="253"/>
      <c r="RQS1111" s="253"/>
      <c r="RQT1111" s="253"/>
      <c r="RQU1111" s="253"/>
      <c r="RQV1111" s="253"/>
      <c r="RQW1111" s="253"/>
      <c r="RQX1111" s="253"/>
      <c r="RQY1111" s="253"/>
      <c r="RQZ1111" s="253"/>
      <c r="RRA1111" s="253"/>
      <c r="RRB1111" s="253"/>
      <c r="RRC1111" s="253"/>
      <c r="RRD1111" s="253"/>
      <c r="RRE1111" s="253"/>
      <c r="RRF1111" s="253"/>
      <c r="RRG1111" s="253"/>
      <c r="RRH1111" s="253"/>
      <c r="RRI1111" s="253"/>
      <c r="RRJ1111" s="253"/>
      <c r="RRK1111" s="253"/>
      <c r="RRL1111" s="253"/>
      <c r="RRM1111" s="253"/>
      <c r="RRN1111" s="253"/>
      <c r="RRO1111" s="253"/>
      <c r="RRP1111" s="253"/>
      <c r="RRQ1111" s="253"/>
      <c r="RRR1111" s="253"/>
      <c r="RRS1111" s="253"/>
      <c r="RRT1111" s="253"/>
      <c r="RRU1111" s="253"/>
      <c r="RRV1111" s="253"/>
      <c r="RRW1111" s="253"/>
      <c r="RRX1111" s="253"/>
      <c r="RRY1111" s="253"/>
      <c r="RRZ1111" s="253"/>
      <c r="RSA1111" s="253"/>
      <c r="RSB1111" s="253"/>
      <c r="RSC1111" s="253"/>
      <c r="RSD1111" s="253"/>
      <c r="RSE1111" s="253"/>
      <c r="RSF1111" s="253"/>
      <c r="RSG1111" s="253"/>
      <c r="RSH1111" s="253"/>
      <c r="RSI1111" s="253"/>
      <c r="RSJ1111" s="253"/>
      <c r="RSK1111" s="253"/>
      <c r="RSL1111" s="253"/>
      <c r="RSM1111" s="253"/>
      <c r="RSN1111" s="253"/>
      <c r="RSO1111" s="253"/>
      <c r="RSP1111" s="253"/>
      <c r="RSQ1111" s="253"/>
      <c r="RSR1111" s="253"/>
      <c r="RSS1111" s="253"/>
      <c r="RST1111" s="253"/>
      <c r="RSU1111" s="253"/>
      <c r="RSV1111" s="253"/>
      <c r="RSW1111" s="253"/>
      <c r="RSX1111" s="253"/>
      <c r="RSY1111" s="253"/>
      <c r="RSZ1111" s="253"/>
      <c r="RTA1111" s="253"/>
      <c r="RTB1111" s="253"/>
      <c r="RTC1111" s="253"/>
      <c r="RTD1111" s="253"/>
      <c r="RTE1111" s="253"/>
      <c r="RTF1111" s="253"/>
      <c r="RTG1111" s="253"/>
      <c r="RTH1111" s="253"/>
      <c r="RTI1111" s="253"/>
      <c r="RTJ1111" s="253"/>
      <c r="RTK1111" s="253"/>
      <c r="RTL1111" s="253"/>
      <c r="RTM1111" s="253"/>
      <c r="RTN1111" s="253"/>
      <c r="RTO1111" s="253"/>
      <c r="RTP1111" s="253"/>
      <c r="RTQ1111" s="253"/>
      <c r="RTR1111" s="253"/>
      <c r="RTS1111" s="253"/>
      <c r="RTT1111" s="253"/>
      <c r="RTU1111" s="253"/>
      <c r="RTV1111" s="253"/>
      <c r="RTW1111" s="253"/>
      <c r="RTX1111" s="253"/>
      <c r="RTY1111" s="253"/>
      <c r="RTZ1111" s="253"/>
      <c r="RUA1111" s="253"/>
      <c r="RUB1111" s="253"/>
      <c r="RUC1111" s="253"/>
      <c r="RUD1111" s="253"/>
      <c r="RUE1111" s="253"/>
      <c r="RUF1111" s="253"/>
      <c r="RUG1111" s="253"/>
      <c r="RUH1111" s="253"/>
      <c r="RUI1111" s="253"/>
      <c r="RUJ1111" s="253"/>
      <c r="RUK1111" s="253"/>
      <c r="RUL1111" s="253"/>
      <c r="RUM1111" s="253"/>
      <c r="RUN1111" s="253"/>
      <c r="RUO1111" s="253"/>
      <c r="RUP1111" s="253"/>
      <c r="RUQ1111" s="253"/>
      <c r="RUR1111" s="253"/>
      <c r="RUS1111" s="253"/>
      <c r="RUT1111" s="253"/>
      <c r="RUU1111" s="253"/>
      <c r="RUV1111" s="253"/>
      <c r="RUW1111" s="253"/>
      <c r="RUX1111" s="253"/>
      <c r="RUY1111" s="253"/>
      <c r="RUZ1111" s="253"/>
      <c r="RVA1111" s="253"/>
      <c r="RVB1111" s="253"/>
      <c r="RVC1111" s="253"/>
      <c r="RVD1111" s="253"/>
      <c r="RVE1111" s="253"/>
      <c r="RVF1111" s="253"/>
      <c r="RVG1111" s="253"/>
      <c r="RVH1111" s="253"/>
      <c r="RVI1111" s="253"/>
      <c r="RVJ1111" s="253"/>
      <c r="RVK1111" s="253"/>
      <c r="RVL1111" s="253"/>
      <c r="RVM1111" s="253"/>
      <c r="RVN1111" s="253"/>
      <c r="RVO1111" s="253"/>
      <c r="RVP1111" s="253"/>
      <c r="RVQ1111" s="253"/>
      <c r="RVR1111" s="253"/>
      <c r="RVS1111" s="253"/>
      <c r="RVT1111" s="253"/>
      <c r="RVU1111" s="253"/>
      <c r="RVV1111" s="253"/>
      <c r="RVW1111" s="253"/>
      <c r="RVX1111" s="253"/>
      <c r="RVY1111" s="253"/>
      <c r="RVZ1111" s="253"/>
      <c r="RWA1111" s="253"/>
      <c r="RWB1111" s="253"/>
      <c r="RWC1111" s="253"/>
      <c r="RWD1111" s="253"/>
      <c r="RWE1111" s="253"/>
      <c r="RWF1111" s="253"/>
      <c r="RWG1111" s="253"/>
      <c r="RWH1111" s="253"/>
      <c r="RWI1111" s="253"/>
      <c r="RWJ1111" s="253"/>
      <c r="RWK1111" s="253"/>
      <c r="RWL1111" s="253"/>
      <c r="RWM1111" s="253"/>
      <c r="RWN1111" s="253"/>
      <c r="RWO1111" s="253"/>
      <c r="RWP1111" s="253"/>
      <c r="RWQ1111" s="253"/>
      <c r="RWR1111" s="253"/>
      <c r="RWS1111" s="253"/>
      <c r="RWT1111" s="253"/>
      <c r="RWU1111" s="253"/>
      <c r="RWV1111" s="253"/>
      <c r="RWW1111" s="253"/>
      <c r="RWX1111" s="253"/>
      <c r="RWY1111" s="253"/>
      <c r="RWZ1111" s="253"/>
      <c r="RXA1111" s="253"/>
      <c r="RXB1111" s="253"/>
      <c r="RXC1111" s="253"/>
      <c r="RXD1111" s="253"/>
      <c r="RXE1111" s="253"/>
      <c r="RXF1111" s="253"/>
      <c r="RXG1111" s="253"/>
      <c r="RXH1111" s="253"/>
      <c r="RXI1111" s="253"/>
      <c r="RXJ1111" s="253"/>
      <c r="RXK1111" s="253"/>
      <c r="RXL1111" s="253"/>
      <c r="RXM1111" s="253"/>
      <c r="RXN1111" s="253"/>
      <c r="RXO1111" s="253"/>
      <c r="RXP1111" s="253"/>
      <c r="RXQ1111" s="253"/>
      <c r="RXR1111" s="253"/>
      <c r="RXS1111" s="253"/>
      <c r="RXT1111" s="253"/>
      <c r="RXU1111" s="253"/>
      <c r="RXV1111" s="253"/>
      <c r="RXW1111" s="253"/>
      <c r="RXX1111" s="253"/>
      <c r="RXY1111" s="253"/>
      <c r="RXZ1111" s="253"/>
      <c r="RYA1111" s="253"/>
      <c r="RYB1111" s="253"/>
      <c r="RYC1111" s="253"/>
      <c r="RYD1111" s="253"/>
      <c r="RYE1111" s="253"/>
      <c r="RYF1111" s="253"/>
      <c r="RYG1111" s="253"/>
      <c r="RYH1111" s="253"/>
      <c r="RYI1111" s="253"/>
      <c r="RYJ1111" s="253"/>
      <c r="RYK1111" s="253"/>
      <c r="RYL1111" s="253"/>
      <c r="RYM1111" s="253"/>
      <c r="RYN1111" s="253"/>
      <c r="RYO1111" s="253"/>
      <c r="RYP1111" s="253"/>
      <c r="RYQ1111" s="253"/>
      <c r="RYR1111" s="253"/>
      <c r="RYS1111" s="253"/>
      <c r="RYT1111" s="253"/>
      <c r="RYU1111" s="253"/>
      <c r="RYV1111" s="253"/>
      <c r="RYW1111" s="253"/>
      <c r="RYX1111" s="253"/>
      <c r="RYY1111" s="253"/>
      <c r="RYZ1111" s="253"/>
      <c r="RZA1111" s="253"/>
      <c r="RZB1111" s="253"/>
      <c r="RZC1111" s="253"/>
      <c r="RZD1111" s="253"/>
      <c r="RZE1111" s="253"/>
      <c r="RZF1111" s="253"/>
      <c r="RZG1111" s="253"/>
      <c r="RZH1111" s="253"/>
      <c r="RZI1111" s="253"/>
      <c r="RZJ1111" s="253"/>
      <c r="RZK1111" s="253"/>
      <c r="RZL1111" s="253"/>
      <c r="RZM1111" s="253"/>
      <c r="RZN1111" s="253"/>
      <c r="RZO1111" s="253"/>
      <c r="RZP1111" s="253"/>
      <c r="RZQ1111" s="253"/>
      <c r="RZR1111" s="253"/>
      <c r="RZS1111" s="253"/>
      <c r="RZT1111" s="253"/>
      <c r="RZU1111" s="253"/>
      <c r="RZV1111" s="253"/>
      <c r="RZW1111" s="253"/>
      <c r="RZX1111" s="253"/>
      <c r="RZY1111" s="253"/>
      <c r="RZZ1111" s="253"/>
      <c r="SAA1111" s="253"/>
      <c r="SAB1111" s="253"/>
      <c r="SAC1111" s="253"/>
      <c r="SAD1111" s="253"/>
      <c r="SAE1111" s="253"/>
      <c r="SAF1111" s="253"/>
      <c r="SAG1111" s="253"/>
      <c r="SAH1111" s="253"/>
      <c r="SAI1111" s="253"/>
      <c r="SAJ1111" s="253"/>
      <c r="SAK1111" s="253"/>
      <c r="SAL1111" s="253"/>
      <c r="SAM1111" s="253"/>
      <c r="SAN1111" s="253"/>
      <c r="SAO1111" s="253"/>
      <c r="SAP1111" s="253"/>
      <c r="SAQ1111" s="253"/>
      <c r="SAR1111" s="253"/>
      <c r="SAS1111" s="253"/>
      <c r="SAT1111" s="253"/>
      <c r="SAU1111" s="253"/>
      <c r="SAV1111" s="253"/>
      <c r="SAW1111" s="253"/>
      <c r="SAX1111" s="253"/>
      <c r="SAY1111" s="253"/>
      <c r="SAZ1111" s="253"/>
      <c r="SBA1111" s="253"/>
      <c r="SBB1111" s="253"/>
      <c r="SBC1111" s="253"/>
      <c r="SBD1111" s="253"/>
      <c r="SBE1111" s="253"/>
      <c r="SBF1111" s="253"/>
      <c r="SBG1111" s="253"/>
      <c r="SBH1111" s="253"/>
      <c r="SBI1111" s="253"/>
      <c r="SBJ1111" s="253"/>
      <c r="SBK1111" s="253"/>
      <c r="SBL1111" s="253"/>
      <c r="SBM1111" s="253"/>
      <c r="SBN1111" s="253"/>
      <c r="SBO1111" s="253"/>
      <c r="SBP1111" s="253"/>
      <c r="SBQ1111" s="253"/>
      <c r="SBR1111" s="253"/>
      <c r="SBS1111" s="253"/>
      <c r="SBT1111" s="253"/>
      <c r="SBU1111" s="253"/>
      <c r="SBV1111" s="253"/>
      <c r="SBW1111" s="253"/>
      <c r="SBX1111" s="253"/>
      <c r="SBY1111" s="253"/>
      <c r="SBZ1111" s="253"/>
      <c r="SCA1111" s="253"/>
      <c r="SCB1111" s="253"/>
      <c r="SCC1111" s="253"/>
      <c r="SCD1111" s="253"/>
      <c r="SCE1111" s="253"/>
      <c r="SCF1111" s="253"/>
      <c r="SCG1111" s="253"/>
      <c r="SCH1111" s="253"/>
      <c r="SCI1111" s="253"/>
      <c r="SCJ1111" s="253"/>
      <c r="SCK1111" s="253"/>
      <c r="SCL1111" s="253"/>
      <c r="SCM1111" s="253"/>
      <c r="SCN1111" s="253"/>
      <c r="SCO1111" s="253"/>
      <c r="SCP1111" s="253"/>
      <c r="SCQ1111" s="253"/>
      <c r="SCR1111" s="253"/>
      <c r="SCS1111" s="253"/>
      <c r="SCT1111" s="253"/>
      <c r="SCU1111" s="253"/>
      <c r="SCV1111" s="253"/>
      <c r="SCW1111" s="253"/>
      <c r="SCX1111" s="253"/>
      <c r="SCY1111" s="253"/>
      <c r="SCZ1111" s="253"/>
      <c r="SDA1111" s="253"/>
      <c r="SDB1111" s="253"/>
      <c r="SDC1111" s="253"/>
      <c r="SDD1111" s="253"/>
      <c r="SDE1111" s="253"/>
      <c r="SDF1111" s="253"/>
      <c r="SDG1111" s="253"/>
      <c r="SDH1111" s="253"/>
      <c r="SDI1111" s="253"/>
      <c r="SDJ1111" s="253"/>
      <c r="SDK1111" s="253"/>
      <c r="SDL1111" s="253"/>
      <c r="SDM1111" s="253"/>
      <c r="SDN1111" s="253"/>
      <c r="SDO1111" s="253"/>
      <c r="SDP1111" s="253"/>
      <c r="SDQ1111" s="253"/>
      <c r="SDR1111" s="253"/>
      <c r="SDS1111" s="253"/>
      <c r="SDT1111" s="253"/>
      <c r="SDU1111" s="253"/>
      <c r="SDV1111" s="253"/>
      <c r="SDW1111" s="253"/>
      <c r="SDX1111" s="253"/>
      <c r="SDY1111" s="253"/>
      <c r="SDZ1111" s="253"/>
      <c r="SEA1111" s="253"/>
      <c r="SEB1111" s="253"/>
      <c r="SEC1111" s="253"/>
      <c r="SED1111" s="253"/>
      <c r="SEE1111" s="253"/>
      <c r="SEF1111" s="253"/>
      <c r="SEG1111" s="253"/>
      <c r="SEH1111" s="253"/>
      <c r="SEI1111" s="253"/>
      <c r="SEJ1111" s="253"/>
      <c r="SEK1111" s="253"/>
      <c r="SEL1111" s="253"/>
      <c r="SEM1111" s="253"/>
      <c r="SEN1111" s="253"/>
      <c r="SEO1111" s="253"/>
      <c r="SEP1111" s="253"/>
      <c r="SEQ1111" s="253"/>
      <c r="SER1111" s="253"/>
      <c r="SES1111" s="253"/>
      <c r="SET1111" s="253"/>
      <c r="SEU1111" s="253"/>
      <c r="SEV1111" s="253"/>
      <c r="SEW1111" s="253"/>
      <c r="SEX1111" s="253"/>
      <c r="SEY1111" s="253"/>
      <c r="SEZ1111" s="253"/>
      <c r="SFA1111" s="253"/>
      <c r="SFB1111" s="253"/>
      <c r="SFC1111" s="253"/>
      <c r="SFD1111" s="253"/>
      <c r="SFE1111" s="253"/>
      <c r="SFF1111" s="253"/>
      <c r="SFG1111" s="253"/>
      <c r="SFH1111" s="253"/>
      <c r="SFI1111" s="253"/>
      <c r="SFJ1111" s="253"/>
      <c r="SFK1111" s="253"/>
      <c r="SFL1111" s="253"/>
      <c r="SFM1111" s="253"/>
      <c r="SFN1111" s="253"/>
      <c r="SFO1111" s="253"/>
      <c r="SFP1111" s="253"/>
      <c r="SFQ1111" s="253"/>
      <c r="SFR1111" s="253"/>
      <c r="SFS1111" s="253"/>
      <c r="SFT1111" s="253"/>
      <c r="SFU1111" s="253"/>
      <c r="SFV1111" s="253"/>
      <c r="SFW1111" s="253"/>
      <c r="SFX1111" s="253"/>
      <c r="SFY1111" s="253"/>
      <c r="SFZ1111" s="253"/>
      <c r="SGA1111" s="253"/>
      <c r="SGB1111" s="253"/>
      <c r="SGC1111" s="253"/>
      <c r="SGD1111" s="253"/>
      <c r="SGE1111" s="253"/>
      <c r="SGF1111" s="253"/>
      <c r="SGG1111" s="253"/>
      <c r="SGH1111" s="253"/>
      <c r="SGI1111" s="253"/>
      <c r="SGJ1111" s="253"/>
      <c r="SGK1111" s="253"/>
      <c r="SGL1111" s="253"/>
      <c r="SGM1111" s="253"/>
      <c r="SGN1111" s="253"/>
      <c r="SGO1111" s="253"/>
      <c r="SGP1111" s="253"/>
      <c r="SGQ1111" s="253"/>
      <c r="SGR1111" s="253"/>
      <c r="SGS1111" s="253"/>
      <c r="SGT1111" s="253"/>
      <c r="SGU1111" s="253"/>
      <c r="SGV1111" s="253"/>
      <c r="SGW1111" s="253"/>
      <c r="SGX1111" s="253"/>
      <c r="SGY1111" s="253"/>
      <c r="SGZ1111" s="253"/>
      <c r="SHA1111" s="253"/>
      <c r="SHB1111" s="253"/>
      <c r="SHC1111" s="253"/>
      <c r="SHD1111" s="253"/>
      <c r="SHE1111" s="253"/>
      <c r="SHF1111" s="253"/>
      <c r="SHG1111" s="253"/>
      <c r="SHH1111" s="253"/>
      <c r="SHI1111" s="253"/>
      <c r="SHJ1111" s="253"/>
      <c r="SHK1111" s="253"/>
      <c r="SHL1111" s="253"/>
      <c r="SHM1111" s="253"/>
      <c r="SHN1111" s="253"/>
      <c r="SHO1111" s="253"/>
      <c r="SHP1111" s="253"/>
      <c r="SHQ1111" s="253"/>
      <c r="SHR1111" s="253"/>
      <c r="SHS1111" s="253"/>
      <c r="SHT1111" s="253"/>
      <c r="SHU1111" s="253"/>
      <c r="SHV1111" s="253"/>
      <c r="SHW1111" s="253"/>
      <c r="SHX1111" s="253"/>
      <c r="SHY1111" s="253"/>
      <c r="SHZ1111" s="253"/>
      <c r="SIA1111" s="253"/>
      <c r="SIB1111" s="253"/>
      <c r="SIC1111" s="253"/>
      <c r="SID1111" s="253"/>
      <c r="SIE1111" s="253"/>
      <c r="SIF1111" s="253"/>
      <c r="SIG1111" s="253"/>
      <c r="SIH1111" s="253"/>
      <c r="SII1111" s="253"/>
      <c r="SIJ1111" s="253"/>
      <c r="SIK1111" s="253"/>
      <c r="SIL1111" s="253"/>
      <c r="SIM1111" s="253"/>
      <c r="SIN1111" s="253"/>
      <c r="SIO1111" s="253"/>
      <c r="SIP1111" s="253"/>
      <c r="SIQ1111" s="253"/>
      <c r="SIR1111" s="253"/>
      <c r="SIS1111" s="253"/>
      <c r="SIT1111" s="253"/>
      <c r="SIU1111" s="253"/>
      <c r="SIV1111" s="253"/>
      <c r="SIW1111" s="253"/>
      <c r="SIX1111" s="253"/>
      <c r="SIY1111" s="253"/>
      <c r="SIZ1111" s="253"/>
      <c r="SJA1111" s="253"/>
      <c r="SJB1111" s="253"/>
      <c r="SJC1111" s="253"/>
      <c r="SJD1111" s="253"/>
      <c r="SJE1111" s="253"/>
      <c r="SJF1111" s="253"/>
      <c r="SJG1111" s="253"/>
      <c r="SJH1111" s="253"/>
      <c r="SJI1111" s="253"/>
      <c r="SJJ1111" s="253"/>
      <c r="SJK1111" s="253"/>
      <c r="SJL1111" s="253"/>
      <c r="SJM1111" s="253"/>
      <c r="SJN1111" s="253"/>
      <c r="SJO1111" s="253"/>
      <c r="SJP1111" s="253"/>
      <c r="SJQ1111" s="253"/>
      <c r="SJR1111" s="253"/>
      <c r="SJS1111" s="253"/>
      <c r="SJT1111" s="253"/>
      <c r="SJU1111" s="253"/>
      <c r="SJV1111" s="253"/>
      <c r="SJW1111" s="253"/>
      <c r="SJX1111" s="253"/>
      <c r="SJY1111" s="253"/>
      <c r="SJZ1111" s="253"/>
      <c r="SKA1111" s="253"/>
      <c r="SKB1111" s="253"/>
      <c r="SKC1111" s="253"/>
      <c r="SKD1111" s="253"/>
      <c r="SKE1111" s="253"/>
      <c r="SKF1111" s="253"/>
      <c r="SKG1111" s="253"/>
      <c r="SKH1111" s="253"/>
      <c r="SKI1111" s="253"/>
      <c r="SKJ1111" s="253"/>
      <c r="SKK1111" s="253"/>
      <c r="SKL1111" s="253"/>
      <c r="SKM1111" s="253"/>
      <c r="SKN1111" s="253"/>
      <c r="SKO1111" s="253"/>
      <c r="SKP1111" s="253"/>
      <c r="SKQ1111" s="253"/>
      <c r="SKR1111" s="253"/>
      <c r="SKS1111" s="253"/>
      <c r="SKT1111" s="253"/>
      <c r="SKU1111" s="253"/>
      <c r="SKV1111" s="253"/>
      <c r="SKW1111" s="253"/>
      <c r="SKX1111" s="253"/>
      <c r="SKY1111" s="253"/>
      <c r="SKZ1111" s="253"/>
      <c r="SLA1111" s="253"/>
      <c r="SLB1111" s="253"/>
      <c r="SLC1111" s="253"/>
      <c r="SLD1111" s="253"/>
      <c r="SLE1111" s="253"/>
      <c r="SLF1111" s="253"/>
      <c r="SLG1111" s="253"/>
      <c r="SLH1111" s="253"/>
      <c r="SLI1111" s="253"/>
      <c r="SLJ1111" s="253"/>
      <c r="SLK1111" s="253"/>
      <c r="SLL1111" s="253"/>
      <c r="SLM1111" s="253"/>
      <c r="SLN1111" s="253"/>
      <c r="SLO1111" s="253"/>
      <c r="SLP1111" s="253"/>
      <c r="SLQ1111" s="253"/>
      <c r="SLR1111" s="253"/>
      <c r="SLS1111" s="253"/>
      <c r="SLT1111" s="253"/>
      <c r="SLU1111" s="253"/>
      <c r="SLV1111" s="253"/>
      <c r="SLW1111" s="253"/>
      <c r="SLX1111" s="253"/>
      <c r="SLY1111" s="253"/>
      <c r="SLZ1111" s="253"/>
      <c r="SMA1111" s="253"/>
      <c r="SMB1111" s="253"/>
      <c r="SMC1111" s="253"/>
      <c r="SMD1111" s="253"/>
      <c r="SME1111" s="253"/>
      <c r="SMF1111" s="253"/>
      <c r="SMG1111" s="253"/>
      <c r="SMH1111" s="253"/>
      <c r="SMI1111" s="253"/>
      <c r="SMJ1111" s="253"/>
      <c r="SMK1111" s="253"/>
      <c r="SML1111" s="253"/>
      <c r="SMM1111" s="253"/>
      <c r="SMN1111" s="253"/>
      <c r="SMO1111" s="253"/>
      <c r="SMP1111" s="253"/>
      <c r="SMQ1111" s="253"/>
      <c r="SMR1111" s="253"/>
      <c r="SMS1111" s="253"/>
      <c r="SMT1111" s="253"/>
      <c r="SMU1111" s="253"/>
      <c r="SMV1111" s="253"/>
      <c r="SMW1111" s="253"/>
      <c r="SMX1111" s="253"/>
      <c r="SMY1111" s="253"/>
      <c r="SMZ1111" s="253"/>
      <c r="SNA1111" s="253"/>
      <c r="SNB1111" s="253"/>
      <c r="SNC1111" s="253"/>
      <c r="SND1111" s="253"/>
      <c r="SNE1111" s="253"/>
      <c r="SNF1111" s="253"/>
      <c r="SNG1111" s="253"/>
      <c r="SNH1111" s="253"/>
      <c r="SNI1111" s="253"/>
      <c r="SNJ1111" s="253"/>
      <c r="SNK1111" s="253"/>
      <c r="SNL1111" s="253"/>
      <c r="SNM1111" s="253"/>
      <c r="SNN1111" s="253"/>
      <c r="SNO1111" s="253"/>
      <c r="SNP1111" s="253"/>
      <c r="SNQ1111" s="253"/>
      <c r="SNR1111" s="253"/>
      <c r="SNS1111" s="253"/>
      <c r="SNT1111" s="253"/>
      <c r="SNU1111" s="253"/>
      <c r="SNV1111" s="253"/>
      <c r="SNW1111" s="253"/>
      <c r="SNX1111" s="253"/>
      <c r="SNY1111" s="253"/>
      <c r="SNZ1111" s="253"/>
      <c r="SOA1111" s="253"/>
      <c r="SOB1111" s="253"/>
      <c r="SOC1111" s="253"/>
      <c r="SOD1111" s="253"/>
      <c r="SOE1111" s="253"/>
      <c r="SOF1111" s="253"/>
      <c r="SOG1111" s="253"/>
      <c r="SOH1111" s="253"/>
      <c r="SOI1111" s="253"/>
      <c r="SOJ1111" s="253"/>
      <c r="SOK1111" s="253"/>
      <c r="SOL1111" s="253"/>
      <c r="SOM1111" s="253"/>
      <c r="SON1111" s="253"/>
      <c r="SOO1111" s="253"/>
      <c r="SOP1111" s="253"/>
      <c r="SOQ1111" s="253"/>
      <c r="SOR1111" s="253"/>
      <c r="SOS1111" s="253"/>
      <c r="SOT1111" s="253"/>
      <c r="SOU1111" s="253"/>
      <c r="SOV1111" s="253"/>
      <c r="SOW1111" s="253"/>
      <c r="SOX1111" s="253"/>
      <c r="SOY1111" s="253"/>
      <c r="SOZ1111" s="253"/>
      <c r="SPA1111" s="253"/>
      <c r="SPB1111" s="253"/>
      <c r="SPC1111" s="253"/>
      <c r="SPD1111" s="253"/>
      <c r="SPE1111" s="253"/>
      <c r="SPF1111" s="253"/>
      <c r="SPG1111" s="253"/>
      <c r="SPH1111" s="253"/>
      <c r="SPI1111" s="253"/>
      <c r="SPJ1111" s="253"/>
      <c r="SPK1111" s="253"/>
      <c r="SPL1111" s="253"/>
      <c r="SPM1111" s="253"/>
      <c r="SPN1111" s="253"/>
      <c r="SPO1111" s="253"/>
      <c r="SPP1111" s="253"/>
      <c r="SPQ1111" s="253"/>
      <c r="SPR1111" s="253"/>
      <c r="SPS1111" s="253"/>
      <c r="SPT1111" s="253"/>
      <c r="SPU1111" s="253"/>
      <c r="SPV1111" s="253"/>
      <c r="SPW1111" s="253"/>
      <c r="SPX1111" s="253"/>
      <c r="SPY1111" s="253"/>
      <c r="SPZ1111" s="253"/>
      <c r="SQA1111" s="253"/>
      <c r="SQB1111" s="253"/>
      <c r="SQC1111" s="253"/>
      <c r="SQD1111" s="253"/>
      <c r="SQE1111" s="253"/>
      <c r="SQF1111" s="253"/>
      <c r="SQG1111" s="253"/>
      <c r="SQH1111" s="253"/>
      <c r="SQI1111" s="253"/>
      <c r="SQJ1111" s="253"/>
      <c r="SQK1111" s="253"/>
      <c r="SQL1111" s="253"/>
      <c r="SQM1111" s="253"/>
      <c r="SQN1111" s="253"/>
      <c r="SQO1111" s="253"/>
      <c r="SQP1111" s="253"/>
      <c r="SQQ1111" s="253"/>
      <c r="SQR1111" s="253"/>
      <c r="SQS1111" s="253"/>
      <c r="SQT1111" s="253"/>
      <c r="SQU1111" s="253"/>
      <c r="SQV1111" s="253"/>
      <c r="SQW1111" s="253"/>
      <c r="SQX1111" s="253"/>
      <c r="SQY1111" s="253"/>
      <c r="SQZ1111" s="253"/>
      <c r="SRA1111" s="253"/>
      <c r="SRB1111" s="253"/>
      <c r="SRC1111" s="253"/>
      <c r="SRD1111" s="253"/>
      <c r="SRE1111" s="253"/>
      <c r="SRF1111" s="253"/>
      <c r="SRG1111" s="253"/>
      <c r="SRH1111" s="253"/>
      <c r="SRI1111" s="253"/>
      <c r="SRJ1111" s="253"/>
      <c r="SRK1111" s="253"/>
      <c r="SRL1111" s="253"/>
      <c r="SRM1111" s="253"/>
      <c r="SRN1111" s="253"/>
      <c r="SRO1111" s="253"/>
      <c r="SRP1111" s="253"/>
      <c r="SRQ1111" s="253"/>
      <c r="SRR1111" s="253"/>
      <c r="SRS1111" s="253"/>
      <c r="SRT1111" s="253"/>
      <c r="SRU1111" s="253"/>
      <c r="SRV1111" s="253"/>
      <c r="SRW1111" s="253"/>
      <c r="SRX1111" s="253"/>
      <c r="SRY1111" s="253"/>
      <c r="SRZ1111" s="253"/>
      <c r="SSA1111" s="253"/>
      <c r="SSB1111" s="253"/>
      <c r="SSC1111" s="253"/>
      <c r="SSD1111" s="253"/>
      <c r="SSE1111" s="253"/>
      <c r="SSF1111" s="253"/>
      <c r="SSG1111" s="253"/>
      <c r="SSH1111" s="253"/>
      <c r="SSI1111" s="253"/>
      <c r="SSJ1111" s="253"/>
      <c r="SSK1111" s="253"/>
      <c r="SSL1111" s="253"/>
      <c r="SSM1111" s="253"/>
      <c r="SSN1111" s="253"/>
      <c r="SSO1111" s="253"/>
      <c r="SSP1111" s="253"/>
      <c r="SSQ1111" s="253"/>
      <c r="SSR1111" s="253"/>
      <c r="SSS1111" s="253"/>
      <c r="SST1111" s="253"/>
      <c r="SSU1111" s="253"/>
      <c r="SSV1111" s="253"/>
      <c r="SSW1111" s="253"/>
      <c r="SSX1111" s="253"/>
      <c r="SSY1111" s="253"/>
      <c r="SSZ1111" s="253"/>
      <c r="STA1111" s="253"/>
      <c r="STB1111" s="253"/>
      <c r="STC1111" s="253"/>
      <c r="STD1111" s="253"/>
      <c r="STE1111" s="253"/>
      <c r="STF1111" s="253"/>
      <c r="STG1111" s="253"/>
      <c r="STH1111" s="253"/>
      <c r="STI1111" s="253"/>
      <c r="STJ1111" s="253"/>
      <c r="STK1111" s="253"/>
      <c r="STL1111" s="253"/>
      <c r="STM1111" s="253"/>
      <c r="STN1111" s="253"/>
      <c r="STO1111" s="253"/>
      <c r="STP1111" s="253"/>
      <c r="STQ1111" s="253"/>
      <c r="STR1111" s="253"/>
      <c r="STS1111" s="253"/>
      <c r="STT1111" s="253"/>
      <c r="STU1111" s="253"/>
      <c r="STV1111" s="253"/>
      <c r="STW1111" s="253"/>
      <c r="STX1111" s="253"/>
      <c r="STY1111" s="253"/>
      <c r="STZ1111" s="253"/>
      <c r="SUA1111" s="253"/>
      <c r="SUB1111" s="253"/>
      <c r="SUC1111" s="253"/>
      <c r="SUD1111" s="253"/>
      <c r="SUE1111" s="253"/>
      <c r="SUF1111" s="253"/>
      <c r="SUG1111" s="253"/>
      <c r="SUH1111" s="253"/>
      <c r="SUI1111" s="253"/>
      <c r="SUJ1111" s="253"/>
      <c r="SUK1111" s="253"/>
      <c r="SUL1111" s="253"/>
      <c r="SUM1111" s="253"/>
      <c r="SUN1111" s="253"/>
      <c r="SUO1111" s="253"/>
      <c r="SUP1111" s="253"/>
      <c r="SUQ1111" s="253"/>
      <c r="SUR1111" s="253"/>
      <c r="SUS1111" s="253"/>
      <c r="SUT1111" s="253"/>
      <c r="SUU1111" s="253"/>
      <c r="SUV1111" s="253"/>
      <c r="SUW1111" s="253"/>
      <c r="SUX1111" s="253"/>
      <c r="SUY1111" s="253"/>
      <c r="SUZ1111" s="253"/>
      <c r="SVA1111" s="253"/>
      <c r="SVB1111" s="253"/>
      <c r="SVC1111" s="253"/>
      <c r="SVD1111" s="253"/>
      <c r="SVE1111" s="253"/>
      <c r="SVF1111" s="253"/>
      <c r="SVG1111" s="253"/>
      <c r="SVH1111" s="253"/>
      <c r="SVI1111" s="253"/>
      <c r="SVJ1111" s="253"/>
      <c r="SVK1111" s="253"/>
      <c r="SVL1111" s="253"/>
      <c r="SVM1111" s="253"/>
      <c r="SVN1111" s="253"/>
      <c r="SVO1111" s="253"/>
      <c r="SVP1111" s="253"/>
      <c r="SVQ1111" s="253"/>
      <c r="SVR1111" s="253"/>
      <c r="SVS1111" s="253"/>
      <c r="SVT1111" s="253"/>
      <c r="SVU1111" s="253"/>
      <c r="SVV1111" s="253"/>
      <c r="SVW1111" s="253"/>
      <c r="SVX1111" s="253"/>
      <c r="SVY1111" s="253"/>
      <c r="SVZ1111" s="253"/>
      <c r="SWA1111" s="253"/>
      <c r="SWB1111" s="253"/>
      <c r="SWC1111" s="253"/>
      <c r="SWD1111" s="253"/>
      <c r="SWE1111" s="253"/>
      <c r="SWF1111" s="253"/>
      <c r="SWG1111" s="253"/>
      <c r="SWH1111" s="253"/>
      <c r="SWI1111" s="253"/>
      <c r="SWJ1111" s="253"/>
      <c r="SWK1111" s="253"/>
      <c r="SWL1111" s="253"/>
      <c r="SWM1111" s="253"/>
      <c r="SWN1111" s="253"/>
      <c r="SWO1111" s="253"/>
      <c r="SWP1111" s="253"/>
      <c r="SWQ1111" s="253"/>
      <c r="SWR1111" s="253"/>
      <c r="SWS1111" s="253"/>
      <c r="SWT1111" s="253"/>
      <c r="SWU1111" s="253"/>
      <c r="SWV1111" s="253"/>
      <c r="SWW1111" s="253"/>
      <c r="SWX1111" s="253"/>
      <c r="SWY1111" s="253"/>
      <c r="SWZ1111" s="253"/>
      <c r="SXA1111" s="253"/>
      <c r="SXB1111" s="253"/>
      <c r="SXC1111" s="253"/>
      <c r="SXD1111" s="253"/>
      <c r="SXE1111" s="253"/>
      <c r="SXF1111" s="253"/>
      <c r="SXG1111" s="253"/>
      <c r="SXH1111" s="253"/>
      <c r="SXI1111" s="253"/>
      <c r="SXJ1111" s="253"/>
      <c r="SXK1111" s="253"/>
      <c r="SXL1111" s="253"/>
      <c r="SXM1111" s="253"/>
      <c r="SXN1111" s="253"/>
      <c r="SXO1111" s="253"/>
      <c r="SXP1111" s="253"/>
      <c r="SXQ1111" s="253"/>
      <c r="SXR1111" s="253"/>
      <c r="SXS1111" s="253"/>
      <c r="SXT1111" s="253"/>
      <c r="SXU1111" s="253"/>
      <c r="SXV1111" s="253"/>
      <c r="SXW1111" s="253"/>
      <c r="SXX1111" s="253"/>
      <c r="SXY1111" s="253"/>
      <c r="SXZ1111" s="253"/>
      <c r="SYA1111" s="253"/>
      <c r="SYB1111" s="253"/>
      <c r="SYC1111" s="253"/>
      <c r="SYD1111" s="253"/>
      <c r="SYE1111" s="253"/>
      <c r="SYF1111" s="253"/>
      <c r="SYG1111" s="253"/>
      <c r="SYH1111" s="253"/>
      <c r="SYI1111" s="253"/>
      <c r="SYJ1111" s="253"/>
      <c r="SYK1111" s="253"/>
      <c r="SYL1111" s="253"/>
      <c r="SYM1111" s="253"/>
      <c r="SYN1111" s="253"/>
      <c r="SYO1111" s="253"/>
      <c r="SYP1111" s="253"/>
      <c r="SYQ1111" s="253"/>
      <c r="SYR1111" s="253"/>
      <c r="SYS1111" s="253"/>
      <c r="SYT1111" s="253"/>
      <c r="SYU1111" s="253"/>
      <c r="SYV1111" s="253"/>
      <c r="SYW1111" s="253"/>
      <c r="SYX1111" s="253"/>
      <c r="SYY1111" s="253"/>
      <c r="SYZ1111" s="253"/>
      <c r="SZA1111" s="253"/>
      <c r="SZB1111" s="253"/>
      <c r="SZC1111" s="253"/>
      <c r="SZD1111" s="253"/>
      <c r="SZE1111" s="253"/>
      <c r="SZF1111" s="253"/>
      <c r="SZG1111" s="253"/>
      <c r="SZH1111" s="253"/>
      <c r="SZI1111" s="253"/>
      <c r="SZJ1111" s="253"/>
      <c r="SZK1111" s="253"/>
      <c r="SZL1111" s="253"/>
      <c r="SZM1111" s="253"/>
      <c r="SZN1111" s="253"/>
      <c r="SZO1111" s="253"/>
      <c r="SZP1111" s="253"/>
      <c r="SZQ1111" s="253"/>
      <c r="SZR1111" s="253"/>
      <c r="SZS1111" s="253"/>
      <c r="SZT1111" s="253"/>
      <c r="SZU1111" s="253"/>
      <c r="SZV1111" s="253"/>
      <c r="SZW1111" s="253"/>
      <c r="SZX1111" s="253"/>
      <c r="SZY1111" s="253"/>
      <c r="SZZ1111" s="253"/>
      <c r="TAA1111" s="253"/>
      <c r="TAB1111" s="253"/>
      <c r="TAC1111" s="253"/>
      <c r="TAD1111" s="253"/>
      <c r="TAE1111" s="253"/>
      <c r="TAF1111" s="253"/>
      <c r="TAG1111" s="253"/>
      <c r="TAH1111" s="253"/>
      <c r="TAI1111" s="253"/>
      <c r="TAJ1111" s="253"/>
      <c r="TAK1111" s="253"/>
      <c r="TAL1111" s="253"/>
      <c r="TAM1111" s="253"/>
      <c r="TAN1111" s="253"/>
      <c r="TAO1111" s="253"/>
      <c r="TAP1111" s="253"/>
      <c r="TAQ1111" s="253"/>
      <c r="TAR1111" s="253"/>
      <c r="TAS1111" s="253"/>
      <c r="TAT1111" s="253"/>
      <c r="TAU1111" s="253"/>
      <c r="TAV1111" s="253"/>
      <c r="TAW1111" s="253"/>
      <c r="TAX1111" s="253"/>
      <c r="TAY1111" s="253"/>
      <c r="TAZ1111" s="253"/>
      <c r="TBA1111" s="253"/>
      <c r="TBB1111" s="253"/>
      <c r="TBC1111" s="253"/>
      <c r="TBD1111" s="253"/>
      <c r="TBE1111" s="253"/>
      <c r="TBF1111" s="253"/>
      <c r="TBG1111" s="253"/>
      <c r="TBH1111" s="253"/>
      <c r="TBI1111" s="253"/>
      <c r="TBJ1111" s="253"/>
      <c r="TBK1111" s="253"/>
      <c r="TBL1111" s="253"/>
      <c r="TBM1111" s="253"/>
      <c r="TBN1111" s="253"/>
      <c r="TBO1111" s="253"/>
      <c r="TBP1111" s="253"/>
      <c r="TBQ1111" s="253"/>
      <c r="TBR1111" s="253"/>
      <c r="TBS1111" s="253"/>
      <c r="TBT1111" s="253"/>
      <c r="TBU1111" s="253"/>
      <c r="TBV1111" s="253"/>
      <c r="TBW1111" s="253"/>
      <c r="TBX1111" s="253"/>
      <c r="TBY1111" s="253"/>
      <c r="TBZ1111" s="253"/>
      <c r="TCA1111" s="253"/>
      <c r="TCB1111" s="253"/>
      <c r="TCC1111" s="253"/>
      <c r="TCD1111" s="253"/>
      <c r="TCE1111" s="253"/>
      <c r="TCF1111" s="253"/>
      <c r="TCG1111" s="253"/>
      <c r="TCH1111" s="253"/>
      <c r="TCI1111" s="253"/>
      <c r="TCJ1111" s="253"/>
      <c r="TCK1111" s="253"/>
      <c r="TCL1111" s="253"/>
      <c r="TCM1111" s="253"/>
      <c r="TCN1111" s="253"/>
      <c r="TCO1111" s="253"/>
      <c r="TCP1111" s="253"/>
      <c r="TCQ1111" s="253"/>
      <c r="TCR1111" s="253"/>
      <c r="TCS1111" s="253"/>
      <c r="TCT1111" s="253"/>
      <c r="TCU1111" s="253"/>
      <c r="TCV1111" s="253"/>
      <c r="TCW1111" s="253"/>
      <c r="TCX1111" s="253"/>
      <c r="TCY1111" s="253"/>
      <c r="TCZ1111" s="253"/>
      <c r="TDA1111" s="253"/>
      <c r="TDB1111" s="253"/>
      <c r="TDC1111" s="253"/>
      <c r="TDD1111" s="253"/>
      <c r="TDE1111" s="253"/>
      <c r="TDF1111" s="253"/>
      <c r="TDG1111" s="253"/>
      <c r="TDH1111" s="253"/>
      <c r="TDI1111" s="253"/>
      <c r="TDJ1111" s="253"/>
      <c r="TDK1111" s="253"/>
      <c r="TDL1111" s="253"/>
      <c r="TDM1111" s="253"/>
      <c r="TDN1111" s="253"/>
      <c r="TDO1111" s="253"/>
      <c r="TDP1111" s="253"/>
      <c r="TDQ1111" s="253"/>
      <c r="TDR1111" s="253"/>
      <c r="TDS1111" s="253"/>
      <c r="TDT1111" s="253"/>
      <c r="TDU1111" s="253"/>
      <c r="TDV1111" s="253"/>
      <c r="TDW1111" s="253"/>
      <c r="TDX1111" s="253"/>
      <c r="TDY1111" s="253"/>
      <c r="TDZ1111" s="253"/>
      <c r="TEA1111" s="253"/>
      <c r="TEB1111" s="253"/>
      <c r="TEC1111" s="253"/>
      <c r="TED1111" s="253"/>
      <c r="TEE1111" s="253"/>
      <c r="TEF1111" s="253"/>
      <c r="TEG1111" s="253"/>
      <c r="TEH1111" s="253"/>
      <c r="TEI1111" s="253"/>
      <c r="TEJ1111" s="253"/>
      <c r="TEK1111" s="253"/>
      <c r="TEL1111" s="253"/>
      <c r="TEM1111" s="253"/>
      <c r="TEN1111" s="253"/>
      <c r="TEO1111" s="253"/>
      <c r="TEP1111" s="253"/>
      <c r="TEQ1111" s="253"/>
      <c r="TER1111" s="253"/>
      <c r="TES1111" s="253"/>
      <c r="TET1111" s="253"/>
      <c r="TEU1111" s="253"/>
      <c r="TEV1111" s="253"/>
      <c r="TEW1111" s="253"/>
      <c r="TEX1111" s="253"/>
      <c r="TEY1111" s="253"/>
      <c r="TEZ1111" s="253"/>
      <c r="TFA1111" s="253"/>
      <c r="TFB1111" s="253"/>
      <c r="TFC1111" s="253"/>
      <c r="TFD1111" s="253"/>
      <c r="TFE1111" s="253"/>
      <c r="TFF1111" s="253"/>
      <c r="TFG1111" s="253"/>
      <c r="TFH1111" s="253"/>
      <c r="TFI1111" s="253"/>
      <c r="TFJ1111" s="253"/>
      <c r="TFK1111" s="253"/>
      <c r="TFL1111" s="253"/>
      <c r="TFM1111" s="253"/>
      <c r="TFN1111" s="253"/>
      <c r="TFO1111" s="253"/>
      <c r="TFP1111" s="253"/>
      <c r="TFQ1111" s="253"/>
      <c r="TFR1111" s="253"/>
      <c r="TFS1111" s="253"/>
      <c r="TFT1111" s="253"/>
      <c r="TFU1111" s="253"/>
      <c r="TFV1111" s="253"/>
      <c r="TFW1111" s="253"/>
      <c r="TFX1111" s="253"/>
      <c r="TFY1111" s="253"/>
      <c r="TFZ1111" s="253"/>
      <c r="TGA1111" s="253"/>
      <c r="TGB1111" s="253"/>
      <c r="TGC1111" s="253"/>
      <c r="TGD1111" s="253"/>
      <c r="TGE1111" s="253"/>
      <c r="TGF1111" s="253"/>
      <c r="TGG1111" s="253"/>
      <c r="TGH1111" s="253"/>
      <c r="TGI1111" s="253"/>
      <c r="TGJ1111" s="253"/>
      <c r="TGK1111" s="253"/>
      <c r="TGL1111" s="253"/>
      <c r="TGM1111" s="253"/>
      <c r="TGN1111" s="253"/>
      <c r="TGO1111" s="253"/>
      <c r="TGP1111" s="253"/>
      <c r="TGQ1111" s="253"/>
      <c r="TGR1111" s="253"/>
      <c r="TGS1111" s="253"/>
      <c r="TGT1111" s="253"/>
      <c r="TGU1111" s="253"/>
      <c r="TGV1111" s="253"/>
      <c r="TGW1111" s="253"/>
      <c r="TGX1111" s="253"/>
      <c r="TGY1111" s="253"/>
      <c r="TGZ1111" s="253"/>
      <c r="THA1111" s="253"/>
      <c r="THB1111" s="253"/>
      <c r="THC1111" s="253"/>
      <c r="THD1111" s="253"/>
      <c r="THE1111" s="253"/>
      <c r="THF1111" s="253"/>
      <c r="THG1111" s="253"/>
      <c r="THH1111" s="253"/>
      <c r="THI1111" s="253"/>
      <c r="THJ1111" s="253"/>
      <c r="THK1111" s="253"/>
      <c r="THL1111" s="253"/>
      <c r="THM1111" s="253"/>
      <c r="THN1111" s="253"/>
      <c r="THO1111" s="253"/>
      <c r="THP1111" s="253"/>
      <c r="THQ1111" s="253"/>
      <c r="THR1111" s="253"/>
      <c r="THS1111" s="253"/>
      <c r="THT1111" s="253"/>
      <c r="THU1111" s="253"/>
      <c r="THV1111" s="253"/>
      <c r="THW1111" s="253"/>
      <c r="THX1111" s="253"/>
      <c r="THY1111" s="253"/>
      <c r="THZ1111" s="253"/>
      <c r="TIA1111" s="253"/>
      <c r="TIB1111" s="253"/>
      <c r="TIC1111" s="253"/>
      <c r="TID1111" s="253"/>
      <c r="TIE1111" s="253"/>
      <c r="TIF1111" s="253"/>
      <c r="TIG1111" s="253"/>
      <c r="TIH1111" s="253"/>
      <c r="TII1111" s="253"/>
      <c r="TIJ1111" s="253"/>
      <c r="TIK1111" s="253"/>
      <c r="TIL1111" s="253"/>
      <c r="TIM1111" s="253"/>
      <c r="TIN1111" s="253"/>
      <c r="TIO1111" s="253"/>
      <c r="TIP1111" s="253"/>
      <c r="TIQ1111" s="253"/>
      <c r="TIR1111" s="253"/>
      <c r="TIS1111" s="253"/>
      <c r="TIT1111" s="253"/>
      <c r="TIU1111" s="253"/>
      <c r="TIV1111" s="253"/>
      <c r="TIW1111" s="253"/>
      <c r="TIX1111" s="253"/>
      <c r="TIY1111" s="253"/>
      <c r="TIZ1111" s="253"/>
      <c r="TJA1111" s="253"/>
      <c r="TJB1111" s="253"/>
      <c r="TJC1111" s="253"/>
      <c r="TJD1111" s="253"/>
      <c r="TJE1111" s="253"/>
      <c r="TJF1111" s="253"/>
      <c r="TJG1111" s="253"/>
      <c r="TJH1111" s="253"/>
      <c r="TJI1111" s="253"/>
      <c r="TJJ1111" s="253"/>
      <c r="TJK1111" s="253"/>
      <c r="TJL1111" s="253"/>
      <c r="TJM1111" s="253"/>
      <c r="TJN1111" s="253"/>
      <c r="TJO1111" s="253"/>
      <c r="TJP1111" s="253"/>
      <c r="TJQ1111" s="253"/>
      <c r="TJR1111" s="253"/>
      <c r="TJS1111" s="253"/>
      <c r="TJT1111" s="253"/>
      <c r="TJU1111" s="253"/>
      <c r="TJV1111" s="253"/>
      <c r="TJW1111" s="253"/>
      <c r="TJX1111" s="253"/>
      <c r="TJY1111" s="253"/>
      <c r="TJZ1111" s="253"/>
      <c r="TKA1111" s="253"/>
      <c r="TKB1111" s="253"/>
      <c r="TKC1111" s="253"/>
      <c r="TKD1111" s="253"/>
      <c r="TKE1111" s="253"/>
      <c r="TKF1111" s="253"/>
      <c r="TKG1111" s="253"/>
      <c r="TKH1111" s="253"/>
      <c r="TKI1111" s="253"/>
      <c r="TKJ1111" s="253"/>
      <c r="TKK1111" s="253"/>
      <c r="TKL1111" s="253"/>
      <c r="TKM1111" s="253"/>
      <c r="TKN1111" s="253"/>
      <c r="TKO1111" s="253"/>
      <c r="TKP1111" s="253"/>
      <c r="TKQ1111" s="253"/>
      <c r="TKR1111" s="253"/>
      <c r="TKS1111" s="253"/>
      <c r="TKT1111" s="253"/>
      <c r="TKU1111" s="253"/>
      <c r="TKV1111" s="253"/>
      <c r="TKW1111" s="253"/>
      <c r="TKX1111" s="253"/>
      <c r="TKY1111" s="253"/>
      <c r="TKZ1111" s="253"/>
      <c r="TLA1111" s="253"/>
      <c r="TLB1111" s="253"/>
      <c r="TLC1111" s="253"/>
      <c r="TLD1111" s="253"/>
      <c r="TLE1111" s="253"/>
      <c r="TLF1111" s="253"/>
      <c r="TLG1111" s="253"/>
      <c r="TLH1111" s="253"/>
      <c r="TLI1111" s="253"/>
      <c r="TLJ1111" s="253"/>
      <c r="TLK1111" s="253"/>
      <c r="TLL1111" s="253"/>
      <c r="TLM1111" s="253"/>
      <c r="TLN1111" s="253"/>
      <c r="TLO1111" s="253"/>
      <c r="TLP1111" s="253"/>
      <c r="TLQ1111" s="253"/>
      <c r="TLR1111" s="253"/>
      <c r="TLS1111" s="253"/>
      <c r="TLT1111" s="253"/>
      <c r="TLU1111" s="253"/>
      <c r="TLV1111" s="253"/>
      <c r="TLW1111" s="253"/>
      <c r="TLX1111" s="253"/>
      <c r="TLY1111" s="253"/>
      <c r="TLZ1111" s="253"/>
      <c r="TMA1111" s="253"/>
      <c r="TMB1111" s="253"/>
      <c r="TMC1111" s="253"/>
      <c r="TMD1111" s="253"/>
      <c r="TME1111" s="253"/>
      <c r="TMF1111" s="253"/>
      <c r="TMG1111" s="253"/>
      <c r="TMH1111" s="253"/>
      <c r="TMI1111" s="253"/>
      <c r="TMJ1111" s="253"/>
      <c r="TMK1111" s="253"/>
      <c r="TML1111" s="253"/>
      <c r="TMM1111" s="253"/>
      <c r="TMN1111" s="253"/>
      <c r="TMO1111" s="253"/>
      <c r="TMP1111" s="253"/>
      <c r="TMQ1111" s="253"/>
      <c r="TMR1111" s="253"/>
      <c r="TMS1111" s="253"/>
      <c r="TMT1111" s="253"/>
      <c r="TMU1111" s="253"/>
      <c r="TMV1111" s="253"/>
      <c r="TMW1111" s="253"/>
      <c r="TMX1111" s="253"/>
      <c r="TMY1111" s="253"/>
      <c r="TMZ1111" s="253"/>
      <c r="TNA1111" s="253"/>
      <c r="TNB1111" s="253"/>
      <c r="TNC1111" s="253"/>
      <c r="TND1111" s="253"/>
      <c r="TNE1111" s="253"/>
      <c r="TNF1111" s="253"/>
      <c r="TNG1111" s="253"/>
      <c r="TNH1111" s="253"/>
      <c r="TNI1111" s="253"/>
      <c r="TNJ1111" s="253"/>
      <c r="TNK1111" s="253"/>
      <c r="TNL1111" s="253"/>
      <c r="TNM1111" s="253"/>
      <c r="TNN1111" s="253"/>
      <c r="TNO1111" s="253"/>
      <c r="TNP1111" s="253"/>
      <c r="TNQ1111" s="253"/>
      <c r="TNR1111" s="253"/>
      <c r="TNS1111" s="253"/>
      <c r="TNT1111" s="253"/>
      <c r="TNU1111" s="253"/>
      <c r="TNV1111" s="253"/>
      <c r="TNW1111" s="253"/>
      <c r="TNX1111" s="253"/>
      <c r="TNY1111" s="253"/>
      <c r="TNZ1111" s="253"/>
      <c r="TOA1111" s="253"/>
      <c r="TOB1111" s="253"/>
      <c r="TOC1111" s="253"/>
      <c r="TOD1111" s="253"/>
      <c r="TOE1111" s="253"/>
      <c r="TOF1111" s="253"/>
      <c r="TOG1111" s="253"/>
      <c r="TOH1111" s="253"/>
      <c r="TOI1111" s="253"/>
      <c r="TOJ1111" s="253"/>
      <c r="TOK1111" s="253"/>
      <c r="TOL1111" s="253"/>
      <c r="TOM1111" s="253"/>
      <c r="TON1111" s="253"/>
      <c r="TOO1111" s="253"/>
      <c r="TOP1111" s="253"/>
      <c r="TOQ1111" s="253"/>
      <c r="TOR1111" s="253"/>
      <c r="TOS1111" s="253"/>
      <c r="TOT1111" s="253"/>
      <c r="TOU1111" s="253"/>
      <c r="TOV1111" s="253"/>
      <c r="TOW1111" s="253"/>
      <c r="TOX1111" s="253"/>
      <c r="TOY1111" s="253"/>
      <c r="TOZ1111" s="253"/>
      <c r="TPA1111" s="253"/>
      <c r="TPB1111" s="253"/>
      <c r="TPC1111" s="253"/>
      <c r="TPD1111" s="253"/>
      <c r="TPE1111" s="253"/>
      <c r="TPF1111" s="253"/>
      <c r="TPG1111" s="253"/>
      <c r="TPH1111" s="253"/>
      <c r="TPI1111" s="253"/>
      <c r="TPJ1111" s="253"/>
      <c r="TPK1111" s="253"/>
      <c r="TPL1111" s="253"/>
      <c r="TPM1111" s="253"/>
      <c r="TPN1111" s="253"/>
      <c r="TPO1111" s="253"/>
      <c r="TPP1111" s="253"/>
      <c r="TPQ1111" s="253"/>
      <c r="TPR1111" s="253"/>
      <c r="TPS1111" s="253"/>
      <c r="TPT1111" s="253"/>
      <c r="TPU1111" s="253"/>
      <c r="TPV1111" s="253"/>
      <c r="TPW1111" s="253"/>
      <c r="TPX1111" s="253"/>
      <c r="TPY1111" s="253"/>
      <c r="TPZ1111" s="253"/>
      <c r="TQA1111" s="253"/>
      <c r="TQB1111" s="253"/>
      <c r="TQC1111" s="253"/>
      <c r="TQD1111" s="253"/>
      <c r="TQE1111" s="253"/>
      <c r="TQF1111" s="253"/>
      <c r="TQG1111" s="253"/>
      <c r="TQH1111" s="253"/>
      <c r="TQI1111" s="253"/>
      <c r="TQJ1111" s="253"/>
      <c r="TQK1111" s="253"/>
      <c r="TQL1111" s="253"/>
      <c r="TQM1111" s="253"/>
      <c r="TQN1111" s="253"/>
      <c r="TQO1111" s="253"/>
      <c r="TQP1111" s="253"/>
      <c r="TQQ1111" s="253"/>
      <c r="TQR1111" s="253"/>
      <c r="TQS1111" s="253"/>
      <c r="TQT1111" s="253"/>
      <c r="TQU1111" s="253"/>
      <c r="TQV1111" s="253"/>
      <c r="TQW1111" s="253"/>
      <c r="TQX1111" s="253"/>
      <c r="TQY1111" s="253"/>
      <c r="TQZ1111" s="253"/>
      <c r="TRA1111" s="253"/>
      <c r="TRB1111" s="253"/>
      <c r="TRC1111" s="253"/>
      <c r="TRD1111" s="253"/>
      <c r="TRE1111" s="253"/>
      <c r="TRF1111" s="253"/>
      <c r="TRG1111" s="253"/>
      <c r="TRH1111" s="253"/>
      <c r="TRI1111" s="253"/>
      <c r="TRJ1111" s="253"/>
      <c r="TRK1111" s="253"/>
      <c r="TRL1111" s="253"/>
      <c r="TRM1111" s="253"/>
      <c r="TRN1111" s="253"/>
      <c r="TRO1111" s="253"/>
      <c r="TRP1111" s="253"/>
      <c r="TRQ1111" s="253"/>
      <c r="TRR1111" s="253"/>
      <c r="TRS1111" s="253"/>
      <c r="TRT1111" s="253"/>
      <c r="TRU1111" s="253"/>
      <c r="TRV1111" s="253"/>
      <c r="TRW1111" s="253"/>
      <c r="TRX1111" s="253"/>
      <c r="TRY1111" s="253"/>
      <c r="TRZ1111" s="253"/>
      <c r="TSA1111" s="253"/>
      <c r="TSB1111" s="253"/>
      <c r="TSC1111" s="253"/>
      <c r="TSD1111" s="253"/>
      <c r="TSE1111" s="253"/>
      <c r="TSF1111" s="253"/>
      <c r="TSG1111" s="253"/>
      <c r="TSH1111" s="253"/>
      <c r="TSI1111" s="253"/>
      <c r="TSJ1111" s="253"/>
      <c r="TSK1111" s="253"/>
      <c r="TSL1111" s="253"/>
      <c r="TSM1111" s="253"/>
      <c r="TSN1111" s="253"/>
      <c r="TSO1111" s="253"/>
      <c r="TSP1111" s="253"/>
      <c r="TSQ1111" s="253"/>
      <c r="TSR1111" s="253"/>
      <c r="TSS1111" s="253"/>
      <c r="TST1111" s="253"/>
      <c r="TSU1111" s="253"/>
      <c r="TSV1111" s="253"/>
      <c r="TSW1111" s="253"/>
      <c r="TSX1111" s="253"/>
      <c r="TSY1111" s="253"/>
      <c r="TSZ1111" s="253"/>
      <c r="TTA1111" s="253"/>
      <c r="TTB1111" s="253"/>
      <c r="TTC1111" s="253"/>
      <c r="TTD1111" s="253"/>
      <c r="TTE1111" s="253"/>
      <c r="TTF1111" s="253"/>
      <c r="TTG1111" s="253"/>
      <c r="TTH1111" s="253"/>
      <c r="TTI1111" s="253"/>
      <c r="TTJ1111" s="253"/>
      <c r="TTK1111" s="253"/>
      <c r="TTL1111" s="253"/>
      <c r="TTM1111" s="253"/>
      <c r="TTN1111" s="253"/>
      <c r="TTO1111" s="253"/>
      <c r="TTP1111" s="253"/>
      <c r="TTQ1111" s="253"/>
      <c r="TTR1111" s="253"/>
      <c r="TTS1111" s="253"/>
      <c r="TTT1111" s="253"/>
      <c r="TTU1111" s="253"/>
      <c r="TTV1111" s="253"/>
      <c r="TTW1111" s="253"/>
      <c r="TTX1111" s="253"/>
      <c r="TTY1111" s="253"/>
      <c r="TTZ1111" s="253"/>
      <c r="TUA1111" s="253"/>
      <c r="TUB1111" s="253"/>
      <c r="TUC1111" s="253"/>
      <c r="TUD1111" s="253"/>
      <c r="TUE1111" s="253"/>
      <c r="TUF1111" s="253"/>
      <c r="TUG1111" s="253"/>
      <c r="TUH1111" s="253"/>
      <c r="TUI1111" s="253"/>
      <c r="TUJ1111" s="253"/>
      <c r="TUK1111" s="253"/>
      <c r="TUL1111" s="253"/>
      <c r="TUM1111" s="253"/>
      <c r="TUN1111" s="253"/>
      <c r="TUO1111" s="253"/>
      <c r="TUP1111" s="253"/>
      <c r="TUQ1111" s="253"/>
      <c r="TUR1111" s="253"/>
      <c r="TUS1111" s="253"/>
      <c r="TUT1111" s="253"/>
      <c r="TUU1111" s="253"/>
      <c r="TUV1111" s="253"/>
      <c r="TUW1111" s="253"/>
      <c r="TUX1111" s="253"/>
      <c r="TUY1111" s="253"/>
      <c r="TUZ1111" s="253"/>
      <c r="TVA1111" s="253"/>
      <c r="TVB1111" s="253"/>
      <c r="TVC1111" s="253"/>
      <c r="TVD1111" s="253"/>
      <c r="TVE1111" s="253"/>
      <c r="TVF1111" s="253"/>
      <c r="TVG1111" s="253"/>
      <c r="TVH1111" s="253"/>
      <c r="TVI1111" s="253"/>
      <c r="TVJ1111" s="253"/>
      <c r="TVK1111" s="253"/>
      <c r="TVL1111" s="253"/>
      <c r="TVM1111" s="253"/>
      <c r="TVN1111" s="253"/>
      <c r="TVO1111" s="253"/>
      <c r="TVP1111" s="253"/>
      <c r="TVQ1111" s="253"/>
      <c r="TVR1111" s="253"/>
      <c r="TVS1111" s="253"/>
      <c r="TVT1111" s="253"/>
      <c r="TVU1111" s="253"/>
      <c r="TVV1111" s="253"/>
      <c r="TVW1111" s="253"/>
      <c r="TVX1111" s="253"/>
      <c r="TVY1111" s="253"/>
      <c r="TVZ1111" s="253"/>
      <c r="TWA1111" s="253"/>
      <c r="TWB1111" s="253"/>
      <c r="TWC1111" s="253"/>
      <c r="TWD1111" s="253"/>
      <c r="TWE1111" s="253"/>
      <c r="TWF1111" s="253"/>
      <c r="TWG1111" s="253"/>
      <c r="TWH1111" s="253"/>
      <c r="TWI1111" s="253"/>
      <c r="TWJ1111" s="253"/>
      <c r="TWK1111" s="253"/>
      <c r="TWL1111" s="253"/>
      <c r="TWM1111" s="253"/>
      <c r="TWN1111" s="253"/>
      <c r="TWO1111" s="253"/>
      <c r="TWP1111" s="253"/>
      <c r="TWQ1111" s="253"/>
      <c r="TWR1111" s="253"/>
      <c r="TWS1111" s="253"/>
      <c r="TWT1111" s="253"/>
      <c r="TWU1111" s="253"/>
      <c r="TWV1111" s="253"/>
      <c r="TWW1111" s="253"/>
      <c r="TWX1111" s="253"/>
      <c r="TWY1111" s="253"/>
      <c r="TWZ1111" s="253"/>
      <c r="TXA1111" s="253"/>
      <c r="TXB1111" s="253"/>
      <c r="TXC1111" s="253"/>
      <c r="TXD1111" s="253"/>
      <c r="TXE1111" s="253"/>
      <c r="TXF1111" s="253"/>
      <c r="TXG1111" s="253"/>
      <c r="TXH1111" s="253"/>
      <c r="TXI1111" s="253"/>
      <c r="TXJ1111" s="253"/>
      <c r="TXK1111" s="253"/>
      <c r="TXL1111" s="253"/>
      <c r="TXM1111" s="253"/>
      <c r="TXN1111" s="253"/>
      <c r="TXO1111" s="253"/>
      <c r="TXP1111" s="253"/>
      <c r="TXQ1111" s="253"/>
      <c r="TXR1111" s="253"/>
      <c r="TXS1111" s="253"/>
      <c r="TXT1111" s="253"/>
      <c r="TXU1111" s="253"/>
      <c r="TXV1111" s="253"/>
      <c r="TXW1111" s="253"/>
      <c r="TXX1111" s="253"/>
      <c r="TXY1111" s="253"/>
      <c r="TXZ1111" s="253"/>
      <c r="TYA1111" s="253"/>
      <c r="TYB1111" s="253"/>
      <c r="TYC1111" s="253"/>
      <c r="TYD1111" s="253"/>
      <c r="TYE1111" s="253"/>
      <c r="TYF1111" s="253"/>
      <c r="TYG1111" s="253"/>
      <c r="TYH1111" s="253"/>
      <c r="TYI1111" s="253"/>
      <c r="TYJ1111" s="253"/>
      <c r="TYK1111" s="253"/>
      <c r="TYL1111" s="253"/>
      <c r="TYM1111" s="253"/>
      <c r="TYN1111" s="253"/>
      <c r="TYO1111" s="253"/>
      <c r="TYP1111" s="253"/>
      <c r="TYQ1111" s="253"/>
      <c r="TYR1111" s="253"/>
      <c r="TYS1111" s="253"/>
      <c r="TYT1111" s="253"/>
      <c r="TYU1111" s="253"/>
      <c r="TYV1111" s="253"/>
      <c r="TYW1111" s="253"/>
      <c r="TYX1111" s="253"/>
      <c r="TYY1111" s="253"/>
      <c r="TYZ1111" s="253"/>
      <c r="TZA1111" s="253"/>
      <c r="TZB1111" s="253"/>
      <c r="TZC1111" s="253"/>
      <c r="TZD1111" s="253"/>
      <c r="TZE1111" s="253"/>
      <c r="TZF1111" s="253"/>
      <c r="TZG1111" s="253"/>
      <c r="TZH1111" s="253"/>
      <c r="TZI1111" s="253"/>
      <c r="TZJ1111" s="253"/>
      <c r="TZK1111" s="253"/>
      <c r="TZL1111" s="253"/>
      <c r="TZM1111" s="253"/>
      <c r="TZN1111" s="253"/>
      <c r="TZO1111" s="253"/>
      <c r="TZP1111" s="253"/>
      <c r="TZQ1111" s="253"/>
      <c r="TZR1111" s="253"/>
      <c r="TZS1111" s="253"/>
      <c r="TZT1111" s="253"/>
      <c r="TZU1111" s="253"/>
      <c r="TZV1111" s="253"/>
      <c r="TZW1111" s="253"/>
      <c r="TZX1111" s="253"/>
      <c r="TZY1111" s="253"/>
      <c r="TZZ1111" s="253"/>
      <c r="UAA1111" s="253"/>
      <c r="UAB1111" s="253"/>
      <c r="UAC1111" s="253"/>
      <c r="UAD1111" s="253"/>
      <c r="UAE1111" s="253"/>
      <c r="UAF1111" s="253"/>
      <c r="UAG1111" s="253"/>
      <c r="UAH1111" s="253"/>
      <c r="UAI1111" s="253"/>
      <c r="UAJ1111" s="253"/>
      <c r="UAK1111" s="253"/>
      <c r="UAL1111" s="253"/>
      <c r="UAM1111" s="253"/>
      <c r="UAN1111" s="253"/>
      <c r="UAO1111" s="253"/>
      <c r="UAP1111" s="253"/>
      <c r="UAQ1111" s="253"/>
      <c r="UAR1111" s="253"/>
      <c r="UAS1111" s="253"/>
      <c r="UAT1111" s="253"/>
      <c r="UAU1111" s="253"/>
      <c r="UAV1111" s="253"/>
      <c r="UAW1111" s="253"/>
      <c r="UAX1111" s="253"/>
      <c r="UAY1111" s="253"/>
      <c r="UAZ1111" s="253"/>
      <c r="UBA1111" s="253"/>
      <c r="UBB1111" s="253"/>
      <c r="UBC1111" s="253"/>
      <c r="UBD1111" s="253"/>
      <c r="UBE1111" s="253"/>
      <c r="UBF1111" s="253"/>
      <c r="UBG1111" s="253"/>
      <c r="UBH1111" s="253"/>
      <c r="UBI1111" s="253"/>
      <c r="UBJ1111" s="253"/>
      <c r="UBK1111" s="253"/>
      <c r="UBL1111" s="253"/>
      <c r="UBM1111" s="253"/>
      <c r="UBN1111" s="253"/>
      <c r="UBO1111" s="253"/>
      <c r="UBP1111" s="253"/>
      <c r="UBQ1111" s="253"/>
      <c r="UBR1111" s="253"/>
      <c r="UBS1111" s="253"/>
      <c r="UBT1111" s="253"/>
      <c r="UBU1111" s="253"/>
      <c r="UBV1111" s="253"/>
      <c r="UBW1111" s="253"/>
      <c r="UBX1111" s="253"/>
      <c r="UBY1111" s="253"/>
      <c r="UBZ1111" s="253"/>
      <c r="UCA1111" s="253"/>
      <c r="UCB1111" s="253"/>
      <c r="UCC1111" s="253"/>
      <c r="UCD1111" s="253"/>
      <c r="UCE1111" s="253"/>
      <c r="UCF1111" s="253"/>
      <c r="UCG1111" s="253"/>
      <c r="UCH1111" s="253"/>
      <c r="UCI1111" s="253"/>
      <c r="UCJ1111" s="253"/>
      <c r="UCK1111" s="253"/>
      <c r="UCL1111" s="253"/>
      <c r="UCM1111" s="253"/>
      <c r="UCN1111" s="253"/>
      <c r="UCO1111" s="253"/>
      <c r="UCP1111" s="253"/>
      <c r="UCQ1111" s="253"/>
      <c r="UCR1111" s="253"/>
      <c r="UCS1111" s="253"/>
      <c r="UCT1111" s="253"/>
      <c r="UCU1111" s="253"/>
      <c r="UCV1111" s="253"/>
      <c r="UCW1111" s="253"/>
      <c r="UCX1111" s="253"/>
      <c r="UCY1111" s="253"/>
      <c r="UCZ1111" s="253"/>
      <c r="UDA1111" s="253"/>
      <c r="UDB1111" s="253"/>
      <c r="UDC1111" s="253"/>
      <c r="UDD1111" s="253"/>
      <c r="UDE1111" s="253"/>
      <c r="UDF1111" s="253"/>
      <c r="UDG1111" s="253"/>
      <c r="UDH1111" s="253"/>
      <c r="UDI1111" s="253"/>
      <c r="UDJ1111" s="253"/>
      <c r="UDK1111" s="253"/>
      <c r="UDL1111" s="253"/>
      <c r="UDM1111" s="253"/>
      <c r="UDN1111" s="253"/>
      <c r="UDO1111" s="253"/>
      <c r="UDP1111" s="253"/>
      <c r="UDQ1111" s="253"/>
      <c r="UDR1111" s="253"/>
      <c r="UDS1111" s="253"/>
      <c r="UDT1111" s="253"/>
      <c r="UDU1111" s="253"/>
      <c r="UDV1111" s="253"/>
      <c r="UDW1111" s="253"/>
      <c r="UDX1111" s="253"/>
      <c r="UDY1111" s="253"/>
      <c r="UDZ1111" s="253"/>
      <c r="UEA1111" s="253"/>
      <c r="UEB1111" s="253"/>
      <c r="UEC1111" s="253"/>
      <c r="UED1111" s="253"/>
      <c r="UEE1111" s="253"/>
      <c r="UEF1111" s="253"/>
      <c r="UEG1111" s="253"/>
      <c r="UEH1111" s="253"/>
      <c r="UEI1111" s="253"/>
      <c r="UEJ1111" s="253"/>
      <c r="UEK1111" s="253"/>
      <c r="UEL1111" s="253"/>
      <c r="UEM1111" s="253"/>
      <c r="UEN1111" s="253"/>
      <c r="UEO1111" s="253"/>
      <c r="UEP1111" s="253"/>
      <c r="UEQ1111" s="253"/>
      <c r="UER1111" s="253"/>
      <c r="UES1111" s="253"/>
      <c r="UET1111" s="253"/>
      <c r="UEU1111" s="253"/>
      <c r="UEV1111" s="253"/>
      <c r="UEW1111" s="253"/>
      <c r="UEX1111" s="253"/>
      <c r="UEY1111" s="253"/>
      <c r="UEZ1111" s="253"/>
      <c r="UFA1111" s="253"/>
      <c r="UFB1111" s="253"/>
      <c r="UFC1111" s="253"/>
      <c r="UFD1111" s="253"/>
      <c r="UFE1111" s="253"/>
      <c r="UFF1111" s="253"/>
      <c r="UFG1111" s="253"/>
      <c r="UFH1111" s="253"/>
      <c r="UFI1111" s="253"/>
      <c r="UFJ1111" s="253"/>
      <c r="UFK1111" s="253"/>
      <c r="UFL1111" s="253"/>
      <c r="UFM1111" s="253"/>
      <c r="UFN1111" s="253"/>
      <c r="UFO1111" s="253"/>
      <c r="UFP1111" s="253"/>
      <c r="UFQ1111" s="253"/>
      <c r="UFR1111" s="253"/>
      <c r="UFS1111" s="253"/>
      <c r="UFT1111" s="253"/>
      <c r="UFU1111" s="253"/>
      <c r="UFV1111" s="253"/>
      <c r="UFW1111" s="253"/>
      <c r="UFX1111" s="253"/>
      <c r="UFY1111" s="253"/>
      <c r="UFZ1111" s="253"/>
      <c r="UGA1111" s="253"/>
      <c r="UGB1111" s="253"/>
      <c r="UGC1111" s="253"/>
      <c r="UGD1111" s="253"/>
      <c r="UGE1111" s="253"/>
      <c r="UGF1111" s="253"/>
      <c r="UGG1111" s="253"/>
      <c r="UGH1111" s="253"/>
      <c r="UGI1111" s="253"/>
      <c r="UGJ1111" s="253"/>
      <c r="UGK1111" s="253"/>
      <c r="UGL1111" s="253"/>
      <c r="UGM1111" s="253"/>
      <c r="UGN1111" s="253"/>
      <c r="UGO1111" s="253"/>
      <c r="UGP1111" s="253"/>
      <c r="UGQ1111" s="253"/>
      <c r="UGR1111" s="253"/>
      <c r="UGS1111" s="253"/>
      <c r="UGT1111" s="253"/>
      <c r="UGU1111" s="253"/>
      <c r="UGV1111" s="253"/>
      <c r="UGW1111" s="253"/>
      <c r="UGX1111" s="253"/>
      <c r="UGY1111" s="253"/>
      <c r="UGZ1111" s="253"/>
      <c r="UHA1111" s="253"/>
      <c r="UHB1111" s="253"/>
      <c r="UHC1111" s="253"/>
      <c r="UHD1111" s="253"/>
      <c r="UHE1111" s="253"/>
      <c r="UHF1111" s="253"/>
      <c r="UHG1111" s="253"/>
      <c r="UHH1111" s="253"/>
      <c r="UHI1111" s="253"/>
      <c r="UHJ1111" s="253"/>
      <c r="UHK1111" s="253"/>
      <c r="UHL1111" s="253"/>
      <c r="UHM1111" s="253"/>
      <c r="UHN1111" s="253"/>
      <c r="UHO1111" s="253"/>
      <c r="UHP1111" s="253"/>
      <c r="UHQ1111" s="253"/>
      <c r="UHR1111" s="253"/>
      <c r="UHS1111" s="253"/>
      <c r="UHT1111" s="253"/>
      <c r="UHU1111" s="253"/>
      <c r="UHV1111" s="253"/>
      <c r="UHW1111" s="253"/>
      <c r="UHX1111" s="253"/>
      <c r="UHY1111" s="253"/>
      <c r="UHZ1111" s="253"/>
      <c r="UIA1111" s="253"/>
      <c r="UIB1111" s="253"/>
      <c r="UIC1111" s="253"/>
      <c r="UID1111" s="253"/>
      <c r="UIE1111" s="253"/>
      <c r="UIF1111" s="253"/>
      <c r="UIG1111" s="253"/>
      <c r="UIH1111" s="253"/>
      <c r="UII1111" s="253"/>
      <c r="UIJ1111" s="253"/>
      <c r="UIK1111" s="253"/>
      <c r="UIL1111" s="253"/>
      <c r="UIM1111" s="253"/>
      <c r="UIN1111" s="253"/>
      <c r="UIO1111" s="253"/>
      <c r="UIP1111" s="253"/>
      <c r="UIQ1111" s="253"/>
      <c r="UIR1111" s="253"/>
      <c r="UIS1111" s="253"/>
      <c r="UIT1111" s="253"/>
      <c r="UIU1111" s="253"/>
      <c r="UIV1111" s="253"/>
      <c r="UIW1111" s="253"/>
      <c r="UIX1111" s="253"/>
      <c r="UIY1111" s="253"/>
      <c r="UIZ1111" s="253"/>
      <c r="UJA1111" s="253"/>
      <c r="UJB1111" s="253"/>
      <c r="UJC1111" s="253"/>
      <c r="UJD1111" s="253"/>
      <c r="UJE1111" s="253"/>
      <c r="UJF1111" s="253"/>
      <c r="UJG1111" s="253"/>
      <c r="UJH1111" s="253"/>
      <c r="UJI1111" s="253"/>
      <c r="UJJ1111" s="253"/>
      <c r="UJK1111" s="253"/>
      <c r="UJL1111" s="253"/>
      <c r="UJM1111" s="253"/>
      <c r="UJN1111" s="253"/>
      <c r="UJO1111" s="253"/>
      <c r="UJP1111" s="253"/>
      <c r="UJQ1111" s="253"/>
      <c r="UJR1111" s="253"/>
      <c r="UJS1111" s="253"/>
      <c r="UJT1111" s="253"/>
      <c r="UJU1111" s="253"/>
      <c r="UJV1111" s="253"/>
      <c r="UJW1111" s="253"/>
      <c r="UJX1111" s="253"/>
      <c r="UJY1111" s="253"/>
      <c r="UJZ1111" s="253"/>
      <c r="UKA1111" s="253"/>
      <c r="UKB1111" s="253"/>
      <c r="UKC1111" s="253"/>
      <c r="UKD1111" s="253"/>
      <c r="UKE1111" s="253"/>
      <c r="UKF1111" s="253"/>
      <c r="UKG1111" s="253"/>
      <c r="UKH1111" s="253"/>
      <c r="UKI1111" s="253"/>
      <c r="UKJ1111" s="253"/>
      <c r="UKK1111" s="253"/>
      <c r="UKL1111" s="253"/>
      <c r="UKM1111" s="253"/>
      <c r="UKN1111" s="253"/>
      <c r="UKO1111" s="253"/>
      <c r="UKP1111" s="253"/>
      <c r="UKQ1111" s="253"/>
      <c r="UKR1111" s="253"/>
      <c r="UKS1111" s="253"/>
      <c r="UKT1111" s="253"/>
      <c r="UKU1111" s="253"/>
      <c r="UKV1111" s="253"/>
      <c r="UKW1111" s="253"/>
      <c r="UKX1111" s="253"/>
      <c r="UKY1111" s="253"/>
      <c r="UKZ1111" s="253"/>
      <c r="ULA1111" s="253"/>
      <c r="ULB1111" s="253"/>
      <c r="ULC1111" s="253"/>
      <c r="ULD1111" s="253"/>
      <c r="ULE1111" s="253"/>
      <c r="ULF1111" s="253"/>
      <c r="ULG1111" s="253"/>
      <c r="ULH1111" s="253"/>
      <c r="ULI1111" s="253"/>
      <c r="ULJ1111" s="253"/>
      <c r="ULK1111" s="253"/>
      <c r="ULL1111" s="253"/>
      <c r="ULM1111" s="253"/>
      <c r="ULN1111" s="253"/>
      <c r="ULO1111" s="253"/>
      <c r="ULP1111" s="253"/>
      <c r="ULQ1111" s="253"/>
      <c r="ULR1111" s="253"/>
      <c r="ULS1111" s="253"/>
      <c r="ULT1111" s="253"/>
      <c r="ULU1111" s="253"/>
      <c r="ULV1111" s="253"/>
      <c r="ULW1111" s="253"/>
      <c r="ULX1111" s="253"/>
      <c r="ULY1111" s="253"/>
      <c r="ULZ1111" s="253"/>
      <c r="UMA1111" s="253"/>
      <c r="UMB1111" s="253"/>
      <c r="UMC1111" s="253"/>
      <c r="UMD1111" s="253"/>
      <c r="UME1111" s="253"/>
      <c r="UMF1111" s="253"/>
      <c r="UMG1111" s="253"/>
      <c r="UMH1111" s="253"/>
      <c r="UMI1111" s="253"/>
      <c r="UMJ1111" s="253"/>
      <c r="UMK1111" s="253"/>
      <c r="UML1111" s="253"/>
      <c r="UMM1111" s="253"/>
      <c r="UMN1111" s="253"/>
      <c r="UMO1111" s="253"/>
      <c r="UMP1111" s="253"/>
      <c r="UMQ1111" s="253"/>
      <c r="UMR1111" s="253"/>
      <c r="UMS1111" s="253"/>
      <c r="UMT1111" s="253"/>
      <c r="UMU1111" s="253"/>
      <c r="UMV1111" s="253"/>
      <c r="UMW1111" s="253"/>
      <c r="UMX1111" s="253"/>
      <c r="UMY1111" s="253"/>
      <c r="UMZ1111" s="253"/>
      <c r="UNA1111" s="253"/>
      <c r="UNB1111" s="253"/>
      <c r="UNC1111" s="253"/>
      <c r="UND1111" s="253"/>
      <c r="UNE1111" s="253"/>
      <c r="UNF1111" s="253"/>
      <c r="UNG1111" s="253"/>
      <c r="UNH1111" s="253"/>
      <c r="UNI1111" s="253"/>
      <c r="UNJ1111" s="253"/>
      <c r="UNK1111" s="253"/>
      <c r="UNL1111" s="253"/>
      <c r="UNM1111" s="253"/>
      <c r="UNN1111" s="253"/>
      <c r="UNO1111" s="253"/>
      <c r="UNP1111" s="253"/>
      <c r="UNQ1111" s="253"/>
      <c r="UNR1111" s="253"/>
      <c r="UNS1111" s="253"/>
      <c r="UNT1111" s="253"/>
      <c r="UNU1111" s="253"/>
      <c r="UNV1111" s="253"/>
      <c r="UNW1111" s="253"/>
      <c r="UNX1111" s="253"/>
      <c r="UNY1111" s="253"/>
      <c r="UNZ1111" s="253"/>
      <c r="UOA1111" s="253"/>
      <c r="UOB1111" s="253"/>
      <c r="UOC1111" s="253"/>
      <c r="UOD1111" s="253"/>
      <c r="UOE1111" s="253"/>
      <c r="UOF1111" s="253"/>
      <c r="UOG1111" s="253"/>
      <c r="UOH1111" s="253"/>
      <c r="UOI1111" s="253"/>
      <c r="UOJ1111" s="253"/>
      <c r="UOK1111" s="253"/>
      <c r="UOL1111" s="253"/>
      <c r="UOM1111" s="253"/>
      <c r="UON1111" s="253"/>
      <c r="UOO1111" s="253"/>
      <c r="UOP1111" s="253"/>
      <c r="UOQ1111" s="253"/>
      <c r="UOR1111" s="253"/>
      <c r="UOS1111" s="253"/>
      <c r="UOT1111" s="253"/>
      <c r="UOU1111" s="253"/>
      <c r="UOV1111" s="253"/>
      <c r="UOW1111" s="253"/>
      <c r="UOX1111" s="253"/>
      <c r="UOY1111" s="253"/>
      <c r="UOZ1111" s="253"/>
      <c r="UPA1111" s="253"/>
      <c r="UPB1111" s="253"/>
      <c r="UPC1111" s="253"/>
      <c r="UPD1111" s="253"/>
      <c r="UPE1111" s="253"/>
      <c r="UPF1111" s="253"/>
      <c r="UPG1111" s="253"/>
      <c r="UPH1111" s="253"/>
      <c r="UPI1111" s="253"/>
      <c r="UPJ1111" s="253"/>
      <c r="UPK1111" s="253"/>
      <c r="UPL1111" s="253"/>
      <c r="UPM1111" s="253"/>
      <c r="UPN1111" s="253"/>
      <c r="UPO1111" s="253"/>
      <c r="UPP1111" s="253"/>
      <c r="UPQ1111" s="253"/>
      <c r="UPR1111" s="253"/>
      <c r="UPS1111" s="253"/>
      <c r="UPT1111" s="253"/>
      <c r="UPU1111" s="253"/>
      <c r="UPV1111" s="253"/>
      <c r="UPW1111" s="253"/>
      <c r="UPX1111" s="253"/>
      <c r="UPY1111" s="253"/>
      <c r="UPZ1111" s="253"/>
      <c r="UQA1111" s="253"/>
      <c r="UQB1111" s="253"/>
      <c r="UQC1111" s="253"/>
      <c r="UQD1111" s="253"/>
      <c r="UQE1111" s="253"/>
      <c r="UQF1111" s="253"/>
      <c r="UQG1111" s="253"/>
      <c r="UQH1111" s="253"/>
      <c r="UQI1111" s="253"/>
      <c r="UQJ1111" s="253"/>
      <c r="UQK1111" s="253"/>
      <c r="UQL1111" s="253"/>
      <c r="UQM1111" s="253"/>
      <c r="UQN1111" s="253"/>
      <c r="UQO1111" s="253"/>
      <c r="UQP1111" s="253"/>
      <c r="UQQ1111" s="253"/>
      <c r="UQR1111" s="253"/>
      <c r="UQS1111" s="253"/>
      <c r="UQT1111" s="253"/>
      <c r="UQU1111" s="253"/>
      <c r="UQV1111" s="253"/>
      <c r="UQW1111" s="253"/>
      <c r="UQX1111" s="253"/>
      <c r="UQY1111" s="253"/>
      <c r="UQZ1111" s="253"/>
      <c r="URA1111" s="253"/>
      <c r="URB1111" s="253"/>
      <c r="URC1111" s="253"/>
      <c r="URD1111" s="253"/>
      <c r="URE1111" s="253"/>
      <c r="URF1111" s="253"/>
      <c r="URG1111" s="253"/>
      <c r="URH1111" s="253"/>
      <c r="URI1111" s="253"/>
      <c r="URJ1111" s="253"/>
      <c r="URK1111" s="253"/>
      <c r="URL1111" s="253"/>
      <c r="URM1111" s="253"/>
      <c r="URN1111" s="253"/>
      <c r="URO1111" s="253"/>
      <c r="URP1111" s="253"/>
      <c r="URQ1111" s="253"/>
      <c r="URR1111" s="253"/>
      <c r="URS1111" s="253"/>
      <c r="URT1111" s="253"/>
      <c r="URU1111" s="253"/>
      <c r="URV1111" s="253"/>
      <c r="URW1111" s="253"/>
      <c r="URX1111" s="253"/>
      <c r="URY1111" s="253"/>
      <c r="URZ1111" s="253"/>
      <c r="USA1111" s="253"/>
      <c r="USB1111" s="253"/>
      <c r="USC1111" s="253"/>
      <c r="USD1111" s="253"/>
      <c r="USE1111" s="253"/>
      <c r="USF1111" s="253"/>
      <c r="USG1111" s="253"/>
      <c r="USH1111" s="253"/>
      <c r="USI1111" s="253"/>
      <c r="USJ1111" s="253"/>
      <c r="USK1111" s="253"/>
      <c r="USL1111" s="253"/>
      <c r="USM1111" s="253"/>
      <c r="USN1111" s="253"/>
      <c r="USO1111" s="253"/>
      <c r="USP1111" s="253"/>
      <c r="USQ1111" s="253"/>
      <c r="USR1111" s="253"/>
      <c r="USS1111" s="253"/>
      <c r="UST1111" s="253"/>
      <c r="USU1111" s="253"/>
      <c r="USV1111" s="253"/>
      <c r="USW1111" s="253"/>
      <c r="USX1111" s="253"/>
      <c r="USY1111" s="253"/>
      <c r="USZ1111" s="253"/>
      <c r="UTA1111" s="253"/>
      <c r="UTB1111" s="253"/>
      <c r="UTC1111" s="253"/>
      <c r="UTD1111" s="253"/>
      <c r="UTE1111" s="253"/>
      <c r="UTF1111" s="253"/>
      <c r="UTG1111" s="253"/>
      <c r="UTH1111" s="253"/>
      <c r="UTI1111" s="253"/>
      <c r="UTJ1111" s="253"/>
      <c r="UTK1111" s="253"/>
      <c r="UTL1111" s="253"/>
      <c r="UTM1111" s="253"/>
      <c r="UTN1111" s="253"/>
      <c r="UTO1111" s="253"/>
      <c r="UTP1111" s="253"/>
      <c r="UTQ1111" s="253"/>
      <c r="UTR1111" s="253"/>
      <c r="UTS1111" s="253"/>
      <c r="UTT1111" s="253"/>
      <c r="UTU1111" s="253"/>
      <c r="UTV1111" s="253"/>
      <c r="UTW1111" s="253"/>
      <c r="UTX1111" s="253"/>
      <c r="UTY1111" s="253"/>
      <c r="UTZ1111" s="253"/>
      <c r="UUA1111" s="253"/>
      <c r="UUB1111" s="253"/>
      <c r="UUC1111" s="253"/>
      <c r="UUD1111" s="253"/>
      <c r="UUE1111" s="253"/>
      <c r="UUF1111" s="253"/>
      <c r="UUG1111" s="253"/>
      <c r="UUH1111" s="253"/>
      <c r="UUI1111" s="253"/>
      <c r="UUJ1111" s="253"/>
      <c r="UUK1111" s="253"/>
      <c r="UUL1111" s="253"/>
      <c r="UUM1111" s="253"/>
      <c r="UUN1111" s="253"/>
      <c r="UUO1111" s="253"/>
      <c r="UUP1111" s="253"/>
      <c r="UUQ1111" s="253"/>
      <c r="UUR1111" s="253"/>
      <c r="UUS1111" s="253"/>
      <c r="UUT1111" s="253"/>
      <c r="UUU1111" s="253"/>
      <c r="UUV1111" s="253"/>
      <c r="UUW1111" s="253"/>
      <c r="UUX1111" s="253"/>
      <c r="UUY1111" s="253"/>
      <c r="UUZ1111" s="253"/>
      <c r="UVA1111" s="253"/>
      <c r="UVB1111" s="253"/>
      <c r="UVC1111" s="253"/>
      <c r="UVD1111" s="253"/>
      <c r="UVE1111" s="253"/>
      <c r="UVF1111" s="253"/>
      <c r="UVG1111" s="253"/>
      <c r="UVH1111" s="253"/>
      <c r="UVI1111" s="253"/>
      <c r="UVJ1111" s="253"/>
      <c r="UVK1111" s="253"/>
      <c r="UVL1111" s="253"/>
      <c r="UVM1111" s="253"/>
      <c r="UVN1111" s="253"/>
      <c r="UVO1111" s="253"/>
      <c r="UVP1111" s="253"/>
      <c r="UVQ1111" s="253"/>
      <c r="UVR1111" s="253"/>
      <c r="UVS1111" s="253"/>
      <c r="UVT1111" s="253"/>
      <c r="UVU1111" s="253"/>
      <c r="UVV1111" s="253"/>
      <c r="UVW1111" s="253"/>
      <c r="UVX1111" s="253"/>
      <c r="UVY1111" s="253"/>
      <c r="UVZ1111" s="253"/>
      <c r="UWA1111" s="253"/>
      <c r="UWB1111" s="253"/>
      <c r="UWC1111" s="253"/>
      <c r="UWD1111" s="253"/>
      <c r="UWE1111" s="253"/>
      <c r="UWF1111" s="253"/>
      <c r="UWG1111" s="253"/>
      <c r="UWH1111" s="253"/>
      <c r="UWI1111" s="253"/>
      <c r="UWJ1111" s="253"/>
      <c r="UWK1111" s="253"/>
      <c r="UWL1111" s="253"/>
      <c r="UWM1111" s="253"/>
      <c r="UWN1111" s="253"/>
      <c r="UWO1111" s="253"/>
      <c r="UWP1111" s="253"/>
      <c r="UWQ1111" s="253"/>
      <c r="UWR1111" s="253"/>
      <c r="UWS1111" s="253"/>
      <c r="UWT1111" s="253"/>
      <c r="UWU1111" s="253"/>
      <c r="UWV1111" s="253"/>
      <c r="UWW1111" s="253"/>
      <c r="UWX1111" s="253"/>
      <c r="UWY1111" s="253"/>
      <c r="UWZ1111" s="253"/>
      <c r="UXA1111" s="253"/>
      <c r="UXB1111" s="253"/>
      <c r="UXC1111" s="253"/>
      <c r="UXD1111" s="253"/>
      <c r="UXE1111" s="253"/>
      <c r="UXF1111" s="253"/>
      <c r="UXG1111" s="253"/>
      <c r="UXH1111" s="253"/>
      <c r="UXI1111" s="253"/>
      <c r="UXJ1111" s="253"/>
      <c r="UXK1111" s="253"/>
      <c r="UXL1111" s="253"/>
      <c r="UXM1111" s="253"/>
      <c r="UXN1111" s="253"/>
      <c r="UXO1111" s="253"/>
      <c r="UXP1111" s="253"/>
      <c r="UXQ1111" s="253"/>
      <c r="UXR1111" s="253"/>
      <c r="UXS1111" s="253"/>
      <c r="UXT1111" s="253"/>
      <c r="UXU1111" s="253"/>
      <c r="UXV1111" s="253"/>
      <c r="UXW1111" s="253"/>
      <c r="UXX1111" s="253"/>
      <c r="UXY1111" s="253"/>
      <c r="UXZ1111" s="253"/>
      <c r="UYA1111" s="253"/>
      <c r="UYB1111" s="253"/>
      <c r="UYC1111" s="253"/>
      <c r="UYD1111" s="253"/>
      <c r="UYE1111" s="253"/>
      <c r="UYF1111" s="253"/>
      <c r="UYG1111" s="253"/>
      <c r="UYH1111" s="253"/>
      <c r="UYI1111" s="253"/>
      <c r="UYJ1111" s="253"/>
      <c r="UYK1111" s="253"/>
      <c r="UYL1111" s="253"/>
      <c r="UYM1111" s="253"/>
      <c r="UYN1111" s="253"/>
      <c r="UYO1111" s="253"/>
      <c r="UYP1111" s="253"/>
      <c r="UYQ1111" s="253"/>
      <c r="UYR1111" s="253"/>
      <c r="UYS1111" s="253"/>
      <c r="UYT1111" s="253"/>
      <c r="UYU1111" s="253"/>
      <c r="UYV1111" s="253"/>
      <c r="UYW1111" s="253"/>
      <c r="UYX1111" s="253"/>
      <c r="UYY1111" s="253"/>
      <c r="UYZ1111" s="253"/>
      <c r="UZA1111" s="253"/>
      <c r="UZB1111" s="253"/>
      <c r="UZC1111" s="253"/>
      <c r="UZD1111" s="253"/>
      <c r="UZE1111" s="253"/>
      <c r="UZF1111" s="253"/>
      <c r="UZG1111" s="253"/>
      <c r="UZH1111" s="253"/>
      <c r="UZI1111" s="253"/>
      <c r="UZJ1111" s="253"/>
      <c r="UZK1111" s="253"/>
      <c r="UZL1111" s="253"/>
      <c r="UZM1111" s="253"/>
      <c r="UZN1111" s="253"/>
      <c r="UZO1111" s="253"/>
      <c r="UZP1111" s="253"/>
      <c r="UZQ1111" s="253"/>
      <c r="UZR1111" s="253"/>
      <c r="UZS1111" s="253"/>
      <c r="UZT1111" s="253"/>
      <c r="UZU1111" s="253"/>
      <c r="UZV1111" s="253"/>
      <c r="UZW1111" s="253"/>
      <c r="UZX1111" s="253"/>
      <c r="UZY1111" s="253"/>
      <c r="UZZ1111" s="253"/>
      <c r="VAA1111" s="253"/>
      <c r="VAB1111" s="253"/>
      <c r="VAC1111" s="253"/>
      <c r="VAD1111" s="253"/>
      <c r="VAE1111" s="253"/>
      <c r="VAF1111" s="253"/>
      <c r="VAG1111" s="253"/>
      <c r="VAH1111" s="253"/>
      <c r="VAI1111" s="253"/>
      <c r="VAJ1111" s="253"/>
      <c r="VAK1111" s="253"/>
      <c r="VAL1111" s="253"/>
      <c r="VAM1111" s="253"/>
      <c r="VAN1111" s="253"/>
      <c r="VAO1111" s="253"/>
      <c r="VAP1111" s="253"/>
      <c r="VAQ1111" s="253"/>
      <c r="VAR1111" s="253"/>
      <c r="VAS1111" s="253"/>
      <c r="VAT1111" s="253"/>
      <c r="VAU1111" s="253"/>
      <c r="VAV1111" s="253"/>
      <c r="VAW1111" s="253"/>
      <c r="VAX1111" s="253"/>
      <c r="VAY1111" s="253"/>
      <c r="VAZ1111" s="253"/>
      <c r="VBA1111" s="253"/>
      <c r="VBB1111" s="253"/>
      <c r="VBC1111" s="253"/>
      <c r="VBD1111" s="253"/>
      <c r="VBE1111" s="253"/>
      <c r="VBF1111" s="253"/>
      <c r="VBG1111" s="253"/>
      <c r="VBH1111" s="253"/>
      <c r="VBI1111" s="253"/>
      <c r="VBJ1111" s="253"/>
      <c r="VBK1111" s="253"/>
      <c r="VBL1111" s="253"/>
      <c r="VBM1111" s="253"/>
      <c r="VBN1111" s="253"/>
      <c r="VBO1111" s="253"/>
      <c r="VBP1111" s="253"/>
      <c r="VBQ1111" s="253"/>
      <c r="VBR1111" s="253"/>
      <c r="VBS1111" s="253"/>
      <c r="VBT1111" s="253"/>
      <c r="VBU1111" s="253"/>
      <c r="VBV1111" s="253"/>
      <c r="VBW1111" s="253"/>
      <c r="VBX1111" s="253"/>
      <c r="VBY1111" s="253"/>
      <c r="VBZ1111" s="253"/>
      <c r="VCA1111" s="253"/>
      <c r="VCB1111" s="253"/>
      <c r="VCC1111" s="253"/>
      <c r="VCD1111" s="253"/>
      <c r="VCE1111" s="253"/>
      <c r="VCF1111" s="253"/>
      <c r="VCG1111" s="253"/>
      <c r="VCH1111" s="253"/>
      <c r="VCI1111" s="253"/>
      <c r="VCJ1111" s="253"/>
      <c r="VCK1111" s="253"/>
      <c r="VCL1111" s="253"/>
      <c r="VCM1111" s="253"/>
      <c r="VCN1111" s="253"/>
      <c r="VCO1111" s="253"/>
      <c r="VCP1111" s="253"/>
      <c r="VCQ1111" s="253"/>
      <c r="VCR1111" s="253"/>
      <c r="VCS1111" s="253"/>
      <c r="VCT1111" s="253"/>
      <c r="VCU1111" s="253"/>
      <c r="VCV1111" s="253"/>
      <c r="VCW1111" s="253"/>
      <c r="VCX1111" s="253"/>
      <c r="VCY1111" s="253"/>
      <c r="VCZ1111" s="253"/>
      <c r="VDA1111" s="253"/>
      <c r="VDB1111" s="253"/>
      <c r="VDC1111" s="253"/>
      <c r="VDD1111" s="253"/>
      <c r="VDE1111" s="253"/>
      <c r="VDF1111" s="253"/>
      <c r="VDG1111" s="253"/>
      <c r="VDH1111" s="253"/>
      <c r="VDI1111" s="253"/>
      <c r="VDJ1111" s="253"/>
      <c r="VDK1111" s="253"/>
      <c r="VDL1111" s="253"/>
      <c r="VDM1111" s="253"/>
      <c r="VDN1111" s="253"/>
      <c r="VDO1111" s="253"/>
      <c r="VDP1111" s="253"/>
      <c r="VDQ1111" s="253"/>
      <c r="VDR1111" s="253"/>
      <c r="VDS1111" s="253"/>
      <c r="VDT1111" s="253"/>
      <c r="VDU1111" s="253"/>
      <c r="VDV1111" s="253"/>
      <c r="VDW1111" s="253"/>
      <c r="VDX1111" s="253"/>
      <c r="VDY1111" s="253"/>
      <c r="VDZ1111" s="253"/>
      <c r="VEA1111" s="253"/>
      <c r="VEB1111" s="253"/>
      <c r="VEC1111" s="253"/>
      <c r="VED1111" s="253"/>
      <c r="VEE1111" s="253"/>
      <c r="VEF1111" s="253"/>
      <c r="VEG1111" s="253"/>
      <c r="VEH1111" s="253"/>
      <c r="VEI1111" s="253"/>
      <c r="VEJ1111" s="253"/>
      <c r="VEK1111" s="253"/>
      <c r="VEL1111" s="253"/>
      <c r="VEM1111" s="253"/>
      <c r="VEN1111" s="253"/>
      <c r="VEO1111" s="253"/>
      <c r="VEP1111" s="253"/>
      <c r="VEQ1111" s="253"/>
      <c r="VER1111" s="253"/>
      <c r="VES1111" s="253"/>
      <c r="VET1111" s="253"/>
      <c r="VEU1111" s="253"/>
      <c r="VEV1111" s="253"/>
      <c r="VEW1111" s="253"/>
      <c r="VEX1111" s="253"/>
      <c r="VEY1111" s="253"/>
      <c r="VEZ1111" s="253"/>
      <c r="VFA1111" s="253"/>
      <c r="VFB1111" s="253"/>
      <c r="VFC1111" s="253"/>
      <c r="VFD1111" s="253"/>
      <c r="VFE1111" s="253"/>
      <c r="VFF1111" s="253"/>
      <c r="VFG1111" s="253"/>
      <c r="VFH1111" s="253"/>
      <c r="VFI1111" s="253"/>
      <c r="VFJ1111" s="253"/>
      <c r="VFK1111" s="253"/>
      <c r="VFL1111" s="253"/>
      <c r="VFM1111" s="253"/>
      <c r="VFN1111" s="253"/>
      <c r="VFO1111" s="253"/>
      <c r="VFP1111" s="253"/>
      <c r="VFQ1111" s="253"/>
      <c r="VFR1111" s="253"/>
      <c r="VFS1111" s="253"/>
      <c r="VFT1111" s="253"/>
      <c r="VFU1111" s="253"/>
      <c r="VFV1111" s="253"/>
      <c r="VFW1111" s="253"/>
      <c r="VFX1111" s="253"/>
      <c r="VFY1111" s="253"/>
      <c r="VFZ1111" s="253"/>
      <c r="VGA1111" s="253"/>
      <c r="VGB1111" s="253"/>
      <c r="VGC1111" s="253"/>
      <c r="VGD1111" s="253"/>
      <c r="VGE1111" s="253"/>
      <c r="VGF1111" s="253"/>
      <c r="VGG1111" s="253"/>
      <c r="VGH1111" s="253"/>
      <c r="VGI1111" s="253"/>
      <c r="VGJ1111" s="253"/>
      <c r="VGK1111" s="253"/>
      <c r="VGL1111" s="253"/>
      <c r="VGM1111" s="253"/>
      <c r="VGN1111" s="253"/>
      <c r="VGO1111" s="253"/>
      <c r="VGP1111" s="253"/>
      <c r="VGQ1111" s="253"/>
      <c r="VGR1111" s="253"/>
      <c r="VGS1111" s="253"/>
      <c r="VGT1111" s="253"/>
      <c r="VGU1111" s="253"/>
      <c r="VGV1111" s="253"/>
      <c r="VGW1111" s="253"/>
      <c r="VGX1111" s="253"/>
      <c r="VGY1111" s="253"/>
      <c r="VGZ1111" s="253"/>
      <c r="VHA1111" s="253"/>
      <c r="VHB1111" s="253"/>
      <c r="VHC1111" s="253"/>
      <c r="VHD1111" s="253"/>
      <c r="VHE1111" s="253"/>
      <c r="VHF1111" s="253"/>
      <c r="VHG1111" s="253"/>
      <c r="VHH1111" s="253"/>
      <c r="VHI1111" s="253"/>
      <c r="VHJ1111" s="253"/>
      <c r="VHK1111" s="253"/>
      <c r="VHL1111" s="253"/>
      <c r="VHM1111" s="253"/>
      <c r="VHN1111" s="253"/>
      <c r="VHO1111" s="253"/>
      <c r="VHP1111" s="253"/>
      <c r="VHQ1111" s="253"/>
      <c r="VHR1111" s="253"/>
      <c r="VHS1111" s="253"/>
      <c r="VHT1111" s="253"/>
      <c r="VHU1111" s="253"/>
      <c r="VHV1111" s="253"/>
      <c r="VHW1111" s="253"/>
      <c r="VHX1111" s="253"/>
      <c r="VHY1111" s="253"/>
      <c r="VHZ1111" s="253"/>
      <c r="VIA1111" s="253"/>
      <c r="VIB1111" s="253"/>
      <c r="VIC1111" s="253"/>
      <c r="VID1111" s="253"/>
      <c r="VIE1111" s="253"/>
      <c r="VIF1111" s="253"/>
      <c r="VIG1111" s="253"/>
      <c r="VIH1111" s="253"/>
      <c r="VII1111" s="253"/>
      <c r="VIJ1111" s="253"/>
      <c r="VIK1111" s="253"/>
      <c r="VIL1111" s="253"/>
      <c r="VIM1111" s="253"/>
      <c r="VIN1111" s="253"/>
      <c r="VIO1111" s="253"/>
      <c r="VIP1111" s="253"/>
      <c r="VIQ1111" s="253"/>
      <c r="VIR1111" s="253"/>
      <c r="VIS1111" s="253"/>
      <c r="VIT1111" s="253"/>
      <c r="VIU1111" s="253"/>
      <c r="VIV1111" s="253"/>
      <c r="VIW1111" s="253"/>
      <c r="VIX1111" s="253"/>
      <c r="VIY1111" s="253"/>
      <c r="VIZ1111" s="253"/>
      <c r="VJA1111" s="253"/>
      <c r="VJB1111" s="253"/>
      <c r="VJC1111" s="253"/>
      <c r="VJD1111" s="253"/>
      <c r="VJE1111" s="253"/>
      <c r="VJF1111" s="253"/>
      <c r="VJG1111" s="253"/>
      <c r="VJH1111" s="253"/>
      <c r="VJI1111" s="253"/>
      <c r="VJJ1111" s="253"/>
      <c r="VJK1111" s="253"/>
      <c r="VJL1111" s="253"/>
      <c r="VJM1111" s="253"/>
      <c r="VJN1111" s="253"/>
      <c r="VJO1111" s="253"/>
      <c r="VJP1111" s="253"/>
      <c r="VJQ1111" s="253"/>
      <c r="VJR1111" s="253"/>
      <c r="VJS1111" s="253"/>
      <c r="VJT1111" s="253"/>
      <c r="VJU1111" s="253"/>
      <c r="VJV1111" s="253"/>
      <c r="VJW1111" s="253"/>
      <c r="VJX1111" s="253"/>
      <c r="VJY1111" s="253"/>
      <c r="VJZ1111" s="253"/>
      <c r="VKA1111" s="253"/>
      <c r="VKB1111" s="253"/>
      <c r="VKC1111" s="253"/>
      <c r="VKD1111" s="253"/>
      <c r="VKE1111" s="253"/>
      <c r="VKF1111" s="253"/>
      <c r="VKG1111" s="253"/>
      <c r="VKH1111" s="253"/>
      <c r="VKI1111" s="253"/>
      <c r="VKJ1111" s="253"/>
      <c r="VKK1111" s="253"/>
      <c r="VKL1111" s="253"/>
      <c r="VKM1111" s="253"/>
      <c r="VKN1111" s="253"/>
      <c r="VKO1111" s="253"/>
      <c r="VKP1111" s="253"/>
      <c r="VKQ1111" s="253"/>
      <c r="VKR1111" s="253"/>
      <c r="VKS1111" s="253"/>
      <c r="VKT1111" s="253"/>
      <c r="VKU1111" s="253"/>
      <c r="VKV1111" s="253"/>
      <c r="VKW1111" s="253"/>
      <c r="VKX1111" s="253"/>
      <c r="VKY1111" s="253"/>
      <c r="VKZ1111" s="253"/>
      <c r="VLA1111" s="253"/>
      <c r="VLB1111" s="253"/>
      <c r="VLC1111" s="253"/>
      <c r="VLD1111" s="253"/>
      <c r="VLE1111" s="253"/>
      <c r="VLF1111" s="253"/>
      <c r="VLG1111" s="253"/>
      <c r="VLH1111" s="253"/>
      <c r="VLI1111" s="253"/>
      <c r="VLJ1111" s="253"/>
      <c r="VLK1111" s="253"/>
      <c r="VLL1111" s="253"/>
      <c r="VLM1111" s="253"/>
      <c r="VLN1111" s="253"/>
      <c r="VLO1111" s="253"/>
      <c r="VLP1111" s="253"/>
      <c r="VLQ1111" s="253"/>
      <c r="VLR1111" s="253"/>
      <c r="VLS1111" s="253"/>
      <c r="VLT1111" s="253"/>
      <c r="VLU1111" s="253"/>
      <c r="VLV1111" s="253"/>
      <c r="VLW1111" s="253"/>
      <c r="VLX1111" s="253"/>
      <c r="VLY1111" s="253"/>
      <c r="VLZ1111" s="253"/>
      <c r="VMA1111" s="253"/>
      <c r="VMB1111" s="253"/>
      <c r="VMC1111" s="253"/>
      <c r="VMD1111" s="253"/>
      <c r="VME1111" s="253"/>
      <c r="VMF1111" s="253"/>
      <c r="VMG1111" s="253"/>
      <c r="VMH1111" s="253"/>
      <c r="VMI1111" s="253"/>
      <c r="VMJ1111" s="253"/>
      <c r="VMK1111" s="253"/>
      <c r="VML1111" s="253"/>
      <c r="VMM1111" s="253"/>
      <c r="VMN1111" s="253"/>
      <c r="VMO1111" s="253"/>
      <c r="VMP1111" s="253"/>
      <c r="VMQ1111" s="253"/>
      <c r="VMR1111" s="253"/>
      <c r="VMS1111" s="253"/>
      <c r="VMT1111" s="253"/>
      <c r="VMU1111" s="253"/>
      <c r="VMV1111" s="253"/>
      <c r="VMW1111" s="253"/>
      <c r="VMX1111" s="253"/>
      <c r="VMY1111" s="253"/>
      <c r="VMZ1111" s="253"/>
      <c r="VNA1111" s="253"/>
      <c r="VNB1111" s="253"/>
      <c r="VNC1111" s="253"/>
      <c r="VND1111" s="253"/>
      <c r="VNE1111" s="253"/>
      <c r="VNF1111" s="253"/>
      <c r="VNG1111" s="253"/>
      <c r="VNH1111" s="253"/>
      <c r="VNI1111" s="253"/>
      <c r="VNJ1111" s="253"/>
      <c r="VNK1111" s="253"/>
      <c r="VNL1111" s="253"/>
      <c r="VNM1111" s="253"/>
      <c r="VNN1111" s="253"/>
      <c r="VNO1111" s="253"/>
      <c r="VNP1111" s="253"/>
      <c r="VNQ1111" s="253"/>
      <c r="VNR1111" s="253"/>
      <c r="VNS1111" s="253"/>
      <c r="VNT1111" s="253"/>
      <c r="VNU1111" s="253"/>
      <c r="VNV1111" s="253"/>
      <c r="VNW1111" s="253"/>
      <c r="VNX1111" s="253"/>
      <c r="VNY1111" s="253"/>
      <c r="VNZ1111" s="253"/>
      <c r="VOA1111" s="253"/>
      <c r="VOB1111" s="253"/>
      <c r="VOC1111" s="253"/>
      <c r="VOD1111" s="253"/>
      <c r="VOE1111" s="253"/>
      <c r="VOF1111" s="253"/>
      <c r="VOG1111" s="253"/>
      <c r="VOH1111" s="253"/>
      <c r="VOI1111" s="253"/>
      <c r="VOJ1111" s="253"/>
      <c r="VOK1111" s="253"/>
      <c r="VOL1111" s="253"/>
      <c r="VOM1111" s="253"/>
      <c r="VON1111" s="253"/>
      <c r="VOO1111" s="253"/>
      <c r="VOP1111" s="253"/>
      <c r="VOQ1111" s="253"/>
      <c r="VOR1111" s="253"/>
      <c r="VOS1111" s="253"/>
      <c r="VOT1111" s="253"/>
      <c r="VOU1111" s="253"/>
      <c r="VOV1111" s="253"/>
      <c r="VOW1111" s="253"/>
      <c r="VOX1111" s="253"/>
      <c r="VOY1111" s="253"/>
      <c r="VOZ1111" s="253"/>
      <c r="VPA1111" s="253"/>
      <c r="VPB1111" s="253"/>
      <c r="VPC1111" s="253"/>
      <c r="VPD1111" s="253"/>
      <c r="VPE1111" s="253"/>
      <c r="VPF1111" s="253"/>
      <c r="VPG1111" s="253"/>
      <c r="VPH1111" s="253"/>
      <c r="VPI1111" s="253"/>
      <c r="VPJ1111" s="253"/>
      <c r="VPK1111" s="253"/>
      <c r="VPL1111" s="253"/>
      <c r="VPM1111" s="253"/>
      <c r="VPN1111" s="253"/>
      <c r="VPO1111" s="253"/>
      <c r="VPP1111" s="253"/>
      <c r="VPQ1111" s="253"/>
      <c r="VPR1111" s="253"/>
      <c r="VPS1111" s="253"/>
      <c r="VPT1111" s="253"/>
      <c r="VPU1111" s="253"/>
      <c r="VPV1111" s="253"/>
      <c r="VPW1111" s="253"/>
      <c r="VPX1111" s="253"/>
      <c r="VPY1111" s="253"/>
      <c r="VPZ1111" s="253"/>
      <c r="VQA1111" s="253"/>
      <c r="VQB1111" s="253"/>
      <c r="VQC1111" s="253"/>
      <c r="VQD1111" s="253"/>
      <c r="VQE1111" s="253"/>
      <c r="VQF1111" s="253"/>
      <c r="VQG1111" s="253"/>
      <c r="VQH1111" s="253"/>
      <c r="VQI1111" s="253"/>
      <c r="VQJ1111" s="253"/>
      <c r="VQK1111" s="253"/>
      <c r="VQL1111" s="253"/>
      <c r="VQM1111" s="253"/>
      <c r="VQN1111" s="253"/>
      <c r="VQO1111" s="253"/>
      <c r="VQP1111" s="253"/>
      <c r="VQQ1111" s="253"/>
      <c r="VQR1111" s="253"/>
      <c r="VQS1111" s="253"/>
      <c r="VQT1111" s="253"/>
      <c r="VQU1111" s="253"/>
      <c r="VQV1111" s="253"/>
      <c r="VQW1111" s="253"/>
      <c r="VQX1111" s="253"/>
      <c r="VQY1111" s="253"/>
      <c r="VQZ1111" s="253"/>
      <c r="VRA1111" s="253"/>
      <c r="VRB1111" s="253"/>
      <c r="VRC1111" s="253"/>
      <c r="VRD1111" s="253"/>
      <c r="VRE1111" s="253"/>
      <c r="VRF1111" s="253"/>
      <c r="VRG1111" s="253"/>
      <c r="VRH1111" s="253"/>
      <c r="VRI1111" s="253"/>
      <c r="VRJ1111" s="253"/>
      <c r="VRK1111" s="253"/>
      <c r="VRL1111" s="253"/>
      <c r="VRM1111" s="253"/>
      <c r="VRN1111" s="253"/>
      <c r="VRO1111" s="253"/>
      <c r="VRP1111" s="253"/>
      <c r="VRQ1111" s="253"/>
      <c r="VRR1111" s="253"/>
      <c r="VRS1111" s="253"/>
      <c r="VRT1111" s="253"/>
      <c r="VRU1111" s="253"/>
      <c r="VRV1111" s="253"/>
      <c r="VRW1111" s="253"/>
      <c r="VRX1111" s="253"/>
      <c r="VRY1111" s="253"/>
      <c r="VRZ1111" s="253"/>
      <c r="VSA1111" s="253"/>
      <c r="VSB1111" s="253"/>
      <c r="VSC1111" s="253"/>
      <c r="VSD1111" s="253"/>
      <c r="VSE1111" s="253"/>
      <c r="VSF1111" s="253"/>
      <c r="VSG1111" s="253"/>
      <c r="VSH1111" s="253"/>
      <c r="VSI1111" s="253"/>
      <c r="VSJ1111" s="253"/>
      <c r="VSK1111" s="253"/>
      <c r="VSL1111" s="253"/>
      <c r="VSM1111" s="253"/>
      <c r="VSN1111" s="253"/>
      <c r="VSO1111" s="253"/>
      <c r="VSP1111" s="253"/>
      <c r="VSQ1111" s="253"/>
      <c r="VSR1111" s="253"/>
      <c r="VSS1111" s="253"/>
      <c r="VST1111" s="253"/>
      <c r="VSU1111" s="253"/>
      <c r="VSV1111" s="253"/>
      <c r="VSW1111" s="253"/>
      <c r="VSX1111" s="253"/>
      <c r="VSY1111" s="253"/>
      <c r="VSZ1111" s="253"/>
      <c r="VTA1111" s="253"/>
      <c r="VTB1111" s="253"/>
      <c r="VTC1111" s="253"/>
      <c r="VTD1111" s="253"/>
      <c r="VTE1111" s="253"/>
      <c r="VTF1111" s="253"/>
      <c r="VTG1111" s="253"/>
      <c r="VTH1111" s="253"/>
      <c r="VTI1111" s="253"/>
      <c r="VTJ1111" s="253"/>
      <c r="VTK1111" s="253"/>
      <c r="VTL1111" s="253"/>
      <c r="VTM1111" s="253"/>
      <c r="VTN1111" s="253"/>
      <c r="VTO1111" s="253"/>
      <c r="VTP1111" s="253"/>
      <c r="VTQ1111" s="253"/>
      <c r="VTR1111" s="253"/>
      <c r="VTS1111" s="253"/>
      <c r="VTT1111" s="253"/>
      <c r="VTU1111" s="253"/>
      <c r="VTV1111" s="253"/>
      <c r="VTW1111" s="253"/>
      <c r="VTX1111" s="253"/>
      <c r="VTY1111" s="253"/>
      <c r="VTZ1111" s="253"/>
      <c r="VUA1111" s="253"/>
      <c r="VUB1111" s="253"/>
      <c r="VUC1111" s="253"/>
      <c r="VUD1111" s="253"/>
      <c r="VUE1111" s="253"/>
      <c r="VUF1111" s="253"/>
      <c r="VUG1111" s="253"/>
      <c r="VUH1111" s="253"/>
      <c r="VUI1111" s="253"/>
      <c r="VUJ1111" s="253"/>
      <c r="VUK1111" s="253"/>
      <c r="VUL1111" s="253"/>
      <c r="VUM1111" s="253"/>
      <c r="VUN1111" s="253"/>
      <c r="VUO1111" s="253"/>
      <c r="VUP1111" s="253"/>
      <c r="VUQ1111" s="253"/>
      <c r="VUR1111" s="253"/>
      <c r="VUS1111" s="253"/>
      <c r="VUT1111" s="253"/>
      <c r="VUU1111" s="253"/>
      <c r="VUV1111" s="253"/>
      <c r="VUW1111" s="253"/>
      <c r="VUX1111" s="253"/>
      <c r="VUY1111" s="253"/>
      <c r="VUZ1111" s="253"/>
      <c r="VVA1111" s="253"/>
      <c r="VVB1111" s="253"/>
      <c r="VVC1111" s="253"/>
      <c r="VVD1111" s="253"/>
      <c r="VVE1111" s="253"/>
      <c r="VVF1111" s="253"/>
      <c r="VVG1111" s="253"/>
      <c r="VVH1111" s="253"/>
      <c r="VVI1111" s="253"/>
      <c r="VVJ1111" s="253"/>
      <c r="VVK1111" s="253"/>
      <c r="VVL1111" s="253"/>
      <c r="VVM1111" s="253"/>
      <c r="VVN1111" s="253"/>
      <c r="VVO1111" s="253"/>
      <c r="VVP1111" s="253"/>
      <c r="VVQ1111" s="253"/>
      <c r="VVR1111" s="253"/>
      <c r="VVS1111" s="253"/>
      <c r="VVT1111" s="253"/>
      <c r="VVU1111" s="253"/>
      <c r="VVV1111" s="253"/>
      <c r="VVW1111" s="253"/>
      <c r="VVX1111" s="253"/>
      <c r="VVY1111" s="253"/>
      <c r="VVZ1111" s="253"/>
      <c r="VWA1111" s="253"/>
      <c r="VWB1111" s="253"/>
      <c r="VWC1111" s="253"/>
      <c r="VWD1111" s="253"/>
      <c r="VWE1111" s="253"/>
      <c r="VWF1111" s="253"/>
      <c r="VWG1111" s="253"/>
      <c r="VWH1111" s="253"/>
      <c r="VWI1111" s="253"/>
      <c r="VWJ1111" s="253"/>
      <c r="VWK1111" s="253"/>
      <c r="VWL1111" s="253"/>
      <c r="VWM1111" s="253"/>
      <c r="VWN1111" s="253"/>
      <c r="VWO1111" s="253"/>
      <c r="VWP1111" s="253"/>
      <c r="VWQ1111" s="253"/>
      <c r="VWR1111" s="253"/>
      <c r="VWS1111" s="253"/>
      <c r="VWT1111" s="253"/>
      <c r="VWU1111" s="253"/>
      <c r="VWV1111" s="253"/>
      <c r="VWW1111" s="253"/>
      <c r="VWX1111" s="253"/>
      <c r="VWY1111" s="253"/>
      <c r="VWZ1111" s="253"/>
      <c r="VXA1111" s="253"/>
      <c r="VXB1111" s="253"/>
      <c r="VXC1111" s="253"/>
      <c r="VXD1111" s="253"/>
      <c r="VXE1111" s="253"/>
      <c r="VXF1111" s="253"/>
      <c r="VXG1111" s="253"/>
      <c r="VXH1111" s="253"/>
      <c r="VXI1111" s="253"/>
      <c r="VXJ1111" s="253"/>
      <c r="VXK1111" s="253"/>
      <c r="VXL1111" s="253"/>
      <c r="VXM1111" s="253"/>
      <c r="VXN1111" s="253"/>
      <c r="VXO1111" s="253"/>
      <c r="VXP1111" s="253"/>
      <c r="VXQ1111" s="253"/>
      <c r="VXR1111" s="253"/>
      <c r="VXS1111" s="253"/>
      <c r="VXT1111" s="253"/>
      <c r="VXU1111" s="253"/>
      <c r="VXV1111" s="253"/>
      <c r="VXW1111" s="253"/>
      <c r="VXX1111" s="253"/>
      <c r="VXY1111" s="253"/>
      <c r="VXZ1111" s="253"/>
      <c r="VYA1111" s="253"/>
      <c r="VYB1111" s="253"/>
      <c r="VYC1111" s="253"/>
      <c r="VYD1111" s="253"/>
      <c r="VYE1111" s="253"/>
      <c r="VYF1111" s="253"/>
      <c r="VYG1111" s="253"/>
      <c r="VYH1111" s="253"/>
      <c r="VYI1111" s="253"/>
      <c r="VYJ1111" s="253"/>
      <c r="VYK1111" s="253"/>
      <c r="VYL1111" s="253"/>
      <c r="VYM1111" s="253"/>
      <c r="VYN1111" s="253"/>
      <c r="VYO1111" s="253"/>
      <c r="VYP1111" s="253"/>
      <c r="VYQ1111" s="253"/>
      <c r="VYR1111" s="253"/>
      <c r="VYS1111" s="253"/>
      <c r="VYT1111" s="253"/>
      <c r="VYU1111" s="253"/>
      <c r="VYV1111" s="253"/>
      <c r="VYW1111" s="253"/>
      <c r="VYX1111" s="253"/>
      <c r="VYY1111" s="253"/>
      <c r="VYZ1111" s="253"/>
      <c r="VZA1111" s="253"/>
      <c r="VZB1111" s="253"/>
      <c r="VZC1111" s="253"/>
      <c r="VZD1111" s="253"/>
      <c r="VZE1111" s="253"/>
      <c r="VZF1111" s="253"/>
      <c r="VZG1111" s="253"/>
      <c r="VZH1111" s="253"/>
      <c r="VZI1111" s="253"/>
      <c r="VZJ1111" s="253"/>
      <c r="VZK1111" s="253"/>
      <c r="VZL1111" s="253"/>
      <c r="VZM1111" s="253"/>
      <c r="VZN1111" s="253"/>
      <c r="VZO1111" s="253"/>
      <c r="VZP1111" s="253"/>
      <c r="VZQ1111" s="253"/>
      <c r="VZR1111" s="253"/>
      <c r="VZS1111" s="253"/>
      <c r="VZT1111" s="253"/>
      <c r="VZU1111" s="253"/>
      <c r="VZV1111" s="253"/>
      <c r="VZW1111" s="253"/>
      <c r="VZX1111" s="253"/>
      <c r="VZY1111" s="253"/>
      <c r="VZZ1111" s="253"/>
      <c r="WAA1111" s="253"/>
      <c r="WAB1111" s="253"/>
      <c r="WAC1111" s="253"/>
      <c r="WAD1111" s="253"/>
      <c r="WAE1111" s="253"/>
      <c r="WAF1111" s="253"/>
      <c r="WAG1111" s="253"/>
      <c r="WAH1111" s="253"/>
      <c r="WAI1111" s="253"/>
      <c r="WAJ1111" s="253"/>
      <c r="WAK1111" s="253"/>
      <c r="WAL1111" s="253"/>
      <c r="WAM1111" s="253"/>
      <c r="WAN1111" s="253"/>
      <c r="WAO1111" s="253"/>
      <c r="WAP1111" s="253"/>
      <c r="WAQ1111" s="253"/>
      <c r="WAR1111" s="253"/>
      <c r="WAS1111" s="253"/>
      <c r="WAT1111" s="253"/>
      <c r="WAU1111" s="253"/>
      <c r="WAV1111" s="253"/>
      <c r="WAW1111" s="253"/>
      <c r="WAX1111" s="253"/>
      <c r="WAY1111" s="253"/>
      <c r="WAZ1111" s="253"/>
      <c r="WBA1111" s="253"/>
      <c r="WBB1111" s="253"/>
      <c r="WBC1111" s="253"/>
      <c r="WBD1111" s="253"/>
      <c r="WBE1111" s="253"/>
      <c r="WBF1111" s="253"/>
      <c r="WBG1111" s="253"/>
      <c r="WBH1111" s="253"/>
      <c r="WBI1111" s="253"/>
      <c r="WBJ1111" s="253"/>
      <c r="WBK1111" s="253"/>
      <c r="WBL1111" s="253"/>
      <c r="WBM1111" s="253"/>
      <c r="WBN1111" s="253"/>
      <c r="WBO1111" s="253"/>
      <c r="WBP1111" s="253"/>
      <c r="WBQ1111" s="253"/>
      <c r="WBR1111" s="253"/>
      <c r="WBS1111" s="253"/>
      <c r="WBT1111" s="253"/>
      <c r="WBU1111" s="253"/>
      <c r="WBV1111" s="253"/>
      <c r="WBW1111" s="253"/>
      <c r="WBX1111" s="253"/>
      <c r="WBY1111" s="253"/>
      <c r="WBZ1111" s="253"/>
      <c r="WCA1111" s="253"/>
      <c r="WCB1111" s="253"/>
      <c r="WCC1111" s="253"/>
      <c r="WCD1111" s="253"/>
      <c r="WCE1111" s="253"/>
      <c r="WCF1111" s="253"/>
      <c r="WCG1111" s="253"/>
      <c r="WCH1111" s="253"/>
      <c r="WCI1111" s="253"/>
      <c r="WCJ1111" s="253"/>
      <c r="WCK1111" s="253"/>
      <c r="WCL1111" s="253"/>
      <c r="WCM1111" s="253"/>
      <c r="WCN1111" s="253"/>
      <c r="WCO1111" s="253"/>
      <c r="WCP1111" s="253"/>
      <c r="WCQ1111" s="253"/>
      <c r="WCR1111" s="253"/>
      <c r="WCS1111" s="253"/>
      <c r="WCT1111" s="253"/>
      <c r="WCU1111" s="253"/>
      <c r="WCV1111" s="253"/>
      <c r="WCW1111" s="253"/>
      <c r="WCX1111" s="253"/>
      <c r="WCY1111" s="253"/>
      <c r="WCZ1111" s="253"/>
      <c r="WDA1111" s="253"/>
      <c r="WDB1111" s="253"/>
      <c r="WDC1111" s="253"/>
      <c r="WDD1111" s="253"/>
      <c r="WDE1111" s="253"/>
      <c r="WDF1111" s="253"/>
      <c r="WDG1111" s="253"/>
      <c r="WDH1111" s="253"/>
      <c r="WDI1111" s="253"/>
      <c r="WDJ1111" s="253"/>
      <c r="WDK1111" s="253"/>
      <c r="WDL1111" s="253"/>
      <c r="WDM1111" s="253"/>
      <c r="WDN1111" s="253"/>
      <c r="WDO1111" s="253"/>
      <c r="WDP1111" s="253"/>
      <c r="WDQ1111" s="253"/>
      <c r="WDR1111" s="253"/>
      <c r="WDS1111" s="253"/>
      <c r="WDT1111" s="253"/>
      <c r="WDU1111" s="253"/>
      <c r="WDV1111" s="253"/>
      <c r="WDW1111" s="253"/>
      <c r="WDX1111" s="253"/>
      <c r="WDY1111" s="253"/>
      <c r="WDZ1111" s="253"/>
      <c r="WEA1111" s="253"/>
      <c r="WEB1111" s="253"/>
      <c r="WEC1111" s="253"/>
      <c r="WED1111" s="253"/>
      <c r="WEE1111" s="253"/>
      <c r="WEF1111" s="253"/>
      <c r="WEG1111" s="253"/>
      <c r="WEH1111" s="253"/>
      <c r="WEI1111" s="253"/>
      <c r="WEJ1111" s="253"/>
      <c r="WEK1111" s="253"/>
      <c r="WEL1111" s="253"/>
      <c r="WEM1111" s="253"/>
      <c r="WEN1111" s="253"/>
      <c r="WEO1111" s="253"/>
      <c r="WEP1111" s="253"/>
      <c r="WEQ1111" s="253"/>
      <c r="WER1111" s="253"/>
      <c r="WES1111" s="253"/>
      <c r="WET1111" s="253"/>
      <c r="WEU1111" s="253"/>
      <c r="WEV1111" s="253"/>
      <c r="WEW1111" s="253"/>
      <c r="WEX1111" s="253"/>
      <c r="WEY1111" s="253"/>
      <c r="WEZ1111" s="253"/>
      <c r="WFA1111" s="253"/>
      <c r="WFB1111" s="253"/>
      <c r="WFC1111" s="253"/>
      <c r="WFD1111" s="253"/>
      <c r="WFE1111" s="253"/>
      <c r="WFF1111" s="253"/>
      <c r="WFG1111" s="253"/>
      <c r="WFH1111" s="253"/>
      <c r="WFI1111" s="253"/>
      <c r="WFJ1111" s="253"/>
      <c r="WFK1111" s="253"/>
      <c r="WFL1111" s="253"/>
      <c r="WFM1111" s="253"/>
      <c r="WFN1111" s="253"/>
      <c r="WFO1111" s="253"/>
      <c r="WFP1111" s="253"/>
      <c r="WFQ1111" s="253"/>
      <c r="WFR1111" s="253"/>
      <c r="WFS1111" s="253"/>
      <c r="WFT1111" s="253"/>
      <c r="WFU1111" s="253"/>
      <c r="WFV1111" s="253"/>
      <c r="WFW1111" s="253"/>
      <c r="WFX1111" s="253"/>
      <c r="WFY1111" s="253"/>
      <c r="WFZ1111" s="253"/>
      <c r="WGA1111" s="253"/>
      <c r="WGB1111" s="253"/>
      <c r="WGC1111" s="253"/>
      <c r="WGD1111" s="253"/>
      <c r="WGE1111" s="253"/>
      <c r="WGF1111" s="253"/>
      <c r="WGG1111" s="253"/>
      <c r="WGH1111" s="253"/>
      <c r="WGI1111" s="253"/>
      <c r="WGJ1111" s="253"/>
      <c r="WGK1111" s="253"/>
      <c r="WGL1111" s="253"/>
      <c r="WGM1111" s="253"/>
      <c r="WGN1111" s="253"/>
      <c r="WGO1111" s="253"/>
      <c r="WGP1111" s="253"/>
      <c r="WGQ1111" s="253"/>
      <c r="WGR1111" s="253"/>
      <c r="WGS1111" s="253"/>
      <c r="WGT1111" s="253"/>
      <c r="WGU1111" s="253"/>
      <c r="WGV1111" s="253"/>
      <c r="WGW1111" s="253"/>
      <c r="WGX1111" s="253"/>
      <c r="WGY1111" s="253"/>
      <c r="WGZ1111" s="253"/>
      <c r="WHA1111" s="253"/>
      <c r="WHB1111" s="253"/>
      <c r="WHC1111" s="253"/>
      <c r="WHD1111" s="253"/>
      <c r="WHE1111" s="253"/>
      <c r="WHF1111" s="253"/>
      <c r="WHG1111" s="253"/>
      <c r="WHH1111" s="253"/>
      <c r="WHI1111" s="253"/>
      <c r="WHJ1111" s="253"/>
      <c r="WHK1111" s="253"/>
      <c r="WHL1111" s="253"/>
      <c r="WHM1111" s="253"/>
      <c r="WHN1111" s="253"/>
      <c r="WHO1111" s="253"/>
      <c r="WHP1111" s="253"/>
      <c r="WHQ1111" s="253"/>
      <c r="WHR1111" s="253"/>
      <c r="WHS1111" s="253"/>
      <c r="WHT1111" s="253"/>
      <c r="WHU1111" s="253"/>
      <c r="WHV1111" s="253"/>
      <c r="WHW1111" s="253"/>
      <c r="WHX1111" s="253"/>
      <c r="WHY1111" s="253"/>
      <c r="WHZ1111" s="253"/>
      <c r="WIA1111" s="253"/>
      <c r="WIB1111" s="253"/>
      <c r="WIC1111" s="253"/>
      <c r="WID1111" s="253"/>
      <c r="WIE1111" s="253"/>
      <c r="WIF1111" s="253"/>
      <c r="WIG1111" s="253"/>
      <c r="WIH1111" s="253"/>
      <c r="WII1111" s="253"/>
      <c r="WIJ1111" s="253"/>
      <c r="WIK1111" s="253"/>
      <c r="WIL1111" s="253"/>
      <c r="WIM1111" s="253"/>
      <c r="WIN1111" s="253"/>
      <c r="WIO1111" s="253"/>
      <c r="WIP1111" s="253"/>
      <c r="WIQ1111" s="253"/>
      <c r="WIR1111" s="253"/>
      <c r="WIS1111" s="253"/>
      <c r="WIT1111" s="253"/>
      <c r="WIU1111" s="253"/>
      <c r="WIV1111" s="253"/>
      <c r="WIW1111" s="253"/>
      <c r="WIX1111" s="253"/>
      <c r="WIY1111" s="253"/>
      <c r="WIZ1111" s="253"/>
      <c r="WJA1111" s="253"/>
      <c r="WJB1111" s="253"/>
      <c r="WJC1111" s="253"/>
      <c r="WJD1111" s="253"/>
      <c r="WJE1111" s="253"/>
      <c r="WJF1111" s="253"/>
      <c r="WJG1111" s="253"/>
      <c r="WJH1111" s="253"/>
      <c r="WJI1111" s="253"/>
      <c r="WJJ1111" s="253"/>
      <c r="WJK1111" s="253"/>
      <c r="WJL1111" s="253"/>
      <c r="WJM1111" s="253"/>
      <c r="WJN1111" s="253"/>
      <c r="WJO1111" s="253"/>
      <c r="WJP1111" s="253"/>
      <c r="WJQ1111" s="253"/>
      <c r="WJR1111" s="253"/>
      <c r="WJS1111" s="253"/>
      <c r="WJT1111" s="253"/>
      <c r="WJU1111" s="253"/>
      <c r="WJV1111" s="253"/>
      <c r="WJW1111" s="253"/>
      <c r="WJX1111" s="253"/>
      <c r="WJY1111" s="253"/>
      <c r="WJZ1111" s="253"/>
      <c r="WKA1111" s="253"/>
      <c r="WKB1111" s="253"/>
      <c r="WKC1111" s="253"/>
      <c r="WKD1111" s="253"/>
      <c r="WKE1111" s="253"/>
      <c r="WKF1111" s="253"/>
      <c r="WKG1111" s="253"/>
      <c r="WKH1111" s="253"/>
      <c r="WKI1111" s="253"/>
      <c r="WKJ1111" s="253"/>
      <c r="WKK1111" s="253"/>
      <c r="WKL1111" s="253"/>
      <c r="WKM1111" s="253"/>
      <c r="WKN1111" s="253"/>
      <c r="WKO1111" s="253"/>
      <c r="WKP1111" s="253"/>
      <c r="WKQ1111" s="253"/>
      <c r="WKR1111" s="253"/>
      <c r="WKS1111" s="253"/>
      <c r="WKT1111" s="253"/>
      <c r="WKU1111" s="253"/>
      <c r="WKV1111" s="253"/>
      <c r="WKW1111" s="253"/>
      <c r="WKX1111" s="253"/>
      <c r="WKY1111" s="253"/>
      <c r="WKZ1111" s="253"/>
      <c r="WLA1111" s="253"/>
      <c r="WLB1111" s="253"/>
      <c r="WLC1111" s="253"/>
      <c r="WLD1111" s="253"/>
      <c r="WLE1111" s="253"/>
      <c r="WLF1111" s="253"/>
      <c r="WLG1111" s="253"/>
      <c r="WLH1111" s="253"/>
      <c r="WLI1111" s="253"/>
      <c r="WLJ1111" s="253"/>
      <c r="WLK1111" s="253"/>
      <c r="WLL1111" s="253"/>
      <c r="WLM1111" s="253"/>
      <c r="WLN1111" s="253"/>
      <c r="WLO1111" s="253"/>
      <c r="WLP1111" s="253"/>
      <c r="WLQ1111" s="253"/>
      <c r="WLR1111" s="253"/>
      <c r="WLS1111" s="253"/>
      <c r="WLT1111" s="253"/>
      <c r="WLU1111" s="253"/>
      <c r="WLV1111" s="253"/>
      <c r="WLW1111" s="253"/>
      <c r="WLX1111" s="253"/>
      <c r="WLY1111" s="253"/>
      <c r="WLZ1111" s="253"/>
      <c r="WMA1111" s="253"/>
      <c r="WMB1111" s="253"/>
      <c r="WMC1111" s="253"/>
      <c r="WMD1111" s="253"/>
      <c r="WME1111" s="253"/>
      <c r="WMF1111" s="253"/>
      <c r="WMG1111" s="253"/>
      <c r="WMH1111" s="253"/>
      <c r="WMI1111" s="253"/>
      <c r="WMJ1111" s="253"/>
      <c r="WMK1111" s="253"/>
      <c r="WML1111" s="253"/>
      <c r="WMM1111" s="253"/>
      <c r="WMN1111" s="253"/>
      <c r="WMO1111" s="253"/>
      <c r="WMP1111" s="253"/>
      <c r="WMQ1111" s="253"/>
      <c r="WMR1111" s="253"/>
      <c r="WMS1111" s="253"/>
      <c r="WMT1111" s="253"/>
      <c r="WMU1111" s="253"/>
      <c r="WMV1111" s="253"/>
      <c r="WMW1111" s="253"/>
      <c r="WMX1111" s="253"/>
      <c r="WMY1111" s="253"/>
      <c r="WMZ1111" s="253"/>
      <c r="WNA1111" s="253"/>
      <c r="WNB1111" s="253"/>
      <c r="WNC1111" s="253"/>
      <c r="WND1111" s="253"/>
      <c r="WNE1111" s="253"/>
      <c r="WNF1111" s="253"/>
      <c r="WNG1111" s="253"/>
      <c r="WNH1111" s="253"/>
      <c r="WNI1111" s="253"/>
      <c r="WNJ1111" s="253"/>
      <c r="WNK1111" s="253"/>
      <c r="WNL1111" s="253"/>
      <c r="WNM1111" s="253"/>
      <c r="WNN1111" s="253"/>
      <c r="WNO1111" s="253"/>
      <c r="WNP1111" s="253"/>
      <c r="WNQ1111" s="253"/>
      <c r="WNR1111" s="253"/>
      <c r="WNS1111" s="253"/>
      <c r="WNT1111" s="253"/>
      <c r="WNU1111" s="253"/>
      <c r="WNV1111" s="253"/>
      <c r="WNW1111" s="253"/>
      <c r="WNX1111" s="253"/>
      <c r="WNY1111" s="253"/>
      <c r="WNZ1111" s="253"/>
      <c r="WOA1111" s="253"/>
      <c r="WOB1111" s="253"/>
      <c r="WOC1111" s="253"/>
      <c r="WOD1111" s="253"/>
      <c r="WOE1111" s="253"/>
      <c r="WOF1111" s="253"/>
      <c r="WOG1111" s="253"/>
      <c r="WOH1111" s="253"/>
      <c r="WOI1111" s="253"/>
      <c r="WOJ1111" s="253"/>
      <c r="WOK1111" s="253"/>
      <c r="WOL1111" s="253"/>
      <c r="WOM1111" s="253"/>
      <c r="WON1111" s="253"/>
      <c r="WOO1111" s="253"/>
      <c r="WOP1111" s="253"/>
      <c r="WOQ1111" s="253"/>
      <c r="WOR1111" s="253"/>
      <c r="WOS1111" s="253"/>
      <c r="WOT1111" s="253"/>
      <c r="WOU1111" s="253"/>
      <c r="WOV1111" s="253"/>
      <c r="WOW1111" s="253"/>
      <c r="WOX1111" s="253"/>
      <c r="WOY1111" s="253"/>
      <c r="WOZ1111" s="253"/>
      <c r="WPA1111" s="253"/>
      <c r="WPB1111" s="253"/>
      <c r="WPC1111" s="253"/>
      <c r="WPD1111" s="253"/>
      <c r="WPE1111" s="253"/>
      <c r="WPF1111" s="253"/>
      <c r="WPG1111" s="253"/>
      <c r="WPH1111" s="253"/>
      <c r="WPI1111" s="253"/>
      <c r="WPJ1111" s="253"/>
      <c r="WPK1111" s="253"/>
      <c r="WPL1111" s="253"/>
      <c r="WPM1111" s="253"/>
      <c r="WPN1111" s="253"/>
      <c r="WPO1111" s="253"/>
      <c r="WPP1111" s="253"/>
      <c r="WPQ1111" s="253"/>
      <c r="WPR1111" s="253"/>
      <c r="WPS1111" s="253"/>
      <c r="WPT1111" s="253"/>
      <c r="WPU1111" s="253"/>
      <c r="WPV1111" s="253"/>
      <c r="WPW1111" s="253"/>
      <c r="WPX1111" s="253"/>
      <c r="WPY1111" s="253"/>
      <c r="WPZ1111" s="253"/>
      <c r="WQA1111" s="253"/>
      <c r="WQB1111" s="253"/>
      <c r="WQC1111" s="253"/>
      <c r="WQD1111" s="253"/>
      <c r="WQE1111" s="253"/>
      <c r="WQF1111" s="253"/>
      <c r="WQG1111" s="253"/>
      <c r="WQH1111" s="253"/>
      <c r="WQI1111" s="253"/>
      <c r="WQJ1111" s="253"/>
      <c r="WQK1111" s="253"/>
      <c r="WQL1111" s="253"/>
      <c r="WQM1111" s="253"/>
      <c r="WQN1111" s="253"/>
      <c r="WQO1111" s="253"/>
      <c r="WQP1111" s="253"/>
      <c r="WQQ1111" s="253"/>
      <c r="WQR1111" s="253"/>
      <c r="WQS1111" s="253"/>
      <c r="WQT1111" s="253"/>
      <c r="WQU1111" s="253"/>
      <c r="WQV1111" s="253"/>
      <c r="WQW1111" s="253"/>
      <c r="WQX1111" s="253"/>
      <c r="WQY1111" s="253"/>
      <c r="WQZ1111" s="253"/>
      <c r="WRA1111" s="253"/>
      <c r="WRB1111" s="253"/>
      <c r="WRC1111" s="253"/>
      <c r="WRD1111" s="253"/>
      <c r="WRE1111" s="253"/>
      <c r="WRF1111" s="253"/>
      <c r="WRG1111" s="253"/>
      <c r="WRH1111" s="253"/>
      <c r="WRI1111" s="253"/>
      <c r="WRJ1111" s="253"/>
      <c r="WRK1111" s="253"/>
      <c r="WRL1111" s="253"/>
      <c r="WRM1111" s="253"/>
      <c r="WRN1111" s="253"/>
      <c r="WRO1111" s="253"/>
      <c r="WRP1111" s="253"/>
      <c r="WRQ1111" s="253"/>
      <c r="WRR1111" s="253"/>
      <c r="WRS1111" s="253"/>
      <c r="WRT1111" s="253"/>
      <c r="WRU1111" s="253"/>
      <c r="WRV1111" s="253"/>
      <c r="WRW1111" s="253"/>
      <c r="WRX1111" s="253"/>
      <c r="WRY1111" s="253"/>
      <c r="WRZ1111" s="253"/>
      <c r="WSA1111" s="253"/>
      <c r="WSB1111" s="253"/>
      <c r="WSC1111" s="253"/>
      <c r="WSD1111" s="253"/>
      <c r="WSE1111" s="253"/>
      <c r="WSF1111" s="253"/>
      <c r="WSG1111" s="253"/>
      <c r="WSH1111" s="253"/>
      <c r="WSI1111" s="253"/>
      <c r="WSJ1111" s="253"/>
      <c r="WSK1111" s="253"/>
      <c r="WSL1111" s="253"/>
      <c r="WSM1111" s="253"/>
      <c r="WSN1111" s="253"/>
      <c r="WSO1111" s="253"/>
      <c r="WSP1111" s="253"/>
      <c r="WSQ1111" s="253"/>
      <c r="WSR1111" s="253"/>
      <c r="WSS1111" s="253"/>
      <c r="WST1111" s="253"/>
      <c r="WSU1111" s="253"/>
      <c r="WSV1111" s="253"/>
      <c r="WSW1111" s="253"/>
      <c r="WSX1111" s="253"/>
      <c r="WSY1111" s="253"/>
      <c r="WSZ1111" s="253"/>
      <c r="WTA1111" s="253"/>
      <c r="WTB1111" s="253"/>
      <c r="WTC1111" s="253"/>
      <c r="WTD1111" s="253"/>
      <c r="WTE1111" s="253"/>
      <c r="WTF1111" s="253"/>
      <c r="WTG1111" s="253"/>
      <c r="WTH1111" s="253"/>
      <c r="WTI1111" s="253"/>
      <c r="WTJ1111" s="253"/>
      <c r="WTK1111" s="253"/>
      <c r="WTL1111" s="253"/>
      <c r="WTM1111" s="253"/>
      <c r="WTN1111" s="253"/>
      <c r="WTO1111" s="253"/>
      <c r="WTP1111" s="253"/>
      <c r="WTQ1111" s="253"/>
      <c r="WTR1111" s="253"/>
      <c r="WTS1111" s="253"/>
      <c r="WTT1111" s="253"/>
      <c r="WTU1111" s="253"/>
      <c r="WTV1111" s="253"/>
      <c r="WTW1111" s="253"/>
      <c r="WTX1111" s="253"/>
      <c r="WTY1111" s="253"/>
      <c r="WTZ1111" s="253"/>
      <c r="WUA1111" s="253"/>
      <c r="WUB1111" s="253"/>
      <c r="WUC1111" s="253"/>
      <c r="WUD1111" s="253"/>
      <c r="WUE1111" s="253"/>
      <c r="WUF1111" s="253"/>
      <c r="WUG1111" s="253"/>
      <c r="WUH1111" s="253"/>
      <c r="WUI1111" s="253"/>
      <c r="WUJ1111" s="253"/>
      <c r="WUK1111" s="253"/>
      <c r="WUL1111" s="253"/>
      <c r="WUM1111" s="253"/>
      <c r="WUN1111" s="253"/>
      <c r="WUO1111" s="253"/>
      <c r="WUP1111" s="253"/>
      <c r="WUQ1111" s="253"/>
      <c r="WUR1111" s="253"/>
      <c r="WUS1111" s="253"/>
      <c r="WUT1111" s="253"/>
      <c r="WUU1111" s="253"/>
      <c r="WUV1111" s="253"/>
      <c r="WUW1111" s="253"/>
      <c r="WUX1111" s="253"/>
      <c r="WUY1111" s="253"/>
      <c r="WUZ1111" s="253"/>
      <c r="WVA1111" s="253"/>
      <c r="WVB1111" s="253"/>
      <c r="WVC1111" s="253"/>
      <c r="WVD1111" s="253"/>
      <c r="WVE1111" s="253"/>
      <c r="WVF1111" s="253"/>
      <c r="WVG1111" s="253"/>
      <c r="WVH1111" s="253"/>
      <c r="WVI1111" s="253"/>
      <c r="WVJ1111" s="253"/>
      <c r="WVK1111" s="253"/>
      <c r="WVL1111" s="253"/>
      <c r="WVM1111" s="253"/>
      <c r="WVN1111" s="253"/>
      <c r="WVO1111" s="253"/>
      <c r="WVP1111" s="253"/>
      <c r="WVQ1111" s="253"/>
      <c r="WVR1111" s="253"/>
      <c r="WVS1111" s="253"/>
      <c r="WVT1111" s="253"/>
      <c r="WVU1111" s="253"/>
      <c r="WVV1111" s="253"/>
      <c r="WVW1111" s="253"/>
      <c r="WVX1111" s="253"/>
      <c r="WVY1111" s="253"/>
      <c r="WVZ1111" s="253"/>
      <c r="WWA1111" s="253"/>
      <c r="WWB1111" s="253"/>
      <c r="WWC1111" s="253"/>
      <c r="WWD1111" s="253"/>
      <c r="WWE1111" s="253"/>
      <c r="WWF1111" s="253"/>
      <c r="WWG1111" s="253"/>
      <c r="WWH1111" s="253"/>
      <c r="WWI1111" s="253"/>
      <c r="WWJ1111" s="253"/>
      <c r="WWK1111" s="253"/>
      <c r="WWL1111" s="253"/>
      <c r="WWM1111" s="253"/>
      <c r="WWN1111" s="253"/>
      <c r="WWO1111" s="253"/>
      <c r="WWP1111" s="253"/>
      <c r="WWQ1111" s="253"/>
      <c r="WWR1111" s="253"/>
      <c r="WWS1111" s="253"/>
      <c r="WWT1111" s="253"/>
      <c r="WWU1111" s="253"/>
      <c r="WWV1111" s="253"/>
      <c r="WWW1111" s="253"/>
      <c r="WWX1111" s="253"/>
      <c r="WWY1111" s="253"/>
      <c r="WWZ1111" s="253"/>
      <c r="WXA1111" s="253"/>
      <c r="WXB1111" s="253"/>
      <c r="WXC1111" s="253"/>
      <c r="WXD1111" s="253"/>
      <c r="WXE1111" s="253"/>
      <c r="WXF1111" s="253"/>
      <c r="WXG1111" s="253"/>
      <c r="WXH1111" s="253"/>
      <c r="WXI1111" s="253"/>
      <c r="WXJ1111" s="253"/>
      <c r="WXK1111" s="253"/>
      <c r="WXL1111" s="253"/>
      <c r="WXM1111" s="253"/>
      <c r="WXN1111" s="253"/>
      <c r="WXO1111" s="253"/>
      <c r="WXP1111" s="253"/>
      <c r="WXQ1111" s="253"/>
      <c r="WXR1111" s="253"/>
      <c r="WXS1111" s="253"/>
      <c r="WXT1111" s="253"/>
      <c r="WXU1111" s="253"/>
      <c r="WXV1111" s="253"/>
      <c r="WXW1111" s="253"/>
      <c r="WXX1111" s="253"/>
      <c r="WXY1111" s="253"/>
      <c r="WXZ1111" s="253"/>
      <c r="WYA1111" s="253"/>
      <c r="WYB1111" s="253"/>
      <c r="WYC1111" s="253"/>
      <c r="WYD1111" s="253"/>
      <c r="WYE1111" s="253"/>
      <c r="WYF1111" s="253"/>
      <c r="WYG1111" s="253"/>
      <c r="WYH1111" s="253"/>
      <c r="WYI1111" s="253"/>
      <c r="WYJ1111" s="253"/>
      <c r="WYK1111" s="253"/>
      <c r="WYL1111" s="253"/>
      <c r="WYM1111" s="253"/>
      <c r="WYN1111" s="253"/>
      <c r="WYO1111" s="253"/>
      <c r="WYP1111" s="253"/>
      <c r="WYQ1111" s="253"/>
      <c r="WYR1111" s="253"/>
      <c r="WYS1111" s="253"/>
      <c r="WYT1111" s="253"/>
      <c r="WYU1111" s="253"/>
      <c r="WYV1111" s="253"/>
      <c r="WYW1111" s="253"/>
      <c r="WYX1111" s="253"/>
      <c r="WYY1111" s="253"/>
      <c r="WYZ1111" s="253"/>
      <c r="WZA1111" s="253"/>
      <c r="WZB1111" s="253"/>
      <c r="WZC1111" s="253"/>
      <c r="WZD1111" s="253"/>
      <c r="WZE1111" s="253"/>
      <c r="WZF1111" s="253"/>
      <c r="WZG1111" s="253"/>
      <c r="WZH1111" s="253"/>
      <c r="WZI1111" s="253"/>
      <c r="WZJ1111" s="253"/>
      <c r="WZK1111" s="253"/>
      <c r="WZL1111" s="253"/>
      <c r="WZM1111" s="253"/>
      <c r="WZN1111" s="253"/>
      <c r="WZO1111" s="253"/>
      <c r="WZP1111" s="253"/>
      <c r="WZQ1111" s="253"/>
      <c r="WZR1111" s="253"/>
      <c r="WZS1111" s="253"/>
      <c r="WZT1111" s="253"/>
      <c r="WZU1111" s="253"/>
      <c r="WZV1111" s="253"/>
      <c r="WZW1111" s="253"/>
      <c r="WZX1111" s="253"/>
      <c r="WZY1111" s="253"/>
      <c r="WZZ1111" s="253"/>
      <c r="XAA1111" s="253"/>
      <c r="XAB1111" s="253"/>
      <c r="XAC1111" s="253"/>
      <c r="XAD1111" s="253"/>
      <c r="XAE1111" s="253"/>
      <c r="XAF1111" s="253"/>
      <c r="XAG1111" s="253"/>
      <c r="XAH1111" s="253"/>
      <c r="XAI1111" s="253"/>
      <c r="XAJ1111" s="253"/>
      <c r="XAK1111" s="253"/>
      <c r="XAL1111" s="253"/>
      <c r="XAM1111" s="253"/>
      <c r="XAN1111" s="253"/>
      <c r="XAO1111" s="253"/>
      <c r="XAP1111" s="253"/>
      <c r="XAQ1111" s="253"/>
      <c r="XAR1111" s="253"/>
      <c r="XAS1111" s="253"/>
      <c r="XAT1111" s="253"/>
      <c r="XAU1111" s="253"/>
      <c r="XAV1111" s="253"/>
      <c r="XAW1111" s="253"/>
      <c r="XAX1111" s="253"/>
      <c r="XAY1111" s="253"/>
      <c r="XAZ1111" s="253"/>
      <c r="XBA1111" s="253"/>
      <c r="XBB1111" s="253"/>
      <c r="XBC1111" s="253"/>
      <c r="XBD1111" s="253"/>
      <c r="XBE1111" s="253"/>
      <c r="XBF1111" s="253"/>
      <c r="XBG1111" s="253"/>
      <c r="XBH1111" s="253"/>
      <c r="XBI1111" s="253"/>
      <c r="XBJ1111" s="253"/>
      <c r="XBK1111" s="253"/>
      <c r="XBL1111" s="253"/>
      <c r="XBM1111" s="253"/>
      <c r="XBN1111" s="253"/>
      <c r="XBO1111" s="253"/>
      <c r="XBP1111" s="253"/>
      <c r="XBQ1111" s="253"/>
      <c r="XBR1111" s="253"/>
      <c r="XBS1111" s="253"/>
      <c r="XBT1111" s="253"/>
      <c r="XBU1111" s="253"/>
      <c r="XBV1111" s="253"/>
      <c r="XBW1111" s="253"/>
      <c r="XBX1111" s="253"/>
      <c r="XBY1111" s="253"/>
      <c r="XBZ1111" s="253"/>
      <c r="XCA1111" s="253"/>
      <c r="XCB1111" s="253"/>
      <c r="XCC1111" s="253"/>
      <c r="XCD1111" s="253"/>
      <c r="XCE1111" s="253"/>
      <c r="XCF1111" s="253"/>
      <c r="XCG1111" s="253"/>
      <c r="XCH1111" s="253"/>
      <c r="XCI1111" s="253"/>
      <c r="XCJ1111" s="253"/>
      <c r="XCK1111" s="253"/>
      <c r="XCL1111" s="253"/>
      <c r="XCM1111" s="253"/>
      <c r="XCN1111" s="253"/>
      <c r="XCO1111" s="253"/>
      <c r="XCP1111" s="253"/>
      <c r="XCQ1111" s="253"/>
      <c r="XCR1111" s="253"/>
      <c r="XCS1111" s="253"/>
      <c r="XCT1111" s="253"/>
      <c r="XCU1111" s="253"/>
      <c r="XCV1111" s="253"/>
      <c r="XCW1111" s="253"/>
      <c r="XCX1111" s="253"/>
      <c r="XCY1111" s="253"/>
      <c r="XCZ1111" s="253"/>
      <c r="XDA1111" s="253"/>
      <c r="XDB1111" s="253"/>
      <c r="XDC1111" s="253"/>
      <c r="XDD1111" s="253"/>
      <c r="XDE1111" s="253"/>
      <c r="XDF1111" s="253"/>
      <c r="XDG1111" s="253"/>
      <c r="XDH1111" s="253"/>
      <c r="XDI1111" s="253"/>
      <c r="XDJ1111" s="253"/>
      <c r="XDK1111" s="253"/>
      <c r="XDL1111" s="253"/>
      <c r="XDM1111" s="253"/>
      <c r="XDN1111" s="253"/>
      <c r="XDO1111" s="253"/>
      <c r="XDP1111" s="253"/>
      <c r="XDQ1111" s="253"/>
      <c r="XDR1111" s="253"/>
      <c r="XDS1111" s="253"/>
      <c r="XDT1111" s="253"/>
      <c r="XDU1111" s="253"/>
      <c r="XDV1111" s="253"/>
      <c r="XDW1111" s="253"/>
      <c r="XDX1111" s="253"/>
      <c r="XDY1111" s="253"/>
      <c r="XDZ1111" s="253"/>
      <c r="XEA1111" s="253"/>
      <c r="XEB1111" s="253"/>
      <c r="XEC1111" s="253"/>
      <c r="XED1111" s="253"/>
      <c r="XEE1111" s="253"/>
      <c r="XEF1111" s="253"/>
      <c r="XEG1111" s="253"/>
      <c r="XEH1111" s="253"/>
      <c r="XEI1111" s="152"/>
      <c r="XEJ1111" s="152"/>
      <c r="XEK1111" s="152"/>
      <c r="XEL1111" s="152"/>
      <c r="XEO1111" s="253"/>
      <c r="XEP1111" s="253"/>
      <c r="XEQ1111" s="253"/>
      <c r="XER1111" s="253"/>
      <c r="XES1111" s="253"/>
      <c r="XET1111" s="253"/>
      <c r="XEU1111" s="253"/>
      <c r="XEV1111" s="253"/>
      <c r="XEW1111" s="253"/>
      <c r="XEX1111" s="253"/>
      <c r="XEY1111" s="253"/>
      <c r="XEZ1111" s="253"/>
    </row>
    <row r="1112" spans="1:16380" s="35" customFormat="1" ht="140.25">
      <c r="A1112" s="191" t="s">
        <v>2843</v>
      </c>
      <c r="B1112" s="45" t="s">
        <v>2844</v>
      </c>
      <c r="C1112" s="187">
        <v>401000016</v>
      </c>
      <c r="D1112" s="658" t="s">
        <v>1757</v>
      </c>
      <c r="E1112" s="144" t="s">
        <v>185</v>
      </c>
      <c r="F1112" s="435"/>
      <c r="G1112" s="435"/>
      <c r="H1112" s="463">
        <v>3</v>
      </c>
      <c r="I1112" s="435"/>
      <c r="J1112" s="463">
        <v>16</v>
      </c>
      <c r="K1112" s="463">
        <v>1</v>
      </c>
      <c r="L1112" s="463">
        <v>8</v>
      </c>
      <c r="M1112" s="463"/>
      <c r="N1112" s="463"/>
      <c r="O1112" s="463"/>
      <c r="P1112" s="52" t="s">
        <v>186</v>
      </c>
      <c r="Q1112" s="52" t="s">
        <v>74</v>
      </c>
      <c r="R1112" s="463"/>
      <c r="S1112" s="146"/>
      <c r="T1112" s="146">
        <v>3</v>
      </c>
      <c r="U1112" s="146"/>
      <c r="V1112" s="146">
        <v>9</v>
      </c>
      <c r="W1112" s="146">
        <v>1</v>
      </c>
      <c r="X1112" s="146"/>
      <c r="Y1112" s="146"/>
      <c r="Z1112" s="146"/>
      <c r="AA1112" s="146"/>
      <c r="AB1112" s="52" t="s">
        <v>187</v>
      </c>
      <c r="AC1112" s="659" t="s">
        <v>2845</v>
      </c>
      <c r="AD1112" s="648"/>
      <c r="AE1112" s="648"/>
      <c r="AG1112" s="434"/>
      <c r="AH1112" s="434"/>
      <c r="AI1112" s="434"/>
      <c r="AJ1112" s="660" t="s">
        <v>269</v>
      </c>
      <c r="AK1112" s="661" t="s">
        <v>2846</v>
      </c>
      <c r="AL1112" s="434"/>
      <c r="AM1112" s="188" t="s">
        <v>2847</v>
      </c>
      <c r="AN1112" s="188" t="s">
        <v>2848</v>
      </c>
      <c r="AO1112" s="195" t="s">
        <v>200</v>
      </c>
      <c r="AP1112" s="195" t="s">
        <v>464</v>
      </c>
      <c r="AQ1112" s="195" t="s">
        <v>2849</v>
      </c>
      <c r="AR1112" s="148" t="s">
        <v>265</v>
      </c>
      <c r="AS1112" s="195" t="s">
        <v>116</v>
      </c>
      <c r="AT1112" s="254">
        <v>500000</v>
      </c>
      <c r="AU1112" s="254">
        <v>500000</v>
      </c>
      <c r="AV1112" s="254">
        <v>0</v>
      </c>
      <c r="AW1112" s="254">
        <v>0</v>
      </c>
      <c r="AX1112" s="254">
        <v>0</v>
      </c>
      <c r="AY1112" s="254">
        <v>0</v>
      </c>
      <c r="AZ1112" s="523">
        <v>10101</v>
      </c>
      <c r="BA1112" s="222"/>
      <c r="BB1112" s="223"/>
      <c r="BC1112" s="223"/>
      <c r="BD1112" s="224"/>
      <c r="BE1112" s="224"/>
    </row>
    <row r="1113" spans="1:16380" s="35" customFormat="1" ht="204">
      <c r="A1113" s="191">
        <v>624</v>
      </c>
      <c r="B1113" s="45" t="s">
        <v>2844</v>
      </c>
      <c r="C1113" s="187">
        <v>401000019</v>
      </c>
      <c r="D1113" s="154" t="s">
        <v>2850</v>
      </c>
      <c r="E1113" s="144" t="s">
        <v>2851</v>
      </c>
      <c r="F1113" s="145" t="s">
        <v>2852</v>
      </c>
      <c r="G1113" s="145"/>
      <c r="H1113" s="146" t="s">
        <v>2853</v>
      </c>
      <c r="I1113" s="435"/>
      <c r="J1113" s="146" t="s">
        <v>2854</v>
      </c>
      <c r="K1113" s="146" t="s">
        <v>2855</v>
      </c>
      <c r="L1113" s="146" t="s">
        <v>2856</v>
      </c>
      <c r="M1113" s="463"/>
      <c r="N1113" s="463"/>
      <c r="O1113" s="463"/>
      <c r="P1113" s="52" t="s">
        <v>2857</v>
      </c>
      <c r="Q1113" s="52" t="s">
        <v>675</v>
      </c>
      <c r="R1113" s="463"/>
      <c r="S1113" s="463"/>
      <c r="T1113" s="463"/>
      <c r="U1113" s="463"/>
      <c r="V1113" s="463">
        <v>11</v>
      </c>
      <c r="W1113" s="463" t="s">
        <v>2858</v>
      </c>
      <c r="X1113" s="463"/>
      <c r="Y1113" s="463"/>
      <c r="Z1113" s="463"/>
      <c r="AA1113" s="463"/>
      <c r="AB1113" s="52" t="s">
        <v>2859</v>
      </c>
      <c r="AC1113" s="52" t="s">
        <v>2860</v>
      </c>
      <c r="AD1113" s="434"/>
      <c r="AE1113" s="434"/>
      <c r="AF1113" s="434"/>
      <c r="AG1113" s="434"/>
      <c r="AH1113" s="434"/>
      <c r="AI1113" s="434"/>
      <c r="AJ1113" s="434"/>
      <c r="AK1113" s="434"/>
      <c r="AL1113" s="434"/>
      <c r="AM1113" s="52" t="s">
        <v>2861</v>
      </c>
      <c r="AN1113" s="52" t="s">
        <v>2862</v>
      </c>
      <c r="AO1113" s="195" t="s">
        <v>200</v>
      </c>
      <c r="AP1113" s="195" t="s">
        <v>464</v>
      </c>
      <c r="AQ1113" s="195" t="s">
        <v>2863</v>
      </c>
      <c r="AR1113" s="148" t="s">
        <v>2864</v>
      </c>
      <c r="AS1113" s="195" t="s">
        <v>116</v>
      </c>
      <c r="AT1113" s="254">
        <v>535000</v>
      </c>
      <c r="AU1113" s="254">
        <v>535000</v>
      </c>
      <c r="AV1113" s="254">
        <v>534083.81999999995</v>
      </c>
      <c r="AW1113" s="254">
        <v>535000</v>
      </c>
      <c r="AX1113" s="254">
        <v>535000</v>
      </c>
      <c r="AY1113" s="254">
        <v>535000</v>
      </c>
      <c r="AZ1113" s="523">
        <v>10101</v>
      </c>
      <c r="BA1113" s="222"/>
      <c r="BB1113" s="223"/>
      <c r="BC1113" s="223"/>
      <c r="BD1113" s="224"/>
      <c r="BE1113" s="224"/>
    </row>
    <row r="1114" spans="1:16380" s="35" customFormat="1" ht="229.5">
      <c r="A1114" s="191">
        <v>624</v>
      </c>
      <c r="B1114" s="45" t="s">
        <v>2844</v>
      </c>
      <c r="C1114" s="187" t="s">
        <v>2865</v>
      </c>
      <c r="D1114" s="154" t="s">
        <v>2866</v>
      </c>
      <c r="E1114" s="144" t="s">
        <v>2867</v>
      </c>
      <c r="F1114" s="145"/>
      <c r="G1114" s="145"/>
      <c r="H1114" s="146" t="s">
        <v>2868</v>
      </c>
      <c r="I1114" s="145"/>
      <c r="J1114" s="146" t="s">
        <v>2869</v>
      </c>
      <c r="K1114" s="146" t="s">
        <v>2870</v>
      </c>
      <c r="L1114" s="146" t="s">
        <v>2871</v>
      </c>
      <c r="M1114" s="146"/>
      <c r="N1114" s="146"/>
      <c r="O1114" s="146"/>
      <c r="P1114" s="52" t="s">
        <v>2872</v>
      </c>
      <c r="Q1114" s="52" t="s">
        <v>2873</v>
      </c>
      <c r="R1114" s="146"/>
      <c r="S1114" s="146"/>
      <c r="T1114" s="146" t="s">
        <v>2874</v>
      </c>
      <c r="U1114" s="146"/>
      <c r="V1114" s="146" t="s">
        <v>2875</v>
      </c>
      <c r="W1114" s="146" t="s">
        <v>2876</v>
      </c>
      <c r="X1114" s="146" t="s">
        <v>2877</v>
      </c>
      <c r="Y1114" s="146"/>
      <c r="Z1114" s="146"/>
      <c r="AA1114" s="146" t="s">
        <v>2878</v>
      </c>
      <c r="AB1114" s="52" t="s">
        <v>2879</v>
      </c>
      <c r="AC1114" s="52" t="s">
        <v>2880</v>
      </c>
      <c r="AD1114" s="434"/>
      <c r="AE1114" s="434"/>
      <c r="AF1114" s="434"/>
      <c r="AG1114" s="434"/>
      <c r="AH1114" s="434"/>
      <c r="AI1114" s="434"/>
      <c r="AJ1114" s="52"/>
      <c r="AK1114" s="434"/>
      <c r="AL1114" s="434"/>
      <c r="AM1114" s="52" t="s">
        <v>2881</v>
      </c>
      <c r="AN1114" s="52" t="s">
        <v>2882</v>
      </c>
      <c r="AO1114" s="195" t="s">
        <v>200</v>
      </c>
      <c r="AP1114" s="195" t="s">
        <v>464</v>
      </c>
      <c r="AQ1114" s="195" t="s">
        <v>2883</v>
      </c>
      <c r="AR1114" s="148" t="s">
        <v>2884</v>
      </c>
      <c r="AS1114" s="195" t="s">
        <v>116</v>
      </c>
      <c r="AT1114" s="254">
        <v>375472</v>
      </c>
      <c r="AU1114" s="254">
        <v>375472</v>
      </c>
      <c r="AV1114" s="254">
        <v>100000</v>
      </c>
      <c r="AW1114" s="254">
        <v>100000</v>
      </c>
      <c r="AX1114" s="254">
        <v>100000</v>
      </c>
      <c r="AY1114" s="254">
        <v>100000</v>
      </c>
      <c r="AZ1114" s="523">
        <v>10101</v>
      </c>
      <c r="BA1114" s="222"/>
      <c r="BB1114" s="223"/>
      <c r="BC1114" s="223"/>
      <c r="BD1114" s="224"/>
      <c r="BE1114" s="224"/>
    </row>
    <row r="1115" spans="1:16380" s="35" customFormat="1" ht="237.75" customHeight="1">
      <c r="A1115" s="191">
        <v>624</v>
      </c>
      <c r="B1115" s="45" t="s">
        <v>2844</v>
      </c>
      <c r="C1115" s="187" t="s">
        <v>2865</v>
      </c>
      <c r="D1115" s="154" t="s">
        <v>2866</v>
      </c>
      <c r="E1115" s="144" t="s">
        <v>2885</v>
      </c>
      <c r="F1115" s="145"/>
      <c r="G1115" s="145"/>
      <c r="H1115" s="146" t="s">
        <v>88</v>
      </c>
      <c r="I1115" s="145"/>
      <c r="J1115" s="146" t="s">
        <v>2886</v>
      </c>
      <c r="K1115" s="146"/>
      <c r="L1115" s="146"/>
      <c r="M1115" s="146"/>
      <c r="N1115" s="146"/>
      <c r="O1115" s="146" t="s">
        <v>2887</v>
      </c>
      <c r="P1115" s="52" t="s">
        <v>2888</v>
      </c>
      <c r="Q1115" s="52" t="s">
        <v>2889</v>
      </c>
      <c r="R1115" s="146"/>
      <c r="S1115" s="146"/>
      <c r="T1115" s="146"/>
      <c r="U1115" s="146"/>
      <c r="V1115" s="146" t="s">
        <v>587</v>
      </c>
      <c r="W1115" s="146" t="s">
        <v>1582</v>
      </c>
      <c r="X1115" s="146" t="s">
        <v>269</v>
      </c>
      <c r="Y1115" s="146"/>
      <c r="Z1115" s="146"/>
      <c r="AA1115" s="146"/>
      <c r="AB1115" s="52" t="s">
        <v>2890</v>
      </c>
      <c r="AC1115" s="52" t="s">
        <v>2891</v>
      </c>
      <c r="AD1115" s="434"/>
      <c r="AE1115" s="434"/>
      <c r="AF1115" s="434"/>
      <c r="AG1115" s="434"/>
      <c r="AH1115" s="434"/>
      <c r="AI1115" s="434"/>
      <c r="AJ1115" s="434"/>
      <c r="AK1115" s="434"/>
      <c r="AL1115" s="434"/>
      <c r="AM1115" s="52" t="s">
        <v>2892</v>
      </c>
      <c r="AN1115" s="52" t="s">
        <v>2893</v>
      </c>
      <c r="AO1115" s="195" t="s">
        <v>200</v>
      </c>
      <c r="AP1115" s="195" t="s">
        <v>464</v>
      </c>
      <c r="AQ1115" s="195" t="s">
        <v>2894</v>
      </c>
      <c r="AR1115" s="148" t="s">
        <v>265</v>
      </c>
      <c r="AS1115" s="195" t="s">
        <v>469</v>
      </c>
      <c r="AT1115" s="254">
        <v>25730528.25</v>
      </c>
      <c r="AU1115" s="254">
        <v>25730528.25</v>
      </c>
      <c r="AV1115" s="254">
        <v>26759406</v>
      </c>
      <c r="AW1115" s="254">
        <v>26539441.260000002</v>
      </c>
      <c r="AX1115" s="254">
        <v>26539496.620000001</v>
      </c>
      <c r="AY1115" s="254">
        <v>26539497.359999999</v>
      </c>
      <c r="AZ1115" s="523">
        <v>10101</v>
      </c>
      <c r="BA1115" s="222"/>
      <c r="BB1115" s="223"/>
      <c r="BC1115" s="223"/>
      <c r="BD1115" s="224"/>
      <c r="BE1115" s="224"/>
    </row>
    <row r="1116" spans="1:16380" s="35" customFormat="1" ht="241.5" customHeight="1">
      <c r="A1116" s="191">
        <v>624</v>
      </c>
      <c r="B1116" s="45" t="s">
        <v>2844</v>
      </c>
      <c r="C1116" s="187" t="s">
        <v>2865</v>
      </c>
      <c r="D1116" s="154" t="s">
        <v>2866</v>
      </c>
      <c r="E1116" s="144" t="s">
        <v>2885</v>
      </c>
      <c r="F1116" s="145"/>
      <c r="G1116" s="145"/>
      <c r="H1116" s="146" t="s">
        <v>88</v>
      </c>
      <c r="I1116" s="145"/>
      <c r="J1116" s="146" t="s">
        <v>2886</v>
      </c>
      <c r="K1116" s="146"/>
      <c r="L1116" s="146"/>
      <c r="M1116" s="146"/>
      <c r="N1116" s="146"/>
      <c r="O1116" s="146" t="s">
        <v>2887</v>
      </c>
      <c r="P1116" s="52" t="s">
        <v>2888</v>
      </c>
      <c r="Q1116" s="52" t="s">
        <v>2889</v>
      </c>
      <c r="R1116" s="146"/>
      <c r="S1116" s="146"/>
      <c r="T1116" s="146"/>
      <c r="U1116" s="146"/>
      <c r="V1116" s="146" t="s">
        <v>587</v>
      </c>
      <c r="W1116" s="146" t="s">
        <v>1582</v>
      </c>
      <c r="X1116" s="146" t="s">
        <v>269</v>
      </c>
      <c r="Y1116" s="146"/>
      <c r="Z1116" s="146"/>
      <c r="AA1116" s="146"/>
      <c r="AB1116" s="52" t="s">
        <v>2890</v>
      </c>
      <c r="AC1116" s="52" t="s">
        <v>2891</v>
      </c>
      <c r="AD1116" s="434"/>
      <c r="AE1116" s="434"/>
      <c r="AF1116" s="434"/>
      <c r="AG1116" s="434"/>
      <c r="AH1116" s="434"/>
      <c r="AI1116" s="434"/>
      <c r="AJ1116" s="434"/>
      <c r="AK1116" s="434"/>
      <c r="AL1116" s="434"/>
      <c r="AM1116" s="52" t="s">
        <v>2892</v>
      </c>
      <c r="AN1116" s="52" t="s">
        <v>2893</v>
      </c>
      <c r="AO1116" s="195" t="s">
        <v>200</v>
      </c>
      <c r="AP1116" s="195" t="s">
        <v>464</v>
      </c>
      <c r="AQ1116" s="195" t="s">
        <v>2894</v>
      </c>
      <c r="AR1116" s="148" t="s">
        <v>265</v>
      </c>
      <c r="AS1116" s="195" t="s">
        <v>470</v>
      </c>
      <c r="AT1116" s="254">
        <v>800</v>
      </c>
      <c r="AU1116" s="254">
        <v>800</v>
      </c>
      <c r="AV1116" s="254">
        <v>600</v>
      </c>
      <c r="AW1116" s="254">
        <v>55.36</v>
      </c>
      <c r="AX1116" s="254">
        <v>0</v>
      </c>
      <c r="AY1116" s="254">
        <v>0</v>
      </c>
      <c r="AZ1116" s="523">
        <v>10101</v>
      </c>
      <c r="BA1116" s="222"/>
      <c r="BB1116" s="223"/>
      <c r="BC1116" s="223"/>
      <c r="BD1116" s="224"/>
      <c r="BE1116" s="224"/>
    </row>
    <row r="1117" spans="1:16380" s="35" customFormat="1" ht="229.5">
      <c r="A1117" s="191">
        <v>624</v>
      </c>
      <c r="B1117" s="45" t="s">
        <v>2844</v>
      </c>
      <c r="C1117" s="187" t="s">
        <v>2865</v>
      </c>
      <c r="D1117" s="154" t="s">
        <v>2866</v>
      </c>
      <c r="E1117" s="144" t="s">
        <v>2885</v>
      </c>
      <c r="F1117" s="145"/>
      <c r="G1117" s="145"/>
      <c r="H1117" s="146" t="s">
        <v>88</v>
      </c>
      <c r="I1117" s="145"/>
      <c r="J1117" s="146" t="s">
        <v>2895</v>
      </c>
      <c r="K1117" s="146"/>
      <c r="L1117" s="146"/>
      <c r="M1117" s="146"/>
      <c r="N1117" s="146"/>
      <c r="O1117" s="146" t="s">
        <v>2887</v>
      </c>
      <c r="P1117" s="52" t="s">
        <v>2888</v>
      </c>
      <c r="Q1117" s="52" t="s">
        <v>2889</v>
      </c>
      <c r="R1117" s="146"/>
      <c r="S1117" s="146"/>
      <c r="T1117" s="146"/>
      <c r="U1117" s="146"/>
      <c r="V1117" s="146" t="s">
        <v>587</v>
      </c>
      <c r="W1117" s="146" t="s">
        <v>1582</v>
      </c>
      <c r="X1117" s="146" t="s">
        <v>269</v>
      </c>
      <c r="Y1117" s="146"/>
      <c r="Z1117" s="146"/>
      <c r="AA1117" s="146"/>
      <c r="AB1117" s="52" t="s">
        <v>2890</v>
      </c>
      <c r="AC1117" s="52" t="s">
        <v>2891</v>
      </c>
      <c r="AD1117" s="434"/>
      <c r="AE1117" s="434"/>
      <c r="AF1117" s="434"/>
      <c r="AG1117" s="434"/>
      <c r="AH1117" s="434"/>
      <c r="AI1117" s="434"/>
      <c r="AJ1117" s="434"/>
      <c r="AK1117" s="434"/>
      <c r="AL1117" s="434"/>
      <c r="AM1117" s="52" t="s">
        <v>2892</v>
      </c>
      <c r="AN1117" s="52" t="s">
        <v>2893</v>
      </c>
      <c r="AO1117" s="195" t="s">
        <v>200</v>
      </c>
      <c r="AP1117" s="195" t="s">
        <v>464</v>
      </c>
      <c r="AQ1117" s="195" t="s">
        <v>2894</v>
      </c>
      <c r="AR1117" s="148" t="s">
        <v>265</v>
      </c>
      <c r="AS1117" s="195" t="s">
        <v>471</v>
      </c>
      <c r="AT1117" s="254">
        <v>7728616.29</v>
      </c>
      <c r="AU1117" s="254">
        <v>7728616.29</v>
      </c>
      <c r="AV1117" s="254">
        <v>8081528</v>
      </c>
      <c r="AW1117" s="254">
        <v>7974157.9100000001</v>
      </c>
      <c r="AX1117" s="254">
        <v>7974157.9100000001</v>
      </c>
      <c r="AY1117" s="254">
        <v>7974157.9100000001</v>
      </c>
      <c r="AZ1117" s="523">
        <v>10101</v>
      </c>
      <c r="BA1117" s="222"/>
      <c r="BB1117" s="223"/>
      <c r="BC1117" s="223"/>
      <c r="BD1117" s="224"/>
      <c r="BE1117" s="224"/>
    </row>
    <row r="1118" spans="1:16380" s="35" customFormat="1" ht="229.5">
      <c r="A1118" s="191">
        <v>624</v>
      </c>
      <c r="B1118" s="45" t="s">
        <v>2844</v>
      </c>
      <c r="C1118" s="187" t="s">
        <v>2865</v>
      </c>
      <c r="D1118" s="154" t="s">
        <v>2866</v>
      </c>
      <c r="E1118" s="144" t="s">
        <v>2885</v>
      </c>
      <c r="F1118" s="145"/>
      <c r="G1118" s="145"/>
      <c r="H1118" s="146" t="s">
        <v>88</v>
      </c>
      <c r="I1118" s="145"/>
      <c r="J1118" s="146" t="s">
        <v>2886</v>
      </c>
      <c r="K1118" s="146"/>
      <c r="L1118" s="146"/>
      <c r="M1118" s="146"/>
      <c r="N1118" s="146"/>
      <c r="O1118" s="146" t="s">
        <v>2887</v>
      </c>
      <c r="P1118" s="52" t="s">
        <v>2888</v>
      </c>
      <c r="Q1118" s="52" t="s">
        <v>2889</v>
      </c>
      <c r="R1118" s="146"/>
      <c r="S1118" s="146"/>
      <c r="T1118" s="146"/>
      <c r="U1118" s="146"/>
      <c r="V1118" s="146" t="s">
        <v>587</v>
      </c>
      <c r="W1118" s="146" t="s">
        <v>1582</v>
      </c>
      <c r="X1118" s="146" t="s">
        <v>269</v>
      </c>
      <c r="Y1118" s="146"/>
      <c r="Z1118" s="146"/>
      <c r="AA1118" s="146"/>
      <c r="AB1118" s="52" t="s">
        <v>2890</v>
      </c>
      <c r="AC1118" s="52" t="s">
        <v>2891</v>
      </c>
      <c r="AD1118" s="434"/>
      <c r="AE1118" s="434"/>
      <c r="AF1118" s="434"/>
      <c r="AG1118" s="434"/>
      <c r="AH1118" s="434"/>
      <c r="AI1118" s="434"/>
      <c r="AJ1118" s="434"/>
      <c r="AK1118" s="434"/>
      <c r="AL1118" s="434"/>
      <c r="AM1118" s="52" t="s">
        <v>2892</v>
      </c>
      <c r="AN1118" s="52" t="s">
        <v>2893</v>
      </c>
      <c r="AO1118" s="195" t="s">
        <v>200</v>
      </c>
      <c r="AP1118" s="195" t="s">
        <v>464</v>
      </c>
      <c r="AQ1118" s="195" t="s">
        <v>2894</v>
      </c>
      <c r="AR1118" s="148" t="s">
        <v>265</v>
      </c>
      <c r="AS1118" s="195" t="s">
        <v>116</v>
      </c>
      <c r="AT1118" s="254">
        <v>1983127.15</v>
      </c>
      <c r="AU1118" s="254">
        <v>1903122.67</v>
      </c>
      <c r="AV1118" s="254">
        <v>1340490</v>
      </c>
      <c r="AW1118" s="254">
        <v>1341093</v>
      </c>
      <c r="AX1118" s="254">
        <v>1341093</v>
      </c>
      <c r="AY1118" s="254">
        <v>1341093</v>
      </c>
      <c r="AZ1118" s="523">
        <v>10101</v>
      </c>
      <c r="BA1118" s="222"/>
      <c r="BB1118" s="223"/>
      <c r="BC1118" s="223"/>
      <c r="BD1118" s="224"/>
      <c r="BE1118" s="224"/>
    </row>
    <row r="1119" spans="1:16380" s="35" customFormat="1" ht="229.5">
      <c r="A1119" s="191">
        <v>624</v>
      </c>
      <c r="B1119" s="45" t="s">
        <v>2844</v>
      </c>
      <c r="C1119" s="187" t="s">
        <v>2865</v>
      </c>
      <c r="D1119" s="154" t="s">
        <v>2866</v>
      </c>
      <c r="E1119" s="144" t="s">
        <v>2885</v>
      </c>
      <c r="F1119" s="145"/>
      <c r="G1119" s="145"/>
      <c r="H1119" s="146" t="s">
        <v>88</v>
      </c>
      <c r="I1119" s="145"/>
      <c r="J1119" s="146" t="s">
        <v>2886</v>
      </c>
      <c r="K1119" s="146"/>
      <c r="L1119" s="146"/>
      <c r="M1119" s="146"/>
      <c r="N1119" s="146"/>
      <c r="O1119" s="146" t="s">
        <v>2887</v>
      </c>
      <c r="P1119" s="52" t="s">
        <v>2888</v>
      </c>
      <c r="Q1119" s="52" t="s">
        <v>2889</v>
      </c>
      <c r="R1119" s="146"/>
      <c r="S1119" s="146"/>
      <c r="T1119" s="146"/>
      <c r="U1119" s="146"/>
      <c r="V1119" s="146" t="s">
        <v>587</v>
      </c>
      <c r="W1119" s="146" t="s">
        <v>1582</v>
      </c>
      <c r="X1119" s="146" t="s">
        <v>269</v>
      </c>
      <c r="Y1119" s="146"/>
      <c r="Z1119" s="146"/>
      <c r="AA1119" s="146"/>
      <c r="AB1119" s="52" t="s">
        <v>2890</v>
      </c>
      <c r="AC1119" s="52" t="s">
        <v>2896</v>
      </c>
      <c r="AD1119" s="434"/>
      <c r="AE1119" s="434"/>
      <c r="AF1119" s="434"/>
      <c r="AG1119" s="434"/>
      <c r="AH1119" s="434"/>
      <c r="AI1119" s="434"/>
      <c r="AJ1119" s="434"/>
      <c r="AK1119" s="434"/>
      <c r="AL1119" s="434"/>
      <c r="AM1119" s="52" t="s">
        <v>2897</v>
      </c>
      <c r="AN1119" s="52" t="s">
        <v>2898</v>
      </c>
      <c r="AO1119" s="195" t="s">
        <v>200</v>
      </c>
      <c r="AP1119" s="195" t="s">
        <v>464</v>
      </c>
      <c r="AQ1119" s="195" t="s">
        <v>2899</v>
      </c>
      <c r="AR1119" s="148" t="s">
        <v>265</v>
      </c>
      <c r="AS1119" s="195" t="s">
        <v>116</v>
      </c>
      <c r="AT1119" s="254">
        <v>0</v>
      </c>
      <c r="AU1119" s="254">
        <v>0</v>
      </c>
      <c r="AV1119" s="254">
        <v>79536.38</v>
      </c>
      <c r="AW1119" s="254">
        <v>0</v>
      </c>
      <c r="AX1119" s="254">
        <v>0</v>
      </c>
      <c r="AY1119" s="254">
        <v>0</v>
      </c>
      <c r="AZ1119" s="523">
        <v>10101</v>
      </c>
      <c r="BA1119" s="222"/>
      <c r="BB1119" s="223"/>
      <c r="BC1119" s="223"/>
      <c r="BD1119" s="224"/>
      <c r="BE1119" s="224"/>
    </row>
    <row r="1120" spans="1:16380" s="35" customFormat="1" ht="229.5">
      <c r="A1120" s="191">
        <v>624</v>
      </c>
      <c r="B1120" s="45" t="s">
        <v>2844</v>
      </c>
      <c r="C1120" s="187" t="s">
        <v>2865</v>
      </c>
      <c r="D1120" s="154" t="s">
        <v>2866</v>
      </c>
      <c r="E1120" s="144" t="s">
        <v>2885</v>
      </c>
      <c r="F1120" s="145"/>
      <c r="G1120" s="145"/>
      <c r="H1120" s="146" t="s">
        <v>88</v>
      </c>
      <c r="I1120" s="145"/>
      <c r="J1120" s="146" t="s">
        <v>2886</v>
      </c>
      <c r="K1120" s="146"/>
      <c r="L1120" s="146"/>
      <c r="M1120" s="146"/>
      <c r="N1120" s="146"/>
      <c r="O1120" s="146" t="s">
        <v>2887</v>
      </c>
      <c r="P1120" s="52" t="s">
        <v>2888</v>
      </c>
      <c r="Q1120" s="52" t="s">
        <v>2889</v>
      </c>
      <c r="R1120" s="146"/>
      <c r="S1120" s="146"/>
      <c r="T1120" s="146"/>
      <c r="U1120" s="146"/>
      <c r="V1120" s="146" t="s">
        <v>587</v>
      </c>
      <c r="W1120" s="146" t="s">
        <v>1582</v>
      </c>
      <c r="X1120" s="146" t="s">
        <v>269</v>
      </c>
      <c r="Y1120" s="146"/>
      <c r="Z1120" s="146"/>
      <c r="AA1120" s="146"/>
      <c r="AB1120" s="52" t="s">
        <v>2890</v>
      </c>
      <c r="AC1120" s="52" t="s">
        <v>2891</v>
      </c>
      <c r="AD1120" s="434"/>
      <c r="AE1120" s="434"/>
      <c r="AF1120" s="434"/>
      <c r="AG1120" s="434"/>
      <c r="AH1120" s="434"/>
      <c r="AI1120" s="434"/>
      <c r="AJ1120" s="434"/>
      <c r="AK1120" s="434"/>
      <c r="AL1120" s="434"/>
      <c r="AM1120" s="52" t="s">
        <v>2892</v>
      </c>
      <c r="AN1120" s="52" t="s">
        <v>2893</v>
      </c>
      <c r="AO1120" s="195" t="s">
        <v>200</v>
      </c>
      <c r="AP1120" s="195" t="s">
        <v>464</v>
      </c>
      <c r="AQ1120" s="195" t="s">
        <v>2894</v>
      </c>
      <c r="AR1120" s="148" t="s">
        <v>265</v>
      </c>
      <c r="AS1120" s="195" t="s">
        <v>118</v>
      </c>
      <c r="AT1120" s="254">
        <v>2670</v>
      </c>
      <c r="AU1120" s="254">
        <v>2670</v>
      </c>
      <c r="AV1120" s="254">
        <v>4670</v>
      </c>
      <c r="AW1120" s="254">
        <v>4067</v>
      </c>
      <c r="AX1120" s="254">
        <v>4067</v>
      </c>
      <c r="AY1120" s="254">
        <v>4067</v>
      </c>
      <c r="AZ1120" s="523">
        <v>10101</v>
      </c>
      <c r="BA1120" s="222"/>
      <c r="BB1120" s="223"/>
      <c r="BC1120" s="223"/>
      <c r="BD1120" s="224"/>
      <c r="BE1120" s="224"/>
    </row>
    <row r="1121" spans="1:57" s="35" customFormat="1" ht="255">
      <c r="A1121" s="191">
        <v>624</v>
      </c>
      <c r="B1121" s="45" t="s">
        <v>2844</v>
      </c>
      <c r="C1121" s="187" t="s">
        <v>2865</v>
      </c>
      <c r="D1121" s="154" t="s">
        <v>2866</v>
      </c>
      <c r="E1121" s="144" t="s">
        <v>2900</v>
      </c>
      <c r="F1121" s="145"/>
      <c r="G1121" s="145"/>
      <c r="H1121" s="146" t="s">
        <v>2901</v>
      </c>
      <c r="I1121" s="145"/>
      <c r="J1121" s="146" t="s">
        <v>2902</v>
      </c>
      <c r="K1121" s="146"/>
      <c r="L1121" s="146" t="s">
        <v>2903</v>
      </c>
      <c r="M1121" s="146" t="s">
        <v>2904</v>
      </c>
      <c r="N1121" s="146" t="s">
        <v>2905</v>
      </c>
      <c r="O1121" s="146"/>
      <c r="P1121" s="52" t="s">
        <v>2906</v>
      </c>
      <c r="Q1121" s="52" t="s">
        <v>2889</v>
      </c>
      <c r="R1121" s="146"/>
      <c r="S1121" s="146"/>
      <c r="T1121" s="146"/>
      <c r="U1121" s="146"/>
      <c r="V1121" s="146" t="s">
        <v>587</v>
      </c>
      <c r="W1121" s="146" t="s">
        <v>1582</v>
      </c>
      <c r="X1121" s="146" t="s">
        <v>269</v>
      </c>
      <c r="Y1121" s="146"/>
      <c r="Z1121" s="146"/>
      <c r="AA1121" s="146"/>
      <c r="AB1121" s="52" t="s">
        <v>2890</v>
      </c>
      <c r="AC1121" s="52" t="s">
        <v>2907</v>
      </c>
      <c r="AD1121" s="434"/>
      <c r="AE1121" s="434"/>
      <c r="AF1121" s="434"/>
      <c r="AG1121" s="434"/>
      <c r="AH1121" s="434"/>
      <c r="AI1121" s="434"/>
      <c r="AJ1121" s="434"/>
      <c r="AK1121" s="434"/>
      <c r="AL1121" s="434"/>
      <c r="AM1121" s="52" t="s">
        <v>2908</v>
      </c>
      <c r="AN1121" s="52" t="s">
        <v>2909</v>
      </c>
      <c r="AO1121" s="195" t="s">
        <v>200</v>
      </c>
      <c r="AP1121" s="195" t="s">
        <v>464</v>
      </c>
      <c r="AQ1121" s="195" t="s">
        <v>2910</v>
      </c>
      <c r="AR1121" s="148" t="s">
        <v>2911</v>
      </c>
      <c r="AS1121" s="195" t="s">
        <v>116</v>
      </c>
      <c r="AT1121" s="254">
        <v>2067252.45</v>
      </c>
      <c r="AU1121" s="254">
        <v>2067252.45</v>
      </c>
      <c r="AV1121" s="254">
        <v>6199618.0199999996</v>
      </c>
      <c r="AW1121" s="254">
        <v>2201810</v>
      </c>
      <c r="AX1121" s="254">
        <v>2201810</v>
      </c>
      <c r="AY1121" s="254">
        <v>2201810</v>
      </c>
      <c r="AZ1121" s="523">
        <v>10101</v>
      </c>
      <c r="BA1121" s="222"/>
      <c r="BB1121" s="223"/>
      <c r="BC1121" s="223"/>
      <c r="BD1121" s="224"/>
      <c r="BE1121" s="224"/>
    </row>
    <row r="1122" spans="1:57" s="35" customFormat="1" ht="229.5">
      <c r="A1122" s="191">
        <v>624</v>
      </c>
      <c r="B1122" s="45" t="s">
        <v>2844</v>
      </c>
      <c r="C1122" s="187" t="s">
        <v>2865</v>
      </c>
      <c r="D1122" s="154" t="s">
        <v>2866</v>
      </c>
      <c r="E1122" s="144" t="s">
        <v>2885</v>
      </c>
      <c r="F1122" s="145"/>
      <c r="G1122" s="145"/>
      <c r="H1122" s="146">
        <v>1</v>
      </c>
      <c r="I1122" s="145"/>
      <c r="J1122" s="146" t="s">
        <v>2886</v>
      </c>
      <c r="K1122" s="146"/>
      <c r="L1122" s="146"/>
      <c r="M1122" s="146"/>
      <c r="N1122" s="146"/>
      <c r="O1122" s="146" t="s">
        <v>2887</v>
      </c>
      <c r="P1122" s="52" t="s">
        <v>2888</v>
      </c>
      <c r="Q1122" s="52" t="s">
        <v>2889</v>
      </c>
      <c r="R1122" s="146"/>
      <c r="S1122" s="146"/>
      <c r="T1122" s="146"/>
      <c r="U1122" s="146"/>
      <c r="V1122" s="146" t="s">
        <v>587</v>
      </c>
      <c r="W1122" s="146" t="s">
        <v>1582</v>
      </c>
      <c r="X1122" s="146" t="s">
        <v>269</v>
      </c>
      <c r="Y1122" s="146"/>
      <c r="Z1122" s="146"/>
      <c r="AA1122" s="146"/>
      <c r="AB1122" s="52" t="s">
        <v>2890</v>
      </c>
      <c r="AC1122" s="52" t="s">
        <v>2891</v>
      </c>
      <c r="AD1122" s="434"/>
      <c r="AE1122" s="434"/>
      <c r="AF1122" s="434"/>
      <c r="AG1122" s="434"/>
      <c r="AH1122" s="434"/>
      <c r="AI1122" s="434"/>
      <c r="AJ1122" s="434"/>
      <c r="AK1122" s="434"/>
      <c r="AL1122" s="434"/>
      <c r="AM1122" s="52" t="s">
        <v>2892</v>
      </c>
      <c r="AN1122" s="52" t="s">
        <v>2893</v>
      </c>
      <c r="AO1122" s="195" t="s">
        <v>200</v>
      </c>
      <c r="AP1122" s="195" t="s">
        <v>464</v>
      </c>
      <c r="AQ1122" s="195" t="s">
        <v>2912</v>
      </c>
      <c r="AR1122" s="148" t="s">
        <v>286</v>
      </c>
      <c r="AS1122" s="195" t="s">
        <v>116</v>
      </c>
      <c r="AT1122" s="254">
        <v>13374456.970000001</v>
      </c>
      <c r="AU1122" s="254">
        <v>13336456.970000001</v>
      </c>
      <c r="AV1122" s="254">
        <v>997500.1</v>
      </c>
      <c r="AW1122" s="254">
        <v>6200000</v>
      </c>
      <c r="AX1122" s="254">
        <v>2700000</v>
      </c>
      <c r="AY1122" s="254">
        <v>2700000</v>
      </c>
      <c r="AZ1122" s="523">
        <v>10101</v>
      </c>
      <c r="BA1122" s="222"/>
      <c r="BB1122" s="223"/>
      <c r="BC1122" s="223"/>
      <c r="BD1122" s="224"/>
      <c r="BE1122" s="224"/>
    </row>
    <row r="1123" spans="1:57" s="35" customFormat="1" ht="229.5">
      <c r="A1123" s="191">
        <v>624</v>
      </c>
      <c r="B1123" s="45" t="s">
        <v>2844</v>
      </c>
      <c r="C1123" s="187" t="s">
        <v>2865</v>
      </c>
      <c r="D1123" s="154" t="s">
        <v>2866</v>
      </c>
      <c r="E1123" s="144" t="s">
        <v>2885</v>
      </c>
      <c r="F1123" s="145"/>
      <c r="G1123" s="145"/>
      <c r="H1123" s="146">
        <v>1</v>
      </c>
      <c r="I1123" s="145"/>
      <c r="J1123" s="146" t="s">
        <v>2886</v>
      </c>
      <c r="K1123" s="146"/>
      <c r="L1123" s="146"/>
      <c r="M1123" s="146"/>
      <c r="N1123" s="146"/>
      <c r="O1123" s="146" t="s">
        <v>2887</v>
      </c>
      <c r="P1123" s="52" t="s">
        <v>2888</v>
      </c>
      <c r="Q1123" s="52" t="s">
        <v>2889</v>
      </c>
      <c r="R1123" s="146"/>
      <c r="S1123" s="146"/>
      <c r="T1123" s="146"/>
      <c r="U1123" s="146"/>
      <c r="V1123" s="146" t="s">
        <v>587</v>
      </c>
      <c r="W1123" s="146" t="s">
        <v>1582</v>
      </c>
      <c r="X1123" s="146" t="s">
        <v>269</v>
      </c>
      <c r="Y1123" s="146"/>
      <c r="Z1123" s="146"/>
      <c r="AA1123" s="146"/>
      <c r="AB1123" s="52" t="s">
        <v>2890</v>
      </c>
      <c r="AC1123" s="52" t="s">
        <v>2896</v>
      </c>
      <c r="AD1123" s="434"/>
      <c r="AE1123" s="434"/>
      <c r="AF1123" s="434"/>
      <c r="AG1123" s="434"/>
      <c r="AH1123" s="434"/>
      <c r="AI1123" s="434"/>
      <c r="AJ1123" s="434"/>
      <c r="AK1123" s="434"/>
      <c r="AL1123" s="434"/>
      <c r="AM1123" s="52" t="s">
        <v>2897</v>
      </c>
      <c r="AN1123" s="52" t="s">
        <v>2898</v>
      </c>
      <c r="AO1123" s="195" t="s">
        <v>200</v>
      </c>
      <c r="AP1123" s="195" t="s">
        <v>464</v>
      </c>
      <c r="AQ1123" s="195" t="s">
        <v>2913</v>
      </c>
      <c r="AR1123" s="148" t="s">
        <v>286</v>
      </c>
      <c r="AS1123" s="195" t="s">
        <v>116</v>
      </c>
      <c r="AT1123" s="254">
        <v>0</v>
      </c>
      <c r="AU1123" s="254">
        <v>0</v>
      </c>
      <c r="AV1123" s="254">
        <v>58507.33</v>
      </c>
      <c r="AW1123" s="254">
        <v>0</v>
      </c>
      <c r="AX1123" s="254">
        <v>0</v>
      </c>
      <c r="AY1123" s="254">
        <v>0</v>
      </c>
      <c r="AZ1123" s="523">
        <v>10101</v>
      </c>
      <c r="BA1123" s="222"/>
      <c r="BB1123" s="223"/>
      <c r="BC1123" s="223"/>
      <c r="BD1123" s="224"/>
      <c r="BE1123" s="224"/>
    </row>
    <row r="1124" spans="1:57" s="35" customFormat="1" ht="240" customHeight="1">
      <c r="A1124" s="191">
        <v>624</v>
      </c>
      <c r="B1124" s="45" t="s">
        <v>2844</v>
      </c>
      <c r="C1124" s="187" t="s">
        <v>2865</v>
      </c>
      <c r="D1124" s="154" t="s">
        <v>2866</v>
      </c>
      <c r="E1124" s="144" t="s">
        <v>2885</v>
      </c>
      <c r="F1124" s="145"/>
      <c r="G1124" s="145"/>
      <c r="H1124" s="146">
        <v>1</v>
      </c>
      <c r="I1124" s="145"/>
      <c r="J1124" s="146" t="s">
        <v>2886</v>
      </c>
      <c r="K1124" s="146"/>
      <c r="L1124" s="146"/>
      <c r="M1124" s="146"/>
      <c r="N1124" s="146"/>
      <c r="O1124" s="146" t="s">
        <v>2887</v>
      </c>
      <c r="P1124" s="52" t="s">
        <v>2888</v>
      </c>
      <c r="Q1124" s="52" t="s">
        <v>2889</v>
      </c>
      <c r="R1124" s="146"/>
      <c r="S1124" s="146"/>
      <c r="T1124" s="146"/>
      <c r="U1124" s="146"/>
      <c r="V1124" s="146" t="s">
        <v>587</v>
      </c>
      <c r="W1124" s="146" t="s">
        <v>1582</v>
      </c>
      <c r="X1124" s="146" t="s">
        <v>269</v>
      </c>
      <c r="Y1124" s="146"/>
      <c r="Z1124" s="146"/>
      <c r="AA1124" s="146"/>
      <c r="AB1124" s="52" t="s">
        <v>2890</v>
      </c>
      <c r="AC1124" s="52" t="s">
        <v>2891</v>
      </c>
      <c r="AD1124" s="434"/>
      <c r="AE1124" s="434"/>
      <c r="AF1124" s="434"/>
      <c r="AG1124" s="434"/>
      <c r="AH1124" s="434"/>
      <c r="AI1124" s="434"/>
      <c r="AJ1124" s="434"/>
      <c r="AK1124" s="434"/>
      <c r="AL1124" s="434"/>
      <c r="AM1124" s="52" t="s">
        <v>2892</v>
      </c>
      <c r="AN1124" s="52" t="s">
        <v>2893</v>
      </c>
      <c r="AO1124" s="195" t="s">
        <v>200</v>
      </c>
      <c r="AP1124" s="195" t="s">
        <v>464</v>
      </c>
      <c r="AQ1124" s="195" t="s">
        <v>2914</v>
      </c>
      <c r="AR1124" s="148" t="s">
        <v>286</v>
      </c>
      <c r="AS1124" s="195" t="s">
        <v>116</v>
      </c>
      <c r="AT1124" s="254">
        <v>2237282.27</v>
      </c>
      <c r="AU1124" s="254">
        <v>1746640.68</v>
      </c>
      <c r="AV1124" s="254">
        <v>765000</v>
      </c>
      <c r="AW1124" s="254">
        <v>1751000</v>
      </c>
      <c r="AX1124" s="254">
        <v>751000</v>
      </c>
      <c r="AY1124" s="254">
        <v>751000</v>
      </c>
      <c r="AZ1124" s="523">
        <v>10101</v>
      </c>
      <c r="BA1124" s="222"/>
      <c r="BB1124" s="223"/>
      <c r="BC1124" s="223"/>
      <c r="BD1124" s="224"/>
      <c r="BE1124" s="224"/>
    </row>
    <row r="1125" spans="1:57" s="35" customFormat="1" ht="231" customHeight="1">
      <c r="A1125" s="191">
        <v>624</v>
      </c>
      <c r="B1125" s="45" t="s">
        <v>2844</v>
      </c>
      <c r="C1125" s="187" t="s">
        <v>2865</v>
      </c>
      <c r="D1125" s="154" t="s">
        <v>2866</v>
      </c>
      <c r="E1125" s="144" t="s">
        <v>2885</v>
      </c>
      <c r="F1125" s="145"/>
      <c r="G1125" s="145"/>
      <c r="H1125" s="146">
        <v>1</v>
      </c>
      <c r="I1125" s="145"/>
      <c r="J1125" s="146" t="s">
        <v>2886</v>
      </c>
      <c r="K1125" s="146"/>
      <c r="L1125" s="146"/>
      <c r="M1125" s="146"/>
      <c r="N1125" s="146"/>
      <c r="O1125" s="146" t="s">
        <v>2887</v>
      </c>
      <c r="P1125" s="52" t="s">
        <v>2888</v>
      </c>
      <c r="Q1125" s="52" t="s">
        <v>2889</v>
      </c>
      <c r="R1125" s="146"/>
      <c r="S1125" s="146"/>
      <c r="T1125" s="146"/>
      <c r="U1125" s="146"/>
      <c r="V1125" s="146" t="s">
        <v>587</v>
      </c>
      <c r="W1125" s="146" t="s">
        <v>1582</v>
      </c>
      <c r="X1125" s="146" t="s">
        <v>269</v>
      </c>
      <c r="Y1125" s="146"/>
      <c r="Z1125" s="146"/>
      <c r="AA1125" s="146"/>
      <c r="AB1125" s="52" t="s">
        <v>2890</v>
      </c>
      <c r="AC1125" s="52" t="s">
        <v>2896</v>
      </c>
      <c r="AD1125" s="434"/>
      <c r="AE1125" s="434"/>
      <c r="AF1125" s="434"/>
      <c r="AG1125" s="434"/>
      <c r="AH1125" s="434"/>
      <c r="AI1125" s="434"/>
      <c r="AJ1125" s="434"/>
      <c r="AK1125" s="434"/>
      <c r="AL1125" s="434"/>
      <c r="AM1125" s="52" t="s">
        <v>2897</v>
      </c>
      <c r="AN1125" s="52" t="s">
        <v>2898</v>
      </c>
      <c r="AO1125" s="195" t="s">
        <v>200</v>
      </c>
      <c r="AP1125" s="195" t="s">
        <v>464</v>
      </c>
      <c r="AQ1125" s="195" t="s">
        <v>2914</v>
      </c>
      <c r="AR1125" s="148" t="s">
        <v>286</v>
      </c>
      <c r="AS1125" s="195" t="s">
        <v>227</v>
      </c>
      <c r="AT1125" s="254">
        <v>0</v>
      </c>
      <c r="AU1125" s="254">
        <v>0</v>
      </c>
      <c r="AV1125" s="254">
        <v>0</v>
      </c>
      <c r="AW1125" s="254">
        <v>14000</v>
      </c>
      <c r="AX1125" s="254">
        <v>14000</v>
      </c>
      <c r="AY1125" s="254">
        <v>14000</v>
      </c>
      <c r="AZ1125" s="523">
        <v>10101</v>
      </c>
      <c r="BA1125" s="222"/>
      <c r="BB1125" s="223"/>
      <c r="BC1125" s="223"/>
      <c r="BD1125" s="224"/>
      <c r="BE1125" s="224"/>
    </row>
    <row r="1126" spans="1:57" s="35" customFormat="1" ht="255">
      <c r="A1126" s="191">
        <v>624</v>
      </c>
      <c r="B1126" s="45" t="s">
        <v>2844</v>
      </c>
      <c r="C1126" s="187" t="s">
        <v>2915</v>
      </c>
      <c r="D1126" s="154" t="s">
        <v>2916</v>
      </c>
      <c r="E1126" s="144" t="s">
        <v>2917</v>
      </c>
      <c r="F1126" s="145"/>
      <c r="G1126" s="145"/>
      <c r="H1126" s="146" t="s">
        <v>2918</v>
      </c>
      <c r="I1126" s="145"/>
      <c r="J1126" s="146" t="s">
        <v>2919</v>
      </c>
      <c r="K1126" s="146" t="s">
        <v>269</v>
      </c>
      <c r="L1126" s="146" t="s">
        <v>2920</v>
      </c>
      <c r="M1126" s="146"/>
      <c r="N1126" s="146"/>
      <c r="O1126" s="146"/>
      <c r="P1126" s="52" t="s">
        <v>2921</v>
      </c>
      <c r="Q1126" s="52" t="s">
        <v>74</v>
      </c>
      <c r="R1126" s="463"/>
      <c r="S1126" s="146"/>
      <c r="T1126" s="146">
        <v>3</v>
      </c>
      <c r="U1126" s="146"/>
      <c r="V1126" s="146">
        <v>9</v>
      </c>
      <c r="W1126" s="146">
        <v>1</v>
      </c>
      <c r="X1126" s="146">
        <v>3</v>
      </c>
      <c r="Y1126" s="146"/>
      <c r="Z1126" s="146"/>
      <c r="AA1126" s="146"/>
      <c r="AB1126" s="52" t="s">
        <v>187</v>
      </c>
      <c r="AC1126" s="52" t="s">
        <v>2891</v>
      </c>
      <c r="AD1126" s="434"/>
      <c r="AE1126" s="434"/>
      <c r="AF1126" s="434"/>
      <c r="AG1126" s="434"/>
      <c r="AH1126" s="434"/>
      <c r="AI1126" s="434"/>
      <c r="AJ1126" s="434"/>
      <c r="AK1126" s="434"/>
      <c r="AL1126" s="434"/>
      <c r="AM1126" s="52" t="s">
        <v>2922</v>
      </c>
      <c r="AN1126" s="52" t="s">
        <v>2893</v>
      </c>
      <c r="AO1126" s="195" t="s">
        <v>200</v>
      </c>
      <c r="AP1126" s="195" t="s">
        <v>464</v>
      </c>
      <c r="AQ1126" s="195" t="s">
        <v>2923</v>
      </c>
      <c r="AR1126" s="148" t="s">
        <v>265</v>
      </c>
      <c r="AS1126" s="195" t="s">
        <v>469</v>
      </c>
      <c r="AT1126" s="254">
        <v>23071477.649999999</v>
      </c>
      <c r="AU1126" s="254">
        <v>23071477.649999999</v>
      </c>
      <c r="AV1126" s="254">
        <v>24033462</v>
      </c>
      <c r="AW1126" s="254">
        <v>23807511.52</v>
      </c>
      <c r="AX1126" s="254">
        <v>23807511.52</v>
      </c>
      <c r="AY1126" s="254">
        <v>23807511.52</v>
      </c>
      <c r="AZ1126" s="523">
        <v>10101</v>
      </c>
      <c r="BA1126" s="222"/>
      <c r="BB1126" s="223"/>
      <c r="BC1126" s="223"/>
      <c r="BD1126" s="224"/>
      <c r="BE1126" s="224"/>
    </row>
    <row r="1127" spans="1:57" s="35" customFormat="1" ht="255">
      <c r="A1127" s="191">
        <v>624</v>
      </c>
      <c r="B1127" s="45" t="s">
        <v>2844</v>
      </c>
      <c r="C1127" s="187" t="s">
        <v>2915</v>
      </c>
      <c r="D1127" s="154" t="s">
        <v>2916</v>
      </c>
      <c r="E1127" s="144" t="s">
        <v>2917</v>
      </c>
      <c r="F1127" s="145"/>
      <c r="G1127" s="145"/>
      <c r="H1127" s="146" t="s">
        <v>2924</v>
      </c>
      <c r="I1127" s="145"/>
      <c r="J1127" s="146" t="s">
        <v>2925</v>
      </c>
      <c r="K1127" s="146" t="s">
        <v>2926</v>
      </c>
      <c r="L1127" s="146" t="s">
        <v>2927</v>
      </c>
      <c r="M1127" s="146"/>
      <c r="N1127" s="146"/>
      <c r="O1127" s="146"/>
      <c r="P1127" s="52" t="s">
        <v>2928</v>
      </c>
      <c r="Q1127" s="52" t="s">
        <v>74</v>
      </c>
      <c r="R1127" s="463"/>
      <c r="S1127" s="146"/>
      <c r="T1127" s="146">
        <v>3</v>
      </c>
      <c r="U1127" s="146"/>
      <c r="V1127" s="146">
        <v>9</v>
      </c>
      <c r="W1127" s="146">
        <v>1</v>
      </c>
      <c r="X1127" s="146">
        <v>3</v>
      </c>
      <c r="Y1127" s="146"/>
      <c r="Z1127" s="146"/>
      <c r="AA1127" s="146"/>
      <c r="AB1127" s="52" t="s">
        <v>187</v>
      </c>
      <c r="AC1127" s="52" t="s">
        <v>2891</v>
      </c>
      <c r="AD1127" s="434"/>
      <c r="AE1127" s="434"/>
      <c r="AF1127" s="434"/>
      <c r="AG1127" s="434"/>
      <c r="AH1127" s="434"/>
      <c r="AI1127" s="434"/>
      <c r="AJ1127" s="434"/>
      <c r="AK1127" s="434"/>
      <c r="AL1127" s="434"/>
      <c r="AM1127" s="52" t="s">
        <v>2922</v>
      </c>
      <c r="AN1127" s="52" t="s">
        <v>2893</v>
      </c>
      <c r="AO1127" s="195" t="s">
        <v>200</v>
      </c>
      <c r="AP1127" s="195" t="s">
        <v>464</v>
      </c>
      <c r="AQ1127" s="195" t="s">
        <v>2923</v>
      </c>
      <c r="AR1127" s="148" t="s">
        <v>265</v>
      </c>
      <c r="AS1127" s="195" t="s">
        <v>471</v>
      </c>
      <c r="AT1127" s="254">
        <v>6938114.3499999996</v>
      </c>
      <c r="AU1127" s="254">
        <f>AT1127</f>
        <v>6938114.3499999996</v>
      </c>
      <c r="AV1127" s="254">
        <v>7227834</v>
      </c>
      <c r="AW1127" s="254">
        <v>7159596.9500000002</v>
      </c>
      <c r="AX1127" s="254">
        <v>7159596.9500000002</v>
      </c>
      <c r="AY1127" s="254">
        <v>7159596.9500000002</v>
      </c>
      <c r="AZ1127" s="523">
        <v>10101</v>
      </c>
      <c r="BA1127" s="222"/>
      <c r="BB1127" s="223"/>
      <c r="BC1127" s="223"/>
      <c r="BD1127" s="224"/>
      <c r="BE1127" s="224"/>
    </row>
    <row r="1128" spans="1:57" s="35" customFormat="1" ht="255">
      <c r="A1128" s="191">
        <v>624</v>
      </c>
      <c r="B1128" s="45" t="s">
        <v>2844</v>
      </c>
      <c r="C1128" s="187" t="s">
        <v>2915</v>
      </c>
      <c r="D1128" s="154" t="s">
        <v>2916</v>
      </c>
      <c r="E1128" s="144" t="s">
        <v>2917</v>
      </c>
      <c r="F1128" s="145"/>
      <c r="G1128" s="145"/>
      <c r="H1128" s="146" t="s">
        <v>2918</v>
      </c>
      <c r="I1128" s="145"/>
      <c r="J1128" s="146" t="s">
        <v>2919</v>
      </c>
      <c r="K1128" s="146" t="s">
        <v>2926</v>
      </c>
      <c r="L1128" s="146" t="s">
        <v>2920</v>
      </c>
      <c r="M1128" s="146"/>
      <c r="N1128" s="146"/>
      <c r="O1128" s="146"/>
      <c r="P1128" s="52" t="s">
        <v>2921</v>
      </c>
      <c r="Q1128" s="52" t="s">
        <v>74</v>
      </c>
      <c r="R1128" s="463"/>
      <c r="S1128" s="146"/>
      <c r="T1128" s="146">
        <v>3</v>
      </c>
      <c r="U1128" s="146"/>
      <c r="V1128" s="146">
        <v>9</v>
      </c>
      <c r="W1128" s="146">
        <v>1</v>
      </c>
      <c r="X1128" s="146">
        <v>3</v>
      </c>
      <c r="Y1128" s="146"/>
      <c r="Z1128" s="146"/>
      <c r="AA1128" s="146"/>
      <c r="AB1128" s="52" t="s">
        <v>187</v>
      </c>
      <c r="AC1128" s="52" t="s">
        <v>2891</v>
      </c>
      <c r="AD1128" s="434"/>
      <c r="AE1128" s="434"/>
      <c r="AF1128" s="434"/>
      <c r="AG1128" s="434"/>
      <c r="AH1128" s="434"/>
      <c r="AI1128" s="434"/>
      <c r="AJ1128" s="434"/>
      <c r="AK1128" s="434"/>
      <c r="AL1128" s="434"/>
      <c r="AM1128" s="52" t="s">
        <v>2922</v>
      </c>
      <c r="AN1128" s="52" t="s">
        <v>2893</v>
      </c>
      <c r="AO1128" s="195" t="s">
        <v>200</v>
      </c>
      <c r="AP1128" s="195" t="s">
        <v>464</v>
      </c>
      <c r="AQ1128" s="195" t="s">
        <v>2923</v>
      </c>
      <c r="AR1128" s="148" t="s">
        <v>265</v>
      </c>
      <c r="AS1128" s="195" t="s">
        <v>116</v>
      </c>
      <c r="AT1128" s="254">
        <v>5899644.4299999997</v>
      </c>
      <c r="AU1128" s="254">
        <v>5323820.72</v>
      </c>
      <c r="AV1128" s="254">
        <v>4458873.7300000004</v>
      </c>
      <c r="AW1128" s="254">
        <v>3092165</v>
      </c>
      <c r="AX1128" s="254">
        <v>3103800.1</v>
      </c>
      <c r="AY1128" s="254">
        <v>3114555.42</v>
      </c>
      <c r="AZ1128" s="523">
        <v>10101</v>
      </c>
      <c r="BA1128" s="222"/>
      <c r="BB1128" s="223"/>
      <c r="BC1128" s="223"/>
      <c r="BD1128" s="224"/>
      <c r="BE1128" s="224"/>
    </row>
    <row r="1129" spans="1:57" s="35" customFormat="1" ht="255">
      <c r="A1129" s="191">
        <v>624</v>
      </c>
      <c r="B1129" s="45" t="s">
        <v>2844</v>
      </c>
      <c r="C1129" s="187" t="s">
        <v>2915</v>
      </c>
      <c r="D1129" s="154" t="s">
        <v>2916</v>
      </c>
      <c r="E1129" s="144" t="s">
        <v>2917</v>
      </c>
      <c r="F1129" s="145"/>
      <c r="G1129" s="145"/>
      <c r="H1129" s="146" t="s">
        <v>2918</v>
      </c>
      <c r="I1129" s="145"/>
      <c r="J1129" s="146" t="s">
        <v>2919</v>
      </c>
      <c r="K1129" s="146" t="s">
        <v>2926</v>
      </c>
      <c r="L1129" s="146" t="s">
        <v>2920</v>
      </c>
      <c r="M1129" s="146"/>
      <c r="N1129" s="146"/>
      <c r="O1129" s="146"/>
      <c r="P1129" s="52" t="s">
        <v>2921</v>
      </c>
      <c r="Q1129" s="52" t="s">
        <v>74</v>
      </c>
      <c r="R1129" s="463"/>
      <c r="S1129" s="146"/>
      <c r="T1129" s="146">
        <v>3</v>
      </c>
      <c r="U1129" s="146"/>
      <c r="V1129" s="146">
        <v>9</v>
      </c>
      <c r="W1129" s="146">
        <v>1</v>
      </c>
      <c r="X1129" s="146">
        <v>3</v>
      </c>
      <c r="Y1129" s="146"/>
      <c r="Z1129" s="146"/>
      <c r="AA1129" s="146"/>
      <c r="AB1129" s="52" t="s">
        <v>187</v>
      </c>
      <c r="AC1129" s="52" t="s">
        <v>2896</v>
      </c>
      <c r="AD1129" s="434"/>
      <c r="AE1129" s="434"/>
      <c r="AF1129" s="434"/>
      <c r="AG1129" s="434"/>
      <c r="AH1129" s="434"/>
      <c r="AI1129" s="434"/>
      <c r="AJ1129" s="434"/>
      <c r="AK1129" s="434"/>
      <c r="AL1129" s="434"/>
      <c r="AM1129" s="52" t="s">
        <v>2929</v>
      </c>
      <c r="AN1129" s="52" t="s">
        <v>2898</v>
      </c>
      <c r="AO1129" s="195" t="s">
        <v>200</v>
      </c>
      <c r="AP1129" s="195" t="s">
        <v>464</v>
      </c>
      <c r="AQ1129" s="195" t="s">
        <v>2923</v>
      </c>
      <c r="AR1129" s="148" t="s">
        <v>265</v>
      </c>
      <c r="AS1129" s="195" t="s">
        <v>227</v>
      </c>
      <c r="AT1129" s="254">
        <v>0</v>
      </c>
      <c r="AU1129" s="254">
        <v>0</v>
      </c>
      <c r="AV1129" s="254">
        <v>0</v>
      </c>
      <c r="AW1129" s="254">
        <v>1426705</v>
      </c>
      <c r="AX1129" s="254">
        <v>1443301.9</v>
      </c>
      <c r="AY1129" s="254">
        <v>1476497.84</v>
      </c>
      <c r="AZ1129" s="523">
        <v>10101</v>
      </c>
      <c r="BA1129" s="222"/>
      <c r="BB1129" s="223"/>
      <c r="BC1129" s="223"/>
      <c r="BD1129" s="224"/>
      <c r="BE1129" s="224"/>
    </row>
    <row r="1130" spans="1:57" s="35" customFormat="1" ht="255">
      <c r="A1130" s="191">
        <v>624</v>
      </c>
      <c r="B1130" s="45" t="s">
        <v>2844</v>
      </c>
      <c r="C1130" s="187" t="s">
        <v>2915</v>
      </c>
      <c r="D1130" s="154" t="s">
        <v>2916</v>
      </c>
      <c r="E1130" s="144" t="s">
        <v>2917</v>
      </c>
      <c r="F1130" s="145"/>
      <c r="G1130" s="145"/>
      <c r="H1130" s="146" t="s">
        <v>2918</v>
      </c>
      <c r="I1130" s="145"/>
      <c r="J1130" s="146" t="s">
        <v>2919</v>
      </c>
      <c r="K1130" s="146" t="s">
        <v>2926</v>
      </c>
      <c r="L1130" s="146" t="s">
        <v>2920</v>
      </c>
      <c r="M1130" s="146"/>
      <c r="N1130" s="146"/>
      <c r="O1130" s="146"/>
      <c r="P1130" s="52" t="s">
        <v>2921</v>
      </c>
      <c r="Q1130" s="52" t="s">
        <v>74</v>
      </c>
      <c r="R1130" s="463"/>
      <c r="S1130" s="146"/>
      <c r="T1130" s="146">
        <v>3</v>
      </c>
      <c r="U1130" s="146"/>
      <c r="V1130" s="146">
        <v>9</v>
      </c>
      <c r="W1130" s="146">
        <v>1</v>
      </c>
      <c r="X1130" s="146">
        <v>3</v>
      </c>
      <c r="Y1130" s="146"/>
      <c r="Z1130" s="146"/>
      <c r="AA1130" s="146"/>
      <c r="AB1130" s="52" t="s">
        <v>187</v>
      </c>
      <c r="AC1130" s="52" t="s">
        <v>2896</v>
      </c>
      <c r="AD1130" s="434"/>
      <c r="AE1130" s="434"/>
      <c r="AF1130" s="434"/>
      <c r="AG1130" s="434"/>
      <c r="AH1130" s="434"/>
      <c r="AI1130" s="434"/>
      <c r="AJ1130" s="434"/>
      <c r="AK1130" s="434"/>
      <c r="AL1130" s="434"/>
      <c r="AM1130" s="52" t="s">
        <v>2929</v>
      </c>
      <c r="AN1130" s="52" t="s">
        <v>2898</v>
      </c>
      <c r="AO1130" s="195" t="s">
        <v>200</v>
      </c>
      <c r="AP1130" s="195" t="s">
        <v>464</v>
      </c>
      <c r="AQ1130" s="195" t="s">
        <v>2899</v>
      </c>
      <c r="AR1130" s="148" t="s">
        <v>265</v>
      </c>
      <c r="AS1130" s="195" t="s">
        <v>116</v>
      </c>
      <c r="AT1130" s="254">
        <v>0</v>
      </c>
      <c r="AU1130" s="254">
        <v>0</v>
      </c>
      <c r="AV1130" s="254">
        <v>555855.43000000005</v>
      </c>
      <c r="AW1130" s="254">
        <v>0</v>
      </c>
      <c r="AX1130" s="254">
        <v>0</v>
      </c>
      <c r="AY1130" s="254">
        <v>0</v>
      </c>
      <c r="AZ1130" s="523">
        <v>10101</v>
      </c>
      <c r="BA1130" s="222"/>
      <c r="BB1130" s="223"/>
      <c r="BC1130" s="223"/>
      <c r="BD1130" s="224"/>
      <c r="BE1130" s="224"/>
    </row>
    <row r="1131" spans="1:57" s="35" customFormat="1" ht="255">
      <c r="A1131" s="191">
        <v>624</v>
      </c>
      <c r="B1131" s="45" t="s">
        <v>2844</v>
      </c>
      <c r="C1131" s="187" t="s">
        <v>2915</v>
      </c>
      <c r="D1131" s="154" t="s">
        <v>2916</v>
      </c>
      <c r="E1131" s="144" t="s">
        <v>2917</v>
      </c>
      <c r="F1131" s="145"/>
      <c r="G1131" s="145"/>
      <c r="H1131" s="146" t="s">
        <v>2918</v>
      </c>
      <c r="I1131" s="145"/>
      <c r="J1131" s="146" t="s">
        <v>2919</v>
      </c>
      <c r="K1131" s="146" t="s">
        <v>2926</v>
      </c>
      <c r="L1131" s="146" t="s">
        <v>2930</v>
      </c>
      <c r="M1131" s="146"/>
      <c r="N1131" s="146"/>
      <c r="O1131" s="146"/>
      <c r="P1131" s="52" t="s">
        <v>2921</v>
      </c>
      <c r="Q1131" s="52" t="s">
        <v>74</v>
      </c>
      <c r="R1131" s="463"/>
      <c r="S1131" s="146"/>
      <c r="T1131" s="146">
        <v>3</v>
      </c>
      <c r="U1131" s="146"/>
      <c r="V1131" s="146">
        <v>9</v>
      </c>
      <c r="W1131" s="146">
        <v>1</v>
      </c>
      <c r="X1131" s="146">
        <v>3</v>
      </c>
      <c r="Y1131" s="146"/>
      <c r="Z1131" s="146"/>
      <c r="AA1131" s="146"/>
      <c r="AB1131" s="52" t="s">
        <v>187</v>
      </c>
      <c r="AC1131" s="52" t="s">
        <v>2891</v>
      </c>
      <c r="AD1131" s="434"/>
      <c r="AE1131" s="434"/>
      <c r="AF1131" s="434"/>
      <c r="AG1131" s="434"/>
      <c r="AH1131" s="434"/>
      <c r="AI1131" s="434"/>
      <c r="AJ1131" s="434"/>
      <c r="AK1131" s="434"/>
      <c r="AL1131" s="434"/>
      <c r="AM1131" s="52" t="s">
        <v>2922</v>
      </c>
      <c r="AN1131" s="52" t="s">
        <v>2893</v>
      </c>
      <c r="AO1131" s="195" t="s">
        <v>200</v>
      </c>
      <c r="AP1131" s="195" t="s">
        <v>464</v>
      </c>
      <c r="AQ1131" s="195" t="s">
        <v>2923</v>
      </c>
      <c r="AR1131" s="148" t="s">
        <v>265</v>
      </c>
      <c r="AS1131" s="195" t="s">
        <v>117</v>
      </c>
      <c r="AT1131" s="254">
        <v>574598</v>
      </c>
      <c r="AU1131" s="254">
        <v>574598</v>
      </c>
      <c r="AV1131" s="254">
        <v>707300</v>
      </c>
      <c r="AW1131" s="254">
        <v>685750</v>
      </c>
      <c r="AX1131" s="254">
        <v>677858</v>
      </c>
      <c r="AY1131" s="254">
        <v>669966</v>
      </c>
      <c r="AZ1131" s="523">
        <v>10101</v>
      </c>
      <c r="BA1131" s="222"/>
      <c r="BB1131" s="223"/>
      <c r="BC1131" s="223"/>
      <c r="BD1131" s="224"/>
      <c r="BE1131" s="224"/>
    </row>
    <row r="1132" spans="1:57" s="35" customFormat="1" ht="255">
      <c r="A1132" s="191">
        <v>624</v>
      </c>
      <c r="B1132" s="45" t="s">
        <v>2844</v>
      </c>
      <c r="C1132" s="187" t="s">
        <v>2915</v>
      </c>
      <c r="D1132" s="154" t="s">
        <v>2916</v>
      </c>
      <c r="E1132" s="144" t="s">
        <v>2917</v>
      </c>
      <c r="F1132" s="145"/>
      <c r="G1132" s="145"/>
      <c r="H1132" s="146" t="s">
        <v>2918</v>
      </c>
      <c r="I1132" s="145"/>
      <c r="J1132" s="146" t="s">
        <v>2919</v>
      </c>
      <c r="K1132" s="146" t="s">
        <v>2926</v>
      </c>
      <c r="L1132" s="146" t="s">
        <v>2920</v>
      </c>
      <c r="M1132" s="146"/>
      <c r="N1132" s="146"/>
      <c r="O1132" s="146"/>
      <c r="P1132" s="52" t="s">
        <v>2921</v>
      </c>
      <c r="Q1132" s="52" t="s">
        <v>74</v>
      </c>
      <c r="R1132" s="463"/>
      <c r="S1132" s="146"/>
      <c r="T1132" s="146">
        <v>3</v>
      </c>
      <c r="U1132" s="146"/>
      <c r="V1132" s="146">
        <v>9</v>
      </c>
      <c r="W1132" s="146">
        <v>1</v>
      </c>
      <c r="X1132" s="146">
        <v>3</v>
      </c>
      <c r="Y1132" s="146"/>
      <c r="Z1132" s="146"/>
      <c r="AA1132" s="146"/>
      <c r="AB1132" s="52" t="s">
        <v>187</v>
      </c>
      <c r="AC1132" s="52" t="s">
        <v>2891</v>
      </c>
      <c r="AD1132" s="434"/>
      <c r="AE1132" s="434"/>
      <c r="AF1132" s="434"/>
      <c r="AG1132" s="434"/>
      <c r="AH1132" s="434"/>
      <c r="AI1132" s="434"/>
      <c r="AJ1132" s="434"/>
      <c r="AK1132" s="434"/>
      <c r="AL1132" s="434"/>
      <c r="AM1132" s="52" t="s">
        <v>2922</v>
      </c>
      <c r="AN1132" s="52" t="s">
        <v>2893</v>
      </c>
      <c r="AO1132" s="195" t="s">
        <v>200</v>
      </c>
      <c r="AP1132" s="195" t="s">
        <v>464</v>
      </c>
      <c r="AQ1132" s="195" t="s">
        <v>2923</v>
      </c>
      <c r="AR1132" s="148" t="s">
        <v>265</v>
      </c>
      <c r="AS1132" s="195" t="s">
        <v>118</v>
      </c>
      <c r="AT1132" s="254">
        <v>42951</v>
      </c>
      <c r="AU1132" s="254">
        <v>42951</v>
      </c>
      <c r="AV1132" s="254">
        <v>56000</v>
      </c>
      <c r="AW1132" s="254">
        <v>54340</v>
      </c>
      <c r="AX1132" s="254">
        <v>54340</v>
      </c>
      <c r="AY1132" s="254">
        <v>54340</v>
      </c>
      <c r="AZ1132" s="523">
        <v>10101</v>
      </c>
      <c r="BA1132" s="222"/>
      <c r="BB1132" s="223"/>
      <c r="BC1132" s="223"/>
      <c r="BD1132" s="224"/>
      <c r="BE1132" s="224"/>
    </row>
    <row r="1133" spans="1:57" s="35" customFormat="1" ht="229.5">
      <c r="A1133" s="191">
        <v>624</v>
      </c>
      <c r="B1133" s="45" t="s">
        <v>2844</v>
      </c>
      <c r="C1133" s="187" t="s">
        <v>2931</v>
      </c>
      <c r="D1133" s="154" t="s">
        <v>2932</v>
      </c>
      <c r="E1133" s="144" t="s">
        <v>2867</v>
      </c>
      <c r="F1133" s="145"/>
      <c r="G1133" s="145"/>
      <c r="H1133" s="146" t="s">
        <v>2933</v>
      </c>
      <c r="I1133" s="145"/>
      <c r="J1133" s="146" t="s">
        <v>2869</v>
      </c>
      <c r="K1133" s="146" t="s">
        <v>2870</v>
      </c>
      <c r="L1133" s="146" t="s">
        <v>2871</v>
      </c>
      <c r="M1133" s="146"/>
      <c r="N1133" s="146"/>
      <c r="O1133" s="146"/>
      <c r="P1133" s="52" t="s">
        <v>2934</v>
      </c>
      <c r="Q1133" s="52" t="s">
        <v>2873</v>
      </c>
      <c r="R1133" s="146"/>
      <c r="S1133" s="146"/>
      <c r="T1133" s="146" t="s">
        <v>2874</v>
      </c>
      <c r="U1133" s="146"/>
      <c r="V1133" s="662" t="s">
        <v>2875</v>
      </c>
      <c r="W1133" s="662" t="s">
        <v>2876</v>
      </c>
      <c r="X1133" s="662" t="s">
        <v>2935</v>
      </c>
      <c r="Y1133" s="662"/>
      <c r="Z1133" s="662"/>
      <c r="AA1133" s="662"/>
      <c r="AB1133" s="52" t="s">
        <v>2936</v>
      </c>
      <c r="AC1133" s="52" t="s">
        <v>2937</v>
      </c>
      <c r="AD1133" s="434"/>
      <c r="AE1133" s="434"/>
      <c r="AF1133" s="434"/>
      <c r="AG1133" s="434"/>
      <c r="AH1133" s="434"/>
      <c r="AI1133" s="434"/>
      <c r="AJ1133" s="434"/>
      <c r="AK1133" s="434"/>
      <c r="AL1133" s="434"/>
      <c r="AM1133" s="188" t="s">
        <v>2938</v>
      </c>
      <c r="AN1133" s="52" t="s">
        <v>2939</v>
      </c>
      <c r="AO1133" s="195" t="s">
        <v>200</v>
      </c>
      <c r="AP1133" s="195" t="s">
        <v>464</v>
      </c>
      <c r="AQ1133" s="195" t="s">
        <v>2940</v>
      </c>
      <c r="AR1133" s="148" t="s">
        <v>2941</v>
      </c>
      <c r="AS1133" s="195" t="s">
        <v>116</v>
      </c>
      <c r="AT1133" s="254">
        <v>22950</v>
      </c>
      <c r="AU1133" s="254">
        <v>22950</v>
      </c>
      <c r="AV1133" s="254">
        <v>0</v>
      </c>
      <c r="AW1133" s="254">
        <v>22950</v>
      </c>
      <c r="AX1133" s="254">
        <v>22950</v>
      </c>
      <c r="AY1133" s="254">
        <v>22950</v>
      </c>
      <c r="AZ1133" s="523">
        <v>10101</v>
      </c>
      <c r="BA1133" s="222"/>
      <c r="BB1133" s="223"/>
      <c r="BC1133" s="223"/>
      <c r="BD1133" s="224"/>
      <c r="BE1133" s="224"/>
    </row>
    <row r="1134" spans="1:57" s="35" customFormat="1" ht="140.25">
      <c r="A1134" s="191">
        <v>624</v>
      </c>
      <c r="B1134" s="45" t="s">
        <v>2844</v>
      </c>
      <c r="C1134" s="187" t="s">
        <v>2931</v>
      </c>
      <c r="D1134" s="154" t="s">
        <v>2932</v>
      </c>
      <c r="E1134" s="144" t="s">
        <v>185</v>
      </c>
      <c r="F1134" s="435"/>
      <c r="G1134" s="145"/>
      <c r="H1134" s="146">
        <v>3</v>
      </c>
      <c r="I1134" s="145"/>
      <c r="J1134" s="146">
        <v>16</v>
      </c>
      <c r="K1134" s="146">
        <v>1</v>
      </c>
      <c r="L1134" s="146">
        <v>32</v>
      </c>
      <c r="M1134" s="146"/>
      <c r="N1134" s="146"/>
      <c r="O1134" s="146"/>
      <c r="P1134" s="52" t="s">
        <v>186</v>
      </c>
      <c r="Q1134" s="52" t="s">
        <v>74</v>
      </c>
      <c r="R1134" s="463"/>
      <c r="S1134" s="463"/>
      <c r="T1134" s="463">
        <v>3</v>
      </c>
      <c r="U1134" s="463"/>
      <c r="V1134" s="463">
        <v>9</v>
      </c>
      <c r="W1134" s="463">
        <v>1</v>
      </c>
      <c r="X1134" s="463"/>
      <c r="Y1134" s="463"/>
      <c r="Z1134" s="463"/>
      <c r="AA1134" s="463"/>
      <c r="AB1134" s="52" t="s">
        <v>187</v>
      </c>
      <c r="AC1134" s="188" t="s">
        <v>2937</v>
      </c>
      <c r="AD1134" s="434"/>
      <c r="AE1134" s="434"/>
      <c r="AF1134" s="434"/>
      <c r="AG1134" s="434"/>
      <c r="AH1134" s="434"/>
      <c r="AI1134" s="434"/>
      <c r="AJ1134" s="434"/>
      <c r="AK1134" s="434"/>
      <c r="AL1134" s="434"/>
      <c r="AM1134" s="188" t="s">
        <v>2938</v>
      </c>
      <c r="AN1134" s="52" t="s">
        <v>2939</v>
      </c>
      <c r="AO1134" s="195" t="s">
        <v>200</v>
      </c>
      <c r="AP1134" s="195" t="s">
        <v>464</v>
      </c>
      <c r="AQ1134" s="195" t="s">
        <v>2942</v>
      </c>
      <c r="AR1134" s="148" t="s">
        <v>2943</v>
      </c>
      <c r="AS1134" s="195" t="s">
        <v>116</v>
      </c>
      <c r="AT1134" s="254">
        <v>280000</v>
      </c>
      <c r="AU1134" s="254">
        <v>280000</v>
      </c>
      <c r="AV1134" s="254">
        <v>0</v>
      </c>
      <c r="AW1134" s="254">
        <v>180000</v>
      </c>
      <c r="AX1134" s="254">
        <v>180000</v>
      </c>
      <c r="AY1134" s="254">
        <v>180000</v>
      </c>
      <c r="AZ1134" s="523">
        <v>10101</v>
      </c>
      <c r="BA1134" s="222"/>
      <c r="BB1134" s="223"/>
      <c r="BC1134" s="223"/>
      <c r="BD1134" s="224"/>
      <c r="BE1134" s="224"/>
    </row>
    <row r="1135" spans="1:57" s="35" customFormat="1" ht="140.25">
      <c r="A1135" s="191">
        <v>624</v>
      </c>
      <c r="B1135" s="45" t="s">
        <v>2844</v>
      </c>
      <c r="C1135" s="187" t="s">
        <v>2931</v>
      </c>
      <c r="D1135" s="154" t="s">
        <v>2932</v>
      </c>
      <c r="E1135" s="144" t="s">
        <v>185</v>
      </c>
      <c r="F1135" s="435"/>
      <c r="G1135" s="145"/>
      <c r="H1135" s="146">
        <v>3</v>
      </c>
      <c r="I1135" s="145"/>
      <c r="J1135" s="146">
        <v>16</v>
      </c>
      <c r="K1135" s="146">
        <v>1</v>
      </c>
      <c r="L1135" s="146">
        <v>32</v>
      </c>
      <c r="M1135" s="146"/>
      <c r="N1135" s="146"/>
      <c r="O1135" s="146"/>
      <c r="P1135" s="52" t="s">
        <v>186</v>
      </c>
      <c r="Q1135" s="52" t="s">
        <v>74</v>
      </c>
      <c r="R1135" s="463"/>
      <c r="S1135" s="463"/>
      <c r="T1135" s="463">
        <v>3</v>
      </c>
      <c r="U1135" s="463"/>
      <c r="V1135" s="463">
        <v>9</v>
      </c>
      <c r="W1135" s="463">
        <v>1</v>
      </c>
      <c r="X1135" s="463"/>
      <c r="Y1135" s="463"/>
      <c r="Z1135" s="463"/>
      <c r="AA1135" s="463"/>
      <c r="AB1135" s="52" t="s">
        <v>187</v>
      </c>
      <c r="AC1135" s="188" t="s">
        <v>2937</v>
      </c>
      <c r="AD1135" s="434"/>
      <c r="AE1135" s="434"/>
      <c r="AF1135" s="434"/>
      <c r="AG1135" s="434"/>
      <c r="AH1135" s="434"/>
      <c r="AI1135" s="434"/>
      <c r="AJ1135" s="434"/>
      <c r="AK1135" s="434"/>
      <c r="AL1135" s="434"/>
      <c r="AM1135" s="188" t="s">
        <v>2938</v>
      </c>
      <c r="AN1135" s="52" t="s">
        <v>2939</v>
      </c>
      <c r="AO1135" s="195" t="s">
        <v>200</v>
      </c>
      <c r="AP1135" s="195" t="s">
        <v>464</v>
      </c>
      <c r="AQ1135" s="195" t="s">
        <v>2942</v>
      </c>
      <c r="AR1135" s="148" t="s">
        <v>2943</v>
      </c>
      <c r="AS1135" s="195" t="s">
        <v>116</v>
      </c>
      <c r="AT1135" s="254">
        <v>239560</v>
      </c>
      <c r="AU1135" s="254">
        <f>AT1135</f>
        <v>239560</v>
      </c>
      <c r="AV1135" s="254">
        <v>0</v>
      </c>
      <c r="AW1135" s="254">
        <v>250000</v>
      </c>
      <c r="AX1135" s="254">
        <v>250000</v>
      </c>
      <c r="AY1135" s="254">
        <v>250000</v>
      </c>
      <c r="AZ1135" s="523">
        <v>10101</v>
      </c>
      <c r="BA1135" s="222"/>
      <c r="BB1135" s="223"/>
      <c r="BC1135" s="223"/>
      <c r="BD1135" s="224"/>
      <c r="BE1135" s="224"/>
    </row>
    <row r="1136" spans="1:57" s="35" customFormat="1" ht="102">
      <c r="A1136" s="191">
        <v>624</v>
      </c>
      <c r="B1136" s="45" t="s">
        <v>2844</v>
      </c>
      <c r="C1136" s="187">
        <v>402000001</v>
      </c>
      <c r="D1136" s="154" t="s">
        <v>79</v>
      </c>
      <c r="E1136" s="144" t="s">
        <v>476</v>
      </c>
      <c r="F1136" s="435"/>
      <c r="G1136" s="145"/>
      <c r="H1136" s="146">
        <v>6</v>
      </c>
      <c r="I1136" s="145"/>
      <c r="J1136" s="146">
        <v>23</v>
      </c>
      <c r="K1136" s="146">
        <v>3</v>
      </c>
      <c r="L1136" s="146"/>
      <c r="M1136" s="146"/>
      <c r="N1136" s="146"/>
      <c r="O1136" s="146"/>
      <c r="P1136" s="52" t="s">
        <v>218</v>
      </c>
      <c r="Q1136" s="52" t="s">
        <v>2944</v>
      </c>
      <c r="R1136" s="463"/>
      <c r="S1136" s="146"/>
      <c r="T1136" s="146"/>
      <c r="U1136" s="146"/>
      <c r="V1136" s="146">
        <v>11</v>
      </c>
      <c r="W1136" s="146">
        <v>1</v>
      </c>
      <c r="X1136" s="146" t="s">
        <v>69</v>
      </c>
      <c r="Y1136" s="146"/>
      <c r="Z1136" s="146"/>
      <c r="AA1136" s="146"/>
      <c r="AB1136" s="52" t="s">
        <v>2945</v>
      </c>
      <c r="AC1136" s="52" t="s">
        <v>2946</v>
      </c>
      <c r="AD1136" s="434"/>
      <c r="AE1136" s="434"/>
      <c r="AF1136" s="434"/>
      <c r="AG1136" s="434"/>
      <c r="AH1136" s="434"/>
      <c r="AI1136" s="434"/>
      <c r="AJ1136" s="434"/>
      <c r="AK1136" s="434"/>
      <c r="AL1136" s="434"/>
      <c r="AM1136" s="188" t="s">
        <v>2947</v>
      </c>
      <c r="AN1136" s="188" t="s">
        <v>223</v>
      </c>
      <c r="AO1136" s="195" t="s">
        <v>200</v>
      </c>
      <c r="AP1136" s="195" t="s">
        <v>464</v>
      </c>
      <c r="AQ1136" s="195" t="s">
        <v>2948</v>
      </c>
      <c r="AR1136" s="148" t="s">
        <v>111</v>
      </c>
      <c r="AS1136" s="195" t="s">
        <v>112</v>
      </c>
      <c r="AT1136" s="254">
        <v>263440.38</v>
      </c>
      <c r="AU1136" s="254">
        <v>263440.38</v>
      </c>
      <c r="AV1136" s="254">
        <v>303082.5</v>
      </c>
      <c r="AW1136" s="254">
        <v>303082</v>
      </c>
      <c r="AX1136" s="254">
        <v>303082</v>
      </c>
      <c r="AY1136" s="254">
        <v>303082</v>
      </c>
      <c r="AZ1136" s="523">
        <v>10101</v>
      </c>
      <c r="BA1136" s="663"/>
      <c r="BB1136" s="223"/>
      <c r="BC1136" s="223"/>
      <c r="BD1136" s="224"/>
      <c r="BE1136" s="224"/>
    </row>
    <row r="1137" spans="1:16378" s="35" customFormat="1" ht="102">
      <c r="A1137" s="191">
        <v>624</v>
      </c>
      <c r="B1137" s="45" t="s">
        <v>2844</v>
      </c>
      <c r="C1137" s="187">
        <v>402000001</v>
      </c>
      <c r="D1137" s="154" t="s">
        <v>79</v>
      </c>
      <c r="E1137" s="144" t="s">
        <v>476</v>
      </c>
      <c r="F1137" s="435"/>
      <c r="G1137" s="435"/>
      <c r="H1137" s="463">
        <v>6</v>
      </c>
      <c r="I1137" s="435"/>
      <c r="J1137" s="463">
        <v>23</v>
      </c>
      <c r="K1137" s="463">
        <v>3</v>
      </c>
      <c r="L1137" s="463"/>
      <c r="M1137" s="463"/>
      <c r="N1137" s="463"/>
      <c r="O1137" s="463"/>
      <c r="P1137" s="52" t="s">
        <v>218</v>
      </c>
      <c r="Q1137" s="52" t="s">
        <v>2944</v>
      </c>
      <c r="R1137" s="463"/>
      <c r="S1137" s="146"/>
      <c r="T1137" s="146"/>
      <c r="U1137" s="146"/>
      <c r="V1137" s="146">
        <v>11</v>
      </c>
      <c r="W1137" s="146">
        <v>1</v>
      </c>
      <c r="X1137" s="146" t="s">
        <v>69</v>
      </c>
      <c r="Y1137" s="146"/>
      <c r="Z1137" s="146"/>
      <c r="AA1137" s="146"/>
      <c r="AB1137" s="52" t="s">
        <v>2945</v>
      </c>
      <c r="AC1137" s="52" t="s">
        <v>480</v>
      </c>
      <c r="AD1137" s="434"/>
      <c r="AE1137" s="434"/>
      <c r="AF1137" s="434"/>
      <c r="AG1137" s="434"/>
      <c r="AH1137" s="434"/>
      <c r="AI1137" s="434"/>
      <c r="AJ1137" s="434"/>
      <c r="AK1137" s="434"/>
      <c r="AL1137" s="434"/>
      <c r="AM1137" s="188" t="s">
        <v>2947</v>
      </c>
      <c r="AN1137" s="52" t="s">
        <v>223</v>
      </c>
      <c r="AO1137" s="195" t="s">
        <v>200</v>
      </c>
      <c r="AP1137" s="195" t="s">
        <v>464</v>
      </c>
      <c r="AQ1137" s="195" t="s">
        <v>2948</v>
      </c>
      <c r="AR1137" s="148" t="s">
        <v>111</v>
      </c>
      <c r="AS1137" s="195" t="s">
        <v>113</v>
      </c>
      <c r="AT1137" s="254">
        <v>79769.75</v>
      </c>
      <c r="AU1137" s="254">
        <f>AT1137</f>
        <v>79769.75</v>
      </c>
      <c r="AV1137" s="254">
        <v>84167.5</v>
      </c>
      <c r="AW1137" s="254">
        <v>84168</v>
      </c>
      <c r="AX1137" s="254">
        <v>84168</v>
      </c>
      <c r="AY1137" s="254">
        <v>84168</v>
      </c>
      <c r="AZ1137" s="523">
        <v>10101</v>
      </c>
      <c r="BA1137" s="222"/>
      <c r="BB1137" s="223"/>
      <c r="BC1137" s="223"/>
      <c r="BD1137" s="224"/>
      <c r="BE1137" s="224"/>
    </row>
    <row r="1138" spans="1:16378" s="35" customFormat="1" ht="102">
      <c r="A1138" s="191">
        <v>624</v>
      </c>
      <c r="B1138" s="45" t="s">
        <v>2844</v>
      </c>
      <c r="C1138" s="187">
        <v>402000001</v>
      </c>
      <c r="D1138" s="154" t="s">
        <v>79</v>
      </c>
      <c r="E1138" s="144" t="s">
        <v>185</v>
      </c>
      <c r="F1138" s="435"/>
      <c r="G1138" s="435"/>
      <c r="H1138" s="463">
        <v>3</v>
      </c>
      <c r="I1138" s="435"/>
      <c r="J1138" s="463">
        <v>17</v>
      </c>
      <c r="K1138" s="463">
        <v>1</v>
      </c>
      <c r="L1138" s="463">
        <v>3</v>
      </c>
      <c r="M1138" s="463"/>
      <c r="N1138" s="463"/>
      <c r="O1138" s="463"/>
      <c r="P1138" s="52" t="s">
        <v>186</v>
      </c>
      <c r="Q1138" s="52" t="s">
        <v>74</v>
      </c>
      <c r="R1138" s="463"/>
      <c r="S1138" s="463"/>
      <c r="T1138" s="463">
        <v>3</v>
      </c>
      <c r="U1138" s="463"/>
      <c r="V1138" s="463">
        <v>12</v>
      </c>
      <c r="W1138" s="463">
        <v>1</v>
      </c>
      <c r="X1138" s="463">
        <v>3</v>
      </c>
      <c r="Y1138" s="463"/>
      <c r="Z1138" s="463"/>
      <c r="AA1138" s="463"/>
      <c r="AB1138" s="52" t="s">
        <v>187</v>
      </c>
      <c r="AC1138" s="52" t="s">
        <v>2949</v>
      </c>
      <c r="AD1138" s="434"/>
      <c r="AE1138" s="434"/>
      <c r="AF1138" s="434"/>
      <c r="AG1138" s="434"/>
      <c r="AH1138" s="44"/>
      <c r="AI1138" s="434"/>
      <c r="AJ1138" s="44"/>
      <c r="AK1138" s="44"/>
      <c r="AL1138" s="434"/>
      <c r="AM1138" s="52" t="s">
        <v>2950</v>
      </c>
      <c r="AN1138" s="52" t="s">
        <v>226</v>
      </c>
      <c r="AO1138" s="195" t="s">
        <v>200</v>
      </c>
      <c r="AP1138" s="195" t="s">
        <v>464</v>
      </c>
      <c r="AQ1138" s="195" t="s">
        <v>2948</v>
      </c>
      <c r="AR1138" s="148" t="s">
        <v>111</v>
      </c>
      <c r="AS1138" s="195" t="s">
        <v>116</v>
      </c>
      <c r="AT1138" s="254">
        <v>1325252.47</v>
      </c>
      <c r="AU1138" s="254">
        <v>1268546.0900000001</v>
      </c>
      <c r="AV1138" s="254">
        <v>1213300</v>
      </c>
      <c r="AW1138" s="254">
        <v>1035300</v>
      </c>
      <c r="AX1138" s="254">
        <v>1185300</v>
      </c>
      <c r="AY1138" s="254">
        <v>1185300</v>
      </c>
      <c r="AZ1138" s="523">
        <v>10101</v>
      </c>
      <c r="BA1138" s="222"/>
      <c r="BB1138" s="223"/>
      <c r="BC1138" s="223"/>
      <c r="BD1138" s="224"/>
      <c r="BE1138" s="224"/>
    </row>
    <row r="1139" spans="1:16378" s="35" customFormat="1" ht="102">
      <c r="A1139" s="191">
        <v>624</v>
      </c>
      <c r="B1139" s="45" t="s">
        <v>2844</v>
      </c>
      <c r="C1139" s="187">
        <v>402000001</v>
      </c>
      <c r="D1139" s="154" t="s">
        <v>79</v>
      </c>
      <c r="E1139" s="144" t="s">
        <v>185</v>
      </c>
      <c r="F1139" s="435"/>
      <c r="G1139" s="435"/>
      <c r="H1139" s="463">
        <v>3</v>
      </c>
      <c r="I1139" s="145"/>
      <c r="J1139" s="146">
        <v>17</v>
      </c>
      <c r="K1139" s="146">
        <v>1</v>
      </c>
      <c r="L1139" s="146">
        <v>3</v>
      </c>
      <c r="M1139" s="146"/>
      <c r="N1139" s="463"/>
      <c r="O1139" s="463"/>
      <c r="P1139" s="52" t="s">
        <v>186</v>
      </c>
      <c r="Q1139" s="52" t="s">
        <v>74</v>
      </c>
      <c r="R1139" s="463"/>
      <c r="S1139" s="463"/>
      <c r="T1139" s="146">
        <v>3</v>
      </c>
      <c r="U1139" s="146"/>
      <c r="V1139" s="146">
        <v>12</v>
      </c>
      <c r="W1139" s="146">
        <v>1</v>
      </c>
      <c r="X1139" s="146">
        <v>3</v>
      </c>
      <c r="Y1139" s="146"/>
      <c r="Z1139" s="463"/>
      <c r="AA1139" s="463"/>
      <c r="AB1139" s="52" t="s">
        <v>187</v>
      </c>
      <c r="AC1139" s="52" t="s">
        <v>2949</v>
      </c>
      <c r="AD1139" s="434"/>
      <c r="AE1139" s="434"/>
      <c r="AF1139" s="434"/>
      <c r="AG1139" s="434"/>
      <c r="AH1139" s="44"/>
      <c r="AI1139" s="434"/>
      <c r="AJ1139" s="44"/>
      <c r="AK1139" s="44"/>
      <c r="AL1139" s="434"/>
      <c r="AM1139" s="52" t="s">
        <v>2950</v>
      </c>
      <c r="AN1139" s="52" t="s">
        <v>226</v>
      </c>
      <c r="AO1139" s="195" t="s">
        <v>200</v>
      </c>
      <c r="AP1139" s="195" t="s">
        <v>464</v>
      </c>
      <c r="AQ1139" s="195" t="s">
        <v>2948</v>
      </c>
      <c r="AR1139" s="148" t="s">
        <v>111</v>
      </c>
      <c r="AS1139" s="195" t="s">
        <v>117</v>
      </c>
      <c r="AT1139" s="254">
        <v>5504</v>
      </c>
      <c r="AU1139" s="254">
        <v>5504</v>
      </c>
      <c r="AV1139" s="254">
        <v>0</v>
      </c>
      <c r="AW1139" s="254">
        <v>0</v>
      </c>
      <c r="AX1139" s="254">
        <v>0</v>
      </c>
      <c r="AY1139" s="254">
        <v>0</v>
      </c>
      <c r="AZ1139" s="523">
        <v>10101</v>
      </c>
      <c r="BA1139" s="663"/>
      <c r="BB1139" s="223"/>
      <c r="BC1139" s="223"/>
      <c r="BD1139" s="224"/>
      <c r="BE1139" s="224"/>
    </row>
    <row r="1140" spans="1:16378" s="35" customFormat="1" ht="144.75" customHeight="1">
      <c r="A1140" s="191">
        <v>624</v>
      </c>
      <c r="B1140" s="45" t="s">
        <v>2844</v>
      </c>
      <c r="C1140" s="187">
        <v>402000001</v>
      </c>
      <c r="D1140" s="143" t="s">
        <v>79</v>
      </c>
      <c r="E1140" s="144" t="s">
        <v>476</v>
      </c>
      <c r="F1140" s="435"/>
      <c r="G1140" s="435"/>
      <c r="H1140" s="146">
        <v>6</v>
      </c>
      <c r="I1140" s="145"/>
      <c r="J1140" s="146">
        <v>22</v>
      </c>
      <c r="K1140" s="146">
        <v>1</v>
      </c>
      <c r="L1140" s="146"/>
      <c r="M1140" s="463"/>
      <c r="N1140" s="463"/>
      <c r="O1140" s="463"/>
      <c r="P1140" s="52" t="s">
        <v>218</v>
      </c>
      <c r="Q1140" s="52" t="s">
        <v>2944</v>
      </c>
      <c r="R1140" s="146"/>
      <c r="S1140" s="146"/>
      <c r="T1140" s="146"/>
      <c r="U1140" s="146"/>
      <c r="V1140" s="146" t="s">
        <v>90</v>
      </c>
      <c r="W1140" s="146"/>
      <c r="X1140" s="146"/>
      <c r="Y1140" s="146"/>
      <c r="Z1140" s="146"/>
      <c r="AA1140" s="146"/>
      <c r="AB1140" s="52" t="s">
        <v>2945</v>
      </c>
      <c r="AC1140" s="274" t="s">
        <v>2951</v>
      </c>
      <c r="AD1140" s="434"/>
      <c r="AE1140" s="434"/>
      <c r="AF1140" s="434"/>
      <c r="AG1140" s="434"/>
      <c r="AH1140" s="434"/>
      <c r="AI1140" s="434"/>
      <c r="AJ1140" s="52" t="s">
        <v>2952</v>
      </c>
      <c r="AK1140" s="434"/>
      <c r="AL1140" s="434"/>
      <c r="AM1140" s="188"/>
      <c r="AN1140" s="188" t="s">
        <v>2953</v>
      </c>
      <c r="AO1140" s="195" t="s">
        <v>200</v>
      </c>
      <c r="AP1140" s="195" t="s">
        <v>464</v>
      </c>
      <c r="AQ1140" s="195" t="s">
        <v>2954</v>
      </c>
      <c r="AR1140" s="148" t="s">
        <v>121</v>
      </c>
      <c r="AS1140" s="195" t="s">
        <v>113</v>
      </c>
      <c r="AT1140" s="254">
        <v>2845674.18</v>
      </c>
      <c r="AU1140" s="254">
        <f>AT1140</f>
        <v>2845674.18</v>
      </c>
      <c r="AV1140" s="254">
        <v>3257682.36</v>
      </c>
      <c r="AW1140" s="254">
        <v>3276293.5</v>
      </c>
      <c r="AX1140" s="254">
        <f>AW1140</f>
        <v>3276293.5</v>
      </c>
      <c r="AY1140" s="254">
        <f>AW1140</f>
        <v>3276293.5</v>
      </c>
      <c r="AZ1140" s="523">
        <v>10101</v>
      </c>
      <c r="BA1140" s="663"/>
      <c r="BB1140" s="223"/>
      <c r="BC1140" s="223"/>
      <c r="BD1140" s="224"/>
      <c r="BE1140" s="224"/>
    </row>
    <row r="1141" spans="1:16378" s="35" customFormat="1" ht="132">
      <c r="A1141" s="191">
        <v>624</v>
      </c>
      <c r="B1141" s="45" t="s">
        <v>2844</v>
      </c>
      <c r="C1141" s="187">
        <v>402000001</v>
      </c>
      <c r="D1141" s="143" t="s">
        <v>79</v>
      </c>
      <c r="E1141" s="144" t="s">
        <v>185</v>
      </c>
      <c r="F1141" s="435"/>
      <c r="G1141" s="435"/>
      <c r="H1141" s="463">
        <v>3</v>
      </c>
      <c r="I1141" s="435"/>
      <c r="J1141" s="463">
        <v>17</v>
      </c>
      <c r="K1141" s="463">
        <v>1</v>
      </c>
      <c r="L1141" s="463">
        <v>3</v>
      </c>
      <c r="M1141" s="463"/>
      <c r="N1141" s="463"/>
      <c r="O1141" s="463"/>
      <c r="P1141" s="52" t="s">
        <v>186</v>
      </c>
      <c r="Q1141" s="52" t="s">
        <v>74</v>
      </c>
      <c r="R1141" s="146"/>
      <c r="S1141" s="146"/>
      <c r="T1141" s="146">
        <v>3</v>
      </c>
      <c r="U1141" s="146"/>
      <c r="V1141" s="146">
        <v>9</v>
      </c>
      <c r="W1141" s="146">
        <v>1</v>
      </c>
      <c r="X1141" s="146"/>
      <c r="Y1141" s="146"/>
      <c r="Z1141" s="146"/>
      <c r="AA1141" s="146"/>
      <c r="AB1141" s="52" t="s">
        <v>187</v>
      </c>
      <c r="AC1141" s="274" t="s">
        <v>2951</v>
      </c>
      <c r="AD1141" s="434"/>
      <c r="AE1141" s="434"/>
      <c r="AF1141" s="434"/>
      <c r="AG1141" s="434"/>
      <c r="AH1141" s="434"/>
      <c r="AI1141" s="434"/>
      <c r="AJ1141" s="52" t="s">
        <v>2952</v>
      </c>
      <c r="AK1141" s="434"/>
      <c r="AL1141" s="434"/>
      <c r="AM1141" s="188"/>
      <c r="AN1141" s="188" t="s">
        <v>2953</v>
      </c>
      <c r="AO1141" s="195" t="s">
        <v>200</v>
      </c>
      <c r="AP1141" s="195" t="s">
        <v>464</v>
      </c>
      <c r="AQ1141" s="195" t="s">
        <v>2954</v>
      </c>
      <c r="AR1141" s="148" t="s">
        <v>121</v>
      </c>
      <c r="AS1141" s="195" t="s">
        <v>113</v>
      </c>
      <c r="AT1141" s="254">
        <v>578941.37</v>
      </c>
      <c r="AU1141" s="254">
        <f>AT1141</f>
        <v>578941.37</v>
      </c>
      <c r="AV1141" s="254">
        <v>654182.74</v>
      </c>
      <c r="AW1141" s="254">
        <v>654181.5</v>
      </c>
      <c r="AX1141" s="254">
        <v>654181.5</v>
      </c>
      <c r="AY1141" s="254">
        <f>AW1141</f>
        <v>654181.5</v>
      </c>
      <c r="AZ1141" s="523">
        <v>10101</v>
      </c>
      <c r="BA1141" s="663"/>
      <c r="BB1141" s="223"/>
      <c r="BC1141" s="223"/>
      <c r="BD1141" s="224"/>
      <c r="BE1141" s="224"/>
    </row>
    <row r="1142" spans="1:16378" s="35" customFormat="1" ht="140.25">
      <c r="A1142" s="191">
        <v>624</v>
      </c>
      <c r="B1142" s="45" t="s">
        <v>2844</v>
      </c>
      <c r="C1142" s="187">
        <v>402000001</v>
      </c>
      <c r="D1142" s="143" t="s">
        <v>79</v>
      </c>
      <c r="E1142" s="144" t="s">
        <v>476</v>
      </c>
      <c r="F1142" s="435"/>
      <c r="G1142" s="145"/>
      <c r="H1142" s="146">
        <v>7</v>
      </c>
      <c r="I1142" s="145"/>
      <c r="J1142" s="146">
        <v>26</v>
      </c>
      <c r="K1142" s="146"/>
      <c r="L1142" s="146"/>
      <c r="M1142" s="463"/>
      <c r="N1142" s="463"/>
      <c r="O1142" s="463"/>
      <c r="P1142" s="52" t="s">
        <v>218</v>
      </c>
      <c r="Q1142" s="52" t="s">
        <v>219</v>
      </c>
      <c r="R1142" s="463"/>
      <c r="S1142" s="463"/>
      <c r="T1142" s="463"/>
      <c r="U1142" s="463"/>
      <c r="V1142" s="463">
        <v>13</v>
      </c>
      <c r="W1142" s="146" t="s">
        <v>69</v>
      </c>
      <c r="X1142" s="463"/>
      <c r="Y1142" s="463"/>
      <c r="Z1142" s="463"/>
      <c r="AA1142" s="463"/>
      <c r="AB1142" s="52" t="s">
        <v>220</v>
      </c>
      <c r="AC1142" s="52" t="s">
        <v>172</v>
      </c>
      <c r="AD1142" s="52"/>
      <c r="AE1142" s="52"/>
      <c r="AF1142" s="52"/>
      <c r="AG1142" s="52"/>
      <c r="AH1142" s="52"/>
      <c r="AI1142" s="52"/>
      <c r="AJ1142" s="52"/>
      <c r="AK1142" s="52"/>
      <c r="AL1142" s="52"/>
      <c r="AM1142" s="52" t="s">
        <v>173</v>
      </c>
      <c r="AN1142" s="52" t="s">
        <v>174</v>
      </c>
      <c r="AO1142" s="195" t="s">
        <v>99</v>
      </c>
      <c r="AP1142" s="195" t="s">
        <v>68</v>
      </c>
      <c r="AQ1142" s="195" t="s">
        <v>2955</v>
      </c>
      <c r="AR1142" s="148" t="s">
        <v>101</v>
      </c>
      <c r="AS1142" s="195" t="s">
        <v>115</v>
      </c>
      <c r="AT1142" s="254">
        <v>327550</v>
      </c>
      <c r="AU1142" s="254">
        <v>327550</v>
      </c>
      <c r="AV1142" s="254">
        <v>210975</v>
      </c>
      <c r="AW1142" s="254">
        <v>0</v>
      </c>
      <c r="AX1142" s="254">
        <v>0</v>
      </c>
      <c r="AY1142" s="254">
        <v>0</v>
      </c>
      <c r="AZ1142" s="523">
        <v>10101</v>
      </c>
      <c r="BA1142" s="222"/>
      <c r="BB1142" s="223"/>
      <c r="BC1142" s="223"/>
      <c r="BD1142" s="224"/>
      <c r="BE1142" s="224"/>
    </row>
    <row r="1143" spans="1:16378" s="35" customFormat="1" ht="140.25">
      <c r="A1143" s="191">
        <v>624</v>
      </c>
      <c r="B1143" s="45" t="s">
        <v>2844</v>
      </c>
      <c r="C1143" s="187">
        <v>402000001</v>
      </c>
      <c r="D1143" s="143" t="s">
        <v>79</v>
      </c>
      <c r="E1143" s="144" t="s">
        <v>476</v>
      </c>
      <c r="F1143" s="435"/>
      <c r="G1143" s="145"/>
      <c r="H1143" s="146" t="s">
        <v>65</v>
      </c>
      <c r="I1143" s="145"/>
      <c r="J1143" s="146" t="s">
        <v>66</v>
      </c>
      <c r="K1143" s="146"/>
      <c r="L1143" s="146"/>
      <c r="M1143" s="463"/>
      <c r="N1143" s="463"/>
      <c r="O1143" s="463"/>
      <c r="P1143" s="52" t="s">
        <v>218</v>
      </c>
      <c r="Q1143" s="52" t="s">
        <v>219</v>
      </c>
      <c r="R1143" s="463"/>
      <c r="S1143" s="463"/>
      <c r="T1143" s="463"/>
      <c r="U1143" s="463"/>
      <c r="V1143" s="463" t="s">
        <v>68</v>
      </c>
      <c r="W1143" s="146" t="s">
        <v>69</v>
      </c>
      <c r="X1143" s="463"/>
      <c r="Y1143" s="463"/>
      <c r="Z1143" s="463"/>
      <c r="AA1143" s="463"/>
      <c r="AB1143" s="52" t="s">
        <v>220</v>
      </c>
      <c r="AC1143" s="52" t="s">
        <v>172</v>
      </c>
      <c r="AD1143" s="52"/>
      <c r="AE1143" s="52"/>
      <c r="AF1143" s="52"/>
      <c r="AG1143" s="52"/>
      <c r="AH1143" s="52"/>
      <c r="AI1143" s="52"/>
      <c r="AJ1143" s="52"/>
      <c r="AK1143" s="52"/>
      <c r="AL1143" s="52"/>
      <c r="AM1143" s="52" t="s">
        <v>173</v>
      </c>
      <c r="AN1143" s="52" t="s">
        <v>174</v>
      </c>
      <c r="AO1143" s="195" t="s">
        <v>99</v>
      </c>
      <c r="AP1143" s="195" t="s">
        <v>68</v>
      </c>
      <c r="AQ1143" s="195" t="s">
        <v>2955</v>
      </c>
      <c r="AR1143" s="148" t="s">
        <v>101</v>
      </c>
      <c r="AS1143" s="195" t="s">
        <v>113</v>
      </c>
      <c r="AT1143" s="254">
        <v>99182.14</v>
      </c>
      <c r="AU1143" s="254">
        <v>99182.14</v>
      </c>
      <c r="AV1143" s="254">
        <v>63714.45</v>
      </c>
      <c r="AW1143" s="254">
        <v>0</v>
      </c>
      <c r="AX1143" s="254">
        <v>0</v>
      </c>
      <c r="AY1143" s="254">
        <v>0</v>
      </c>
      <c r="AZ1143" s="523">
        <v>10101</v>
      </c>
      <c r="BA1143" s="222"/>
      <c r="BB1143" s="223"/>
      <c r="BC1143" s="223"/>
      <c r="BD1143" s="224"/>
      <c r="BE1143" s="224"/>
    </row>
    <row r="1144" spans="1:16378" s="35" customFormat="1" ht="102">
      <c r="A1144" s="191">
        <v>624</v>
      </c>
      <c r="B1144" s="45" t="s">
        <v>2844</v>
      </c>
      <c r="C1144" s="187">
        <v>402000002</v>
      </c>
      <c r="D1144" s="154" t="s">
        <v>91</v>
      </c>
      <c r="E1144" s="144" t="s">
        <v>476</v>
      </c>
      <c r="F1144" s="435"/>
      <c r="G1144" s="435"/>
      <c r="H1144" s="463">
        <v>6</v>
      </c>
      <c r="I1144" s="435"/>
      <c r="J1144" s="463">
        <v>22</v>
      </c>
      <c r="K1144" s="463">
        <v>1</v>
      </c>
      <c r="L1144" s="463"/>
      <c r="M1144" s="463"/>
      <c r="N1144" s="463"/>
      <c r="O1144" s="463"/>
      <c r="P1144" s="52" t="s">
        <v>218</v>
      </c>
      <c r="Q1144" s="52" t="s">
        <v>2956</v>
      </c>
      <c r="R1144" s="463"/>
      <c r="S1144" s="146"/>
      <c r="T1144" s="146"/>
      <c r="U1144" s="146"/>
      <c r="V1144" s="146" t="s">
        <v>90</v>
      </c>
      <c r="W1144" s="146"/>
      <c r="X1144" s="146"/>
      <c r="Y1144" s="146"/>
      <c r="Z1144" s="146"/>
      <c r="AA1144" s="146"/>
      <c r="AB1144" s="52" t="s">
        <v>2957</v>
      </c>
      <c r="AC1144" s="274" t="s">
        <v>2958</v>
      </c>
      <c r="AD1144" s="434"/>
      <c r="AE1144" s="434"/>
      <c r="AF1144" s="434"/>
      <c r="AG1144" s="434"/>
      <c r="AH1144" s="434"/>
      <c r="AI1144" s="434"/>
      <c r="AJ1144" s="464">
        <v>1</v>
      </c>
      <c r="AK1144" s="434"/>
      <c r="AL1144" s="434"/>
      <c r="AM1144" s="188"/>
      <c r="AN1144" s="188" t="s">
        <v>231</v>
      </c>
      <c r="AO1144" s="195" t="s">
        <v>200</v>
      </c>
      <c r="AP1144" s="195" t="s">
        <v>464</v>
      </c>
      <c r="AQ1144" s="195" t="s">
        <v>2954</v>
      </c>
      <c r="AR1144" s="148" t="s">
        <v>121</v>
      </c>
      <c r="AS1144" s="195" t="s">
        <v>115</v>
      </c>
      <c r="AT1144" s="254">
        <v>9503655.0199999996</v>
      </c>
      <c r="AU1144" s="254">
        <f>AT1144</f>
        <v>9503655.0199999996</v>
      </c>
      <c r="AV1144" s="254">
        <v>10867266.9</v>
      </c>
      <c r="AW1144" s="254">
        <v>10848654</v>
      </c>
      <c r="AX1144" s="254">
        <f>AW1144</f>
        <v>10848654</v>
      </c>
      <c r="AY1144" s="254">
        <f>AX1144</f>
        <v>10848654</v>
      </c>
      <c r="AZ1144" s="523">
        <v>10101</v>
      </c>
      <c r="BA1144" s="663"/>
      <c r="BB1144" s="223"/>
      <c r="BC1144" s="223"/>
      <c r="BD1144" s="224"/>
      <c r="BE1144" s="224"/>
    </row>
    <row r="1145" spans="1:16378" s="35" customFormat="1" ht="102">
      <c r="A1145" s="191">
        <v>624</v>
      </c>
      <c r="B1145" s="45" t="s">
        <v>2844</v>
      </c>
      <c r="C1145" s="187">
        <v>402000002</v>
      </c>
      <c r="D1145" s="154" t="s">
        <v>91</v>
      </c>
      <c r="E1145" s="144" t="s">
        <v>185</v>
      </c>
      <c r="F1145" s="435"/>
      <c r="G1145" s="435"/>
      <c r="H1145" s="463">
        <v>3</v>
      </c>
      <c r="I1145" s="435"/>
      <c r="J1145" s="463">
        <v>17</v>
      </c>
      <c r="K1145" s="463">
        <v>1</v>
      </c>
      <c r="L1145" s="463">
        <v>3</v>
      </c>
      <c r="M1145" s="463"/>
      <c r="N1145" s="463"/>
      <c r="O1145" s="463"/>
      <c r="P1145" s="52" t="s">
        <v>186</v>
      </c>
      <c r="Q1145" s="52" t="s">
        <v>74</v>
      </c>
      <c r="R1145" s="463"/>
      <c r="S1145" s="146"/>
      <c r="T1145" s="146">
        <v>3</v>
      </c>
      <c r="U1145" s="146"/>
      <c r="V1145" s="146">
        <v>9</v>
      </c>
      <c r="W1145" s="146">
        <v>1</v>
      </c>
      <c r="X1145" s="146"/>
      <c r="Y1145" s="146"/>
      <c r="Z1145" s="146"/>
      <c r="AA1145" s="146"/>
      <c r="AB1145" s="52" t="s">
        <v>187</v>
      </c>
      <c r="AC1145" s="274" t="s">
        <v>233</v>
      </c>
      <c r="AD1145" s="434"/>
      <c r="AE1145" s="434"/>
      <c r="AF1145" s="434"/>
      <c r="AG1145" s="434"/>
      <c r="AH1145" s="434"/>
      <c r="AI1145" s="434"/>
      <c r="AJ1145" s="52" t="s">
        <v>863</v>
      </c>
      <c r="AK1145" s="434"/>
      <c r="AL1145" s="434"/>
      <c r="AM1145" s="188"/>
      <c r="AN1145" s="188" t="s">
        <v>234</v>
      </c>
      <c r="AO1145" s="195" t="s">
        <v>200</v>
      </c>
      <c r="AP1145" s="195" t="s">
        <v>464</v>
      </c>
      <c r="AQ1145" s="195" t="s">
        <v>2954</v>
      </c>
      <c r="AR1145" s="148" t="s">
        <v>121</v>
      </c>
      <c r="AS1145" s="195" t="s">
        <v>115</v>
      </c>
      <c r="AT1145" s="254">
        <v>1917024.4</v>
      </c>
      <c r="AU1145" s="254">
        <f>AT1145</f>
        <v>1917024.4</v>
      </c>
      <c r="AV1145" s="254">
        <v>2166168</v>
      </c>
      <c r="AW1145" s="254">
        <v>2166168</v>
      </c>
      <c r="AX1145" s="254">
        <f>AW1145</f>
        <v>2166168</v>
      </c>
      <c r="AY1145" s="254">
        <f>AX1145</f>
        <v>2166168</v>
      </c>
      <c r="AZ1145" s="523">
        <v>10101</v>
      </c>
      <c r="BA1145" s="663"/>
      <c r="BB1145" s="223"/>
      <c r="BC1145" s="223"/>
      <c r="BD1145" s="224"/>
      <c r="BE1145" s="224"/>
    </row>
    <row r="1146" spans="1:16378" s="35" customFormat="1" ht="14.25">
      <c r="A1146" s="141" t="s">
        <v>2843</v>
      </c>
      <c r="B1146" s="157"/>
      <c r="C1146" s="158"/>
      <c r="D1146" s="159" t="s">
        <v>98</v>
      </c>
      <c r="E1146" s="160"/>
      <c r="F1146" s="161"/>
      <c r="G1146" s="161"/>
      <c r="H1146" s="161"/>
      <c r="I1146" s="161"/>
      <c r="J1146" s="161"/>
      <c r="K1146" s="161"/>
      <c r="L1146" s="161"/>
      <c r="M1146" s="161"/>
      <c r="N1146" s="161"/>
      <c r="O1146" s="161"/>
      <c r="P1146" s="162"/>
      <c r="Q1146" s="161"/>
      <c r="R1146" s="161"/>
      <c r="S1146" s="161"/>
      <c r="T1146" s="161"/>
      <c r="U1146" s="161"/>
      <c r="V1146" s="161"/>
      <c r="W1146" s="161"/>
      <c r="X1146" s="161"/>
      <c r="Y1146" s="161"/>
      <c r="Z1146" s="161"/>
      <c r="AA1146" s="161"/>
      <c r="AB1146" s="161"/>
      <c r="AC1146" s="161"/>
      <c r="AD1146" s="161"/>
      <c r="AE1146" s="161"/>
      <c r="AF1146" s="161"/>
      <c r="AG1146" s="161"/>
      <c r="AH1146" s="161"/>
      <c r="AI1146" s="161"/>
      <c r="AJ1146" s="161"/>
      <c r="AK1146" s="161"/>
      <c r="AL1146" s="161"/>
      <c r="AM1146" s="161"/>
      <c r="AN1146" s="161"/>
      <c r="AO1146" s="161"/>
      <c r="AP1146" s="161"/>
      <c r="AQ1146" s="163"/>
      <c r="AR1146" s="157"/>
      <c r="AS1146" s="157"/>
      <c r="AT1146" s="56">
        <f t="shared" ref="AT1146:AY1146" si="18">SUM(AT1112:AT1145)</f>
        <v>108550494.52000001</v>
      </c>
      <c r="AU1146" s="56">
        <f t="shared" si="18"/>
        <v>107309318.36000001</v>
      </c>
      <c r="AV1146" s="56">
        <f t="shared" si="18"/>
        <v>100780804.26000002</v>
      </c>
      <c r="AW1146" s="56">
        <f t="shared" si="18"/>
        <v>101707490</v>
      </c>
      <c r="AX1146" s="56">
        <f t="shared" si="18"/>
        <v>97377830</v>
      </c>
      <c r="AY1146" s="56">
        <f t="shared" si="18"/>
        <v>97413890</v>
      </c>
      <c r="AZ1146" s="164"/>
      <c r="BA1146" s="165"/>
      <c r="BB1146" s="166"/>
      <c r="BC1146" s="166"/>
      <c r="BD1146" s="167"/>
      <c r="BE1146" s="167"/>
      <c r="BF1146" s="167"/>
      <c r="BG1146" s="167"/>
      <c r="BH1146" s="167"/>
      <c r="BI1146" s="167"/>
      <c r="BJ1146" s="167"/>
      <c r="BK1146" s="167"/>
      <c r="BL1146" s="168"/>
      <c r="BM1146" s="169"/>
      <c r="BN1146" s="170"/>
      <c r="BO1146" s="170"/>
      <c r="BP1146" s="170"/>
      <c r="BQ1146" s="170"/>
      <c r="BR1146" s="170"/>
      <c r="BS1146" s="170"/>
      <c r="BT1146" s="170"/>
      <c r="BU1146" s="170"/>
      <c r="BV1146" s="170"/>
      <c r="BW1146" s="170"/>
      <c r="BX1146" s="170"/>
      <c r="BY1146" s="170"/>
      <c r="BZ1146" s="170"/>
      <c r="CA1146" s="170"/>
      <c r="CB1146" s="170"/>
      <c r="CC1146" s="170"/>
      <c r="CD1146" s="170"/>
      <c r="CE1146" s="170"/>
      <c r="CF1146" s="170"/>
      <c r="CG1146" s="170"/>
      <c r="CH1146" s="170"/>
      <c r="CI1146" s="170"/>
      <c r="CJ1146" s="170"/>
      <c r="CK1146" s="170"/>
      <c r="CL1146" s="170"/>
      <c r="CM1146" s="170"/>
      <c r="CN1146" s="170"/>
      <c r="CO1146" s="170"/>
      <c r="CP1146" s="170"/>
      <c r="CQ1146" s="170"/>
      <c r="CR1146" s="170"/>
      <c r="CS1146" s="170"/>
      <c r="CT1146" s="170"/>
      <c r="CU1146" s="170"/>
      <c r="CV1146" s="170"/>
      <c r="CW1146" s="170"/>
      <c r="CX1146" s="170"/>
      <c r="CY1146" s="170"/>
      <c r="CZ1146" s="170"/>
      <c r="DA1146" s="170"/>
      <c r="DB1146" s="170"/>
      <c r="DC1146" s="170"/>
      <c r="DD1146" s="170"/>
      <c r="DE1146" s="170"/>
      <c r="DF1146" s="170"/>
      <c r="DG1146" s="170"/>
      <c r="DH1146" s="170"/>
      <c r="DI1146" s="170"/>
      <c r="DJ1146" s="170"/>
      <c r="DK1146" s="170"/>
      <c r="DL1146" s="170"/>
      <c r="DM1146" s="170"/>
      <c r="DN1146" s="170"/>
      <c r="DO1146" s="170"/>
      <c r="DP1146" s="170"/>
      <c r="DQ1146" s="170"/>
      <c r="DR1146" s="170"/>
      <c r="DS1146" s="170"/>
      <c r="DT1146" s="170"/>
      <c r="DU1146" s="170"/>
      <c r="DV1146" s="170"/>
      <c r="DW1146" s="170"/>
      <c r="DX1146" s="170"/>
      <c r="DY1146" s="170"/>
      <c r="DZ1146" s="170"/>
      <c r="EA1146" s="170"/>
      <c r="EB1146" s="170"/>
      <c r="EC1146" s="170"/>
      <c r="ED1146" s="170"/>
      <c r="EE1146" s="170"/>
      <c r="EF1146" s="170"/>
      <c r="EG1146" s="170"/>
      <c r="EH1146" s="170"/>
      <c r="EI1146" s="170"/>
      <c r="EJ1146" s="170"/>
      <c r="EK1146" s="170"/>
      <c r="EL1146" s="170"/>
      <c r="EM1146" s="170"/>
      <c r="EN1146" s="170"/>
      <c r="EO1146" s="170"/>
      <c r="EP1146" s="170"/>
      <c r="EQ1146" s="170"/>
      <c r="ER1146" s="170"/>
      <c r="ES1146" s="170"/>
      <c r="ET1146" s="170"/>
      <c r="EU1146" s="170"/>
      <c r="EV1146" s="170"/>
      <c r="EW1146" s="170"/>
      <c r="EX1146" s="170"/>
      <c r="EY1146" s="170"/>
      <c r="EZ1146" s="170"/>
      <c r="FA1146" s="170"/>
      <c r="FB1146" s="170"/>
      <c r="FC1146" s="170"/>
      <c r="FD1146" s="170"/>
      <c r="FE1146" s="170"/>
      <c r="FF1146" s="170"/>
      <c r="FG1146" s="170"/>
      <c r="FH1146" s="170"/>
      <c r="FI1146" s="170"/>
      <c r="FJ1146" s="170"/>
      <c r="FK1146" s="170"/>
      <c r="FL1146" s="170"/>
      <c r="FM1146" s="170"/>
      <c r="FN1146" s="170"/>
      <c r="FO1146" s="170"/>
      <c r="FP1146" s="170"/>
      <c r="FQ1146" s="170"/>
      <c r="FR1146" s="170"/>
      <c r="FS1146" s="170"/>
      <c r="FT1146" s="170"/>
      <c r="FU1146" s="170"/>
      <c r="FV1146" s="170"/>
      <c r="FW1146" s="170"/>
      <c r="FX1146" s="170"/>
      <c r="FY1146" s="170"/>
      <c r="FZ1146" s="170"/>
      <c r="GA1146" s="170"/>
      <c r="GB1146" s="170"/>
      <c r="GC1146" s="170"/>
      <c r="GD1146" s="170"/>
      <c r="GE1146" s="170"/>
      <c r="GF1146" s="170"/>
      <c r="GG1146" s="170"/>
      <c r="GH1146" s="170"/>
      <c r="GI1146" s="170"/>
      <c r="GJ1146" s="170"/>
      <c r="GK1146" s="170"/>
      <c r="GL1146" s="170"/>
      <c r="GM1146" s="170"/>
      <c r="GN1146" s="170"/>
      <c r="GO1146" s="170"/>
      <c r="GP1146" s="170"/>
      <c r="GQ1146" s="170"/>
      <c r="GR1146" s="170"/>
      <c r="GS1146" s="170"/>
      <c r="GT1146" s="170"/>
      <c r="GU1146" s="170"/>
      <c r="GV1146" s="170"/>
      <c r="GW1146" s="170"/>
      <c r="GX1146" s="170"/>
      <c r="GY1146" s="170"/>
      <c r="GZ1146" s="170"/>
      <c r="HA1146" s="170"/>
      <c r="HB1146" s="170"/>
      <c r="HC1146" s="170"/>
      <c r="HD1146" s="170"/>
      <c r="HE1146" s="170"/>
      <c r="HF1146" s="170"/>
      <c r="HG1146" s="170"/>
      <c r="HH1146" s="170"/>
      <c r="HI1146" s="170"/>
      <c r="HJ1146" s="170"/>
      <c r="HK1146" s="170"/>
      <c r="HL1146" s="170"/>
      <c r="HM1146" s="170"/>
      <c r="HN1146" s="170"/>
      <c r="HO1146" s="170"/>
      <c r="HP1146" s="170"/>
      <c r="HQ1146" s="170"/>
      <c r="HR1146" s="170"/>
      <c r="HS1146" s="253"/>
      <c r="HT1146" s="253"/>
      <c r="HU1146" s="253"/>
      <c r="HV1146" s="253"/>
      <c r="HW1146" s="253"/>
      <c r="HX1146" s="253"/>
      <c r="HY1146" s="253"/>
      <c r="HZ1146" s="253"/>
      <c r="IA1146" s="253"/>
      <c r="IB1146" s="253"/>
      <c r="IC1146" s="253"/>
      <c r="ID1146" s="253"/>
      <c r="IE1146" s="253"/>
      <c r="IF1146" s="253"/>
      <c r="IG1146" s="253"/>
      <c r="IH1146" s="253"/>
      <c r="II1146" s="253"/>
      <c r="IJ1146" s="253"/>
      <c r="IK1146" s="253"/>
      <c r="IL1146" s="253"/>
      <c r="IM1146" s="253"/>
      <c r="IN1146" s="253"/>
      <c r="IO1146" s="253"/>
      <c r="IP1146" s="253"/>
      <c r="IQ1146" s="253"/>
      <c r="IR1146" s="253"/>
      <c r="IS1146" s="253"/>
      <c r="IT1146" s="253"/>
      <c r="IU1146" s="253"/>
      <c r="IV1146" s="253"/>
      <c r="IW1146" s="253"/>
      <c r="IX1146" s="253"/>
      <c r="IY1146" s="253"/>
      <c r="IZ1146" s="253"/>
      <c r="JA1146" s="253"/>
      <c r="JB1146" s="253"/>
      <c r="JC1146" s="253"/>
      <c r="JD1146" s="253"/>
      <c r="JE1146" s="253"/>
      <c r="JF1146" s="253"/>
      <c r="JG1146" s="253"/>
      <c r="JH1146" s="253"/>
      <c r="JI1146" s="253"/>
      <c r="JJ1146" s="253"/>
      <c r="JK1146" s="253"/>
      <c r="JL1146" s="253"/>
      <c r="JM1146" s="253"/>
      <c r="JN1146" s="253"/>
      <c r="JO1146" s="253"/>
      <c r="JP1146" s="253"/>
      <c r="JQ1146" s="253"/>
      <c r="JR1146" s="253"/>
      <c r="JS1146" s="253"/>
      <c r="JT1146" s="253"/>
      <c r="JU1146" s="253"/>
      <c r="JV1146" s="253"/>
      <c r="JW1146" s="253"/>
      <c r="JX1146" s="253"/>
      <c r="JY1146" s="253"/>
      <c r="JZ1146" s="253"/>
      <c r="KA1146" s="253"/>
      <c r="KB1146" s="253"/>
      <c r="KC1146" s="253"/>
      <c r="KD1146" s="253"/>
      <c r="KE1146" s="253"/>
      <c r="KF1146" s="253"/>
      <c r="KG1146" s="253"/>
      <c r="KH1146" s="253"/>
      <c r="KI1146" s="253"/>
      <c r="KJ1146" s="253"/>
      <c r="KK1146" s="253"/>
      <c r="KL1146" s="253"/>
      <c r="KM1146" s="253"/>
      <c r="KN1146" s="253"/>
      <c r="KO1146" s="253"/>
      <c r="KP1146" s="253"/>
      <c r="KQ1146" s="253"/>
      <c r="KR1146" s="253"/>
      <c r="KS1146" s="253"/>
      <c r="KT1146" s="253"/>
      <c r="KU1146" s="253"/>
      <c r="KV1146" s="253"/>
      <c r="KW1146" s="253"/>
      <c r="KX1146" s="253"/>
      <c r="KY1146" s="253"/>
      <c r="KZ1146" s="253"/>
      <c r="LA1146" s="253"/>
      <c r="LB1146" s="253"/>
      <c r="LC1146" s="253"/>
      <c r="LD1146" s="253"/>
      <c r="LE1146" s="253"/>
      <c r="LF1146" s="253"/>
      <c r="LG1146" s="253"/>
      <c r="LH1146" s="253"/>
      <c r="LI1146" s="253"/>
      <c r="LJ1146" s="253"/>
      <c r="LK1146" s="253"/>
      <c r="LL1146" s="253"/>
      <c r="LM1146" s="253"/>
      <c r="LN1146" s="253"/>
      <c r="LO1146" s="253"/>
      <c r="LP1146" s="253"/>
      <c r="LQ1146" s="253"/>
      <c r="LR1146" s="253"/>
      <c r="LS1146" s="253"/>
      <c r="LT1146" s="253"/>
      <c r="LU1146" s="253"/>
      <c r="LV1146" s="253"/>
      <c r="LW1146" s="253"/>
      <c r="LX1146" s="253"/>
      <c r="LY1146" s="253"/>
      <c r="LZ1146" s="253"/>
      <c r="MA1146" s="253"/>
      <c r="MB1146" s="253"/>
      <c r="MC1146" s="253"/>
      <c r="MD1146" s="253"/>
      <c r="ME1146" s="253"/>
      <c r="MF1146" s="253"/>
      <c r="MG1146" s="253"/>
      <c r="MH1146" s="253"/>
      <c r="MI1146" s="253"/>
      <c r="MJ1146" s="253"/>
      <c r="MK1146" s="253"/>
      <c r="ML1146" s="253"/>
      <c r="MM1146" s="253"/>
      <c r="MN1146" s="253"/>
      <c r="MO1146" s="253"/>
      <c r="MP1146" s="253"/>
      <c r="MQ1146" s="253"/>
      <c r="MR1146" s="253"/>
      <c r="MS1146" s="253"/>
      <c r="MT1146" s="253"/>
      <c r="MU1146" s="253"/>
      <c r="MV1146" s="253"/>
      <c r="MW1146" s="253"/>
      <c r="MX1146" s="253"/>
      <c r="MY1146" s="253"/>
      <c r="MZ1146" s="253"/>
      <c r="NA1146" s="253"/>
      <c r="NB1146" s="253"/>
      <c r="NC1146" s="253"/>
      <c r="ND1146" s="253"/>
      <c r="NE1146" s="253"/>
      <c r="NF1146" s="253"/>
      <c r="NG1146" s="253"/>
      <c r="NH1146" s="253"/>
      <c r="NI1146" s="253"/>
      <c r="NJ1146" s="253"/>
      <c r="NK1146" s="253"/>
      <c r="NL1146" s="253"/>
      <c r="NM1146" s="253"/>
      <c r="NN1146" s="253"/>
      <c r="NO1146" s="253"/>
      <c r="NP1146" s="253"/>
      <c r="NQ1146" s="253"/>
      <c r="NR1146" s="253"/>
      <c r="NS1146" s="253"/>
      <c r="NT1146" s="253"/>
      <c r="NU1146" s="253"/>
      <c r="NV1146" s="253"/>
      <c r="NW1146" s="253"/>
      <c r="NX1146" s="253"/>
      <c r="NY1146" s="253"/>
      <c r="NZ1146" s="253"/>
      <c r="OA1146" s="253"/>
      <c r="OB1146" s="253"/>
      <c r="OC1146" s="253"/>
      <c r="OD1146" s="253"/>
      <c r="OE1146" s="253"/>
      <c r="OF1146" s="253"/>
      <c r="OG1146" s="253"/>
      <c r="OH1146" s="253"/>
      <c r="OI1146" s="253"/>
      <c r="OJ1146" s="253"/>
      <c r="OK1146" s="253"/>
      <c r="OL1146" s="253"/>
      <c r="OM1146" s="253"/>
      <c r="ON1146" s="253"/>
      <c r="OO1146" s="253"/>
      <c r="OP1146" s="253"/>
      <c r="OQ1146" s="253"/>
      <c r="OR1146" s="253"/>
      <c r="OS1146" s="253"/>
      <c r="OT1146" s="253"/>
      <c r="OU1146" s="253"/>
      <c r="OV1146" s="253"/>
      <c r="OW1146" s="253"/>
      <c r="OX1146" s="253"/>
      <c r="OY1146" s="253"/>
      <c r="OZ1146" s="253"/>
      <c r="PA1146" s="253"/>
      <c r="PB1146" s="253"/>
      <c r="PC1146" s="253"/>
      <c r="PD1146" s="253"/>
      <c r="PE1146" s="253"/>
      <c r="PF1146" s="253"/>
      <c r="PG1146" s="253"/>
      <c r="PH1146" s="253"/>
      <c r="PI1146" s="253"/>
      <c r="PJ1146" s="253"/>
      <c r="PK1146" s="253"/>
      <c r="PL1146" s="253"/>
      <c r="PM1146" s="253"/>
      <c r="PN1146" s="253"/>
      <c r="PO1146" s="253"/>
      <c r="PP1146" s="253"/>
      <c r="PQ1146" s="253"/>
      <c r="PR1146" s="253"/>
      <c r="PS1146" s="253"/>
      <c r="PT1146" s="253"/>
      <c r="PU1146" s="253"/>
      <c r="PV1146" s="253"/>
      <c r="PW1146" s="253"/>
      <c r="PX1146" s="253"/>
      <c r="PY1146" s="253"/>
      <c r="PZ1146" s="253"/>
      <c r="QA1146" s="253"/>
      <c r="QB1146" s="253"/>
      <c r="QC1146" s="253"/>
      <c r="QD1146" s="253"/>
      <c r="QE1146" s="253"/>
      <c r="QF1146" s="253"/>
      <c r="QG1146" s="253"/>
      <c r="QH1146" s="253"/>
      <c r="QI1146" s="253"/>
      <c r="QJ1146" s="253"/>
      <c r="QK1146" s="253"/>
      <c r="QL1146" s="253"/>
      <c r="QM1146" s="253"/>
      <c r="QN1146" s="253"/>
      <c r="QO1146" s="253"/>
      <c r="QP1146" s="253"/>
      <c r="QQ1146" s="253"/>
      <c r="QR1146" s="253"/>
      <c r="QS1146" s="253"/>
      <c r="QT1146" s="253"/>
      <c r="QU1146" s="253"/>
      <c r="QV1146" s="253"/>
      <c r="QW1146" s="253"/>
      <c r="QX1146" s="253"/>
      <c r="QY1146" s="253"/>
      <c r="QZ1146" s="253"/>
      <c r="RA1146" s="253"/>
      <c r="RB1146" s="253"/>
      <c r="RC1146" s="253"/>
      <c r="RD1146" s="253"/>
      <c r="RE1146" s="253"/>
      <c r="RF1146" s="253"/>
      <c r="RG1146" s="253"/>
      <c r="RH1146" s="253"/>
      <c r="RI1146" s="253"/>
      <c r="RJ1146" s="253"/>
      <c r="RK1146" s="253"/>
      <c r="RL1146" s="253"/>
      <c r="RM1146" s="253"/>
      <c r="RN1146" s="253"/>
      <c r="RO1146" s="253"/>
      <c r="RP1146" s="253"/>
      <c r="RQ1146" s="253"/>
      <c r="RR1146" s="253"/>
      <c r="RS1146" s="253"/>
      <c r="RT1146" s="253"/>
      <c r="RU1146" s="253"/>
      <c r="RV1146" s="253"/>
      <c r="RW1146" s="253"/>
      <c r="RX1146" s="253"/>
      <c r="RY1146" s="253"/>
      <c r="RZ1146" s="253"/>
      <c r="SA1146" s="253"/>
      <c r="SB1146" s="253"/>
      <c r="SC1146" s="253"/>
      <c r="SD1146" s="253"/>
      <c r="SE1146" s="253"/>
      <c r="SF1146" s="253"/>
      <c r="SG1146" s="253"/>
      <c r="SH1146" s="253"/>
      <c r="SI1146" s="253"/>
      <c r="SJ1146" s="253"/>
      <c r="SK1146" s="253"/>
      <c r="SL1146" s="253"/>
      <c r="SM1146" s="253"/>
      <c r="SN1146" s="253"/>
      <c r="SO1146" s="253"/>
      <c r="SP1146" s="253"/>
      <c r="SQ1146" s="253"/>
      <c r="SR1146" s="253"/>
      <c r="SS1146" s="253"/>
      <c r="ST1146" s="253"/>
      <c r="SU1146" s="253"/>
      <c r="SV1146" s="253"/>
      <c r="SW1146" s="253"/>
      <c r="SX1146" s="253"/>
      <c r="SY1146" s="253"/>
      <c r="SZ1146" s="253"/>
      <c r="TA1146" s="253"/>
      <c r="TB1146" s="253"/>
      <c r="TC1146" s="253"/>
      <c r="TD1146" s="253"/>
      <c r="TE1146" s="253"/>
      <c r="TF1146" s="253"/>
      <c r="TG1146" s="253"/>
      <c r="TH1146" s="253"/>
      <c r="TI1146" s="253"/>
      <c r="TJ1146" s="253"/>
      <c r="TK1146" s="253"/>
      <c r="TL1146" s="253"/>
      <c r="TM1146" s="253"/>
      <c r="TN1146" s="253"/>
      <c r="TO1146" s="253"/>
      <c r="TP1146" s="253"/>
      <c r="TQ1146" s="253"/>
      <c r="TR1146" s="253"/>
      <c r="TS1146" s="253"/>
      <c r="TT1146" s="253"/>
      <c r="TU1146" s="253"/>
      <c r="TV1146" s="253"/>
      <c r="TW1146" s="253"/>
      <c r="TX1146" s="253"/>
      <c r="TY1146" s="253"/>
      <c r="TZ1146" s="253"/>
      <c r="UA1146" s="253"/>
      <c r="UB1146" s="253"/>
      <c r="UC1146" s="253"/>
      <c r="UD1146" s="253"/>
      <c r="UE1146" s="253"/>
      <c r="UF1146" s="253"/>
      <c r="UG1146" s="253"/>
      <c r="UH1146" s="253"/>
      <c r="UI1146" s="253"/>
      <c r="UJ1146" s="253"/>
      <c r="UK1146" s="253"/>
      <c r="UL1146" s="253"/>
      <c r="UM1146" s="253"/>
      <c r="UN1146" s="253"/>
      <c r="UO1146" s="253"/>
      <c r="UP1146" s="253"/>
      <c r="UQ1146" s="253"/>
      <c r="UR1146" s="253"/>
      <c r="US1146" s="253"/>
      <c r="UT1146" s="253"/>
      <c r="UU1146" s="253"/>
      <c r="UV1146" s="253"/>
      <c r="UW1146" s="253"/>
      <c r="UX1146" s="253"/>
      <c r="UY1146" s="253"/>
      <c r="UZ1146" s="253"/>
      <c r="VA1146" s="253"/>
      <c r="VB1146" s="253"/>
      <c r="VC1146" s="253"/>
      <c r="VD1146" s="253"/>
      <c r="VE1146" s="253"/>
      <c r="VF1146" s="253"/>
      <c r="VG1146" s="253"/>
      <c r="VH1146" s="253"/>
      <c r="VI1146" s="253"/>
      <c r="VJ1146" s="253"/>
      <c r="VK1146" s="253"/>
      <c r="VL1146" s="253"/>
      <c r="VM1146" s="253"/>
      <c r="VN1146" s="253"/>
      <c r="VO1146" s="253"/>
      <c r="VP1146" s="253"/>
      <c r="VQ1146" s="253"/>
      <c r="VR1146" s="253"/>
      <c r="VS1146" s="253"/>
      <c r="VT1146" s="253"/>
      <c r="VU1146" s="253"/>
      <c r="VV1146" s="253"/>
      <c r="VW1146" s="253"/>
      <c r="VX1146" s="253"/>
      <c r="VY1146" s="253"/>
      <c r="VZ1146" s="253"/>
      <c r="WA1146" s="253"/>
      <c r="WB1146" s="253"/>
      <c r="WC1146" s="253"/>
      <c r="WD1146" s="253"/>
      <c r="WE1146" s="253"/>
      <c r="WF1146" s="253"/>
      <c r="WG1146" s="253"/>
      <c r="WH1146" s="253"/>
      <c r="WI1146" s="253"/>
      <c r="WJ1146" s="253"/>
      <c r="WK1146" s="253"/>
      <c r="WL1146" s="253"/>
      <c r="WM1146" s="253"/>
      <c r="WN1146" s="253"/>
      <c r="WO1146" s="253"/>
      <c r="WP1146" s="253"/>
      <c r="WQ1146" s="253"/>
      <c r="WR1146" s="253"/>
      <c r="WS1146" s="253"/>
      <c r="WT1146" s="253"/>
      <c r="WU1146" s="253"/>
      <c r="WV1146" s="253"/>
      <c r="WW1146" s="253"/>
      <c r="WX1146" s="253"/>
      <c r="WY1146" s="253"/>
      <c r="WZ1146" s="253"/>
      <c r="XA1146" s="253"/>
      <c r="XB1146" s="253"/>
      <c r="XC1146" s="253"/>
      <c r="XD1146" s="253"/>
      <c r="XE1146" s="253"/>
      <c r="XF1146" s="253"/>
      <c r="XG1146" s="253"/>
      <c r="XH1146" s="253"/>
      <c r="XI1146" s="253"/>
      <c r="XJ1146" s="253"/>
      <c r="XK1146" s="253"/>
      <c r="XL1146" s="253"/>
      <c r="XM1146" s="253"/>
      <c r="XN1146" s="253"/>
      <c r="XO1146" s="253"/>
      <c r="XP1146" s="253"/>
      <c r="XQ1146" s="253"/>
      <c r="XR1146" s="253"/>
      <c r="XS1146" s="253"/>
      <c r="XT1146" s="253"/>
      <c r="XU1146" s="253"/>
      <c r="XV1146" s="253"/>
      <c r="XW1146" s="253"/>
      <c r="XX1146" s="253"/>
      <c r="XY1146" s="253"/>
      <c r="XZ1146" s="253"/>
      <c r="YA1146" s="253"/>
      <c r="YB1146" s="253"/>
      <c r="YC1146" s="253"/>
      <c r="YD1146" s="253"/>
      <c r="YE1146" s="253"/>
      <c r="YF1146" s="253"/>
      <c r="YG1146" s="253"/>
      <c r="YH1146" s="253"/>
      <c r="YI1146" s="253"/>
      <c r="YJ1146" s="253"/>
      <c r="YK1146" s="253"/>
      <c r="YL1146" s="253"/>
      <c r="YM1146" s="253"/>
      <c r="YN1146" s="253"/>
      <c r="YO1146" s="253"/>
      <c r="YP1146" s="253"/>
      <c r="YQ1146" s="253"/>
      <c r="YR1146" s="253"/>
      <c r="YS1146" s="253"/>
      <c r="YT1146" s="253"/>
      <c r="YU1146" s="253"/>
      <c r="YV1146" s="253"/>
      <c r="YW1146" s="253"/>
      <c r="YX1146" s="253"/>
      <c r="YY1146" s="253"/>
      <c r="YZ1146" s="253"/>
      <c r="ZA1146" s="253"/>
      <c r="ZB1146" s="253"/>
      <c r="ZC1146" s="253"/>
      <c r="ZD1146" s="253"/>
      <c r="ZE1146" s="253"/>
      <c r="ZF1146" s="253"/>
      <c r="ZG1146" s="253"/>
      <c r="ZH1146" s="253"/>
      <c r="ZI1146" s="253"/>
      <c r="ZJ1146" s="253"/>
      <c r="ZK1146" s="253"/>
      <c r="ZL1146" s="253"/>
      <c r="ZM1146" s="253"/>
      <c r="ZN1146" s="253"/>
      <c r="ZO1146" s="253"/>
      <c r="ZP1146" s="253"/>
      <c r="ZQ1146" s="253"/>
      <c r="ZR1146" s="253"/>
      <c r="ZS1146" s="253"/>
      <c r="ZT1146" s="253"/>
      <c r="ZU1146" s="253"/>
      <c r="ZV1146" s="253"/>
      <c r="ZW1146" s="253"/>
      <c r="ZX1146" s="253"/>
      <c r="ZY1146" s="253"/>
      <c r="ZZ1146" s="253"/>
      <c r="AAA1146" s="253"/>
      <c r="AAB1146" s="253"/>
      <c r="AAC1146" s="253"/>
      <c r="AAD1146" s="253"/>
      <c r="AAE1146" s="253"/>
      <c r="AAF1146" s="253"/>
      <c r="AAG1146" s="253"/>
      <c r="AAH1146" s="253"/>
      <c r="AAI1146" s="253"/>
      <c r="AAJ1146" s="253"/>
      <c r="AAK1146" s="253"/>
      <c r="AAL1146" s="253"/>
      <c r="AAM1146" s="253"/>
      <c r="AAN1146" s="253"/>
      <c r="AAO1146" s="253"/>
      <c r="AAP1146" s="253"/>
      <c r="AAQ1146" s="253"/>
      <c r="AAR1146" s="253"/>
      <c r="AAS1146" s="253"/>
      <c r="AAT1146" s="253"/>
      <c r="AAU1146" s="253"/>
      <c r="AAV1146" s="253"/>
      <c r="AAW1146" s="253"/>
      <c r="AAX1146" s="253"/>
      <c r="AAY1146" s="253"/>
      <c r="AAZ1146" s="253"/>
      <c r="ABA1146" s="253"/>
      <c r="ABB1146" s="253"/>
      <c r="ABC1146" s="253"/>
      <c r="ABD1146" s="253"/>
      <c r="ABE1146" s="253"/>
      <c r="ABF1146" s="253"/>
      <c r="ABG1146" s="253"/>
      <c r="ABH1146" s="253"/>
      <c r="ABI1146" s="253"/>
      <c r="ABJ1146" s="253"/>
      <c r="ABK1146" s="253"/>
      <c r="ABL1146" s="253"/>
      <c r="ABM1146" s="253"/>
      <c r="ABN1146" s="253"/>
      <c r="ABO1146" s="253"/>
      <c r="ABP1146" s="253"/>
      <c r="ABQ1146" s="253"/>
      <c r="ABR1146" s="253"/>
      <c r="ABS1146" s="253"/>
      <c r="ABT1146" s="253"/>
      <c r="ABU1146" s="253"/>
      <c r="ABV1146" s="253"/>
      <c r="ABW1146" s="253"/>
      <c r="ABX1146" s="253"/>
      <c r="ABY1146" s="253"/>
      <c r="ABZ1146" s="253"/>
      <c r="ACA1146" s="253"/>
      <c r="ACB1146" s="253"/>
      <c r="ACC1146" s="253"/>
      <c r="ACD1146" s="253"/>
      <c r="ACE1146" s="253"/>
      <c r="ACF1146" s="253"/>
      <c r="ACG1146" s="253"/>
      <c r="ACH1146" s="253"/>
      <c r="ACI1146" s="253"/>
      <c r="ACJ1146" s="253"/>
      <c r="ACK1146" s="253"/>
      <c r="ACL1146" s="253"/>
      <c r="ACM1146" s="253"/>
      <c r="ACN1146" s="253"/>
      <c r="ACO1146" s="253"/>
      <c r="ACP1146" s="253"/>
      <c r="ACQ1146" s="253"/>
      <c r="ACR1146" s="253"/>
      <c r="ACS1146" s="253"/>
      <c r="ACT1146" s="253"/>
      <c r="ACU1146" s="253"/>
      <c r="ACV1146" s="253"/>
      <c r="ACW1146" s="253"/>
      <c r="ACX1146" s="253"/>
      <c r="ACY1146" s="253"/>
      <c r="ACZ1146" s="253"/>
      <c r="ADA1146" s="253"/>
      <c r="ADB1146" s="253"/>
      <c r="ADC1146" s="253"/>
      <c r="ADD1146" s="253"/>
      <c r="ADE1146" s="253"/>
      <c r="ADF1146" s="253"/>
      <c r="ADG1146" s="253"/>
      <c r="ADH1146" s="253"/>
      <c r="ADI1146" s="253"/>
      <c r="ADJ1146" s="253"/>
      <c r="ADK1146" s="253"/>
      <c r="ADL1146" s="253"/>
      <c r="ADM1146" s="253"/>
      <c r="ADN1146" s="253"/>
      <c r="ADO1146" s="253"/>
      <c r="ADP1146" s="253"/>
      <c r="ADQ1146" s="253"/>
      <c r="ADR1146" s="253"/>
      <c r="ADS1146" s="253"/>
      <c r="ADT1146" s="253"/>
      <c r="ADU1146" s="253"/>
      <c r="ADV1146" s="253"/>
      <c r="ADW1146" s="253"/>
      <c r="ADX1146" s="253"/>
      <c r="ADY1146" s="253"/>
      <c r="ADZ1146" s="253"/>
      <c r="AEA1146" s="253"/>
      <c r="AEB1146" s="253"/>
      <c r="AEC1146" s="253"/>
      <c r="AED1146" s="253"/>
      <c r="AEE1146" s="253"/>
      <c r="AEF1146" s="253"/>
      <c r="AEG1146" s="253"/>
      <c r="AEH1146" s="253"/>
      <c r="AEI1146" s="253"/>
      <c r="AEJ1146" s="253"/>
      <c r="AEK1146" s="253"/>
      <c r="AEL1146" s="253"/>
      <c r="AEM1146" s="253"/>
      <c r="AEN1146" s="253"/>
      <c r="AEO1146" s="253"/>
      <c r="AEP1146" s="253"/>
      <c r="AEQ1146" s="253"/>
      <c r="AER1146" s="253"/>
      <c r="AES1146" s="253"/>
      <c r="AET1146" s="253"/>
      <c r="AEU1146" s="253"/>
      <c r="AEV1146" s="253"/>
      <c r="AEW1146" s="253"/>
      <c r="AEX1146" s="253"/>
      <c r="AEY1146" s="253"/>
      <c r="AEZ1146" s="253"/>
      <c r="AFA1146" s="253"/>
      <c r="AFB1146" s="253"/>
      <c r="AFC1146" s="253"/>
      <c r="AFD1146" s="253"/>
      <c r="AFE1146" s="253"/>
      <c r="AFF1146" s="253"/>
      <c r="AFG1146" s="253"/>
      <c r="AFH1146" s="253"/>
      <c r="AFI1146" s="253"/>
      <c r="AFJ1146" s="253"/>
      <c r="AFK1146" s="253"/>
      <c r="AFL1146" s="253"/>
      <c r="AFM1146" s="253"/>
      <c r="AFN1146" s="253"/>
      <c r="AFO1146" s="253"/>
      <c r="AFP1146" s="253"/>
      <c r="AFQ1146" s="253"/>
      <c r="AFR1146" s="253"/>
      <c r="AFS1146" s="253"/>
      <c r="AFT1146" s="253"/>
      <c r="AFU1146" s="253"/>
      <c r="AFV1146" s="253"/>
      <c r="AFW1146" s="253"/>
      <c r="AFX1146" s="253"/>
      <c r="AFY1146" s="253"/>
      <c r="AFZ1146" s="253"/>
      <c r="AGA1146" s="253"/>
      <c r="AGB1146" s="253"/>
      <c r="AGC1146" s="253"/>
      <c r="AGD1146" s="253"/>
      <c r="AGE1146" s="253"/>
      <c r="AGF1146" s="253"/>
      <c r="AGG1146" s="253"/>
      <c r="AGH1146" s="253"/>
      <c r="AGI1146" s="253"/>
      <c r="AGJ1146" s="253"/>
      <c r="AGK1146" s="253"/>
      <c r="AGL1146" s="253"/>
      <c r="AGM1146" s="253"/>
      <c r="AGN1146" s="253"/>
      <c r="AGO1146" s="253"/>
      <c r="AGP1146" s="253"/>
      <c r="AGQ1146" s="253"/>
      <c r="AGR1146" s="253"/>
      <c r="AGS1146" s="253"/>
      <c r="AGT1146" s="253"/>
      <c r="AGU1146" s="253"/>
      <c r="AGV1146" s="253"/>
      <c r="AGW1146" s="253"/>
      <c r="AGX1146" s="253"/>
      <c r="AGY1146" s="253"/>
      <c r="AGZ1146" s="253"/>
      <c r="AHA1146" s="253"/>
      <c r="AHB1146" s="253"/>
      <c r="AHC1146" s="253"/>
      <c r="AHD1146" s="253"/>
      <c r="AHE1146" s="253"/>
      <c r="AHF1146" s="253"/>
      <c r="AHG1146" s="253"/>
      <c r="AHH1146" s="253"/>
      <c r="AHI1146" s="253"/>
      <c r="AHJ1146" s="253"/>
      <c r="AHK1146" s="253"/>
      <c r="AHL1146" s="253"/>
      <c r="AHM1146" s="253"/>
      <c r="AHN1146" s="253"/>
      <c r="AHO1146" s="253"/>
      <c r="AHP1146" s="253"/>
      <c r="AHQ1146" s="253"/>
      <c r="AHR1146" s="253"/>
      <c r="AHS1146" s="253"/>
      <c r="AHT1146" s="253"/>
      <c r="AHU1146" s="253"/>
      <c r="AHV1146" s="253"/>
      <c r="AHW1146" s="253"/>
      <c r="AHX1146" s="253"/>
      <c r="AHY1146" s="253"/>
      <c r="AHZ1146" s="253"/>
      <c r="AIA1146" s="253"/>
      <c r="AIB1146" s="253"/>
      <c r="AIC1146" s="253"/>
      <c r="AID1146" s="253"/>
      <c r="AIE1146" s="253"/>
      <c r="AIF1146" s="253"/>
      <c r="AIG1146" s="253"/>
      <c r="AIH1146" s="253"/>
      <c r="AII1146" s="253"/>
      <c r="AIJ1146" s="253"/>
      <c r="AIK1146" s="253"/>
      <c r="AIL1146" s="253"/>
      <c r="AIM1146" s="253"/>
      <c r="AIN1146" s="253"/>
      <c r="AIO1146" s="253"/>
      <c r="AIP1146" s="253"/>
      <c r="AIQ1146" s="253"/>
      <c r="AIR1146" s="253"/>
      <c r="AIS1146" s="253"/>
      <c r="AIT1146" s="253"/>
      <c r="AIU1146" s="253"/>
      <c r="AIV1146" s="253"/>
      <c r="AIW1146" s="253"/>
      <c r="AIX1146" s="253"/>
      <c r="AIY1146" s="253"/>
      <c r="AIZ1146" s="253"/>
      <c r="AJA1146" s="253"/>
      <c r="AJB1146" s="253"/>
      <c r="AJC1146" s="253"/>
      <c r="AJD1146" s="253"/>
      <c r="AJE1146" s="253"/>
      <c r="AJF1146" s="253"/>
      <c r="AJG1146" s="253"/>
      <c r="AJH1146" s="253"/>
      <c r="AJI1146" s="253"/>
      <c r="AJJ1146" s="253"/>
      <c r="AJK1146" s="253"/>
      <c r="AJL1146" s="253"/>
      <c r="AJM1146" s="253"/>
      <c r="AJN1146" s="253"/>
      <c r="AJO1146" s="253"/>
      <c r="AJP1146" s="253"/>
      <c r="AJQ1146" s="253"/>
      <c r="AJR1146" s="253"/>
      <c r="AJS1146" s="253"/>
      <c r="AJT1146" s="253"/>
      <c r="AJU1146" s="253"/>
      <c r="AJV1146" s="253"/>
      <c r="AJW1146" s="253"/>
      <c r="AJX1146" s="253"/>
      <c r="AJY1146" s="253"/>
      <c r="AJZ1146" s="253"/>
      <c r="AKA1146" s="253"/>
      <c r="AKB1146" s="253"/>
      <c r="AKC1146" s="253"/>
      <c r="AKD1146" s="253"/>
      <c r="AKE1146" s="253"/>
      <c r="AKF1146" s="253"/>
      <c r="AKG1146" s="253"/>
      <c r="AKH1146" s="253"/>
      <c r="AKI1146" s="253"/>
      <c r="AKJ1146" s="253"/>
      <c r="AKK1146" s="253"/>
      <c r="AKL1146" s="253"/>
      <c r="AKM1146" s="253"/>
      <c r="AKN1146" s="253"/>
      <c r="AKO1146" s="253"/>
      <c r="AKP1146" s="253"/>
      <c r="AKQ1146" s="253"/>
      <c r="AKR1146" s="253"/>
      <c r="AKS1146" s="253"/>
      <c r="AKT1146" s="253"/>
      <c r="AKU1146" s="253"/>
      <c r="AKV1146" s="253"/>
      <c r="AKW1146" s="253"/>
      <c r="AKX1146" s="253"/>
      <c r="AKY1146" s="253"/>
      <c r="AKZ1146" s="253"/>
      <c r="ALA1146" s="253"/>
      <c r="ALB1146" s="253"/>
      <c r="ALC1146" s="253"/>
      <c r="ALD1146" s="253"/>
      <c r="ALE1146" s="253"/>
      <c r="ALF1146" s="253"/>
      <c r="ALG1146" s="253"/>
      <c r="ALH1146" s="253"/>
      <c r="ALI1146" s="253"/>
      <c r="ALJ1146" s="253"/>
      <c r="ALK1146" s="253"/>
      <c r="ALL1146" s="253"/>
      <c r="ALM1146" s="253"/>
      <c r="ALN1146" s="253"/>
      <c r="ALO1146" s="253"/>
      <c r="ALP1146" s="253"/>
      <c r="ALQ1146" s="253"/>
      <c r="ALR1146" s="253"/>
      <c r="ALS1146" s="253"/>
      <c r="ALT1146" s="253"/>
      <c r="ALU1146" s="253"/>
      <c r="ALV1146" s="253"/>
      <c r="ALW1146" s="253"/>
      <c r="ALX1146" s="253"/>
      <c r="ALY1146" s="253"/>
      <c r="ALZ1146" s="253"/>
      <c r="AMA1146" s="253"/>
      <c r="AMB1146" s="253"/>
      <c r="AMC1146" s="253"/>
      <c r="AMD1146" s="253"/>
      <c r="AME1146" s="253"/>
      <c r="AMF1146" s="253"/>
      <c r="AMG1146" s="253"/>
      <c r="AMH1146" s="253"/>
      <c r="AMI1146" s="253"/>
      <c r="AMJ1146" s="253"/>
      <c r="AMK1146" s="253"/>
      <c r="AML1146" s="253"/>
      <c r="AMM1146" s="253"/>
      <c r="AMN1146" s="253"/>
      <c r="AMO1146" s="253"/>
      <c r="AMP1146" s="253"/>
      <c r="AMQ1146" s="253"/>
      <c r="AMR1146" s="253"/>
      <c r="AMS1146" s="253"/>
      <c r="AMT1146" s="253"/>
      <c r="AMU1146" s="253"/>
      <c r="AMV1146" s="253"/>
      <c r="AMW1146" s="253"/>
      <c r="AMX1146" s="253"/>
      <c r="AMY1146" s="253"/>
      <c r="AMZ1146" s="253"/>
      <c r="ANA1146" s="253"/>
      <c r="ANB1146" s="253"/>
      <c r="ANC1146" s="253"/>
      <c r="AND1146" s="253"/>
      <c r="ANE1146" s="253"/>
      <c r="ANF1146" s="253"/>
      <c r="ANG1146" s="253"/>
      <c r="ANH1146" s="253"/>
      <c r="ANI1146" s="253"/>
      <c r="ANJ1146" s="253"/>
      <c r="ANK1146" s="253"/>
      <c r="ANL1146" s="253"/>
      <c r="ANM1146" s="253"/>
      <c r="ANN1146" s="253"/>
      <c r="ANO1146" s="253"/>
      <c r="ANP1146" s="253"/>
      <c r="ANQ1146" s="253"/>
      <c r="ANR1146" s="253"/>
      <c r="ANS1146" s="253"/>
      <c r="ANT1146" s="253"/>
      <c r="ANU1146" s="253"/>
      <c r="ANV1146" s="253"/>
      <c r="ANW1146" s="253"/>
      <c r="ANX1146" s="253"/>
      <c r="ANY1146" s="253"/>
      <c r="ANZ1146" s="253"/>
      <c r="AOA1146" s="253"/>
      <c r="AOB1146" s="253"/>
      <c r="AOC1146" s="253"/>
      <c r="AOD1146" s="253"/>
      <c r="AOE1146" s="253"/>
      <c r="AOF1146" s="253"/>
      <c r="AOG1146" s="253"/>
      <c r="AOH1146" s="253"/>
      <c r="AOI1146" s="253"/>
      <c r="AOJ1146" s="253"/>
      <c r="AOK1146" s="253"/>
      <c r="AOL1146" s="253"/>
      <c r="AOM1146" s="253"/>
      <c r="AON1146" s="253"/>
      <c r="AOO1146" s="253"/>
      <c r="AOP1146" s="253"/>
      <c r="AOQ1146" s="253"/>
      <c r="AOR1146" s="253"/>
      <c r="AOS1146" s="253"/>
      <c r="AOT1146" s="253"/>
      <c r="AOU1146" s="253"/>
      <c r="AOV1146" s="253"/>
      <c r="AOW1146" s="253"/>
      <c r="AOX1146" s="253"/>
      <c r="AOY1146" s="253"/>
      <c r="AOZ1146" s="253"/>
      <c r="APA1146" s="253"/>
      <c r="APB1146" s="253"/>
      <c r="APC1146" s="253"/>
      <c r="APD1146" s="253"/>
      <c r="APE1146" s="253"/>
      <c r="APF1146" s="253"/>
      <c r="APG1146" s="253"/>
      <c r="APH1146" s="253"/>
      <c r="API1146" s="253"/>
      <c r="APJ1146" s="253"/>
      <c r="APK1146" s="253"/>
      <c r="APL1146" s="253"/>
      <c r="APM1146" s="253"/>
      <c r="APN1146" s="253"/>
      <c r="APO1146" s="253"/>
      <c r="APP1146" s="253"/>
      <c r="APQ1146" s="253"/>
      <c r="APR1146" s="253"/>
      <c r="APS1146" s="253"/>
      <c r="APT1146" s="253"/>
      <c r="APU1146" s="253"/>
      <c r="APV1146" s="253"/>
      <c r="APW1146" s="253"/>
      <c r="APX1146" s="253"/>
      <c r="APY1146" s="253"/>
      <c r="APZ1146" s="253"/>
      <c r="AQA1146" s="253"/>
      <c r="AQB1146" s="253"/>
      <c r="AQC1146" s="253"/>
      <c r="AQD1146" s="253"/>
      <c r="AQE1146" s="253"/>
      <c r="AQF1146" s="253"/>
      <c r="AQG1146" s="253"/>
      <c r="AQH1146" s="253"/>
      <c r="AQI1146" s="253"/>
      <c r="AQJ1146" s="253"/>
      <c r="AQK1146" s="253"/>
      <c r="AQL1146" s="253"/>
      <c r="AQM1146" s="253"/>
      <c r="AQN1146" s="253"/>
      <c r="AQO1146" s="253"/>
      <c r="AQP1146" s="253"/>
      <c r="AQQ1146" s="253"/>
      <c r="AQR1146" s="253"/>
      <c r="AQS1146" s="253"/>
      <c r="AQT1146" s="253"/>
      <c r="AQU1146" s="253"/>
      <c r="AQV1146" s="253"/>
      <c r="AQW1146" s="253"/>
      <c r="AQX1146" s="253"/>
      <c r="AQY1146" s="253"/>
      <c r="AQZ1146" s="253"/>
      <c r="ARA1146" s="253"/>
      <c r="ARB1146" s="253"/>
      <c r="ARC1146" s="253"/>
      <c r="ARD1146" s="253"/>
      <c r="ARE1146" s="253"/>
      <c r="ARF1146" s="253"/>
      <c r="ARG1146" s="253"/>
      <c r="ARH1146" s="253"/>
      <c r="ARI1146" s="253"/>
      <c r="ARJ1146" s="253"/>
      <c r="ARK1146" s="253"/>
      <c r="ARL1146" s="253"/>
      <c r="ARM1146" s="253"/>
      <c r="ARN1146" s="253"/>
      <c r="ARO1146" s="253"/>
      <c r="ARP1146" s="253"/>
      <c r="ARQ1146" s="253"/>
      <c r="ARR1146" s="253"/>
      <c r="ARS1146" s="253"/>
      <c r="ART1146" s="253"/>
      <c r="ARU1146" s="253"/>
      <c r="ARV1146" s="253"/>
      <c r="ARW1146" s="253"/>
      <c r="ARX1146" s="253"/>
      <c r="ARY1146" s="253"/>
      <c r="ARZ1146" s="253"/>
      <c r="ASA1146" s="253"/>
      <c r="ASB1146" s="253"/>
      <c r="ASC1146" s="253"/>
      <c r="ASD1146" s="253"/>
      <c r="ASE1146" s="253"/>
      <c r="ASF1146" s="253"/>
      <c r="ASG1146" s="253"/>
      <c r="ASH1146" s="253"/>
      <c r="ASI1146" s="253"/>
      <c r="ASJ1146" s="253"/>
      <c r="ASK1146" s="253"/>
      <c r="ASL1146" s="253"/>
      <c r="ASM1146" s="253"/>
      <c r="ASN1146" s="253"/>
      <c r="ASO1146" s="253"/>
      <c r="ASP1146" s="253"/>
      <c r="ASQ1146" s="253"/>
      <c r="ASR1146" s="253"/>
      <c r="ASS1146" s="253"/>
      <c r="AST1146" s="253"/>
      <c r="ASU1146" s="253"/>
      <c r="ASV1146" s="253"/>
      <c r="ASW1146" s="253"/>
      <c r="ASX1146" s="253"/>
      <c r="ASY1146" s="253"/>
      <c r="ASZ1146" s="253"/>
      <c r="ATA1146" s="253"/>
      <c r="ATB1146" s="253"/>
      <c r="ATC1146" s="253"/>
      <c r="ATD1146" s="253"/>
      <c r="ATE1146" s="253"/>
      <c r="ATF1146" s="253"/>
      <c r="ATG1146" s="253"/>
      <c r="ATH1146" s="253"/>
      <c r="ATI1146" s="253"/>
      <c r="ATJ1146" s="253"/>
      <c r="ATK1146" s="253"/>
      <c r="ATL1146" s="253"/>
      <c r="ATM1146" s="253"/>
      <c r="ATN1146" s="253"/>
      <c r="ATO1146" s="253"/>
      <c r="ATP1146" s="253"/>
      <c r="ATQ1146" s="253"/>
      <c r="ATR1146" s="253"/>
      <c r="ATS1146" s="253"/>
      <c r="ATT1146" s="253"/>
      <c r="ATU1146" s="253"/>
      <c r="ATV1146" s="253"/>
      <c r="ATW1146" s="253"/>
      <c r="ATX1146" s="253"/>
      <c r="ATY1146" s="253"/>
      <c r="ATZ1146" s="253"/>
      <c r="AUA1146" s="253"/>
      <c r="AUB1146" s="253"/>
      <c r="AUC1146" s="253"/>
      <c r="AUD1146" s="253"/>
      <c r="AUE1146" s="253"/>
      <c r="AUF1146" s="253"/>
      <c r="AUG1146" s="253"/>
      <c r="AUH1146" s="253"/>
      <c r="AUI1146" s="253"/>
      <c r="AUJ1146" s="253"/>
      <c r="AUK1146" s="253"/>
      <c r="AUL1146" s="253"/>
      <c r="AUM1146" s="253"/>
      <c r="AUN1146" s="253"/>
      <c r="AUO1146" s="253"/>
      <c r="AUP1146" s="253"/>
      <c r="AUQ1146" s="253"/>
      <c r="AUR1146" s="253"/>
      <c r="AUS1146" s="253"/>
      <c r="AUT1146" s="253"/>
      <c r="AUU1146" s="253"/>
      <c r="AUV1146" s="253"/>
      <c r="AUW1146" s="253"/>
      <c r="AUX1146" s="253"/>
      <c r="AUY1146" s="253"/>
      <c r="AUZ1146" s="253"/>
      <c r="AVA1146" s="253"/>
      <c r="AVB1146" s="253"/>
      <c r="AVC1146" s="253"/>
      <c r="AVD1146" s="253"/>
      <c r="AVE1146" s="253"/>
      <c r="AVF1146" s="253"/>
      <c r="AVG1146" s="253"/>
      <c r="AVH1146" s="253"/>
      <c r="AVI1146" s="253"/>
      <c r="AVJ1146" s="253"/>
      <c r="AVK1146" s="253"/>
      <c r="AVL1146" s="253"/>
      <c r="AVM1146" s="253"/>
      <c r="AVN1146" s="253"/>
      <c r="AVO1146" s="253"/>
      <c r="AVP1146" s="253"/>
      <c r="AVQ1146" s="253"/>
      <c r="AVR1146" s="253"/>
      <c r="AVS1146" s="253"/>
      <c r="AVT1146" s="253"/>
      <c r="AVU1146" s="253"/>
      <c r="AVV1146" s="253"/>
      <c r="AVW1146" s="253"/>
      <c r="AVX1146" s="253"/>
      <c r="AVY1146" s="253"/>
      <c r="AVZ1146" s="253"/>
      <c r="AWA1146" s="253"/>
      <c r="AWB1146" s="253"/>
      <c r="AWC1146" s="253"/>
      <c r="AWD1146" s="253"/>
      <c r="AWE1146" s="253"/>
      <c r="AWF1146" s="253"/>
      <c r="AWG1146" s="253"/>
      <c r="AWH1146" s="253"/>
      <c r="AWI1146" s="253"/>
      <c r="AWJ1146" s="253"/>
      <c r="AWK1146" s="253"/>
      <c r="AWL1146" s="253"/>
      <c r="AWM1146" s="253"/>
      <c r="AWN1146" s="253"/>
      <c r="AWO1146" s="253"/>
      <c r="AWP1146" s="253"/>
      <c r="AWQ1146" s="253"/>
      <c r="AWR1146" s="253"/>
      <c r="AWS1146" s="253"/>
      <c r="AWT1146" s="253"/>
      <c r="AWU1146" s="253"/>
      <c r="AWV1146" s="253"/>
      <c r="AWW1146" s="253"/>
      <c r="AWX1146" s="253"/>
      <c r="AWY1146" s="253"/>
      <c r="AWZ1146" s="253"/>
      <c r="AXA1146" s="253"/>
      <c r="AXB1146" s="253"/>
      <c r="AXC1146" s="253"/>
      <c r="AXD1146" s="253"/>
      <c r="AXE1146" s="253"/>
      <c r="AXF1146" s="253"/>
      <c r="AXG1146" s="253"/>
      <c r="AXH1146" s="253"/>
      <c r="AXI1146" s="253"/>
      <c r="AXJ1146" s="253"/>
      <c r="AXK1146" s="253"/>
      <c r="AXL1146" s="253"/>
      <c r="AXM1146" s="253"/>
      <c r="AXN1146" s="253"/>
      <c r="AXO1146" s="253"/>
      <c r="AXP1146" s="253"/>
      <c r="AXQ1146" s="253"/>
      <c r="AXR1146" s="253"/>
      <c r="AXS1146" s="253"/>
      <c r="AXT1146" s="253"/>
      <c r="AXU1146" s="253"/>
      <c r="AXV1146" s="253"/>
      <c r="AXW1146" s="253"/>
      <c r="AXX1146" s="253"/>
      <c r="AXY1146" s="253"/>
      <c r="AXZ1146" s="253"/>
      <c r="AYA1146" s="253"/>
      <c r="AYB1146" s="253"/>
      <c r="AYC1146" s="253"/>
      <c r="AYD1146" s="253"/>
      <c r="AYE1146" s="253"/>
      <c r="AYF1146" s="253"/>
      <c r="AYG1146" s="253"/>
      <c r="AYH1146" s="253"/>
      <c r="AYI1146" s="253"/>
      <c r="AYJ1146" s="253"/>
      <c r="AYK1146" s="253"/>
      <c r="AYL1146" s="253"/>
      <c r="AYM1146" s="253"/>
      <c r="AYN1146" s="253"/>
      <c r="AYO1146" s="253"/>
      <c r="AYP1146" s="253"/>
      <c r="AYQ1146" s="253"/>
      <c r="AYR1146" s="253"/>
      <c r="AYS1146" s="253"/>
      <c r="AYT1146" s="253"/>
      <c r="AYU1146" s="253"/>
      <c r="AYV1146" s="253"/>
      <c r="AYW1146" s="253"/>
      <c r="AYX1146" s="253"/>
      <c r="AYY1146" s="253"/>
      <c r="AYZ1146" s="253"/>
      <c r="AZA1146" s="253"/>
      <c r="AZB1146" s="253"/>
      <c r="AZC1146" s="253"/>
      <c r="AZD1146" s="253"/>
      <c r="AZE1146" s="253"/>
      <c r="AZF1146" s="253"/>
      <c r="AZG1146" s="253"/>
      <c r="AZH1146" s="253"/>
      <c r="AZI1146" s="253"/>
      <c r="AZJ1146" s="253"/>
      <c r="AZK1146" s="253"/>
      <c r="AZL1146" s="253"/>
      <c r="AZM1146" s="253"/>
      <c r="AZN1146" s="253"/>
      <c r="AZO1146" s="253"/>
      <c r="AZP1146" s="253"/>
      <c r="AZQ1146" s="253"/>
      <c r="AZR1146" s="253"/>
      <c r="AZS1146" s="253"/>
      <c r="AZT1146" s="253"/>
      <c r="AZU1146" s="253"/>
      <c r="AZV1146" s="253"/>
      <c r="AZW1146" s="253"/>
      <c r="AZX1146" s="253"/>
      <c r="AZY1146" s="253"/>
      <c r="AZZ1146" s="253"/>
      <c r="BAA1146" s="253"/>
      <c r="BAB1146" s="253"/>
      <c r="BAC1146" s="253"/>
      <c r="BAD1146" s="253"/>
      <c r="BAE1146" s="253"/>
      <c r="BAF1146" s="253"/>
      <c r="BAG1146" s="253"/>
      <c r="BAH1146" s="253"/>
      <c r="BAI1146" s="253"/>
      <c r="BAJ1146" s="253"/>
      <c r="BAK1146" s="253"/>
      <c r="BAL1146" s="253"/>
      <c r="BAM1146" s="253"/>
      <c r="BAN1146" s="253"/>
      <c r="BAO1146" s="253"/>
      <c r="BAP1146" s="253"/>
      <c r="BAQ1146" s="253"/>
      <c r="BAR1146" s="253"/>
      <c r="BAS1146" s="253"/>
      <c r="BAT1146" s="253"/>
      <c r="BAU1146" s="253"/>
      <c r="BAV1146" s="253"/>
      <c r="BAW1146" s="253"/>
      <c r="BAX1146" s="253"/>
      <c r="BAY1146" s="253"/>
      <c r="BAZ1146" s="253"/>
      <c r="BBA1146" s="253"/>
      <c r="BBB1146" s="253"/>
      <c r="BBC1146" s="253"/>
      <c r="BBD1146" s="253"/>
      <c r="BBE1146" s="253"/>
      <c r="BBF1146" s="253"/>
      <c r="BBG1146" s="253"/>
      <c r="BBH1146" s="253"/>
      <c r="BBI1146" s="253"/>
      <c r="BBJ1146" s="253"/>
      <c r="BBK1146" s="253"/>
      <c r="BBL1146" s="253"/>
      <c r="BBM1146" s="253"/>
      <c r="BBN1146" s="253"/>
      <c r="BBO1146" s="253"/>
      <c r="BBP1146" s="253"/>
      <c r="BBQ1146" s="253"/>
      <c r="BBR1146" s="253"/>
      <c r="BBS1146" s="253"/>
      <c r="BBT1146" s="253"/>
      <c r="BBU1146" s="253"/>
      <c r="BBV1146" s="253"/>
      <c r="BBW1146" s="253"/>
      <c r="BBX1146" s="253"/>
      <c r="BBY1146" s="253"/>
      <c r="BBZ1146" s="253"/>
      <c r="BCA1146" s="253"/>
      <c r="BCB1146" s="253"/>
      <c r="BCC1146" s="253"/>
      <c r="BCD1146" s="253"/>
      <c r="BCE1146" s="253"/>
      <c r="BCF1146" s="253"/>
      <c r="BCG1146" s="253"/>
      <c r="BCH1146" s="253"/>
      <c r="BCI1146" s="253"/>
      <c r="BCJ1146" s="253"/>
      <c r="BCK1146" s="253"/>
      <c r="BCL1146" s="253"/>
      <c r="BCM1146" s="253"/>
      <c r="BCN1146" s="253"/>
      <c r="BCO1146" s="253"/>
      <c r="BCP1146" s="253"/>
      <c r="BCQ1146" s="253"/>
      <c r="BCR1146" s="253"/>
      <c r="BCS1146" s="253"/>
      <c r="BCT1146" s="253"/>
      <c r="BCU1146" s="253"/>
      <c r="BCV1146" s="253"/>
      <c r="BCW1146" s="253"/>
      <c r="BCX1146" s="253"/>
      <c r="BCY1146" s="253"/>
      <c r="BCZ1146" s="253"/>
      <c r="BDA1146" s="253"/>
      <c r="BDB1146" s="253"/>
      <c r="BDC1146" s="253"/>
      <c r="BDD1146" s="253"/>
      <c r="BDE1146" s="253"/>
      <c r="BDF1146" s="253"/>
      <c r="BDG1146" s="253"/>
      <c r="BDH1146" s="253"/>
      <c r="BDI1146" s="253"/>
      <c r="BDJ1146" s="253"/>
      <c r="BDK1146" s="253"/>
      <c r="BDL1146" s="253"/>
      <c r="BDM1146" s="253"/>
      <c r="BDN1146" s="253"/>
      <c r="BDO1146" s="253"/>
      <c r="BDP1146" s="253"/>
      <c r="BDQ1146" s="253"/>
      <c r="BDR1146" s="253"/>
      <c r="BDS1146" s="253"/>
      <c r="BDT1146" s="253"/>
      <c r="BDU1146" s="253"/>
      <c r="BDV1146" s="253"/>
      <c r="BDW1146" s="253"/>
      <c r="BDX1146" s="253"/>
      <c r="BDY1146" s="253"/>
      <c r="BDZ1146" s="253"/>
      <c r="BEA1146" s="253"/>
      <c r="BEB1146" s="253"/>
      <c r="BEC1146" s="253"/>
      <c r="BED1146" s="253"/>
      <c r="BEE1146" s="253"/>
      <c r="BEF1146" s="253"/>
      <c r="BEG1146" s="253"/>
      <c r="BEH1146" s="253"/>
      <c r="BEI1146" s="253"/>
      <c r="BEJ1146" s="253"/>
      <c r="BEK1146" s="253"/>
      <c r="BEL1146" s="253"/>
      <c r="BEM1146" s="253"/>
      <c r="BEN1146" s="253"/>
      <c r="BEO1146" s="253"/>
      <c r="BEP1146" s="253"/>
      <c r="BEQ1146" s="253"/>
      <c r="BER1146" s="253"/>
      <c r="BES1146" s="253"/>
      <c r="BET1146" s="253"/>
      <c r="BEU1146" s="253"/>
      <c r="BEV1146" s="253"/>
      <c r="BEW1146" s="253"/>
      <c r="BEX1146" s="253"/>
      <c r="BEY1146" s="253"/>
      <c r="BEZ1146" s="253"/>
      <c r="BFA1146" s="253"/>
      <c r="BFB1146" s="253"/>
      <c r="BFC1146" s="253"/>
      <c r="BFD1146" s="253"/>
      <c r="BFE1146" s="253"/>
      <c r="BFF1146" s="253"/>
      <c r="BFG1146" s="253"/>
      <c r="BFH1146" s="253"/>
      <c r="BFI1146" s="253"/>
      <c r="BFJ1146" s="253"/>
      <c r="BFK1146" s="253"/>
      <c r="BFL1146" s="253"/>
      <c r="BFM1146" s="253"/>
      <c r="BFN1146" s="253"/>
      <c r="BFO1146" s="253"/>
      <c r="BFP1146" s="253"/>
      <c r="BFQ1146" s="253"/>
      <c r="BFR1146" s="253"/>
      <c r="BFS1146" s="253"/>
      <c r="BFT1146" s="253"/>
      <c r="BFU1146" s="253"/>
      <c r="BFV1146" s="253"/>
      <c r="BFW1146" s="253"/>
      <c r="BFX1146" s="253"/>
      <c r="BFY1146" s="253"/>
      <c r="BFZ1146" s="253"/>
      <c r="BGA1146" s="253"/>
      <c r="BGB1146" s="253"/>
      <c r="BGC1146" s="253"/>
      <c r="BGD1146" s="253"/>
      <c r="BGE1146" s="253"/>
      <c r="BGF1146" s="253"/>
      <c r="BGG1146" s="253"/>
      <c r="BGH1146" s="253"/>
      <c r="BGI1146" s="253"/>
      <c r="BGJ1146" s="253"/>
      <c r="BGK1146" s="253"/>
      <c r="BGL1146" s="253"/>
      <c r="BGM1146" s="253"/>
      <c r="BGN1146" s="253"/>
      <c r="BGO1146" s="253"/>
      <c r="BGP1146" s="253"/>
      <c r="BGQ1146" s="253"/>
      <c r="BGR1146" s="253"/>
      <c r="BGS1146" s="253"/>
      <c r="BGT1146" s="253"/>
      <c r="BGU1146" s="253"/>
      <c r="BGV1146" s="253"/>
      <c r="BGW1146" s="253"/>
      <c r="BGX1146" s="253"/>
      <c r="BGY1146" s="253"/>
      <c r="BGZ1146" s="253"/>
      <c r="BHA1146" s="253"/>
      <c r="BHB1146" s="253"/>
      <c r="BHC1146" s="253"/>
      <c r="BHD1146" s="253"/>
      <c r="BHE1146" s="253"/>
      <c r="BHF1146" s="253"/>
      <c r="BHG1146" s="253"/>
      <c r="BHH1146" s="253"/>
      <c r="BHI1146" s="253"/>
      <c r="BHJ1146" s="253"/>
      <c r="BHK1146" s="253"/>
      <c r="BHL1146" s="253"/>
      <c r="BHM1146" s="253"/>
      <c r="BHN1146" s="253"/>
      <c r="BHO1146" s="253"/>
      <c r="BHP1146" s="253"/>
      <c r="BHQ1146" s="253"/>
      <c r="BHR1146" s="253"/>
      <c r="BHS1146" s="253"/>
      <c r="BHT1146" s="253"/>
      <c r="BHU1146" s="253"/>
      <c r="BHV1146" s="253"/>
      <c r="BHW1146" s="253"/>
      <c r="BHX1146" s="253"/>
      <c r="BHY1146" s="253"/>
      <c r="BHZ1146" s="253"/>
      <c r="BIA1146" s="253"/>
      <c r="BIB1146" s="253"/>
      <c r="BIC1146" s="253"/>
      <c r="BID1146" s="253"/>
      <c r="BIE1146" s="253"/>
      <c r="BIF1146" s="253"/>
      <c r="BIG1146" s="253"/>
      <c r="BIH1146" s="253"/>
      <c r="BII1146" s="253"/>
      <c r="BIJ1146" s="253"/>
      <c r="BIK1146" s="253"/>
      <c r="BIL1146" s="253"/>
      <c r="BIM1146" s="253"/>
      <c r="BIN1146" s="253"/>
      <c r="BIO1146" s="253"/>
      <c r="BIP1146" s="253"/>
      <c r="BIQ1146" s="253"/>
      <c r="BIR1146" s="253"/>
      <c r="BIS1146" s="253"/>
      <c r="BIT1146" s="253"/>
      <c r="BIU1146" s="253"/>
      <c r="BIV1146" s="253"/>
      <c r="BIW1146" s="253"/>
      <c r="BIX1146" s="253"/>
      <c r="BIY1146" s="253"/>
      <c r="BIZ1146" s="253"/>
      <c r="BJA1146" s="253"/>
      <c r="BJB1146" s="253"/>
      <c r="BJC1146" s="253"/>
      <c r="BJD1146" s="253"/>
      <c r="BJE1146" s="253"/>
      <c r="BJF1146" s="253"/>
      <c r="BJG1146" s="253"/>
      <c r="BJH1146" s="253"/>
      <c r="BJI1146" s="253"/>
      <c r="BJJ1146" s="253"/>
      <c r="BJK1146" s="253"/>
      <c r="BJL1146" s="253"/>
      <c r="BJM1146" s="253"/>
      <c r="BJN1146" s="253"/>
      <c r="BJO1146" s="253"/>
      <c r="BJP1146" s="253"/>
      <c r="BJQ1146" s="253"/>
      <c r="BJR1146" s="253"/>
      <c r="BJS1146" s="253"/>
      <c r="BJT1146" s="253"/>
      <c r="BJU1146" s="253"/>
      <c r="BJV1146" s="253"/>
      <c r="BJW1146" s="253"/>
      <c r="BJX1146" s="253"/>
      <c r="BJY1146" s="253"/>
      <c r="BJZ1146" s="253"/>
      <c r="BKA1146" s="253"/>
      <c r="BKB1146" s="253"/>
      <c r="BKC1146" s="253"/>
      <c r="BKD1146" s="253"/>
      <c r="BKE1146" s="253"/>
      <c r="BKF1146" s="253"/>
      <c r="BKG1146" s="253"/>
      <c r="BKH1146" s="253"/>
      <c r="BKI1146" s="253"/>
      <c r="BKJ1146" s="253"/>
      <c r="BKK1146" s="253"/>
      <c r="BKL1146" s="253"/>
      <c r="BKM1146" s="253"/>
      <c r="BKN1146" s="253"/>
      <c r="BKO1146" s="253"/>
      <c r="BKP1146" s="253"/>
      <c r="BKQ1146" s="253"/>
      <c r="BKR1146" s="253"/>
      <c r="BKS1146" s="253"/>
      <c r="BKT1146" s="253"/>
      <c r="BKU1146" s="253"/>
      <c r="BKV1146" s="253"/>
      <c r="BKW1146" s="253"/>
      <c r="BKX1146" s="253"/>
      <c r="BKY1146" s="253"/>
      <c r="BKZ1146" s="253"/>
      <c r="BLA1146" s="253"/>
      <c r="BLB1146" s="253"/>
      <c r="BLC1146" s="253"/>
      <c r="BLD1146" s="253"/>
      <c r="BLE1146" s="253"/>
      <c r="BLF1146" s="253"/>
      <c r="BLG1146" s="253"/>
      <c r="BLH1146" s="253"/>
      <c r="BLI1146" s="253"/>
      <c r="BLJ1146" s="253"/>
      <c r="BLK1146" s="253"/>
      <c r="BLL1146" s="253"/>
      <c r="BLM1146" s="253"/>
      <c r="BLN1146" s="253"/>
      <c r="BLO1146" s="253"/>
      <c r="BLP1146" s="253"/>
      <c r="BLQ1146" s="253"/>
      <c r="BLR1146" s="253"/>
      <c r="BLS1146" s="253"/>
      <c r="BLT1146" s="253"/>
      <c r="BLU1146" s="253"/>
      <c r="BLV1146" s="253"/>
      <c r="BLW1146" s="253"/>
      <c r="BLX1146" s="253"/>
      <c r="BLY1146" s="253"/>
      <c r="BLZ1146" s="253"/>
      <c r="BMA1146" s="253"/>
      <c r="BMB1146" s="253"/>
      <c r="BMC1146" s="253"/>
      <c r="BMD1146" s="253"/>
      <c r="BME1146" s="253"/>
      <c r="BMF1146" s="253"/>
      <c r="BMG1146" s="253"/>
      <c r="BMH1146" s="253"/>
      <c r="BMI1146" s="253"/>
      <c r="BMJ1146" s="253"/>
      <c r="BMK1146" s="253"/>
      <c r="BML1146" s="253"/>
      <c r="BMM1146" s="253"/>
      <c r="BMN1146" s="253"/>
      <c r="BMO1146" s="253"/>
      <c r="BMP1146" s="253"/>
      <c r="BMQ1146" s="253"/>
      <c r="BMR1146" s="253"/>
      <c r="BMS1146" s="253"/>
      <c r="BMT1146" s="253"/>
      <c r="BMU1146" s="253"/>
      <c r="BMV1146" s="253"/>
      <c r="BMW1146" s="253"/>
      <c r="BMX1146" s="253"/>
      <c r="BMY1146" s="253"/>
      <c r="BMZ1146" s="253"/>
      <c r="BNA1146" s="253"/>
      <c r="BNB1146" s="253"/>
      <c r="BNC1146" s="253"/>
      <c r="BND1146" s="253"/>
      <c r="BNE1146" s="253"/>
      <c r="BNF1146" s="253"/>
      <c r="BNG1146" s="253"/>
      <c r="BNH1146" s="253"/>
      <c r="BNI1146" s="253"/>
      <c r="BNJ1146" s="253"/>
      <c r="BNK1146" s="253"/>
      <c r="BNL1146" s="253"/>
      <c r="BNM1146" s="253"/>
      <c r="BNN1146" s="253"/>
      <c r="BNO1146" s="253"/>
      <c r="BNP1146" s="253"/>
      <c r="BNQ1146" s="253"/>
      <c r="BNR1146" s="253"/>
      <c r="BNS1146" s="253"/>
      <c r="BNT1146" s="253"/>
      <c r="BNU1146" s="253"/>
      <c r="BNV1146" s="253"/>
      <c r="BNW1146" s="253"/>
      <c r="BNX1146" s="253"/>
      <c r="BNY1146" s="253"/>
      <c r="BNZ1146" s="253"/>
      <c r="BOA1146" s="253"/>
      <c r="BOB1146" s="253"/>
      <c r="BOC1146" s="253"/>
      <c r="BOD1146" s="253"/>
      <c r="BOE1146" s="253"/>
      <c r="BOF1146" s="253"/>
      <c r="BOG1146" s="253"/>
      <c r="BOH1146" s="253"/>
      <c r="BOI1146" s="253"/>
      <c r="BOJ1146" s="253"/>
      <c r="BOK1146" s="253"/>
      <c r="BOL1146" s="253"/>
      <c r="BOM1146" s="253"/>
      <c r="BON1146" s="253"/>
      <c r="BOO1146" s="253"/>
      <c r="BOP1146" s="253"/>
      <c r="BOQ1146" s="253"/>
      <c r="BOR1146" s="253"/>
      <c r="BOS1146" s="253"/>
      <c r="BOT1146" s="253"/>
      <c r="BOU1146" s="253"/>
      <c r="BOV1146" s="253"/>
      <c r="BOW1146" s="253"/>
      <c r="BOX1146" s="253"/>
      <c r="BOY1146" s="253"/>
      <c r="BOZ1146" s="253"/>
      <c r="BPA1146" s="253"/>
      <c r="BPB1146" s="253"/>
      <c r="BPC1146" s="253"/>
      <c r="BPD1146" s="253"/>
      <c r="BPE1146" s="253"/>
      <c r="BPF1146" s="253"/>
      <c r="BPG1146" s="253"/>
      <c r="BPH1146" s="253"/>
      <c r="BPI1146" s="253"/>
      <c r="BPJ1146" s="253"/>
      <c r="BPK1146" s="253"/>
      <c r="BPL1146" s="253"/>
      <c r="BPM1146" s="253"/>
      <c r="BPN1146" s="253"/>
      <c r="BPO1146" s="253"/>
      <c r="BPP1146" s="253"/>
      <c r="BPQ1146" s="253"/>
      <c r="BPR1146" s="253"/>
      <c r="BPS1146" s="253"/>
      <c r="BPT1146" s="253"/>
      <c r="BPU1146" s="253"/>
      <c r="BPV1146" s="253"/>
      <c r="BPW1146" s="253"/>
      <c r="BPX1146" s="253"/>
      <c r="BPY1146" s="253"/>
      <c r="BPZ1146" s="253"/>
      <c r="BQA1146" s="253"/>
      <c r="BQB1146" s="253"/>
      <c r="BQC1146" s="253"/>
      <c r="BQD1146" s="253"/>
      <c r="BQE1146" s="253"/>
      <c r="BQF1146" s="253"/>
      <c r="BQG1146" s="253"/>
      <c r="BQH1146" s="253"/>
      <c r="BQI1146" s="253"/>
      <c r="BQJ1146" s="253"/>
      <c r="BQK1146" s="253"/>
      <c r="BQL1146" s="253"/>
      <c r="BQM1146" s="253"/>
      <c r="BQN1146" s="253"/>
      <c r="BQO1146" s="253"/>
      <c r="BQP1146" s="253"/>
      <c r="BQQ1146" s="253"/>
      <c r="BQR1146" s="253"/>
      <c r="BQS1146" s="253"/>
      <c r="BQT1146" s="253"/>
      <c r="BQU1146" s="253"/>
      <c r="BQV1146" s="253"/>
      <c r="BQW1146" s="253"/>
      <c r="BQX1146" s="253"/>
      <c r="BQY1146" s="253"/>
      <c r="BQZ1146" s="253"/>
      <c r="BRA1146" s="253"/>
      <c r="BRB1146" s="253"/>
      <c r="BRC1146" s="253"/>
      <c r="BRD1146" s="253"/>
      <c r="BRE1146" s="253"/>
      <c r="BRF1146" s="253"/>
      <c r="BRG1146" s="253"/>
      <c r="BRH1146" s="253"/>
      <c r="BRI1146" s="253"/>
      <c r="BRJ1146" s="253"/>
      <c r="BRK1146" s="253"/>
      <c r="BRL1146" s="253"/>
      <c r="BRM1146" s="253"/>
      <c r="BRN1146" s="253"/>
      <c r="BRO1146" s="253"/>
      <c r="BRP1146" s="253"/>
      <c r="BRQ1146" s="253"/>
      <c r="BRR1146" s="253"/>
      <c r="BRS1146" s="253"/>
      <c r="BRT1146" s="253"/>
      <c r="BRU1146" s="253"/>
      <c r="BRV1146" s="253"/>
      <c r="BRW1146" s="253"/>
      <c r="BRX1146" s="253"/>
      <c r="BRY1146" s="253"/>
      <c r="BRZ1146" s="253"/>
      <c r="BSA1146" s="253"/>
      <c r="BSB1146" s="253"/>
      <c r="BSC1146" s="253"/>
      <c r="BSD1146" s="253"/>
      <c r="BSE1146" s="253"/>
      <c r="BSF1146" s="253"/>
      <c r="BSG1146" s="253"/>
      <c r="BSH1146" s="253"/>
      <c r="BSI1146" s="253"/>
      <c r="BSJ1146" s="253"/>
      <c r="BSK1146" s="253"/>
      <c r="BSL1146" s="253"/>
      <c r="BSM1146" s="253"/>
      <c r="BSN1146" s="253"/>
      <c r="BSO1146" s="253"/>
      <c r="BSP1146" s="253"/>
      <c r="BSQ1146" s="253"/>
      <c r="BSR1146" s="253"/>
      <c r="BSS1146" s="253"/>
      <c r="BST1146" s="253"/>
      <c r="BSU1146" s="253"/>
      <c r="BSV1146" s="253"/>
      <c r="BSW1146" s="253"/>
      <c r="BSX1146" s="253"/>
      <c r="BSY1146" s="253"/>
      <c r="BSZ1146" s="253"/>
      <c r="BTA1146" s="253"/>
      <c r="BTB1146" s="253"/>
      <c r="BTC1146" s="253"/>
      <c r="BTD1146" s="253"/>
      <c r="BTE1146" s="253"/>
      <c r="BTF1146" s="253"/>
      <c r="BTG1146" s="253"/>
      <c r="BTH1146" s="253"/>
      <c r="BTI1146" s="253"/>
      <c r="BTJ1146" s="253"/>
      <c r="BTK1146" s="253"/>
      <c r="BTL1146" s="253"/>
      <c r="BTM1146" s="253"/>
      <c r="BTN1146" s="253"/>
      <c r="BTO1146" s="253"/>
      <c r="BTP1146" s="253"/>
      <c r="BTQ1146" s="253"/>
      <c r="BTR1146" s="253"/>
      <c r="BTS1146" s="253"/>
      <c r="BTT1146" s="253"/>
      <c r="BTU1146" s="253"/>
      <c r="BTV1146" s="253"/>
      <c r="BTW1146" s="253"/>
      <c r="BTX1146" s="253"/>
      <c r="BTY1146" s="253"/>
      <c r="BTZ1146" s="253"/>
      <c r="BUA1146" s="253"/>
      <c r="BUB1146" s="253"/>
      <c r="BUC1146" s="253"/>
      <c r="BUD1146" s="253"/>
      <c r="BUE1146" s="253"/>
      <c r="BUF1146" s="253"/>
      <c r="BUG1146" s="253"/>
      <c r="BUH1146" s="253"/>
      <c r="BUI1146" s="253"/>
      <c r="BUJ1146" s="253"/>
      <c r="BUK1146" s="253"/>
      <c r="BUL1146" s="253"/>
      <c r="BUM1146" s="253"/>
      <c r="BUN1146" s="253"/>
      <c r="BUO1146" s="253"/>
      <c r="BUP1146" s="253"/>
      <c r="BUQ1146" s="253"/>
      <c r="BUR1146" s="253"/>
      <c r="BUS1146" s="253"/>
      <c r="BUT1146" s="253"/>
      <c r="BUU1146" s="253"/>
      <c r="BUV1146" s="253"/>
      <c r="BUW1146" s="253"/>
      <c r="BUX1146" s="253"/>
      <c r="BUY1146" s="253"/>
      <c r="BUZ1146" s="253"/>
      <c r="BVA1146" s="253"/>
      <c r="BVB1146" s="253"/>
      <c r="BVC1146" s="253"/>
      <c r="BVD1146" s="253"/>
      <c r="BVE1146" s="253"/>
      <c r="BVF1146" s="253"/>
      <c r="BVG1146" s="253"/>
      <c r="BVH1146" s="253"/>
      <c r="BVI1146" s="253"/>
      <c r="BVJ1146" s="253"/>
      <c r="BVK1146" s="253"/>
      <c r="BVL1146" s="253"/>
      <c r="BVM1146" s="253"/>
      <c r="BVN1146" s="253"/>
      <c r="BVO1146" s="253"/>
      <c r="BVP1146" s="253"/>
      <c r="BVQ1146" s="253"/>
      <c r="BVR1146" s="253"/>
      <c r="BVS1146" s="253"/>
      <c r="BVT1146" s="253"/>
      <c r="BVU1146" s="253"/>
      <c r="BVV1146" s="253"/>
      <c r="BVW1146" s="253"/>
      <c r="BVX1146" s="253"/>
      <c r="BVY1146" s="253"/>
      <c r="BVZ1146" s="253"/>
      <c r="BWA1146" s="253"/>
      <c r="BWB1146" s="253"/>
      <c r="BWC1146" s="253"/>
      <c r="BWD1146" s="253"/>
      <c r="BWE1146" s="253"/>
      <c r="BWF1146" s="253"/>
      <c r="BWG1146" s="253"/>
      <c r="BWH1146" s="253"/>
      <c r="BWI1146" s="253"/>
      <c r="BWJ1146" s="253"/>
      <c r="BWK1146" s="253"/>
      <c r="BWL1146" s="253"/>
      <c r="BWM1146" s="253"/>
      <c r="BWN1146" s="253"/>
      <c r="BWO1146" s="253"/>
      <c r="BWP1146" s="253"/>
      <c r="BWQ1146" s="253"/>
      <c r="BWR1146" s="253"/>
      <c r="BWS1146" s="253"/>
      <c r="BWT1146" s="253"/>
      <c r="BWU1146" s="253"/>
      <c r="BWV1146" s="253"/>
      <c r="BWW1146" s="253"/>
      <c r="BWX1146" s="253"/>
      <c r="BWY1146" s="253"/>
      <c r="BWZ1146" s="253"/>
      <c r="BXA1146" s="253"/>
      <c r="BXB1146" s="253"/>
      <c r="BXC1146" s="253"/>
      <c r="BXD1146" s="253"/>
      <c r="BXE1146" s="253"/>
      <c r="BXF1146" s="253"/>
      <c r="BXG1146" s="253"/>
      <c r="BXH1146" s="253"/>
      <c r="BXI1146" s="253"/>
      <c r="BXJ1146" s="253"/>
      <c r="BXK1146" s="253"/>
      <c r="BXL1146" s="253"/>
      <c r="BXM1146" s="253"/>
      <c r="BXN1146" s="253"/>
      <c r="BXO1146" s="253"/>
      <c r="BXP1146" s="253"/>
      <c r="BXQ1146" s="253"/>
      <c r="BXR1146" s="253"/>
      <c r="BXS1146" s="253"/>
      <c r="BXT1146" s="253"/>
      <c r="BXU1146" s="253"/>
      <c r="BXV1146" s="253"/>
      <c r="BXW1146" s="253"/>
      <c r="BXX1146" s="253"/>
      <c r="BXY1146" s="253"/>
      <c r="BXZ1146" s="253"/>
      <c r="BYA1146" s="253"/>
      <c r="BYB1146" s="253"/>
      <c r="BYC1146" s="253"/>
      <c r="BYD1146" s="253"/>
      <c r="BYE1146" s="253"/>
      <c r="BYF1146" s="253"/>
      <c r="BYG1146" s="253"/>
      <c r="BYH1146" s="253"/>
      <c r="BYI1146" s="253"/>
      <c r="BYJ1146" s="253"/>
      <c r="BYK1146" s="253"/>
      <c r="BYL1146" s="253"/>
      <c r="BYM1146" s="253"/>
      <c r="BYN1146" s="253"/>
      <c r="BYO1146" s="253"/>
      <c r="BYP1146" s="253"/>
      <c r="BYQ1146" s="253"/>
      <c r="BYR1146" s="253"/>
      <c r="BYS1146" s="253"/>
      <c r="BYT1146" s="253"/>
      <c r="BYU1146" s="253"/>
      <c r="BYV1146" s="253"/>
      <c r="BYW1146" s="253"/>
      <c r="BYX1146" s="253"/>
      <c r="BYY1146" s="253"/>
      <c r="BYZ1146" s="253"/>
      <c r="BZA1146" s="253"/>
      <c r="BZB1146" s="253"/>
      <c r="BZC1146" s="253"/>
      <c r="BZD1146" s="253"/>
      <c r="BZE1146" s="253"/>
      <c r="BZF1146" s="253"/>
      <c r="BZG1146" s="253"/>
      <c r="BZH1146" s="253"/>
      <c r="BZI1146" s="253"/>
      <c r="BZJ1146" s="253"/>
      <c r="BZK1146" s="253"/>
      <c r="BZL1146" s="253"/>
      <c r="BZM1146" s="253"/>
      <c r="BZN1146" s="253"/>
      <c r="BZO1146" s="253"/>
      <c r="BZP1146" s="253"/>
      <c r="BZQ1146" s="253"/>
      <c r="BZR1146" s="253"/>
      <c r="BZS1146" s="253"/>
      <c r="BZT1146" s="253"/>
      <c r="BZU1146" s="253"/>
      <c r="BZV1146" s="253"/>
      <c r="BZW1146" s="253"/>
      <c r="BZX1146" s="253"/>
      <c r="BZY1146" s="253"/>
      <c r="BZZ1146" s="253"/>
      <c r="CAA1146" s="253"/>
      <c r="CAB1146" s="253"/>
      <c r="CAC1146" s="253"/>
      <c r="CAD1146" s="253"/>
      <c r="CAE1146" s="253"/>
      <c r="CAF1146" s="253"/>
      <c r="CAG1146" s="253"/>
      <c r="CAH1146" s="253"/>
      <c r="CAI1146" s="253"/>
      <c r="CAJ1146" s="253"/>
      <c r="CAK1146" s="253"/>
      <c r="CAL1146" s="253"/>
      <c r="CAM1146" s="253"/>
      <c r="CAN1146" s="253"/>
      <c r="CAO1146" s="253"/>
      <c r="CAP1146" s="253"/>
      <c r="CAQ1146" s="253"/>
      <c r="CAR1146" s="253"/>
      <c r="CAS1146" s="253"/>
      <c r="CAT1146" s="253"/>
      <c r="CAU1146" s="253"/>
      <c r="CAV1146" s="253"/>
      <c r="CAW1146" s="253"/>
      <c r="CAX1146" s="253"/>
      <c r="CAY1146" s="253"/>
      <c r="CAZ1146" s="253"/>
      <c r="CBA1146" s="253"/>
      <c r="CBB1146" s="253"/>
      <c r="CBC1146" s="253"/>
      <c r="CBD1146" s="253"/>
      <c r="CBE1146" s="253"/>
      <c r="CBF1146" s="253"/>
      <c r="CBG1146" s="253"/>
      <c r="CBH1146" s="253"/>
      <c r="CBI1146" s="253"/>
      <c r="CBJ1146" s="253"/>
      <c r="CBK1146" s="253"/>
      <c r="CBL1146" s="253"/>
      <c r="CBM1146" s="253"/>
      <c r="CBN1146" s="253"/>
      <c r="CBO1146" s="253"/>
      <c r="CBP1146" s="253"/>
      <c r="CBQ1146" s="253"/>
      <c r="CBR1146" s="253"/>
      <c r="CBS1146" s="253"/>
      <c r="CBT1146" s="253"/>
      <c r="CBU1146" s="253"/>
      <c r="CBV1146" s="253"/>
      <c r="CBW1146" s="253"/>
      <c r="CBX1146" s="253"/>
      <c r="CBY1146" s="253"/>
      <c r="CBZ1146" s="253"/>
      <c r="CCA1146" s="253"/>
      <c r="CCB1146" s="253"/>
      <c r="CCC1146" s="253"/>
      <c r="CCD1146" s="253"/>
      <c r="CCE1146" s="253"/>
      <c r="CCF1146" s="253"/>
      <c r="CCG1146" s="253"/>
      <c r="CCH1146" s="253"/>
      <c r="CCI1146" s="253"/>
      <c r="CCJ1146" s="253"/>
      <c r="CCK1146" s="253"/>
      <c r="CCL1146" s="253"/>
      <c r="CCM1146" s="253"/>
      <c r="CCN1146" s="253"/>
      <c r="CCO1146" s="253"/>
      <c r="CCP1146" s="253"/>
      <c r="CCQ1146" s="253"/>
      <c r="CCR1146" s="253"/>
      <c r="CCS1146" s="253"/>
      <c r="CCT1146" s="253"/>
      <c r="CCU1146" s="253"/>
      <c r="CCV1146" s="253"/>
      <c r="CCW1146" s="253"/>
      <c r="CCX1146" s="253"/>
      <c r="CCY1146" s="253"/>
      <c r="CCZ1146" s="253"/>
      <c r="CDA1146" s="253"/>
      <c r="CDB1146" s="253"/>
      <c r="CDC1146" s="253"/>
      <c r="CDD1146" s="253"/>
      <c r="CDE1146" s="253"/>
      <c r="CDF1146" s="253"/>
      <c r="CDG1146" s="253"/>
      <c r="CDH1146" s="253"/>
      <c r="CDI1146" s="253"/>
      <c r="CDJ1146" s="253"/>
      <c r="CDK1146" s="253"/>
      <c r="CDL1146" s="253"/>
      <c r="CDM1146" s="253"/>
      <c r="CDN1146" s="253"/>
      <c r="CDO1146" s="253"/>
      <c r="CDP1146" s="253"/>
      <c r="CDQ1146" s="253"/>
      <c r="CDR1146" s="253"/>
      <c r="CDS1146" s="253"/>
      <c r="CDT1146" s="253"/>
      <c r="CDU1146" s="253"/>
      <c r="CDV1146" s="253"/>
      <c r="CDW1146" s="253"/>
      <c r="CDX1146" s="253"/>
      <c r="CDY1146" s="253"/>
      <c r="CDZ1146" s="253"/>
      <c r="CEA1146" s="253"/>
      <c r="CEB1146" s="253"/>
      <c r="CEC1146" s="253"/>
      <c r="CED1146" s="253"/>
      <c r="CEE1146" s="253"/>
      <c r="CEF1146" s="253"/>
      <c r="CEG1146" s="253"/>
      <c r="CEH1146" s="253"/>
      <c r="CEI1146" s="253"/>
      <c r="CEJ1146" s="253"/>
      <c r="CEK1146" s="253"/>
      <c r="CEL1146" s="253"/>
      <c r="CEM1146" s="253"/>
      <c r="CEN1146" s="253"/>
      <c r="CEO1146" s="253"/>
      <c r="CEP1146" s="253"/>
      <c r="CEQ1146" s="253"/>
      <c r="CER1146" s="253"/>
      <c r="CES1146" s="253"/>
      <c r="CET1146" s="253"/>
      <c r="CEU1146" s="253"/>
      <c r="CEV1146" s="253"/>
      <c r="CEW1146" s="253"/>
      <c r="CEX1146" s="253"/>
      <c r="CEY1146" s="253"/>
      <c r="CEZ1146" s="253"/>
      <c r="CFA1146" s="253"/>
      <c r="CFB1146" s="253"/>
      <c r="CFC1146" s="253"/>
      <c r="CFD1146" s="253"/>
      <c r="CFE1146" s="253"/>
      <c r="CFF1146" s="253"/>
      <c r="CFG1146" s="253"/>
      <c r="CFH1146" s="253"/>
      <c r="CFI1146" s="253"/>
      <c r="CFJ1146" s="253"/>
      <c r="CFK1146" s="253"/>
      <c r="CFL1146" s="253"/>
      <c r="CFM1146" s="253"/>
      <c r="CFN1146" s="253"/>
      <c r="CFO1146" s="253"/>
      <c r="CFP1146" s="253"/>
      <c r="CFQ1146" s="253"/>
      <c r="CFR1146" s="253"/>
      <c r="CFS1146" s="253"/>
      <c r="CFT1146" s="253"/>
      <c r="CFU1146" s="253"/>
      <c r="CFV1146" s="253"/>
      <c r="CFW1146" s="253"/>
      <c r="CFX1146" s="253"/>
      <c r="CFY1146" s="253"/>
      <c r="CFZ1146" s="253"/>
      <c r="CGA1146" s="253"/>
      <c r="CGB1146" s="253"/>
      <c r="CGC1146" s="253"/>
      <c r="CGD1146" s="253"/>
      <c r="CGE1146" s="253"/>
      <c r="CGF1146" s="253"/>
      <c r="CGG1146" s="253"/>
      <c r="CGH1146" s="253"/>
      <c r="CGI1146" s="253"/>
      <c r="CGJ1146" s="253"/>
      <c r="CGK1146" s="253"/>
      <c r="CGL1146" s="253"/>
      <c r="CGM1146" s="253"/>
      <c r="CGN1146" s="253"/>
      <c r="CGO1146" s="253"/>
      <c r="CGP1146" s="253"/>
      <c r="CGQ1146" s="253"/>
      <c r="CGR1146" s="253"/>
      <c r="CGS1146" s="253"/>
      <c r="CGT1146" s="253"/>
      <c r="CGU1146" s="253"/>
      <c r="CGV1146" s="253"/>
      <c r="CGW1146" s="253"/>
      <c r="CGX1146" s="253"/>
      <c r="CGY1146" s="253"/>
      <c r="CGZ1146" s="253"/>
      <c r="CHA1146" s="253"/>
      <c r="CHB1146" s="253"/>
      <c r="CHC1146" s="253"/>
      <c r="CHD1146" s="253"/>
      <c r="CHE1146" s="253"/>
      <c r="CHF1146" s="253"/>
      <c r="CHG1146" s="253"/>
      <c r="CHH1146" s="253"/>
      <c r="CHI1146" s="253"/>
      <c r="CHJ1146" s="253"/>
      <c r="CHK1146" s="253"/>
      <c r="CHL1146" s="253"/>
      <c r="CHM1146" s="253"/>
      <c r="CHN1146" s="253"/>
      <c r="CHO1146" s="253"/>
      <c r="CHP1146" s="253"/>
      <c r="CHQ1146" s="253"/>
      <c r="CHR1146" s="253"/>
      <c r="CHS1146" s="253"/>
      <c r="CHT1146" s="253"/>
      <c r="CHU1146" s="253"/>
      <c r="CHV1146" s="253"/>
      <c r="CHW1146" s="253"/>
      <c r="CHX1146" s="253"/>
      <c r="CHY1146" s="253"/>
      <c r="CHZ1146" s="253"/>
      <c r="CIA1146" s="253"/>
      <c r="CIB1146" s="253"/>
      <c r="CIC1146" s="253"/>
      <c r="CID1146" s="253"/>
      <c r="CIE1146" s="253"/>
      <c r="CIF1146" s="253"/>
      <c r="CIG1146" s="253"/>
      <c r="CIH1146" s="253"/>
      <c r="CII1146" s="253"/>
      <c r="CIJ1146" s="253"/>
      <c r="CIK1146" s="253"/>
      <c r="CIL1146" s="253"/>
      <c r="CIM1146" s="253"/>
      <c r="CIN1146" s="253"/>
      <c r="CIO1146" s="253"/>
      <c r="CIP1146" s="253"/>
      <c r="CIQ1146" s="253"/>
      <c r="CIR1146" s="253"/>
      <c r="CIS1146" s="253"/>
      <c r="CIT1146" s="253"/>
      <c r="CIU1146" s="253"/>
      <c r="CIV1146" s="253"/>
      <c r="CIW1146" s="253"/>
      <c r="CIX1146" s="253"/>
      <c r="CIY1146" s="253"/>
      <c r="CIZ1146" s="253"/>
      <c r="CJA1146" s="253"/>
      <c r="CJB1146" s="253"/>
      <c r="CJC1146" s="253"/>
      <c r="CJD1146" s="253"/>
      <c r="CJE1146" s="253"/>
      <c r="CJF1146" s="253"/>
      <c r="CJG1146" s="253"/>
      <c r="CJH1146" s="253"/>
      <c r="CJI1146" s="253"/>
      <c r="CJJ1146" s="253"/>
      <c r="CJK1146" s="253"/>
      <c r="CJL1146" s="253"/>
      <c r="CJM1146" s="253"/>
      <c r="CJN1146" s="253"/>
      <c r="CJO1146" s="253"/>
      <c r="CJP1146" s="253"/>
      <c r="CJQ1146" s="253"/>
      <c r="CJR1146" s="253"/>
      <c r="CJS1146" s="253"/>
      <c r="CJT1146" s="253"/>
      <c r="CJU1146" s="253"/>
      <c r="CJV1146" s="253"/>
      <c r="CJW1146" s="253"/>
      <c r="CJX1146" s="253"/>
      <c r="CJY1146" s="253"/>
      <c r="CJZ1146" s="253"/>
      <c r="CKA1146" s="253"/>
      <c r="CKB1146" s="253"/>
      <c r="CKC1146" s="253"/>
      <c r="CKD1146" s="253"/>
      <c r="CKE1146" s="253"/>
      <c r="CKF1146" s="253"/>
      <c r="CKG1146" s="253"/>
      <c r="CKH1146" s="253"/>
      <c r="CKI1146" s="253"/>
      <c r="CKJ1146" s="253"/>
      <c r="CKK1146" s="253"/>
      <c r="CKL1146" s="253"/>
      <c r="CKM1146" s="253"/>
      <c r="CKN1146" s="253"/>
      <c r="CKO1146" s="253"/>
      <c r="CKP1146" s="253"/>
      <c r="CKQ1146" s="253"/>
      <c r="CKR1146" s="253"/>
      <c r="CKS1146" s="253"/>
      <c r="CKT1146" s="253"/>
      <c r="CKU1146" s="253"/>
      <c r="CKV1146" s="253"/>
      <c r="CKW1146" s="253"/>
      <c r="CKX1146" s="253"/>
      <c r="CKY1146" s="253"/>
      <c r="CKZ1146" s="253"/>
      <c r="CLA1146" s="253"/>
      <c r="CLB1146" s="253"/>
      <c r="CLC1146" s="253"/>
      <c r="CLD1146" s="253"/>
      <c r="CLE1146" s="253"/>
      <c r="CLF1146" s="253"/>
      <c r="CLG1146" s="253"/>
      <c r="CLH1146" s="253"/>
      <c r="CLI1146" s="253"/>
      <c r="CLJ1146" s="253"/>
      <c r="CLK1146" s="253"/>
      <c r="CLL1146" s="253"/>
      <c r="CLM1146" s="253"/>
      <c r="CLN1146" s="253"/>
      <c r="CLO1146" s="253"/>
      <c r="CLP1146" s="253"/>
      <c r="CLQ1146" s="253"/>
      <c r="CLR1146" s="253"/>
      <c r="CLS1146" s="253"/>
      <c r="CLT1146" s="253"/>
      <c r="CLU1146" s="253"/>
      <c r="CLV1146" s="253"/>
      <c r="CLW1146" s="253"/>
      <c r="CLX1146" s="253"/>
      <c r="CLY1146" s="253"/>
      <c r="CLZ1146" s="253"/>
      <c r="CMA1146" s="253"/>
      <c r="CMB1146" s="253"/>
      <c r="CMC1146" s="253"/>
      <c r="CMD1146" s="253"/>
      <c r="CME1146" s="253"/>
      <c r="CMF1146" s="253"/>
      <c r="CMG1146" s="253"/>
      <c r="CMH1146" s="253"/>
      <c r="CMI1146" s="253"/>
      <c r="CMJ1146" s="253"/>
      <c r="CMK1146" s="253"/>
      <c r="CML1146" s="253"/>
      <c r="CMM1146" s="253"/>
      <c r="CMN1146" s="253"/>
      <c r="CMO1146" s="253"/>
      <c r="CMP1146" s="253"/>
      <c r="CMQ1146" s="253"/>
      <c r="CMR1146" s="253"/>
      <c r="CMS1146" s="253"/>
      <c r="CMT1146" s="253"/>
      <c r="CMU1146" s="253"/>
      <c r="CMV1146" s="253"/>
      <c r="CMW1146" s="253"/>
      <c r="CMX1146" s="253"/>
      <c r="CMY1146" s="253"/>
      <c r="CMZ1146" s="253"/>
      <c r="CNA1146" s="253"/>
      <c r="CNB1146" s="253"/>
      <c r="CNC1146" s="253"/>
      <c r="CND1146" s="253"/>
      <c r="CNE1146" s="253"/>
      <c r="CNF1146" s="253"/>
      <c r="CNG1146" s="253"/>
      <c r="CNH1146" s="253"/>
      <c r="CNI1146" s="253"/>
      <c r="CNJ1146" s="253"/>
      <c r="CNK1146" s="253"/>
      <c r="CNL1146" s="253"/>
      <c r="CNM1146" s="253"/>
      <c r="CNN1146" s="253"/>
      <c r="CNO1146" s="253"/>
      <c r="CNP1146" s="253"/>
      <c r="CNQ1146" s="253"/>
      <c r="CNR1146" s="253"/>
      <c r="CNS1146" s="253"/>
      <c r="CNT1146" s="253"/>
      <c r="CNU1146" s="253"/>
      <c r="CNV1146" s="253"/>
      <c r="CNW1146" s="253"/>
      <c r="CNX1146" s="253"/>
      <c r="CNY1146" s="253"/>
      <c r="CNZ1146" s="253"/>
      <c r="COA1146" s="253"/>
      <c r="COB1146" s="253"/>
      <c r="COC1146" s="253"/>
      <c r="COD1146" s="253"/>
      <c r="COE1146" s="253"/>
      <c r="COF1146" s="253"/>
      <c r="COG1146" s="253"/>
      <c r="COH1146" s="253"/>
      <c r="COI1146" s="253"/>
      <c r="COJ1146" s="253"/>
      <c r="COK1146" s="253"/>
      <c r="COL1146" s="253"/>
      <c r="COM1146" s="253"/>
      <c r="CON1146" s="253"/>
      <c r="COO1146" s="253"/>
      <c r="COP1146" s="253"/>
      <c r="COQ1146" s="253"/>
      <c r="COR1146" s="253"/>
      <c r="COS1146" s="253"/>
      <c r="COT1146" s="253"/>
      <c r="COU1146" s="253"/>
      <c r="COV1146" s="253"/>
      <c r="COW1146" s="253"/>
      <c r="COX1146" s="253"/>
      <c r="COY1146" s="253"/>
      <c r="COZ1146" s="253"/>
      <c r="CPA1146" s="253"/>
      <c r="CPB1146" s="253"/>
      <c r="CPC1146" s="253"/>
      <c r="CPD1146" s="253"/>
      <c r="CPE1146" s="253"/>
      <c r="CPF1146" s="253"/>
      <c r="CPG1146" s="253"/>
      <c r="CPH1146" s="253"/>
      <c r="CPI1146" s="253"/>
      <c r="CPJ1146" s="253"/>
      <c r="CPK1146" s="253"/>
      <c r="CPL1146" s="253"/>
      <c r="CPM1146" s="253"/>
      <c r="CPN1146" s="253"/>
      <c r="CPO1146" s="253"/>
      <c r="CPP1146" s="253"/>
      <c r="CPQ1146" s="253"/>
      <c r="CPR1146" s="253"/>
      <c r="CPS1146" s="253"/>
      <c r="CPT1146" s="253"/>
      <c r="CPU1146" s="253"/>
      <c r="CPV1146" s="253"/>
      <c r="CPW1146" s="253"/>
      <c r="CPX1146" s="253"/>
      <c r="CPY1146" s="253"/>
      <c r="CPZ1146" s="253"/>
      <c r="CQA1146" s="253"/>
      <c r="CQB1146" s="253"/>
      <c r="CQC1146" s="253"/>
      <c r="CQD1146" s="253"/>
      <c r="CQE1146" s="253"/>
      <c r="CQF1146" s="253"/>
      <c r="CQG1146" s="253"/>
      <c r="CQH1146" s="253"/>
      <c r="CQI1146" s="253"/>
      <c r="CQJ1146" s="253"/>
      <c r="CQK1146" s="253"/>
      <c r="CQL1146" s="253"/>
      <c r="CQM1146" s="253"/>
      <c r="CQN1146" s="253"/>
      <c r="CQO1146" s="253"/>
      <c r="CQP1146" s="253"/>
      <c r="CQQ1146" s="253"/>
      <c r="CQR1146" s="253"/>
      <c r="CQS1146" s="253"/>
      <c r="CQT1146" s="253"/>
      <c r="CQU1146" s="253"/>
      <c r="CQV1146" s="253"/>
      <c r="CQW1146" s="253"/>
      <c r="CQX1146" s="253"/>
      <c r="CQY1146" s="253"/>
      <c r="CQZ1146" s="253"/>
      <c r="CRA1146" s="253"/>
      <c r="CRB1146" s="253"/>
      <c r="CRC1146" s="253"/>
      <c r="CRD1146" s="253"/>
      <c r="CRE1146" s="253"/>
      <c r="CRF1146" s="253"/>
      <c r="CRG1146" s="253"/>
      <c r="CRH1146" s="253"/>
      <c r="CRI1146" s="253"/>
      <c r="CRJ1146" s="253"/>
      <c r="CRK1146" s="253"/>
      <c r="CRL1146" s="253"/>
      <c r="CRM1146" s="253"/>
      <c r="CRN1146" s="253"/>
      <c r="CRO1146" s="253"/>
      <c r="CRP1146" s="253"/>
      <c r="CRQ1146" s="253"/>
      <c r="CRR1146" s="253"/>
      <c r="CRS1146" s="253"/>
      <c r="CRT1146" s="253"/>
      <c r="CRU1146" s="253"/>
      <c r="CRV1146" s="253"/>
      <c r="CRW1146" s="253"/>
      <c r="CRX1146" s="253"/>
      <c r="CRY1146" s="253"/>
      <c r="CRZ1146" s="253"/>
      <c r="CSA1146" s="253"/>
      <c r="CSB1146" s="253"/>
      <c r="CSC1146" s="253"/>
      <c r="CSD1146" s="253"/>
      <c r="CSE1146" s="253"/>
      <c r="CSF1146" s="253"/>
      <c r="CSG1146" s="253"/>
      <c r="CSH1146" s="253"/>
      <c r="CSI1146" s="253"/>
      <c r="CSJ1146" s="253"/>
      <c r="CSK1146" s="253"/>
      <c r="CSL1146" s="253"/>
      <c r="CSM1146" s="253"/>
      <c r="CSN1146" s="253"/>
      <c r="CSO1146" s="253"/>
      <c r="CSP1146" s="253"/>
      <c r="CSQ1146" s="253"/>
      <c r="CSR1146" s="253"/>
      <c r="CSS1146" s="253"/>
      <c r="CST1146" s="253"/>
      <c r="CSU1146" s="253"/>
      <c r="CSV1146" s="253"/>
      <c r="CSW1146" s="253"/>
      <c r="CSX1146" s="253"/>
      <c r="CSY1146" s="253"/>
      <c r="CSZ1146" s="253"/>
      <c r="CTA1146" s="253"/>
      <c r="CTB1146" s="253"/>
      <c r="CTC1146" s="253"/>
      <c r="CTD1146" s="253"/>
      <c r="CTE1146" s="253"/>
      <c r="CTF1146" s="253"/>
      <c r="CTG1146" s="253"/>
      <c r="CTH1146" s="253"/>
      <c r="CTI1146" s="253"/>
      <c r="CTJ1146" s="253"/>
      <c r="CTK1146" s="253"/>
      <c r="CTL1146" s="253"/>
      <c r="CTM1146" s="253"/>
      <c r="CTN1146" s="253"/>
      <c r="CTO1146" s="253"/>
      <c r="CTP1146" s="253"/>
      <c r="CTQ1146" s="253"/>
      <c r="CTR1146" s="253"/>
      <c r="CTS1146" s="253"/>
      <c r="CTT1146" s="253"/>
      <c r="CTU1146" s="253"/>
      <c r="CTV1146" s="253"/>
      <c r="CTW1146" s="253"/>
      <c r="CTX1146" s="253"/>
      <c r="CTY1146" s="253"/>
      <c r="CTZ1146" s="253"/>
      <c r="CUA1146" s="253"/>
      <c r="CUB1146" s="253"/>
      <c r="CUC1146" s="253"/>
      <c r="CUD1146" s="253"/>
      <c r="CUE1146" s="253"/>
      <c r="CUF1146" s="253"/>
      <c r="CUG1146" s="253"/>
      <c r="CUH1146" s="253"/>
      <c r="CUI1146" s="253"/>
      <c r="CUJ1146" s="253"/>
      <c r="CUK1146" s="253"/>
      <c r="CUL1146" s="253"/>
      <c r="CUM1146" s="253"/>
      <c r="CUN1146" s="253"/>
      <c r="CUO1146" s="253"/>
      <c r="CUP1146" s="253"/>
      <c r="CUQ1146" s="253"/>
      <c r="CUR1146" s="253"/>
      <c r="CUS1146" s="253"/>
      <c r="CUT1146" s="253"/>
      <c r="CUU1146" s="253"/>
      <c r="CUV1146" s="253"/>
      <c r="CUW1146" s="253"/>
      <c r="CUX1146" s="253"/>
      <c r="CUY1146" s="253"/>
      <c r="CUZ1146" s="253"/>
      <c r="CVA1146" s="253"/>
      <c r="CVB1146" s="253"/>
      <c r="CVC1146" s="253"/>
      <c r="CVD1146" s="253"/>
      <c r="CVE1146" s="253"/>
      <c r="CVF1146" s="253"/>
      <c r="CVG1146" s="253"/>
      <c r="CVH1146" s="253"/>
      <c r="CVI1146" s="253"/>
      <c r="CVJ1146" s="253"/>
      <c r="CVK1146" s="253"/>
      <c r="CVL1146" s="253"/>
      <c r="CVM1146" s="253"/>
      <c r="CVN1146" s="253"/>
      <c r="CVO1146" s="253"/>
      <c r="CVP1146" s="253"/>
      <c r="CVQ1146" s="253"/>
      <c r="CVR1146" s="253"/>
      <c r="CVS1146" s="253"/>
      <c r="CVT1146" s="253"/>
      <c r="CVU1146" s="253"/>
      <c r="CVV1146" s="253"/>
      <c r="CVW1146" s="253"/>
      <c r="CVX1146" s="253"/>
      <c r="CVY1146" s="253"/>
      <c r="CVZ1146" s="253"/>
      <c r="CWA1146" s="253"/>
      <c r="CWB1146" s="253"/>
      <c r="CWC1146" s="253"/>
      <c r="CWD1146" s="253"/>
      <c r="CWE1146" s="253"/>
      <c r="CWF1146" s="253"/>
      <c r="CWG1146" s="253"/>
      <c r="CWH1146" s="253"/>
      <c r="CWI1146" s="253"/>
      <c r="CWJ1146" s="253"/>
      <c r="CWK1146" s="253"/>
      <c r="CWL1146" s="253"/>
      <c r="CWM1146" s="253"/>
      <c r="CWN1146" s="253"/>
      <c r="CWO1146" s="253"/>
      <c r="CWP1146" s="253"/>
      <c r="CWQ1146" s="253"/>
      <c r="CWR1146" s="253"/>
      <c r="CWS1146" s="253"/>
      <c r="CWT1146" s="253"/>
      <c r="CWU1146" s="253"/>
      <c r="CWV1146" s="253"/>
      <c r="CWW1146" s="253"/>
      <c r="CWX1146" s="253"/>
      <c r="CWY1146" s="253"/>
      <c r="CWZ1146" s="253"/>
      <c r="CXA1146" s="253"/>
      <c r="CXB1146" s="253"/>
      <c r="CXC1146" s="253"/>
      <c r="CXD1146" s="253"/>
      <c r="CXE1146" s="253"/>
      <c r="CXF1146" s="253"/>
      <c r="CXG1146" s="253"/>
      <c r="CXH1146" s="253"/>
      <c r="CXI1146" s="253"/>
      <c r="CXJ1146" s="253"/>
      <c r="CXK1146" s="253"/>
      <c r="CXL1146" s="253"/>
      <c r="CXM1146" s="253"/>
      <c r="CXN1146" s="253"/>
      <c r="CXO1146" s="253"/>
      <c r="CXP1146" s="253"/>
      <c r="CXQ1146" s="253"/>
      <c r="CXR1146" s="253"/>
      <c r="CXS1146" s="253"/>
      <c r="CXT1146" s="253"/>
      <c r="CXU1146" s="253"/>
      <c r="CXV1146" s="253"/>
      <c r="CXW1146" s="253"/>
      <c r="CXX1146" s="253"/>
      <c r="CXY1146" s="253"/>
      <c r="CXZ1146" s="253"/>
      <c r="CYA1146" s="253"/>
      <c r="CYB1146" s="253"/>
      <c r="CYC1146" s="253"/>
      <c r="CYD1146" s="253"/>
      <c r="CYE1146" s="253"/>
      <c r="CYF1146" s="253"/>
      <c r="CYG1146" s="253"/>
      <c r="CYH1146" s="253"/>
      <c r="CYI1146" s="253"/>
      <c r="CYJ1146" s="253"/>
      <c r="CYK1146" s="253"/>
      <c r="CYL1146" s="253"/>
      <c r="CYM1146" s="253"/>
      <c r="CYN1146" s="253"/>
      <c r="CYO1146" s="253"/>
      <c r="CYP1146" s="253"/>
      <c r="CYQ1146" s="253"/>
      <c r="CYR1146" s="253"/>
      <c r="CYS1146" s="253"/>
      <c r="CYT1146" s="253"/>
      <c r="CYU1146" s="253"/>
      <c r="CYV1146" s="253"/>
      <c r="CYW1146" s="253"/>
      <c r="CYX1146" s="253"/>
      <c r="CYY1146" s="253"/>
      <c r="CYZ1146" s="253"/>
      <c r="CZA1146" s="253"/>
      <c r="CZB1146" s="253"/>
      <c r="CZC1146" s="253"/>
      <c r="CZD1146" s="253"/>
      <c r="CZE1146" s="253"/>
      <c r="CZF1146" s="253"/>
      <c r="CZG1146" s="253"/>
      <c r="CZH1146" s="253"/>
      <c r="CZI1146" s="253"/>
      <c r="CZJ1146" s="253"/>
      <c r="CZK1146" s="253"/>
      <c r="CZL1146" s="253"/>
      <c r="CZM1146" s="253"/>
      <c r="CZN1146" s="253"/>
      <c r="CZO1146" s="253"/>
      <c r="CZP1146" s="253"/>
      <c r="CZQ1146" s="253"/>
      <c r="CZR1146" s="253"/>
      <c r="CZS1146" s="253"/>
      <c r="CZT1146" s="253"/>
      <c r="CZU1146" s="253"/>
      <c r="CZV1146" s="253"/>
      <c r="CZW1146" s="253"/>
      <c r="CZX1146" s="253"/>
      <c r="CZY1146" s="253"/>
      <c r="CZZ1146" s="253"/>
      <c r="DAA1146" s="253"/>
      <c r="DAB1146" s="253"/>
      <c r="DAC1146" s="253"/>
      <c r="DAD1146" s="253"/>
      <c r="DAE1146" s="253"/>
      <c r="DAF1146" s="253"/>
      <c r="DAG1146" s="253"/>
      <c r="DAH1146" s="253"/>
      <c r="DAI1146" s="253"/>
      <c r="DAJ1146" s="253"/>
      <c r="DAK1146" s="253"/>
      <c r="DAL1146" s="253"/>
      <c r="DAM1146" s="253"/>
      <c r="DAN1146" s="253"/>
      <c r="DAO1146" s="253"/>
      <c r="DAP1146" s="253"/>
      <c r="DAQ1146" s="253"/>
      <c r="DAR1146" s="253"/>
      <c r="DAS1146" s="253"/>
      <c r="DAT1146" s="253"/>
      <c r="DAU1146" s="253"/>
      <c r="DAV1146" s="253"/>
      <c r="DAW1146" s="253"/>
      <c r="DAX1146" s="253"/>
      <c r="DAY1146" s="253"/>
      <c r="DAZ1146" s="253"/>
      <c r="DBA1146" s="253"/>
      <c r="DBB1146" s="253"/>
      <c r="DBC1146" s="253"/>
      <c r="DBD1146" s="253"/>
      <c r="DBE1146" s="253"/>
      <c r="DBF1146" s="253"/>
      <c r="DBG1146" s="253"/>
      <c r="DBH1146" s="253"/>
      <c r="DBI1146" s="253"/>
      <c r="DBJ1146" s="253"/>
      <c r="DBK1146" s="253"/>
      <c r="DBL1146" s="253"/>
      <c r="DBM1146" s="253"/>
      <c r="DBN1146" s="253"/>
      <c r="DBO1146" s="253"/>
      <c r="DBP1146" s="253"/>
      <c r="DBQ1146" s="253"/>
      <c r="DBR1146" s="253"/>
      <c r="DBS1146" s="253"/>
      <c r="DBT1146" s="253"/>
      <c r="DBU1146" s="253"/>
      <c r="DBV1146" s="253"/>
      <c r="DBW1146" s="253"/>
      <c r="DBX1146" s="253"/>
      <c r="DBY1146" s="253"/>
      <c r="DBZ1146" s="253"/>
      <c r="DCA1146" s="253"/>
      <c r="DCB1146" s="253"/>
      <c r="DCC1146" s="253"/>
      <c r="DCD1146" s="253"/>
      <c r="DCE1146" s="253"/>
      <c r="DCF1146" s="253"/>
      <c r="DCG1146" s="253"/>
      <c r="DCH1146" s="253"/>
      <c r="DCI1146" s="253"/>
      <c r="DCJ1146" s="253"/>
      <c r="DCK1146" s="253"/>
      <c r="DCL1146" s="253"/>
      <c r="DCM1146" s="253"/>
      <c r="DCN1146" s="253"/>
      <c r="DCO1146" s="253"/>
      <c r="DCP1146" s="253"/>
      <c r="DCQ1146" s="253"/>
      <c r="DCR1146" s="253"/>
      <c r="DCS1146" s="253"/>
      <c r="DCT1146" s="253"/>
      <c r="DCU1146" s="253"/>
      <c r="DCV1146" s="253"/>
      <c r="DCW1146" s="253"/>
      <c r="DCX1146" s="253"/>
      <c r="DCY1146" s="253"/>
      <c r="DCZ1146" s="253"/>
      <c r="DDA1146" s="253"/>
      <c r="DDB1146" s="253"/>
      <c r="DDC1146" s="253"/>
      <c r="DDD1146" s="253"/>
      <c r="DDE1146" s="253"/>
      <c r="DDF1146" s="253"/>
      <c r="DDG1146" s="253"/>
      <c r="DDH1146" s="253"/>
      <c r="DDI1146" s="253"/>
      <c r="DDJ1146" s="253"/>
      <c r="DDK1146" s="253"/>
      <c r="DDL1146" s="253"/>
      <c r="DDM1146" s="253"/>
      <c r="DDN1146" s="253"/>
      <c r="DDO1146" s="253"/>
      <c r="DDP1146" s="253"/>
      <c r="DDQ1146" s="253"/>
      <c r="DDR1146" s="253"/>
      <c r="DDS1146" s="253"/>
      <c r="DDT1146" s="253"/>
      <c r="DDU1146" s="253"/>
      <c r="DDV1146" s="253"/>
      <c r="DDW1146" s="253"/>
      <c r="DDX1146" s="253"/>
      <c r="DDY1146" s="253"/>
      <c r="DDZ1146" s="253"/>
      <c r="DEA1146" s="253"/>
      <c r="DEB1146" s="253"/>
      <c r="DEC1146" s="253"/>
      <c r="DED1146" s="253"/>
      <c r="DEE1146" s="253"/>
      <c r="DEF1146" s="253"/>
      <c r="DEG1146" s="253"/>
      <c r="DEH1146" s="253"/>
      <c r="DEI1146" s="253"/>
      <c r="DEJ1146" s="253"/>
      <c r="DEK1146" s="253"/>
      <c r="DEL1146" s="253"/>
      <c r="DEM1146" s="253"/>
      <c r="DEN1146" s="253"/>
      <c r="DEO1146" s="253"/>
      <c r="DEP1146" s="253"/>
      <c r="DEQ1146" s="253"/>
      <c r="DER1146" s="253"/>
      <c r="DES1146" s="253"/>
      <c r="DET1146" s="253"/>
      <c r="DEU1146" s="253"/>
      <c r="DEV1146" s="253"/>
      <c r="DEW1146" s="253"/>
      <c r="DEX1146" s="253"/>
      <c r="DEY1146" s="253"/>
      <c r="DEZ1146" s="253"/>
      <c r="DFA1146" s="253"/>
      <c r="DFB1146" s="253"/>
      <c r="DFC1146" s="253"/>
      <c r="DFD1146" s="253"/>
      <c r="DFE1146" s="253"/>
      <c r="DFF1146" s="253"/>
      <c r="DFG1146" s="253"/>
      <c r="DFH1146" s="253"/>
      <c r="DFI1146" s="253"/>
      <c r="DFJ1146" s="253"/>
      <c r="DFK1146" s="253"/>
      <c r="DFL1146" s="253"/>
      <c r="DFM1146" s="253"/>
      <c r="DFN1146" s="253"/>
      <c r="DFO1146" s="253"/>
      <c r="DFP1146" s="253"/>
      <c r="DFQ1146" s="253"/>
      <c r="DFR1146" s="253"/>
      <c r="DFS1146" s="253"/>
      <c r="DFT1146" s="253"/>
      <c r="DFU1146" s="253"/>
      <c r="DFV1146" s="253"/>
      <c r="DFW1146" s="253"/>
      <c r="DFX1146" s="253"/>
      <c r="DFY1146" s="253"/>
      <c r="DFZ1146" s="253"/>
      <c r="DGA1146" s="253"/>
      <c r="DGB1146" s="253"/>
      <c r="DGC1146" s="253"/>
      <c r="DGD1146" s="253"/>
      <c r="DGE1146" s="253"/>
      <c r="DGF1146" s="253"/>
      <c r="DGG1146" s="253"/>
      <c r="DGH1146" s="253"/>
      <c r="DGI1146" s="253"/>
      <c r="DGJ1146" s="253"/>
      <c r="DGK1146" s="253"/>
      <c r="DGL1146" s="253"/>
      <c r="DGM1146" s="253"/>
      <c r="DGN1146" s="253"/>
      <c r="DGO1146" s="253"/>
      <c r="DGP1146" s="253"/>
      <c r="DGQ1146" s="253"/>
      <c r="DGR1146" s="253"/>
      <c r="DGS1146" s="253"/>
      <c r="DGT1146" s="253"/>
      <c r="DGU1146" s="253"/>
      <c r="DGV1146" s="253"/>
      <c r="DGW1146" s="253"/>
      <c r="DGX1146" s="253"/>
      <c r="DGY1146" s="253"/>
      <c r="DGZ1146" s="253"/>
      <c r="DHA1146" s="253"/>
      <c r="DHB1146" s="253"/>
      <c r="DHC1146" s="253"/>
      <c r="DHD1146" s="253"/>
      <c r="DHE1146" s="253"/>
      <c r="DHF1146" s="253"/>
      <c r="DHG1146" s="253"/>
      <c r="DHH1146" s="253"/>
      <c r="DHI1146" s="253"/>
      <c r="DHJ1146" s="253"/>
      <c r="DHK1146" s="253"/>
      <c r="DHL1146" s="253"/>
      <c r="DHM1146" s="253"/>
      <c r="DHN1146" s="253"/>
      <c r="DHO1146" s="253"/>
      <c r="DHP1146" s="253"/>
      <c r="DHQ1146" s="253"/>
      <c r="DHR1146" s="253"/>
      <c r="DHS1146" s="253"/>
      <c r="DHT1146" s="253"/>
      <c r="DHU1146" s="253"/>
      <c r="DHV1146" s="253"/>
      <c r="DHW1146" s="253"/>
      <c r="DHX1146" s="253"/>
      <c r="DHY1146" s="253"/>
      <c r="DHZ1146" s="253"/>
      <c r="DIA1146" s="253"/>
      <c r="DIB1146" s="253"/>
      <c r="DIC1146" s="253"/>
      <c r="DID1146" s="253"/>
      <c r="DIE1146" s="253"/>
      <c r="DIF1146" s="253"/>
      <c r="DIG1146" s="253"/>
      <c r="DIH1146" s="253"/>
      <c r="DII1146" s="253"/>
      <c r="DIJ1146" s="253"/>
      <c r="DIK1146" s="253"/>
      <c r="DIL1146" s="253"/>
      <c r="DIM1146" s="253"/>
      <c r="DIN1146" s="253"/>
      <c r="DIO1146" s="253"/>
      <c r="DIP1146" s="253"/>
      <c r="DIQ1146" s="253"/>
      <c r="DIR1146" s="253"/>
      <c r="DIS1146" s="253"/>
      <c r="DIT1146" s="253"/>
      <c r="DIU1146" s="253"/>
      <c r="DIV1146" s="253"/>
      <c r="DIW1146" s="253"/>
      <c r="DIX1146" s="253"/>
      <c r="DIY1146" s="253"/>
      <c r="DIZ1146" s="253"/>
      <c r="DJA1146" s="253"/>
      <c r="DJB1146" s="253"/>
      <c r="DJC1146" s="253"/>
      <c r="DJD1146" s="253"/>
      <c r="DJE1146" s="253"/>
      <c r="DJF1146" s="253"/>
      <c r="DJG1146" s="253"/>
      <c r="DJH1146" s="253"/>
      <c r="DJI1146" s="253"/>
      <c r="DJJ1146" s="253"/>
      <c r="DJK1146" s="253"/>
      <c r="DJL1146" s="253"/>
      <c r="DJM1146" s="253"/>
      <c r="DJN1146" s="253"/>
      <c r="DJO1146" s="253"/>
      <c r="DJP1146" s="253"/>
      <c r="DJQ1146" s="253"/>
      <c r="DJR1146" s="253"/>
      <c r="DJS1146" s="253"/>
      <c r="DJT1146" s="253"/>
      <c r="DJU1146" s="253"/>
      <c r="DJV1146" s="253"/>
      <c r="DJW1146" s="253"/>
      <c r="DJX1146" s="253"/>
      <c r="DJY1146" s="253"/>
      <c r="DJZ1146" s="253"/>
      <c r="DKA1146" s="253"/>
      <c r="DKB1146" s="253"/>
      <c r="DKC1146" s="253"/>
      <c r="DKD1146" s="253"/>
      <c r="DKE1146" s="253"/>
      <c r="DKF1146" s="253"/>
      <c r="DKG1146" s="253"/>
      <c r="DKH1146" s="253"/>
      <c r="DKI1146" s="253"/>
      <c r="DKJ1146" s="253"/>
      <c r="DKK1146" s="253"/>
      <c r="DKL1146" s="253"/>
      <c r="DKM1146" s="253"/>
      <c r="DKN1146" s="253"/>
      <c r="DKO1146" s="253"/>
      <c r="DKP1146" s="253"/>
      <c r="DKQ1146" s="253"/>
      <c r="DKR1146" s="253"/>
      <c r="DKS1146" s="253"/>
      <c r="DKT1146" s="253"/>
      <c r="DKU1146" s="253"/>
      <c r="DKV1146" s="253"/>
      <c r="DKW1146" s="253"/>
      <c r="DKX1146" s="253"/>
      <c r="DKY1146" s="253"/>
      <c r="DKZ1146" s="253"/>
      <c r="DLA1146" s="253"/>
      <c r="DLB1146" s="253"/>
      <c r="DLC1146" s="253"/>
      <c r="DLD1146" s="253"/>
      <c r="DLE1146" s="253"/>
      <c r="DLF1146" s="253"/>
      <c r="DLG1146" s="253"/>
      <c r="DLH1146" s="253"/>
      <c r="DLI1146" s="253"/>
      <c r="DLJ1146" s="253"/>
      <c r="DLK1146" s="253"/>
      <c r="DLL1146" s="253"/>
      <c r="DLM1146" s="253"/>
      <c r="DLN1146" s="253"/>
      <c r="DLO1146" s="253"/>
      <c r="DLP1146" s="253"/>
      <c r="DLQ1146" s="253"/>
      <c r="DLR1146" s="253"/>
      <c r="DLS1146" s="253"/>
      <c r="DLT1146" s="253"/>
      <c r="DLU1146" s="253"/>
      <c r="DLV1146" s="253"/>
      <c r="DLW1146" s="253"/>
      <c r="DLX1146" s="253"/>
      <c r="DLY1146" s="253"/>
      <c r="DLZ1146" s="253"/>
      <c r="DMA1146" s="253"/>
      <c r="DMB1146" s="253"/>
      <c r="DMC1146" s="253"/>
      <c r="DMD1146" s="253"/>
      <c r="DME1146" s="253"/>
      <c r="DMF1146" s="253"/>
      <c r="DMG1146" s="253"/>
      <c r="DMH1146" s="253"/>
      <c r="DMI1146" s="253"/>
      <c r="DMJ1146" s="253"/>
      <c r="DMK1146" s="253"/>
      <c r="DML1146" s="253"/>
      <c r="DMM1146" s="253"/>
      <c r="DMN1146" s="253"/>
      <c r="DMO1146" s="253"/>
      <c r="DMP1146" s="253"/>
      <c r="DMQ1146" s="253"/>
      <c r="DMR1146" s="253"/>
      <c r="DMS1146" s="253"/>
      <c r="DMT1146" s="253"/>
      <c r="DMU1146" s="253"/>
      <c r="DMV1146" s="253"/>
      <c r="DMW1146" s="253"/>
      <c r="DMX1146" s="253"/>
      <c r="DMY1146" s="253"/>
      <c r="DMZ1146" s="253"/>
      <c r="DNA1146" s="253"/>
      <c r="DNB1146" s="253"/>
      <c r="DNC1146" s="253"/>
      <c r="DND1146" s="253"/>
      <c r="DNE1146" s="253"/>
      <c r="DNF1146" s="253"/>
      <c r="DNG1146" s="253"/>
      <c r="DNH1146" s="253"/>
      <c r="DNI1146" s="253"/>
      <c r="DNJ1146" s="253"/>
      <c r="DNK1146" s="253"/>
      <c r="DNL1146" s="253"/>
      <c r="DNM1146" s="253"/>
      <c r="DNN1146" s="253"/>
      <c r="DNO1146" s="253"/>
      <c r="DNP1146" s="253"/>
      <c r="DNQ1146" s="253"/>
      <c r="DNR1146" s="253"/>
      <c r="DNS1146" s="253"/>
      <c r="DNT1146" s="253"/>
      <c r="DNU1146" s="253"/>
      <c r="DNV1146" s="253"/>
      <c r="DNW1146" s="253"/>
      <c r="DNX1146" s="253"/>
      <c r="DNY1146" s="253"/>
      <c r="DNZ1146" s="253"/>
      <c r="DOA1146" s="253"/>
      <c r="DOB1146" s="253"/>
      <c r="DOC1146" s="253"/>
      <c r="DOD1146" s="253"/>
      <c r="DOE1146" s="253"/>
      <c r="DOF1146" s="253"/>
      <c r="DOG1146" s="253"/>
      <c r="DOH1146" s="253"/>
      <c r="DOI1146" s="253"/>
      <c r="DOJ1146" s="253"/>
      <c r="DOK1146" s="253"/>
      <c r="DOL1146" s="253"/>
      <c r="DOM1146" s="253"/>
      <c r="DON1146" s="253"/>
      <c r="DOO1146" s="253"/>
      <c r="DOP1146" s="253"/>
      <c r="DOQ1146" s="253"/>
      <c r="DOR1146" s="253"/>
      <c r="DOS1146" s="253"/>
      <c r="DOT1146" s="253"/>
      <c r="DOU1146" s="253"/>
      <c r="DOV1146" s="253"/>
      <c r="DOW1146" s="253"/>
      <c r="DOX1146" s="253"/>
      <c r="DOY1146" s="253"/>
      <c r="DOZ1146" s="253"/>
      <c r="DPA1146" s="253"/>
      <c r="DPB1146" s="253"/>
      <c r="DPC1146" s="253"/>
      <c r="DPD1146" s="253"/>
      <c r="DPE1146" s="253"/>
      <c r="DPF1146" s="253"/>
      <c r="DPG1146" s="253"/>
      <c r="DPH1146" s="253"/>
      <c r="DPI1146" s="253"/>
      <c r="DPJ1146" s="253"/>
      <c r="DPK1146" s="253"/>
      <c r="DPL1146" s="253"/>
      <c r="DPM1146" s="253"/>
      <c r="DPN1146" s="253"/>
      <c r="DPO1146" s="253"/>
      <c r="DPP1146" s="253"/>
      <c r="DPQ1146" s="253"/>
      <c r="DPR1146" s="253"/>
      <c r="DPS1146" s="253"/>
      <c r="DPT1146" s="253"/>
      <c r="DPU1146" s="253"/>
      <c r="DPV1146" s="253"/>
      <c r="DPW1146" s="253"/>
      <c r="DPX1146" s="253"/>
      <c r="DPY1146" s="253"/>
      <c r="DPZ1146" s="253"/>
      <c r="DQA1146" s="253"/>
      <c r="DQB1146" s="253"/>
      <c r="DQC1146" s="253"/>
      <c r="DQD1146" s="253"/>
      <c r="DQE1146" s="253"/>
      <c r="DQF1146" s="253"/>
      <c r="DQG1146" s="253"/>
      <c r="DQH1146" s="253"/>
      <c r="DQI1146" s="253"/>
      <c r="DQJ1146" s="253"/>
      <c r="DQK1146" s="253"/>
      <c r="DQL1146" s="253"/>
      <c r="DQM1146" s="253"/>
      <c r="DQN1146" s="253"/>
      <c r="DQO1146" s="253"/>
      <c r="DQP1146" s="253"/>
      <c r="DQQ1146" s="253"/>
      <c r="DQR1146" s="253"/>
      <c r="DQS1146" s="253"/>
      <c r="DQT1146" s="253"/>
      <c r="DQU1146" s="253"/>
      <c r="DQV1146" s="253"/>
      <c r="DQW1146" s="253"/>
      <c r="DQX1146" s="253"/>
      <c r="DQY1146" s="253"/>
      <c r="DQZ1146" s="253"/>
      <c r="DRA1146" s="253"/>
      <c r="DRB1146" s="253"/>
      <c r="DRC1146" s="253"/>
      <c r="DRD1146" s="253"/>
      <c r="DRE1146" s="253"/>
      <c r="DRF1146" s="253"/>
      <c r="DRG1146" s="253"/>
      <c r="DRH1146" s="253"/>
      <c r="DRI1146" s="253"/>
      <c r="DRJ1146" s="253"/>
      <c r="DRK1146" s="253"/>
      <c r="DRL1146" s="253"/>
      <c r="DRM1146" s="253"/>
      <c r="DRN1146" s="253"/>
      <c r="DRO1146" s="253"/>
      <c r="DRP1146" s="253"/>
      <c r="DRQ1146" s="253"/>
      <c r="DRR1146" s="253"/>
      <c r="DRS1146" s="253"/>
      <c r="DRT1146" s="253"/>
      <c r="DRU1146" s="253"/>
      <c r="DRV1146" s="253"/>
      <c r="DRW1146" s="253"/>
      <c r="DRX1146" s="253"/>
      <c r="DRY1146" s="253"/>
      <c r="DRZ1146" s="253"/>
      <c r="DSA1146" s="253"/>
      <c r="DSB1146" s="253"/>
      <c r="DSC1146" s="253"/>
      <c r="DSD1146" s="253"/>
      <c r="DSE1146" s="253"/>
      <c r="DSF1146" s="253"/>
      <c r="DSG1146" s="253"/>
      <c r="DSH1146" s="253"/>
      <c r="DSI1146" s="253"/>
      <c r="DSJ1146" s="253"/>
      <c r="DSK1146" s="253"/>
      <c r="DSL1146" s="253"/>
      <c r="DSM1146" s="253"/>
      <c r="DSN1146" s="253"/>
      <c r="DSO1146" s="253"/>
      <c r="DSP1146" s="253"/>
      <c r="DSQ1146" s="253"/>
      <c r="DSR1146" s="253"/>
      <c r="DSS1146" s="253"/>
      <c r="DST1146" s="253"/>
      <c r="DSU1146" s="253"/>
      <c r="DSV1146" s="253"/>
      <c r="DSW1146" s="253"/>
      <c r="DSX1146" s="253"/>
      <c r="DSY1146" s="253"/>
      <c r="DSZ1146" s="253"/>
      <c r="DTA1146" s="253"/>
      <c r="DTB1146" s="253"/>
      <c r="DTC1146" s="253"/>
      <c r="DTD1146" s="253"/>
      <c r="DTE1146" s="253"/>
      <c r="DTF1146" s="253"/>
      <c r="DTG1146" s="253"/>
      <c r="DTH1146" s="253"/>
      <c r="DTI1146" s="253"/>
      <c r="DTJ1146" s="253"/>
      <c r="DTK1146" s="253"/>
      <c r="DTL1146" s="253"/>
      <c r="DTM1146" s="253"/>
      <c r="DTN1146" s="253"/>
      <c r="DTO1146" s="253"/>
      <c r="DTP1146" s="253"/>
      <c r="DTQ1146" s="253"/>
      <c r="DTR1146" s="253"/>
      <c r="DTS1146" s="253"/>
      <c r="DTT1146" s="253"/>
      <c r="DTU1146" s="253"/>
      <c r="DTV1146" s="253"/>
      <c r="DTW1146" s="253"/>
      <c r="DTX1146" s="253"/>
      <c r="DTY1146" s="253"/>
      <c r="DTZ1146" s="253"/>
      <c r="DUA1146" s="253"/>
      <c r="DUB1146" s="253"/>
      <c r="DUC1146" s="253"/>
      <c r="DUD1146" s="253"/>
      <c r="DUE1146" s="253"/>
      <c r="DUF1146" s="253"/>
      <c r="DUG1146" s="253"/>
      <c r="DUH1146" s="253"/>
      <c r="DUI1146" s="253"/>
      <c r="DUJ1146" s="253"/>
      <c r="DUK1146" s="253"/>
      <c r="DUL1146" s="253"/>
      <c r="DUM1146" s="253"/>
      <c r="DUN1146" s="253"/>
      <c r="DUO1146" s="253"/>
      <c r="DUP1146" s="253"/>
      <c r="DUQ1146" s="253"/>
      <c r="DUR1146" s="253"/>
      <c r="DUS1146" s="253"/>
      <c r="DUT1146" s="253"/>
      <c r="DUU1146" s="253"/>
      <c r="DUV1146" s="253"/>
      <c r="DUW1146" s="253"/>
      <c r="DUX1146" s="253"/>
      <c r="DUY1146" s="253"/>
      <c r="DUZ1146" s="253"/>
      <c r="DVA1146" s="253"/>
      <c r="DVB1146" s="253"/>
      <c r="DVC1146" s="253"/>
      <c r="DVD1146" s="253"/>
      <c r="DVE1146" s="253"/>
      <c r="DVF1146" s="253"/>
      <c r="DVG1146" s="253"/>
      <c r="DVH1146" s="253"/>
      <c r="DVI1146" s="253"/>
      <c r="DVJ1146" s="253"/>
      <c r="DVK1146" s="253"/>
      <c r="DVL1146" s="253"/>
      <c r="DVM1146" s="253"/>
      <c r="DVN1146" s="253"/>
      <c r="DVO1146" s="253"/>
      <c r="DVP1146" s="253"/>
      <c r="DVQ1146" s="253"/>
      <c r="DVR1146" s="253"/>
      <c r="DVS1146" s="253"/>
      <c r="DVT1146" s="253"/>
      <c r="DVU1146" s="253"/>
      <c r="DVV1146" s="253"/>
      <c r="DVW1146" s="253"/>
      <c r="DVX1146" s="253"/>
      <c r="DVY1146" s="253"/>
      <c r="DVZ1146" s="253"/>
      <c r="DWA1146" s="253"/>
      <c r="DWB1146" s="253"/>
      <c r="DWC1146" s="253"/>
      <c r="DWD1146" s="253"/>
      <c r="DWE1146" s="253"/>
      <c r="DWF1146" s="253"/>
      <c r="DWG1146" s="253"/>
      <c r="DWH1146" s="253"/>
      <c r="DWI1146" s="253"/>
      <c r="DWJ1146" s="253"/>
      <c r="DWK1146" s="253"/>
      <c r="DWL1146" s="253"/>
      <c r="DWM1146" s="253"/>
      <c r="DWN1146" s="253"/>
      <c r="DWO1146" s="253"/>
      <c r="DWP1146" s="253"/>
      <c r="DWQ1146" s="253"/>
      <c r="DWR1146" s="253"/>
      <c r="DWS1146" s="253"/>
      <c r="DWT1146" s="253"/>
      <c r="DWU1146" s="253"/>
      <c r="DWV1146" s="253"/>
      <c r="DWW1146" s="253"/>
      <c r="DWX1146" s="253"/>
      <c r="DWY1146" s="253"/>
      <c r="DWZ1146" s="253"/>
      <c r="DXA1146" s="253"/>
      <c r="DXB1146" s="253"/>
      <c r="DXC1146" s="253"/>
      <c r="DXD1146" s="253"/>
      <c r="DXE1146" s="253"/>
      <c r="DXF1146" s="253"/>
      <c r="DXG1146" s="253"/>
      <c r="DXH1146" s="253"/>
      <c r="DXI1146" s="253"/>
      <c r="DXJ1146" s="253"/>
      <c r="DXK1146" s="253"/>
      <c r="DXL1146" s="253"/>
      <c r="DXM1146" s="253"/>
      <c r="DXN1146" s="253"/>
      <c r="DXO1146" s="253"/>
      <c r="DXP1146" s="253"/>
      <c r="DXQ1146" s="253"/>
      <c r="DXR1146" s="253"/>
      <c r="DXS1146" s="253"/>
      <c r="DXT1146" s="253"/>
      <c r="DXU1146" s="253"/>
      <c r="DXV1146" s="253"/>
      <c r="DXW1146" s="253"/>
      <c r="DXX1146" s="253"/>
      <c r="DXY1146" s="253"/>
      <c r="DXZ1146" s="253"/>
      <c r="DYA1146" s="253"/>
      <c r="DYB1146" s="253"/>
      <c r="DYC1146" s="253"/>
      <c r="DYD1146" s="253"/>
      <c r="DYE1146" s="253"/>
      <c r="DYF1146" s="253"/>
      <c r="DYG1146" s="253"/>
      <c r="DYH1146" s="253"/>
      <c r="DYI1146" s="253"/>
      <c r="DYJ1146" s="253"/>
      <c r="DYK1146" s="253"/>
      <c r="DYL1146" s="253"/>
      <c r="DYM1146" s="253"/>
      <c r="DYN1146" s="253"/>
      <c r="DYO1146" s="253"/>
      <c r="DYP1146" s="253"/>
      <c r="DYQ1146" s="253"/>
      <c r="DYR1146" s="253"/>
      <c r="DYS1146" s="253"/>
      <c r="DYT1146" s="253"/>
      <c r="DYU1146" s="253"/>
      <c r="DYV1146" s="253"/>
      <c r="DYW1146" s="253"/>
      <c r="DYX1146" s="253"/>
      <c r="DYY1146" s="253"/>
      <c r="DYZ1146" s="253"/>
      <c r="DZA1146" s="253"/>
      <c r="DZB1146" s="253"/>
      <c r="DZC1146" s="253"/>
      <c r="DZD1146" s="253"/>
      <c r="DZE1146" s="253"/>
      <c r="DZF1146" s="253"/>
      <c r="DZG1146" s="253"/>
      <c r="DZH1146" s="253"/>
      <c r="DZI1146" s="253"/>
      <c r="DZJ1146" s="253"/>
      <c r="DZK1146" s="253"/>
      <c r="DZL1146" s="253"/>
      <c r="DZM1146" s="253"/>
      <c r="DZN1146" s="253"/>
      <c r="DZO1146" s="253"/>
      <c r="DZP1146" s="253"/>
      <c r="DZQ1146" s="253"/>
      <c r="DZR1146" s="253"/>
      <c r="DZS1146" s="253"/>
      <c r="DZT1146" s="253"/>
      <c r="DZU1146" s="253"/>
      <c r="DZV1146" s="253"/>
      <c r="DZW1146" s="253"/>
      <c r="DZX1146" s="253"/>
      <c r="DZY1146" s="253"/>
      <c r="DZZ1146" s="253"/>
      <c r="EAA1146" s="253"/>
      <c r="EAB1146" s="253"/>
      <c r="EAC1146" s="253"/>
      <c r="EAD1146" s="253"/>
      <c r="EAE1146" s="253"/>
      <c r="EAF1146" s="253"/>
      <c r="EAG1146" s="253"/>
      <c r="EAH1146" s="253"/>
      <c r="EAI1146" s="253"/>
      <c r="EAJ1146" s="253"/>
      <c r="EAK1146" s="253"/>
      <c r="EAL1146" s="253"/>
      <c r="EAM1146" s="253"/>
      <c r="EAN1146" s="253"/>
      <c r="EAO1146" s="253"/>
      <c r="EAP1146" s="253"/>
      <c r="EAQ1146" s="253"/>
      <c r="EAR1146" s="253"/>
      <c r="EAS1146" s="253"/>
      <c r="EAT1146" s="253"/>
      <c r="EAU1146" s="253"/>
      <c r="EAV1146" s="253"/>
      <c r="EAW1146" s="253"/>
      <c r="EAX1146" s="253"/>
      <c r="EAY1146" s="253"/>
      <c r="EAZ1146" s="253"/>
      <c r="EBA1146" s="253"/>
      <c r="EBB1146" s="253"/>
      <c r="EBC1146" s="253"/>
      <c r="EBD1146" s="253"/>
      <c r="EBE1146" s="253"/>
      <c r="EBF1146" s="253"/>
      <c r="EBG1146" s="253"/>
      <c r="EBH1146" s="253"/>
      <c r="EBI1146" s="253"/>
      <c r="EBJ1146" s="253"/>
      <c r="EBK1146" s="253"/>
      <c r="EBL1146" s="253"/>
      <c r="EBM1146" s="253"/>
      <c r="EBN1146" s="253"/>
      <c r="EBO1146" s="253"/>
      <c r="EBP1146" s="253"/>
      <c r="EBQ1146" s="253"/>
      <c r="EBR1146" s="253"/>
      <c r="EBS1146" s="253"/>
      <c r="EBT1146" s="253"/>
      <c r="EBU1146" s="253"/>
      <c r="EBV1146" s="253"/>
      <c r="EBW1146" s="253"/>
      <c r="EBX1146" s="253"/>
      <c r="EBY1146" s="253"/>
      <c r="EBZ1146" s="253"/>
      <c r="ECA1146" s="253"/>
      <c r="ECB1146" s="253"/>
      <c r="ECC1146" s="253"/>
      <c r="ECD1146" s="253"/>
      <c r="ECE1146" s="253"/>
      <c r="ECF1146" s="253"/>
      <c r="ECG1146" s="253"/>
      <c r="ECH1146" s="253"/>
      <c r="ECI1146" s="253"/>
      <c r="ECJ1146" s="253"/>
      <c r="ECK1146" s="253"/>
      <c r="ECL1146" s="253"/>
      <c r="ECM1146" s="253"/>
      <c r="ECN1146" s="253"/>
      <c r="ECO1146" s="253"/>
      <c r="ECP1146" s="253"/>
      <c r="ECQ1146" s="253"/>
      <c r="ECR1146" s="253"/>
      <c r="ECS1146" s="253"/>
      <c r="ECT1146" s="253"/>
      <c r="ECU1146" s="253"/>
      <c r="ECV1146" s="253"/>
      <c r="ECW1146" s="253"/>
      <c r="ECX1146" s="253"/>
      <c r="ECY1146" s="253"/>
      <c r="ECZ1146" s="253"/>
      <c r="EDA1146" s="253"/>
      <c r="EDB1146" s="253"/>
      <c r="EDC1146" s="253"/>
      <c r="EDD1146" s="253"/>
      <c r="EDE1146" s="253"/>
      <c r="EDF1146" s="253"/>
      <c r="EDG1146" s="253"/>
      <c r="EDH1146" s="253"/>
      <c r="EDI1146" s="253"/>
      <c r="EDJ1146" s="253"/>
      <c r="EDK1146" s="253"/>
      <c r="EDL1146" s="253"/>
      <c r="EDM1146" s="253"/>
      <c r="EDN1146" s="253"/>
      <c r="EDO1146" s="253"/>
      <c r="EDP1146" s="253"/>
      <c r="EDQ1146" s="253"/>
      <c r="EDR1146" s="253"/>
      <c r="EDS1146" s="253"/>
      <c r="EDT1146" s="253"/>
      <c r="EDU1146" s="253"/>
      <c r="EDV1146" s="253"/>
      <c r="EDW1146" s="253"/>
      <c r="EDX1146" s="253"/>
      <c r="EDY1146" s="253"/>
      <c r="EDZ1146" s="253"/>
      <c r="EEA1146" s="253"/>
      <c r="EEB1146" s="253"/>
      <c r="EEC1146" s="253"/>
      <c r="EED1146" s="253"/>
      <c r="EEE1146" s="253"/>
      <c r="EEF1146" s="253"/>
      <c r="EEG1146" s="253"/>
      <c r="EEH1146" s="253"/>
      <c r="EEI1146" s="253"/>
      <c r="EEJ1146" s="253"/>
      <c r="EEK1146" s="253"/>
      <c r="EEL1146" s="253"/>
      <c r="EEM1146" s="253"/>
      <c r="EEN1146" s="253"/>
      <c r="EEO1146" s="253"/>
      <c r="EEP1146" s="253"/>
      <c r="EEQ1146" s="253"/>
      <c r="EER1146" s="253"/>
      <c r="EES1146" s="253"/>
      <c r="EET1146" s="253"/>
      <c r="EEU1146" s="253"/>
      <c r="EEV1146" s="253"/>
      <c r="EEW1146" s="253"/>
      <c r="EEX1146" s="253"/>
      <c r="EEY1146" s="253"/>
      <c r="EEZ1146" s="253"/>
      <c r="EFA1146" s="253"/>
      <c r="EFB1146" s="253"/>
      <c r="EFC1146" s="253"/>
      <c r="EFD1146" s="253"/>
      <c r="EFE1146" s="253"/>
      <c r="EFF1146" s="253"/>
      <c r="EFG1146" s="253"/>
      <c r="EFH1146" s="253"/>
      <c r="EFI1146" s="253"/>
      <c r="EFJ1146" s="253"/>
      <c r="EFK1146" s="253"/>
      <c r="EFL1146" s="253"/>
      <c r="EFM1146" s="253"/>
      <c r="EFN1146" s="253"/>
      <c r="EFO1146" s="253"/>
      <c r="EFP1146" s="253"/>
      <c r="EFQ1146" s="253"/>
      <c r="EFR1146" s="253"/>
      <c r="EFS1146" s="253"/>
      <c r="EFT1146" s="253"/>
      <c r="EFU1146" s="253"/>
      <c r="EFV1146" s="253"/>
      <c r="EFW1146" s="253"/>
      <c r="EFX1146" s="253"/>
      <c r="EFY1146" s="253"/>
      <c r="EFZ1146" s="253"/>
      <c r="EGA1146" s="253"/>
      <c r="EGB1146" s="253"/>
      <c r="EGC1146" s="253"/>
      <c r="EGD1146" s="253"/>
      <c r="EGE1146" s="253"/>
      <c r="EGF1146" s="253"/>
      <c r="EGG1146" s="253"/>
      <c r="EGH1146" s="253"/>
      <c r="EGI1146" s="253"/>
      <c r="EGJ1146" s="253"/>
      <c r="EGK1146" s="253"/>
      <c r="EGL1146" s="253"/>
      <c r="EGM1146" s="253"/>
      <c r="EGN1146" s="253"/>
      <c r="EGO1146" s="253"/>
      <c r="EGP1146" s="253"/>
      <c r="EGQ1146" s="253"/>
      <c r="EGR1146" s="253"/>
      <c r="EGS1146" s="253"/>
      <c r="EGT1146" s="253"/>
      <c r="EGU1146" s="253"/>
      <c r="EGV1146" s="253"/>
      <c r="EGW1146" s="253"/>
      <c r="EGX1146" s="253"/>
      <c r="EGY1146" s="253"/>
      <c r="EGZ1146" s="253"/>
      <c r="EHA1146" s="253"/>
      <c r="EHB1146" s="253"/>
      <c r="EHC1146" s="253"/>
      <c r="EHD1146" s="253"/>
      <c r="EHE1146" s="253"/>
      <c r="EHF1146" s="253"/>
      <c r="EHG1146" s="253"/>
      <c r="EHH1146" s="253"/>
      <c r="EHI1146" s="253"/>
      <c r="EHJ1146" s="253"/>
      <c r="EHK1146" s="253"/>
      <c r="EHL1146" s="253"/>
      <c r="EHM1146" s="253"/>
      <c r="EHN1146" s="253"/>
      <c r="EHO1146" s="253"/>
      <c r="EHP1146" s="253"/>
      <c r="EHQ1146" s="253"/>
      <c r="EHR1146" s="253"/>
      <c r="EHS1146" s="253"/>
      <c r="EHT1146" s="253"/>
      <c r="EHU1146" s="253"/>
      <c r="EHV1146" s="253"/>
      <c r="EHW1146" s="253"/>
      <c r="EHX1146" s="253"/>
      <c r="EHY1146" s="253"/>
      <c r="EHZ1146" s="253"/>
      <c r="EIA1146" s="253"/>
      <c r="EIB1146" s="253"/>
      <c r="EIC1146" s="253"/>
      <c r="EID1146" s="253"/>
      <c r="EIE1146" s="253"/>
      <c r="EIF1146" s="253"/>
      <c r="EIG1146" s="253"/>
      <c r="EIH1146" s="253"/>
      <c r="EII1146" s="253"/>
      <c r="EIJ1146" s="253"/>
      <c r="EIK1146" s="253"/>
      <c r="EIL1146" s="253"/>
      <c r="EIM1146" s="253"/>
      <c r="EIN1146" s="253"/>
      <c r="EIO1146" s="253"/>
      <c r="EIP1146" s="253"/>
      <c r="EIQ1146" s="253"/>
      <c r="EIR1146" s="253"/>
      <c r="EIS1146" s="253"/>
      <c r="EIT1146" s="253"/>
      <c r="EIU1146" s="253"/>
      <c r="EIV1146" s="253"/>
      <c r="EIW1146" s="253"/>
      <c r="EIX1146" s="253"/>
      <c r="EIY1146" s="253"/>
      <c r="EIZ1146" s="253"/>
      <c r="EJA1146" s="253"/>
      <c r="EJB1146" s="253"/>
      <c r="EJC1146" s="253"/>
      <c r="EJD1146" s="253"/>
      <c r="EJE1146" s="253"/>
      <c r="EJF1146" s="253"/>
      <c r="EJG1146" s="253"/>
      <c r="EJH1146" s="253"/>
      <c r="EJI1146" s="253"/>
      <c r="EJJ1146" s="253"/>
      <c r="EJK1146" s="253"/>
      <c r="EJL1146" s="253"/>
      <c r="EJM1146" s="253"/>
      <c r="EJN1146" s="253"/>
      <c r="EJO1146" s="253"/>
      <c r="EJP1146" s="253"/>
      <c r="EJQ1146" s="253"/>
      <c r="EJR1146" s="253"/>
      <c r="EJS1146" s="253"/>
      <c r="EJT1146" s="253"/>
      <c r="EJU1146" s="253"/>
      <c r="EJV1146" s="253"/>
      <c r="EJW1146" s="253"/>
      <c r="EJX1146" s="253"/>
      <c r="EJY1146" s="253"/>
      <c r="EJZ1146" s="253"/>
      <c r="EKA1146" s="253"/>
      <c r="EKB1146" s="253"/>
      <c r="EKC1146" s="253"/>
      <c r="EKD1146" s="253"/>
      <c r="EKE1146" s="253"/>
      <c r="EKF1146" s="253"/>
      <c r="EKG1146" s="253"/>
      <c r="EKH1146" s="253"/>
      <c r="EKI1146" s="253"/>
      <c r="EKJ1146" s="253"/>
      <c r="EKK1146" s="253"/>
      <c r="EKL1146" s="253"/>
      <c r="EKM1146" s="253"/>
      <c r="EKN1146" s="253"/>
      <c r="EKO1146" s="253"/>
      <c r="EKP1146" s="253"/>
      <c r="EKQ1146" s="253"/>
      <c r="EKR1146" s="253"/>
      <c r="EKS1146" s="253"/>
      <c r="EKT1146" s="253"/>
      <c r="EKU1146" s="253"/>
      <c r="EKV1146" s="253"/>
      <c r="EKW1146" s="253"/>
      <c r="EKX1146" s="253"/>
      <c r="EKY1146" s="253"/>
      <c r="EKZ1146" s="253"/>
      <c r="ELA1146" s="253"/>
      <c r="ELB1146" s="253"/>
      <c r="ELC1146" s="253"/>
      <c r="ELD1146" s="253"/>
      <c r="ELE1146" s="253"/>
      <c r="ELF1146" s="253"/>
      <c r="ELG1146" s="253"/>
      <c r="ELH1146" s="253"/>
      <c r="ELI1146" s="253"/>
      <c r="ELJ1146" s="253"/>
      <c r="ELK1146" s="253"/>
      <c r="ELL1146" s="253"/>
      <c r="ELM1146" s="253"/>
      <c r="ELN1146" s="253"/>
      <c r="ELO1146" s="253"/>
      <c r="ELP1146" s="253"/>
      <c r="ELQ1146" s="253"/>
      <c r="ELR1146" s="253"/>
      <c r="ELS1146" s="253"/>
      <c r="ELT1146" s="253"/>
      <c r="ELU1146" s="253"/>
      <c r="ELV1146" s="253"/>
      <c r="ELW1146" s="253"/>
      <c r="ELX1146" s="253"/>
      <c r="ELY1146" s="253"/>
      <c r="ELZ1146" s="253"/>
      <c r="EMA1146" s="253"/>
      <c r="EMB1146" s="253"/>
      <c r="EMC1146" s="253"/>
      <c r="EMD1146" s="253"/>
      <c r="EME1146" s="253"/>
      <c r="EMF1146" s="253"/>
      <c r="EMG1146" s="253"/>
      <c r="EMH1146" s="253"/>
      <c r="EMI1146" s="253"/>
      <c r="EMJ1146" s="253"/>
      <c r="EMK1146" s="253"/>
      <c r="EML1146" s="253"/>
      <c r="EMM1146" s="253"/>
      <c r="EMN1146" s="253"/>
      <c r="EMO1146" s="253"/>
      <c r="EMP1146" s="253"/>
      <c r="EMQ1146" s="253"/>
      <c r="EMR1146" s="253"/>
      <c r="EMS1146" s="253"/>
      <c r="EMT1146" s="253"/>
      <c r="EMU1146" s="253"/>
      <c r="EMV1146" s="253"/>
      <c r="EMW1146" s="253"/>
      <c r="EMX1146" s="253"/>
      <c r="EMY1146" s="253"/>
      <c r="EMZ1146" s="253"/>
      <c r="ENA1146" s="253"/>
      <c r="ENB1146" s="253"/>
      <c r="ENC1146" s="253"/>
      <c r="END1146" s="253"/>
      <c r="ENE1146" s="253"/>
      <c r="ENF1146" s="253"/>
      <c r="ENG1146" s="253"/>
      <c r="ENH1146" s="253"/>
      <c r="ENI1146" s="253"/>
      <c r="ENJ1146" s="253"/>
      <c r="ENK1146" s="253"/>
      <c r="ENL1146" s="253"/>
      <c r="ENM1146" s="253"/>
      <c r="ENN1146" s="253"/>
      <c r="ENO1146" s="253"/>
      <c r="ENP1146" s="253"/>
      <c r="ENQ1146" s="253"/>
      <c r="ENR1146" s="253"/>
      <c r="ENS1146" s="253"/>
      <c r="ENT1146" s="253"/>
      <c r="ENU1146" s="253"/>
      <c r="ENV1146" s="253"/>
      <c r="ENW1146" s="253"/>
      <c r="ENX1146" s="253"/>
      <c r="ENY1146" s="253"/>
      <c r="ENZ1146" s="253"/>
      <c r="EOA1146" s="253"/>
      <c r="EOB1146" s="253"/>
      <c r="EOC1146" s="253"/>
      <c r="EOD1146" s="253"/>
      <c r="EOE1146" s="253"/>
      <c r="EOF1146" s="253"/>
      <c r="EOG1146" s="253"/>
      <c r="EOH1146" s="253"/>
      <c r="EOI1146" s="253"/>
      <c r="EOJ1146" s="253"/>
      <c r="EOK1146" s="253"/>
      <c r="EOL1146" s="253"/>
      <c r="EOM1146" s="253"/>
      <c r="EON1146" s="253"/>
      <c r="EOO1146" s="253"/>
      <c r="EOP1146" s="253"/>
      <c r="EOQ1146" s="253"/>
      <c r="EOR1146" s="253"/>
      <c r="EOS1146" s="253"/>
      <c r="EOT1146" s="253"/>
      <c r="EOU1146" s="253"/>
      <c r="EOV1146" s="253"/>
      <c r="EOW1146" s="253"/>
      <c r="EOX1146" s="253"/>
      <c r="EOY1146" s="253"/>
      <c r="EOZ1146" s="253"/>
      <c r="EPA1146" s="253"/>
      <c r="EPB1146" s="253"/>
      <c r="EPC1146" s="253"/>
      <c r="EPD1146" s="253"/>
      <c r="EPE1146" s="253"/>
      <c r="EPF1146" s="253"/>
      <c r="EPG1146" s="253"/>
      <c r="EPH1146" s="253"/>
      <c r="EPI1146" s="253"/>
      <c r="EPJ1146" s="253"/>
      <c r="EPK1146" s="253"/>
      <c r="EPL1146" s="253"/>
      <c r="EPM1146" s="253"/>
      <c r="EPN1146" s="253"/>
      <c r="EPO1146" s="253"/>
      <c r="EPP1146" s="253"/>
      <c r="EPQ1146" s="253"/>
      <c r="EPR1146" s="253"/>
      <c r="EPS1146" s="253"/>
      <c r="EPT1146" s="253"/>
      <c r="EPU1146" s="253"/>
      <c r="EPV1146" s="253"/>
      <c r="EPW1146" s="253"/>
      <c r="EPX1146" s="253"/>
      <c r="EPY1146" s="253"/>
      <c r="EPZ1146" s="253"/>
      <c r="EQA1146" s="253"/>
      <c r="EQB1146" s="253"/>
      <c r="EQC1146" s="253"/>
      <c r="EQD1146" s="253"/>
      <c r="EQE1146" s="253"/>
      <c r="EQF1146" s="253"/>
      <c r="EQG1146" s="253"/>
      <c r="EQH1146" s="253"/>
      <c r="EQI1146" s="253"/>
      <c r="EQJ1146" s="253"/>
      <c r="EQK1146" s="253"/>
      <c r="EQL1146" s="253"/>
      <c r="EQM1146" s="253"/>
      <c r="EQN1146" s="253"/>
      <c r="EQO1146" s="253"/>
      <c r="EQP1146" s="253"/>
      <c r="EQQ1146" s="253"/>
      <c r="EQR1146" s="253"/>
      <c r="EQS1146" s="253"/>
      <c r="EQT1146" s="253"/>
      <c r="EQU1146" s="253"/>
      <c r="EQV1146" s="253"/>
      <c r="EQW1146" s="253"/>
      <c r="EQX1146" s="253"/>
      <c r="EQY1146" s="253"/>
      <c r="EQZ1146" s="253"/>
      <c r="ERA1146" s="253"/>
      <c r="ERB1146" s="253"/>
      <c r="ERC1146" s="253"/>
      <c r="ERD1146" s="253"/>
      <c r="ERE1146" s="253"/>
      <c r="ERF1146" s="253"/>
      <c r="ERG1146" s="253"/>
      <c r="ERH1146" s="253"/>
      <c r="ERI1146" s="253"/>
      <c r="ERJ1146" s="253"/>
      <c r="ERK1146" s="253"/>
      <c r="ERL1146" s="253"/>
      <c r="ERM1146" s="253"/>
      <c r="ERN1146" s="253"/>
      <c r="ERO1146" s="253"/>
      <c r="ERP1146" s="253"/>
      <c r="ERQ1146" s="253"/>
      <c r="ERR1146" s="253"/>
      <c r="ERS1146" s="253"/>
      <c r="ERT1146" s="253"/>
      <c r="ERU1146" s="253"/>
      <c r="ERV1146" s="253"/>
      <c r="ERW1146" s="253"/>
      <c r="ERX1146" s="253"/>
      <c r="ERY1146" s="253"/>
      <c r="ERZ1146" s="253"/>
      <c r="ESA1146" s="253"/>
      <c r="ESB1146" s="253"/>
      <c r="ESC1146" s="253"/>
      <c r="ESD1146" s="253"/>
      <c r="ESE1146" s="253"/>
      <c r="ESF1146" s="253"/>
      <c r="ESG1146" s="253"/>
      <c r="ESH1146" s="253"/>
      <c r="ESI1146" s="253"/>
      <c r="ESJ1146" s="253"/>
      <c r="ESK1146" s="253"/>
      <c r="ESL1146" s="253"/>
      <c r="ESM1146" s="253"/>
      <c r="ESN1146" s="253"/>
      <c r="ESO1146" s="253"/>
      <c r="ESP1146" s="253"/>
      <c r="ESQ1146" s="253"/>
      <c r="ESR1146" s="253"/>
      <c r="ESS1146" s="253"/>
      <c r="EST1146" s="253"/>
      <c r="ESU1146" s="253"/>
      <c r="ESV1146" s="253"/>
      <c r="ESW1146" s="253"/>
      <c r="ESX1146" s="253"/>
      <c r="ESY1146" s="253"/>
      <c r="ESZ1146" s="253"/>
      <c r="ETA1146" s="253"/>
      <c r="ETB1146" s="253"/>
      <c r="ETC1146" s="253"/>
      <c r="ETD1146" s="253"/>
      <c r="ETE1146" s="253"/>
      <c r="ETF1146" s="253"/>
      <c r="ETG1146" s="253"/>
      <c r="ETH1146" s="253"/>
      <c r="ETI1146" s="253"/>
      <c r="ETJ1146" s="253"/>
      <c r="ETK1146" s="253"/>
      <c r="ETL1146" s="253"/>
      <c r="ETM1146" s="253"/>
      <c r="ETN1146" s="253"/>
      <c r="ETO1146" s="253"/>
      <c r="ETP1146" s="253"/>
      <c r="ETQ1146" s="253"/>
      <c r="ETR1146" s="253"/>
      <c r="ETS1146" s="253"/>
      <c r="ETT1146" s="253"/>
      <c r="ETU1146" s="253"/>
      <c r="ETV1146" s="253"/>
      <c r="ETW1146" s="253"/>
      <c r="ETX1146" s="253"/>
      <c r="ETY1146" s="253"/>
      <c r="ETZ1146" s="253"/>
      <c r="EUA1146" s="253"/>
      <c r="EUB1146" s="253"/>
      <c r="EUC1146" s="253"/>
      <c r="EUD1146" s="253"/>
      <c r="EUE1146" s="253"/>
      <c r="EUF1146" s="253"/>
      <c r="EUG1146" s="253"/>
      <c r="EUH1146" s="253"/>
      <c r="EUI1146" s="253"/>
      <c r="EUJ1146" s="253"/>
      <c r="EUK1146" s="253"/>
      <c r="EUL1146" s="253"/>
      <c r="EUM1146" s="253"/>
      <c r="EUN1146" s="253"/>
      <c r="EUO1146" s="253"/>
      <c r="EUP1146" s="253"/>
      <c r="EUQ1146" s="253"/>
      <c r="EUR1146" s="253"/>
      <c r="EUS1146" s="253"/>
      <c r="EUT1146" s="253"/>
      <c r="EUU1146" s="253"/>
      <c r="EUV1146" s="253"/>
      <c r="EUW1146" s="253"/>
      <c r="EUX1146" s="253"/>
      <c r="EUY1146" s="253"/>
      <c r="EUZ1146" s="253"/>
      <c r="EVA1146" s="253"/>
      <c r="EVB1146" s="253"/>
      <c r="EVC1146" s="253"/>
      <c r="EVD1146" s="253"/>
      <c r="EVE1146" s="253"/>
      <c r="EVF1146" s="253"/>
      <c r="EVG1146" s="253"/>
      <c r="EVH1146" s="253"/>
      <c r="EVI1146" s="253"/>
      <c r="EVJ1146" s="253"/>
      <c r="EVK1146" s="253"/>
      <c r="EVL1146" s="253"/>
      <c r="EVM1146" s="253"/>
      <c r="EVN1146" s="253"/>
      <c r="EVO1146" s="253"/>
      <c r="EVP1146" s="253"/>
      <c r="EVQ1146" s="253"/>
      <c r="EVR1146" s="253"/>
      <c r="EVS1146" s="253"/>
      <c r="EVT1146" s="253"/>
      <c r="EVU1146" s="253"/>
      <c r="EVV1146" s="253"/>
      <c r="EVW1146" s="253"/>
      <c r="EVX1146" s="253"/>
      <c r="EVY1146" s="253"/>
      <c r="EVZ1146" s="253"/>
      <c r="EWA1146" s="253"/>
      <c r="EWB1146" s="253"/>
      <c r="EWC1146" s="253"/>
      <c r="EWD1146" s="253"/>
      <c r="EWE1146" s="253"/>
      <c r="EWF1146" s="253"/>
      <c r="EWG1146" s="253"/>
      <c r="EWH1146" s="253"/>
      <c r="EWI1146" s="253"/>
      <c r="EWJ1146" s="253"/>
      <c r="EWK1146" s="253"/>
      <c r="EWL1146" s="253"/>
      <c r="EWM1146" s="253"/>
      <c r="EWN1146" s="253"/>
      <c r="EWO1146" s="253"/>
      <c r="EWP1146" s="253"/>
      <c r="EWQ1146" s="253"/>
      <c r="EWR1146" s="253"/>
      <c r="EWS1146" s="253"/>
      <c r="EWT1146" s="253"/>
      <c r="EWU1146" s="253"/>
      <c r="EWV1146" s="253"/>
      <c r="EWW1146" s="253"/>
      <c r="EWX1146" s="253"/>
      <c r="EWY1146" s="253"/>
      <c r="EWZ1146" s="253"/>
      <c r="EXA1146" s="253"/>
      <c r="EXB1146" s="253"/>
      <c r="EXC1146" s="253"/>
      <c r="EXD1146" s="253"/>
      <c r="EXE1146" s="253"/>
      <c r="EXF1146" s="253"/>
      <c r="EXG1146" s="253"/>
      <c r="EXH1146" s="253"/>
      <c r="EXI1146" s="253"/>
      <c r="EXJ1146" s="253"/>
      <c r="EXK1146" s="253"/>
      <c r="EXL1146" s="253"/>
      <c r="EXM1146" s="253"/>
      <c r="EXN1146" s="253"/>
      <c r="EXO1146" s="253"/>
      <c r="EXP1146" s="253"/>
      <c r="EXQ1146" s="253"/>
      <c r="EXR1146" s="253"/>
      <c r="EXS1146" s="253"/>
      <c r="EXT1146" s="253"/>
      <c r="EXU1146" s="253"/>
      <c r="EXV1146" s="253"/>
      <c r="EXW1146" s="253"/>
      <c r="EXX1146" s="253"/>
      <c r="EXY1146" s="253"/>
      <c r="EXZ1146" s="253"/>
      <c r="EYA1146" s="253"/>
      <c r="EYB1146" s="253"/>
      <c r="EYC1146" s="253"/>
      <c r="EYD1146" s="253"/>
      <c r="EYE1146" s="253"/>
      <c r="EYF1146" s="253"/>
      <c r="EYG1146" s="253"/>
      <c r="EYH1146" s="253"/>
      <c r="EYI1146" s="253"/>
      <c r="EYJ1146" s="253"/>
      <c r="EYK1146" s="253"/>
      <c r="EYL1146" s="253"/>
      <c r="EYM1146" s="253"/>
      <c r="EYN1146" s="253"/>
      <c r="EYO1146" s="253"/>
      <c r="EYP1146" s="253"/>
      <c r="EYQ1146" s="253"/>
      <c r="EYR1146" s="253"/>
      <c r="EYS1146" s="253"/>
      <c r="EYT1146" s="253"/>
      <c r="EYU1146" s="253"/>
      <c r="EYV1146" s="253"/>
      <c r="EYW1146" s="253"/>
      <c r="EYX1146" s="253"/>
      <c r="EYY1146" s="253"/>
      <c r="EYZ1146" s="253"/>
      <c r="EZA1146" s="253"/>
      <c r="EZB1146" s="253"/>
      <c r="EZC1146" s="253"/>
      <c r="EZD1146" s="253"/>
      <c r="EZE1146" s="253"/>
      <c r="EZF1146" s="253"/>
      <c r="EZG1146" s="253"/>
      <c r="EZH1146" s="253"/>
      <c r="EZI1146" s="253"/>
      <c r="EZJ1146" s="253"/>
      <c r="EZK1146" s="253"/>
      <c r="EZL1146" s="253"/>
      <c r="EZM1146" s="253"/>
      <c r="EZN1146" s="253"/>
      <c r="EZO1146" s="253"/>
      <c r="EZP1146" s="253"/>
      <c r="EZQ1146" s="253"/>
      <c r="EZR1146" s="253"/>
      <c r="EZS1146" s="253"/>
      <c r="EZT1146" s="253"/>
      <c r="EZU1146" s="253"/>
      <c r="EZV1146" s="253"/>
      <c r="EZW1146" s="253"/>
      <c r="EZX1146" s="253"/>
      <c r="EZY1146" s="253"/>
      <c r="EZZ1146" s="253"/>
      <c r="FAA1146" s="253"/>
      <c r="FAB1146" s="253"/>
      <c r="FAC1146" s="253"/>
      <c r="FAD1146" s="253"/>
      <c r="FAE1146" s="253"/>
      <c r="FAF1146" s="253"/>
      <c r="FAG1146" s="253"/>
      <c r="FAH1146" s="253"/>
      <c r="FAI1146" s="253"/>
      <c r="FAJ1146" s="253"/>
      <c r="FAK1146" s="253"/>
      <c r="FAL1146" s="253"/>
      <c r="FAM1146" s="253"/>
      <c r="FAN1146" s="253"/>
      <c r="FAO1146" s="253"/>
      <c r="FAP1146" s="253"/>
      <c r="FAQ1146" s="253"/>
      <c r="FAR1146" s="253"/>
      <c r="FAS1146" s="253"/>
      <c r="FAT1146" s="253"/>
      <c r="FAU1146" s="253"/>
      <c r="FAV1146" s="253"/>
      <c r="FAW1146" s="253"/>
      <c r="FAX1146" s="253"/>
      <c r="FAY1146" s="253"/>
      <c r="FAZ1146" s="253"/>
      <c r="FBA1146" s="253"/>
      <c r="FBB1146" s="253"/>
      <c r="FBC1146" s="253"/>
      <c r="FBD1146" s="253"/>
      <c r="FBE1146" s="253"/>
      <c r="FBF1146" s="253"/>
      <c r="FBG1146" s="253"/>
      <c r="FBH1146" s="253"/>
      <c r="FBI1146" s="253"/>
      <c r="FBJ1146" s="253"/>
      <c r="FBK1146" s="253"/>
      <c r="FBL1146" s="253"/>
      <c r="FBM1146" s="253"/>
      <c r="FBN1146" s="253"/>
      <c r="FBO1146" s="253"/>
      <c r="FBP1146" s="253"/>
      <c r="FBQ1146" s="253"/>
      <c r="FBR1146" s="253"/>
      <c r="FBS1146" s="253"/>
      <c r="FBT1146" s="253"/>
      <c r="FBU1146" s="253"/>
      <c r="FBV1146" s="253"/>
      <c r="FBW1146" s="253"/>
      <c r="FBX1146" s="253"/>
      <c r="FBY1146" s="253"/>
      <c r="FBZ1146" s="253"/>
      <c r="FCA1146" s="253"/>
      <c r="FCB1146" s="253"/>
      <c r="FCC1146" s="253"/>
      <c r="FCD1146" s="253"/>
      <c r="FCE1146" s="253"/>
      <c r="FCF1146" s="253"/>
      <c r="FCG1146" s="253"/>
      <c r="FCH1146" s="253"/>
      <c r="FCI1146" s="253"/>
      <c r="FCJ1146" s="253"/>
      <c r="FCK1146" s="253"/>
      <c r="FCL1146" s="253"/>
      <c r="FCM1146" s="253"/>
      <c r="FCN1146" s="253"/>
      <c r="FCO1146" s="253"/>
      <c r="FCP1146" s="253"/>
      <c r="FCQ1146" s="253"/>
      <c r="FCR1146" s="253"/>
      <c r="FCS1146" s="253"/>
      <c r="FCT1146" s="253"/>
      <c r="FCU1146" s="253"/>
      <c r="FCV1146" s="253"/>
      <c r="FCW1146" s="253"/>
      <c r="FCX1146" s="253"/>
      <c r="FCY1146" s="253"/>
      <c r="FCZ1146" s="253"/>
      <c r="FDA1146" s="253"/>
      <c r="FDB1146" s="253"/>
      <c r="FDC1146" s="253"/>
      <c r="FDD1146" s="253"/>
      <c r="FDE1146" s="253"/>
      <c r="FDF1146" s="253"/>
      <c r="FDG1146" s="253"/>
      <c r="FDH1146" s="253"/>
      <c r="FDI1146" s="253"/>
      <c r="FDJ1146" s="253"/>
      <c r="FDK1146" s="253"/>
      <c r="FDL1146" s="253"/>
      <c r="FDM1146" s="253"/>
      <c r="FDN1146" s="253"/>
      <c r="FDO1146" s="253"/>
      <c r="FDP1146" s="253"/>
      <c r="FDQ1146" s="253"/>
      <c r="FDR1146" s="253"/>
      <c r="FDS1146" s="253"/>
      <c r="FDT1146" s="253"/>
      <c r="FDU1146" s="253"/>
      <c r="FDV1146" s="253"/>
      <c r="FDW1146" s="253"/>
      <c r="FDX1146" s="253"/>
      <c r="FDY1146" s="253"/>
      <c r="FDZ1146" s="253"/>
      <c r="FEA1146" s="253"/>
      <c r="FEB1146" s="253"/>
      <c r="FEC1146" s="253"/>
      <c r="FED1146" s="253"/>
      <c r="FEE1146" s="253"/>
      <c r="FEF1146" s="253"/>
      <c r="FEG1146" s="253"/>
      <c r="FEH1146" s="253"/>
      <c r="FEI1146" s="253"/>
      <c r="FEJ1146" s="253"/>
      <c r="FEK1146" s="253"/>
      <c r="FEL1146" s="253"/>
      <c r="FEM1146" s="253"/>
      <c r="FEN1146" s="253"/>
      <c r="FEO1146" s="253"/>
      <c r="FEP1146" s="253"/>
      <c r="FEQ1146" s="253"/>
      <c r="FER1146" s="253"/>
      <c r="FES1146" s="253"/>
      <c r="FET1146" s="253"/>
      <c r="FEU1146" s="253"/>
      <c r="FEV1146" s="253"/>
      <c r="FEW1146" s="253"/>
      <c r="FEX1146" s="253"/>
      <c r="FEY1146" s="253"/>
      <c r="FEZ1146" s="253"/>
      <c r="FFA1146" s="253"/>
      <c r="FFB1146" s="253"/>
      <c r="FFC1146" s="253"/>
      <c r="FFD1146" s="253"/>
      <c r="FFE1146" s="253"/>
      <c r="FFF1146" s="253"/>
      <c r="FFG1146" s="253"/>
      <c r="FFH1146" s="253"/>
      <c r="FFI1146" s="253"/>
      <c r="FFJ1146" s="253"/>
      <c r="FFK1146" s="253"/>
      <c r="FFL1146" s="253"/>
      <c r="FFM1146" s="253"/>
      <c r="FFN1146" s="253"/>
      <c r="FFO1146" s="253"/>
      <c r="FFP1146" s="253"/>
      <c r="FFQ1146" s="253"/>
      <c r="FFR1146" s="253"/>
      <c r="FFS1146" s="253"/>
      <c r="FFT1146" s="253"/>
      <c r="FFU1146" s="253"/>
      <c r="FFV1146" s="253"/>
      <c r="FFW1146" s="253"/>
      <c r="FFX1146" s="253"/>
      <c r="FFY1146" s="253"/>
      <c r="FFZ1146" s="253"/>
      <c r="FGA1146" s="253"/>
      <c r="FGB1146" s="253"/>
      <c r="FGC1146" s="253"/>
      <c r="FGD1146" s="253"/>
      <c r="FGE1146" s="253"/>
      <c r="FGF1146" s="253"/>
      <c r="FGG1146" s="253"/>
      <c r="FGH1146" s="253"/>
      <c r="FGI1146" s="253"/>
      <c r="FGJ1146" s="253"/>
      <c r="FGK1146" s="253"/>
      <c r="FGL1146" s="253"/>
      <c r="FGM1146" s="253"/>
      <c r="FGN1146" s="253"/>
      <c r="FGO1146" s="253"/>
      <c r="FGP1146" s="253"/>
      <c r="FGQ1146" s="253"/>
      <c r="FGR1146" s="253"/>
      <c r="FGS1146" s="253"/>
      <c r="FGT1146" s="253"/>
      <c r="FGU1146" s="253"/>
      <c r="FGV1146" s="253"/>
      <c r="FGW1146" s="253"/>
      <c r="FGX1146" s="253"/>
      <c r="FGY1146" s="253"/>
      <c r="FGZ1146" s="253"/>
      <c r="FHA1146" s="253"/>
      <c r="FHB1146" s="253"/>
      <c r="FHC1146" s="253"/>
      <c r="FHD1146" s="253"/>
      <c r="FHE1146" s="253"/>
      <c r="FHF1146" s="253"/>
      <c r="FHG1146" s="253"/>
      <c r="FHH1146" s="253"/>
      <c r="FHI1146" s="253"/>
      <c r="FHJ1146" s="253"/>
      <c r="FHK1146" s="253"/>
      <c r="FHL1146" s="253"/>
      <c r="FHM1146" s="253"/>
      <c r="FHN1146" s="253"/>
      <c r="FHO1146" s="253"/>
      <c r="FHP1146" s="253"/>
      <c r="FHQ1146" s="253"/>
      <c r="FHR1146" s="253"/>
      <c r="FHS1146" s="253"/>
      <c r="FHT1146" s="253"/>
      <c r="FHU1146" s="253"/>
      <c r="FHV1146" s="253"/>
      <c r="FHW1146" s="253"/>
      <c r="FHX1146" s="253"/>
      <c r="FHY1146" s="253"/>
      <c r="FHZ1146" s="253"/>
      <c r="FIA1146" s="253"/>
      <c r="FIB1146" s="253"/>
      <c r="FIC1146" s="253"/>
      <c r="FID1146" s="253"/>
      <c r="FIE1146" s="253"/>
      <c r="FIF1146" s="253"/>
      <c r="FIG1146" s="253"/>
      <c r="FIH1146" s="253"/>
      <c r="FII1146" s="253"/>
      <c r="FIJ1146" s="253"/>
      <c r="FIK1146" s="253"/>
      <c r="FIL1146" s="253"/>
      <c r="FIM1146" s="253"/>
      <c r="FIN1146" s="253"/>
      <c r="FIO1146" s="253"/>
      <c r="FIP1146" s="253"/>
      <c r="FIQ1146" s="253"/>
      <c r="FIR1146" s="253"/>
      <c r="FIS1146" s="253"/>
      <c r="FIT1146" s="253"/>
      <c r="FIU1146" s="253"/>
      <c r="FIV1146" s="253"/>
      <c r="FIW1146" s="253"/>
      <c r="FIX1146" s="253"/>
      <c r="FIY1146" s="253"/>
      <c r="FIZ1146" s="253"/>
      <c r="FJA1146" s="253"/>
      <c r="FJB1146" s="253"/>
      <c r="FJC1146" s="253"/>
      <c r="FJD1146" s="253"/>
      <c r="FJE1146" s="253"/>
      <c r="FJF1146" s="253"/>
      <c r="FJG1146" s="253"/>
      <c r="FJH1146" s="253"/>
      <c r="FJI1146" s="253"/>
      <c r="FJJ1146" s="253"/>
      <c r="FJK1146" s="253"/>
      <c r="FJL1146" s="253"/>
      <c r="FJM1146" s="253"/>
      <c r="FJN1146" s="253"/>
      <c r="FJO1146" s="253"/>
      <c r="FJP1146" s="253"/>
      <c r="FJQ1146" s="253"/>
      <c r="FJR1146" s="253"/>
      <c r="FJS1146" s="253"/>
      <c r="FJT1146" s="253"/>
      <c r="FJU1146" s="253"/>
      <c r="FJV1146" s="253"/>
      <c r="FJW1146" s="253"/>
      <c r="FJX1146" s="253"/>
      <c r="FJY1146" s="253"/>
      <c r="FJZ1146" s="253"/>
      <c r="FKA1146" s="253"/>
      <c r="FKB1146" s="253"/>
      <c r="FKC1146" s="253"/>
      <c r="FKD1146" s="253"/>
      <c r="FKE1146" s="253"/>
      <c r="FKF1146" s="253"/>
      <c r="FKG1146" s="253"/>
      <c r="FKH1146" s="253"/>
      <c r="FKI1146" s="253"/>
      <c r="FKJ1146" s="253"/>
      <c r="FKK1146" s="253"/>
      <c r="FKL1146" s="253"/>
      <c r="FKM1146" s="253"/>
      <c r="FKN1146" s="253"/>
      <c r="FKO1146" s="253"/>
      <c r="FKP1146" s="253"/>
      <c r="FKQ1146" s="253"/>
      <c r="FKR1146" s="253"/>
      <c r="FKS1146" s="253"/>
      <c r="FKT1146" s="253"/>
      <c r="FKU1146" s="253"/>
      <c r="FKV1146" s="253"/>
      <c r="FKW1146" s="253"/>
      <c r="FKX1146" s="253"/>
      <c r="FKY1146" s="253"/>
      <c r="FKZ1146" s="253"/>
      <c r="FLA1146" s="253"/>
      <c r="FLB1146" s="253"/>
      <c r="FLC1146" s="253"/>
      <c r="FLD1146" s="253"/>
      <c r="FLE1146" s="253"/>
      <c r="FLF1146" s="253"/>
      <c r="FLG1146" s="253"/>
      <c r="FLH1146" s="253"/>
      <c r="FLI1146" s="253"/>
      <c r="FLJ1146" s="253"/>
      <c r="FLK1146" s="253"/>
      <c r="FLL1146" s="253"/>
      <c r="FLM1146" s="253"/>
      <c r="FLN1146" s="253"/>
      <c r="FLO1146" s="253"/>
      <c r="FLP1146" s="253"/>
      <c r="FLQ1146" s="253"/>
      <c r="FLR1146" s="253"/>
      <c r="FLS1146" s="253"/>
      <c r="FLT1146" s="253"/>
      <c r="FLU1146" s="253"/>
      <c r="FLV1146" s="253"/>
      <c r="FLW1146" s="253"/>
      <c r="FLX1146" s="253"/>
      <c r="FLY1146" s="253"/>
      <c r="FLZ1146" s="253"/>
      <c r="FMA1146" s="253"/>
      <c r="FMB1146" s="253"/>
      <c r="FMC1146" s="253"/>
      <c r="FMD1146" s="253"/>
      <c r="FME1146" s="253"/>
      <c r="FMF1146" s="253"/>
      <c r="FMG1146" s="253"/>
      <c r="FMH1146" s="253"/>
      <c r="FMI1146" s="253"/>
      <c r="FMJ1146" s="253"/>
      <c r="FMK1146" s="253"/>
      <c r="FML1146" s="253"/>
      <c r="FMM1146" s="253"/>
      <c r="FMN1146" s="253"/>
      <c r="FMO1146" s="253"/>
      <c r="FMP1146" s="253"/>
      <c r="FMQ1146" s="253"/>
      <c r="FMR1146" s="253"/>
      <c r="FMS1146" s="253"/>
      <c r="FMT1146" s="253"/>
      <c r="FMU1146" s="253"/>
      <c r="FMV1146" s="253"/>
      <c r="FMW1146" s="253"/>
      <c r="FMX1146" s="253"/>
      <c r="FMY1146" s="253"/>
      <c r="FMZ1146" s="253"/>
      <c r="FNA1146" s="253"/>
      <c r="FNB1146" s="253"/>
      <c r="FNC1146" s="253"/>
      <c r="FND1146" s="253"/>
      <c r="FNE1146" s="253"/>
      <c r="FNF1146" s="253"/>
      <c r="FNG1146" s="253"/>
      <c r="FNH1146" s="253"/>
      <c r="FNI1146" s="253"/>
      <c r="FNJ1146" s="253"/>
      <c r="FNK1146" s="253"/>
      <c r="FNL1146" s="253"/>
      <c r="FNM1146" s="253"/>
      <c r="FNN1146" s="253"/>
      <c r="FNO1146" s="253"/>
      <c r="FNP1146" s="253"/>
      <c r="FNQ1146" s="253"/>
      <c r="FNR1146" s="253"/>
      <c r="FNS1146" s="253"/>
      <c r="FNT1146" s="253"/>
      <c r="FNU1146" s="253"/>
      <c r="FNV1146" s="253"/>
      <c r="FNW1146" s="253"/>
      <c r="FNX1146" s="253"/>
      <c r="FNY1146" s="253"/>
      <c r="FNZ1146" s="253"/>
      <c r="FOA1146" s="253"/>
      <c r="FOB1146" s="253"/>
      <c r="FOC1146" s="253"/>
      <c r="FOD1146" s="253"/>
      <c r="FOE1146" s="253"/>
      <c r="FOF1146" s="253"/>
      <c r="FOG1146" s="253"/>
      <c r="FOH1146" s="253"/>
      <c r="FOI1146" s="253"/>
      <c r="FOJ1146" s="253"/>
      <c r="FOK1146" s="253"/>
      <c r="FOL1146" s="253"/>
      <c r="FOM1146" s="253"/>
      <c r="FON1146" s="253"/>
      <c r="FOO1146" s="253"/>
      <c r="FOP1146" s="253"/>
      <c r="FOQ1146" s="253"/>
      <c r="FOR1146" s="253"/>
      <c r="FOS1146" s="253"/>
      <c r="FOT1146" s="253"/>
      <c r="FOU1146" s="253"/>
      <c r="FOV1146" s="253"/>
      <c r="FOW1146" s="253"/>
      <c r="FOX1146" s="253"/>
      <c r="FOY1146" s="253"/>
      <c r="FOZ1146" s="253"/>
      <c r="FPA1146" s="253"/>
      <c r="FPB1146" s="253"/>
      <c r="FPC1146" s="253"/>
      <c r="FPD1146" s="253"/>
      <c r="FPE1146" s="253"/>
      <c r="FPF1146" s="253"/>
      <c r="FPG1146" s="253"/>
      <c r="FPH1146" s="253"/>
      <c r="FPI1146" s="253"/>
      <c r="FPJ1146" s="253"/>
      <c r="FPK1146" s="253"/>
      <c r="FPL1146" s="253"/>
      <c r="FPM1146" s="253"/>
      <c r="FPN1146" s="253"/>
      <c r="FPO1146" s="253"/>
      <c r="FPP1146" s="253"/>
      <c r="FPQ1146" s="253"/>
      <c r="FPR1146" s="253"/>
      <c r="FPS1146" s="253"/>
      <c r="FPT1146" s="253"/>
      <c r="FPU1146" s="253"/>
      <c r="FPV1146" s="253"/>
      <c r="FPW1146" s="253"/>
      <c r="FPX1146" s="253"/>
      <c r="FPY1146" s="253"/>
      <c r="FPZ1146" s="253"/>
      <c r="FQA1146" s="253"/>
      <c r="FQB1146" s="253"/>
      <c r="FQC1146" s="253"/>
      <c r="FQD1146" s="253"/>
      <c r="FQE1146" s="253"/>
      <c r="FQF1146" s="253"/>
      <c r="FQG1146" s="253"/>
      <c r="FQH1146" s="253"/>
      <c r="FQI1146" s="253"/>
      <c r="FQJ1146" s="253"/>
      <c r="FQK1146" s="253"/>
      <c r="FQL1146" s="253"/>
      <c r="FQM1146" s="253"/>
      <c r="FQN1146" s="253"/>
      <c r="FQO1146" s="253"/>
      <c r="FQP1146" s="253"/>
      <c r="FQQ1146" s="253"/>
      <c r="FQR1146" s="253"/>
      <c r="FQS1146" s="253"/>
      <c r="FQT1146" s="253"/>
      <c r="FQU1146" s="253"/>
      <c r="FQV1146" s="253"/>
      <c r="FQW1146" s="253"/>
      <c r="FQX1146" s="253"/>
      <c r="FQY1146" s="253"/>
      <c r="FQZ1146" s="253"/>
      <c r="FRA1146" s="253"/>
      <c r="FRB1146" s="253"/>
      <c r="FRC1146" s="253"/>
      <c r="FRD1146" s="253"/>
      <c r="FRE1146" s="253"/>
      <c r="FRF1146" s="253"/>
      <c r="FRG1146" s="253"/>
      <c r="FRH1146" s="253"/>
      <c r="FRI1146" s="253"/>
      <c r="FRJ1146" s="253"/>
      <c r="FRK1146" s="253"/>
      <c r="FRL1146" s="253"/>
      <c r="FRM1146" s="253"/>
      <c r="FRN1146" s="253"/>
      <c r="FRO1146" s="253"/>
      <c r="FRP1146" s="253"/>
      <c r="FRQ1146" s="253"/>
      <c r="FRR1146" s="253"/>
      <c r="FRS1146" s="253"/>
      <c r="FRT1146" s="253"/>
      <c r="FRU1146" s="253"/>
      <c r="FRV1146" s="253"/>
      <c r="FRW1146" s="253"/>
      <c r="FRX1146" s="253"/>
      <c r="FRY1146" s="253"/>
      <c r="FRZ1146" s="253"/>
      <c r="FSA1146" s="253"/>
      <c r="FSB1146" s="253"/>
      <c r="FSC1146" s="253"/>
      <c r="FSD1146" s="253"/>
      <c r="FSE1146" s="253"/>
      <c r="FSF1146" s="253"/>
      <c r="FSG1146" s="253"/>
      <c r="FSH1146" s="253"/>
      <c r="FSI1146" s="253"/>
      <c r="FSJ1146" s="253"/>
      <c r="FSK1146" s="253"/>
      <c r="FSL1146" s="253"/>
      <c r="FSM1146" s="253"/>
      <c r="FSN1146" s="253"/>
      <c r="FSO1146" s="253"/>
      <c r="FSP1146" s="253"/>
      <c r="FSQ1146" s="253"/>
      <c r="FSR1146" s="253"/>
      <c r="FSS1146" s="253"/>
      <c r="FST1146" s="253"/>
      <c r="FSU1146" s="253"/>
      <c r="FSV1146" s="253"/>
      <c r="FSW1146" s="253"/>
      <c r="FSX1146" s="253"/>
      <c r="FSY1146" s="253"/>
      <c r="FSZ1146" s="253"/>
      <c r="FTA1146" s="253"/>
      <c r="FTB1146" s="253"/>
      <c r="FTC1146" s="253"/>
      <c r="FTD1146" s="253"/>
      <c r="FTE1146" s="253"/>
      <c r="FTF1146" s="253"/>
      <c r="FTG1146" s="253"/>
      <c r="FTH1146" s="253"/>
      <c r="FTI1146" s="253"/>
      <c r="FTJ1146" s="253"/>
      <c r="FTK1146" s="253"/>
      <c r="FTL1146" s="253"/>
      <c r="FTM1146" s="253"/>
      <c r="FTN1146" s="253"/>
      <c r="FTO1146" s="253"/>
      <c r="FTP1146" s="253"/>
      <c r="FTQ1146" s="253"/>
      <c r="FTR1146" s="253"/>
      <c r="FTS1146" s="253"/>
      <c r="FTT1146" s="253"/>
      <c r="FTU1146" s="253"/>
      <c r="FTV1146" s="253"/>
      <c r="FTW1146" s="253"/>
      <c r="FTX1146" s="253"/>
      <c r="FTY1146" s="253"/>
      <c r="FTZ1146" s="253"/>
      <c r="FUA1146" s="253"/>
      <c r="FUB1146" s="253"/>
      <c r="FUC1146" s="253"/>
      <c r="FUD1146" s="253"/>
      <c r="FUE1146" s="253"/>
      <c r="FUF1146" s="253"/>
      <c r="FUG1146" s="253"/>
      <c r="FUH1146" s="253"/>
      <c r="FUI1146" s="253"/>
      <c r="FUJ1146" s="253"/>
      <c r="FUK1146" s="253"/>
      <c r="FUL1146" s="253"/>
      <c r="FUM1146" s="253"/>
      <c r="FUN1146" s="253"/>
      <c r="FUO1146" s="253"/>
      <c r="FUP1146" s="253"/>
      <c r="FUQ1146" s="253"/>
      <c r="FUR1146" s="253"/>
      <c r="FUS1146" s="253"/>
      <c r="FUT1146" s="253"/>
      <c r="FUU1146" s="253"/>
      <c r="FUV1146" s="253"/>
      <c r="FUW1146" s="253"/>
      <c r="FUX1146" s="253"/>
      <c r="FUY1146" s="253"/>
      <c r="FUZ1146" s="253"/>
      <c r="FVA1146" s="253"/>
      <c r="FVB1146" s="253"/>
      <c r="FVC1146" s="253"/>
      <c r="FVD1146" s="253"/>
      <c r="FVE1146" s="253"/>
      <c r="FVF1146" s="253"/>
      <c r="FVG1146" s="253"/>
      <c r="FVH1146" s="253"/>
      <c r="FVI1146" s="253"/>
      <c r="FVJ1146" s="253"/>
      <c r="FVK1146" s="253"/>
      <c r="FVL1146" s="253"/>
      <c r="FVM1146" s="253"/>
      <c r="FVN1146" s="253"/>
      <c r="FVO1146" s="253"/>
      <c r="FVP1146" s="253"/>
      <c r="FVQ1146" s="253"/>
      <c r="FVR1146" s="253"/>
      <c r="FVS1146" s="253"/>
      <c r="FVT1146" s="253"/>
      <c r="FVU1146" s="253"/>
      <c r="FVV1146" s="253"/>
      <c r="FVW1146" s="253"/>
      <c r="FVX1146" s="253"/>
      <c r="FVY1146" s="253"/>
      <c r="FVZ1146" s="253"/>
      <c r="FWA1146" s="253"/>
      <c r="FWB1146" s="253"/>
      <c r="FWC1146" s="253"/>
      <c r="FWD1146" s="253"/>
      <c r="FWE1146" s="253"/>
      <c r="FWF1146" s="253"/>
      <c r="FWG1146" s="253"/>
      <c r="FWH1146" s="253"/>
      <c r="FWI1146" s="253"/>
      <c r="FWJ1146" s="253"/>
      <c r="FWK1146" s="253"/>
      <c r="FWL1146" s="253"/>
      <c r="FWM1146" s="253"/>
      <c r="FWN1146" s="253"/>
      <c r="FWO1146" s="253"/>
      <c r="FWP1146" s="253"/>
      <c r="FWQ1146" s="253"/>
      <c r="FWR1146" s="253"/>
      <c r="FWS1146" s="253"/>
      <c r="FWT1146" s="253"/>
      <c r="FWU1146" s="253"/>
      <c r="FWV1146" s="253"/>
      <c r="FWW1146" s="253"/>
      <c r="FWX1146" s="253"/>
      <c r="FWY1146" s="253"/>
      <c r="FWZ1146" s="253"/>
      <c r="FXA1146" s="253"/>
      <c r="FXB1146" s="253"/>
      <c r="FXC1146" s="253"/>
      <c r="FXD1146" s="253"/>
      <c r="FXE1146" s="253"/>
      <c r="FXF1146" s="253"/>
      <c r="FXG1146" s="253"/>
      <c r="FXH1146" s="253"/>
      <c r="FXI1146" s="253"/>
      <c r="FXJ1146" s="253"/>
      <c r="FXK1146" s="253"/>
      <c r="FXL1146" s="253"/>
      <c r="FXM1146" s="253"/>
      <c r="FXN1146" s="253"/>
      <c r="FXO1146" s="253"/>
      <c r="FXP1146" s="253"/>
      <c r="FXQ1146" s="253"/>
      <c r="FXR1146" s="253"/>
      <c r="FXS1146" s="253"/>
      <c r="FXT1146" s="253"/>
      <c r="FXU1146" s="253"/>
      <c r="FXV1146" s="253"/>
      <c r="FXW1146" s="253"/>
      <c r="FXX1146" s="253"/>
      <c r="FXY1146" s="253"/>
      <c r="FXZ1146" s="253"/>
      <c r="FYA1146" s="253"/>
      <c r="FYB1146" s="253"/>
      <c r="FYC1146" s="253"/>
      <c r="FYD1146" s="253"/>
      <c r="FYE1146" s="253"/>
      <c r="FYF1146" s="253"/>
      <c r="FYG1146" s="253"/>
      <c r="FYH1146" s="253"/>
      <c r="FYI1146" s="253"/>
      <c r="FYJ1146" s="253"/>
      <c r="FYK1146" s="253"/>
      <c r="FYL1146" s="253"/>
      <c r="FYM1146" s="253"/>
      <c r="FYN1146" s="253"/>
      <c r="FYO1146" s="253"/>
      <c r="FYP1146" s="253"/>
      <c r="FYQ1146" s="253"/>
      <c r="FYR1146" s="253"/>
      <c r="FYS1146" s="253"/>
      <c r="FYT1146" s="253"/>
      <c r="FYU1146" s="253"/>
      <c r="FYV1146" s="253"/>
      <c r="FYW1146" s="253"/>
      <c r="FYX1146" s="253"/>
      <c r="FYY1146" s="253"/>
      <c r="FYZ1146" s="253"/>
      <c r="FZA1146" s="253"/>
      <c r="FZB1146" s="253"/>
      <c r="FZC1146" s="253"/>
      <c r="FZD1146" s="253"/>
      <c r="FZE1146" s="253"/>
      <c r="FZF1146" s="253"/>
      <c r="FZG1146" s="253"/>
      <c r="FZH1146" s="253"/>
      <c r="FZI1146" s="253"/>
      <c r="FZJ1146" s="253"/>
      <c r="FZK1146" s="253"/>
      <c r="FZL1146" s="253"/>
      <c r="FZM1146" s="253"/>
      <c r="FZN1146" s="253"/>
      <c r="FZO1146" s="253"/>
      <c r="FZP1146" s="253"/>
      <c r="FZQ1146" s="253"/>
      <c r="FZR1146" s="253"/>
      <c r="FZS1146" s="253"/>
      <c r="FZT1146" s="253"/>
      <c r="FZU1146" s="253"/>
      <c r="FZV1146" s="253"/>
      <c r="FZW1146" s="253"/>
      <c r="FZX1146" s="253"/>
      <c r="FZY1146" s="253"/>
      <c r="FZZ1146" s="253"/>
      <c r="GAA1146" s="253"/>
      <c r="GAB1146" s="253"/>
      <c r="GAC1146" s="253"/>
      <c r="GAD1146" s="253"/>
      <c r="GAE1146" s="253"/>
      <c r="GAF1146" s="253"/>
      <c r="GAG1146" s="253"/>
      <c r="GAH1146" s="253"/>
      <c r="GAI1146" s="253"/>
      <c r="GAJ1146" s="253"/>
      <c r="GAK1146" s="253"/>
      <c r="GAL1146" s="253"/>
      <c r="GAM1146" s="253"/>
      <c r="GAN1146" s="253"/>
      <c r="GAO1146" s="253"/>
      <c r="GAP1146" s="253"/>
      <c r="GAQ1146" s="253"/>
      <c r="GAR1146" s="253"/>
      <c r="GAS1146" s="253"/>
      <c r="GAT1146" s="253"/>
      <c r="GAU1146" s="253"/>
      <c r="GAV1146" s="253"/>
      <c r="GAW1146" s="253"/>
      <c r="GAX1146" s="253"/>
      <c r="GAY1146" s="253"/>
      <c r="GAZ1146" s="253"/>
      <c r="GBA1146" s="253"/>
      <c r="GBB1146" s="253"/>
      <c r="GBC1146" s="253"/>
      <c r="GBD1146" s="253"/>
      <c r="GBE1146" s="253"/>
      <c r="GBF1146" s="253"/>
      <c r="GBG1146" s="253"/>
      <c r="GBH1146" s="253"/>
      <c r="GBI1146" s="253"/>
      <c r="GBJ1146" s="253"/>
      <c r="GBK1146" s="253"/>
      <c r="GBL1146" s="253"/>
      <c r="GBM1146" s="253"/>
      <c r="GBN1146" s="253"/>
      <c r="GBO1146" s="253"/>
      <c r="GBP1146" s="253"/>
      <c r="GBQ1146" s="253"/>
      <c r="GBR1146" s="253"/>
      <c r="GBS1146" s="253"/>
      <c r="GBT1146" s="253"/>
      <c r="GBU1146" s="253"/>
      <c r="GBV1146" s="253"/>
      <c r="GBW1146" s="253"/>
      <c r="GBX1146" s="253"/>
      <c r="GBY1146" s="253"/>
      <c r="GBZ1146" s="253"/>
      <c r="GCA1146" s="253"/>
      <c r="GCB1146" s="253"/>
      <c r="GCC1146" s="253"/>
      <c r="GCD1146" s="253"/>
      <c r="GCE1146" s="253"/>
      <c r="GCF1146" s="253"/>
      <c r="GCG1146" s="253"/>
      <c r="GCH1146" s="253"/>
      <c r="GCI1146" s="253"/>
      <c r="GCJ1146" s="253"/>
      <c r="GCK1146" s="253"/>
      <c r="GCL1146" s="253"/>
      <c r="GCM1146" s="253"/>
      <c r="GCN1146" s="253"/>
      <c r="GCO1146" s="253"/>
      <c r="GCP1146" s="253"/>
      <c r="GCQ1146" s="253"/>
      <c r="GCR1146" s="253"/>
      <c r="GCS1146" s="253"/>
      <c r="GCT1146" s="253"/>
      <c r="GCU1146" s="253"/>
      <c r="GCV1146" s="253"/>
      <c r="GCW1146" s="253"/>
      <c r="GCX1146" s="253"/>
      <c r="GCY1146" s="253"/>
      <c r="GCZ1146" s="253"/>
      <c r="GDA1146" s="253"/>
      <c r="GDB1146" s="253"/>
      <c r="GDC1146" s="253"/>
      <c r="GDD1146" s="253"/>
      <c r="GDE1146" s="253"/>
      <c r="GDF1146" s="253"/>
      <c r="GDG1146" s="253"/>
      <c r="GDH1146" s="253"/>
      <c r="GDI1146" s="253"/>
      <c r="GDJ1146" s="253"/>
      <c r="GDK1146" s="253"/>
      <c r="GDL1146" s="253"/>
      <c r="GDM1146" s="253"/>
      <c r="GDN1146" s="253"/>
      <c r="GDO1146" s="253"/>
      <c r="GDP1146" s="253"/>
      <c r="GDQ1146" s="253"/>
      <c r="GDR1146" s="253"/>
      <c r="GDS1146" s="253"/>
      <c r="GDT1146" s="253"/>
      <c r="GDU1146" s="253"/>
      <c r="GDV1146" s="253"/>
      <c r="GDW1146" s="253"/>
      <c r="GDX1146" s="253"/>
      <c r="GDY1146" s="253"/>
      <c r="GDZ1146" s="253"/>
      <c r="GEA1146" s="253"/>
      <c r="GEB1146" s="253"/>
      <c r="GEC1146" s="253"/>
      <c r="GED1146" s="253"/>
      <c r="GEE1146" s="253"/>
      <c r="GEF1146" s="253"/>
      <c r="GEG1146" s="253"/>
      <c r="GEH1146" s="253"/>
      <c r="GEI1146" s="253"/>
      <c r="GEJ1146" s="253"/>
      <c r="GEK1146" s="253"/>
      <c r="GEL1146" s="253"/>
      <c r="GEM1146" s="253"/>
      <c r="GEN1146" s="253"/>
      <c r="GEO1146" s="253"/>
      <c r="GEP1146" s="253"/>
      <c r="GEQ1146" s="253"/>
      <c r="GER1146" s="253"/>
      <c r="GES1146" s="253"/>
      <c r="GET1146" s="253"/>
      <c r="GEU1146" s="253"/>
      <c r="GEV1146" s="253"/>
      <c r="GEW1146" s="253"/>
      <c r="GEX1146" s="253"/>
      <c r="GEY1146" s="253"/>
      <c r="GEZ1146" s="253"/>
      <c r="GFA1146" s="253"/>
      <c r="GFB1146" s="253"/>
      <c r="GFC1146" s="253"/>
      <c r="GFD1146" s="253"/>
      <c r="GFE1146" s="253"/>
      <c r="GFF1146" s="253"/>
      <c r="GFG1146" s="253"/>
      <c r="GFH1146" s="253"/>
      <c r="GFI1146" s="253"/>
      <c r="GFJ1146" s="253"/>
      <c r="GFK1146" s="253"/>
      <c r="GFL1146" s="253"/>
      <c r="GFM1146" s="253"/>
      <c r="GFN1146" s="253"/>
      <c r="GFO1146" s="253"/>
      <c r="GFP1146" s="253"/>
      <c r="GFQ1146" s="253"/>
      <c r="GFR1146" s="253"/>
      <c r="GFS1146" s="253"/>
      <c r="GFT1146" s="253"/>
      <c r="GFU1146" s="253"/>
      <c r="GFV1146" s="253"/>
      <c r="GFW1146" s="253"/>
      <c r="GFX1146" s="253"/>
      <c r="GFY1146" s="253"/>
      <c r="GFZ1146" s="253"/>
      <c r="GGA1146" s="253"/>
      <c r="GGB1146" s="253"/>
      <c r="GGC1146" s="253"/>
      <c r="GGD1146" s="253"/>
      <c r="GGE1146" s="253"/>
      <c r="GGF1146" s="253"/>
      <c r="GGG1146" s="253"/>
      <c r="GGH1146" s="253"/>
      <c r="GGI1146" s="253"/>
      <c r="GGJ1146" s="253"/>
      <c r="GGK1146" s="253"/>
      <c r="GGL1146" s="253"/>
      <c r="GGM1146" s="253"/>
      <c r="GGN1146" s="253"/>
      <c r="GGO1146" s="253"/>
      <c r="GGP1146" s="253"/>
      <c r="GGQ1146" s="253"/>
      <c r="GGR1146" s="253"/>
      <c r="GGS1146" s="253"/>
      <c r="GGT1146" s="253"/>
      <c r="GGU1146" s="253"/>
      <c r="GGV1146" s="253"/>
      <c r="GGW1146" s="253"/>
      <c r="GGX1146" s="253"/>
      <c r="GGY1146" s="253"/>
      <c r="GGZ1146" s="253"/>
      <c r="GHA1146" s="253"/>
      <c r="GHB1146" s="253"/>
      <c r="GHC1146" s="253"/>
      <c r="GHD1146" s="253"/>
      <c r="GHE1146" s="253"/>
      <c r="GHF1146" s="253"/>
      <c r="GHG1146" s="253"/>
      <c r="GHH1146" s="253"/>
      <c r="GHI1146" s="253"/>
      <c r="GHJ1146" s="253"/>
      <c r="GHK1146" s="253"/>
      <c r="GHL1146" s="253"/>
      <c r="GHM1146" s="253"/>
      <c r="GHN1146" s="253"/>
      <c r="GHO1146" s="253"/>
      <c r="GHP1146" s="253"/>
      <c r="GHQ1146" s="253"/>
      <c r="GHR1146" s="253"/>
      <c r="GHS1146" s="253"/>
      <c r="GHT1146" s="253"/>
      <c r="GHU1146" s="253"/>
      <c r="GHV1146" s="253"/>
      <c r="GHW1146" s="253"/>
      <c r="GHX1146" s="253"/>
      <c r="GHY1146" s="253"/>
      <c r="GHZ1146" s="253"/>
      <c r="GIA1146" s="253"/>
      <c r="GIB1146" s="253"/>
      <c r="GIC1146" s="253"/>
      <c r="GID1146" s="253"/>
      <c r="GIE1146" s="253"/>
      <c r="GIF1146" s="253"/>
      <c r="GIG1146" s="253"/>
      <c r="GIH1146" s="253"/>
      <c r="GII1146" s="253"/>
      <c r="GIJ1146" s="253"/>
      <c r="GIK1146" s="253"/>
      <c r="GIL1146" s="253"/>
      <c r="GIM1146" s="253"/>
      <c r="GIN1146" s="253"/>
      <c r="GIO1146" s="253"/>
      <c r="GIP1146" s="253"/>
      <c r="GIQ1146" s="253"/>
      <c r="GIR1146" s="253"/>
      <c r="GIS1146" s="253"/>
      <c r="GIT1146" s="253"/>
      <c r="GIU1146" s="253"/>
      <c r="GIV1146" s="253"/>
      <c r="GIW1146" s="253"/>
      <c r="GIX1146" s="253"/>
      <c r="GIY1146" s="253"/>
      <c r="GIZ1146" s="253"/>
      <c r="GJA1146" s="253"/>
      <c r="GJB1146" s="253"/>
      <c r="GJC1146" s="253"/>
      <c r="GJD1146" s="253"/>
      <c r="GJE1146" s="253"/>
      <c r="GJF1146" s="253"/>
      <c r="GJG1146" s="253"/>
      <c r="GJH1146" s="253"/>
      <c r="GJI1146" s="253"/>
      <c r="GJJ1146" s="253"/>
      <c r="GJK1146" s="253"/>
      <c r="GJL1146" s="253"/>
      <c r="GJM1146" s="253"/>
      <c r="GJN1146" s="253"/>
      <c r="GJO1146" s="253"/>
      <c r="GJP1146" s="253"/>
      <c r="GJQ1146" s="253"/>
      <c r="GJR1146" s="253"/>
      <c r="GJS1146" s="253"/>
      <c r="GJT1146" s="253"/>
      <c r="GJU1146" s="253"/>
      <c r="GJV1146" s="253"/>
      <c r="GJW1146" s="253"/>
      <c r="GJX1146" s="253"/>
      <c r="GJY1146" s="253"/>
      <c r="GJZ1146" s="253"/>
      <c r="GKA1146" s="253"/>
      <c r="GKB1146" s="253"/>
      <c r="GKC1146" s="253"/>
      <c r="GKD1146" s="253"/>
      <c r="GKE1146" s="253"/>
      <c r="GKF1146" s="253"/>
      <c r="GKG1146" s="253"/>
      <c r="GKH1146" s="253"/>
      <c r="GKI1146" s="253"/>
      <c r="GKJ1146" s="253"/>
      <c r="GKK1146" s="253"/>
      <c r="GKL1146" s="253"/>
      <c r="GKM1146" s="253"/>
      <c r="GKN1146" s="253"/>
      <c r="GKO1146" s="253"/>
      <c r="GKP1146" s="253"/>
      <c r="GKQ1146" s="253"/>
      <c r="GKR1146" s="253"/>
      <c r="GKS1146" s="253"/>
      <c r="GKT1146" s="253"/>
      <c r="GKU1146" s="253"/>
      <c r="GKV1146" s="253"/>
      <c r="GKW1146" s="253"/>
      <c r="GKX1146" s="253"/>
      <c r="GKY1146" s="253"/>
      <c r="GKZ1146" s="253"/>
      <c r="GLA1146" s="253"/>
      <c r="GLB1146" s="253"/>
      <c r="GLC1146" s="253"/>
      <c r="GLD1146" s="253"/>
      <c r="GLE1146" s="253"/>
      <c r="GLF1146" s="253"/>
      <c r="GLG1146" s="253"/>
      <c r="GLH1146" s="253"/>
      <c r="GLI1146" s="253"/>
      <c r="GLJ1146" s="253"/>
      <c r="GLK1146" s="253"/>
      <c r="GLL1146" s="253"/>
      <c r="GLM1146" s="253"/>
      <c r="GLN1146" s="253"/>
      <c r="GLO1146" s="253"/>
      <c r="GLP1146" s="253"/>
      <c r="GLQ1146" s="253"/>
      <c r="GLR1146" s="253"/>
      <c r="GLS1146" s="253"/>
      <c r="GLT1146" s="253"/>
      <c r="GLU1146" s="253"/>
      <c r="GLV1146" s="253"/>
      <c r="GLW1146" s="253"/>
      <c r="GLX1146" s="253"/>
      <c r="GLY1146" s="253"/>
      <c r="GLZ1146" s="253"/>
      <c r="GMA1146" s="253"/>
      <c r="GMB1146" s="253"/>
      <c r="GMC1146" s="253"/>
      <c r="GMD1146" s="253"/>
      <c r="GME1146" s="253"/>
      <c r="GMF1146" s="253"/>
      <c r="GMG1146" s="253"/>
      <c r="GMH1146" s="253"/>
      <c r="GMI1146" s="253"/>
      <c r="GMJ1146" s="253"/>
      <c r="GMK1146" s="253"/>
      <c r="GML1146" s="253"/>
      <c r="GMM1146" s="253"/>
      <c r="GMN1146" s="253"/>
      <c r="GMO1146" s="253"/>
      <c r="GMP1146" s="253"/>
      <c r="GMQ1146" s="253"/>
      <c r="GMR1146" s="253"/>
      <c r="GMS1146" s="253"/>
      <c r="GMT1146" s="253"/>
      <c r="GMU1146" s="253"/>
      <c r="GMV1146" s="253"/>
      <c r="GMW1146" s="253"/>
      <c r="GMX1146" s="253"/>
      <c r="GMY1146" s="253"/>
      <c r="GMZ1146" s="253"/>
      <c r="GNA1146" s="253"/>
      <c r="GNB1146" s="253"/>
      <c r="GNC1146" s="253"/>
      <c r="GND1146" s="253"/>
      <c r="GNE1146" s="253"/>
      <c r="GNF1146" s="253"/>
      <c r="GNG1146" s="253"/>
      <c r="GNH1146" s="253"/>
      <c r="GNI1146" s="253"/>
      <c r="GNJ1146" s="253"/>
      <c r="GNK1146" s="253"/>
      <c r="GNL1146" s="253"/>
      <c r="GNM1146" s="253"/>
      <c r="GNN1146" s="253"/>
      <c r="GNO1146" s="253"/>
      <c r="GNP1146" s="253"/>
      <c r="GNQ1146" s="253"/>
      <c r="GNR1146" s="253"/>
      <c r="GNS1146" s="253"/>
      <c r="GNT1146" s="253"/>
      <c r="GNU1146" s="253"/>
      <c r="GNV1146" s="253"/>
      <c r="GNW1146" s="253"/>
      <c r="GNX1146" s="253"/>
      <c r="GNY1146" s="253"/>
      <c r="GNZ1146" s="253"/>
      <c r="GOA1146" s="253"/>
      <c r="GOB1146" s="253"/>
      <c r="GOC1146" s="253"/>
      <c r="GOD1146" s="253"/>
      <c r="GOE1146" s="253"/>
      <c r="GOF1146" s="253"/>
      <c r="GOG1146" s="253"/>
      <c r="GOH1146" s="253"/>
      <c r="GOI1146" s="253"/>
      <c r="GOJ1146" s="253"/>
      <c r="GOK1146" s="253"/>
      <c r="GOL1146" s="253"/>
      <c r="GOM1146" s="253"/>
      <c r="GON1146" s="253"/>
      <c r="GOO1146" s="253"/>
      <c r="GOP1146" s="253"/>
      <c r="GOQ1146" s="253"/>
      <c r="GOR1146" s="253"/>
      <c r="GOS1146" s="253"/>
      <c r="GOT1146" s="253"/>
      <c r="GOU1146" s="253"/>
      <c r="GOV1146" s="253"/>
      <c r="GOW1146" s="253"/>
      <c r="GOX1146" s="253"/>
      <c r="GOY1146" s="253"/>
      <c r="GOZ1146" s="253"/>
      <c r="GPA1146" s="253"/>
      <c r="GPB1146" s="253"/>
      <c r="GPC1146" s="253"/>
      <c r="GPD1146" s="253"/>
      <c r="GPE1146" s="253"/>
      <c r="GPF1146" s="253"/>
      <c r="GPG1146" s="253"/>
      <c r="GPH1146" s="253"/>
      <c r="GPI1146" s="253"/>
      <c r="GPJ1146" s="253"/>
      <c r="GPK1146" s="253"/>
      <c r="GPL1146" s="253"/>
      <c r="GPM1146" s="253"/>
      <c r="GPN1146" s="253"/>
      <c r="GPO1146" s="253"/>
      <c r="GPP1146" s="253"/>
      <c r="GPQ1146" s="253"/>
      <c r="GPR1146" s="253"/>
      <c r="GPS1146" s="253"/>
      <c r="GPT1146" s="253"/>
      <c r="GPU1146" s="253"/>
      <c r="GPV1146" s="253"/>
      <c r="GPW1146" s="253"/>
      <c r="GPX1146" s="253"/>
      <c r="GPY1146" s="253"/>
      <c r="GPZ1146" s="253"/>
      <c r="GQA1146" s="253"/>
      <c r="GQB1146" s="253"/>
      <c r="GQC1146" s="253"/>
      <c r="GQD1146" s="253"/>
      <c r="GQE1146" s="253"/>
      <c r="GQF1146" s="253"/>
      <c r="GQG1146" s="253"/>
      <c r="GQH1146" s="253"/>
      <c r="GQI1146" s="253"/>
      <c r="GQJ1146" s="253"/>
      <c r="GQK1146" s="253"/>
      <c r="GQL1146" s="253"/>
      <c r="GQM1146" s="253"/>
      <c r="GQN1146" s="253"/>
      <c r="GQO1146" s="253"/>
      <c r="GQP1146" s="253"/>
      <c r="GQQ1146" s="253"/>
      <c r="GQR1146" s="253"/>
      <c r="GQS1146" s="253"/>
      <c r="GQT1146" s="253"/>
      <c r="GQU1146" s="253"/>
      <c r="GQV1146" s="253"/>
      <c r="GQW1146" s="253"/>
      <c r="GQX1146" s="253"/>
      <c r="GQY1146" s="253"/>
      <c r="GQZ1146" s="253"/>
      <c r="GRA1146" s="253"/>
      <c r="GRB1146" s="253"/>
      <c r="GRC1146" s="253"/>
      <c r="GRD1146" s="253"/>
      <c r="GRE1146" s="253"/>
      <c r="GRF1146" s="253"/>
      <c r="GRG1146" s="253"/>
      <c r="GRH1146" s="253"/>
      <c r="GRI1146" s="253"/>
      <c r="GRJ1146" s="253"/>
      <c r="GRK1146" s="253"/>
      <c r="GRL1146" s="253"/>
      <c r="GRM1146" s="253"/>
      <c r="GRN1146" s="253"/>
      <c r="GRO1146" s="253"/>
      <c r="GRP1146" s="253"/>
      <c r="GRQ1146" s="253"/>
      <c r="GRR1146" s="253"/>
      <c r="GRS1146" s="253"/>
      <c r="GRT1146" s="253"/>
      <c r="GRU1146" s="253"/>
      <c r="GRV1146" s="253"/>
      <c r="GRW1146" s="253"/>
      <c r="GRX1146" s="253"/>
      <c r="GRY1146" s="253"/>
      <c r="GRZ1146" s="253"/>
      <c r="GSA1146" s="253"/>
      <c r="GSB1146" s="253"/>
      <c r="GSC1146" s="253"/>
      <c r="GSD1146" s="253"/>
      <c r="GSE1146" s="253"/>
      <c r="GSF1146" s="253"/>
      <c r="GSG1146" s="253"/>
      <c r="GSH1146" s="253"/>
      <c r="GSI1146" s="253"/>
      <c r="GSJ1146" s="253"/>
      <c r="GSK1146" s="253"/>
      <c r="GSL1146" s="253"/>
      <c r="GSM1146" s="253"/>
      <c r="GSN1146" s="253"/>
      <c r="GSO1146" s="253"/>
      <c r="GSP1146" s="253"/>
      <c r="GSQ1146" s="253"/>
      <c r="GSR1146" s="253"/>
      <c r="GSS1146" s="253"/>
      <c r="GST1146" s="253"/>
      <c r="GSU1146" s="253"/>
      <c r="GSV1146" s="253"/>
      <c r="GSW1146" s="253"/>
      <c r="GSX1146" s="253"/>
      <c r="GSY1146" s="253"/>
      <c r="GSZ1146" s="253"/>
      <c r="GTA1146" s="253"/>
      <c r="GTB1146" s="253"/>
      <c r="GTC1146" s="253"/>
      <c r="GTD1146" s="253"/>
      <c r="GTE1146" s="253"/>
      <c r="GTF1146" s="253"/>
      <c r="GTG1146" s="253"/>
      <c r="GTH1146" s="253"/>
      <c r="GTI1146" s="253"/>
      <c r="GTJ1146" s="253"/>
      <c r="GTK1146" s="253"/>
      <c r="GTL1146" s="253"/>
      <c r="GTM1146" s="253"/>
      <c r="GTN1146" s="253"/>
      <c r="GTO1146" s="253"/>
      <c r="GTP1146" s="253"/>
      <c r="GTQ1146" s="253"/>
      <c r="GTR1146" s="253"/>
      <c r="GTS1146" s="253"/>
      <c r="GTT1146" s="253"/>
      <c r="GTU1146" s="253"/>
      <c r="GTV1146" s="253"/>
      <c r="GTW1146" s="253"/>
      <c r="GTX1146" s="253"/>
      <c r="GTY1146" s="253"/>
      <c r="GTZ1146" s="253"/>
      <c r="GUA1146" s="253"/>
      <c r="GUB1146" s="253"/>
      <c r="GUC1146" s="253"/>
      <c r="GUD1146" s="253"/>
      <c r="GUE1146" s="253"/>
      <c r="GUF1146" s="253"/>
      <c r="GUG1146" s="253"/>
      <c r="GUH1146" s="253"/>
      <c r="GUI1146" s="253"/>
      <c r="GUJ1146" s="253"/>
      <c r="GUK1146" s="253"/>
      <c r="GUL1146" s="253"/>
      <c r="GUM1146" s="253"/>
      <c r="GUN1146" s="253"/>
      <c r="GUO1146" s="253"/>
      <c r="GUP1146" s="253"/>
      <c r="GUQ1146" s="253"/>
      <c r="GUR1146" s="253"/>
      <c r="GUS1146" s="253"/>
      <c r="GUT1146" s="253"/>
      <c r="GUU1146" s="253"/>
      <c r="GUV1146" s="253"/>
      <c r="GUW1146" s="253"/>
      <c r="GUX1146" s="253"/>
      <c r="GUY1146" s="253"/>
      <c r="GUZ1146" s="253"/>
      <c r="GVA1146" s="253"/>
      <c r="GVB1146" s="253"/>
      <c r="GVC1146" s="253"/>
      <c r="GVD1146" s="253"/>
      <c r="GVE1146" s="253"/>
      <c r="GVF1146" s="253"/>
      <c r="GVG1146" s="253"/>
      <c r="GVH1146" s="253"/>
      <c r="GVI1146" s="253"/>
      <c r="GVJ1146" s="253"/>
      <c r="GVK1146" s="253"/>
      <c r="GVL1146" s="253"/>
      <c r="GVM1146" s="253"/>
      <c r="GVN1146" s="253"/>
      <c r="GVO1146" s="253"/>
      <c r="GVP1146" s="253"/>
      <c r="GVQ1146" s="253"/>
      <c r="GVR1146" s="253"/>
      <c r="GVS1146" s="253"/>
      <c r="GVT1146" s="253"/>
      <c r="GVU1146" s="253"/>
      <c r="GVV1146" s="253"/>
      <c r="GVW1146" s="253"/>
      <c r="GVX1146" s="253"/>
      <c r="GVY1146" s="253"/>
      <c r="GVZ1146" s="253"/>
      <c r="GWA1146" s="253"/>
      <c r="GWB1146" s="253"/>
      <c r="GWC1146" s="253"/>
      <c r="GWD1146" s="253"/>
      <c r="GWE1146" s="253"/>
      <c r="GWF1146" s="253"/>
      <c r="GWG1146" s="253"/>
      <c r="GWH1146" s="253"/>
      <c r="GWI1146" s="253"/>
      <c r="GWJ1146" s="253"/>
      <c r="GWK1146" s="253"/>
      <c r="GWL1146" s="253"/>
      <c r="GWM1146" s="253"/>
      <c r="GWN1146" s="253"/>
      <c r="GWO1146" s="253"/>
      <c r="GWP1146" s="253"/>
      <c r="GWQ1146" s="253"/>
      <c r="GWR1146" s="253"/>
      <c r="GWS1146" s="253"/>
      <c r="GWT1146" s="253"/>
      <c r="GWU1146" s="253"/>
      <c r="GWV1146" s="253"/>
      <c r="GWW1146" s="253"/>
      <c r="GWX1146" s="253"/>
      <c r="GWY1146" s="253"/>
      <c r="GWZ1146" s="253"/>
      <c r="GXA1146" s="253"/>
      <c r="GXB1146" s="253"/>
      <c r="GXC1146" s="253"/>
      <c r="GXD1146" s="253"/>
      <c r="GXE1146" s="253"/>
      <c r="GXF1146" s="253"/>
      <c r="GXG1146" s="253"/>
      <c r="GXH1146" s="253"/>
      <c r="GXI1146" s="253"/>
      <c r="GXJ1146" s="253"/>
      <c r="GXK1146" s="253"/>
      <c r="GXL1146" s="253"/>
      <c r="GXM1146" s="253"/>
      <c r="GXN1146" s="253"/>
      <c r="GXO1146" s="253"/>
      <c r="GXP1146" s="253"/>
      <c r="GXQ1146" s="253"/>
      <c r="GXR1146" s="253"/>
      <c r="GXS1146" s="253"/>
      <c r="GXT1146" s="253"/>
      <c r="GXU1146" s="253"/>
      <c r="GXV1146" s="253"/>
      <c r="GXW1146" s="253"/>
      <c r="GXX1146" s="253"/>
      <c r="GXY1146" s="253"/>
      <c r="GXZ1146" s="253"/>
      <c r="GYA1146" s="253"/>
      <c r="GYB1146" s="253"/>
      <c r="GYC1146" s="253"/>
      <c r="GYD1146" s="253"/>
      <c r="GYE1146" s="253"/>
      <c r="GYF1146" s="253"/>
      <c r="GYG1146" s="253"/>
      <c r="GYH1146" s="253"/>
      <c r="GYI1146" s="253"/>
      <c r="GYJ1146" s="253"/>
      <c r="GYK1146" s="253"/>
      <c r="GYL1146" s="253"/>
      <c r="GYM1146" s="253"/>
      <c r="GYN1146" s="253"/>
      <c r="GYO1146" s="253"/>
      <c r="GYP1146" s="253"/>
      <c r="GYQ1146" s="253"/>
      <c r="GYR1146" s="253"/>
      <c r="GYS1146" s="253"/>
      <c r="GYT1146" s="253"/>
      <c r="GYU1146" s="253"/>
      <c r="GYV1146" s="253"/>
      <c r="GYW1146" s="253"/>
      <c r="GYX1146" s="253"/>
      <c r="GYY1146" s="253"/>
      <c r="GYZ1146" s="253"/>
      <c r="GZA1146" s="253"/>
      <c r="GZB1146" s="253"/>
      <c r="GZC1146" s="253"/>
      <c r="GZD1146" s="253"/>
      <c r="GZE1146" s="253"/>
      <c r="GZF1146" s="253"/>
      <c r="GZG1146" s="253"/>
      <c r="GZH1146" s="253"/>
      <c r="GZI1146" s="253"/>
      <c r="GZJ1146" s="253"/>
      <c r="GZK1146" s="253"/>
      <c r="GZL1146" s="253"/>
      <c r="GZM1146" s="253"/>
      <c r="GZN1146" s="253"/>
      <c r="GZO1146" s="253"/>
      <c r="GZP1146" s="253"/>
      <c r="GZQ1146" s="253"/>
      <c r="GZR1146" s="253"/>
      <c r="GZS1146" s="253"/>
      <c r="GZT1146" s="253"/>
      <c r="GZU1146" s="253"/>
      <c r="GZV1146" s="253"/>
      <c r="GZW1146" s="253"/>
      <c r="GZX1146" s="253"/>
      <c r="GZY1146" s="253"/>
      <c r="GZZ1146" s="253"/>
      <c r="HAA1146" s="253"/>
      <c r="HAB1146" s="253"/>
      <c r="HAC1146" s="253"/>
      <c r="HAD1146" s="253"/>
      <c r="HAE1146" s="253"/>
      <c r="HAF1146" s="253"/>
      <c r="HAG1146" s="253"/>
      <c r="HAH1146" s="253"/>
      <c r="HAI1146" s="253"/>
      <c r="HAJ1146" s="253"/>
      <c r="HAK1146" s="253"/>
      <c r="HAL1146" s="253"/>
      <c r="HAM1146" s="253"/>
      <c r="HAN1146" s="253"/>
      <c r="HAO1146" s="253"/>
      <c r="HAP1146" s="253"/>
      <c r="HAQ1146" s="253"/>
      <c r="HAR1146" s="253"/>
      <c r="HAS1146" s="253"/>
      <c r="HAT1146" s="253"/>
      <c r="HAU1146" s="253"/>
      <c r="HAV1146" s="253"/>
      <c r="HAW1146" s="253"/>
      <c r="HAX1146" s="253"/>
      <c r="HAY1146" s="253"/>
      <c r="HAZ1146" s="253"/>
      <c r="HBA1146" s="253"/>
      <c r="HBB1146" s="253"/>
      <c r="HBC1146" s="253"/>
      <c r="HBD1146" s="253"/>
      <c r="HBE1146" s="253"/>
      <c r="HBF1146" s="253"/>
      <c r="HBG1146" s="253"/>
      <c r="HBH1146" s="253"/>
      <c r="HBI1146" s="253"/>
      <c r="HBJ1146" s="253"/>
      <c r="HBK1146" s="253"/>
      <c r="HBL1146" s="253"/>
      <c r="HBM1146" s="253"/>
      <c r="HBN1146" s="253"/>
      <c r="HBO1146" s="253"/>
      <c r="HBP1146" s="253"/>
      <c r="HBQ1146" s="253"/>
      <c r="HBR1146" s="253"/>
      <c r="HBS1146" s="253"/>
      <c r="HBT1146" s="253"/>
      <c r="HBU1146" s="253"/>
      <c r="HBV1146" s="253"/>
      <c r="HBW1146" s="253"/>
      <c r="HBX1146" s="253"/>
      <c r="HBY1146" s="253"/>
      <c r="HBZ1146" s="253"/>
      <c r="HCA1146" s="253"/>
      <c r="HCB1146" s="253"/>
      <c r="HCC1146" s="253"/>
      <c r="HCD1146" s="253"/>
      <c r="HCE1146" s="253"/>
      <c r="HCF1146" s="253"/>
      <c r="HCG1146" s="253"/>
      <c r="HCH1146" s="253"/>
      <c r="HCI1146" s="253"/>
      <c r="HCJ1146" s="253"/>
      <c r="HCK1146" s="253"/>
      <c r="HCL1146" s="253"/>
      <c r="HCM1146" s="253"/>
      <c r="HCN1146" s="253"/>
      <c r="HCO1146" s="253"/>
      <c r="HCP1146" s="253"/>
      <c r="HCQ1146" s="253"/>
      <c r="HCR1146" s="253"/>
      <c r="HCS1146" s="253"/>
      <c r="HCT1146" s="253"/>
      <c r="HCU1146" s="253"/>
      <c r="HCV1146" s="253"/>
      <c r="HCW1146" s="253"/>
      <c r="HCX1146" s="253"/>
      <c r="HCY1146" s="253"/>
      <c r="HCZ1146" s="253"/>
      <c r="HDA1146" s="253"/>
      <c r="HDB1146" s="253"/>
      <c r="HDC1146" s="253"/>
      <c r="HDD1146" s="253"/>
      <c r="HDE1146" s="253"/>
      <c r="HDF1146" s="253"/>
      <c r="HDG1146" s="253"/>
      <c r="HDH1146" s="253"/>
      <c r="HDI1146" s="253"/>
      <c r="HDJ1146" s="253"/>
      <c r="HDK1146" s="253"/>
      <c r="HDL1146" s="253"/>
      <c r="HDM1146" s="253"/>
      <c r="HDN1146" s="253"/>
      <c r="HDO1146" s="253"/>
      <c r="HDP1146" s="253"/>
      <c r="HDQ1146" s="253"/>
      <c r="HDR1146" s="253"/>
      <c r="HDS1146" s="253"/>
      <c r="HDT1146" s="253"/>
      <c r="HDU1146" s="253"/>
      <c r="HDV1146" s="253"/>
      <c r="HDW1146" s="253"/>
      <c r="HDX1146" s="253"/>
      <c r="HDY1146" s="253"/>
      <c r="HDZ1146" s="253"/>
      <c r="HEA1146" s="253"/>
      <c r="HEB1146" s="253"/>
      <c r="HEC1146" s="253"/>
      <c r="HED1146" s="253"/>
      <c r="HEE1146" s="253"/>
      <c r="HEF1146" s="253"/>
      <c r="HEG1146" s="253"/>
      <c r="HEH1146" s="253"/>
      <c r="HEI1146" s="253"/>
      <c r="HEJ1146" s="253"/>
      <c r="HEK1146" s="253"/>
      <c r="HEL1146" s="253"/>
      <c r="HEM1146" s="253"/>
      <c r="HEN1146" s="253"/>
      <c r="HEO1146" s="253"/>
      <c r="HEP1146" s="253"/>
      <c r="HEQ1146" s="253"/>
      <c r="HER1146" s="253"/>
      <c r="HES1146" s="253"/>
      <c r="HET1146" s="253"/>
      <c r="HEU1146" s="253"/>
      <c r="HEV1146" s="253"/>
      <c r="HEW1146" s="253"/>
      <c r="HEX1146" s="253"/>
      <c r="HEY1146" s="253"/>
      <c r="HEZ1146" s="253"/>
      <c r="HFA1146" s="253"/>
      <c r="HFB1146" s="253"/>
      <c r="HFC1146" s="253"/>
      <c r="HFD1146" s="253"/>
      <c r="HFE1146" s="253"/>
      <c r="HFF1146" s="253"/>
      <c r="HFG1146" s="253"/>
      <c r="HFH1146" s="253"/>
      <c r="HFI1146" s="253"/>
      <c r="HFJ1146" s="253"/>
      <c r="HFK1146" s="253"/>
      <c r="HFL1146" s="253"/>
      <c r="HFM1146" s="253"/>
      <c r="HFN1146" s="253"/>
      <c r="HFO1146" s="253"/>
      <c r="HFP1146" s="253"/>
      <c r="HFQ1146" s="253"/>
      <c r="HFR1146" s="253"/>
      <c r="HFS1146" s="253"/>
      <c r="HFT1146" s="253"/>
      <c r="HFU1146" s="253"/>
      <c r="HFV1146" s="253"/>
      <c r="HFW1146" s="253"/>
      <c r="HFX1146" s="253"/>
      <c r="HFY1146" s="253"/>
      <c r="HFZ1146" s="253"/>
      <c r="HGA1146" s="253"/>
      <c r="HGB1146" s="253"/>
      <c r="HGC1146" s="253"/>
      <c r="HGD1146" s="253"/>
      <c r="HGE1146" s="253"/>
      <c r="HGF1146" s="253"/>
      <c r="HGG1146" s="253"/>
      <c r="HGH1146" s="253"/>
      <c r="HGI1146" s="253"/>
      <c r="HGJ1146" s="253"/>
      <c r="HGK1146" s="253"/>
      <c r="HGL1146" s="253"/>
      <c r="HGM1146" s="253"/>
      <c r="HGN1146" s="253"/>
      <c r="HGO1146" s="253"/>
      <c r="HGP1146" s="253"/>
      <c r="HGQ1146" s="253"/>
      <c r="HGR1146" s="253"/>
      <c r="HGS1146" s="253"/>
      <c r="HGT1146" s="253"/>
      <c r="HGU1146" s="253"/>
      <c r="HGV1146" s="253"/>
      <c r="HGW1146" s="253"/>
      <c r="HGX1146" s="253"/>
      <c r="HGY1146" s="253"/>
      <c r="HGZ1146" s="253"/>
      <c r="HHA1146" s="253"/>
      <c r="HHB1146" s="253"/>
      <c r="HHC1146" s="253"/>
      <c r="HHD1146" s="253"/>
      <c r="HHE1146" s="253"/>
      <c r="HHF1146" s="253"/>
      <c r="HHG1146" s="253"/>
      <c r="HHH1146" s="253"/>
      <c r="HHI1146" s="253"/>
      <c r="HHJ1146" s="253"/>
      <c r="HHK1146" s="253"/>
      <c r="HHL1146" s="253"/>
      <c r="HHM1146" s="253"/>
      <c r="HHN1146" s="253"/>
      <c r="HHO1146" s="253"/>
      <c r="HHP1146" s="253"/>
      <c r="HHQ1146" s="253"/>
      <c r="HHR1146" s="253"/>
      <c r="HHS1146" s="253"/>
      <c r="HHT1146" s="253"/>
      <c r="HHU1146" s="253"/>
      <c r="HHV1146" s="253"/>
      <c r="HHW1146" s="253"/>
      <c r="HHX1146" s="253"/>
      <c r="HHY1146" s="253"/>
      <c r="HHZ1146" s="253"/>
      <c r="HIA1146" s="253"/>
      <c r="HIB1146" s="253"/>
      <c r="HIC1146" s="253"/>
      <c r="HID1146" s="253"/>
      <c r="HIE1146" s="253"/>
      <c r="HIF1146" s="253"/>
      <c r="HIG1146" s="253"/>
      <c r="HIH1146" s="253"/>
      <c r="HII1146" s="253"/>
      <c r="HIJ1146" s="253"/>
      <c r="HIK1146" s="253"/>
      <c r="HIL1146" s="253"/>
      <c r="HIM1146" s="253"/>
      <c r="HIN1146" s="253"/>
      <c r="HIO1146" s="253"/>
      <c r="HIP1146" s="253"/>
      <c r="HIQ1146" s="253"/>
      <c r="HIR1146" s="253"/>
      <c r="HIS1146" s="253"/>
      <c r="HIT1146" s="253"/>
      <c r="HIU1146" s="253"/>
      <c r="HIV1146" s="253"/>
      <c r="HIW1146" s="253"/>
      <c r="HIX1146" s="253"/>
      <c r="HIY1146" s="253"/>
      <c r="HIZ1146" s="253"/>
      <c r="HJA1146" s="253"/>
      <c r="HJB1146" s="253"/>
      <c r="HJC1146" s="253"/>
      <c r="HJD1146" s="253"/>
      <c r="HJE1146" s="253"/>
      <c r="HJF1146" s="253"/>
      <c r="HJG1146" s="253"/>
      <c r="HJH1146" s="253"/>
      <c r="HJI1146" s="253"/>
      <c r="HJJ1146" s="253"/>
      <c r="HJK1146" s="253"/>
      <c r="HJL1146" s="253"/>
      <c r="HJM1146" s="253"/>
      <c r="HJN1146" s="253"/>
      <c r="HJO1146" s="253"/>
      <c r="HJP1146" s="253"/>
      <c r="HJQ1146" s="253"/>
      <c r="HJR1146" s="253"/>
      <c r="HJS1146" s="253"/>
      <c r="HJT1146" s="253"/>
      <c r="HJU1146" s="253"/>
      <c r="HJV1146" s="253"/>
      <c r="HJW1146" s="253"/>
      <c r="HJX1146" s="253"/>
      <c r="HJY1146" s="253"/>
      <c r="HJZ1146" s="253"/>
      <c r="HKA1146" s="253"/>
      <c r="HKB1146" s="253"/>
      <c r="HKC1146" s="253"/>
      <c r="HKD1146" s="253"/>
      <c r="HKE1146" s="253"/>
      <c r="HKF1146" s="253"/>
      <c r="HKG1146" s="253"/>
      <c r="HKH1146" s="253"/>
      <c r="HKI1146" s="253"/>
      <c r="HKJ1146" s="253"/>
      <c r="HKK1146" s="253"/>
      <c r="HKL1146" s="253"/>
      <c r="HKM1146" s="253"/>
      <c r="HKN1146" s="253"/>
      <c r="HKO1146" s="253"/>
      <c r="HKP1146" s="253"/>
      <c r="HKQ1146" s="253"/>
      <c r="HKR1146" s="253"/>
      <c r="HKS1146" s="253"/>
      <c r="HKT1146" s="253"/>
      <c r="HKU1146" s="253"/>
      <c r="HKV1146" s="253"/>
      <c r="HKW1146" s="253"/>
      <c r="HKX1146" s="253"/>
      <c r="HKY1146" s="253"/>
      <c r="HKZ1146" s="253"/>
      <c r="HLA1146" s="253"/>
      <c r="HLB1146" s="253"/>
      <c r="HLC1146" s="253"/>
      <c r="HLD1146" s="253"/>
      <c r="HLE1146" s="253"/>
      <c r="HLF1146" s="253"/>
      <c r="HLG1146" s="253"/>
      <c r="HLH1146" s="253"/>
      <c r="HLI1146" s="253"/>
      <c r="HLJ1146" s="253"/>
      <c r="HLK1146" s="253"/>
      <c r="HLL1146" s="253"/>
      <c r="HLM1146" s="253"/>
      <c r="HLN1146" s="253"/>
      <c r="HLO1146" s="253"/>
      <c r="HLP1146" s="253"/>
      <c r="HLQ1146" s="253"/>
      <c r="HLR1146" s="253"/>
      <c r="HLS1146" s="253"/>
      <c r="HLT1146" s="253"/>
      <c r="HLU1146" s="253"/>
      <c r="HLV1146" s="253"/>
      <c r="HLW1146" s="253"/>
      <c r="HLX1146" s="253"/>
      <c r="HLY1146" s="253"/>
      <c r="HLZ1146" s="253"/>
      <c r="HMA1146" s="253"/>
      <c r="HMB1146" s="253"/>
      <c r="HMC1146" s="253"/>
      <c r="HMD1146" s="253"/>
      <c r="HME1146" s="253"/>
      <c r="HMF1146" s="253"/>
      <c r="HMG1146" s="253"/>
      <c r="HMH1146" s="253"/>
      <c r="HMI1146" s="253"/>
      <c r="HMJ1146" s="253"/>
      <c r="HMK1146" s="253"/>
      <c r="HML1146" s="253"/>
      <c r="HMM1146" s="253"/>
      <c r="HMN1146" s="253"/>
      <c r="HMO1146" s="253"/>
      <c r="HMP1146" s="253"/>
      <c r="HMQ1146" s="253"/>
      <c r="HMR1146" s="253"/>
      <c r="HMS1146" s="253"/>
      <c r="HMT1146" s="253"/>
      <c r="HMU1146" s="253"/>
      <c r="HMV1146" s="253"/>
      <c r="HMW1146" s="253"/>
      <c r="HMX1146" s="253"/>
      <c r="HMY1146" s="253"/>
      <c r="HMZ1146" s="253"/>
      <c r="HNA1146" s="253"/>
      <c r="HNB1146" s="253"/>
      <c r="HNC1146" s="253"/>
      <c r="HND1146" s="253"/>
      <c r="HNE1146" s="253"/>
      <c r="HNF1146" s="253"/>
      <c r="HNG1146" s="253"/>
      <c r="HNH1146" s="253"/>
      <c r="HNI1146" s="253"/>
      <c r="HNJ1146" s="253"/>
      <c r="HNK1146" s="253"/>
      <c r="HNL1146" s="253"/>
      <c r="HNM1146" s="253"/>
      <c r="HNN1146" s="253"/>
      <c r="HNO1146" s="253"/>
      <c r="HNP1146" s="253"/>
      <c r="HNQ1146" s="253"/>
      <c r="HNR1146" s="253"/>
      <c r="HNS1146" s="253"/>
      <c r="HNT1146" s="253"/>
      <c r="HNU1146" s="253"/>
      <c r="HNV1146" s="253"/>
      <c r="HNW1146" s="253"/>
      <c r="HNX1146" s="253"/>
      <c r="HNY1146" s="253"/>
      <c r="HNZ1146" s="253"/>
      <c r="HOA1146" s="253"/>
      <c r="HOB1146" s="253"/>
      <c r="HOC1146" s="253"/>
      <c r="HOD1146" s="253"/>
      <c r="HOE1146" s="253"/>
      <c r="HOF1146" s="253"/>
      <c r="HOG1146" s="253"/>
      <c r="HOH1146" s="253"/>
      <c r="HOI1146" s="253"/>
      <c r="HOJ1146" s="253"/>
      <c r="HOK1146" s="253"/>
      <c r="HOL1146" s="253"/>
      <c r="HOM1146" s="253"/>
      <c r="HON1146" s="253"/>
      <c r="HOO1146" s="253"/>
      <c r="HOP1146" s="253"/>
      <c r="HOQ1146" s="253"/>
      <c r="HOR1146" s="253"/>
      <c r="HOS1146" s="253"/>
      <c r="HOT1146" s="253"/>
      <c r="HOU1146" s="253"/>
      <c r="HOV1146" s="253"/>
      <c r="HOW1146" s="253"/>
      <c r="HOX1146" s="253"/>
      <c r="HOY1146" s="253"/>
      <c r="HOZ1146" s="253"/>
      <c r="HPA1146" s="253"/>
      <c r="HPB1146" s="253"/>
      <c r="HPC1146" s="253"/>
      <c r="HPD1146" s="253"/>
      <c r="HPE1146" s="253"/>
      <c r="HPF1146" s="253"/>
      <c r="HPG1146" s="253"/>
      <c r="HPH1146" s="253"/>
      <c r="HPI1146" s="253"/>
      <c r="HPJ1146" s="253"/>
      <c r="HPK1146" s="253"/>
      <c r="HPL1146" s="253"/>
      <c r="HPM1146" s="253"/>
      <c r="HPN1146" s="253"/>
      <c r="HPO1146" s="253"/>
      <c r="HPP1146" s="253"/>
      <c r="HPQ1146" s="253"/>
      <c r="HPR1146" s="253"/>
      <c r="HPS1146" s="253"/>
      <c r="HPT1146" s="253"/>
      <c r="HPU1146" s="253"/>
      <c r="HPV1146" s="253"/>
      <c r="HPW1146" s="253"/>
      <c r="HPX1146" s="253"/>
      <c r="HPY1146" s="253"/>
      <c r="HPZ1146" s="253"/>
      <c r="HQA1146" s="253"/>
      <c r="HQB1146" s="253"/>
      <c r="HQC1146" s="253"/>
      <c r="HQD1146" s="253"/>
      <c r="HQE1146" s="253"/>
      <c r="HQF1146" s="253"/>
      <c r="HQG1146" s="253"/>
      <c r="HQH1146" s="253"/>
      <c r="HQI1146" s="253"/>
      <c r="HQJ1146" s="253"/>
      <c r="HQK1146" s="253"/>
      <c r="HQL1146" s="253"/>
      <c r="HQM1146" s="253"/>
      <c r="HQN1146" s="253"/>
      <c r="HQO1146" s="253"/>
      <c r="HQP1146" s="253"/>
      <c r="HQQ1146" s="253"/>
      <c r="HQR1146" s="253"/>
      <c r="HQS1146" s="253"/>
      <c r="HQT1146" s="253"/>
      <c r="HQU1146" s="253"/>
      <c r="HQV1146" s="253"/>
      <c r="HQW1146" s="253"/>
      <c r="HQX1146" s="253"/>
      <c r="HQY1146" s="253"/>
      <c r="HQZ1146" s="253"/>
      <c r="HRA1146" s="253"/>
      <c r="HRB1146" s="253"/>
      <c r="HRC1146" s="253"/>
      <c r="HRD1146" s="253"/>
      <c r="HRE1146" s="253"/>
      <c r="HRF1146" s="253"/>
      <c r="HRG1146" s="253"/>
      <c r="HRH1146" s="253"/>
      <c r="HRI1146" s="253"/>
      <c r="HRJ1146" s="253"/>
      <c r="HRK1146" s="253"/>
      <c r="HRL1146" s="253"/>
      <c r="HRM1146" s="253"/>
      <c r="HRN1146" s="253"/>
      <c r="HRO1146" s="253"/>
      <c r="HRP1146" s="253"/>
      <c r="HRQ1146" s="253"/>
      <c r="HRR1146" s="253"/>
      <c r="HRS1146" s="253"/>
      <c r="HRT1146" s="253"/>
      <c r="HRU1146" s="253"/>
      <c r="HRV1146" s="253"/>
      <c r="HRW1146" s="253"/>
      <c r="HRX1146" s="253"/>
      <c r="HRY1146" s="253"/>
      <c r="HRZ1146" s="253"/>
      <c r="HSA1146" s="253"/>
      <c r="HSB1146" s="253"/>
      <c r="HSC1146" s="253"/>
      <c r="HSD1146" s="253"/>
      <c r="HSE1146" s="253"/>
      <c r="HSF1146" s="253"/>
      <c r="HSG1146" s="253"/>
      <c r="HSH1146" s="253"/>
      <c r="HSI1146" s="253"/>
      <c r="HSJ1146" s="253"/>
      <c r="HSK1146" s="253"/>
      <c r="HSL1146" s="253"/>
      <c r="HSM1146" s="253"/>
      <c r="HSN1146" s="253"/>
      <c r="HSO1146" s="253"/>
      <c r="HSP1146" s="253"/>
      <c r="HSQ1146" s="253"/>
      <c r="HSR1146" s="253"/>
      <c r="HSS1146" s="253"/>
      <c r="HST1146" s="253"/>
      <c r="HSU1146" s="253"/>
      <c r="HSV1146" s="253"/>
      <c r="HSW1146" s="253"/>
      <c r="HSX1146" s="253"/>
      <c r="HSY1146" s="253"/>
      <c r="HSZ1146" s="253"/>
      <c r="HTA1146" s="253"/>
      <c r="HTB1146" s="253"/>
      <c r="HTC1146" s="253"/>
      <c r="HTD1146" s="253"/>
      <c r="HTE1146" s="253"/>
      <c r="HTF1146" s="253"/>
      <c r="HTG1146" s="253"/>
      <c r="HTH1146" s="253"/>
      <c r="HTI1146" s="253"/>
      <c r="HTJ1146" s="253"/>
      <c r="HTK1146" s="253"/>
      <c r="HTL1146" s="253"/>
      <c r="HTM1146" s="253"/>
      <c r="HTN1146" s="253"/>
      <c r="HTO1146" s="253"/>
      <c r="HTP1146" s="253"/>
      <c r="HTQ1146" s="253"/>
      <c r="HTR1146" s="253"/>
      <c r="HTS1146" s="253"/>
      <c r="HTT1146" s="253"/>
      <c r="HTU1146" s="253"/>
      <c r="HTV1146" s="253"/>
      <c r="HTW1146" s="253"/>
      <c r="HTX1146" s="253"/>
      <c r="HTY1146" s="253"/>
      <c r="HTZ1146" s="253"/>
      <c r="HUA1146" s="253"/>
      <c r="HUB1146" s="253"/>
      <c r="HUC1146" s="253"/>
      <c r="HUD1146" s="253"/>
      <c r="HUE1146" s="253"/>
      <c r="HUF1146" s="253"/>
      <c r="HUG1146" s="253"/>
      <c r="HUH1146" s="253"/>
      <c r="HUI1146" s="253"/>
      <c r="HUJ1146" s="253"/>
      <c r="HUK1146" s="253"/>
      <c r="HUL1146" s="253"/>
      <c r="HUM1146" s="253"/>
      <c r="HUN1146" s="253"/>
      <c r="HUO1146" s="253"/>
      <c r="HUP1146" s="253"/>
      <c r="HUQ1146" s="253"/>
      <c r="HUR1146" s="253"/>
      <c r="HUS1146" s="253"/>
      <c r="HUT1146" s="253"/>
      <c r="HUU1146" s="253"/>
      <c r="HUV1146" s="253"/>
      <c r="HUW1146" s="253"/>
      <c r="HUX1146" s="253"/>
      <c r="HUY1146" s="253"/>
      <c r="HUZ1146" s="253"/>
      <c r="HVA1146" s="253"/>
      <c r="HVB1146" s="253"/>
      <c r="HVC1146" s="253"/>
      <c r="HVD1146" s="253"/>
      <c r="HVE1146" s="253"/>
      <c r="HVF1146" s="253"/>
      <c r="HVG1146" s="253"/>
      <c r="HVH1146" s="253"/>
      <c r="HVI1146" s="253"/>
      <c r="HVJ1146" s="253"/>
      <c r="HVK1146" s="253"/>
      <c r="HVL1146" s="253"/>
      <c r="HVM1146" s="253"/>
      <c r="HVN1146" s="253"/>
      <c r="HVO1146" s="253"/>
      <c r="HVP1146" s="253"/>
      <c r="HVQ1146" s="253"/>
      <c r="HVR1146" s="253"/>
      <c r="HVS1146" s="253"/>
      <c r="HVT1146" s="253"/>
      <c r="HVU1146" s="253"/>
      <c r="HVV1146" s="253"/>
      <c r="HVW1146" s="253"/>
      <c r="HVX1146" s="253"/>
      <c r="HVY1146" s="253"/>
      <c r="HVZ1146" s="253"/>
      <c r="HWA1146" s="253"/>
      <c r="HWB1146" s="253"/>
      <c r="HWC1146" s="253"/>
      <c r="HWD1146" s="253"/>
      <c r="HWE1146" s="253"/>
      <c r="HWF1146" s="253"/>
      <c r="HWG1146" s="253"/>
      <c r="HWH1146" s="253"/>
      <c r="HWI1146" s="253"/>
      <c r="HWJ1146" s="253"/>
      <c r="HWK1146" s="253"/>
      <c r="HWL1146" s="253"/>
      <c r="HWM1146" s="253"/>
      <c r="HWN1146" s="253"/>
      <c r="HWO1146" s="253"/>
      <c r="HWP1146" s="253"/>
      <c r="HWQ1146" s="253"/>
      <c r="HWR1146" s="253"/>
      <c r="HWS1146" s="253"/>
      <c r="HWT1146" s="253"/>
      <c r="HWU1146" s="253"/>
      <c r="HWV1146" s="253"/>
      <c r="HWW1146" s="253"/>
      <c r="HWX1146" s="253"/>
      <c r="HWY1146" s="253"/>
      <c r="HWZ1146" s="253"/>
      <c r="HXA1146" s="253"/>
      <c r="HXB1146" s="253"/>
      <c r="HXC1146" s="253"/>
      <c r="HXD1146" s="253"/>
      <c r="HXE1146" s="253"/>
      <c r="HXF1146" s="253"/>
      <c r="HXG1146" s="253"/>
      <c r="HXH1146" s="253"/>
      <c r="HXI1146" s="253"/>
      <c r="HXJ1146" s="253"/>
      <c r="HXK1146" s="253"/>
      <c r="HXL1146" s="253"/>
      <c r="HXM1146" s="253"/>
      <c r="HXN1146" s="253"/>
      <c r="HXO1146" s="253"/>
      <c r="HXP1146" s="253"/>
      <c r="HXQ1146" s="253"/>
      <c r="HXR1146" s="253"/>
      <c r="HXS1146" s="253"/>
      <c r="HXT1146" s="253"/>
      <c r="HXU1146" s="253"/>
      <c r="HXV1146" s="253"/>
      <c r="HXW1146" s="253"/>
      <c r="HXX1146" s="253"/>
      <c r="HXY1146" s="253"/>
      <c r="HXZ1146" s="253"/>
      <c r="HYA1146" s="253"/>
      <c r="HYB1146" s="253"/>
      <c r="HYC1146" s="253"/>
      <c r="HYD1146" s="253"/>
      <c r="HYE1146" s="253"/>
      <c r="HYF1146" s="253"/>
      <c r="HYG1146" s="253"/>
      <c r="HYH1146" s="253"/>
      <c r="HYI1146" s="253"/>
      <c r="HYJ1146" s="253"/>
      <c r="HYK1146" s="253"/>
      <c r="HYL1146" s="253"/>
      <c r="HYM1146" s="253"/>
      <c r="HYN1146" s="253"/>
      <c r="HYO1146" s="253"/>
      <c r="HYP1146" s="253"/>
      <c r="HYQ1146" s="253"/>
      <c r="HYR1146" s="253"/>
      <c r="HYS1146" s="253"/>
      <c r="HYT1146" s="253"/>
      <c r="HYU1146" s="253"/>
      <c r="HYV1146" s="253"/>
      <c r="HYW1146" s="253"/>
      <c r="HYX1146" s="253"/>
      <c r="HYY1146" s="253"/>
      <c r="HYZ1146" s="253"/>
      <c r="HZA1146" s="253"/>
      <c r="HZB1146" s="253"/>
      <c r="HZC1146" s="253"/>
      <c r="HZD1146" s="253"/>
      <c r="HZE1146" s="253"/>
      <c r="HZF1146" s="253"/>
      <c r="HZG1146" s="253"/>
      <c r="HZH1146" s="253"/>
      <c r="HZI1146" s="253"/>
      <c r="HZJ1146" s="253"/>
      <c r="HZK1146" s="253"/>
      <c r="HZL1146" s="253"/>
      <c r="HZM1146" s="253"/>
      <c r="HZN1146" s="253"/>
      <c r="HZO1146" s="253"/>
      <c r="HZP1146" s="253"/>
      <c r="HZQ1146" s="253"/>
      <c r="HZR1146" s="253"/>
      <c r="HZS1146" s="253"/>
      <c r="HZT1146" s="253"/>
      <c r="HZU1146" s="253"/>
      <c r="HZV1146" s="253"/>
      <c r="HZW1146" s="253"/>
      <c r="HZX1146" s="253"/>
      <c r="HZY1146" s="253"/>
      <c r="HZZ1146" s="253"/>
      <c r="IAA1146" s="253"/>
      <c r="IAB1146" s="253"/>
      <c r="IAC1146" s="253"/>
      <c r="IAD1146" s="253"/>
      <c r="IAE1146" s="253"/>
      <c r="IAF1146" s="253"/>
      <c r="IAG1146" s="253"/>
      <c r="IAH1146" s="253"/>
      <c r="IAI1146" s="253"/>
      <c r="IAJ1146" s="253"/>
      <c r="IAK1146" s="253"/>
      <c r="IAL1146" s="253"/>
      <c r="IAM1146" s="253"/>
      <c r="IAN1146" s="253"/>
      <c r="IAO1146" s="253"/>
      <c r="IAP1146" s="253"/>
      <c r="IAQ1146" s="253"/>
      <c r="IAR1146" s="253"/>
      <c r="IAS1146" s="253"/>
      <c r="IAT1146" s="253"/>
      <c r="IAU1146" s="253"/>
      <c r="IAV1146" s="253"/>
      <c r="IAW1146" s="253"/>
      <c r="IAX1146" s="253"/>
      <c r="IAY1146" s="253"/>
      <c r="IAZ1146" s="253"/>
      <c r="IBA1146" s="253"/>
      <c r="IBB1146" s="253"/>
      <c r="IBC1146" s="253"/>
      <c r="IBD1146" s="253"/>
      <c r="IBE1146" s="253"/>
      <c r="IBF1146" s="253"/>
      <c r="IBG1146" s="253"/>
      <c r="IBH1146" s="253"/>
      <c r="IBI1146" s="253"/>
      <c r="IBJ1146" s="253"/>
      <c r="IBK1146" s="253"/>
      <c r="IBL1146" s="253"/>
      <c r="IBM1146" s="253"/>
      <c r="IBN1146" s="253"/>
      <c r="IBO1146" s="253"/>
      <c r="IBP1146" s="253"/>
      <c r="IBQ1146" s="253"/>
      <c r="IBR1146" s="253"/>
      <c r="IBS1146" s="253"/>
      <c r="IBT1146" s="253"/>
      <c r="IBU1146" s="253"/>
      <c r="IBV1146" s="253"/>
      <c r="IBW1146" s="253"/>
      <c r="IBX1146" s="253"/>
      <c r="IBY1146" s="253"/>
      <c r="IBZ1146" s="253"/>
      <c r="ICA1146" s="253"/>
      <c r="ICB1146" s="253"/>
      <c r="ICC1146" s="253"/>
      <c r="ICD1146" s="253"/>
      <c r="ICE1146" s="253"/>
      <c r="ICF1146" s="253"/>
      <c r="ICG1146" s="253"/>
      <c r="ICH1146" s="253"/>
      <c r="ICI1146" s="253"/>
      <c r="ICJ1146" s="253"/>
      <c r="ICK1146" s="253"/>
      <c r="ICL1146" s="253"/>
      <c r="ICM1146" s="253"/>
      <c r="ICN1146" s="253"/>
      <c r="ICO1146" s="253"/>
      <c r="ICP1146" s="253"/>
      <c r="ICQ1146" s="253"/>
      <c r="ICR1146" s="253"/>
      <c r="ICS1146" s="253"/>
      <c r="ICT1146" s="253"/>
      <c r="ICU1146" s="253"/>
      <c r="ICV1146" s="253"/>
      <c r="ICW1146" s="253"/>
      <c r="ICX1146" s="253"/>
      <c r="ICY1146" s="253"/>
      <c r="ICZ1146" s="253"/>
      <c r="IDA1146" s="253"/>
      <c r="IDB1146" s="253"/>
      <c r="IDC1146" s="253"/>
      <c r="IDD1146" s="253"/>
      <c r="IDE1146" s="253"/>
      <c r="IDF1146" s="253"/>
      <c r="IDG1146" s="253"/>
      <c r="IDH1146" s="253"/>
      <c r="IDI1146" s="253"/>
      <c r="IDJ1146" s="253"/>
      <c r="IDK1146" s="253"/>
      <c r="IDL1146" s="253"/>
      <c r="IDM1146" s="253"/>
      <c r="IDN1146" s="253"/>
      <c r="IDO1146" s="253"/>
      <c r="IDP1146" s="253"/>
      <c r="IDQ1146" s="253"/>
      <c r="IDR1146" s="253"/>
      <c r="IDS1146" s="253"/>
      <c r="IDT1146" s="253"/>
      <c r="IDU1146" s="253"/>
      <c r="IDV1146" s="253"/>
      <c r="IDW1146" s="253"/>
      <c r="IDX1146" s="253"/>
      <c r="IDY1146" s="253"/>
      <c r="IDZ1146" s="253"/>
      <c r="IEA1146" s="253"/>
      <c r="IEB1146" s="253"/>
      <c r="IEC1146" s="253"/>
      <c r="IED1146" s="253"/>
      <c r="IEE1146" s="253"/>
      <c r="IEF1146" s="253"/>
      <c r="IEG1146" s="253"/>
      <c r="IEH1146" s="253"/>
      <c r="IEI1146" s="253"/>
      <c r="IEJ1146" s="253"/>
      <c r="IEK1146" s="253"/>
      <c r="IEL1146" s="253"/>
      <c r="IEM1146" s="253"/>
      <c r="IEN1146" s="253"/>
      <c r="IEO1146" s="253"/>
      <c r="IEP1146" s="253"/>
      <c r="IEQ1146" s="253"/>
      <c r="IER1146" s="253"/>
      <c r="IES1146" s="253"/>
      <c r="IET1146" s="253"/>
      <c r="IEU1146" s="253"/>
      <c r="IEV1146" s="253"/>
      <c r="IEW1146" s="253"/>
      <c r="IEX1146" s="253"/>
      <c r="IEY1146" s="253"/>
      <c r="IEZ1146" s="253"/>
      <c r="IFA1146" s="253"/>
      <c r="IFB1146" s="253"/>
      <c r="IFC1146" s="253"/>
      <c r="IFD1146" s="253"/>
      <c r="IFE1146" s="253"/>
      <c r="IFF1146" s="253"/>
      <c r="IFG1146" s="253"/>
      <c r="IFH1146" s="253"/>
      <c r="IFI1146" s="253"/>
      <c r="IFJ1146" s="253"/>
      <c r="IFK1146" s="253"/>
      <c r="IFL1146" s="253"/>
      <c r="IFM1146" s="253"/>
      <c r="IFN1146" s="253"/>
      <c r="IFO1146" s="253"/>
      <c r="IFP1146" s="253"/>
      <c r="IFQ1146" s="253"/>
      <c r="IFR1146" s="253"/>
      <c r="IFS1146" s="253"/>
      <c r="IFT1146" s="253"/>
      <c r="IFU1146" s="253"/>
      <c r="IFV1146" s="253"/>
      <c r="IFW1146" s="253"/>
      <c r="IFX1146" s="253"/>
      <c r="IFY1146" s="253"/>
      <c r="IFZ1146" s="253"/>
      <c r="IGA1146" s="253"/>
      <c r="IGB1146" s="253"/>
      <c r="IGC1146" s="253"/>
      <c r="IGD1146" s="253"/>
      <c r="IGE1146" s="253"/>
      <c r="IGF1146" s="253"/>
      <c r="IGG1146" s="253"/>
      <c r="IGH1146" s="253"/>
      <c r="IGI1146" s="253"/>
      <c r="IGJ1146" s="253"/>
      <c r="IGK1146" s="253"/>
      <c r="IGL1146" s="253"/>
      <c r="IGM1146" s="253"/>
      <c r="IGN1146" s="253"/>
      <c r="IGO1146" s="253"/>
      <c r="IGP1146" s="253"/>
      <c r="IGQ1146" s="253"/>
      <c r="IGR1146" s="253"/>
      <c r="IGS1146" s="253"/>
      <c r="IGT1146" s="253"/>
      <c r="IGU1146" s="253"/>
      <c r="IGV1146" s="253"/>
      <c r="IGW1146" s="253"/>
      <c r="IGX1146" s="253"/>
      <c r="IGY1146" s="253"/>
      <c r="IGZ1146" s="253"/>
      <c r="IHA1146" s="253"/>
      <c r="IHB1146" s="253"/>
      <c r="IHC1146" s="253"/>
      <c r="IHD1146" s="253"/>
      <c r="IHE1146" s="253"/>
      <c r="IHF1146" s="253"/>
      <c r="IHG1146" s="253"/>
      <c r="IHH1146" s="253"/>
      <c r="IHI1146" s="253"/>
      <c r="IHJ1146" s="253"/>
      <c r="IHK1146" s="253"/>
      <c r="IHL1146" s="253"/>
      <c r="IHM1146" s="253"/>
      <c r="IHN1146" s="253"/>
      <c r="IHO1146" s="253"/>
      <c r="IHP1146" s="253"/>
      <c r="IHQ1146" s="253"/>
      <c r="IHR1146" s="253"/>
      <c r="IHS1146" s="253"/>
      <c r="IHT1146" s="253"/>
      <c r="IHU1146" s="253"/>
      <c r="IHV1146" s="253"/>
      <c r="IHW1146" s="253"/>
      <c r="IHX1146" s="253"/>
      <c r="IHY1146" s="253"/>
      <c r="IHZ1146" s="253"/>
      <c r="IIA1146" s="253"/>
      <c r="IIB1146" s="253"/>
      <c r="IIC1146" s="253"/>
      <c r="IID1146" s="253"/>
      <c r="IIE1146" s="253"/>
      <c r="IIF1146" s="253"/>
      <c r="IIG1146" s="253"/>
      <c r="IIH1146" s="253"/>
      <c r="III1146" s="253"/>
      <c r="IIJ1146" s="253"/>
      <c r="IIK1146" s="253"/>
      <c r="IIL1146" s="253"/>
      <c r="IIM1146" s="253"/>
      <c r="IIN1146" s="253"/>
      <c r="IIO1146" s="253"/>
      <c r="IIP1146" s="253"/>
      <c r="IIQ1146" s="253"/>
      <c r="IIR1146" s="253"/>
      <c r="IIS1146" s="253"/>
      <c r="IIT1146" s="253"/>
      <c r="IIU1146" s="253"/>
      <c r="IIV1146" s="253"/>
      <c r="IIW1146" s="253"/>
      <c r="IIX1146" s="253"/>
      <c r="IIY1146" s="253"/>
      <c r="IIZ1146" s="253"/>
      <c r="IJA1146" s="253"/>
      <c r="IJB1146" s="253"/>
      <c r="IJC1146" s="253"/>
      <c r="IJD1146" s="253"/>
      <c r="IJE1146" s="253"/>
      <c r="IJF1146" s="253"/>
      <c r="IJG1146" s="253"/>
      <c r="IJH1146" s="253"/>
      <c r="IJI1146" s="253"/>
      <c r="IJJ1146" s="253"/>
      <c r="IJK1146" s="253"/>
      <c r="IJL1146" s="253"/>
      <c r="IJM1146" s="253"/>
      <c r="IJN1146" s="253"/>
      <c r="IJO1146" s="253"/>
      <c r="IJP1146" s="253"/>
      <c r="IJQ1146" s="253"/>
      <c r="IJR1146" s="253"/>
      <c r="IJS1146" s="253"/>
      <c r="IJT1146" s="253"/>
      <c r="IJU1146" s="253"/>
      <c r="IJV1146" s="253"/>
      <c r="IJW1146" s="253"/>
      <c r="IJX1146" s="253"/>
      <c r="IJY1146" s="253"/>
      <c r="IJZ1146" s="253"/>
      <c r="IKA1146" s="253"/>
      <c r="IKB1146" s="253"/>
      <c r="IKC1146" s="253"/>
      <c r="IKD1146" s="253"/>
      <c r="IKE1146" s="253"/>
      <c r="IKF1146" s="253"/>
      <c r="IKG1146" s="253"/>
      <c r="IKH1146" s="253"/>
      <c r="IKI1146" s="253"/>
      <c r="IKJ1146" s="253"/>
      <c r="IKK1146" s="253"/>
      <c r="IKL1146" s="253"/>
      <c r="IKM1146" s="253"/>
      <c r="IKN1146" s="253"/>
      <c r="IKO1146" s="253"/>
      <c r="IKP1146" s="253"/>
      <c r="IKQ1146" s="253"/>
      <c r="IKR1146" s="253"/>
      <c r="IKS1146" s="253"/>
      <c r="IKT1146" s="253"/>
      <c r="IKU1146" s="253"/>
      <c r="IKV1146" s="253"/>
      <c r="IKW1146" s="253"/>
      <c r="IKX1146" s="253"/>
      <c r="IKY1146" s="253"/>
      <c r="IKZ1146" s="253"/>
      <c r="ILA1146" s="253"/>
      <c r="ILB1146" s="253"/>
      <c r="ILC1146" s="253"/>
      <c r="ILD1146" s="253"/>
      <c r="ILE1146" s="253"/>
      <c r="ILF1146" s="253"/>
      <c r="ILG1146" s="253"/>
      <c r="ILH1146" s="253"/>
      <c r="ILI1146" s="253"/>
      <c r="ILJ1146" s="253"/>
      <c r="ILK1146" s="253"/>
      <c r="ILL1146" s="253"/>
      <c r="ILM1146" s="253"/>
      <c r="ILN1146" s="253"/>
      <c r="ILO1146" s="253"/>
      <c r="ILP1146" s="253"/>
      <c r="ILQ1146" s="253"/>
      <c r="ILR1146" s="253"/>
      <c r="ILS1146" s="253"/>
      <c r="ILT1146" s="253"/>
      <c r="ILU1146" s="253"/>
      <c r="ILV1146" s="253"/>
      <c r="ILW1146" s="253"/>
      <c r="ILX1146" s="253"/>
      <c r="ILY1146" s="253"/>
      <c r="ILZ1146" s="253"/>
      <c r="IMA1146" s="253"/>
      <c r="IMB1146" s="253"/>
      <c r="IMC1146" s="253"/>
      <c r="IMD1146" s="253"/>
      <c r="IME1146" s="253"/>
      <c r="IMF1146" s="253"/>
      <c r="IMG1146" s="253"/>
      <c r="IMH1146" s="253"/>
      <c r="IMI1146" s="253"/>
      <c r="IMJ1146" s="253"/>
      <c r="IMK1146" s="253"/>
      <c r="IML1146" s="253"/>
      <c r="IMM1146" s="253"/>
      <c r="IMN1146" s="253"/>
      <c r="IMO1146" s="253"/>
      <c r="IMP1146" s="253"/>
      <c r="IMQ1146" s="253"/>
      <c r="IMR1146" s="253"/>
      <c r="IMS1146" s="253"/>
      <c r="IMT1146" s="253"/>
      <c r="IMU1146" s="253"/>
      <c r="IMV1146" s="253"/>
      <c r="IMW1146" s="253"/>
      <c r="IMX1146" s="253"/>
      <c r="IMY1146" s="253"/>
      <c r="IMZ1146" s="253"/>
      <c r="INA1146" s="253"/>
      <c r="INB1146" s="253"/>
      <c r="INC1146" s="253"/>
      <c r="IND1146" s="253"/>
      <c r="INE1146" s="253"/>
      <c r="INF1146" s="253"/>
      <c r="ING1146" s="253"/>
      <c r="INH1146" s="253"/>
      <c r="INI1146" s="253"/>
      <c r="INJ1146" s="253"/>
      <c r="INK1146" s="253"/>
      <c r="INL1146" s="253"/>
      <c r="INM1146" s="253"/>
      <c r="INN1146" s="253"/>
      <c r="INO1146" s="253"/>
      <c r="INP1146" s="253"/>
      <c r="INQ1146" s="253"/>
      <c r="INR1146" s="253"/>
      <c r="INS1146" s="253"/>
      <c r="INT1146" s="253"/>
      <c r="INU1146" s="253"/>
      <c r="INV1146" s="253"/>
      <c r="INW1146" s="253"/>
      <c r="INX1146" s="253"/>
      <c r="INY1146" s="253"/>
      <c r="INZ1146" s="253"/>
      <c r="IOA1146" s="253"/>
      <c r="IOB1146" s="253"/>
      <c r="IOC1146" s="253"/>
      <c r="IOD1146" s="253"/>
      <c r="IOE1146" s="253"/>
      <c r="IOF1146" s="253"/>
      <c r="IOG1146" s="253"/>
      <c r="IOH1146" s="253"/>
      <c r="IOI1146" s="253"/>
      <c r="IOJ1146" s="253"/>
      <c r="IOK1146" s="253"/>
      <c r="IOL1146" s="253"/>
      <c r="IOM1146" s="253"/>
      <c r="ION1146" s="253"/>
      <c r="IOO1146" s="253"/>
      <c r="IOP1146" s="253"/>
      <c r="IOQ1146" s="253"/>
      <c r="IOR1146" s="253"/>
      <c r="IOS1146" s="253"/>
      <c r="IOT1146" s="253"/>
      <c r="IOU1146" s="253"/>
      <c r="IOV1146" s="253"/>
      <c r="IOW1146" s="253"/>
      <c r="IOX1146" s="253"/>
      <c r="IOY1146" s="253"/>
      <c r="IOZ1146" s="253"/>
      <c r="IPA1146" s="253"/>
      <c r="IPB1146" s="253"/>
      <c r="IPC1146" s="253"/>
      <c r="IPD1146" s="253"/>
      <c r="IPE1146" s="253"/>
      <c r="IPF1146" s="253"/>
      <c r="IPG1146" s="253"/>
      <c r="IPH1146" s="253"/>
      <c r="IPI1146" s="253"/>
      <c r="IPJ1146" s="253"/>
      <c r="IPK1146" s="253"/>
      <c r="IPL1146" s="253"/>
      <c r="IPM1146" s="253"/>
      <c r="IPN1146" s="253"/>
      <c r="IPO1146" s="253"/>
      <c r="IPP1146" s="253"/>
      <c r="IPQ1146" s="253"/>
      <c r="IPR1146" s="253"/>
      <c r="IPS1146" s="253"/>
      <c r="IPT1146" s="253"/>
      <c r="IPU1146" s="253"/>
      <c r="IPV1146" s="253"/>
      <c r="IPW1146" s="253"/>
      <c r="IPX1146" s="253"/>
      <c r="IPY1146" s="253"/>
      <c r="IPZ1146" s="253"/>
      <c r="IQA1146" s="253"/>
      <c r="IQB1146" s="253"/>
      <c r="IQC1146" s="253"/>
      <c r="IQD1146" s="253"/>
      <c r="IQE1146" s="253"/>
      <c r="IQF1146" s="253"/>
      <c r="IQG1146" s="253"/>
      <c r="IQH1146" s="253"/>
      <c r="IQI1146" s="253"/>
      <c r="IQJ1146" s="253"/>
      <c r="IQK1146" s="253"/>
      <c r="IQL1146" s="253"/>
      <c r="IQM1146" s="253"/>
      <c r="IQN1146" s="253"/>
      <c r="IQO1146" s="253"/>
      <c r="IQP1146" s="253"/>
      <c r="IQQ1146" s="253"/>
      <c r="IQR1146" s="253"/>
      <c r="IQS1146" s="253"/>
      <c r="IQT1146" s="253"/>
      <c r="IQU1146" s="253"/>
      <c r="IQV1146" s="253"/>
      <c r="IQW1146" s="253"/>
      <c r="IQX1146" s="253"/>
      <c r="IQY1146" s="253"/>
      <c r="IQZ1146" s="253"/>
      <c r="IRA1146" s="253"/>
      <c r="IRB1146" s="253"/>
      <c r="IRC1146" s="253"/>
      <c r="IRD1146" s="253"/>
      <c r="IRE1146" s="253"/>
      <c r="IRF1146" s="253"/>
      <c r="IRG1146" s="253"/>
      <c r="IRH1146" s="253"/>
      <c r="IRI1146" s="253"/>
      <c r="IRJ1146" s="253"/>
      <c r="IRK1146" s="253"/>
      <c r="IRL1146" s="253"/>
      <c r="IRM1146" s="253"/>
      <c r="IRN1146" s="253"/>
      <c r="IRO1146" s="253"/>
      <c r="IRP1146" s="253"/>
      <c r="IRQ1146" s="253"/>
      <c r="IRR1146" s="253"/>
      <c r="IRS1146" s="253"/>
      <c r="IRT1146" s="253"/>
      <c r="IRU1146" s="253"/>
      <c r="IRV1146" s="253"/>
      <c r="IRW1146" s="253"/>
      <c r="IRX1146" s="253"/>
      <c r="IRY1146" s="253"/>
      <c r="IRZ1146" s="253"/>
      <c r="ISA1146" s="253"/>
      <c r="ISB1146" s="253"/>
      <c r="ISC1146" s="253"/>
      <c r="ISD1146" s="253"/>
      <c r="ISE1146" s="253"/>
      <c r="ISF1146" s="253"/>
      <c r="ISG1146" s="253"/>
      <c r="ISH1146" s="253"/>
      <c r="ISI1146" s="253"/>
      <c r="ISJ1146" s="253"/>
      <c r="ISK1146" s="253"/>
      <c r="ISL1146" s="253"/>
      <c r="ISM1146" s="253"/>
      <c r="ISN1146" s="253"/>
      <c r="ISO1146" s="253"/>
      <c r="ISP1146" s="253"/>
      <c r="ISQ1146" s="253"/>
      <c r="ISR1146" s="253"/>
      <c r="ISS1146" s="253"/>
      <c r="IST1146" s="253"/>
      <c r="ISU1146" s="253"/>
      <c r="ISV1146" s="253"/>
      <c r="ISW1146" s="253"/>
      <c r="ISX1146" s="253"/>
      <c r="ISY1146" s="253"/>
      <c r="ISZ1146" s="253"/>
      <c r="ITA1146" s="253"/>
      <c r="ITB1146" s="253"/>
      <c r="ITC1146" s="253"/>
      <c r="ITD1146" s="253"/>
      <c r="ITE1146" s="253"/>
      <c r="ITF1146" s="253"/>
      <c r="ITG1146" s="253"/>
      <c r="ITH1146" s="253"/>
      <c r="ITI1146" s="253"/>
      <c r="ITJ1146" s="253"/>
      <c r="ITK1146" s="253"/>
      <c r="ITL1146" s="253"/>
      <c r="ITM1146" s="253"/>
      <c r="ITN1146" s="253"/>
      <c r="ITO1146" s="253"/>
      <c r="ITP1146" s="253"/>
      <c r="ITQ1146" s="253"/>
      <c r="ITR1146" s="253"/>
      <c r="ITS1146" s="253"/>
      <c r="ITT1146" s="253"/>
      <c r="ITU1146" s="253"/>
      <c r="ITV1146" s="253"/>
      <c r="ITW1146" s="253"/>
      <c r="ITX1146" s="253"/>
      <c r="ITY1146" s="253"/>
      <c r="ITZ1146" s="253"/>
      <c r="IUA1146" s="253"/>
      <c r="IUB1146" s="253"/>
      <c r="IUC1146" s="253"/>
      <c r="IUD1146" s="253"/>
      <c r="IUE1146" s="253"/>
      <c r="IUF1146" s="253"/>
      <c r="IUG1146" s="253"/>
      <c r="IUH1146" s="253"/>
      <c r="IUI1146" s="253"/>
      <c r="IUJ1146" s="253"/>
      <c r="IUK1146" s="253"/>
      <c r="IUL1146" s="253"/>
      <c r="IUM1146" s="253"/>
      <c r="IUN1146" s="253"/>
      <c r="IUO1146" s="253"/>
      <c r="IUP1146" s="253"/>
      <c r="IUQ1146" s="253"/>
      <c r="IUR1146" s="253"/>
      <c r="IUS1146" s="253"/>
      <c r="IUT1146" s="253"/>
      <c r="IUU1146" s="253"/>
      <c r="IUV1146" s="253"/>
      <c r="IUW1146" s="253"/>
      <c r="IUX1146" s="253"/>
      <c r="IUY1146" s="253"/>
      <c r="IUZ1146" s="253"/>
      <c r="IVA1146" s="253"/>
      <c r="IVB1146" s="253"/>
      <c r="IVC1146" s="253"/>
      <c r="IVD1146" s="253"/>
      <c r="IVE1146" s="253"/>
      <c r="IVF1146" s="253"/>
      <c r="IVG1146" s="253"/>
      <c r="IVH1146" s="253"/>
      <c r="IVI1146" s="253"/>
      <c r="IVJ1146" s="253"/>
      <c r="IVK1146" s="253"/>
      <c r="IVL1146" s="253"/>
      <c r="IVM1146" s="253"/>
      <c r="IVN1146" s="253"/>
      <c r="IVO1146" s="253"/>
      <c r="IVP1146" s="253"/>
      <c r="IVQ1146" s="253"/>
      <c r="IVR1146" s="253"/>
      <c r="IVS1146" s="253"/>
      <c r="IVT1146" s="253"/>
      <c r="IVU1146" s="253"/>
      <c r="IVV1146" s="253"/>
      <c r="IVW1146" s="253"/>
      <c r="IVX1146" s="253"/>
      <c r="IVY1146" s="253"/>
      <c r="IVZ1146" s="253"/>
      <c r="IWA1146" s="253"/>
      <c r="IWB1146" s="253"/>
      <c r="IWC1146" s="253"/>
      <c r="IWD1146" s="253"/>
      <c r="IWE1146" s="253"/>
      <c r="IWF1146" s="253"/>
      <c r="IWG1146" s="253"/>
      <c r="IWH1146" s="253"/>
      <c r="IWI1146" s="253"/>
      <c r="IWJ1146" s="253"/>
      <c r="IWK1146" s="253"/>
      <c r="IWL1146" s="253"/>
      <c r="IWM1146" s="253"/>
      <c r="IWN1146" s="253"/>
      <c r="IWO1146" s="253"/>
      <c r="IWP1146" s="253"/>
      <c r="IWQ1146" s="253"/>
      <c r="IWR1146" s="253"/>
      <c r="IWS1146" s="253"/>
      <c r="IWT1146" s="253"/>
      <c r="IWU1146" s="253"/>
      <c r="IWV1146" s="253"/>
      <c r="IWW1146" s="253"/>
      <c r="IWX1146" s="253"/>
      <c r="IWY1146" s="253"/>
      <c r="IWZ1146" s="253"/>
      <c r="IXA1146" s="253"/>
      <c r="IXB1146" s="253"/>
      <c r="IXC1146" s="253"/>
      <c r="IXD1146" s="253"/>
      <c r="IXE1146" s="253"/>
      <c r="IXF1146" s="253"/>
      <c r="IXG1146" s="253"/>
      <c r="IXH1146" s="253"/>
      <c r="IXI1146" s="253"/>
      <c r="IXJ1146" s="253"/>
      <c r="IXK1146" s="253"/>
      <c r="IXL1146" s="253"/>
      <c r="IXM1146" s="253"/>
      <c r="IXN1146" s="253"/>
      <c r="IXO1146" s="253"/>
      <c r="IXP1146" s="253"/>
      <c r="IXQ1146" s="253"/>
      <c r="IXR1146" s="253"/>
      <c r="IXS1146" s="253"/>
      <c r="IXT1146" s="253"/>
      <c r="IXU1146" s="253"/>
      <c r="IXV1146" s="253"/>
      <c r="IXW1146" s="253"/>
      <c r="IXX1146" s="253"/>
      <c r="IXY1146" s="253"/>
      <c r="IXZ1146" s="253"/>
      <c r="IYA1146" s="253"/>
      <c r="IYB1146" s="253"/>
      <c r="IYC1146" s="253"/>
      <c r="IYD1146" s="253"/>
      <c r="IYE1146" s="253"/>
      <c r="IYF1146" s="253"/>
      <c r="IYG1146" s="253"/>
      <c r="IYH1146" s="253"/>
      <c r="IYI1146" s="253"/>
      <c r="IYJ1146" s="253"/>
      <c r="IYK1146" s="253"/>
      <c r="IYL1146" s="253"/>
      <c r="IYM1146" s="253"/>
      <c r="IYN1146" s="253"/>
      <c r="IYO1146" s="253"/>
      <c r="IYP1146" s="253"/>
      <c r="IYQ1146" s="253"/>
      <c r="IYR1146" s="253"/>
      <c r="IYS1146" s="253"/>
      <c r="IYT1146" s="253"/>
      <c r="IYU1146" s="253"/>
      <c r="IYV1146" s="253"/>
      <c r="IYW1146" s="253"/>
      <c r="IYX1146" s="253"/>
      <c r="IYY1146" s="253"/>
      <c r="IYZ1146" s="253"/>
      <c r="IZA1146" s="253"/>
      <c r="IZB1146" s="253"/>
      <c r="IZC1146" s="253"/>
      <c r="IZD1146" s="253"/>
      <c r="IZE1146" s="253"/>
      <c r="IZF1146" s="253"/>
      <c r="IZG1146" s="253"/>
      <c r="IZH1146" s="253"/>
      <c r="IZI1146" s="253"/>
      <c r="IZJ1146" s="253"/>
      <c r="IZK1146" s="253"/>
      <c r="IZL1146" s="253"/>
      <c r="IZM1146" s="253"/>
      <c r="IZN1146" s="253"/>
      <c r="IZO1146" s="253"/>
      <c r="IZP1146" s="253"/>
      <c r="IZQ1146" s="253"/>
      <c r="IZR1146" s="253"/>
      <c r="IZS1146" s="253"/>
      <c r="IZT1146" s="253"/>
      <c r="IZU1146" s="253"/>
      <c r="IZV1146" s="253"/>
      <c r="IZW1146" s="253"/>
      <c r="IZX1146" s="253"/>
      <c r="IZY1146" s="253"/>
      <c r="IZZ1146" s="253"/>
      <c r="JAA1146" s="253"/>
      <c r="JAB1146" s="253"/>
      <c r="JAC1146" s="253"/>
      <c r="JAD1146" s="253"/>
      <c r="JAE1146" s="253"/>
      <c r="JAF1146" s="253"/>
      <c r="JAG1146" s="253"/>
      <c r="JAH1146" s="253"/>
      <c r="JAI1146" s="253"/>
      <c r="JAJ1146" s="253"/>
      <c r="JAK1146" s="253"/>
      <c r="JAL1146" s="253"/>
      <c r="JAM1146" s="253"/>
      <c r="JAN1146" s="253"/>
      <c r="JAO1146" s="253"/>
      <c r="JAP1146" s="253"/>
      <c r="JAQ1146" s="253"/>
      <c r="JAR1146" s="253"/>
      <c r="JAS1146" s="253"/>
      <c r="JAT1146" s="253"/>
      <c r="JAU1146" s="253"/>
      <c r="JAV1146" s="253"/>
      <c r="JAW1146" s="253"/>
      <c r="JAX1146" s="253"/>
      <c r="JAY1146" s="253"/>
      <c r="JAZ1146" s="253"/>
      <c r="JBA1146" s="253"/>
      <c r="JBB1146" s="253"/>
      <c r="JBC1146" s="253"/>
      <c r="JBD1146" s="253"/>
      <c r="JBE1146" s="253"/>
      <c r="JBF1146" s="253"/>
      <c r="JBG1146" s="253"/>
      <c r="JBH1146" s="253"/>
      <c r="JBI1146" s="253"/>
      <c r="JBJ1146" s="253"/>
      <c r="JBK1146" s="253"/>
      <c r="JBL1146" s="253"/>
      <c r="JBM1146" s="253"/>
      <c r="JBN1146" s="253"/>
      <c r="JBO1146" s="253"/>
      <c r="JBP1146" s="253"/>
      <c r="JBQ1146" s="253"/>
      <c r="JBR1146" s="253"/>
      <c r="JBS1146" s="253"/>
      <c r="JBT1146" s="253"/>
      <c r="JBU1146" s="253"/>
      <c r="JBV1146" s="253"/>
      <c r="JBW1146" s="253"/>
      <c r="JBX1146" s="253"/>
      <c r="JBY1146" s="253"/>
      <c r="JBZ1146" s="253"/>
      <c r="JCA1146" s="253"/>
      <c r="JCB1146" s="253"/>
      <c r="JCC1146" s="253"/>
      <c r="JCD1146" s="253"/>
      <c r="JCE1146" s="253"/>
      <c r="JCF1146" s="253"/>
      <c r="JCG1146" s="253"/>
      <c r="JCH1146" s="253"/>
      <c r="JCI1146" s="253"/>
      <c r="JCJ1146" s="253"/>
      <c r="JCK1146" s="253"/>
      <c r="JCL1146" s="253"/>
      <c r="JCM1146" s="253"/>
      <c r="JCN1146" s="253"/>
      <c r="JCO1146" s="253"/>
      <c r="JCP1146" s="253"/>
      <c r="JCQ1146" s="253"/>
      <c r="JCR1146" s="253"/>
      <c r="JCS1146" s="253"/>
      <c r="JCT1146" s="253"/>
      <c r="JCU1146" s="253"/>
      <c r="JCV1146" s="253"/>
      <c r="JCW1146" s="253"/>
      <c r="JCX1146" s="253"/>
      <c r="JCY1146" s="253"/>
      <c r="JCZ1146" s="253"/>
      <c r="JDA1146" s="253"/>
      <c r="JDB1146" s="253"/>
      <c r="JDC1146" s="253"/>
      <c r="JDD1146" s="253"/>
      <c r="JDE1146" s="253"/>
      <c r="JDF1146" s="253"/>
      <c r="JDG1146" s="253"/>
      <c r="JDH1146" s="253"/>
      <c r="JDI1146" s="253"/>
      <c r="JDJ1146" s="253"/>
      <c r="JDK1146" s="253"/>
      <c r="JDL1146" s="253"/>
      <c r="JDM1146" s="253"/>
      <c r="JDN1146" s="253"/>
      <c r="JDO1146" s="253"/>
      <c r="JDP1146" s="253"/>
      <c r="JDQ1146" s="253"/>
      <c r="JDR1146" s="253"/>
      <c r="JDS1146" s="253"/>
      <c r="JDT1146" s="253"/>
      <c r="JDU1146" s="253"/>
      <c r="JDV1146" s="253"/>
      <c r="JDW1146" s="253"/>
      <c r="JDX1146" s="253"/>
      <c r="JDY1146" s="253"/>
      <c r="JDZ1146" s="253"/>
      <c r="JEA1146" s="253"/>
      <c r="JEB1146" s="253"/>
      <c r="JEC1146" s="253"/>
      <c r="JED1146" s="253"/>
      <c r="JEE1146" s="253"/>
      <c r="JEF1146" s="253"/>
      <c r="JEG1146" s="253"/>
      <c r="JEH1146" s="253"/>
      <c r="JEI1146" s="253"/>
      <c r="JEJ1146" s="253"/>
      <c r="JEK1146" s="253"/>
      <c r="JEL1146" s="253"/>
      <c r="JEM1146" s="253"/>
      <c r="JEN1146" s="253"/>
      <c r="JEO1146" s="253"/>
      <c r="JEP1146" s="253"/>
      <c r="JEQ1146" s="253"/>
      <c r="JER1146" s="253"/>
      <c r="JES1146" s="253"/>
      <c r="JET1146" s="253"/>
      <c r="JEU1146" s="253"/>
      <c r="JEV1146" s="253"/>
      <c r="JEW1146" s="253"/>
      <c r="JEX1146" s="253"/>
      <c r="JEY1146" s="253"/>
      <c r="JEZ1146" s="253"/>
      <c r="JFA1146" s="253"/>
      <c r="JFB1146" s="253"/>
      <c r="JFC1146" s="253"/>
      <c r="JFD1146" s="253"/>
      <c r="JFE1146" s="253"/>
      <c r="JFF1146" s="253"/>
      <c r="JFG1146" s="253"/>
      <c r="JFH1146" s="253"/>
      <c r="JFI1146" s="253"/>
      <c r="JFJ1146" s="253"/>
      <c r="JFK1146" s="253"/>
      <c r="JFL1146" s="253"/>
      <c r="JFM1146" s="253"/>
      <c r="JFN1146" s="253"/>
      <c r="JFO1146" s="253"/>
      <c r="JFP1146" s="253"/>
      <c r="JFQ1146" s="253"/>
      <c r="JFR1146" s="253"/>
      <c r="JFS1146" s="253"/>
      <c r="JFT1146" s="253"/>
      <c r="JFU1146" s="253"/>
      <c r="JFV1146" s="253"/>
      <c r="JFW1146" s="253"/>
      <c r="JFX1146" s="253"/>
      <c r="JFY1146" s="253"/>
      <c r="JFZ1146" s="253"/>
      <c r="JGA1146" s="253"/>
      <c r="JGB1146" s="253"/>
      <c r="JGC1146" s="253"/>
      <c r="JGD1146" s="253"/>
      <c r="JGE1146" s="253"/>
      <c r="JGF1146" s="253"/>
      <c r="JGG1146" s="253"/>
      <c r="JGH1146" s="253"/>
      <c r="JGI1146" s="253"/>
      <c r="JGJ1146" s="253"/>
      <c r="JGK1146" s="253"/>
      <c r="JGL1146" s="253"/>
      <c r="JGM1146" s="253"/>
      <c r="JGN1146" s="253"/>
      <c r="JGO1146" s="253"/>
      <c r="JGP1146" s="253"/>
      <c r="JGQ1146" s="253"/>
      <c r="JGR1146" s="253"/>
      <c r="JGS1146" s="253"/>
      <c r="JGT1146" s="253"/>
      <c r="JGU1146" s="253"/>
      <c r="JGV1146" s="253"/>
      <c r="JGW1146" s="253"/>
      <c r="JGX1146" s="253"/>
      <c r="JGY1146" s="253"/>
      <c r="JGZ1146" s="253"/>
      <c r="JHA1146" s="253"/>
      <c r="JHB1146" s="253"/>
      <c r="JHC1146" s="253"/>
      <c r="JHD1146" s="253"/>
      <c r="JHE1146" s="253"/>
      <c r="JHF1146" s="253"/>
      <c r="JHG1146" s="253"/>
      <c r="JHH1146" s="253"/>
      <c r="JHI1146" s="253"/>
      <c r="JHJ1146" s="253"/>
      <c r="JHK1146" s="253"/>
      <c r="JHL1146" s="253"/>
      <c r="JHM1146" s="253"/>
      <c r="JHN1146" s="253"/>
      <c r="JHO1146" s="253"/>
      <c r="JHP1146" s="253"/>
      <c r="JHQ1146" s="253"/>
      <c r="JHR1146" s="253"/>
      <c r="JHS1146" s="253"/>
      <c r="JHT1146" s="253"/>
      <c r="JHU1146" s="253"/>
      <c r="JHV1146" s="253"/>
      <c r="JHW1146" s="253"/>
      <c r="JHX1146" s="253"/>
      <c r="JHY1146" s="253"/>
      <c r="JHZ1146" s="253"/>
      <c r="JIA1146" s="253"/>
      <c r="JIB1146" s="253"/>
      <c r="JIC1146" s="253"/>
      <c r="JID1146" s="253"/>
      <c r="JIE1146" s="253"/>
      <c r="JIF1146" s="253"/>
      <c r="JIG1146" s="253"/>
      <c r="JIH1146" s="253"/>
      <c r="JII1146" s="253"/>
      <c r="JIJ1146" s="253"/>
      <c r="JIK1146" s="253"/>
      <c r="JIL1146" s="253"/>
      <c r="JIM1146" s="253"/>
      <c r="JIN1146" s="253"/>
      <c r="JIO1146" s="253"/>
      <c r="JIP1146" s="253"/>
      <c r="JIQ1146" s="253"/>
      <c r="JIR1146" s="253"/>
      <c r="JIS1146" s="253"/>
      <c r="JIT1146" s="253"/>
      <c r="JIU1146" s="253"/>
      <c r="JIV1146" s="253"/>
      <c r="JIW1146" s="253"/>
      <c r="JIX1146" s="253"/>
      <c r="JIY1146" s="253"/>
      <c r="JIZ1146" s="253"/>
      <c r="JJA1146" s="253"/>
      <c r="JJB1146" s="253"/>
      <c r="JJC1146" s="253"/>
      <c r="JJD1146" s="253"/>
      <c r="JJE1146" s="253"/>
      <c r="JJF1146" s="253"/>
      <c r="JJG1146" s="253"/>
      <c r="JJH1146" s="253"/>
      <c r="JJI1146" s="253"/>
      <c r="JJJ1146" s="253"/>
      <c r="JJK1146" s="253"/>
      <c r="JJL1146" s="253"/>
      <c r="JJM1146" s="253"/>
      <c r="JJN1146" s="253"/>
      <c r="JJO1146" s="253"/>
      <c r="JJP1146" s="253"/>
      <c r="JJQ1146" s="253"/>
      <c r="JJR1146" s="253"/>
      <c r="JJS1146" s="253"/>
      <c r="JJT1146" s="253"/>
      <c r="JJU1146" s="253"/>
      <c r="JJV1146" s="253"/>
      <c r="JJW1146" s="253"/>
      <c r="JJX1146" s="253"/>
      <c r="JJY1146" s="253"/>
      <c r="JJZ1146" s="253"/>
      <c r="JKA1146" s="253"/>
      <c r="JKB1146" s="253"/>
      <c r="JKC1146" s="253"/>
      <c r="JKD1146" s="253"/>
      <c r="JKE1146" s="253"/>
      <c r="JKF1146" s="253"/>
      <c r="JKG1146" s="253"/>
      <c r="JKH1146" s="253"/>
      <c r="JKI1146" s="253"/>
      <c r="JKJ1146" s="253"/>
      <c r="JKK1146" s="253"/>
      <c r="JKL1146" s="253"/>
      <c r="JKM1146" s="253"/>
      <c r="JKN1146" s="253"/>
      <c r="JKO1146" s="253"/>
      <c r="JKP1146" s="253"/>
      <c r="JKQ1146" s="253"/>
      <c r="JKR1146" s="253"/>
      <c r="JKS1146" s="253"/>
      <c r="JKT1146" s="253"/>
      <c r="JKU1146" s="253"/>
      <c r="JKV1146" s="253"/>
      <c r="JKW1146" s="253"/>
      <c r="JKX1146" s="253"/>
      <c r="JKY1146" s="253"/>
      <c r="JKZ1146" s="253"/>
      <c r="JLA1146" s="253"/>
      <c r="JLB1146" s="253"/>
      <c r="JLC1146" s="253"/>
      <c r="JLD1146" s="253"/>
      <c r="JLE1146" s="253"/>
      <c r="JLF1146" s="253"/>
      <c r="JLG1146" s="253"/>
      <c r="JLH1146" s="253"/>
      <c r="JLI1146" s="253"/>
      <c r="JLJ1146" s="253"/>
      <c r="JLK1146" s="253"/>
      <c r="JLL1146" s="253"/>
      <c r="JLM1146" s="253"/>
      <c r="JLN1146" s="253"/>
      <c r="JLO1146" s="253"/>
      <c r="JLP1146" s="253"/>
      <c r="JLQ1146" s="253"/>
      <c r="JLR1146" s="253"/>
      <c r="JLS1146" s="253"/>
      <c r="JLT1146" s="253"/>
      <c r="JLU1146" s="253"/>
      <c r="JLV1146" s="253"/>
      <c r="JLW1146" s="253"/>
      <c r="JLX1146" s="253"/>
      <c r="JLY1146" s="253"/>
      <c r="JLZ1146" s="253"/>
      <c r="JMA1146" s="253"/>
      <c r="JMB1146" s="253"/>
      <c r="JMC1146" s="253"/>
      <c r="JMD1146" s="253"/>
      <c r="JME1146" s="253"/>
      <c r="JMF1146" s="253"/>
      <c r="JMG1146" s="253"/>
      <c r="JMH1146" s="253"/>
      <c r="JMI1146" s="253"/>
      <c r="JMJ1146" s="253"/>
      <c r="JMK1146" s="253"/>
      <c r="JML1146" s="253"/>
      <c r="JMM1146" s="253"/>
      <c r="JMN1146" s="253"/>
      <c r="JMO1146" s="253"/>
      <c r="JMP1146" s="253"/>
      <c r="JMQ1146" s="253"/>
      <c r="JMR1146" s="253"/>
      <c r="JMS1146" s="253"/>
      <c r="JMT1146" s="253"/>
      <c r="JMU1146" s="253"/>
      <c r="JMV1146" s="253"/>
      <c r="JMW1146" s="253"/>
      <c r="JMX1146" s="253"/>
      <c r="JMY1146" s="253"/>
      <c r="JMZ1146" s="253"/>
      <c r="JNA1146" s="253"/>
      <c r="JNB1146" s="253"/>
      <c r="JNC1146" s="253"/>
      <c r="JND1146" s="253"/>
      <c r="JNE1146" s="253"/>
      <c r="JNF1146" s="253"/>
      <c r="JNG1146" s="253"/>
      <c r="JNH1146" s="253"/>
      <c r="JNI1146" s="253"/>
      <c r="JNJ1146" s="253"/>
      <c r="JNK1146" s="253"/>
      <c r="JNL1146" s="253"/>
      <c r="JNM1146" s="253"/>
      <c r="JNN1146" s="253"/>
      <c r="JNO1146" s="253"/>
      <c r="JNP1146" s="253"/>
      <c r="JNQ1146" s="253"/>
      <c r="JNR1146" s="253"/>
      <c r="JNS1146" s="253"/>
      <c r="JNT1146" s="253"/>
      <c r="JNU1146" s="253"/>
      <c r="JNV1146" s="253"/>
      <c r="JNW1146" s="253"/>
      <c r="JNX1146" s="253"/>
      <c r="JNY1146" s="253"/>
      <c r="JNZ1146" s="253"/>
      <c r="JOA1146" s="253"/>
      <c r="JOB1146" s="253"/>
      <c r="JOC1146" s="253"/>
      <c r="JOD1146" s="253"/>
      <c r="JOE1146" s="253"/>
      <c r="JOF1146" s="253"/>
      <c r="JOG1146" s="253"/>
      <c r="JOH1146" s="253"/>
      <c r="JOI1146" s="253"/>
      <c r="JOJ1146" s="253"/>
      <c r="JOK1146" s="253"/>
      <c r="JOL1146" s="253"/>
      <c r="JOM1146" s="253"/>
      <c r="JON1146" s="253"/>
      <c r="JOO1146" s="253"/>
      <c r="JOP1146" s="253"/>
      <c r="JOQ1146" s="253"/>
      <c r="JOR1146" s="253"/>
      <c r="JOS1146" s="253"/>
      <c r="JOT1146" s="253"/>
      <c r="JOU1146" s="253"/>
      <c r="JOV1146" s="253"/>
      <c r="JOW1146" s="253"/>
      <c r="JOX1146" s="253"/>
      <c r="JOY1146" s="253"/>
      <c r="JOZ1146" s="253"/>
      <c r="JPA1146" s="253"/>
      <c r="JPB1146" s="253"/>
      <c r="JPC1146" s="253"/>
      <c r="JPD1146" s="253"/>
      <c r="JPE1146" s="253"/>
      <c r="JPF1146" s="253"/>
      <c r="JPG1146" s="253"/>
      <c r="JPH1146" s="253"/>
      <c r="JPI1146" s="253"/>
      <c r="JPJ1146" s="253"/>
      <c r="JPK1146" s="253"/>
      <c r="JPL1146" s="253"/>
      <c r="JPM1146" s="253"/>
      <c r="JPN1146" s="253"/>
      <c r="JPO1146" s="253"/>
      <c r="JPP1146" s="253"/>
      <c r="JPQ1146" s="253"/>
      <c r="JPR1146" s="253"/>
      <c r="JPS1146" s="253"/>
      <c r="JPT1146" s="253"/>
      <c r="JPU1146" s="253"/>
      <c r="JPV1146" s="253"/>
      <c r="JPW1146" s="253"/>
      <c r="JPX1146" s="253"/>
      <c r="JPY1146" s="253"/>
      <c r="JPZ1146" s="253"/>
      <c r="JQA1146" s="253"/>
      <c r="JQB1146" s="253"/>
      <c r="JQC1146" s="253"/>
      <c r="JQD1146" s="253"/>
      <c r="JQE1146" s="253"/>
      <c r="JQF1146" s="253"/>
      <c r="JQG1146" s="253"/>
      <c r="JQH1146" s="253"/>
      <c r="JQI1146" s="253"/>
      <c r="JQJ1146" s="253"/>
      <c r="JQK1146" s="253"/>
      <c r="JQL1146" s="253"/>
      <c r="JQM1146" s="253"/>
      <c r="JQN1146" s="253"/>
      <c r="JQO1146" s="253"/>
      <c r="JQP1146" s="253"/>
      <c r="JQQ1146" s="253"/>
      <c r="JQR1146" s="253"/>
      <c r="JQS1146" s="253"/>
      <c r="JQT1146" s="253"/>
      <c r="JQU1146" s="253"/>
      <c r="JQV1146" s="253"/>
      <c r="JQW1146" s="253"/>
      <c r="JQX1146" s="253"/>
      <c r="JQY1146" s="253"/>
      <c r="JQZ1146" s="253"/>
      <c r="JRA1146" s="253"/>
      <c r="JRB1146" s="253"/>
      <c r="JRC1146" s="253"/>
      <c r="JRD1146" s="253"/>
      <c r="JRE1146" s="253"/>
      <c r="JRF1146" s="253"/>
      <c r="JRG1146" s="253"/>
      <c r="JRH1146" s="253"/>
      <c r="JRI1146" s="253"/>
      <c r="JRJ1146" s="253"/>
      <c r="JRK1146" s="253"/>
      <c r="JRL1146" s="253"/>
      <c r="JRM1146" s="253"/>
      <c r="JRN1146" s="253"/>
      <c r="JRO1146" s="253"/>
      <c r="JRP1146" s="253"/>
      <c r="JRQ1146" s="253"/>
      <c r="JRR1146" s="253"/>
      <c r="JRS1146" s="253"/>
      <c r="JRT1146" s="253"/>
      <c r="JRU1146" s="253"/>
      <c r="JRV1146" s="253"/>
      <c r="JRW1146" s="253"/>
      <c r="JRX1146" s="253"/>
      <c r="JRY1146" s="253"/>
      <c r="JRZ1146" s="253"/>
      <c r="JSA1146" s="253"/>
      <c r="JSB1146" s="253"/>
      <c r="JSC1146" s="253"/>
      <c r="JSD1146" s="253"/>
      <c r="JSE1146" s="253"/>
      <c r="JSF1146" s="253"/>
      <c r="JSG1146" s="253"/>
      <c r="JSH1146" s="253"/>
      <c r="JSI1146" s="253"/>
      <c r="JSJ1146" s="253"/>
      <c r="JSK1146" s="253"/>
      <c r="JSL1146" s="253"/>
      <c r="JSM1146" s="253"/>
      <c r="JSN1146" s="253"/>
      <c r="JSO1146" s="253"/>
      <c r="JSP1146" s="253"/>
      <c r="JSQ1146" s="253"/>
      <c r="JSR1146" s="253"/>
      <c r="JSS1146" s="253"/>
      <c r="JST1146" s="253"/>
      <c r="JSU1146" s="253"/>
      <c r="JSV1146" s="253"/>
      <c r="JSW1146" s="253"/>
      <c r="JSX1146" s="253"/>
      <c r="JSY1146" s="253"/>
      <c r="JSZ1146" s="253"/>
      <c r="JTA1146" s="253"/>
      <c r="JTB1146" s="253"/>
      <c r="JTC1146" s="253"/>
      <c r="JTD1146" s="253"/>
      <c r="JTE1146" s="253"/>
      <c r="JTF1146" s="253"/>
      <c r="JTG1146" s="253"/>
      <c r="JTH1146" s="253"/>
      <c r="JTI1146" s="253"/>
      <c r="JTJ1146" s="253"/>
      <c r="JTK1146" s="253"/>
      <c r="JTL1146" s="253"/>
      <c r="JTM1146" s="253"/>
      <c r="JTN1146" s="253"/>
      <c r="JTO1146" s="253"/>
      <c r="JTP1146" s="253"/>
      <c r="JTQ1146" s="253"/>
      <c r="JTR1146" s="253"/>
      <c r="JTS1146" s="253"/>
      <c r="JTT1146" s="253"/>
      <c r="JTU1146" s="253"/>
      <c r="JTV1146" s="253"/>
      <c r="JTW1146" s="253"/>
      <c r="JTX1146" s="253"/>
      <c r="JTY1146" s="253"/>
      <c r="JTZ1146" s="253"/>
      <c r="JUA1146" s="253"/>
      <c r="JUB1146" s="253"/>
      <c r="JUC1146" s="253"/>
      <c r="JUD1146" s="253"/>
      <c r="JUE1146" s="253"/>
      <c r="JUF1146" s="253"/>
      <c r="JUG1146" s="253"/>
      <c r="JUH1146" s="253"/>
      <c r="JUI1146" s="253"/>
      <c r="JUJ1146" s="253"/>
      <c r="JUK1146" s="253"/>
      <c r="JUL1146" s="253"/>
      <c r="JUM1146" s="253"/>
      <c r="JUN1146" s="253"/>
      <c r="JUO1146" s="253"/>
      <c r="JUP1146" s="253"/>
      <c r="JUQ1146" s="253"/>
      <c r="JUR1146" s="253"/>
      <c r="JUS1146" s="253"/>
      <c r="JUT1146" s="253"/>
      <c r="JUU1146" s="253"/>
      <c r="JUV1146" s="253"/>
      <c r="JUW1146" s="253"/>
      <c r="JUX1146" s="253"/>
      <c r="JUY1146" s="253"/>
      <c r="JUZ1146" s="253"/>
      <c r="JVA1146" s="253"/>
      <c r="JVB1146" s="253"/>
      <c r="JVC1146" s="253"/>
      <c r="JVD1146" s="253"/>
      <c r="JVE1146" s="253"/>
      <c r="JVF1146" s="253"/>
      <c r="JVG1146" s="253"/>
      <c r="JVH1146" s="253"/>
      <c r="JVI1146" s="253"/>
      <c r="JVJ1146" s="253"/>
      <c r="JVK1146" s="253"/>
      <c r="JVL1146" s="253"/>
      <c r="JVM1146" s="253"/>
      <c r="JVN1146" s="253"/>
      <c r="JVO1146" s="253"/>
      <c r="JVP1146" s="253"/>
      <c r="JVQ1146" s="253"/>
      <c r="JVR1146" s="253"/>
      <c r="JVS1146" s="253"/>
      <c r="JVT1146" s="253"/>
      <c r="JVU1146" s="253"/>
      <c r="JVV1146" s="253"/>
      <c r="JVW1146" s="253"/>
      <c r="JVX1146" s="253"/>
      <c r="JVY1146" s="253"/>
      <c r="JVZ1146" s="253"/>
      <c r="JWA1146" s="253"/>
      <c r="JWB1146" s="253"/>
      <c r="JWC1146" s="253"/>
      <c r="JWD1146" s="253"/>
      <c r="JWE1146" s="253"/>
      <c r="JWF1146" s="253"/>
      <c r="JWG1146" s="253"/>
      <c r="JWH1146" s="253"/>
      <c r="JWI1146" s="253"/>
      <c r="JWJ1146" s="253"/>
      <c r="JWK1146" s="253"/>
      <c r="JWL1146" s="253"/>
      <c r="JWM1146" s="253"/>
      <c r="JWN1146" s="253"/>
      <c r="JWO1146" s="253"/>
      <c r="JWP1146" s="253"/>
      <c r="JWQ1146" s="253"/>
      <c r="JWR1146" s="253"/>
      <c r="JWS1146" s="253"/>
      <c r="JWT1146" s="253"/>
      <c r="JWU1146" s="253"/>
      <c r="JWV1146" s="253"/>
      <c r="JWW1146" s="253"/>
      <c r="JWX1146" s="253"/>
      <c r="JWY1146" s="253"/>
      <c r="JWZ1146" s="253"/>
      <c r="JXA1146" s="253"/>
      <c r="JXB1146" s="253"/>
      <c r="JXC1146" s="253"/>
      <c r="JXD1146" s="253"/>
      <c r="JXE1146" s="253"/>
      <c r="JXF1146" s="253"/>
      <c r="JXG1146" s="253"/>
      <c r="JXH1146" s="253"/>
      <c r="JXI1146" s="253"/>
      <c r="JXJ1146" s="253"/>
      <c r="JXK1146" s="253"/>
      <c r="JXL1146" s="253"/>
      <c r="JXM1146" s="253"/>
      <c r="JXN1146" s="253"/>
      <c r="JXO1146" s="253"/>
      <c r="JXP1146" s="253"/>
      <c r="JXQ1146" s="253"/>
      <c r="JXR1146" s="253"/>
      <c r="JXS1146" s="253"/>
      <c r="JXT1146" s="253"/>
      <c r="JXU1146" s="253"/>
      <c r="JXV1146" s="253"/>
      <c r="JXW1146" s="253"/>
      <c r="JXX1146" s="253"/>
      <c r="JXY1146" s="253"/>
      <c r="JXZ1146" s="253"/>
      <c r="JYA1146" s="253"/>
      <c r="JYB1146" s="253"/>
      <c r="JYC1146" s="253"/>
      <c r="JYD1146" s="253"/>
      <c r="JYE1146" s="253"/>
      <c r="JYF1146" s="253"/>
      <c r="JYG1146" s="253"/>
      <c r="JYH1146" s="253"/>
      <c r="JYI1146" s="253"/>
      <c r="JYJ1146" s="253"/>
      <c r="JYK1146" s="253"/>
      <c r="JYL1146" s="253"/>
      <c r="JYM1146" s="253"/>
      <c r="JYN1146" s="253"/>
      <c r="JYO1146" s="253"/>
      <c r="JYP1146" s="253"/>
      <c r="JYQ1146" s="253"/>
      <c r="JYR1146" s="253"/>
      <c r="JYS1146" s="253"/>
      <c r="JYT1146" s="253"/>
      <c r="JYU1146" s="253"/>
      <c r="JYV1146" s="253"/>
      <c r="JYW1146" s="253"/>
      <c r="JYX1146" s="253"/>
      <c r="JYY1146" s="253"/>
      <c r="JYZ1146" s="253"/>
      <c r="JZA1146" s="253"/>
      <c r="JZB1146" s="253"/>
      <c r="JZC1146" s="253"/>
      <c r="JZD1146" s="253"/>
      <c r="JZE1146" s="253"/>
      <c r="JZF1146" s="253"/>
      <c r="JZG1146" s="253"/>
      <c r="JZH1146" s="253"/>
      <c r="JZI1146" s="253"/>
      <c r="JZJ1146" s="253"/>
      <c r="JZK1146" s="253"/>
      <c r="JZL1146" s="253"/>
      <c r="JZM1146" s="253"/>
      <c r="JZN1146" s="253"/>
      <c r="JZO1146" s="253"/>
      <c r="JZP1146" s="253"/>
      <c r="JZQ1146" s="253"/>
      <c r="JZR1146" s="253"/>
      <c r="JZS1146" s="253"/>
      <c r="JZT1146" s="253"/>
      <c r="JZU1146" s="253"/>
      <c r="JZV1146" s="253"/>
      <c r="JZW1146" s="253"/>
      <c r="JZX1146" s="253"/>
      <c r="JZY1146" s="253"/>
      <c r="JZZ1146" s="253"/>
      <c r="KAA1146" s="253"/>
      <c r="KAB1146" s="253"/>
      <c r="KAC1146" s="253"/>
      <c r="KAD1146" s="253"/>
      <c r="KAE1146" s="253"/>
      <c r="KAF1146" s="253"/>
      <c r="KAG1146" s="253"/>
      <c r="KAH1146" s="253"/>
      <c r="KAI1146" s="253"/>
      <c r="KAJ1146" s="253"/>
      <c r="KAK1146" s="253"/>
      <c r="KAL1146" s="253"/>
      <c r="KAM1146" s="253"/>
      <c r="KAN1146" s="253"/>
      <c r="KAO1146" s="253"/>
      <c r="KAP1146" s="253"/>
      <c r="KAQ1146" s="253"/>
      <c r="KAR1146" s="253"/>
      <c r="KAS1146" s="253"/>
      <c r="KAT1146" s="253"/>
      <c r="KAU1146" s="253"/>
      <c r="KAV1146" s="253"/>
      <c r="KAW1146" s="253"/>
      <c r="KAX1146" s="253"/>
      <c r="KAY1146" s="253"/>
      <c r="KAZ1146" s="253"/>
      <c r="KBA1146" s="253"/>
      <c r="KBB1146" s="253"/>
      <c r="KBC1146" s="253"/>
      <c r="KBD1146" s="253"/>
      <c r="KBE1146" s="253"/>
      <c r="KBF1146" s="253"/>
      <c r="KBG1146" s="253"/>
      <c r="KBH1146" s="253"/>
      <c r="KBI1146" s="253"/>
      <c r="KBJ1146" s="253"/>
      <c r="KBK1146" s="253"/>
      <c r="KBL1146" s="253"/>
      <c r="KBM1146" s="253"/>
      <c r="KBN1146" s="253"/>
      <c r="KBO1146" s="253"/>
      <c r="KBP1146" s="253"/>
      <c r="KBQ1146" s="253"/>
      <c r="KBR1146" s="253"/>
      <c r="KBS1146" s="253"/>
      <c r="KBT1146" s="253"/>
      <c r="KBU1146" s="253"/>
      <c r="KBV1146" s="253"/>
      <c r="KBW1146" s="253"/>
      <c r="KBX1146" s="253"/>
      <c r="KBY1146" s="253"/>
      <c r="KBZ1146" s="253"/>
      <c r="KCA1146" s="253"/>
      <c r="KCB1146" s="253"/>
      <c r="KCC1146" s="253"/>
      <c r="KCD1146" s="253"/>
      <c r="KCE1146" s="253"/>
      <c r="KCF1146" s="253"/>
      <c r="KCG1146" s="253"/>
      <c r="KCH1146" s="253"/>
      <c r="KCI1146" s="253"/>
      <c r="KCJ1146" s="253"/>
      <c r="KCK1146" s="253"/>
      <c r="KCL1146" s="253"/>
      <c r="KCM1146" s="253"/>
      <c r="KCN1146" s="253"/>
      <c r="KCO1146" s="253"/>
      <c r="KCP1146" s="253"/>
      <c r="KCQ1146" s="253"/>
      <c r="KCR1146" s="253"/>
      <c r="KCS1146" s="253"/>
      <c r="KCT1146" s="253"/>
      <c r="KCU1146" s="253"/>
      <c r="KCV1146" s="253"/>
      <c r="KCW1146" s="253"/>
      <c r="KCX1146" s="253"/>
      <c r="KCY1146" s="253"/>
      <c r="KCZ1146" s="253"/>
      <c r="KDA1146" s="253"/>
      <c r="KDB1146" s="253"/>
      <c r="KDC1146" s="253"/>
      <c r="KDD1146" s="253"/>
      <c r="KDE1146" s="253"/>
      <c r="KDF1146" s="253"/>
      <c r="KDG1146" s="253"/>
      <c r="KDH1146" s="253"/>
      <c r="KDI1146" s="253"/>
      <c r="KDJ1146" s="253"/>
      <c r="KDK1146" s="253"/>
      <c r="KDL1146" s="253"/>
      <c r="KDM1146" s="253"/>
      <c r="KDN1146" s="253"/>
      <c r="KDO1146" s="253"/>
      <c r="KDP1146" s="253"/>
      <c r="KDQ1146" s="253"/>
      <c r="KDR1146" s="253"/>
      <c r="KDS1146" s="253"/>
      <c r="KDT1146" s="253"/>
      <c r="KDU1146" s="253"/>
      <c r="KDV1146" s="253"/>
      <c r="KDW1146" s="253"/>
      <c r="KDX1146" s="253"/>
      <c r="KDY1146" s="253"/>
      <c r="KDZ1146" s="253"/>
      <c r="KEA1146" s="253"/>
      <c r="KEB1146" s="253"/>
      <c r="KEC1146" s="253"/>
      <c r="KED1146" s="253"/>
      <c r="KEE1146" s="253"/>
      <c r="KEF1146" s="253"/>
      <c r="KEG1146" s="253"/>
      <c r="KEH1146" s="253"/>
      <c r="KEI1146" s="253"/>
      <c r="KEJ1146" s="253"/>
      <c r="KEK1146" s="253"/>
      <c r="KEL1146" s="253"/>
      <c r="KEM1146" s="253"/>
      <c r="KEN1146" s="253"/>
      <c r="KEO1146" s="253"/>
      <c r="KEP1146" s="253"/>
      <c r="KEQ1146" s="253"/>
      <c r="KER1146" s="253"/>
      <c r="KES1146" s="253"/>
      <c r="KET1146" s="253"/>
      <c r="KEU1146" s="253"/>
      <c r="KEV1146" s="253"/>
      <c r="KEW1146" s="253"/>
      <c r="KEX1146" s="253"/>
      <c r="KEY1146" s="253"/>
      <c r="KEZ1146" s="253"/>
      <c r="KFA1146" s="253"/>
      <c r="KFB1146" s="253"/>
      <c r="KFC1146" s="253"/>
      <c r="KFD1146" s="253"/>
      <c r="KFE1146" s="253"/>
      <c r="KFF1146" s="253"/>
      <c r="KFG1146" s="253"/>
      <c r="KFH1146" s="253"/>
      <c r="KFI1146" s="253"/>
      <c r="KFJ1146" s="253"/>
      <c r="KFK1146" s="253"/>
      <c r="KFL1146" s="253"/>
      <c r="KFM1146" s="253"/>
      <c r="KFN1146" s="253"/>
      <c r="KFO1146" s="253"/>
      <c r="KFP1146" s="253"/>
      <c r="KFQ1146" s="253"/>
      <c r="KFR1146" s="253"/>
      <c r="KFS1146" s="253"/>
      <c r="KFT1146" s="253"/>
      <c r="KFU1146" s="253"/>
      <c r="KFV1146" s="253"/>
      <c r="KFW1146" s="253"/>
      <c r="KFX1146" s="253"/>
      <c r="KFY1146" s="253"/>
      <c r="KFZ1146" s="253"/>
      <c r="KGA1146" s="253"/>
      <c r="KGB1146" s="253"/>
      <c r="KGC1146" s="253"/>
      <c r="KGD1146" s="253"/>
      <c r="KGE1146" s="253"/>
      <c r="KGF1146" s="253"/>
      <c r="KGG1146" s="253"/>
      <c r="KGH1146" s="253"/>
      <c r="KGI1146" s="253"/>
      <c r="KGJ1146" s="253"/>
      <c r="KGK1146" s="253"/>
      <c r="KGL1146" s="253"/>
      <c r="KGM1146" s="253"/>
      <c r="KGN1146" s="253"/>
      <c r="KGO1146" s="253"/>
      <c r="KGP1146" s="253"/>
      <c r="KGQ1146" s="253"/>
      <c r="KGR1146" s="253"/>
      <c r="KGS1146" s="253"/>
      <c r="KGT1146" s="253"/>
      <c r="KGU1146" s="253"/>
      <c r="KGV1146" s="253"/>
      <c r="KGW1146" s="253"/>
      <c r="KGX1146" s="253"/>
      <c r="KGY1146" s="253"/>
      <c r="KGZ1146" s="253"/>
      <c r="KHA1146" s="253"/>
      <c r="KHB1146" s="253"/>
      <c r="KHC1146" s="253"/>
      <c r="KHD1146" s="253"/>
      <c r="KHE1146" s="253"/>
      <c r="KHF1146" s="253"/>
      <c r="KHG1146" s="253"/>
      <c r="KHH1146" s="253"/>
      <c r="KHI1146" s="253"/>
      <c r="KHJ1146" s="253"/>
      <c r="KHK1146" s="253"/>
      <c r="KHL1146" s="253"/>
      <c r="KHM1146" s="253"/>
      <c r="KHN1146" s="253"/>
      <c r="KHO1146" s="253"/>
      <c r="KHP1146" s="253"/>
      <c r="KHQ1146" s="253"/>
      <c r="KHR1146" s="253"/>
      <c r="KHS1146" s="253"/>
      <c r="KHT1146" s="253"/>
      <c r="KHU1146" s="253"/>
      <c r="KHV1146" s="253"/>
      <c r="KHW1146" s="253"/>
      <c r="KHX1146" s="253"/>
      <c r="KHY1146" s="253"/>
      <c r="KHZ1146" s="253"/>
      <c r="KIA1146" s="253"/>
      <c r="KIB1146" s="253"/>
      <c r="KIC1146" s="253"/>
      <c r="KID1146" s="253"/>
      <c r="KIE1146" s="253"/>
      <c r="KIF1146" s="253"/>
      <c r="KIG1146" s="253"/>
      <c r="KIH1146" s="253"/>
      <c r="KII1146" s="253"/>
      <c r="KIJ1146" s="253"/>
      <c r="KIK1146" s="253"/>
      <c r="KIL1146" s="253"/>
      <c r="KIM1146" s="253"/>
      <c r="KIN1146" s="253"/>
      <c r="KIO1146" s="253"/>
      <c r="KIP1146" s="253"/>
      <c r="KIQ1146" s="253"/>
      <c r="KIR1146" s="253"/>
      <c r="KIS1146" s="253"/>
      <c r="KIT1146" s="253"/>
      <c r="KIU1146" s="253"/>
      <c r="KIV1146" s="253"/>
      <c r="KIW1146" s="253"/>
      <c r="KIX1146" s="253"/>
      <c r="KIY1146" s="253"/>
      <c r="KIZ1146" s="253"/>
      <c r="KJA1146" s="253"/>
      <c r="KJB1146" s="253"/>
      <c r="KJC1146" s="253"/>
      <c r="KJD1146" s="253"/>
      <c r="KJE1146" s="253"/>
      <c r="KJF1146" s="253"/>
      <c r="KJG1146" s="253"/>
      <c r="KJH1146" s="253"/>
      <c r="KJI1146" s="253"/>
      <c r="KJJ1146" s="253"/>
      <c r="KJK1146" s="253"/>
      <c r="KJL1146" s="253"/>
      <c r="KJM1146" s="253"/>
      <c r="KJN1146" s="253"/>
      <c r="KJO1146" s="253"/>
      <c r="KJP1146" s="253"/>
      <c r="KJQ1146" s="253"/>
      <c r="KJR1146" s="253"/>
      <c r="KJS1146" s="253"/>
      <c r="KJT1146" s="253"/>
      <c r="KJU1146" s="253"/>
      <c r="KJV1146" s="253"/>
      <c r="KJW1146" s="253"/>
      <c r="KJX1146" s="253"/>
      <c r="KJY1146" s="253"/>
      <c r="KJZ1146" s="253"/>
      <c r="KKA1146" s="253"/>
      <c r="KKB1146" s="253"/>
      <c r="KKC1146" s="253"/>
      <c r="KKD1146" s="253"/>
      <c r="KKE1146" s="253"/>
      <c r="KKF1146" s="253"/>
      <c r="KKG1146" s="253"/>
      <c r="KKH1146" s="253"/>
      <c r="KKI1146" s="253"/>
      <c r="KKJ1146" s="253"/>
      <c r="KKK1146" s="253"/>
      <c r="KKL1146" s="253"/>
      <c r="KKM1146" s="253"/>
      <c r="KKN1146" s="253"/>
      <c r="KKO1146" s="253"/>
      <c r="KKP1146" s="253"/>
      <c r="KKQ1146" s="253"/>
      <c r="KKR1146" s="253"/>
      <c r="KKS1146" s="253"/>
      <c r="KKT1146" s="253"/>
      <c r="KKU1146" s="253"/>
      <c r="KKV1146" s="253"/>
      <c r="KKW1146" s="253"/>
      <c r="KKX1146" s="253"/>
      <c r="KKY1146" s="253"/>
      <c r="KKZ1146" s="253"/>
      <c r="KLA1146" s="253"/>
      <c r="KLB1146" s="253"/>
      <c r="KLC1146" s="253"/>
      <c r="KLD1146" s="253"/>
      <c r="KLE1146" s="253"/>
      <c r="KLF1146" s="253"/>
      <c r="KLG1146" s="253"/>
      <c r="KLH1146" s="253"/>
      <c r="KLI1146" s="253"/>
      <c r="KLJ1146" s="253"/>
      <c r="KLK1146" s="253"/>
      <c r="KLL1146" s="253"/>
      <c r="KLM1146" s="253"/>
      <c r="KLN1146" s="253"/>
      <c r="KLO1146" s="253"/>
      <c r="KLP1146" s="253"/>
      <c r="KLQ1146" s="253"/>
      <c r="KLR1146" s="253"/>
      <c r="KLS1146" s="253"/>
      <c r="KLT1146" s="253"/>
      <c r="KLU1146" s="253"/>
      <c r="KLV1146" s="253"/>
      <c r="KLW1146" s="253"/>
      <c r="KLX1146" s="253"/>
      <c r="KLY1146" s="253"/>
      <c r="KLZ1146" s="253"/>
      <c r="KMA1146" s="253"/>
      <c r="KMB1146" s="253"/>
      <c r="KMC1146" s="253"/>
      <c r="KMD1146" s="253"/>
      <c r="KME1146" s="253"/>
      <c r="KMF1146" s="253"/>
      <c r="KMG1146" s="253"/>
      <c r="KMH1146" s="253"/>
      <c r="KMI1146" s="253"/>
      <c r="KMJ1146" s="253"/>
      <c r="KMK1146" s="253"/>
      <c r="KML1146" s="253"/>
      <c r="KMM1146" s="253"/>
      <c r="KMN1146" s="253"/>
      <c r="KMO1146" s="253"/>
      <c r="KMP1146" s="253"/>
      <c r="KMQ1146" s="253"/>
      <c r="KMR1146" s="253"/>
      <c r="KMS1146" s="253"/>
      <c r="KMT1146" s="253"/>
      <c r="KMU1146" s="253"/>
      <c r="KMV1146" s="253"/>
      <c r="KMW1146" s="253"/>
      <c r="KMX1146" s="253"/>
      <c r="KMY1146" s="253"/>
      <c r="KMZ1146" s="253"/>
      <c r="KNA1146" s="253"/>
      <c r="KNB1146" s="253"/>
      <c r="KNC1146" s="253"/>
      <c r="KND1146" s="253"/>
      <c r="KNE1146" s="253"/>
      <c r="KNF1146" s="253"/>
      <c r="KNG1146" s="253"/>
      <c r="KNH1146" s="253"/>
      <c r="KNI1146" s="253"/>
      <c r="KNJ1146" s="253"/>
      <c r="KNK1146" s="253"/>
      <c r="KNL1146" s="253"/>
      <c r="KNM1146" s="253"/>
      <c r="KNN1146" s="253"/>
      <c r="KNO1146" s="253"/>
      <c r="KNP1146" s="253"/>
      <c r="KNQ1146" s="253"/>
      <c r="KNR1146" s="253"/>
      <c r="KNS1146" s="253"/>
      <c r="KNT1146" s="253"/>
      <c r="KNU1146" s="253"/>
      <c r="KNV1146" s="253"/>
      <c r="KNW1146" s="253"/>
      <c r="KNX1146" s="253"/>
      <c r="KNY1146" s="253"/>
      <c r="KNZ1146" s="253"/>
      <c r="KOA1146" s="253"/>
      <c r="KOB1146" s="253"/>
      <c r="KOC1146" s="253"/>
      <c r="KOD1146" s="253"/>
      <c r="KOE1146" s="253"/>
      <c r="KOF1146" s="253"/>
      <c r="KOG1146" s="253"/>
      <c r="KOH1146" s="253"/>
      <c r="KOI1146" s="253"/>
      <c r="KOJ1146" s="253"/>
      <c r="KOK1146" s="253"/>
      <c r="KOL1146" s="253"/>
      <c r="KOM1146" s="253"/>
      <c r="KON1146" s="253"/>
      <c r="KOO1146" s="253"/>
      <c r="KOP1146" s="253"/>
      <c r="KOQ1146" s="253"/>
      <c r="KOR1146" s="253"/>
      <c r="KOS1146" s="253"/>
      <c r="KOT1146" s="253"/>
      <c r="KOU1146" s="253"/>
      <c r="KOV1146" s="253"/>
      <c r="KOW1146" s="253"/>
      <c r="KOX1146" s="253"/>
      <c r="KOY1146" s="253"/>
      <c r="KOZ1146" s="253"/>
      <c r="KPA1146" s="253"/>
      <c r="KPB1146" s="253"/>
      <c r="KPC1146" s="253"/>
      <c r="KPD1146" s="253"/>
      <c r="KPE1146" s="253"/>
      <c r="KPF1146" s="253"/>
      <c r="KPG1146" s="253"/>
      <c r="KPH1146" s="253"/>
      <c r="KPI1146" s="253"/>
      <c r="KPJ1146" s="253"/>
      <c r="KPK1146" s="253"/>
      <c r="KPL1146" s="253"/>
      <c r="KPM1146" s="253"/>
      <c r="KPN1146" s="253"/>
      <c r="KPO1146" s="253"/>
      <c r="KPP1146" s="253"/>
      <c r="KPQ1146" s="253"/>
      <c r="KPR1146" s="253"/>
      <c r="KPS1146" s="253"/>
      <c r="KPT1146" s="253"/>
      <c r="KPU1146" s="253"/>
      <c r="KPV1146" s="253"/>
      <c r="KPW1146" s="253"/>
      <c r="KPX1146" s="253"/>
      <c r="KPY1146" s="253"/>
      <c r="KPZ1146" s="253"/>
      <c r="KQA1146" s="253"/>
      <c r="KQB1146" s="253"/>
      <c r="KQC1146" s="253"/>
      <c r="KQD1146" s="253"/>
      <c r="KQE1146" s="253"/>
      <c r="KQF1146" s="253"/>
      <c r="KQG1146" s="253"/>
      <c r="KQH1146" s="253"/>
      <c r="KQI1146" s="253"/>
      <c r="KQJ1146" s="253"/>
      <c r="KQK1146" s="253"/>
      <c r="KQL1146" s="253"/>
      <c r="KQM1146" s="253"/>
      <c r="KQN1146" s="253"/>
      <c r="KQO1146" s="253"/>
      <c r="KQP1146" s="253"/>
      <c r="KQQ1146" s="253"/>
      <c r="KQR1146" s="253"/>
      <c r="KQS1146" s="253"/>
      <c r="KQT1146" s="253"/>
      <c r="KQU1146" s="253"/>
      <c r="KQV1146" s="253"/>
      <c r="KQW1146" s="253"/>
      <c r="KQX1146" s="253"/>
      <c r="KQY1146" s="253"/>
      <c r="KQZ1146" s="253"/>
      <c r="KRA1146" s="253"/>
      <c r="KRB1146" s="253"/>
      <c r="KRC1146" s="253"/>
      <c r="KRD1146" s="253"/>
      <c r="KRE1146" s="253"/>
      <c r="KRF1146" s="253"/>
      <c r="KRG1146" s="253"/>
      <c r="KRH1146" s="253"/>
      <c r="KRI1146" s="253"/>
      <c r="KRJ1146" s="253"/>
      <c r="KRK1146" s="253"/>
      <c r="KRL1146" s="253"/>
      <c r="KRM1146" s="253"/>
      <c r="KRN1146" s="253"/>
      <c r="KRO1146" s="253"/>
      <c r="KRP1146" s="253"/>
      <c r="KRQ1146" s="253"/>
      <c r="KRR1146" s="253"/>
      <c r="KRS1146" s="253"/>
      <c r="KRT1146" s="253"/>
      <c r="KRU1146" s="253"/>
      <c r="KRV1146" s="253"/>
      <c r="KRW1146" s="253"/>
      <c r="KRX1146" s="253"/>
      <c r="KRY1146" s="253"/>
      <c r="KRZ1146" s="253"/>
      <c r="KSA1146" s="253"/>
      <c r="KSB1146" s="253"/>
      <c r="KSC1146" s="253"/>
      <c r="KSD1146" s="253"/>
      <c r="KSE1146" s="253"/>
      <c r="KSF1146" s="253"/>
      <c r="KSG1146" s="253"/>
      <c r="KSH1146" s="253"/>
      <c r="KSI1146" s="253"/>
      <c r="KSJ1146" s="253"/>
      <c r="KSK1146" s="253"/>
      <c r="KSL1146" s="253"/>
      <c r="KSM1146" s="253"/>
      <c r="KSN1146" s="253"/>
      <c r="KSO1146" s="253"/>
      <c r="KSP1146" s="253"/>
      <c r="KSQ1146" s="253"/>
      <c r="KSR1146" s="253"/>
      <c r="KSS1146" s="253"/>
      <c r="KST1146" s="253"/>
      <c r="KSU1146" s="253"/>
      <c r="KSV1146" s="253"/>
      <c r="KSW1146" s="253"/>
      <c r="KSX1146" s="253"/>
      <c r="KSY1146" s="253"/>
      <c r="KSZ1146" s="253"/>
      <c r="KTA1146" s="253"/>
      <c r="KTB1146" s="253"/>
      <c r="KTC1146" s="253"/>
      <c r="KTD1146" s="253"/>
      <c r="KTE1146" s="253"/>
      <c r="KTF1146" s="253"/>
      <c r="KTG1146" s="253"/>
      <c r="KTH1146" s="253"/>
      <c r="KTI1146" s="253"/>
      <c r="KTJ1146" s="253"/>
      <c r="KTK1146" s="253"/>
      <c r="KTL1146" s="253"/>
      <c r="KTM1146" s="253"/>
      <c r="KTN1146" s="253"/>
      <c r="KTO1146" s="253"/>
      <c r="KTP1146" s="253"/>
      <c r="KTQ1146" s="253"/>
      <c r="KTR1146" s="253"/>
      <c r="KTS1146" s="253"/>
      <c r="KTT1146" s="253"/>
      <c r="KTU1146" s="253"/>
      <c r="KTV1146" s="253"/>
      <c r="KTW1146" s="253"/>
      <c r="KTX1146" s="253"/>
      <c r="KTY1146" s="253"/>
      <c r="KTZ1146" s="253"/>
      <c r="KUA1146" s="253"/>
      <c r="KUB1146" s="253"/>
      <c r="KUC1146" s="253"/>
      <c r="KUD1146" s="253"/>
      <c r="KUE1146" s="253"/>
      <c r="KUF1146" s="253"/>
      <c r="KUG1146" s="253"/>
      <c r="KUH1146" s="253"/>
      <c r="KUI1146" s="253"/>
      <c r="KUJ1146" s="253"/>
      <c r="KUK1146" s="253"/>
      <c r="KUL1146" s="253"/>
      <c r="KUM1146" s="253"/>
      <c r="KUN1146" s="253"/>
      <c r="KUO1146" s="253"/>
      <c r="KUP1146" s="253"/>
      <c r="KUQ1146" s="253"/>
      <c r="KUR1146" s="253"/>
      <c r="KUS1146" s="253"/>
      <c r="KUT1146" s="253"/>
      <c r="KUU1146" s="253"/>
      <c r="KUV1146" s="253"/>
      <c r="KUW1146" s="253"/>
      <c r="KUX1146" s="253"/>
      <c r="KUY1146" s="253"/>
      <c r="KUZ1146" s="253"/>
      <c r="KVA1146" s="253"/>
      <c r="KVB1146" s="253"/>
      <c r="KVC1146" s="253"/>
      <c r="KVD1146" s="253"/>
      <c r="KVE1146" s="253"/>
      <c r="KVF1146" s="253"/>
      <c r="KVG1146" s="253"/>
      <c r="KVH1146" s="253"/>
      <c r="KVI1146" s="253"/>
      <c r="KVJ1146" s="253"/>
      <c r="KVK1146" s="253"/>
      <c r="KVL1146" s="253"/>
      <c r="KVM1146" s="253"/>
      <c r="KVN1146" s="253"/>
      <c r="KVO1146" s="253"/>
      <c r="KVP1146" s="253"/>
      <c r="KVQ1146" s="253"/>
      <c r="KVR1146" s="253"/>
      <c r="KVS1146" s="253"/>
      <c r="KVT1146" s="253"/>
      <c r="KVU1146" s="253"/>
      <c r="KVV1146" s="253"/>
      <c r="KVW1146" s="253"/>
      <c r="KVX1146" s="253"/>
      <c r="KVY1146" s="253"/>
      <c r="KVZ1146" s="253"/>
      <c r="KWA1146" s="253"/>
      <c r="KWB1146" s="253"/>
      <c r="KWC1146" s="253"/>
      <c r="KWD1146" s="253"/>
      <c r="KWE1146" s="253"/>
      <c r="KWF1146" s="253"/>
      <c r="KWG1146" s="253"/>
      <c r="KWH1146" s="253"/>
      <c r="KWI1146" s="253"/>
      <c r="KWJ1146" s="253"/>
      <c r="KWK1146" s="253"/>
      <c r="KWL1146" s="253"/>
      <c r="KWM1146" s="253"/>
      <c r="KWN1146" s="253"/>
      <c r="KWO1146" s="253"/>
      <c r="KWP1146" s="253"/>
      <c r="KWQ1146" s="253"/>
      <c r="KWR1146" s="253"/>
      <c r="KWS1146" s="253"/>
      <c r="KWT1146" s="253"/>
      <c r="KWU1146" s="253"/>
      <c r="KWV1146" s="253"/>
      <c r="KWW1146" s="253"/>
      <c r="KWX1146" s="253"/>
      <c r="KWY1146" s="253"/>
      <c r="KWZ1146" s="253"/>
      <c r="KXA1146" s="253"/>
      <c r="KXB1146" s="253"/>
      <c r="KXC1146" s="253"/>
      <c r="KXD1146" s="253"/>
      <c r="KXE1146" s="253"/>
      <c r="KXF1146" s="253"/>
      <c r="KXG1146" s="253"/>
      <c r="KXH1146" s="253"/>
      <c r="KXI1146" s="253"/>
      <c r="KXJ1146" s="253"/>
      <c r="KXK1146" s="253"/>
      <c r="KXL1146" s="253"/>
      <c r="KXM1146" s="253"/>
      <c r="KXN1146" s="253"/>
      <c r="KXO1146" s="253"/>
      <c r="KXP1146" s="253"/>
      <c r="KXQ1146" s="253"/>
      <c r="KXR1146" s="253"/>
      <c r="KXS1146" s="253"/>
      <c r="KXT1146" s="253"/>
      <c r="KXU1146" s="253"/>
      <c r="KXV1146" s="253"/>
      <c r="KXW1146" s="253"/>
      <c r="KXX1146" s="253"/>
      <c r="KXY1146" s="253"/>
      <c r="KXZ1146" s="253"/>
      <c r="KYA1146" s="253"/>
      <c r="KYB1146" s="253"/>
      <c r="KYC1146" s="253"/>
      <c r="KYD1146" s="253"/>
      <c r="KYE1146" s="253"/>
      <c r="KYF1146" s="253"/>
      <c r="KYG1146" s="253"/>
      <c r="KYH1146" s="253"/>
      <c r="KYI1146" s="253"/>
      <c r="KYJ1146" s="253"/>
      <c r="KYK1146" s="253"/>
      <c r="KYL1146" s="253"/>
      <c r="KYM1146" s="253"/>
      <c r="KYN1146" s="253"/>
      <c r="KYO1146" s="253"/>
      <c r="KYP1146" s="253"/>
      <c r="KYQ1146" s="253"/>
      <c r="KYR1146" s="253"/>
      <c r="KYS1146" s="253"/>
      <c r="KYT1146" s="253"/>
      <c r="KYU1146" s="253"/>
      <c r="KYV1146" s="253"/>
      <c r="KYW1146" s="253"/>
      <c r="KYX1146" s="253"/>
      <c r="KYY1146" s="253"/>
      <c r="KYZ1146" s="253"/>
      <c r="KZA1146" s="253"/>
      <c r="KZB1146" s="253"/>
      <c r="KZC1146" s="253"/>
      <c r="KZD1146" s="253"/>
      <c r="KZE1146" s="253"/>
      <c r="KZF1146" s="253"/>
      <c r="KZG1146" s="253"/>
      <c r="KZH1146" s="253"/>
      <c r="KZI1146" s="253"/>
      <c r="KZJ1146" s="253"/>
      <c r="KZK1146" s="253"/>
      <c r="KZL1146" s="253"/>
      <c r="KZM1146" s="253"/>
      <c r="KZN1146" s="253"/>
      <c r="KZO1146" s="253"/>
      <c r="KZP1146" s="253"/>
      <c r="KZQ1146" s="253"/>
      <c r="KZR1146" s="253"/>
      <c r="KZS1146" s="253"/>
      <c r="KZT1146" s="253"/>
      <c r="KZU1146" s="253"/>
      <c r="KZV1146" s="253"/>
      <c r="KZW1146" s="253"/>
      <c r="KZX1146" s="253"/>
      <c r="KZY1146" s="253"/>
      <c r="KZZ1146" s="253"/>
      <c r="LAA1146" s="253"/>
      <c r="LAB1146" s="253"/>
      <c r="LAC1146" s="253"/>
      <c r="LAD1146" s="253"/>
      <c r="LAE1146" s="253"/>
      <c r="LAF1146" s="253"/>
      <c r="LAG1146" s="253"/>
      <c r="LAH1146" s="253"/>
      <c r="LAI1146" s="253"/>
      <c r="LAJ1146" s="253"/>
      <c r="LAK1146" s="253"/>
      <c r="LAL1146" s="253"/>
      <c r="LAM1146" s="253"/>
      <c r="LAN1146" s="253"/>
      <c r="LAO1146" s="253"/>
      <c r="LAP1146" s="253"/>
      <c r="LAQ1146" s="253"/>
      <c r="LAR1146" s="253"/>
      <c r="LAS1146" s="253"/>
      <c r="LAT1146" s="253"/>
      <c r="LAU1146" s="253"/>
      <c r="LAV1146" s="253"/>
      <c r="LAW1146" s="253"/>
      <c r="LAX1146" s="253"/>
      <c r="LAY1146" s="253"/>
      <c r="LAZ1146" s="253"/>
      <c r="LBA1146" s="253"/>
      <c r="LBB1146" s="253"/>
      <c r="LBC1146" s="253"/>
      <c r="LBD1146" s="253"/>
      <c r="LBE1146" s="253"/>
      <c r="LBF1146" s="253"/>
      <c r="LBG1146" s="253"/>
      <c r="LBH1146" s="253"/>
      <c r="LBI1146" s="253"/>
      <c r="LBJ1146" s="253"/>
      <c r="LBK1146" s="253"/>
      <c r="LBL1146" s="253"/>
      <c r="LBM1146" s="253"/>
      <c r="LBN1146" s="253"/>
      <c r="LBO1146" s="253"/>
      <c r="LBP1146" s="253"/>
      <c r="LBQ1146" s="253"/>
      <c r="LBR1146" s="253"/>
      <c r="LBS1146" s="253"/>
      <c r="LBT1146" s="253"/>
      <c r="LBU1146" s="253"/>
      <c r="LBV1146" s="253"/>
      <c r="LBW1146" s="253"/>
      <c r="LBX1146" s="253"/>
      <c r="LBY1146" s="253"/>
      <c r="LBZ1146" s="253"/>
      <c r="LCA1146" s="253"/>
      <c r="LCB1146" s="253"/>
      <c r="LCC1146" s="253"/>
      <c r="LCD1146" s="253"/>
      <c r="LCE1146" s="253"/>
      <c r="LCF1146" s="253"/>
      <c r="LCG1146" s="253"/>
      <c r="LCH1146" s="253"/>
      <c r="LCI1146" s="253"/>
      <c r="LCJ1146" s="253"/>
      <c r="LCK1146" s="253"/>
      <c r="LCL1146" s="253"/>
      <c r="LCM1146" s="253"/>
      <c r="LCN1146" s="253"/>
      <c r="LCO1146" s="253"/>
      <c r="LCP1146" s="253"/>
      <c r="LCQ1146" s="253"/>
      <c r="LCR1146" s="253"/>
      <c r="LCS1146" s="253"/>
      <c r="LCT1146" s="253"/>
      <c r="LCU1146" s="253"/>
      <c r="LCV1146" s="253"/>
      <c r="LCW1146" s="253"/>
      <c r="LCX1146" s="253"/>
      <c r="LCY1146" s="253"/>
      <c r="LCZ1146" s="253"/>
      <c r="LDA1146" s="253"/>
      <c r="LDB1146" s="253"/>
      <c r="LDC1146" s="253"/>
      <c r="LDD1146" s="253"/>
      <c r="LDE1146" s="253"/>
      <c r="LDF1146" s="253"/>
      <c r="LDG1146" s="253"/>
      <c r="LDH1146" s="253"/>
      <c r="LDI1146" s="253"/>
      <c r="LDJ1146" s="253"/>
      <c r="LDK1146" s="253"/>
      <c r="LDL1146" s="253"/>
      <c r="LDM1146" s="253"/>
      <c r="LDN1146" s="253"/>
      <c r="LDO1146" s="253"/>
      <c r="LDP1146" s="253"/>
      <c r="LDQ1146" s="253"/>
      <c r="LDR1146" s="253"/>
      <c r="LDS1146" s="253"/>
      <c r="LDT1146" s="253"/>
      <c r="LDU1146" s="253"/>
      <c r="LDV1146" s="253"/>
      <c r="LDW1146" s="253"/>
      <c r="LDX1146" s="253"/>
      <c r="LDY1146" s="253"/>
      <c r="LDZ1146" s="253"/>
      <c r="LEA1146" s="253"/>
      <c r="LEB1146" s="253"/>
      <c r="LEC1146" s="253"/>
      <c r="LED1146" s="253"/>
      <c r="LEE1146" s="253"/>
      <c r="LEF1146" s="253"/>
      <c r="LEG1146" s="253"/>
      <c r="LEH1146" s="253"/>
      <c r="LEI1146" s="253"/>
      <c r="LEJ1146" s="253"/>
      <c r="LEK1146" s="253"/>
      <c r="LEL1146" s="253"/>
      <c r="LEM1146" s="253"/>
      <c r="LEN1146" s="253"/>
      <c r="LEO1146" s="253"/>
      <c r="LEP1146" s="253"/>
      <c r="LEQ1146" s="253"/>
      <c r="LER1146" s="253"/>
      <c r="LES1146" s="253"/>
      <c r="LET1146" s="253"/>
      <c r="LEU1146" s="253"/>
      <c r="LEV1146" s="253"/>
      <c r="LEW1146" s="253"/>
      <c r="LEX1146" s="253"/>
      <c r="LEY1146" s="253"/>
      <c r="LEZ1146" s="253"/>
      <c r="LFA1146" s="253"/>
      <c r="LFB1146" s="253"/>
      <c r="LFC1146" s="253"/>
      <c r="LFD1146" s="253"/>
      <c r="LFE1146" s="253"/>
      <c r="LFF1146" s="253"/>
      <c r="LFG1146" s="253"/>
      <c r="LFH1146" s="253"/>
      <c r="LFI1146" s="253"/>
      <c r="LFJ1146" s="253"/>
      <c r="LFK1146" s="253"/>
      <c r="LFL1146" s="253"/>
      <c r="LFM1146" s="253"/>
      <c r="LFN1146" s="253"/>
      <c r="LFO1146" s="253"/>
      <c r="LFP1146" s="253"/>
      <c r="LFQ1146" s="253"/>
      <c r="LFR1146" s="253"/>
      <c r="LFS1146" s="253"/>
      <c r="LFT1146" s="253"/>
      <c r="LFU1146" s="253"/>
      <c r="LFV1146" s="253"/>
      <c r="LFW1146" s="253"/>
      <c r="LFX1146" s="253"/>
      <c r="LFY1146" s="253"/>
      <c r="LFZ1146" s="253"/>
      <c r="LGA1146" s="253"/>
      <c r="LGB1146" s="253"/>
      <c r="LGC1146" s="253"/>
      <c r="LGD1146" s="253"/>
      <c r="LGE1146" s="253"/>
      <c r="LGF1146" s="253"/>
      <c r="LGG1146" s="253"/>
      <c r="LGH1146" s="253"/>
      <c r="LGI1146" s="253"/>
      <c r="LGJ1146" s="253"/>
      <c r="LGK1146" s="253"/>
      <c r="LGL1146" s="253"/>
      <c r="LGM1146" s="253"/>
      <c r="LGN1146" s="253"/>
      <c r="LGO1146" s="253"/>
      <c r="LGP1146" s="253"/>
      <c r="LGQ1146" s="253"/>
      <c r="LGR1146" s="253"/>
      <c r="LGS1146" s="253"/>
      <c r="LGT1146" s="253"/>
      <c r="LGU1146" s="253"/>
      <c r="LGV1146" s="253"/>
      <c r="LGW1146" s="253"/>
      <c r="LGX1146" s="253"/>
      <c r="LGY1146" s="253"/>
      <c r="LGZ1146" s="253"/>
      <c r="LHA1146" s="253"/>
      <c r="LHB1146" s="253"/>
      <c r="LHC1146" s="253"/>
      <c r="LHD1146" s="253"/>
      <c r="LHE1146" s="253"/>
      <c r="LHF1146" s="253"/>
      <c r="LHG1146" s="253"/>
      <c r="LHH1146" s="253"/>
      <c r="LHI1146" s="253"/>
      <c r="LHJ1146" s="253"/>
      <c r="LHK1146" s="253"/>
      <c r="LHL1146" s="253"/>
      <c r="LHM1146" s="253"/>
      <c r="LHN1146" s="253"/>
      <c r="LHO1146" s="253"/>
      <c r="LHP1146" s="253"/>
      <c r="LHQ1146" s="253"/>
      <c r="LHR1146" s="253"/>
      <c r="LHS1146" s="253"/>
      <c r="LHT1146" s="253"/>
      <c r="LHU1146" s="253"/>
      <c r="LHV1146" s="253"/>
      <c r="LHW1146" s="253"/>
      <c r="LHX1146" s="253"/>
      <c r="LHY1146" s="253"/>
      <c r="LHZ1146" s="253"/>
      <c r="LIA1146" s="253"/>
      <c r="LIB1146" s="253"/>
      <c r="LIC1146" s="253"/>
      <c r="LID1146" s="253"/>
      <c r="LIE1146" s="253"/>
      <c r="LIF1146" s="253"/>
      <c r="LIG1146" s="253"/>
      <c r="LIH1146" s="253"/>
      <c r="LII1146" s="253"/>
      <c r="LIJ1146" s="253"/>
      <c r="LIK1146" s="253"/>
      <c r="LIL1146" s="253"/>
      <c r="LIM1146" s="253"/>
      <c r="LIN1146" s="253"/>
      <c r="LIO1146" s="253"/>
      <c r="LIP1146" s="253"/>
      <c r="LIQ1146" s="253"/>
      <c r="LIR1146" s="253"/>
      <c r="LIS1146" s="253"/>
      <c r="LIT1146" s="253"/>
      <c r="LIU1146" s="253"/>
      <c r="LIV1146" s="253"/>
      <c r="LIW1146" s="253"/>
      <c r="LIX1146" s="253"/>
      <c r="LIY1146" s="253"/>
      <c r="LIZ1146" s="253"/>
      <c r="LJA1146" s="253"/>
      <c r="LJB1146" s="253"/>
      <c r="LJC1146" s="253"/>
      <c r="LJD1146" s="253"/>
      <c r="LJE1146" s="253"/>
      <c r="LJF1146" s="253"/>
      <c r="LJG1146" s="253"/>
      <c r="LJH1146" s="253"/>
      <c r="LJI1146" s="253"/>
      <c r="LJJ1146" s="253"/>
      <c r="LJK1146" s="253"/>
      <c r="LJL1146" s="253"/>
      <c r="LJM1146" s="253"/>
      <c r="LJN1146" s="253"/>
      <c r="LJO1146" s="253"/>
      <c r="LJP1146" s="253"/>
      <c r="LJQ1146" s="253"/>
      <c r="LJR1146" s="253"/>
      <c r="LJS1146" s="253"/>
      <c r="LJT1146" s="253"/>
      <c r="LJU1146" s="253"/>
      <c r="LJV1146" s="253"/>
      <c r="LJW1146" s="253"/>
      <c r="LJX1146" s="253"/>
      <c r="LJY1146" s="253"/>
      <c r="LJZ1146" s="253"/>
      <c r="LKA1146" s="253"/>
      <c r="LKB1146" s="253"/>
      <c r="LKC1146" s="253"/>
      <c r="LKD1146" s="253"/>
      <c r="LKE1146" s="253"/>
      <c r="LKF1146" s="253"/>
      <c r="LKG1146" s="253"/>
      <c r="LKH1146" s="253"/>
      <c r="LKI1146" s="253"/>
      <c r="LKJ1146" s="253"/>
      <c r="LKK1146" s="253"/>
      <c r="LKL1146" s="253"/>
      <c r="LKM1146" s="253"/>
      <c r="LKN1146" s="253"/>
      <c r="LKO1146" s="253"/>
      <c r="LKP1146" s="253"/>
      <c r="LKQ1146" s="253"/>
      <c r="LKR1146" s="253"/>
      <c r="LKS1146" s="253"/>
      <c r="LKT1146" s="253"/>
      <c r="LKU1146" s="253"/>
      <c r="LKV1146" s="253"/>
      <c r="LKW1146" s="253"/>
      <c r="LKX1146" s="253"/>
      <c r="LKY1146" s="253"/>
      <c r="LKZ1146" s="253"/>
      <c r="LLA1146" s="253"/>
      <c r="LLB1146" s="253"/>
      <c r="LLC1146" s="253"/>
      <c r="LLD1146" s="253"/>
      <c r="LLE1146" s="253"/>
      <c r="LLF1146" s="253"/>
      <c r="LLG1146" s="253"/>
      <c r="LLH1146" s="253"/>
      <c r="LLI1146" s="253"/>
      <c r="LLJ1146" s="253"/>
      <c r="LLK1146" s="253"/>
      <c r="LLL1146" s="253"/>
      <c r="LLM1146" s="253"/>
      <c r="LLN1146" s="253"/>
      <c r="LLO1146" s="253"/>
      <c r="LLP1146" s="253"/>
      <c r="LLQ1146" s="253"/>
      <c r="LLR1146" s="253"/>
      <c r="LLS1146" s="253"/>
      <c r="LLT1146" s="253"/>
      <c r="LLU1146" s="253"/>
      <c r="LLV1146" s="253"/>
      <c r="LLW1146" s="253"/>
      <c r="LLX1146" s="253"/>
      <c r="LLY1146" s="253"/>
      <c r="LLZ1146" s="253"/>
      <c r="LMA1146" s="253"/>
      <c r="LMB1146" s="253"/>
      <c r="LMC1146" s="253"/>
      <c r="LMD1146" s="253"/>
      <c r="LME1146" s="253"/>
      <c r="LMF1146" s="253"/>
      <c r="LMG1146" s="253"/>
      <c r="LMH1146" s="253"/>
      <c r="LMI1146" s="253"/>
      <c r="LMJ1146" s="253"/>
      <c r="LMK1146" s="253"/>
      <c r="LML1146" s="253"/>
      <c r="LMM1146" s="253"/>
      <c r="LMN1146" s="253"/>
      <c r="LMO1146" s="253"/>
      <c r="LMP1146" s="253"/>
      <c r="LMQ1146" s="253"/>
      <c r="LMR1146" s="253"/>
      <c r="LMS1146" s="253"/>
      <c r="LMT1146" s="253"/>
      <c r="LMU1146" s="253"/>
      <c r="LMV1146" s="253"/>
      <c r="LMW1146" s="253"/>
      <c r="LMX1146" s="253"/>
      <c r="LMY1146" s="253"/>
      <c r="LMZ1146" s="253"/>
      <c r="LNA1146" s="253"/>
      <c r="LNB1146" s="253"/>
      <c r="LNC1146" s="253"/>
      <c r="LND1146" s="253"/>
      <c r="LNE1146" s="253"/>
      <c r="LNF1146" s="253"/>
      <c r="LNG1146" s="253"/>
      <c r="LNH1146" s="253"/>
      <c r="LNI1146" s="253"/>
      <c r="LNJ1146" s="253"/>
      <c r="LNK1146" s="253"/>
      <c r="LNL1146" s="253"/>
      <c r="LNM1146" s="253"/>
      <c r="LNN1146" s="253"/>
      <c r="LNO1146" s="253"/>
      <c r="LNP1146" s="253"/>
      <c r="LNQ1146" s="253"/>
      <c r="LNR1146" s="253"/>
      <c r="LNS1146" s="253"/>
      <c r="LNT1146" s="253"/>
      <c r="LNU1146" s="253"/>
      <c r="LNV1146" s="253"/>
      <c r="LNW1146" s="253"/>
      <c r="LNX1146" s="253"/>
      <c r="LNY1146" s="253"/>
      <c r="LNZ1146" s="253"/>
      <c r="LOA1146" s="253"/>
      <c r="LOB1146" s="253"/>
      <c r="LOC1146" s="253"/>
      <c r="LOD1146" s="253"/>
      <c r="LOE1146" s="253"/>
      <c r="LOF1146" s="253"/>
      <c r="LOG1146" s="253"/>
      <c r="LOH1146" s="253"/>
      <c r="LOI1146" s="253"/>
      <c r="LOJ1146" s="253"/>
      <c r="LOK1146" s="253"/>
      <c r="LOL1146" s="253"/>
      <c r="LOM1146" s="253"/>
      <c r="LON1146" s="253"/>
      <c r="LOO1146" s="253"/>
      <c r="LOP1146" s="253"/>
      <c r="LOQ1146" s="253"/>
      <c r="LOR1146" s="253"/>
      <c r="LOS1146" s="253"/>
      <c r="LOT1146" s="253"/>
      <c r="LOU1146" s="253"/>
      <c r="LOV1146" s="253"/>
      <c r="LOW1146" s="253"/>
      <c r="LOX1146" s="253"/>
      <c r="LOY1146" s="253"/>
      <c r="LOZ1146" s="253"/>
      <c r="LPA1146" s="253"/>
      <c r="LPB1146" s="253"/>
      <c r="LPC1146" s="253"/>
      <c r="LPD1146" s="253"/>
      <c r="LPE1146" s="253"/>
      <c r="LPF1146" s="253"/>
      <c r="LPG1146" s="253"/>
      <c r="LPH1146" s="253"/>
      <c r="LPI1146" s="253"/>
      <c r="LPJ1146" s="253"/>
      <c r="LPK1146" s="253"/>
      <c r="LPL1146" s="253"/>
      <c r="LPM1146" s="253"/>
      <c r="LPN1146" s="253"/>
      <c r="LPO1146" s="253"/>
      <c r="LPP1146" s="253"/>
      <c r="LPQ1146" s="253"/>
      <c r="LPR1146" s="253"/>
      <c r="LPS1146" s="253"/>
      <c r="LPT1146" s="253"/>
      <c r="LPU1146" s="253"/>
      <c r="LPV1146" s="253"/>
      <c r="LPW1146" s="253"/>
      <c r="LPX1146" s="253"/>
      <c r="LPY1146" s="253"/>
      <c r="LPZ1146" s="253"/>
      <c r="LQA1146" s="253"/>
      <c r="LQB1146" s="253"/>
      <c r="LQC1146" s="253"/>
      <c r="LQD1146" s="253"/>
      <c r="LQE1146" s="253"/>
      <c r="LQF1146" s="253"/>
      <c r="LQG1146" s="253"/>
      <c r="LQH1146" s="253"/>
      <c r="LQI1146" s="253"/>
      <c r="LQJ1146" s="253"/>
      <c r="LQK1146" s="253"/>
      <c r="LQL1146" s="253"/>
      <c r="LQM1146" s="253"/>
      <c r="LQN1146" s="253"/>
      <c r="LQO1146" s="253"/>
      <c r="LQP1146" s="253"/>
      <c r="LQQ1146" s="253"/>
      <c r="LQR1146" s="253"/>
      <c r="LQS1146" s="253"/>
      <c r="LQT1146" s="253"/>
      <c r="LQU1146" s="253"/>
      <c r="LQV1146" s="253"/>
      <c r="LQW1146" s="253"/>
      <c r="LQX1146" s="253"/>
      <c r="LQY1146" s="253"/>
      <c r="LQZ1146" s="253"/>
      <c r="LRA1146" s="253"/>
      <c r="LRB1146" s="253"/>
      <c r="LRC1146" s="253"/>
      <c r="LRD1146" s="253"/>
      <c r="LRE1146" s="253"/>
      <c r="LRF1146" s="253"/>
      <c r="LRG1146" s="253"/>
      <c r="LRH1146" s="253"/>
      <c r="LRI1146" s="253"/>
      <c r="LRJ1146" s="253"/>
      <c r="LRK1146" s="253"/>
      <c r="LRL1146" s="253"/>
      <c r="LRM1146" s="253"/>
      <c r="LRN1146" s="253"/>
      <c r="LRO1146" s="253"/>
      <c r="LRP1146" s="253"/>
      <c r="LRQ1146" s="253"/>
      <c r="LRR1146" s="253"/>
      <c r="LRS1146" s="253"/>
      <c r="LRT1146" s="253"/>
      <c r="LRU1146" s="253"/>
      <c r="LRV1146" s="253"/>
      <c r="LRW1146" s="253"/>
      <c r="LRX1146" s="253"/>
      <c r="LRY1146" s="253"/>
      <c r="LRZ1146" s="253"/>
      <c r="LSA1146" s="253"/>
      <c r="LSB1146" s="253"/>
      <c r="LSC1146" s="253"/>
      <c r="LSD1146" s="253"/>
      <c r="LSE1146" s="253"/>
      <c r="LSF1146" s="253"/>
      <c r="LSG1146" s="253"/>
      <c r="LSH1146" s="253"/>
      <c r="LSI1146" s="253"/>
      <c r="LSJ1146" s="253"/>
      <c r="LSK1146" s="253"/>
      <c r="LSL1146" s="253"/>
      <c r="LSM1146" s="253"/>
      <c r="LSN1146" s="253"/>
      <c r="LSO1146" s="253"/>
      <c r="LSP1146" s="253"/>
      <c r="LSQ1146" s="253"/>
      <c r="LSR1146" s="253"/>
      <c r="LSS1146" s="253"/>
      <c r="LST1146" s="253"/>
      <c r="LSU1146" s="253"/>
      <c r="LSV1146" s="253"/>
      <c r="LSW1146" s="253"/>
      <c r="LSX1146" s="253"/>
      <c r="LSY1146" s="253"/>
      <c r="LSZ1146" s="253"/>
      <c r="LTA1146" s="253"/>
      <c r="LTB1146" s="253"/>
      <c r="LTC1146" s="253"/>
      <c r="LTD1146" s="253"/>
      <c r="LTE1146" s="253"/>
      <c r="LTF1146" s="253"/>
      <c r="LTG1146" s="253"/>
      <c r="LTH1146" s="253"/>
      <c r="LTI1146" s="253"/>
      <c r="LTJ1146" s="253"/>
      <c r="LTK1146" s="253"/>
      <c r="LTL1146" s="253"/>
      <c r="LTM1146" s="253"/>
      <c r="LTN1146" s="253"/>
      <c r="LTO1146" s="253"/>
      <c r="LTP1146" s="253"/>
      <c r="LTQ1146" s="253"/>
      <c r="LTR1146" s="253"/>
      <c r="LTS1146" s="253"/>
      <c r="LTT1146" s="253"/>
      <c r="LTU1146" s="253"/>
      <c r="LTV1146" s="253"/>
      <c r="LTW1146" s="253"/>
      <c r="LTX1146" s="253"/>
      <c r="LTY1146" s="253"/>
      <c r="LTZ1146" s="253"/>
      <c r="LUA1146" s="253"/>
      <c r="LUB1146" s="253"/>
      <c r="LUC1146" s="253"/>
      <c r="LUD1146" s="253"/>
      <c r="LUE1146" s="253"/>
      <c r="LUF1146" s="253"/>
      <c r="LUG1146" s="253"/>
      <c r="LUH1146" s="253"/>
      <c r="LUI1146" s="253"/>
      <c r="LUJ1146" s="253"/>
      <c r="LUK1146" s="253"/>
      <c r="LUL1146" s="253"/>
      <c r="LUM1146" s="253"/>
      <c r="LUN1146" s="253"/>
      <c r="LUO1146" s="253"/>
      <c r="LUP1146" s="253"/>
      <c r="LUQ1146" s="253"/>
      <c r="LUR1146" s="253"/>
      <c r="LUS1146" s="253"/>
      <c r="LUT1146" s="253"/>
      <c r="LUU1146" s="253"/>
      <c r="LUV1146" s="253"/>
      <c r="LUW1146" s="253"/>
      <c r="LUX1146" s="253"/>
      <c r="LUY1146" s="253"/>
      <c r="LUZ1146" s="253"/>
      <c r="LVA1146" s="253"/>
      <c r="LVB1146" s="253"/>
      <c r="LVC1146" s="253"/>
      <c r="LVD1146" s="253"/>
      <c r="LVE1146" s="253"/>
      <c r="LVF1146" s="253"/>
      <c r="LVG1146" s="253"/>
      <c r="LVH1146" s="253"/>
      <c r="LVI1146" s="253"/>
      <c r="LVJ1146" s="253"/>
      <c r="LVK1146" s="253"/>
      <c r="LVL1146" s="253"/>
      <c r="LVM1146" s="253"/>
      <c r="LVN1146" s="253"/>
      <c r="LVO1146" s="253"/>
      <c r="LVP1146" s="253"/>
      <c r="LVQ1146" s="253"/>
      <c r="LVR1146" s="253"/>
      <c r="LVS1146" s="253"/>
      <c r="LVT1146" s="253"/>
      <c r="LVU1146" s="253"/>
      <c r="LVV1146" s="253"/>
      <c r="LVW1146" s="253"/>
      <c r="LVX1146" s="253"/>
      <c r="LVY1146" s="253"/>
      <c r="LVZ1146" s="253"/>
      <c r="LWA1146" s="253"/>
      <c r="LWB1146" s="253"/>
      <c r="LWC1146" s="253"/>
      <c r="LWD1146" s="253"/>
      <c r="LWE1146" s="253"/>
      <c r="LWF1146" s="253"/>
      <c r="LWG1146" s="253"/>
      <c r="LWH1146" s="253"/>
      <c r="LWI1146" s="253"/>
      <c r="LWJ1146" s="253"/>
      <c r="LWK1146" s="253"/>
      <c r="LWL1146" s="253"/>
      <c r="LWM1146" s="253"/>
      <c r="LWN1146" s="253"/>
      <c r="LWO1146" s="253"/>
      <c r="LWP1146" s="253"/>
      <c r="LWQ1146" s="253"/>
      <c r="LWR1146" s="253"/>
      <c r="LWS1146" s="253"/>
      <c r="LWT1146" s="253"/>
      <c r="LWU1146" s="253"/>
      <c r="LWV1146" s="253"/>
      <c r="LWW1146" s="253"/>
      <c r="LWX1146" s="253"/>
      <c r="LWY1146" s="253"/>
      <c r="LWZ1146" s="253"/>
      <c r="LXA1146" s="253"/>
      <c r="LXB1146" s="253"/>
      <c r="LXC1146" s="253"/>
      <c r="LXD1146" s="253"/>
      <c r="LXE1146" s="253"/>
      <c r="LXF1146" s="253"/>
      <c r="LXG1146" s="253"/>
      <c r="LXH1146" s="253"/>
      <c r="LXI1146" s="253"/>
      <c r="LXJ1146" s="253"/>
      <c r="LXK1146" s="253"/>
      <c r="LXL1146" s="253"/>
      <c r="LXM1146" s="253"/>
      <c r="LXN1146" s="253"/>
      <c r="LXO1146" s="253"/>
      <c r="LXP1146" s="253"/>
      <c r="LXQ1146" s="253"/>
      <c r="LXR1146" s="253"/>
      <c r="LXS1146" s="253"/>
      <c r="LXT1146" s="253"/>
      <c r="LXU1146" s="253"/>
      <c r="LXV1146" s="253"/>
      <c r="LXW1146" s="253"/>
      <c r="LXX1146" s="253"/>
      <c r="LXY1146" s="253"/>
      <c r="LXZ1146" s="253"/>
      <c r="LYA1146" s="253"/>
      <c r="LYB1146" s="253"/>
      <c r="LYC1146" s="253"/>
      <c r="LYD1146" s="253"/>
      <c r="LYE1146" s="253"/>
      <c r="LYF1146" s="253"/>
      <c r="LYG1146" s="253"/>
      <c r="LYH1146" s="253"/>
      <c r="LYI1146" s="253"/>
      <c r="LYJ1146" s="253"/>
      <c r="LYK1146" s="253"/>
      <c r="LYL1146" s="253"/>
      <c r="LYM1146" s="253"/>
      <c r="LYN1146" s="253"/>
      <c r="LYO1146" s="253"/>
      <c r="LYP1146" s="253"/>
      <c r="LYQ1146" s="253"/>
      <c r="LYR1146" s="253"/>
      <c r="LYS1146" s="253"/>
      <c r="LYT1146" s="253"/>
      <c r="LYU1146" s="253"/>
      <c r="LYV1146" s="253"/>
      <c r="LYW1146" s="253"/>
      <c r="LYX1146" s="253"/>
      <c r="LYY1146" s="253"/>
      <c r="LYZ1146" s="253"/>
      <c r="LZA1146" s="253"/>
      <c r="LZB1146" s="253"/>
      <c r="LZC1146" s="253"/>
      <c r="LZD1146" s="253"/>
      <c r="LZE1146" s="253"/>
      <c r="LZF1146" s="253"/>
      <c r="LZG1146" s="253"/>
      <c r="LZH1146" s="253"/>
      <c r="LZI1146" s="253"/>
      <c r="LZJ1146" s="253"/>
      <c r="LZK1146" s="253"/>
      <c r="LZL1146" s="253"/>
      <c r="LZM1146" s="253"/>
      <c r="LZN1146" s="253"/>
      <c r="LZO1146" s="253"/>
      <c r="LZP1146" s="253"/>
      <c r="LZQ1146" s="253"/>
      <c r="LZR1146" s="253"/>
      <c r="LZS1146" s="253"/>
      <c r="LZT1146" s="253"/>
      <c r="LZU1146" s="253"/>
      <c r="LZV1146" s="253"/>
      <c r="LZW1146" s="253"/>
      <c r="LZX1146" s="253"/>
      <c r="LZY1146" s="253"/>
      <c r="LZZ1146" s="253"/>
      <c r="MAA1146" s="253"/>
      <c r="MAB1146" s="253"/>
      <c r="MAC1146" s="253"/>
      <c r="MAD1146" s="253"/>
      <c r="MAE1146" s="253"/>
      <c r="MAF1146" s="253"/>
      <c r="MAG1146" s="253"/>
      <c r="MAH1146" s="253"/>
      <c r="MAI1146" s="253"/>
      <c r="MAJ1146" s="253"/>
      <c r="MAK1146" s="253"/>
      <c r="MAL1146" s="253"/>
      <c r="MAM1146" s="253"/>
      <c r="MAN1146" s="253"/>
      <c r="MAO1146" s="253"/>
      <c r="MAP1146" s="253"/>
      <c r="MAQ1146" s="253"/>
      <c r="MAR1146" s="253"/>
      <c r="MAS1146" s="253"/>
      <c r="MAT1146" s="253"/>
      <c r="MAU1146" s="253"/>
      <c r="MAV1146" s="253"/>
      <c r="MAW1146" s="253"/>
      <c r="MAX1146" s="253"/>
      <c r="MAY1146" s="253"/>
      <c r="MAZ1146" s="253"/>
      <c r="MBA1146" s="253"/>
      <c r="MBB1146" s="253"/>
      <c r="MBC1146" s="253"/>
      <c r="MBD1146" s="253"/>
      <c r="MBE1146" s="253"/>
      <c r="MBF1146" s="253"/>
      <c r="MBG1146" s="253"/>
      <c r="MBH1146" s="253"/>
      <c r="MBI1146" s="253"/>
      <c r="MBJ1146" s="253"/>
      <c r="MBK1146" s="253"/>
      <c r="MBL1146" s="253"/>
      <c r="MBM1146" s="253"/>
      <c r="MBN1146" s="253"/>
      <c r="MBO1146" s="253"/>
      <c r="MBP1146" s="253"/>
      <c r="MBQ1146" s="253"/>
      <c r="MBR1146" s="253"/>
      <c r="MBS1146" s="253"/>
      <c r="MBT1146" s="253"/>
      <c r="MBU1146" s="253"/>
      <c r="MBV1146" s="253"/>
      <c r="MBW1146" s="253"/>
      <c r="MBX1146" s="253"/>
      <c r="MBY1146" s="253"/>
      <c r="MBZ1146" s="253"/>
      <c r="MCA1146" s="253"/>
      <c r="MCB1146" s="253"/>
      <c r="MCC1146" s="253"/>
      <c r="MCD1146" s="253"/>
      <c r="MCE1146" s="253"/>
      <c r="MCF1146" s="253"/>
      <c r="MCG1146" s="253"/>
      <c r="MCH1146" s="253"/>
      <c r="MCI1146" s="253"/>
      <c r="MCJ1146" s="253"/>
      <c r="MCK1146" s="253"/>
      <c r="MCL1146" s="253"/>
      <c r="MCM1146" s="253"/>
      <c r="MCN1146" s="253"/>
      <c r="MCO1146" s="253"/>
      <c r="MCP1146" s="253"/>
      <c r="MCQ1146" s="253"/>
      <c r="MCR1146" s="253"/>
      <c r="MCS1146" s="253"/>
      <c r="MCT1146" s="253"/>
      <c r="MCU1146" s="253"/>
      <c r="MCV1146" s="253"/>
      <c r="MCW1146" s="253"/>
      <c r="MCX1146" s="253"/>
      <c r="MCY1146" s="253"/>
      <c r="MCZ1146" s="253"/>
      <c r="MDA1146" s="253"/>
      <c r="MDB1146" s="253"/>
      <c r="MDC1146" s="253"/>
      <c r="MDD1146" s="253"/>
      <c r="MDE1146" s="253"/>
      <c r="MDF1146" s="253"/>
      <c r="MDG1146" s="253"/>
      <c r="MDH1146" s="253"/>
      <c r="MDI1146" s="253"/>
      <c r="MDJ1146" s="253"/>
      <c r="MDK1146" s="253"/>
      <c r="MDL1146" s="253"/>
      <c r="MDM1146" s="253"/>
      <c r="MDN1146" s="253"/>
      <c r="MDO1146" s="253"/>
      <c r="MDP1146" s="253"/>
      <c r="MDQ1146" s="253"/>
      <c r="MDR1146" s="253"/>
      <c r="MDS1146" s="253"/>
      <c r="MDT1146" s="253"/>
      <c r="MDU1146" s="253"/>
      <c r="MDV1146" s="253"/>
      <c r="MDW1146" s="253"/>
      <c r="MDX1146" s="253"/>
      <c r="MDY1146" s="253"/>
      <c r="MDZ1146" s="253"/>
      <c r="MEA1146" s="253"/>
      <c r="MEB1146" s="253"/>
      <c r="MEC1146" s="253"/>
      <c r="MED1146" s="253"/>
      <c r="MEE1146" s="253"/>
      <c r="MEF1146" s="253"/>
      <c r="MEG1146" s="253"/>
      <c r="MEH1146" s="253"/>
      <c r="MEI1146" s="253"/>
      <c r="MEJ1146" s="253"/>
      <c r="MEK1146" s="253"/>
      <c r="MEL1146" s="253"/>
      <c r="MEM1146" s="253"/>
      <c r="MEN1146" s="253"/>
      <c r="MEO1146" s="253"/>
      <c r="MEP1146" s="253"/>
      <c r="MEQ1146" s="253"/>
      <c r="MER1146" s="253"/>
      <c r="MES1146" s="253"/>
      <c r="MET1146" s="253"/>
      <c r="MEU1146" s="253"/>
      <c r="MEV1146" s="253"/>
      <c r="MEW1146" s="253"/>
      <c r="MEX1146" s="253"/>
      <c r="MEY1146" s="253"/>
      <c r="MEZ1146" s="253"/>
      <c r="MFA1146" s="253"/>
      <c r="MFB1146" s="253"/>
      <c r="MFC1146" s="253"/>
      <c r="MFD1146" s="253"/>
      <c r="MFE1146" s="253"/>
      <c r="MFF1146" s="253"/>
      <c r="MFG1146" s="253"/>
      <c r="MFH1146" s="253"/>
      <c r="MFI1146" s="253"/>
      <c r="MFJ1146" s="253"/>
      <c r="MFK1146" s="253"/>
      <c r="MFL1146" s="253"/>
      <c r="MFM1146" s="253"/>
      <c r="MFN1146" s="253"/>
      <c r="MFO1146" s="253"/>
      <c r="MFP1146" s="253"/>
      <c r="MFQ1146" s="253"/>
      <c r="MFR1146" s="253"/>
      <c r="MFS1146" s="253"/>
      <c r="MFT1146" s="253"/>
      <c r="MFU1146" s="253"/>
      <c r="MFV1146" s="253"/>
      <c r="MFW1146" s="253"/>
      <c r="MFX1146" s="253"/>
      <c r="MFY1146" s="253"/>
      <c r="MFZ1146" s="253"/>
      <c r="MGA1146" s="253"/>
      <c r="MGB1146" s="253"/>
      <c r="MGC1146" s="253"/>
      <c r="MGD1146" s="253"/>
      <c r="MGE1146" s="253"/>
      <c r="MGF1146" s="253"/>
      <c r="MGG1146" s="253"/>
      <c r="MGH1146" s="253"/>
      <c r="MGI1146" s="253"/>
      <c r="MGJ1146" s="253"/>
      <c r="MGK1146" s="253"/>
      <c r="MGL1146" s="253"/>
      <c r="MGM1146" s="253"/>
      <c r="MGN1146" s="253"/>
      <c r="MGO1146" s="253"/>
      <c r="MGP1146" s="253"/>
      <c r="MGQ1146" s="253"/>
      <c r="MGR1146" s="253"/>
      <c r="MGS1146" s="253"/>
      <c r="MGT1146" s="253"/>
      <c r="MGU1146" s="253"/>
      <c r="MGV1146" s="253"/>
      <c r="MGW1146" s="253"/>
      <c r="MGX1146" s="253"/>
      <c r="MGY1146" s="253"/>
      <c r="MGZ1146" s="253"/>
      <c r="MHA1146" s="253"/>
      <c r="MHB1146" s="253"/>
      <c r="MHC1146" s="253"/>
      <c r="MHD1146" s="253"/>
      <c r="MHE1146" s="253"/>
      <c r="MHF1146" s="253"/>
      <c r="MHG1146" s="253"/>
      <c r="MHH1146" s="253"/>
      <c r="MHI1146" s="253"/>
      <c r="MHJ1146" s="253"/>
      <c r="MHK1146" s="253"/>
      <c r="MHL1146" s="253"/>
      <c r="MHM1146" s="253"/>
      <c r="MHN1146" s="253"/>
      <c r="MHO1146" s="253"/>
      <c r="MHP1146" s="253"/>
      <c r="MHQ1146" s="253"/>
      <c r="MHR1146" s="253"/>
      <c r="MHS1146" s="253"/>
      <c r="MHT1146" s="253"/>
      <c r="MHU1146" s="253"/>
      <c r="MHV1146" s="253"/>
      <c r="MHW1146" s="253"/>
      <c r="MHX1146" s="253"/>
      <c r="MHY1146" s="253"/>
      <c r="MHZ1146" s="253"/>
      <c r="MIA1146" s="253"/>
      <c r="MIB1146" s="253"/>
      <c r="MIC1146" s="253"/>
      <c r="MID1146" s="253"/>
      <c r="MIE1146" s="253"/>
      <c r="MIF1146" s="253"/>
      <c r="MIG1146" s="253"/>
      <c r="MIH1146" s="253"/>
      <c r="MII1146" s="253"/>
      <c r="MIJ1146" s="253"/>
      <c r="MIK1146" s="253"/>
      <c r="MIL1146" s="253"/>
      <c r="MIM1146" s="253"/>
      <c r="MIN1146" s="253"/>
      <c r="MIO1146" s="253"/>
      <c r="MIP1146" s="253"/>
      <c r="MIQ1146" s="253"/>
      <c r="MIR1146" s="253"/>
      <c r="MIS1146" s="253"/>
      <c r="MIT1146" s="253"/>
      <c r="MIU1146" s="253"/>
      <c r="MIV1146" s="253"/>
      <c r="MIW1146" s="253"/>
      <c r="MIX1146" s="253"/>
      <c r="MIY1146" s="253"/>
      <c r="MIZ1146" s="253"/>
      <c r="MJA1146" s="253"/>
      <c r="MJB1146" s="253"/>
      <c r="MJC1146" s="253"/>
      <c r="MJD1146" s="253"/>
      <c r="MJE1146" s="253"/>
      <c r="MJF1146" s="253"/>
      <c r="MJG1146" s="253"/>
      <c r="MJH1146" s="253"/>
      <c r="MJI1146" s="253"/>
      <c r="MJJ1146" s="253"/>
      <c r="MJK1146" s="253"/>
      <c r="MJL1146" s="253"/>
      <c r="MJM1146" s="253"/>
      <c r="MJN1146" s="253"/>
      <c r="MJO1146" s="253"/>
      <c r="MJP1146" s="253"/>
      <c r="MJQ1146" s="253"/>
      <c r="MJR1146" s="253"/>
      <c r="MJS1146" s="253"/>
      <c r="MJT1146" s="253"/>
      <c r="MJU1146" s="253"/>
      <c r="MJV1146" s="253"/>
      <c r="MJW1146" s="253"/>
      <c r="MJX1146" s="253"/>
      <c r="MJY1146" s="253"/>
      <c r="MJZ1146" s="253"/>
      <c r="MKA1146" s="253"/>
      <c r="MKB1146" s="253"/>
      <c r="MKC1146" s="253"/>
      <c r="MKD1146" s="253"/>
      <c r="MKE1146" s="253"/>
      <c r="MKF1146" s="253"/>
      <c r="MKG1146" s="253"/>
      <c r="MKH1146" s="253"/>
      <c r="MKI1146" s="253"/>
      <c r="MKJ1146" s="253"/>
      <c r="MKK1146" s="253"/>
      <c r="MKL1146" s="253"/>
      <c r="MKM1146" s="253"/>
      <c r="MKN1146" s="253"/>
      <c r="MKO1146" s="253"/>
      <c r="MKP1146" s="253"/>
      <c r="MKQ1146" s="253"/>
      <c r="MKR1146" s="253"/>
      <c r="MKS1146" s="253"/>
      <c r="MKT1146" s="253"/>
      <c r="MKU1146" s="253"/>
      <c r="MKV1146" s="253"/>
      <c r="MKW1146" s="253"/>
      <c r="MKX1146" s="253"/>
      <c r="MKY1146" s="253"/>
      <c r="MKZ1146" s="253"/>
      <c r="MLA1146" s="253"/>
      <c r="MLB1146" s="253"/>
      <c r="MLC1146" s="253"/>
      <c r="MLD1146" s="253"/>
      <c r="MLE1146" s="253"/>
      <c r="MLF1146" s="253"/>
      <c r="MLG1146" s="253"/>
      <c r="MLH1146" s="253"/>
      <c r="MLI1146" s="253"/>
      <c r="MLJ1146" s="253"/>
      <c r="MLK1146" s="253"/>
      <c r="MLL1146" s="253"/>
      <c r="MLM1146" s="253"/>
      <c r="MLN1146" s="253"/>
      <c r="MLO1146" s="253"/>
      <c r="MLP1146" s="253"/>
      <c r="MLQ1146" s="253"/>
      <c r="MLR1146" s="253"/>
      <c r="MLS1146" s="253"/>
      <c r="MLT1146" s="253"/>
      <c r="MLU1146" s="253"/>
      <c r="MLV1146" s="253"/>
      <c r="MLW1146" s="253"/>
      <c r="MLX1146" s="253"/>
      <c r="MLY1146" s="253"/>
      <c r="MLZ1146" s="253"/>
      <c r="MMA1146" s="253"/>
      <c r="MMB1146" s="253"/>
      <c r="MMC1146" s="253"/>
      <c r="MMD1146" s="253"/>
      <c r="MME1146" s="253"/>
      <c r="MMF1146" s="253"/>
      <c r="MMG1146" s="253"/>
      <c r="MMH1146" s="253"/>
      <c r="MMI1146" s="253"/>
      <c r="MMJ1146" s="253"/>
      <c r="MMK1146" s="253"/>
      <c r="MML1146" s="253"/>
      <c r="MMM1146" s="253"/>
      <c r="MMN1146" s="253"/>
      <c r="MMO1146" s="253"/>
      <c r="MMP1146" s="253"/>
      <c r="MMQ1146" s="253"/>
      <c r="MMR1146" s="253"/>
      <c r="MMS1146" s="253"/>
      <c r="MMT1146" s="253"/>
      <c r="MMU1146" s="253"/>
      <c r="MMV1146" s="253"/>
      <c r="MMW1146" s="253"/>
      <c r="MMX1146" s="253"/>
      <c r="MMY1146" s="253"/>
      <c r="MMZ1146" s="253"/>
      <c r="MNA1146" s="253"/>
      <c r="MNB1146" s="253"/>
      <c r="MNC1146" s="253"/>
      <c r="MND1146" s="253"/>
      <c r="MNE1146" s="253"/>
      <c r="MNF1146" s="253"/>
      <c r="MNG1146" s="253"/>
      <c r="MNH1146" s="253"/>
      <c r="MNI1146" s="253"/>
      <c r="MNJ1146" s="253"/>
      <c r="MNK1146" s="253"/>
      <c r="MNL1146" s="253"/>
      <c r="MNM1146" s="253"/>
      <c r="MNN1146" s="253"/>
      <c r="MNO1146" s="253"/>
      <c r="MNP1146" s="253"/>
      <c r="MNQ1146" s="253"/>
      <c r="MNR1146" s="253"/>
      <c r="MNS1146" s="253"/>
      <c r="MNT1146" s="253"/>
      <c r="MNU1146" s="253"/>
      <c r="MNV1146" s="253"/>
      <c r="MNW1146" s="253"/>
      <c r="MNX1146" s="253"/>
      <c r="MNY1146" s="253"/>
      <c r="MNZ1146" s="253"/>
      <c r="MOA1146" s="253"/>
      <c r="MOB1146" s="253"/>
      <c r="MOC1146" s="253"/>
      <c r="MOD1146" s="253"/>
      <c r="MOE1146" s="253"/>
      <c r="MOF1146" s="253"/>
      <c r="MOG1146" s="253"/>
      <c r="MOH1146" s="253"/>
      <c r="MOI1146" s="253"/>
      <c r="MOJ1146" s="253"/>
      <c r="MOK1146" s="253"/>
      <c r="MOL1146" s="253"/>
      <c r="MOM1146" s="253"/>
      <c r="MON1146" s="253"/>
      <c r="MOO1146" s="253"/>
      <c r="MOP1146" s="253"/>
      <c r="MOQ1146" s="253"/>
      <c r="MOR1146" s="253"/>
      <c r="MOS1146" s="253"/>
      <c r="MOT1146" s="253"/>
      <c r="MOU1146" s="253"/>
      <c r="MOV1146" s="253"/>
      <c r="MOW1146" s="253"/>
      <c r="MOX1146" s="253"/>
      <c r="MOY1146" s="253"/>
      <c r="MOZ1146" s="253"/>
      <c r="MPA1146" s="253"/>
      <c r="MPB1146" s="253"/>
      <c r="MPC1146" s="253"/>
      <c r="MPD1146" s="253"/>
      <c r="MPE1146" s="253"/>
      <c r="MPF1146" s="253"/>
      <c r="MPG1146" s="253"/>
      <c r="MPH1146" s="253"/>
      <c r="MPI1146" s="253"/>
      <c r="MPJ1146" s="253"/>
      <c r="MPK1146" s="253"/>
      <c r="MPL1146" s="253"/>
      <c r="MPM1146" s="253"/>
      <c r="MPN1146" s="253"/>
      <c r="MPO1146" s="253"/>
      <c r="MPP1146" s="253"/>
      <c r="MPQ1146" s="253"/>
      <c r="MPR1146" s="253"/>
      <c r="MPS1146" s="253"/>
      <c r="MPT1146" s="253"/>
      <c r="MPU1146" s="253"/>
      <c r="MPV1146" s="253"/>
      <c r="MPW1146" s="253"/>
      <c r="MPX1146" s="253"/>
      <c r="MPY1146" s="253"/>
      <c r="MPZ1146" s="253"/>
      <c r="MQA1146" s="253"/>
      <c r="MQB1146" s="253"/>
      <c r="MQC1146" s="253"/>
      <c r="MQD1146" s="253"/>
      <c r="MQE1146" s="253"/>
      <c r="MQF1146" s="253"/>
      <c r="MQG1146" s="253"/>
      <c r="MQH1146" s="253"/>
      <c r="MQI1146" s="253"/>
      <c r="MQJ1146" s="253"/>
      <c r="MQK1146" s="253"/>
      <c r="MQL1146" s="253"/>
      <c r="MQM1146" s="253"/>
      <c r="MQN1146" s="253"/>
      <c r="MQO1146" s="253"/>
      <c r="MQP1146" s="253"/>
      <c r="MQQ1146" s="253"/>
      <c r="MQR1146" s="253"/>
      <c r="MQS1146" s="253"/>
      <c r="MQT1146" s="253"/>
      <c r="MQU1146" s="253"/>
      <c r="MQV1146" s="253"/>
      <c r="MQW1146" s="253"/>
      <c r="MQX1146" s="253"/>
      <c r="MQY1146" s="253"/>
      <c r="MQZ1146" s="253"/>
      <c r="MRA1146" s="253"/>
      <c r="MRB1146" s="253"/>
      <c r="MRC1146" s="253"/>
      <c r="MRD1146" s="253"/>
      <c r="MRE1146" s="253"/>
      <c r="MRF1146" s="253"/>
      <c r="MRG1146" s="253"/>
      <c r="MRH1146" s="253"/>
      <c r="MRI1146" s="253"/>
      <c r="MRJ1146" s="253"/>
      <c r="MRK1146" s="253"/>
      <c r="MRL1146" s="253"/>
      <c r="MRM1146" s="253"/>
      <c r="MRN1146" s="253"/>
      <c r="MRO1146" s="253"/>
      <c r="MRP1146" s="253"/>
      <c r="MRQ1146" s="253"/>
      <c r="MRR1146" s="253"/>
      <c r="MRS1146" s="253"/>
      <c r="MRT1146" s="253"/>
      <c r="MRU1146" s="253"/>
      <c r="MRV1146" s="253"/>
      <c r="MRW1146" s="253"/>
      <c r="MRX1146" s="253"/>
      <c r="MRY1146" s="253"/>
      <c r="MRZ1146" s="253"/>
      <c r="MSA1146" s="253"/>
      <c r="MSB1146" s="253"/>
      <c r="MSC1146" s="253"/>
      <c r="MSD1146" s="253"/>
      <c r="MSE1146" s="253"/>
      <c r="MSF1146" s="253"/>
      <c r="MSG1146" s="253"/>
      <c r="MSH1146" s="253"/>
      <c r="MSI1146" s="253"/>
      <c r="MSJ1146" s="253"/>
      <c r="MSK1146" s="253"/>
      <c r="MSL1146" s="253"/>
      <c r="MSM1146" s="253"/>
      <c r="MSN1146" s="253"/>
      <c r="MSO1146" s="253"/>
      <c r="MSP1146" s="253"/>
      <c r="MSQ1146" s="253"/>
      <c r="MSR1146" s="253"/>
      <c r="MSS1146" s="253"/>
      <c r="MST1146" s="253"/>
      <c r="MSU1146" s="253"/>
      <c r="MSV1146" s="253"/>
      <c r="MSW1146" s="253"/>
      <c r="MSX1146" s="253"/>
      <c r="MSY1146" s="253"/>
      <c r="MSZ1146" s="253"/>
      <c r="MTA1146" s="253"/>
      <c r="MTB1146" s="253"/>
      <c r="MTC1146" s="253"/>
      <c r="MTD1146" s="253"/>
      <c r="MTE1146" s="253"/>
      <c r="MTF1146" s="253"/>
      <c r="MTG1146" s="253"/>
      <c r="MTH1146" s="253"/>
      <c r="MTI1146" s="253"/>
      <c r="MTJ1146" s="253"/>
      <c r="MTK1146" s="253"/>
      <c r="MTL1146" s="253"/>
      <c r="MTM1146" s="253"/>
      <c r="MTN1146" s="253"/>
      <c r="MTO1146" s="253"/>
      <c r="MTP1146" s="253"/>
      <c r="MTQ1146" s="253"/>
      <c r="MTR1146" s="253"/>
      <c r="MTS1146" s="253"/>
      <c r="MTT1146" s="253"/>
      <c r="MTU1146" s="253"/>
      <c r="MTV1146" s="253"/>
      <c r="MTW1146" s="253"/>
      <c r="MTX1146" s="253"/>
      <c r="MTY1146" s="253"/>
      <c r="MTZ1146" s="253"/>
      <c r="MUA1146" s="253"/>
      <c r="MUB1146" s="253"/>
      <c r="MUC1146" s="253"/>
      <c r="MUD1146" s="253"/>
      <c r="MUE1146" s="253"/>
      <c r="MUF1146" s="253"/>
      <c r="MUG1146" s="253"/>
      <c r="MUH1146" s="253"/>
      <c r="MUI1146" s="253"/>
      <c r="MUJ1146" s="253"/>
      <c r="MUK1146" s="253"/>
      <c r="MUL1146" s="253"/>
      <c r="MUM1146" s="253"/>
      <c r="MUN1146" s="253"/>
      <c r="MUO1146" s="253"/>
      <c r="MUP1146" s="253"/>
      <c r="MUQ1146" s="253"/>
      <c r="MUR1146" s="253"/>
      <c r="MUS1146" s="253"/>
      <c r="MUT1146" s="253"/>
      <c r="MUU1146" s="253"/>
      <c r="MUV1146" s="253"/>
      <c r="MUW1146" s="253"/>
      <c r="MUX1146" s="253"/>
      <c r="MUY1146" s="253"/>
      <c r="MUZ1146" s="253"/>
      <c r="MVA1146" s="253"/>
      <c r="MVB1146" s="253"/>
      <c r="MVC1146" s="253"/>
      <c r="MVD1146" s="253"/>
      <c r="MVE1146" s="253"/>
      <c r="MVF1146" s="253"/>
      <c r="MVG1146" s="253"/>
      <c r="MVH1146" s="253"/>
      <c r="MVI1146" s="253"/>
      <c r="MVJ1146" s="253"/>
      <c r="MVK1146" s="253"/>
      <c r="MVL1146" s="253"/>
      <c r="MVM1146" s="253"/>
      <c r="MVN1146" s="253"/>
      <c r="MVO1146" s="253"/>
      <c r="MVP1146" s="253"/>
      <c r="MVQ1146" s="253"/>
      <c r="MVR1146" s="253"/>
      <c r="MVS1146" s="253"/>
      <c r="MVT1146" s="253"/>
      <c r="MVU1146" s="253"/>
      <c r="MVV1146" s="253"/>
      <c r="MVW1146" s="253"/>
      <c r="MVX1146" s="253"/>
      <c r="MVY1146" s="253"/>
      <c r="MVZ1146" s="253"/>
      <c r="MWA1146" s="253"/>
      <c r="MWB1146" s="253"/>
      <c r="MWC1146" s="253"/>
      <c r="MWD1146" s="253"/>
      <c r="MWE1146" s="253"/>
      <c r="MWF1146" s="253"/>
      <c r="MWG1146" s="253"/>
      <c r="MWH1146" s="253"/>
      <c r="MWI1146" s="253"/>
      <c r="MWJ1146" s="253"/>
      <c r="MWK1146" s="253"/>
      <c r="MWL1146" s="253"/>
      <c r="MWM1146" s="253"/>
      <c r="MWN1146" s="253"/>
      <c r="MWO1146" s="253"/>
      <c r="MWP1146" s="253"/>
      <c r="MWQ1146" s="253"/>
      <c r="MWR1146" s="253"/>
      <c r="MWS1146" s="253"/>
      <c r="MWT1146" s="253"/>
      <c r="MWU1146" s="253"/>
      <c r="MWV1146" s="253"/>
      <c r="MWW1146" s="253"/>
      <c r="MWX1146" s="253"/>
      <c r="MWY1146" s="253"/>
      <c r="MWZ1146" s="253"/>
      <c r="MXA1146" s="253"/>
      <c r="MXB1146" s="253"/>
      <c r="MXC1146" s="253"/>
      <c r="MXD1146" s="253"/>
      <c r="MXE1146" s="253"/>
      <c r="MXF1146" s="253"/>
      <c r="MXG1146" s="253"/>
      <c r="MXH1146" s="253"/>
      <c r="MXI1146" s="253"/>
      <c r="MXJ1146" s="253"/>
      <c r="MXK1146" s="253"/>
      <c r="MXL1146" s="253"/>
      <c r="MXM1146" s="253"/>
      <c r="MXN1146" s="253"/>
      <c r="MXO1146" s="253"/>
      <c r="MXP1146" s="253"/>
      <c r="MXQ1146" s="253"/>
      <c r="MXR1146" s="253"/>
      <c r="MXS1146" s="253"/>
      <c r="MXT1146" s="253"/>
      <c r="MXU1146" s="253"/>
      <c r="MXV1146" s="253"/>
      <c r="MXW1146" s="253"/>
      <c r="MXX1146" s="253"/>
      <c r="MXY1146" s="253"/>
      <c r="MXZ1146" s="253"/>
      <c r="MYA1146" s="253"/>
      <c r="MYB1146" s="253"/>
      <c r="MYC1146" s="253"/>
      <c r="MYD1146" s="253"/>
      <c r="MYE1146" s="253"/>
      <c r="MYF1146" s="253"/>
      <c r="MYG1146" s="253"/>
      <c r="MYH1146" s="253"/>
      <c r="MYI1146" s="253"/>
      <c r="MYJ1146" s="253"/>
      <c r="MYK1146" s="253"/>
      <c r="MYL1146" s="253"/>
      <c r="MYM1146" s="253"/>
      <c r="MYN1146" s="253"/>
      <c r="MYO1146" s="253"/>
      <c r="MYP1146" s="253"/>
      <c r="MYQ1146" s="253"/>
      <c r="MYR1146" s="253"/>
      <c r="MYS1146" s="253"/>
      <c r="MYT1146" s="253"/>
      <c r="MYU1146" s="253"/>
      <c r="MYV1146" s="253"/>
      <c r="MYW1146" s="253"/>
      <c r="MYX1146" s="253"/>
      <c r="MYY1146" s="253"/>
      <c r="MYZ1146" s="253"/>
      <c r="MZA1146" s="253"/>
      <c r="MZB1146" s="253"/>
      <c r="MZC1146" s="253"/>
      <c r="MZD1146" s="253"/>
      <c r="MZE1146" s="253"/>
      <c r="MZF1146" s="253"/>
      <c r="MZG1146" s="253"/>
      <c r="MZH1146" s="253"/>
      <c r="MZI1146" s="253"/>
      <c r="MZJ1146" s="253"/>
      <c r="MZK1146" s="253"/>
      <c r="MZL1146" s="253"/>
      <c r="MZM1146" s="253"/>
      <c r="MZN1146" s="253"/>
      <c r="MZO1146" s="253"/>
      <c r="MZP1146" s="253"/>
      <c r="MZQ1146" s="253"/>
      <c r="MZR1146" s="253"/>
      <c r="MZS1146" s="253"/>
      <c r="MZT1146" s="253"/>
      <c r="MZU1146" s="253"/>
      <c r="MZV1146" s="253"/>
      <c r="MZW1146" s="253"/>
      <c r="MZX1146" s="253"/>
      <c r="MZY1146" s="253"/>
      <c r="MZZ1146" s="253"/>
      <c r="NAA1146" s="253"/>
      <c r="NAB1146" s="253"/>
      <c r="NAC1146" s="253"/>
      <c r="NAD1146" s="253"/>
      <c r="NAE1146" s="253"/>
      <c r="NAF1146" s="253"/>
      <c r="NAG1146" s="253"/>
      <c r="NAH1146" s="253"/>
      <c r="NAI1146" s="253"/>
      <c r="NAJ1146" s="253"/>
      <c r="NAK1146" s="253"/>
      <c r="NAL1146" s="253"/>
      <c r="NAM1146" s="253"/>
      <c r="NAN1146" s="253"/>
      <c r="NAO1146" s="253"/>
      <c r="NAP1146" s="253"/>
      <c r="NAQ1146" s="253"/>
      <c r="NAR1146" s="253"/>
      <c r="NAS1146" s="253"/>
      <c r="NAT1146" s="253"/>
      <c r="NAU1146" s="253"/>
      <c r="NAV1146" s="253"/>
      <c r="NAW1146" s="253"/>
      <c r="NAX1146" s="253"/>
      <c r="NAY1146" s="253"/>
      <c r="NAZ1146" s="253"/>
      <c r="NBA1146" s="253"/>
      <c r="NBB1146" s="253"/>
      <c r="NBC1146" s="253"/>
      <c r="NBD1146" s="253"/>
      <c r="NBE1146" s="253"/>
      <c r="NBF1146" s="253"/>
      <c r="NBG1146" s="253"/>
      <c r="NBH1146" s="253"/>
      <c r="NBI1146" s="253"/>
      <c r="NBJ1146" s="253"/>
      <c r="NBK1146" s="253"/>
      <c r="NBL1146" s="253"/>
      <c r="NBM1146" s="253"/>
      <c r="NBN1146" s="253"/>
      <c r="NBO1146" s="253"/>
      <c r="NBP1146" s="253"/>
      <c r="NBQ1146" s="253"/>
      <c r="NBR1146" s="253"/>
      <c r="NBS1146" s="253"/>
      <c r="NBT1146" s="253"/>
      <c r="NBU1146" s="253"/>
      <c r="NBV1146" s="253"/>
      <c r="NBW1146" s="253"/>
      <c r="NBX1146" s="253"/>
      <c r="NBY1146" s="253"/>
      <c r="NBZ1146" s="253"/>
      <c r="NCA1146" s="253"/>
      <c r="NCB1146" s="253"/>
      <c r="NCC1146" s="253"/>
      <c r="NCD1146" s="253"/>
      <c r="NCE1146" s="253"/>
      <c r="NCF1146" s="253"/>
      <c r="NCG1146" s="253"/>
      <c r="NCH1146" s="253"/>
      <c r="NCI1146" s="253"/>
      <c r="NCJ1146" s="253"/>
      <c r="NCK1146" s="253"/>
      <c r="NCL1146" s="253"/>
      <c r="NCM1146" s="253"/>
      <c r="NCN1146" s="253"/>
      <c r="NCO1146" s="253"/>
      <c r="NCP1146" s="253"/>
      <c r="NCQ1146" s="253"/>
      <c r="NCR1146" s="253"/>
      <c r="NCS1146" s="253"/>
      <c r="NCT1146" s="253"/>
      <c r="NCU1146" s="253"/>
      <c r="NCV1146" s="253"/>
      <c r="NCW1146" s="253"/>
      <c r="NCX1146" s="253"/>
      <c r="NCY1146" s="253"/>
      <c r="NCZ1146" s="253"/>
      <c r="NDA1146" s="253"/>
      <c r="NDB1146" s="253"/>
      <c r="NDC1146" s="253"/>
      <c r="NDD1146" s="253"/>
      <c r="NDE1146" s="253"/>
      <c r="NDF1146" s="253"/>
      <c r="NDG1146" s="253"/>
      <c r="NDH1146" s="253"/>
      <c r="NDI1146" s="253"/>
      <c r="NDJ1146" s="253"/>
      <c r="NDK1146" s="253"/>
      <c r="NDL1146" s="253"/>
      <c r="NDM1146" s="253"/>
      <c r="NDN1146" s="253"/>
      <c r="NDO1146" s="253"/>
      <c r="NDP1146" s="253"/>
      <c r="NDQ1146" s="253"/>
      <c r="NDR1146" s="253"/>
      <c r="NDS1146" s="253"/>
      <c r="NDT1146" s="253"/>
      <c r="NDU1146" s="253"/>
      <c r="NDV1146" s="253"/>
      <c r="NDW1146" s="253"/>
      <c r="NDX1146" s="253"/>
      <c r="NDY1146" s="253"/>
      <c r="NDZ1146" s="253"/>
      <c r="NEA1146" s="253"/>
      <c r="NEB1146" s="253"/>
      <c r="NEC1146" s="253"/>
      <c r="NED1146" s="253"/>
      <c r="NEE1146" s="253"/>
      <c r="NEF1146" s="253"/>
      <c r="NEG1146" s="253"/>
      <c r="NEH1146" s="253"/>
      <c r="NEI1146" s="253"/>
      <c r="NEJ1146" s="253"/>
      <c r="NEK1146" s="253"/>
      <c r="NEL1146" s="253"/>
      <c r="NEM1146" s="253"/>
      <c r="NEN1146" s="253"/>
      <c r="NEO1146" s="253"/>
      <c r="NEP1146" s="253"/>
      <c r="NEQ1146" s="253"/>
      <c r="NER1146" s="253"/>
      <c r="NES1146" s="253"/>
      <c r="NET1146" s="253"/>
      <c r="NEU1146" s="253"/>
      <c r="NEV1146" s="253"/>
      <c r="NEW1146" s="253"/>
      <c r="NEX1146" s="253"/>
      <c r="NEY1146" s="253"/>
      <c r="NEZ1146" s="253"/>
      <c r="NFA1146" s="253"/>
      <c r="NFB1146" s="253"/>
      <c r="NFC1146" s="253"/>
      <c r="NFD1146" s="253"/>
      <c r="NFE1146" s="253"/>
      <c r="NFF1146" s="253"/>
      <c r="NFG1146" s="253"/>
      <c r="NFH1146" s="253"/>
      <c r="NFI1146" s="253"/>
      <c r="NFJ1146" s="253"/>
      <c r="NFK1146" s="253"/>
      <c r="NFL1146" s="253"/>
      <c r="NFM1146" s="253"/>
      <c r="NFN1146" s="253"/>
      <c r="NFO1146" s="253"/>
      <c r="NFP1146" s="253"/>
      <c r="NFQ1146" s="253"/>
      <c r="NFR1146" s="253"/>
      <c r="NFS1146" s="253"/>
      <c r="NFT1146" s="253"/>
      <c r="NFU1146" s="253"/>
      <c r="NFV1146" s="253"/>
      <c r="NFW1146" s="253"/>
      <c r="NFX1146" s="253"/>
      <c r="NFY1146" s="253"/>
      <c r="NFZ1146" s="253"/>
      <c r="NGA1146" s="253"/>
      <c r="NGB1146" s="253"/>
      <c r="NGC1146" s="253"/>
      <c r="NGD1146" s="253"/>
      <c r="NGE1146" s="253"/>
      <c r="NGF1146" s="253"/>
      <c r="NGG1146" s="253"/>
      <c r="NGH1146" s="253"/>
      <c r="NGI1146" s="253"/>
      <c r="NGJ1146" s="253"/>
      <c r="NGK1146" s="253"/>
      <c r="NGL1146" s="253"/>
      <c r="NGM1146" s="253"/>
      <c r="NGN1146" s="253"/>
      <c r="NGO1146" s="253"/>
      <c r="NGP1146" s="253"/>
      <c r="NGQ1146" s="253"/>
      <c r="NGR1146" s="253"/>
      <c r="NGS1146" s="253"/>
      <c r="NGT1146" s="253"/>
      <c r="NGU1146" s="253"/>
      <c r="NGV1146" s="253"/>
      <c r="NGW1146" s="253"/>
      <c r="NGX1146" s="253"/>
      <c r="NGY1146" s="253"/>
      <c r="NGZ1146" s="253"/>
      <c r="NHA1146" s="253"/>
      <c r="NHB1146" s="253"/>
      <c r="NHC1146" s="253"/>
      <c r="NHD1146" s="253"/>
      <c r="NHE1146" s="253"/>
      <c r="NHF1146" s="253"/>
      <c r="NHG1146" s="253"/>
      <c r="NHH1146" s="253"/>
      <c r="NHI1146" s="253"/>
      <c r="NHJ1146" s="253"/>
      <c r="NHK1146" s="253"/>
      <c r="NHL1146" s="253"/>
      <c r="NHM1146" s="253"/>
      <c r="NHN1146" s="253"/>
      <c r="NHO1146" s="253"/>
      <c r="NHP1146" s="253"/>
      <c r="NHQ1146" s="253"/>
      <c r="NHR1146" s="253"/>
      <c r="NHS1146" s="253"/>
      <c r="NHT1146" s="253"/>
      <c r="NHU1146" s="253"/>
      <c r="NHV1146" s="253"/>
      <c r="NHW1146" s="253"/>
      <c r="NHX1146" s="253"/>
      <c r="NHY1146" s="253"/>
      <c r="NHZ1146" s="253"/>
      <c r="NIA1146" s="253"/>
      <c r="NIB1146" s="253"/>
      <c r="NIC1146" s="253"/>
      <c r="NID1146" s="253"/>
      <c r="NIE1146" s="253"/>
      <c r="NIF1146" s="253"/>
      <c r="NIG1146" s="253"/>
      <c r="NIH1146" s="253"/>
      <c r="NII1146" s="253"/>
      <c r="NIJ1146" s="253"/>
      <c r="NIK1146" s="253"/>
      <c r="NIL1146" s="253"/>
      <c r="NIM1146" s="253"/>
      <c r="NIN1146" s="253"/>
      <c r="NIO1146" s="253"/>
      <c r="NIP1146" s="253"/>
      <c r="NIQ1146" s="253"/>
      <c r="NIR1146" s="253"/>
      <c r="NIS1146" s="253"/>
      <c r="NIT1146" s="253"/>
      <c r="NIU1146" s="253"/>
      <c r="NIV1146" s="253"/>
      <c r="NIW1146" s="253"/>
      <c r="NIX1146" s="253"/>
      <c r="NIY1146" s="253"/>
      <c r="NIZ1146" s="253"/>
      <c r="NJA1146" s="253"/>
      <c r="NJB1146" s="253"/>
      <c r="NJC1146" s="253"/>
      <c r="NJD1146" s="253"/>
      <c r="NJE1146" s="253"/>
      <c r="NJF1146" s="253"/>
      <c r="NJG1146" s="253"/>
      <c r="NJH1146" s="253"/>
      <c r="NJI1146" s="253"/>
      <c r="NJJ1146" s="253"/>
      <c r="NJK1146" s="253"/>
      <c r="NJL1146" s="253"/>
      <c r="NJM1146" s="253"/>
      <c r="NJN1146" s="253"/>
      <c r="NJO1146" s="253"/>
      <c r="NJP1146" s="253"/>
      <c r="NJQ1146" s="253"/>
      <c r="NJR1146" s="253"/>
      <c r="NJS1146" s="253"/>
      <c r="NJT1146" s="253"/>
      <c r="NJU1146" s="253"/>
      <c r="NJV1146" s="253"/>
      <c r="NJW1146" s="253"/>
      <c r="NJX1146" s="253"/>
      <c r="NJY1146" s="253"/>
      <c r="NJZ1146" s="253"/>
      <c r="NKA1146" s="253"/>
      <c r="NKB1146" s="253"/>
      <c r="NKC1146" s="253"/>
      <c r="NKD1146" s="253"/>
      <c r="NKE1146" s="253"/>
      <c r="NKF1146" s="253"/>
      <c r="NKG1146" s="253"/>
      <c r="NKH1146" s="253"/>
      <c r="NKI1146" s="253"/>
      <c r="NKJ1146" s="253"/>
      <c r="NKK1146" s="253"/>
      <c r="NKL1146" s="253"/>
      <c r="NKM1146" s="253"/>
      <c r="NKN1146" s="253"/>
      <c r="NKO1146" s="253"/>
      <c r="NKP1146" s="253"/>
      <c r="NKQ1146" s="253"/>
      <c r="NKR1146" s="253"/>
      <c r="NKS1146" s="253"/>
      <c r="NKT1146" s="253"/>
      <c r="NKU1146" s="253"/>
      <c r="NKV1146" s="253"/>
      <c r="NKW1146" s="253"/>
      <c r="NKX1146" s="253"/>
      <c r="NKY1146" s="253"/>
      <c r="NKZ1146" s="253"/>
      <c r="NLA1146" s="253"/>
      <c r="NLB1146" s="253"/>
      <c r="NLC1146" s="253"/>
      <c r="NLD1146" s="253"/>
      <c r="NLE1146" s="253"/>
      <c r="NLF1146" s="253"/>
      <c r="NLG1146" s="253"/>
      <c r="NLH1146" s="253"/>
      <c r="NLI1146" s="253"/>
      <c r="NLJ1146" s="253"/>
      <c r="NLK1146" s="253"/>
      <c r="NLL1146" s="253"/>
      <c r="NLM1146" s="253"/>
      <c r="NLN1146" s="253"/>
      <c r="NLO1146" s="253"/>
      <c r="NLP1146" s="253"/>
      <c r="NLQ1146" s="253"/>
      <c r="NLR1146" s="253"/>
      <c r="NLS1146" s="253"/>
      <c r="NLT1146" s="253"/>
      <c r="NLU1146" s="253"/>
      <c r="NLV1146" s="253"/>
      <c r="NLW1146" s="253"/>
      <c r="NLX1146" s="253"/>
      <c r="NLY1146" s="253"/>
      <c r="NLZ1146" s="253"/>
      <c r="NMA1146" s="253"/>
      <c r="NMB1146" s="253"/>
      <c r="NMC1146" s="253"/>
      <c r="NMD1146" s="253"/>
      <c r="NME1146" s="253"/>
      <c r="NMF1146" s="253"/>
      <c r="NMG1146" s="253"/>
      <c r="NMH1146" s="253"/>
      <c r="NMI1146" s="253"/>
      <c r="NMJ1146" s="253"/>
      <c r="NMK1146" s="253"/>
      <c r="NML1146" s="253"/>
      <c r="NMM1146" s="253"/>
      <c r="NMN1146" s="253"/>
      <c r="NMO1146" s="253"/>
      <c r="NMP1146" s="253"/>
      <c r="NMQ1146" s="253"/>
      <c r="NMR1146" s="253"/>
      <c r="NMS1146" s="253"/>
      <c r="NMT1146" s="253"/>
      <c r="NMU1146" s="253"/>
      <c r="NMV1146" s="253"/>
      <c r="NMW1146" s="253"/>
      <c r="NMX1146" s="253"/>
      <c r="NMY1146" s="253"/>
      <c r="NMZ1146" s="253"/>
      <c r="NNA1146" s="253"/>
      <c r="NNB1146" s="253"/>
      <c r="NNC1146" s="253"/>
      <c r="NND1146" s="253"/>
      <c r="NNE1146" s="253"/>
      <c r="NNF1146" s="253"/>
      <c r="NNG1146" s="253"/>
      <c r="NNH1146" s="253"/>
      <c r="NNI1146" s="253"/>
      <c r="NNJ1146" s="253"/>
      <c r="NNK1146" s="253"/>
      <c r="NNL1146" s="253"/>
      <c r="NNM1146" s="253"/>
      <c r="NNN1146" s="253"/>
      <c r="NNO1146" s="253"/>
      <c r="NNP1146" s="253"/>
      <c r="NNQ1146" s="253"/>
      <c r="NNR1146" s="253"/>
      <c r="NNS1146" s="253"/>
      <c r="NNT1146" s="253"/>
      <c r="NNU1146" s="253"/>
      <c r="NNV1146" s="253"/>
      <c r="NNW1146" s="253"/>
      <c r="NNX1146" s="253"/>
      <c r="NNY1146" s="253"/>
      <c r="NNZ1146" s="253"/>
      <c r="NOA1146" s="253"/>
      <c r="NOB1146" s="253"/>
      <c r="NOC1146" s="253"/>
      <c r="NOD1146" s="253"/>
      <c r="NOE1146" s="253"/>
      <c r="NOF1146" s="253"/>
      <c r="NOG1146" s="253"/>
      <c r="NOH1146" s="253"/>
      <c r="NOI1146" s="253"/>
      <c r="NOJ1146" s="253"/>
      <c r="NOK1146" s="253"/>
      <c r="NOL1146" s="253"/>
      <c r="NOM1146" s="253"/>
      <c r="NON1146" s="253"/>
      <c r="NOO1146" s="253"/>
      <c r="NOP1146" s="253"/>
      <c r="NOQ1146" s="253"/>
      <c r="NOR1146" s="253"/>
      <c r="NOS1146" s="253"/>
      <c r="NOT1146" s="253"/>
      <c r="NOU1146" s="253"/>
      <c r="NOV1146" s="253"/>
      <c r="NOW1146" s="253"/>
      <c r="NOX1146" s="253"/>
      <c r="NOY1146" s="253"/>
      <c r="NOZ1146" s="253"/>
      <c r="NPA1146" s="253"/>
      <c r="NPB1146" s="253"/>
      <c r="NPC1146" s="253"/>
      <c r="NPD1146" s="253"/>
      <c r="NPE1146" s="253"/>
      <c r="NPF1146" s="253"/>
      <c r="NPG1146" s="253"/>
      <c r="NPH1146" s="253"/>
      <c r="NPI1146" s="253"/>
      <c r="NPJ1146" s="253"/>
      <c r="NPK1146" s="253"/>
      <c r="NPL1146" s="253"/>
      <c r="NPM1146" s="253"/>
      <c r="NPN1146" s="253"/>
      <c r="NPO1146" s="253"/>
      <c r="NPP1146" s="253"/>
      <c r="NPQ1146" s="253"/>
      <c r="NPR1146" s="253"/>
      <c r="NPS1146" s="253"/>
      <c r="NPT1146" s="253"/>
      <c r="NPU1146" s="253"/>
      <c r="NPV1146" s="253"/>
      <c r="NPW1146" s="253"/>
      <c r="NPX1146" s="253"/>
      <c r="NPY1146" s="253"/>
      <c r="NPZ1146" s="253"/>
      <c r="NQA1146" s="253"/>
      <c r="NQB1146" s="253"/>
      <c r="NQC1146" s="253"/>
      <c r="NQD1146" s="253"/>
      <c r="NQE1146" s="253"/>
      <c r="NQF1146" s="253"/>
      <c r="NQG1146" s="253"/>
      <c r="NQH1146" s="253"/>
      <c r="NQI1146" s="253"/>
      <c r="NQJ1146" s="253"/>
      <c r="NQK1146" s="253"/>
      <c r="NQL1146" s="253"/>
      <c r="NQM1146" s="253"/>
      <c r="NQN1146" s="253"/>
      <c r="NQO1146" s="253"/>
      <c r="NQP1146" s="253"/>
      <c r="NQQ1146" s="253"/>
      <c r="NQR1146" s="253"/>
      <c r="NQS1146" s="253"/>
      <c r="NQT1146" s="253"/>
      <c r="NQU1146" s="253"/>
      <c r="NQV1146" s="253"/>
      <c r="NQW1146" s="253"/>
      <c r="NQX1146" s="253"/>
      <c r="NQY1146" s="253"/>
      <c r="NQZ1146" s="253"/>
      <c r="NRA1146" s="253"/>
      <c r="NRB1146" s="253"/>
      <c r="NRC1146" s="253"/>
      <c r="NRD1146" s="253"/>
      <c r="NRE1146" s="253"/>
      <c r="NRF1146" s="253"/>
      <c r="NRG1146" s="253"/>
      <c r="NRH1146" s="253"/>
      <c r="NRI1146" s="253"/>
      <c r="NRJ1146" s="253"/>
      <c r="NRK1146" s="253"/>
      <c r="NRL1146" s="253"/>
      <c r="NRM1146" s="253"/>
      <c r="NRN1146" s="253"/>
      <c r="NRO1146" s="253"/>
      <c r="NRP1146" s="253"/>
      <c r="NRQ1146" s="253"/>
      <c r="NRR1146" s="253"/>
      <c r="NRS1146" s="253"/>
      <c r="NRT1146" s="253"/>
      <c r="NRU1146" s="253"/>
      <c r="NRV1146" s="253"/>
      <c r="NRW1146" s="253"/>
      <c r="NRX1146" s="253"/>
      <c r="NRY1146" s="253"/>
      <c r="NRZ1146" s="253"/>
      <c r="NSA1146" s="253"/>
      <c r="NSB1146" s="253"/>
      <c r="NSC1146" s="253"/>
      <c r="NSD1146" s="253"/>
      <c r="NSE1146" s="253"/>
      <c r="NSF1146" s="253"/>
      <c r="NSG1146" s="253"/>
      <c r="NSH1146" s="253"/>
      <c r="NSI1146" s="253"/>
      <c r="NSJ1146" s="253"/>
      <c r="NSK1146" s="253"/>
      <c r="NSL1146" s="253"/>
      <c r="NSM1146" s="253"/>
      <c r="NSN1146" s="253"/>
      <c r="NSO1146" s="253"/>
      <c r="NSP1146" s="253"/>
      <c r="NSQ1146" s="253"/>
      <c r="NSR1146" s="253"/>
      <c r="NSS1146" s="253"/>
      <c r="NST1146" s="253"/>
      <c r="NSU1146" s="253"/>
      <c r="NSV1146" s="253"/>
      <c r="NSW1146" s="253"/>
      <c r="NSX1146" s="253"/>
      <c r="NSY1146" s="253"/>
      <c r="NSZ1146" s="253"/>
      <c r="NTA1146" s="253"/>
      <c r="NTB1146" s="253"/>
      <c r="NTC1146" s="253"/>
      <c r="NTD1146" s="253"/>
      <c r="NTE1146" s="253"/>
      <c r="NTF1146" s="253"/>
      <c r="NTG1146" s="253"/>
      <c r="NTH1146" s="253"/>
      <c r="NTI1146" s="253"/>
      <c r="NTJ1146" s="253"/>
      <c r="NTK1146" s="253"/>
      <c r="NTL1146" s="253"/>
      <c r="NTM1146" s="253"/>
      <c r="NTN1146" s="253"/>
      <c r="NTO1146" s="253"/>
      <c r="NTP1146" s="253"/>
      <c r="NTQ1146" s="253"/>
      <c r="NTR1146" s="253"/>
      <c r="NTS1146" s="253"/>
      <c r="NTT1146" s="253"/>
      <c r="NTU1146" s="253"/>
      <c r="NTV1146" s="253"/>
      <c r="NTW1146" s="253"/>
      <c r="NTX1146" s="253"/>
      <c r="NTY1146" s="253"/>
      <c r="NTZ1146" s="253"/>
      <c r="NUA1146" s="253"/>
      <c r="NUB1146" s="253"/>
      <c r="NUC1146" s="253"/>
      <c r="NUD1146" s="253"/>
      <c r="NUE1146" s="253"/>
      <c r="NUF1146" s="253"/>
      <c r="NUG1146" s="253"/>
      <c r="NUH1146" s="253"/>
      <c r="NUI1146" s="253"/>
      <c r="NUJ1146" s="253"/>
      <c r="NUK1146" s="253"/>
      <c r="NUL1146" s="253"/>
      <c r="NUM1146" s="253"/>
      <c r="NUN1146" s="253"/>
      <c r="NUO1146" s="253"/>
      <c r="NUP1146" s="253"/>
      <c r="NUQ1146" s="253"/>
      <c r="NUR1146" s="253"/>
      <c r="NUS1146" s="253"/>
      <c r="NUT1146" s="253"/>
      <c r="NUU1146" s="253"/>
      <c r="NUV1146" s="253"/>
      <c r="NUW1146" s="253"/>
      <c r="NUX1146" s="253"/>
      <c r="NUY1146" s="253"/>
      <c r="NUZ1146" s="253"/>
      <c r="NVA1146" s="253"/>
      <c r="NVB1146" s="253"/>
      <c r="NVC1146" s="253"/>
      <c r="NVD1146" s="253"/>
      <c r="NVE1146" s="253"/>
      <c r="NVF1146" s="253"/>
      <c r="NVG1146" s="253"/>
      <c r="NVH1146" s="253"/>
      <c r="NVI1146" s="253"/>
      <c r="NVJ1146" s="253"/>
      <c r="NVK1146" s="253"/>
      <c r="NVL1146" s="253"/>
      <c r="NVM1146" s="253"/>
      <c r="NVN1146" s="253"/>
      <c r="NVO1146" s="253"/>
      <c r="NVP1146" s="253"/>
      <c r="NVQ1146" s="253"/>
      <c r="NVR1146" s="253"/>
      <c r="NVS1146" s="253"/>
      <c r="NVT1146" s="253"/>
      <c r="NVU1146" s="253"/>
      <c r="NVV1146" s="253"/>
      <c r="NVW1146" s="253"/>
      <c r="NVX1146" s="253"/>
      <c r="NVY1146" s="253"/>
      <c r="NVZ1146" s="253"/>
      <c r="NWA1146" s="253"/>
      <c r="NWB1146" s="253"/>
      <c r="NWC1146" s="253"/>
      <c r="NWD1146" s="253"/>
      <c r="NWE1146" s="253"/>
      <c r="NWF1146" s="253"/>
      <c r="NWG1146" s="253"/>
      <c r="NWH1146" s="253"/>
      <c r="NWI1146" s="253"/>
      <c r="NWJ1146" s="253"/>
      <c r="NWK1146" s="253"/>
      <c r="NWL1146" s="253"/>
      <c r="NWM1146" s="253"/>
      <c r="NWN1146" s="253"/>
      <c r="NWO1146" s="253"/>
      <c r="NWP1146" s="253"/>
      <c r="NWQ1146" s="253"/>
      <c r="NWR1146" s="253"/>
      <c r="NWS1146" s="253"/>
      <c r="NWT1146" s="253"/>
      <c r="NWU1146" s="253"/>
      <c r="NWV1146" s="253"/>
      <c r="NWW1146" s="253"/>
      <c r="NWX1146" s="253"/>
      <c r="NWY1146" s="253"/>
      <c r="NWZ1146" s="253"/>
      <c r="NXA1146" s="253"/>
      <c r="NXB1146" s="253"/>
      <c r="NXC1146" s="253"/>
      <c r="NXD1146" s="253"/>
      <c r="NXE1146" s="253"/>
      <c r="NXF1146" s="253"/>
      <c r="NXG1146" s="253"/>
      <c r="NXH1146" s="253"/>
      <c r="NXI1146" s="253"/>
      <c r="NXJ1146" s="253"/>
      <c r="NXK1146" s="253"/>
      <c r="NXL1146" s="253"/>
      <c r="NXM1146" s="253"/>
      <c r="NXN1146" s="253"/>
      <c r="NXO1146" s="253"/>
      <c r="NXP1146" s="253"/>
      <c r="NXQ1146" s="253"/>
      <c r="NXR1146" s="253"/>
      <c r="NXS1146" s="253"/>
      <c r="NXT1146" s="253"/>
      <c r="NXU1146" s="253"/>
      <c r="NXV1146" s="253"/>
      <c r="NXW1146" s="253"/>
      <c r="NXX1146" s="253"/>
      <c r="NXY1146" s="253"/>
      <c r="NXZ1146" s="253"/>
      <c r="NYA1146" s="253"/>
      <c r="NYB1146" s="253"/>
      <c r="NYC1146" s="253"/>
      <c r="NYD1146" s="253"/>
      <c r="NYE1146" s="253"/>
      <c r="NYF1146" s="253"/>
      <c r="NYG1146" s="253"/>
      <c r="NYH1146" s="253"/>
      <c r="NYI1146" s="253"/>
      <c r="NYJ1146" s="253"/>
      <c r="NYK1146" s="253"/>
      <c r="NYL1146" s="253"/>
      <c r="NYM1146" s="253"/>
      <c r="NYN1146" s="253"/>
      <c r="NYO1146" s="253"/>
      <c r="NYP1146" s="253"/>
      <c r="NYQ1146" s="253"/>
      <c r="NYR1146" s="253"/>
      <c r="NYS1146" s="253"/>
      <c r="NYT1146" s="253"/>
      <c r="NYU1146" s="253"/>
      <c r="NYV1146" s="253"/>
      <c r="NYW1146" s="253"/>
      <c r="NYX1146" s="253"/>
      <c r="NYY1146" s="253"/>
      <c r="NYZ1146" s="253"/>
      <c r="NZA1146" s="253"/>
      <c r="NZB1146" s="253"/>
      <c r="NZC1146" s="253"/>
      <c r="NZD1146" s="253"/>
      <c r="NZE1146" s="253"/>
      <c r="NZF1146" s="253"/>
      <c r="NZG1146" s="253"/>
      <c r="NZH1146" s="253"/>
      <c r="NZI1146" s="253"/>
      <c r="NZJ1146" s="253"/>
      <c r="NZK1146" s="253"/>
      <c r="NZL1146" s="253"/>
      <c r="NZM1146" s="253"/>
      <c r="NZN1146" s="253"/>
      <c r="NZO1146" s="253"/>
      <c r="NZP1146" s="253"/>
      <c r="NZQ1146" s="253"/>
      <c r="NZR1146" s="253"/>
      <c r="NZS1146" s="253"/>
      <c r="NZT1146" s="253"/>
      <c r="NZU1146" s="253"/>
      <c r="NZV1146" s="253"/>
      <c r="NZW1146" s="253"/>
      <c r="NZX1146" s="253"/>
      <c r="NZY1146" s="253"/>
      <c r="NZZ1146" s="253"/>
      <c r="OAA1146" s="253"/>
      <c r="OAB1146" s="253"/>
      <c r="OAC1146" s="253"/>
      <c r="OAD1146" s="253"/>
      <c r="OAE1146" s="253"/>
      <c r="OAF1146" s="253"/>
      <c r="OAG1146" s="253"/>
      <c r="OAH1146" s="253"/>
      <c r="OAI1146" s="253"/>
      <c r="OAJ1146" s="253"/>
      <c r="OAK1146" s="253"/>
      <c r="OAL1146" s="253"/>
      <c r="OAM1146" s="253"/>
      <c r="OAN1146" s="253"/>
      <c r="OAO1146" s="253"/>
      <c r="OAP1146" s="253"/>
      <c r="OAQ1146" s="253"/>
      <c r="OAR1146" s="253"/>
      <c r="OAS1146" s="253"/>
      <c r="OAT1146" s="253"/>
      <c r="OAU1146" s="253"/>
      <c r="OAV1146" s="253"/>
      <c r="OAW1146" s="253"/>
      <c r="OAX1146" s="253"/>
      <c r="OAY1146" s="253"/>
      <c r="OAZ1146" s="253"/>
      <c r="OBA1146" s="253"/>
      <c r="OBB1146" s="253"/>
      <c r="OBC1146" s="253"/>
      <c r="OBD1146" s="253"/>
      <c r="OBE1146" s="253"/>
      <c r="OBF1146" s="253"/>
      <c r="OBG1146" s="253"/>
      <c r="OBH1146" s="253"/>
      <c r="OBI1146" s="253"/>
      <c r="OBJ1146" s="253"/>
      <c r="OBK1146" s="253"/>
      <c r="OBL1146" s="253"/>
      <c r="OBM1146" s="253"/>
      <c r="OBN1146" s="253"/>
      <c r="OBO1146" s="253"/>
      <c r="OBP1146" s="253"/>
      <c r="OBQ1146" s="253"/>
      <c r="OBR1146" s="253"/>
      <c r="OBS1146" s="253"/>
      <c r="OBT1146" s="253"/>
      <c r="OBU1146" s="253"/>
      <c r="OBV1146" s="253"/>
      <c r="OBW1146" s="253"/>
      <c r="OBX1146" s="253"/>
      <c r="OBY1146" s="253"/>
      <c r="OBZ1146" s="253"/>
      <c r="OCA1146" s="253"/>
      <c r="OCB1146" s="253"/>
      <c r="OCC1146" s="253"/>
      <c r="OCD1146" s="253"/>
      <c r="OCE1146" s="253"/>
      <c r="OCF1146" s="253"/>
      <c r="OCG1146" s="253"/>
      <c r="OCH1146" s="253"/>
      <c r="OCI1146" s="253"/>
      <c r="OCJ1146" s="253"/>
      <c r="OCK1146" s="253"/>
      <c r="OCL1146" s="253"/>
      <c r="OCM1146" s="253"/>
      <c r="OCN1146" s="253"/>
      <c r="OCO1146" s="253"/>
      <c r="OCP1146" s="253"/>
      <c r="OCQ1146" s="253"/>
      <c r="OCR1146" s="253"/>
      <c r="OCS1146" s="253"/>
      <c r="OCT1146" s="253"/>
      <c r="OCU1146" s="253"/>
      <c r="OCV1146" s="253"/>
      <c r="OCW1146" s="253"/>
      <c r="OCX1146" s="253"/>
      <c r="OCY1146" s="253"/>
      <c r="OCZ1146" s="253"/>
      <c r="ODA1146" s="253"/>
      <c r="ODB1146" s="253"/>
      <c r="ODC1146" s="253"/>
      <c r="ODD1146" s="253"/>
      <c r="ODE1146" s="253"/>
      <c r="ODF1146" s="253"/>
      <c r="ODG1146" s="253"/>
      <c r="ODH1146" s="253"/>
      <c r="ODI1146" s="253"/>
      <c r="ODJ1146" s="253"/>
      <c r="ODK1146" s="253"/>
      <c r="ODL1146" s="253"/>
      <c r="ODM1146" s="253"/>
      <c r="ODN1146" s="253"/>
      <c r="ODO1146" s="253"/>
      <c r="ODP1146" s="253"/>
      <c r="ODQ1146" s="253"/>
      <c r="ODR1146" s="253"/>
      <c r="ODS1146" s="253"/>
      <c r="ODT1146" s="253"/>
      <c r="ODU1146" s="253"/>
      <c r="ODV1146" s="253"/>
      <c r="ODW1146" s="253"/>
      <c r="ODX1146" s="253"/>
      <c r="ODY1146" s="253"/>
      <c r="ODZ1146" s="253"/>
      <c r="OEA1146" s="253"/>
      <c r="OEB1146" s="253"/>
      <c r="OEC1146" s="253"/>
      <c r="OED1146" s="253"/>
      <c r="OEE1146" s="253"/>
      <c r="OEF1146" s="253"/>
      <c r="OEG1146" s="253"/>
      <c r="OEH1146" s="253"/>
      <c r="OEI1146" s="253"/>
      <c r="OEJ1146" s="253"/>
      <c r="OEK1146" s="253"/>
      <c r="OEL1146" s="253"/>
      <c r="OEM1146" s="253"/>
      <c r="OEN1146" s="253"/>
      <c r="OEO1146" s="253"/>
      <c r="OEP1146" s="253"/>
      <c r="OEQ1146" s="253"/>
      <c r="OER1146" s="253"/>
      <c r="OES1146" s="253"/>
      <c r="OET1146" s="253"/>
      <c r="OEU1146" s="253"/>
      <c r="OEV1146" s="253"/>
      <c r="OEW1146" s="253"/>
      <c r="OEX1146" s="253"/>
      <c r="OEY1146" s="253"/>
      <c r="OEZ1146" s="253"/>
      <c r="OFA1146" s="253"/>
      <c r="OFB1146" s="253"/>
      <c r="OFC1146" s="253"/>
      <c r="OFD1146" s="253"/>
      <c r="OFE1146" s="253"/>
      <c r="OFF1146" s="253"/>
      <c r="OFG1146" s="253"/>
      <c r="OFH1146" s="253"/>
      <c r="OFI1146" s="253"/>
      <c r="OFJ1146" s="253"/>
      <c r="OFK1146" s="253"/>
      <c r="OFL1146" s="253"/>
      <c r="OFM1146" s="253"/>
      <c r="OFN1146" s="253"/>
      <c r="OFO1146" s="253"/>
      <c r="OFP1146" s="253"/>
      <c r="OFQ1146" s="253"/>
      <c r="OFR1146" s="253"/>
      <c r="OFS1146" s="253"/>
      <c r="OFT1146" s="253"/>
      <c r="OFU1146" s="253"/>
      <c r="OFV1146" s="253"/>
      <c r="OFW1146" s="253"/>
      <c r="OFX1146" s="253"/>
      <c r="OFY1146" s="253"/>
      <c r="OFZ1146" s="253"/>
      <c r="OGA1146" s="253"/>
      <c r="OGB1146" s="253"/>
      <c r="OGC1146" s="253"/>
      <c r="OGD1146" s="253"/>
      <c r="OGE1146" s="253"/>
      <c r="OGF1146" s="253"/>
      <c r="OGG1146" s="253"/>
      <c r="OGH1146" s="253"/>
      <c r="OGI1146" s="253"/>
      <c r="OGJ1146" s="253"/>
      <c r="OGK1146" s="253"/>
      <c r="OGL1146" s="253"/>
      <c r="OGM1146" s="253"/>
      <c r="OGN1146" s="253"/>
      <c r="OGO1146" s="253"/>
      <c r="OGP1146" s="253"/>
      <c r="OGQ1146" s="253"/>
      <c r="OGR1146" s="253"/>
      <c r="OGS1146" s="253"/>
      <c r="OGT1146" s="253"/>
      <c r="OGU1146" s="253"/>
      <c r="OGV1146" s="253"/>
      <c r="OGW1146" s="253"/>
      <c r="OGX1146" s="253"/>
      <c r="OGY1146" s="253"/>
      <c r="OGZ1146" s="253"/>
      <c r="OHA1146" s="253"/>
      <c r="OHB1146" s="253"/>
      <c r="OHC1146" s="253"/>
      <c r="OHD1146" s="253"/>
      <c r="OHE1146" s="253"/>
      <c r="OHF1146" s="253"/>
      <c r="OHG1146" s="253"/>
      <c r="OHH1146" s="253"/>
      <c r="OHI1146" s="253"/>
      <c r="OHJ1146" s="253"/>
      <c r="OHK1146" s="253"/>
      <c r="OHL1146" s="253"/>
      <c r="OHM1146" s="253"/>
      <c r="OHN1146" s="253"/>
      <c r="OHO1146" s="253"/>
      <c r="OHP1146" s="253"/>
      <c r="OHQ1146" s="253"/>
      <c r="OHR1146" s="253"/>
      <c r="OHS1146" s="253"/>
      <c r="OHT1146" s="253"/>
      <c r="OHU1146" s="253"/>
      <c r="OHV1146" s="253"/>
      <c r="OHW1146" s="253"/>
      <c r="OHX1146" s="253"/>
      <c r="OHY1146" s="253"/>
      <c r="OHZ1146" s="253"/>
      <c r="OIA1146" s="253"/>
      <c r="OIB1146" s="253"/>
      <c r="OIC1146" s="253"/>
      <c r="OID1146" s="253"/>
      <c r="OIE1146" s="253"/>
      <c r="OIF1146" s="253"/>
      <c r="OIG1146" s="253"/>
      <c r="OIH1146" s="253"/>
      <c r="OII1146" s="253"/>
      <c r="OIJ1146" s="253"/>
      <c r="OIK1146" s="253"/>
      <c r="OIL1146" s="253"/>
      <c r="OIM1146" s="253"/>
      <c r="OIN1146" s="253"/>
      <c r="OIO1146" s="253"/>
      <c r="OIP1146" s="253"/>
      <c r="OIQ1146" s="253"/>
      <c r="OIR1146" s="253"/>
      <c r="OIS1146" s="253"/>
      <c r="OIT1146" s="253"/>
      <c r="OIU1146" s="253"/>
      <c r="OIV1146" s="253"/>
      <c r="OIW1146" s="253"/>
      <c r="OIX1146" s="253"/>
      <c r="OIY1146" s="253"/>
      <c r="OIZ1146" s="253"/>
      <c r="OJA1146" s="253"/>
      <c r="OJB1146" s="253"/>
      <c r="OJC1146" s="253"/>
      <c r="OJD1146" s="253"/>
      <c r="OJE1146" s="253"/>
      <c r="OJF1146" s="253"/>
      <c r="OJG1146" s="253"/>
      <c r="OJH1146" s="253"/>
      <c r="OJI1146" s="253"/>
      <c r="OJJ1146" s="253"/>
      <c r="OJK1146" s="253"/>
      <c r="OJL1146" s="253"/>
      <c r="OJM1146" s="253"/>
      <c r="OJN1146" s="253"/>
      <c r="OJO1146" s="253"/>
      <c r="OJP1146" s="253"/>
      <c r="OJQ1146" s="253"/>
      <c r="OJR1146" s="253"/>
      <c r="OJS1146" s="253"/>
      <c r="OJT1146" s="253"/>
      <c r="OJU1146" s="253"/>
      <c r="OJV1146" s="253"/>
      <c r="OJW1146" s="253"/>
      <c r="OJX1146" s="253"/>
      <c r="OJY1146" s="253"/>
      <c r="OJZ1146" s="253"/>
      <c r="OKA1146" s="253"/>
      <c r="OKB1146" s="253"/>
      <c r="OKC1146" s="253"/>
      <c r="OKD1146" s="253"/>
      <c r="OKE1146" s="253"/>
      <c r="OKF1146" s="253"/>
      <c r="OKG1146" s="253"/>
      <c r="OKH1146" s="253"/>
      <c r="OKI1146" s="253"/>
      <c r="OKJ1146" s="253"/>
      <c r="OKK1146" s="253"/>
      <c r="OKL1146" s="253"/>
      <c r="OKM1146" s="253"/>
      <c r="OKN1146" s="253"/>
      <c r="OKO1146" s="253"/>
      <c r="OKP1146" s="253"/>
      <c r="OKQ1146" s="253"/>
      <c r="OKR1146" s="253"/>
      <c r="OKS1146" s="253"/>
      <c r="OKT1146" s="253"/>
      <c r="OKU1146" s="253"/>
      <c r="OKV1146" s="253"/>
      <c r="OKW1146" s="253"/>
      <c r="OKX1146" s="253"/>
      <c r="OKY1146" s="253"/>
      <c r="OKZ1146" s="253"/>
      <c r="OLA1146" s="253"/>
      <c r="OLB1146" s="253"/>
      <c r="OLC1146" s="253"/>
      <c r="OLD1146" s="253"/>
      <c r="OLE1146" s="253"/>
      <c r="OLF1146" s="253"/>
      <c r="OLG1146" s="253"/>
      <c r="OLH1146" s="253"/>
      <c r="OLI1146" s="253"/>
      <c r="OLJ1146" s="253"/>
      <c r="OLK1146" s="253"/>
      <c r="OLL1146" s="253"/>
      <c r="OLM1146" s="253"/>
      <c r="OLN1146" s="253"/>
      <c r="OLO1146" s="253"/>
      <c r="OLP1146" s="253"/>
      <c r="OLQ1146" s="253"/>
      <c r="OLR1146" s="253"/>
      <c r="OLS1146" s="253"/>
      <c r="OLT1146" s="253"/>
      <c r="OLU1146" s="253"/>
      <c r="OLV1146" s="253"/>
      <c r="OLW1146" s="253"/>
      <c r="OLX1146" s="253"/>
      <c r="OLY1146" s="253"/>
      <c r="OLZ1146" s="253"/>
      <c r="OMA1146" s="253"/>
      <c r="OMB1146" s="253"/>
      <c r="OMC1146" s="253"/>
      <c r="OMD1146" s="253"/>
      <c r="OME1146" s="253"/>
      <c r="OMF1146" s="253"/>
      <c r="OMG1146" s="253"/>
      <c r="OMH1146" s="253"/>
      <c r="OMI1146" s="253"/>
      <c r="OMJ1146" s="253"/>
      <c r="OMK1146" s="253"/>
      <c r="OML1146" s="253"/>
      <c r="OMM1146" s="253"/>
      <c r="OMN1146" s="253"/>
      <c r="OMO1146" s="253"/>
      <c r="OMP1146" s="253"/>
      <c r="OMQ1146" s="253"/>
      <c r="OMR1146" s="253"/>
      <c r="OMS1146" s="253"/>
      <c r="OMT1146" s="253"/>
      <c r="OMU1146" s="253"/>
      <c r="OMV1146" s="253"/>
      <c r="OMW1146" s="253"/>
      <c r="OMX1146" s="253"/>
      <c r="OMY1146" s="253"/>
      <c r="OMZ1146" s="253"/>
      <c r="ONA1146" s="253"/>
      <c r="ONB1146" s="253"/>
      <c r="ONC1146" s="253"/>
      <c r="OND1146" s="253"/>
      <c r="ONE1146" s="253"/>
      <c r="ONF1146" s="253"/>
      <c r="ONG1146" s="253"/>
      <c r="ONH1146" s="253"/>
      <c r="ONI1146" s="253"/>
      <c r="ONJ1146" s="253"/>
      <c r="ONK1146" s="253"/>
      <c r="ONL1146" s="253"/>
      <c r="ONM1146" s="253"/>
      <c r="ONN1146" s="253"/>
      <c r="ONO1146" s="253"/>
      <c r="ONP1146" s="253"/>
      <c r="ONQ1146" s="253"/>
      <c r="ONR1146" s="253"/>
      <c r="ONS1146" s="253"/>
      <c r="ONT1146" s="253"/>
      <c r="ONU1146" s="253"/>
      <c r="ONV1146" s="253"/>
      <c r="ONW1146" s="253"/>
      <c r="ONX1146" s="253"/>
      <c r="ONY1146" s="253"/>
      <c r="ONZ1146" s="253"/>
      <c r="OOA1146" s="253"/>
      <c r="OOB1146" s="253"/>
      <c r="OOC1146" s="253"/>
      <c r="OOD1146" s="253"/>
      <c r="OOE1146" s="253"/>
      <c r="OOF1146" s="253"/>
      <c r="OOG1146" s="253"/>
      <c r="OOH1146" s="253"/>
      <c r="OOI1146" s="253"/>
      <c r="OOJ1146" s="253"/>
      <c r="OOK1146" s="253"/>
      <c r="OOL1146" s="253"/>
      <c r="OOM1146" s="253"/>
      <c r="OON1146" s="253"/>
      <c r="OOO1146" s="253"/>
      <c r="OOP1146" s="253"/>
      <c r="OOQ1146" s="253"/>
      <c r="OOR1146" s="253"/>
      <c r="OOS1146" s="253"/>
      <c r="OOT1146" s="253"/>
      <c r="OOU1146" s="253"/>
      <c r="OOV1146" s="253"/>
      <c r="OOW1146" s="253"/>
      <c r="OOX1146" s="253"/>
      <c r="OOY1146" s="253"/>
      <c r="OOZ1146" s="253"/>
      <c r="OPA1146" s="253"/>
      <c r="OPB1146" s="253"/>
      <c r="OPC1146" s="253"/>
      <c r="OPD1146" s="253"/>
      <c r="OPE1146" s="253"/>
      <c r="OPF1146" s="253"/>
      <c r="OPG1146" s="253"/>
      <c r="OPH1146" s="253"/>
      <c r="OPI1146" s="253"/>
      <c r="OPJ1146" s="253"/>
      <c r="OPK1146" s="253"/>
      <c r="OPL1146" s="253"/>
      <c r="OPM1146" s="253"/>
      <c r="OPN1146" s="253"/>
      <c r="OPO1146" s="253"/>
      <c r="OPP1146" s="253"/>
      <c r="OPQ1146" s="253"/>
      <c r="OPR1146" s="253"/>
      <c r="OPS1146" s="253"/>
      <c r="OPT1146" s="253"/>
      <c r="OPU1146" s="253"/>
      <c r="OPV1146" s="253"/>
      <c r="OPW1146" s="253"/>
      <c r="OPX1146" s="253"/>
      <c r="OPY1146" s="253"/>
      <c r="OPZ1146" s="253"/>
      <c r="OQA1146" s="253"/>
      <c r="OQB1146" s="253"/>
      <c r="OQC1146" s="253"/>
      <c r="OQD1146" s="253"/>
      <c r="OQE1146" s="253"/>
      <c r="OQF1146" s="253"/>
      <c r="OQG1146" s="253"/>
      <c r="OQH1146" s="253"/>
      <c r="OQI1146" s="253"/>
      <c r="OQJ1146" s="253"/>
      <c r="OQK1146" s="253"/>
      <c r="OQL1146" s="253"/>
      <c r="OQM1146" s="253"/>
      <c r="OQN1146" s="253"/>
      <c r="OQO1146" s="253"/>
      <c r="OQP1146" s="253"/>
      <c r="OQQ1146" s="253"/>
      <c r="OQR1146" s="253"/>
      <c r="OQS1146" s="253"/>
      <c r="OQT1146" s="253"/>
      <c r="OQU1146" s="253"/>
      <c r="OQV1146" s="253"/>
      <c r="OQW1146" s="253"/>
      <c r="OQX1146" s="253"/>
      <c r="OQY1146" s="253"/>
      <c r="OQZ1146" s="253"/>
      <c r="ORA1146" s="253"/>
      <c r="ORB1146" s="253"/>
      <c r="ORC1146" s="253"/>
      <c r="ORD1146" s="253"/>
      <c r="ORE1146" s="253"/>
      <c r="ORF1146" s="253"/>
      <c r="ORG1146" s="253"/>
      <c r="ORH1146" s="253"/>
      <c r="ORI1146" s="253"/>
      <c r="ORJ1146" s="253"/>
      <c r="ORK1146" s="253"/>
      <c r="ORL1146" s="253"/>
      <c r="ORM1146" s="253"/>
      <c r="ORN1146" s="253"/>
      <c r="ORO1146" s="253"/>
      <c r="ORP1146" s="253"/>
      <c r="ORQ1146" s="253"/>
      <c r="ORR1146" s="253"/>
      <c r="ORS1146" s="253"/>
      <c r="ORT1146" s="253"/>
      <c r="ORU1146" s="253"/>
      <c r="ORV1146" s="253"/>
      <c r="ORW1146" s="253"/>
      <c r="ORX1146" s="253"/>
      <c r="ORY1146" s="253"/>
      <c r="ORZ1146" s="253"/>
      <c r="OSA1146" s="253"/>
      <c r="OSB1146" s="253"/>
      <c r="OSC1146" s="253"/>
      <c r="OSD1146" s="253"/>
      <c r="OSE1146" s="253"/>
      <c r="OSF1146" s="253"/>
      <c r="OSG1146" s="253"/>
      <c r="OSH1146" s="253"/>
      <c r="OSI1146" s="253"/>
      <c r="OSJ1146" s="253"/>
      <c r="OSK1146" s="253"/>
      <c r="OSL1146" s="253"/>
      <c r="OSM1146" s="253"/>
      <c r="OSN1146" s="253"/>
      <c r="OSO1146" s="253"/>
      <c r="OSP1146" s="253"/>
      <c r="OSQ1146" s="253"/>
      <c r="OSR1146" s="253"/>
      <c r="OSS1146" s="253"/>
      <c r="OST1146" s="253"/>
      <c r="OSU1146" s="253"/>
      <c r="OSV1146" s="253"/>
      <c r="OSW1146" s="253"/>
      <c r="OSX1146" s="253"/>
      <c r="OSY1146" s="253"/>
      <c r="OSZ1146" s="253"/>
      <c r="OTA1146" s="253"/>
      <c r="OTB1146" s="253"/>
      <c r="OTC1146" s="253"/>
      <c r="OTD1146" s="253"/>
      <c r="OTE1146" s="253"/>
      <c r="OTF1146" s="253"/>
      <c r="OTG1146" s="253"/>
      <c r="OTH1146" s="253"/>
      <c r="OTI1146" s="253"/>
      <c r="OTJ1146" s="253"/>
      <c r="OTK1146" s="253"/>
      <c r="OTL1146" s="253"/>
      <c r="OTM1146" s="253"/>
      <c r="OTN1146" s="253"/>
      <c r="OTO1146" s="253"/>
      <c r="OTP1146" s="253"/>
      <c r="OTQ1146" s="253"/>
      <c r="OTR1146" s="253"/>
      <c r="OTS1146" s="253"/>
      <c r="OTT1146" s="253"/>
      <c r="OTU1146" s="253"/>
      <c r="OTV1146" s="253"/>
      <c r="OTW1146" s="253"/>
      <c r="OTX1146" s="253"/>
      <c r="OTY1146" s="253"/>
      <c r="OTZ1146" s="253"/>
      <c r="OUA1146" s="253"/>
      <c r="OUB1146" s="253"/>
      <c r="OUC1146" s="253"/>
      <c r="OUD1146" s="253"/>
      <c r="OUE1146" s="253"/>
      <c r="OUF1146" s="253"/>
      <c r="OUG1146" s="253"/>
      <c r="OUH1146" s="253"/>
      <c r="OUI1146" s="253"/>
      <c r="OUJ1146" s="253"/>
      <c r="OUK1146" s="253"/>
      <c r="OUL1146" s="253"/>
      <c r="OUM1146" s="253"/>
      <c r="OUN1146" s="253"/>
      <c r="OUO1146" s="253"/>
      <c r="OUP1146" s="253"/>
      <c r="OUQ1146" s="253"/>
      <c r="OUR1146" s="253"/>
      <c r="OUS1146" s="253"/>
      <c r="OUT1146" s="253"/>
      <c r="OUU1146" s="253"/>
      <c r="OUV1146" s="253"/>
      <c r="OUW1146" s="253"/>
      <c r="OUX1146" s="253"/>
      <c r="OUY1146" s="253"/>
      <c r="OUZ1146" s="253"/>
      <c r="OVA1146" s="253"/>
      <c r="OVB1146" s="253"/>
      <c r="OVC1146" s="253"/>
      <c r="OVD1146" s="253"/>
      <c r="OVE1146" s="253"/>
      <c r="OVF1146" s="253"/>
      <c r="OVG1146" s="253"/>
      <c r="OVH1146" s="253"/>
      <c r="OVI1146" s="253"/>
      <c r="OVJ1146" s="253"/>
      <c r="OVK1146" s="253"/>
      <c r="OVL1146" s="253"/>
      <c r="OVM1146" s="253"/>
      <c r="OVN1146" s="253"/>
      <c r="OVO1146" s="253"/>
      <c r="OVP1146" s="253"/>
      <c r="OVQ1146" s="253"/>
      <c r="OVR1146" s="253"/>
      <c r="OVS1146" s="253"/>
      <c r="OVT1146" s="253"/>
      <c r="OVU1146" s="253"/>
      <c r="OVV1146" s="253"/>
      <c r="OVW1146" s="253"/>
      <c r="OVX1146" s="253"/>
      <c r="OVY1146" s="253"/>
      <c r="OVZ1146" s="253"/>
      <c r="OWA1146" s="253"/>
      <c r="OWB1146" s="253"/>
      <c r="OWC1146" s="253"/>
      <c r="OWD1146" s="253"/>
      <c r="OWE1146" s="253"/>
      <c r="OWF1146" s="253"/>
      <c r="OWG1146" s="253"/>
      <c r="OWH1146" s="253"/>
      <c r="OWI1146" s="253"/>
      <c r="OWJ1146" s="253"/>
      <c r="OWK1146" s="253"/>
      <c r="OWL1146" s="253"/>
      <c r="OWM1146" s="253"/>
      <c r="OWN1146" s="253"/>
      <c r="OWO1146" s="253"/>
      <c r="OWP1146" s="253"/>
      <c r="OWQ1146" s="253"/>
      <c r="OWR1146" s="253"/>
      <c r="OWS1146" s="253"/>
      <c r="OWT1146" s="253"/>
      <c r="OWU1146" s="253"/>
      <c r="OWV1146" s="253"/>
      <c r="OWW1146" s="253"/>
      <c r="OWX1146" s="253"/>
      <c r="OWY1146" s="253"/>
      <c r="OWZ1146" s="253"/>
      <c r="OXA1146" s="253"/>
      <c r="OXB1146" s="253"/>
      <c r="OXC1146" s="253"/>
      <c r="OXD1146" s="253"/>
      <c r="OXE1146" s="253"/>
      <c r="OXF1146" s="253"/>
      <c r="OXG1146" s="253"/>
      <c r="OXH1146" s="253"/>
      <c r="OXI1146" s="253"/>
      <c r="OXJ1146" s="253"/>
      <c r="OXK1146" s="253"/>
      <c r="OXL1146" s="253"/>
      <c r="OXM1146" s="253"/>
      <c r="OXN1146" s="253"/>
      <c r="OXO1146" s="253"/>
      <c r="OXP1146" s="253"/>
      <c r="OXQ1146" s="253"/>
      <c r="OXR1146" s="253"/>
      <c r="OXS1146" s="253"/>
      <c r="OXT1146" s="253"/>
      <c r="OXU1146" s="253"/>
      <c r="OXV1146" s="253"/>
      <c r="OXW1146" s="253"/>
      <c r="OXX1146" s="253"/>
      <c r="OXY1146" s="253"/>
      <c r="OXZ1146" s="253"/>
      <c r="OYA1146" s="253"/>
      <c r="OYB1146" s="253"/>
      <c r="OYC1146" s="253"/>
      <c r="OYD1146" s="253"/>
      <c r="OYE1146" s="253"/>
      <c r="OYF1146" s="253"/>
      <c r="OYG1146" s="253"/>
      <c r="OYH1146" s="253"/>
      <c r="OYI1146" s="253"/>
      <c r="OYJ1146" s="253"/>
      <c r="OYK1146" s="253"/>
      <c r="OYL1146" s="253"/>
      <c r="OYM1146" s="253"/>
      <c r="OYN1146" s="253"/>
      <c r="OYO1146" s="253"/>
      <c r="OYP1146" s="253"/>
      <c r="OYQ1146" s="253"/>
      <c r="OYR1146" s="253"/>
      <c r="OYS1146" s="253"/>
      <c r="OYT1146" s="253"/>
      <c r="OYU1146" s="253"/>
      <c r="OYV1146" s="253"/>
      <c r="OYW1146" s="253"/>
      <c r="OYX1146" s="253"/>
      <c r="OYY1146" s="253"/>
      <c r="OYZ1146" s="253"/>
      <c r="OZA1146" s="253"/>
      <c r="OZB1146" s="253"/>
      <c r="OZC1146" s="253"/>
      <c r="OZD1146" s="253"/>
      <c r="OZE1146" s="253"/>
      <c r="OZF1146" s="253"/>
      <c r="OZG1146" s="253"/>
      <c r="OZH1146" s="253"/>
      <c r="OZI1146" s="253"/>
      <c r="OZJ1146" s="253"/>
      <c r="OZK1146" s="253"/>
      <c r="OZL1146" s="253"/>
      <c r="OZM1146" s="253"/>
      <c r="OZN1146" s="253"/>
      <c r="OZO1146" s="253"/>
      <c r="OZP1146" s="253"/>
      <c r="OZQ1146" s="253"/>
      <c r="OZR1146" s="253"/>
      <c r="OZS1146" s="253"/>
      <c r="OZT1146" s="253"/>
      <c r="OZU1146" s="253"/>
      <c r="OZV1146" s="253"/>
      <c r="OZW1146" s="253"/>
      <c r="OZX1146" s="253"/>
      <c r="OZY1146" s="253"/>
      <c r="OZZ1146" s="253"/>
      <c r="PAA1146" s="253"/>
      <c r="PAB1146" s="253"/>
      <c r="PAC1146" s="253"/>
      <c r="PAD1146" s="253"/>
      <c r="PAE1146" s="253"/>
      <c r="PAF1146" s="253"/>
      <c r="PAG1146" s="253"/>
      <c r="PAH1146" s="253"/>
      <c r="PAI1146" s="253"/>
      <c r="PAJ1146" s="253"/>
      <c r="PAK1146" s="253"/>
      <c r="PAL1146" s="253"/>
      <c r="PAM1146" s="253"/>
      <c r="PAN1146" s="253"/>
      <c r="PAO1146" s="253"/>
      <c r="PAP1146" s="253"/>
      <c r="PAQ1146" s="253"/>
      <c r="PAR1146" s="253"/>
      <c r="PAS1146" s="253"/>
      <c r="PAT1146" s="253"/>
      <c r="PAU1146" s="253"/>
      <c r="PAV1146" s="253"/>
      <c r="PAW1146" s="253"/>
      <c r="PAX1146" s="253"/>
      <c r="PAY1146" s="253"/>
      <c r="PAZ1146" s="253"/>
      <c r="PBA1146" s="253"/>
      <c r="PBB1146" s="253"/>
      <c r="PBC1146" s="253"/>
      <c r="PBD1146" s="253"/>
      <c r="PBE1146" s="253"/>
      <c r="PBF1146" s="253"/>
      <c r="PBG1146" s="253"/>
      <c r="PBH1146" s="253"/>
      <c r="PBI1146" s="253"/>
      <c r="PBJ1146" s="253"/>
      <c r="PBK1146" s="253"/>
      <c r="PBL1146" s="253"/>
      <c r="PBM1146" s="253"/>
      <c r="PBN1146" s="253"/>
      <c r="PBO1146" s="253"/>
      <c r="PBP1146" s="253"/>
      <c r="PBQ1146" s="253"/>
      <c r="PBR1146" s="253"/>
      <c r="PBS1146" s="253"/>
      <c r="PBT1146" s="253"/>
      <c r="PBU1146" s="253"/>
      <c r="PBV1146" s="253"/>
      <c r="PBW1146" s="253"/>
      <c r="PBX1146" s="253"/>
      <c r="PBY1146" s="253"/>
      <c r="PBZ1146" s="253"/>
      <c r="PCA1146" s="253"/>
      <c r="PCB1146" s="253"/>
      <c r="PCC1146" s="253"/>
      <c r="PCD1146" s="253"/>
      <c r="PCE1146" s="253"/>
      <c r="PCF1146" s="253"/>
      <c r="PCG1146" s="253"/>
      <c r="PCH1146" s="253"/>
      <c r="PCI1146" s="253"/>
      <c r="PCJ1146" s="253"/>
      <c r="PCK1146" s="253"/>
      <c r="PCL1146" s="253"/>
      <c r="PCM1146" s="253"/>
      <c r="PCN1146" s="253"/>
      <c r="PCO1146" s="253"/>
      <c r="PCP1146" s="253"/>
      <c r="PCQ1146" s="253"/>
      <c r="PCR1146" s="253"/>
      <c r="PCS1146" s="253"/>
      <c r="PCT1146" s="253"/>
      <c r="PCU1146" s="253"/>
      <c r="PCV1146" s="253"/>
      <c r="PCW1146" s="253"/>
      <c r="PCX1146" s="253"/>
      <c r="PCY1146" s="253"/>
      <c r="PCZ1146" s="253"/>
      <c r="PDA1146" s="253"/>
      <c r="PDB1146" s="253"/>
      <c r="PDC1146" s="253"/>
      <c r="PDD1146" s="253"/>
      <c r="PDE1146" s="253"/>
      <c r="PDF1146" s="253"/>
      <c r="PDG1146" s="253"/>
      <c r="PDH1146" s="253"/>
      <c r="PDI1146" s="253"/>
      <c r="PDJ1146" s="253"/>
      <c r="PDK1146" s="253"/>
      <c r="PDL1146" s="253"/>
      <c r="PDM1146" s="253"/>
      <c r="PDN1146" s="253"/>
      <c r="PDO1146" s="253"/>
      <c r="PDP1146" s="253"/>
      <c r="PDQ1146" s="253"/>
      <c r="PDR1146" s="253"/>
      <c r="PDS1146" s="253"/>
      <c r="PDT1146" s="253"/>
      <c r="PDU1146" s="253"/>
      <c r="PDV1146" s="253"/>
      <c r="PDW1146" s="253"/>
      <c r="PDX1146" s="253"/>
      <c r="PDY1146" s="253"/>
      <c r="PDZ1146" s="253"/>
      <c r="PEA1146" s="253"/>
      <c r="PEB1146" s="253"/>
      <c r="PEC1146" s="253"/>
      <c r="PED1146" s="253"/>
      <c r="PEE1146" s="253"/>
      <c r="PEF1146" s="253"/>
      <c r="PEG1146" s="253"/>
      <c r="PEH1146" s="253"/>
      <c r="PEI1146" s="253"/>
      <c r="PEJ1146" s="253"/>
      <c r="PEK1146" s="253"/>
      <c r="PEL1146" s="253"/>
      <c r="PEM1146" s="253"/>
      <c r="PEN1146" s="253"/>
      <c r="PEO1146" s="253"/>
      <c r="PEP1146" s="253"/>
      <c r="PEQ1146" s="253"/>
      <c r="PER1146" s="253"/>
      <c r="PES1146" s="253"/>
      <c r="PET1146" s="253"/>
      <c r="PEU1146" s="253"/>
      <c r="PEV1146" s="253"/>
      <c r="PEW1146" s="253"/>
      <c r="PEX1146" s="253"/>
      <c r="PEY1146" s="253"/>
      <c r="PEZ1146" s="253"/>
      <c r="PFA1146" s="253"/>
      <c r="PFB1146" s="253"/>
      <c r="PFC1146" s="253"/>
      <c r="PFD1146" s="253"/>
      <c r="PFE1146" s="253"/>
      <c r="PFF1146" s="253"/>
      <c r="PFG1146" s="253"/>
      <c r="PFH1146" s="253"/>
      <c r="PFI1146" s="253"/>
      <c r="PFJ1146" s="253"/>
      <c r="PFK1146" s="253"/>
      <c r="PFL1146" s="253"/>
      <c r="PFM1146" s="253"/>
      <c r="PFN1146" s="253"/>
      <c r="PFO1146" s="253"/>
      <c r="PFP1146" s="253"/>
      <c r="PFQ1146" s="253"/>
      <c r="PFR1146" s="253"/>
      <c r="PFS1146" s="253"/>
      <c r="PFT1146" s="253"/>
      <c r="PFU1146" s="253"/>
      <c r="PFV1146" s="253"/>
      <c r="PFW1146" s="253"/>
      <c r="PFX1146" s="253"/>
      <c r="PFY1146" s="253"/>
      <c r="PFZ1146" s="253"/>
      <c r="PGA1146" s="253"/>
      <c r="PGB1146" s="253"/>
      <c r="PGC1146" s="253"/>
      <c r="PGD1146" s="253"/>
      <c r="PGE1146" s="253"/>
      <c r="PGF1146" s="253"/>
      <c r="PGG1146" s="253"/>
      <c r="PGH1146" s="253"/>
      <c r="PGI1146" s="253"/>
      <c r="PGJ1146" s="253"/>
      <c r="PGK1146" s="253"/>
      <c r="PGL1146" s="253"/>
      <c r="PGM1146" s="253"/>
      <c r="PGN1146" s="253"/>
      <c r="PGO1146" s="253"/>
      <c r="PGP1146" s="253"/>
      <c r="PGQ1146" s="253"/>
      <c r="PGR1146" s="253"/>
      <c r="PGS1146" s="253"/>
      <c r="PGT1146" s="253"/>
      <c r="PGU1146" s="253"/>
      <c r="PGV1146" s="253"/>
      <c r="PGW1146" s="253"/>
      <c r="PGX1146" s="253"/>
      <c r="PGY1146" s="253"/>
      <c r="PGZ1146" s="253"/>
      <c r="PHA1146" s="253"/>
      <c r="PHB1146" s="253"/>
      <c r="PHC1146" s="253"/>
      <c r="PHD1146" s="253"/>
      <c r="PHE1146" s="253"/>
      <c r="PHF1146" s="253"/>
      <c r="PHG1146" s="253"/>
      <c r="PHH1146" s="253"/>
      <c r="PHI1146" s="253"/>
      <c r="PHJ1146" s="253"/>
      <c r="PHK1146" s="253"/>
      <c r="PHL1146" s="253"/>
      <c r="PHM1146" s="253"/>
      <c r="PHN1146" s="253"/>
      <c r="PHO1146" s="253"/>
      <c r="PHP1146" s="253"/>
      <c r="PHQ1146" s="253"/>
      <c r="PHR1146" s="253"/>
      <c r="PHS1146" s="253"/>
      <c r="PHT1146" s="253"/>
      <c r="PHU1146" s="253"/>
      <c r="PHV1146" s="253"/>
      <c r="PHW1146" s="253"/>
      <c r="PHX1146" s="253"/>
      <c r="PHY1146" s="253"/>
      <c r="PHZ1146" s="253"/>
      <c r="PIA1146" s="253"/>
      <c r="PIB1146" s="253"/>
      <c r="PIC1146" s="253"/>
      <c r="PID1146" s="253"/>
      <c r="PIE1146" s="253"/>
      <c r="PIF1146" s="253"/>
      <c r="PIG1146" s="253"/>
      <c r="PIH1146" s="253"/>
      <c r="PII1146" s="253"/>
      <c r="PIJ1146" s="253"/>
      <c r="PIK1146" s="253"/>
      <c r="PIL1146" s="253"/>
      <c r="PIM1146" s="253"/>
      <c r="PIN1146" s="253"/>
      <c r="PIO1146" s="253"/>
      <c r="PIP1146" s="253"/>
      <c r="PIQ1146" s="253"/>
      <c r="PIR1146" s="253"/>
      <c r="PIS1146" s="253"/>
      <c r="PIT1146" s="253"/>
      <c r="PIU1146" s="253"/>
      <c r="PIV1146" s="253"/>
      <c r="PIW1146" s="253"/>
      <c r="PIX1146" s="253"/>
      <c r="PIY1146" s="253"/>
      <c r="PIZ1146" s="253"/>
      <c r="PJA1146" s="253"/>
      <c r="PJB1146" s="253"/>
      <c r="PJC1146" s="253"/>
      <c r="PJD1146" s="253"/>
      <c r="PJE1146" s="253"/>
      <c r="PJF1146" s="253"/>
      <c r="PJG1146" s="253"/>
      <c r="PJH1146" s="253"/>
      <c r="PJI1146" s="253"/>
      <c r="PJJ1146" s="253"/>
      <c r="PJK1146" s="253"/>
      <c r="PJL1146" s="253"/>
      <c r="PJM1146" s="253"/>
      <c r="PJN1146" s="253"/>
      <c r="PJO1146" s="253"/>
      <c r="PJP1146" s="253"/>
      <c r="PJQ1146" s="253"/>
      <c r="PJR1146" s="253"/>
      <c r="PJS1146" s="253"/>
      <c r="PJT1146" s="253"/>
      <c r="PJU1146" s="253"/>
      <c r="PJV1146" s="253"/>
      <c r="PJW1146" s="253"/>
      <c r="PJX1146" s="253"/>
      <c r="PJY1146" s="253"/>
      <c r="PJZ1146" s="253"/>
      <c r="PKA1146" s="253"/>
      <c r="PKB1146" s="253"/>
      <c r="PKC1146" s="253"/>
      <c r="PKD1146" s="253"/>
      <c r="PKE1146" s="253"/>
      <c r="PKF1146" s="253"/>
      <c r="PKG1146" s="253"/>
      <c r="PKH1146" s="253"/>
      <c r="PKI1146" s="253"/>
      <c r="PKJ1146" s="253"/>
      <c r="PKK1146" s="253"/>
      <c r="PKL1146" s="253"/>
      <c r="PKM1146" s="253"/>
      <c r="PKN1146" s="253"/>
      <c r="PKO1146" s="253"/>
      <c r="PKP1146" s="253"/>
      <c r="PKQ1146" s="253"/>
      <c r="PKR1146" s="253"/>
      <c r="PKS1146" s="253"/>
      <c r="PKT1146" s="253"/>
      <c r="PKU1146" s="253"/>
      <c r="PKV1146" s="253"/>
      <c r="PKW1146" s="253"/>
      <c r="PKX1146" s="253"/>
      <c r="PKY1146" s="253"/>
      <c r="PKZ1146" s="253"/>
      <c r="PLA1146" s="253"/>
      <c r="PLB1146" s="253"/>
      <c r="PLC1146" s="253"/>
      <c r="PLD1146" s="253"/>
      <c r="PLE1146" s="253"/>
      <c r="PLF1146" s="253"/>
      <c r="PLG1146" s="253"/>
      <c r="PLH1146" s="253"/>
      <c r="PLI1146" s="253"/>
      <c r="PLJ1146" s="253"/>
      <c r="PLK1146" s="253"/>
      <c r="PLL1146" s="253"/>
      <c r="PLM1146" s="253"/>
      <c r="PLN1146" s="253"/>
      <c r="PLO1146" s="253"/>
      <c r="PLP1146" s="253"/>
      <c r="PLQ1146" s="253"/>
      <c r="PLR1146" s="253"/>
      <c r="PLS1146" s="253"/>
      <c r="PLT1146" s="253"/>
      <c r="PLU1146" s="253"/>
      <c r="PLV1146" s="253"/>
      <c r="PLW1146" s="253"/>
      <c r="PLX1146" s="253"/>
      <c r="PLY1146" s="253"/>
      <c r="PLZ1146" s="253"/>
      <c r="PMA1146" s="253"/>
      <c r="PMB1146" s="253"/>
      <c r="PMC1146" s="253"/>
      <c r="PMD1146" s="253"/>
      <c r="PME1146" s="253"/>
      <c r="PMF1146" s="253"/>
      <c r="PMG1146" s="253"/>
      <c r="PMH1146" s="253"/>
      <c r="PMI1146" s="253"/>
      <c r="PMJ1146" s="253"/>
      <c r="PMK1146" s="253"/>
      <c r="PML1146" s="253"/>
      <c r="PMM1146" s="253"/>
      <c r="PMN1146" s="253"/>
      <c r="PMO1146" s="253"/>
      <c r="PMP1146" s="253"/>
      <c r="PMQ1146" s="253"/>
      <c r="PMR1146" s="253"/>
      <c r="PMS1146" s="253"/>
      <c r="PMT1146" s="253"/>
      <c r="PMU1146" s="253"/>
      <c r="PMV1146" s="253"/>
      <c r="PMW1146" s="253"/>
      <c r="PMX1146" s="253"/>
      <c r="PMY1146" s="253"/>
      <c r="PMZ1146" s="253"/>
      <c r="PNA1146" s="253"/>
      <c r="PNB1146" s="253"/>
      <c r="PNC1146" s="253"/>
      <c r="PND1146" s="253"/>
      <c r="PNE1146" s="253"/>
      <c r="PNF1146" s="253"/>
      <c r="PNG1146" s="253"/>
      <c r="PNH1146" s="253"/>
      <c r="PNI1146" s="253"/>
      <c r="PNJ1146" s="253"/>
      <c r="PNK1146" s="253"/>
      <c r="PNL1146" s="253"/>
      <c r="PNM1146" s="253"/>
      <c r="PNN1146" s="253"/>
      <c r="PNO1146" s="253"/>
      <c r="PNP1146" s="253"/>
      <c r="PNQ1146" s="253"/>
      <c r="PNR1146" s="253"/>
      <c r="PNS1146" s="253"/>
      <c r="PNT1146" s="253"/>
      <c r="PNU1146" s="253"/>
      <c r="PNV1146" s="253"/>
      <c r="PNW1146" s="253"/>
      <c r="PNX1146" s="253"/>
      <c r="PNY1146" s="253"/>
      <c r="PNZ1146" s="253"/>
      <c r="POA1146" s="253"/>
      <c r="POB1146" s="253"/>
      <c r="POC1146" s="253"/>
      <c r="POD1146" s="253"/>
      <c r="POE1146" s="253"/>
      <c r="POF1146" s="253"/>
      <c r="POG1146" s="253"/>
      <c r="POH1146" s="253"/>
      <c r="POI1146" s="253"/>
      <c r="POJ1146" s="253"/>
      <c r="POK1146" s="253"/>
      <c r="POL1146" s="253"/>
      <c r="POM1146" s="253"/>
      <c r="PON1146" s="253"/>
      <c r="POO1146" s="253"/>
      <c r="POP1146" s="253"/>
      <c r="POQ1146" s="253"/>
      <c r="POR1146" s="253"/>
      <c r="POS1146" s="253"/>
      <c r="POT1146" s="253"/>
      <c r="POU1146" s="253"/>
      <c r="POV1146" s="253"/>
      <c r="POW1146" s="253"/>
      <c r="POX1146" s="253"/>
      <c r="POY1146" s="253"/>
      <c r="POZ1146" s="253"/>
      <c r="PPA1146" s="253"/>
      <c r="PPB1146" s="253"/>
      <c r="PPC1146" s="253"/>
      <c r="PPD1146" s="253"/>
      <c r="PPE1146" s="253"/>
      <c r="PPF1146" s="253"/>
      <c r="PPG1146" s="253"/>
      <c r="PPH1146" s="253"/>
      <c r="PPI1146" s="253"/>
      <c r="PPJ1146" s="253"/>
      <c r="PPK1146" s="253"/>
      <c r="PPL1146" s="253"/>
      <c r="PPM1146" s="253"/>
      <c r="PPN1146" s="253"/>
      <c r="PPO1146" s="253"/>
      <c r="PPP1146" s="253"/>
      <c r="PPQ1146" s="253"/>
      <c r="PPR1146" s="253"/>
      <c r="PPS1146" s="253"/>
      <c r="PPT1146" s="253"/>
      <c r="PPU1146" s="253"/>
      <c r="PPV1146" s="253"/>
      <c r="PPW1146" s="253"/>
      <c r="PPX1146" s="253"/>
      <c r="PPY1146" s="253"/>
      <c r="PPZ1146" s="253"/>
      <c r="PQA1146" s="253"/>
      <c r="PQB1146" s="253"/>
      <c r="PQC1146" s="253"/>
      <c r="PQD1146" s="253"/>
      <c r="PQE1146" s="253"/>
      <c r="PQF1146" s="253"/>
      <c r="PQG1146" s="253"/>
      <c r="PQH1146" s="253"/>
      <c r="PQI1146" s="253"/>
      <c r="PQJ1146" s="253"/>
      <c r="PQK1146" s="253"/>
      <c r="PQL1146" s="253"/>
      <c r="PQM1146" s="253"/>
      <c r="PQN1146" s="253"/>
      <c r="PQO1146" s="253"/>
      <c r="PQP1146" s="253"/>
      <c r="PQQ1146" s="253"/>
      <c r="PQR1146" s="253"/>
      <c r="PQS1146" s="253"/>
      <c r="PQT1146" s="253"/>
      <c r="PQU1146" s="253"/>
      <c r="PQV1146" s="253"/>
      <c r="PQW1146" s="253"/>
      <c r="PQX1146" s="253"/>
      <c r="PQY1146" s="253"/>
      <c r="PQZ1146" s="253"/>
      <c r="PRA1146" s="253"/>
      <c r="PRB1146" s="253"/>
      <c r="PRC1146" s="253"/>
      <c r="PRD1146" s="253"/>
      <c r="PRE1146" s="253"/>
      <c r="PRF1146" s="253"/>
      <c r="PRG1146" s="253"/>
      <c r="PRH1146" s="253"/>
      <c r="PRI1146" s="253"/>
      <c r="PRJ1146" s="253"/>
      <c r="PRK1146" s="253"/>
      <c r="PRL1146" s="253"/>
      <c r="PRM1146" s="253"/>
      <c r="PRN1146" s="253"/>
      <c r="PRO1146" s="253"/>
      <c r="PRP1146" s="253"/>
      <c r="PRQ1146" s="253"/>
      <c r="PRR1146" s="253"/>
      <c r="PRS1146" s="253"/>
      <c r="PRT1146" s="253"/>
      <c r="PRU1146" s="253"/>
      <c r="PRV1146" s="253"/>
      <c r="PRW1146" s="253"/>
      <c r="PRX1146" s="253"/>
      <c r="PRY1146" s="253"/>
      <c r="PRZ1146" s="253"/>
      <c r="PSA1146" s="253"/>
      <c r="PSB1146" s="253"/>
      <c r="PSC1146" s="253"/>
      <c r="PSD1146" s="253"/>
      <c r="PSE1146" s="253"/>
      <c r="PSF1146" s="253"/>
      <c r="PSG1146" s="253"/>
      <c r="PSH1146" s="253"/>
      <c r="PSI1146" s="253"/>
      <c r="PSJ1146" s="253"/>
      <c r="PSK1146" s="253"/>
      <c r="PSL1146" s="253"/>
      <c r="PSM1146" s="253"/>
      <c r="PSN1146" s="253"/>
      <c r="PSO1146" s="253"/>
      <c r="PSP1146" s="253"/>
      <c r="PSQ1146" s="253"/>
      <c r="PSR1146" s="253"/>
      <c r="PSS1146" s="253"/>
      <c r="PST1146" s="253"/>
      <c r="PSU1146" s="253"/>
      <c r="PSV1146" s="253"/>
      <c r="PSW1146" s="253"/>
      <c r="PSX1146" s="253"/>
      <c r="PSY1146" s="253"/>
      <c r="PSZ1146" s="253"/>
      <c r="PTA1146" s="253"/>
      <c r="PTB1146" s="253"/>
      <c r="PTC1146" s="253"/>
      <c r="PTD1146" s="253"/>
      <c r="PTE1146" s="253"/>
      <c r="PTF1146" s="253"/>
      <c r="PTG1146" s="253"/>
      <c r="PTH1146" s="253"/>
      <c r="PTI1146" s="253"/>
      <c r="PTJ1146" s="253"/>
      <c r="PTK1146" s="253"/>
      <c r="PTL1146" s="253"/>
      <c r="PTM1146" s="253"/>
      <c r="PTN1146" s="253"/>
      <c r="PTO1146" s="253"/>
      <c r="PTP1146" s="253"/>
      <c r="PTQ1146" s="253"/>
      <c r="PTR1146" s="253"/>
      <c r="PTS1146" s="253"/>
      <c r="PTT1146" s="253"/>
      <c r="PTU1146" s="253"/>
      <c r="PTV1146" s="253"/>
      <c r="PTW1146" s="253"/>
      <c r="PTX1146" s="253"/>
      <c r="PTY1146" s="253"/>
      <c r="PTZ1146" s="253"/>
      <c r="PUA1146" s="253"/>
      <c r="PUB1146" s="253"/>
      <c r="PUC1146" s="253"/>
      <c r="PUD1146" s="253"/>
      <c r="PUE1146" s="253"/>
      <c r="PUF1146" s="253"/>
      <c r="PUG1146" s="253"/>
      <c r="PUH1146" s="253"/>
      <c r="PUI1146" s="253"/>
      <c r="PUJ1146" s="253"/>
      <c r="PUK1146" s="253"/>
      <c r="PUL1146" s="253"/>
      <c r="PUM1146" s="253"/>
      <c r="PUN1146" s="253"/>
      <c r="PUO1146" s="253"/>
      <c r="PUP1146" s="253"/>
      <c r="PUQ1146" s="253"/>
      <c r="PUR1146" s="253"/>
      <c r="PUS1146" s="253"/>
      <c r="PUT1146" s="253"/>
      <c r="PUU1146" s="253"/>
      <c r="PUV1146" s="253"/>
      <c r="PUW1146" s="253"/>
      <c r="PUX1146" s="253"/>
      <c r="PUY1146" s="253"/>
      <c r="PUZ1146" s="253"/>
      <c r="PVA1146" s="253"/>
      <c r="PVB1146" s="253"/>
      <c r="PVC1146" s="253"/>
      <c r="PVD1146" s="253"/>
      <c r="PVE1146" s="253"/>
      <c r="PVF1146" s="253"/>
      <c r="PVG1146" s="253"/>
      <c r="PVH1146" s="253"/>
      <c r="PVI1146" s="253"/>
      <c r="PVJ1146" s="253"/>
      <c r="PVK1146" s="253"/>
      <c r="PVL1146" s="253"/>
      <c r="PVM1146" s="253"/>
      <c r="PVN1146" s="253"/>
      <c r="PVO1146" s="253"/>
      <c r="PVP1146" s="253"/>
      <c r="PVQ1146" s="253"/>
      <c r="PVR1146" s="253"/>
      <c r="PVS1146" s="253"/>
      <c r="PVT1146" s="253"/>
      <c r="PVU1146" s="253"/>
      <c r="PVV1146" s="253"/>
      <c r="PVW1146" s="253"/>
      <c r="PVX1146" s="253"/>
      <c r="PVY1146" s="253"/>
      <c r="PVZ1146" s="253"/>
      <c r="PWA1146" s="253"/>
      <c r="PWB1146" s="253"/>
      <c r="PWC1146" s="253"/>
      <c r="PWD1146" s="253"/>
      <c r="PWE1146" s="253"/>
      <c r="PWF1146" s="253"/>
      <c r="PWG1146" s="253"/>
      <c r="PWH1146" s="253"/>
      <c r="PWI1146" s="253"/>
      <c r="PWJ1146" s="253"/>
      <c r="PWK1146" s="253"/>
      <c r="PWL1146" s="253"/>
      <c r="PWM1146" s="253"/>
      <c r="PWN1146" s="253"/>
      <c r="PWO1146" s="253"/>
      <c r="PWP1146" s="253"/>
      <c r="PWQ1146" s="253"/>
      <c r="PWR1146" s="253"/>
      <c r="PWS1146" s="253"/>
      <c r="PWT1146" s="253"/>
      <c r="PWU1146" s="253"/>
      <c r="PWV1146" s="253"/>
      <c r="PWW1146" s="253"/>
      <c r="PWX1146" s="253"/>
      <c r="PWY1146" s="253"/>
      <c r="PWZ1146" s="253"/>
      <c r="PXA1146" s="253"/>
      <c r="PXB1146" s="253"/>
      <c r="PXC1146" s="253"/>
      <c r="PXD1146" s="253"/>
      <c r="PXE1146" s="253"/>
      <c r="PXF1146" s="253"/>
      <c r="PXG1146" s="253"/>
      <c r="PXH1146" s="253"/>
      <c r="PXI1146" s="253"/>
      <c r="PXJ1146" s="253"/>
      <c r="PXK1146" s="253"/>
      <c r="PXL1146" s="253"/>
      <c r="PXM1146" s="253"/>
      <c r="PXN1146" s="253"/>
      <c r="PXO1146" s="253"/>
      <c r="PXP1146" s="253"/>
      <c r="PXQ1146" s="253"/>
      <c r="PXR1146" s="253"/>
      <c r="PXS1146" s="253"/>
      <c r="PXT1146" s="253"/>
      <c r="PXU1146" s="253"/>
      <c r="PXV1146" s="253"/>
      <c r="PXW1146" s="253"/>
      <c r="PXX1146" s="253"/>
      <c r="PXY1146" s="253"/>
      <c r="PXZ1146" s="253"/>
      <c r="PYA1146" s="253"/>
      <c r="PYB1146" s="253"/>
      <c r="PYC1146" s="253"/>
      <c r="PYD1146" s="253"/>
      <c r="PYE1146" s="253"/>
      <c r="PYF1146" s="253"/>
      <c r="PYG1146" s="253"/>
      <c r="PYH1146" s="253"/>
      <c r="PYI1146" s="253"/>
      <c r="PYJ1146" s="253"/>
      <c r="PYK1146" s="253"/>
      <c r="PYL1146" s="253"/>
      <c r="PYM1146" s="253"/>
      <c r="PYN1146" s="253"/>
      <c r="PYO1146" s="253"/>
      <c r="PYP1146" s="253"/>
      <c r="PYQ1146" s="253"/>
      <c r="PYR1146" s="253"/>
      <c r="PYS1146" s="253"/>
      <c r="PYT1146" s="253"/>
      <c r="PYU1146" s="253"/>
      <c r="PYV1146" s="253"/>
      <c r="PYW1146" s="253"/>
      <c r="PYX1146" s="253"/>
      <c r="PYY1146" s="253"/>
      <c r="PYZ1146" s="253"/>
      <c r="PZA1146" s="253"/>
      <c r="PZB1146" s="253"/>
      <c r="PZC1146" s="253"/>
      <c r="PZD1146" s="253"/>
      <c r="PZE1146" s="253"/>
      <c r="PZF1146" s="253"/>
      <c r="PZG1146" s="253"/>
      <c r="PZH1146" s="253"/>
      <c r="PZI1146" s="253"/>
      <c r="PZJ1146" s="253"/>
      <c r="PZK1146" s="253"/>
      <c r="PZL1146" s="253"/>
      <c r="PZM1146" s="253"/>
      <c r="PZN1146" s="253"/>
      <c r="PZO1146" s="253"/>
      <c r="PZP1146" s="253"/>
      <c r="PZQ1146" s="253"/>
      <c r="PZR1146" s="253"/>
      <c r="PZS1146" s="253"/>
      <c r="PZT1146" s="253"/>
      <c r="PZU1146" s="253"/>
      <c r="PZV1146" s="253"/>
      <c r="PZW1146" s="253"/>
      <c r="PZX1146" s="253"/>
      <c r="PZY1146" s="253"/>
      <c r="PZZ1146" s="253"/>
      <c r="QAA1146" s="253"/>
      <c r="QAB1146" s="253"/>
      <c r="QAC1146" s="253"/>
      <c r="QAD1146" s="253"/>
      <c r="QAE1146" s="253"/>
      <c r="QAF1146" s="253"/>
      <c r="QAG1146" s="253"/>
      <c r="QAH1146" s="253"/>
      <c r="QAI1146" s="253"/>
      <c r="QAJ1146" s="253"/>
      <c r="QAK1146" s="253"/>
      <c r="QAL1146" s="253"/>
      <c r="QAM1146" s="253"/>
      <c r="QAN1146" s="253"/>
      <c r="QAO1146" s="253"/>
      <c r="QAP1146" s="253"/>
      <c r="QAQ1146" s="253"/>
      <c r="QAR1146" s="253"/>
      <c r="QAS1146" s="253"/>
      <c r="QAT1146" s="253"/>
      <c r="QAU1146" s="253"/>
      <c r="QAV1146" s="253"/>
      <c r="QAW1146" s="253"/>
      <c r="QAX1146" s="253"/>
      <c r="QAY1146" s="253"/>
      <c r="QAZ1146" s="253"/>
      <c r="QBA1146" s="253"/>
      <c r="QBB1146" s="253"/>
      <c r="QBC1146" s="253"/>
      <c r="QBD1146" s="253"/>
      <c r="QBE1146" s="253"/>
      <c r="QBF1146" s="253"/>
      <c r="QBG1146" s="253"/>
      <c r="QBH1146" s="253"/>
      <c r="QBI1146" s="253"/>
      <c r="QBJ1146" s="253"/>
      <c r="QBK1146" s="253"/>
      <c r="QBL1146" s="253"/>
      <c r="QBM1146" s="253"/>
      <c r="QBN1146" s="253"/>
      <c r="QBO1146" s="253"/>
      <c r="QBP1146" s="253"/>
      <c r="QBQ1146" s="253"/>
      <c r="QBR1146" s="253"/>
      <c r="QBS1146" s="253"/>
      <c r="QBT1146" s="253"/>
      <c r="QBU1146" s="253"/>
      <c r="QBV1146" s="253"/>
      <c r="QBW1146" s="253"/>
      <c r="QBX1146" s="253"/>
      <c r="QBY1146" s="253"/>
      <c r="QBZ1146" s="253"/>
      <c r="QCA1146" s="253"/>
      <c r="QCB1146" s="253"/>
      <c r="QCC1146" s="253"/>
      <c r="QCD1146" s="253"/>
      <c r="QCE1146" s="253"/>
      <c r="QCF1146" s="253"/>
      <c r="QCG1146" s="253"/>
      <c r="QCH1146" s="253"/>
      <c r="QCI1146" s="253"/>
      <c r="QCJ1146" s="253"/>
      <c r="QCK1146" s="253"/>
      <c r="QCL1146" s="253"/>
      <c r="QCM1146" s="253"/>
      <c r="QCN1146" s="253"/>
      <c r="QCO1146" s="253"/>
      <c r="QCP1146" s="253"/>
      <c r="QCQ1146" s="253"/>
      <c r="QCR1146" s="253"/>
      <c r="QCS1146" s="253"/>
      <c r="QCT1146" s="253"/>
      <c r="QCU1146" s="253"/>
      <c r="QCV1146" s="253"/>
      <c r="QCW1146" s="253"/>
      <c r="QCX1146" s="253"/>
      <c r="QCY1146" s="253"/>
      <c r="QCZ1146" s="253"/>
      <c r="QDA1146" s="253"/>
      <c r="QDB1146" s="253"/>
      <c r="QDC1146" s="253"/>
      <c r="QDD1146" s="253"/>
      <c r="QDE1146" s="253"/>
      <c r="QDF1146" s="253"/>
      <c r="QDG1146" s="253"/>
      <c r="QDH1146" s="253"/>
      <c r="QDI1146" s="253"/>
      <c r="QDJ1146" s="253"/>
      <c r="QDK1146" s="253"/>
      <c r="QDL1146" s="253"/>
      <c r="QDM1146" s="253"/>
      <c r="QDN1146" s="253"/>
      <c r="QDO1146" s="253"/>
      <c r="QDP1146" s="253"/>
      <c r="QDQ1146" s="253"/>
      <c r="QDR1146" s="253"/>
      <c r="QDS1146" s="253"/>
      <c r="QDT1146" s="253"/>
      <c r="QDU1146" s="253"/>
      <c r="QDV1146" s="253"/>
      <c r="QDW1146" s="253"/>
      <c r="QDX1146" s="253"/>
      <c r="QDY1146" s="253"/>
      <c r="QDZ1146" s="253"/>
      <c r="QEA1146" s="253"/>
      <c r="QEB1146" s="253"/>
      <c r="QEC1146" s="253"/>
      <c r="QED1146" s="253"/>
      <c r="QEE1146" s="253"/>
      <c r="QEF1146" s="253"/>
      <c r="QEG1146" s="253"/>
      <c r="QEH1146" s="253"/>
      <c r="QEI1146" s="253"/>
      <c r="QEJ1146" s="253"/>
      <c r="QEK1146" s="253"/>
      <c r="QEL1146" s="253"/>
      <c r="QEM1146" s="253"/>
      <c r="QEN1146" s="253"/>
      <c r="QEO1146" s="253"/>
      <c r="QEP1146" s="253"/>
      <c r="QEQ1146" s="253"/>
      <c r="QER1146" s="253"/>
      <c r="QES1146" s="253"/>
      <c r="QET1146" s="253"/>
      <c r="QEU1146" s="253"/>
      <c r="QEV1146" s="253"/>
      <c r="QEW1146" s="253"/>
      <c r="QEX1146" s="253"/>
      <c r="QEY1146" s="253"/>
      <c r="QEZ1146" s="253"/>
      <c r="QFA1146" s="253"/>
      <c r="QFB1146" s="253"/>
      <c r="QFC1146" s="253"/>
      <c r="QFD1146" s="253"/>
      <c r="QFE1146" s="253"/>
      <c r="QFF1146" s="253"/>
      <c r="QFG1146" s="253"/>
      <c r="QFH1146" s="253"/>
      <c r="QFI1146" s="253"/>
      <c r="QFJ1146" s="253"/>
      <c r="QFK1146" s="253"/>
      <c r="QFL1146" s="253"/>
      <c r="QFM1146" s="253"/>
      <c r="QFN1146" s="253"/>
      <c r="QFO1146" s="253"/>
      <c r="QFP1146" s="253"/>
      <c r="QFQ1146" s="253"/>
      <c r="QFR1146" s="253"/>
      <c r="QFS1146" s="253"/>
      <c r="QFT1146" s="253"/>
      <c r="QFU1146" s="253"/>
      <c r="QFV1146" s="253"/>
      <c r="QFW1146" s="253"/>
      <c r="QFX1146" s="253"/>
      <c r="QFY1146" s="253"/>
      <c r="QFZ1146" s="253"/>
      <c r="QGA1146" s="253"/>
      <c r="QGB1146" s="253"/>
      <c r="QGC1146" s="253"/>
      <c r="QGD1146" s="253"/>
      <c r="QGE1146" s="253"/>
      <c r="QGF1146" s="253"/>
      <c r="QGG1146" s="253"/>
      <c r="QGH1146" s="253"/>
      <c r="QGI1146" s="253"/>
      <c r="QGJ1146" s="253"/>
      <c r="QGK1146" s="253"/>
      <c r="QGL1146" s="253"/>
      <c r="QGM1146" s="253"/>
      <c r="QGN1146" s="253"/>
      <c r="QGO1146" s="253"/>
      <c r="QGP1146" s="253"/>
      <c r="QGQ1146" s="253"/>
      <c r="QGR1146" s="253"/>
      <c r="QGS1146" s="253"/>
      <c r="QGT1146" s="253"/>
      <c r="QGU1146" s="253"/>
      <c r="QGV1146" s="253"/>
      <c r="QGW1146" s="253"/>
      <c r="QGX1146" s="253"/>
      <c r="QGY1146" s="253"/>
      <c r="QGZ1146" s="253"/>
      <c r="QHA1146" s="253"/>
      <c r="QHB1146" s="253"/>
      <c r="QHC1146" s="253"/>
      <c r="QHD1146" s="253"/>
      <c r="QHE1146" s="253"/>
      <c r="QHF1146" s="253"/>
      <c r="QHG1146" s="253"/>
      <c r="QHH1146" s="253"/>
      <c r="QHI1146" s="253"/>
      <c r="QHJ1146" s="253"/>
      <c r="QHK1146" s="253"/>
      <c r="QHL1146" s="253"/>
      <c r="QHM1146" s="253"/>
      <c r="QHN1146" s="253"/>
      <c r="QHO1146" s="253"/>
      <c r="QHP1146" s="253"/>
      <c r="QHQ1146" s="253"/>
      <c r="QHR1146" s="253"/>
      <c r="QHS1146" s="253"/>
      <c r="QHT1146" s="253"/>
      <c r="QHU1146" s="253"/>
      <c r="QHV1146" s="253"/>
      <c r="QHW1146" s="253"/>
      <c r="QHX1146" s="253"/>
      <c r="QHY1146" s="253"/>
      <c r="QHZ1146" s="253"/>
      <c r="QIA1146" s="253"/>
      <c r="QIB1146" s="253"/>
      <c r="QIC1146" s="253"/>
      <c r="QID1146" s="253"/>
      <c r="QIE1146" s="253"/>
      <c r="QIF1146" s="253"/>
      <c r="QIG1146" s="253"/>
      <c r="QIH1146" s="253"/>
      <c r="QII1146" s="253"/>
      <c r="QIJ1146" s="253"/>
      <c r="QIK1146" s="253"/>
      <c r="QIL1146" s="253"/>
      <c r="QIM1146" s="253"/>
      <c r="QIN1146" s="253"/>
      <c r="QIO1146" s="253"/>
      <c r="QIP1146" s="253"/>
      <c r="QIQ1146" s="253"/>
      <c r="QIR1146" s="253"/>
      <c r="QIS1146" s="253"/>
      <c r="QIT1146" s="253"/>
      <c r="QIU1146" s="253"/>
      <c r="QIV1146" s="253"/>
      <c r="QIW1146" s="253"/>
      <c r="QIX1146" s="253"/>
      <c r="QIY1146" s="253"/>
      <c r="QIZ1146" s="253"/>
      <c r="QJA1146" s="253"/>
      <c r="QJB1146" s="253"/>
      <c r="QJC1146" s="253"/>
      <c r="QJD1146" s="253"/>
      <c r="QJE1146" s="253"/>
      <c r="QJF1146" s="253"/>
      <c r="QJG1146" s="253"/>
      <c r="QJH1146" s="253"/>
      <c r="QJI1146" s="253"/>
      <c r="QJJ1146" s="253"/>
      <c r="QJK1146" s="253"/>
      <c r="QJL1146" s="253"/>
      <c r="QJM1146" s="253"/>
      <c r="QJN1146" s="253"/>
      <c r="QJO1146" s="253"/>
      <c r="QJP1146" s="253"/>
      <c r="QJQ1146" s="253"/>
      <c r="QJR1146" s="253"/>
      <c r="QJS1146" s="253"/>
      <c r="QJT1146" s="253"/>
      <c r="QJU1146" s="253"/>
      <c r="QJV1146" s="253"/>
      <c r="QJW1146" s="253"/>
      <c r="QJX1146" s="253"/>
      <c r="QJY1146" s="253"/>
      <c r="QJZ1146" s="253"/>
      <c r="QKA1146" s="253"/>
      <c r="QKB1146" s="253"/>
      <c r="QKC1146" s="253"/>
      <c r="QKD1146" s="253"/>
      <c r="QKE1146" s="253"/>
      <c r="QKF1146" s="253"/>
      <c r="QKG1146" s="253"/>
      <c r="QKH1146" s="253"/>
      <c r="QKI1146" s="253"/>
      <c r="QKJ1146" s="253"/>
      <c r="QKK1146" s="253"/>
      <c r="QKL1146" s="253"/>
      <c r="QKM1146" s="253"/>
      <c r="QKN1146" s="253"/>
      <c r="QKO1146" s="253"/>
      <c r="QKP1146" s="253"/>
      <c r="QKQ1146" s="253"/>
      <c r="QKR1146" s="253"/>
      <c r="QKS1146" s="253"/>
      <c r="QKT1146" s="253"/>
      <c r="QKU1146" s="253"/>
      <c r="QKV1146" s="253"/>
      <c r="QKW1146" s="253"/>
      <c r="QKX1146" s="253"/>
      <c r="QKY1146" s="253"/>
      <c r="QKZ1146" s="253"/>
      <c r="QLA1146" s="253"/>
      <c r="QLB1146" s="253"/>
      <c r="QLC1146" s="253"/>
      <c r="QLD1146" s="253"/>
      <c r="QLE1146" s="253"/>
      <c r="QLF1146" s="253"/>
      <c r="QLG1146" s="253"/>
      <c r="QLH1146" s="253"/>
      <c r="QLI1146" s="253"/>
      <c r="QLJ1146" s="253"/>
      <c r="QLK1146" s="253"/>
      <c r="QLL1146" s="253"/>
      <c r="QLM1146" s="253"/>
      <c r="QLN1146" s="253"/>
      <c r="QLO1146" s="253"/>
      <c r="QLP1146" s="253"/>
      <c r="QLQ1146" s="253"/>
      <c r="QLR1146" s="253"/>
      <c r="QLS1146" s="253"/>
      <c r="QLT1146" s="253"/>
      <c r="QLU1146" s="253"/>
      <c r="QLV1146" s="253"/>
      <c r="QLW1146" s="253"/>
      <c r="QLX1146" s="253"/>
      <c r="QLY1146" s="253"/>
      <c r="QLZ1146" s="253"/>
      <c r="QMA1146" s="253"/>
      <c r="QMB1146" s="253"/>
      <c r="QMC1146" s="253"/>
      <c r="QMD1146" s="253"/>
      <c r="QME1146" s="253"/>
      <c r="QMF1146" s="253"/>
      <c r="QMG1146" s="253"/>
      <c r="QMH1146" s="253"/>
      <c r="QMI1146" s="253"/>
      <c r="QMJ1146" s="253"/>
      <c r="QMK1146" s="253"/>
      <c r="QML1146" s="253"/>
      <c r="QMM1146" s="253"/>
      <c r="QMN1146" s="253"/>
      <c r="QMO1146" s="253"/>
      <c r="QMP1146" s="253"/>
      <c r="QMQ1146" s="253"/>
      <c r="QMR1146" s="253"/>
      <c r="QMS1146" s="253"/>
      <c r="QMT1146" s="253"/>
      <c r="QMU1146" s="253"/>
      <c r="QMV1146" s="253"/>
      <c r="QMW1146" s="253"/>
      <c r="QMX1146" s="253"/>
      <c r="QMY1146" s="253"/>
      <c r="QMZ1146" s="253"/>
      <c r="QNA1146" s="253"/>
      <c r="QNB1146" s="253"/>
      <c r="QNC1146" s="253"/>
      <c r="QND1146" s="253"/>
      <c r="QNE1146" s="253"/>
      <c r="QNF1146" s="253"/>
      <c r="QNG1146" s="253"/>
      <c r="QNH1146" s="253"/>
      <c r="QNI1146" s="253"/>
      <c r="QNJ1146" s="253"/>
      <c r="QNK1146" s="253"/>
      <c r="QNL1146" s="253"/>
      <c r="QNM1146" s="253"/>
      <c r="QNN1146" s="253"/>
      <c r="QNO1146" s="253"/>
      <c r="QNP1146" s="253"/>
      <c r="QNQ1146" s="253"/>
      <c r="QNR1146" s="253"/>
      <c r="QNS1146" s="253"/>
      <c r="QNT1146" s="253"/>
      <c r="QNU1146" s="253"/>
      <c r="QNV1146" s="253"/>
      <c r="QNW1146" s="253"/>
      <c r="QNX1146" s="253"/>
      <c r="QNY1146" s="253"/>
      <c r="QNZ1146" s="253"/>
      <c r="QOA1146" s="253"/>
      <c r="QOB1146" s="253"/>
      <c r="QOC1146" s="253"/>
      <c r="QOD1146" s="253"/>
      <c r="QOE1146" s="253"/>
      <c r="QOF1146" s="253"/>
      <c r="QOG1146" s="253"/>
      <c r="QOH1146" s="253"/>
      <c r="QOI1146" s="253"/>
      <c r="QOJ1146" s="253"/>
      <c r="QOK1146" s="253"/>
      <c r="QOL1146" s="253"/>
      <c r="QOM1146" s="253"/>
      <c r="QON1146" s="253"/>
      <c r="QOO1146" s="253"/>
      <c r="QOP1146" s="253"/>
      <c r="QOQ1146" s="253"/>
      <c r="QOR1146" s="253"/>
      <c r="QOS1146" s="253"/>
      <c r="QOT1146" s="253"/>
      <c r="QOU1146" s="253"/>
      <c r="QOV1146" s="253"/>
      <c r="QOW1146" s="253"/>
      <c r="QOX1146" s="253"/>
      <c r="QOY1146" s="253"/>
      <c r="QOZ1146" s="253"/>
      <c r="QPA1146" s="253"/>
      <c r="QPB1146" s="253"/>
      <c r="QPC1146" s="253"/>
      <c r="QPD1146" s="253"/>
      <c r="QPE1146" s="253"/>
      <c r="QPF1146" s="253"/>
      <c r="QPG1146" s="253"/>
      <c r="QPH1146" s="253"/>
      <c r="QPI1146" s="253"/>
      <c r="QPJ1146" s="253"/>
      <c r="QPK1146" s="253"/>
      <c r="QPL1146" s="253"/>
      <c r="QPM1146" s="253"/>
      <c r="QPN1146" s="253"/>
      <c r="QPO1146" s="253"/>
      <c r="QPP1146" s="253"/>
      <c r="QPQ1146" s="253"/>
      <c r="QPR1146" s="253"/>
      <c r="QPS1146" s="253"/>
      <c r="QPT1146" s="253"/>
      <c r="QPU1146" s="253"/>
      <c r="QPV1146" s="253"/>
      <c r="QPW1146" s="253"/>
      <c r="QPX1146" s="253"/>
      <c r="QPY1146" s="253"/>
      <c r="QPZ1146" s="253"/>
      <c r="QQA1146" s="253"/>
      <c r="QQB1146" s="253"/>
      <c r="QQC1146" s="253"/>
      <c r="QQD1146" s="253"/>
      <c r="QQE1146" s="253"/>
      <c r="QQF1146" s="253"/>
      <c r="QQG1146" s="253"/>
      <c r="QQH1146" s="253"/>
      <c r="QQI1146" s="253"/>
      <c r="QQJ1146" s="253"/>
      <c r="QQK1146" s="253"/>
      <c r="QQL1146" s="253"/>
      <c r="QQM1146" s="253"/>
      <c r="QQN1146" s="253"/>
      <c r="QQO1146" s="253"/>
      <c r="QQP1146" s="253"/>
      <c r="QQQ1146" s="253"/>
      <c r="QQR1146" s="253"/>
      <c r="QQS1146" s="253"/>
      <c r="QQT1146" s="253"/>
      <c r="QQU1146" s="253"/>
      <c r="QQV1146" s="253"/>
      <c r="QQW1146" s="253"/>
      <c r="QQX1146" s="253"/>
      <c r="QQY1146" s="253"/>
      <c r="QQZ1146" s="253"/>
      <c r="QRA1146" s="253"/>
      <c r="QRB1146" s="253"/>
      <c r="QRC1146" s="253"/>
      <c r="QRD1146" s="253"/>
      <c r="QRE1146" s="253"/>
      <c r="QRF1146" s="253"/>
      <c r="QRG1146" s="253"/>
      <c r="QRH1146" s="253"/>
      <c r="QRI1146" s="253"/>
      <c r="QRJ1146" s="253"/>
      <c r="QRK1146" s="253"/>
      <c r="QRL1146" s="253"/>
      <c r="QRM1146" s="253"/>
      <c r="QRN1146" s="253"/>
      <c r="QRO1146" s="253"/>
      <c r="QRP1146" s="253"/>
      <c r="QRQ1146" s="253"/>
      <c r="QRR1146" s="253"/>
      <c r="QRS1146" s="253"/>
      <c r="QRT1146" s="253"/>
      <c r="QRU1146" s="253"/>
      <c r="QRV1146" s="253"/>
      <c r="QRW1146" s="253"/>
      <c r="QRX1146" s="253"/>
      <c r="QRY1146" s="253"/>
      <c r="QRZ1146" s="253"/>
      <c r="QSA1146" s="253"/>
      <c r="QSB1146" s="253"/>
      <c r="QSC1146" s="253"/>
      <c r="QSD1146" s="253"/>
      <c r="QSE1146" s="253"/>
      <c r="QSF1146" s="253"/>
      <c r="QSG1146" s="253"/>
      <c r="QSH1146" s="253"/>
      <c r="QSI1146" s="253"/>
      <c r="QSJ1146" s="253"/>
      <c r="QSK1146" s="253"/>
      <c r="QSL1146" s="253"/>
      <c r="QSM1146" s="253"/>
      <c r="QSN1146" s="253"/>
      <c r="QSO1146" s="253"/>
      <c r="QSP1146" s="253"/>
      <c r="QSQ1146" s="253"/>
      <c r="QSR1146" s="253"/>
      <c r="QSS1146" s="253"/>
      <c r="QST1146" s="253"/>
      <c r="QSU1146" s="253"/>
      <c r="QSV1146" s="253"/>
      <c r="QSW1146" s="253"/>
      <c r="QSX1146" s="253"/>
      <c r="QSY1146" s="253"/>
      <c r="QSZ1146" s="253"/>
      <c r="QTA1146" s="253"/>
      <c r="QTB1146" s="253"/>
      <c r="QTC1146" s="253"/>
      <c r="QTD1146" s="253"/>
      <c r="QTE1146" s="253"/>
      <c r="QTF1146" s="253"/>
      <c r="QTG1146" s="253"/>
      <c r="QTH1146" s="253"/>
      <c r="QTI1146" s="253"/>
      <c r="QTJ1146" s="253"/>
      <c r="QTK1146" s="253"/>
      <c r="QTL1146" s="253"/>
      <c r="QTM1146" s="253"/>
      <c r="QTN1146" s="253"/>
      <c r="QTO1146" s="253"/>
      <c r="QTP1146" s="253"/>
      <c r="QTQ1146" s="253"/>
      <c r="QTR1146" s="253"/>
      <c r="QTS1146" s="253"/>
      <c r="QTT1146" s="253"/>
      <c r="QTU1146" s="253"/>
      <c r="QTV1146" s="253"/>
      <c r="QTW1146" s="253"/>
      <c r="QTX1146" s="253"/>
      <c r="QTY1146" s="253"/>
      <c r="QTZ1146" s="253"/>
      <c r="QUA1146" s="253"/>
      <c r="QUB1146" s="253"/>
      <c r="QUC1146" s="253"/>
      <c r="QUD1146" s="253"/>
      <c r="QUE1146" s="253"/>
      <c r="QUF1146" s="253"/>
      <c r="QUG1146" s="253"/>
      <c r="QUH1146" s="253"/>
      <c r="QUI1146" s="253"/>
      <c r="QUJ1146" s="253"/>
      <c r="QUK1146" s="253"/>
      <c r="QUL1146" s="253"/>
      <c r="QUM1146" s="253"/>
      <c r="QUN1146" s="253"/>
      <c r="QUO1146" s="253"/>
      <c r="QUP1146" s="253"/>
      <c r="QUQ1146" s="253"/>
      <c r="QUR1146" s="253"/>
      <c r="QUS1146" s="253"/>
      <c r="QUT1146" s="253"/>
      <c r="QUU1146" s="253"/>
      <c r="QUV1146" s="253"/>
      <c r="QUW1146" s="253"/>
      <c r="QUX1146" s="253"/>
      <c r="QUY1146" s="253"/>
      <c r="QUZ1146" s="253"/>
      <c r="QVA1146" s="253"/>
      <c r="QVB1146" s="253"/>
      <c r="QVC1146" s="253"/>
      <c r="QVD1146" s="253"/>
      <c r="QVE1146" s="253"/>
      <c r="QVF1146" s="253"/>
      <c r="QVG1146" s="253"/>
      <c r="QVH1146" s="253"/>
      <c r="QVI1146" s="253"/>
      <c r="QVJ1146" s="253"/>
      <c r="QVK1146" s="253"/>
      <c r="QVL1146" s="253"/>
      <c r="QVM1146" s="253"/>
      <c r="QVN1146" s="253"/>
      <c r="QVO1146" s="253"/>
      <c r="QVP1146" s="253"/>
      <c r="QVQ1146" s="253"/>
      <c r="QVR1146" s="253"/>
      <c r="QVS1146" s="253"/>
      <c r="QVT1146" s="253"/>
      <c r="QVU1146" s="253"/>
      <c r="QVV1146" s="253"/>
      <c r="QVW1146" s="253"/>
      <c r="QVX1146" s="253"/>
      <c r="QVY1146" s="253"/>
      <c r="QVZ1146" s="253"/>
      <c r="QWA1146" s="253"/>
      <c r="QWB1146" s="253"/>
      <c r="QWC1146" s="253"/>
      <c r="QWD1146" s="253"/>
      <c r="QWE1146" s="253"/>
      <c r="QWF1146" s="253"/>
      <c r="QWG1146" s="253"/>
      <c r="QWH1146" s="253"/>
      <c r="QWI1146" s="253"/>
      <c r="QWJ1146" s="253"/>
      <c r="QWK1146" s="253"/>
      <c r="QWL1146" s="253"/>
      <c r="QWM1146" s="253"/>
      <c r="QWN1146" s="253"/>
      <c r="QWO1146" s="253"/>
      <c r="QWP1146" s="253"/>
      <c r="QWQ1146" s="253"/>
      <c r="QWR1146" s="253"/>
      <c r="QWS1146" s="253"/>
      <c r="QWT1146" s="253"/>
      <c r="QWU1146" s="253"/>
      <c r="QWV1146" s="253"/>
      <c r="QWW1146" s="253"/>
      <c r="QWX1146" s="253"/>
      <c r="QWY1146" s="253"/>
      <c r="QWZ1146" s="253"/>
      <c r="QXA1146" s="253"/>
      <c r="QXB1146" s="253"/>
      <c r="QXC1146" s="253"/>
      <c r="QXD1146" s="253"/>
      <c r="QXE1146" s="253"/>
      <c r="QXF1146" s="253"/>
      <c r="QXG1146" s="253"/>
      <c r="QXH1146" s="253"/>
      <c r="QXI1146" s="253"/>
      <c r="QXJ1146" s="253"/>
      <c r="QXK1146" s="253"/>
      <c r="QXL1146" s="253"/>
      <c r="QXM1146" s="253"/>
      <c r="QXN1146" s="253"/>
      <c r="QXO1146" s="253"/>
      <c r="QXP1146" s="253"/>
      <c r="QXQ1146" s="253"/>
      <c r="QXR1146" s="253"/>
      <c r="QXS1146" s="253"/>
      <c r="QXT1146" s="253"/>
      <c r="QXU1146" s="253"/>
      <c r="QXV1146" s="253"/>
      <c r="QXW1146" s="253"/>
      <c r="QXX1146" s="253"/>
      <c r="QXY1146" s="253"/>
      <c r="QXZ1146" s="253"/>
      <c r="QYA1146" s="253"/>
      <c r="QYB1146" s="253"/>
      <c r="QYC1146" s="253"/>
      <c r="QYD1146" s="253"/>
      <c r="QYE1146" s="253"/>
      <c r="QYF1146" s="253"/>
      <c r="QYG1146" s="253"/>
      <c r="QYH1146" s="253"/>
      <c r="QYI1146" s="253"/>
      <c r="QYJ1146" s="253"/>
      <c r="QYK1146" s="253"/>
      <c r="QYL1146" s="253"/>
      <c r="QYM1146" s="253"/>
      <c r="QYN1146" s="253"/>
      <c r="QYO1146" s="253"/>
      <c r="QYP1146" s="253"/>
      <c r="QYQ1146" s="253"/>
      <c r="QYR1146" s="253"/>
      <c r="QYS1146" s="253"/>
      <c r="QYT1146" s="253"/>
      <c r="QYU1146" s="253"/>
      <c r="QYV1146" s="253"/>
      <c r="QYW1146" s="253"/>
      <c r="QYX1146" s="253"/>
      <c r="QYY1146" s="253"/>
      <c r="QYZ1146" s="253"/>
      <c r="QZA1146" s="253"/>
      <c r="QZB1146" s="253"/>
      <c r="QZC1146" s="253"/>
      <c r="QZD1146" s="253"/>
      <c r="QZE1146" s="253"/>
      <c r="QZF1146" s="253"/>
      <c r="QZG1146" s="253"/>
      <c r="QZH1146" s="253"/>
      <c r="QZI1146" s="253"/>
      <c r="QZJ1146" s="253"/>
      <c r="QZK1146" s="253"/>
      <c r="QZL1146" s="253"/>
      <c r="QZM1146" s="253"/>
      <c r="QZN1146" s="253"/>
      <c r="QZO1146" s="253"/>
      <c r="QZP1146" s="253"/>
      <c r="QZQ1146" s="253"/>
      <c r="QZR1146" s="253"/>
      <c r="QZS1146" s="253"/>
      <c r="QZT1146" s="253"/>
      <c r="QZU1146" s="253"/>
      <c r="QZV1146" s="253"/>
      <c r="QZW1146" s="253"/>
      <c r="QZX1146" s="253"/>
      <c r="QZY1146" s="253"/>
      <c r="QZZ1146" s="253"/>
      <c r="RAA1146" s="253"/>
      <c r="RAB1146" s="253"/>
      <c r="RAC1146" s="253"/>
      <c r="RAD1146" s="253"/>
      <c r="RAE1146" s="253"/>
      <c r="RAF1146" s="253"/>
      <c r="RAG1146" s="253"/>
      <c r="RAH1146" s="253"/>
      <c r="RAI1146" s="253"/>
      <c r="RAJ1146" s="253"/>
      <c r="RAK1146" s="253"/>
      <c r="RAL1146" s="253"/>
      <c r="RAM1146" s="253"/>
      <c r="RAN1146" s="253"/>
      <c r="RAO1146" s="253"/>
      <c r="RAP1146" s="253"/>
      <c r="RAQ1146" s="253"/>
      <c r="RAR1146" s="253"/>
      <c r="RAS1146" s="253"/>
      <c r="RAT1146" s="253"/>
      <c r="RAU1146" s="253"/>
      <c r="RAV1146" s="253"/>
      <c r="RAW1146" s="253"/>
      <c r="RAX1146" s="253"/>
      <c r="RAY1146" s="253"/>
      <c r="RAZ1146" s="253"/>
      <c r="RBA1146" s="253"/>
      <c r="RBB1146" s="253"/>
      <c r="RBC1146" s="253"/>
      <c r="RBD1146" s="253"/>
      <c r="RBE1146" s="253"/>
      <c r="RBF1146" s="253"/>
      <c r="RBG1146" s="253"/>
      <c r="RBH1146" s="253"/>
      <c r="RBI1146" s="253"/>
      <c r="RBJ1146" s="253"/>
      <c r="RBK1146" s="253"/>
      <c r="RBL1146" s="253"/>
      <c r="RBM1146" s="253"/>
      <c r="RBN1146" s="253"/>
      <c r="RBO1146" s="253"/>
      <c r="RBP1146" s="253"/>
      <c r="RBQ1146" s="253"/>
      <c r="RBR1146" s="253"/>
      <c r="RBS1146" s="253"/>
      <c r="RBT1146" s="253"/>
      <c r="RBU1146" s="253"/>
      <c r="RBV1146" s="253"/>
      <c r="RBW1146" s="253"/>
      <c r="RBX1146" s="253"/>
      <c r="RBY1146" s="253"/>
      <c r="RBZ1146" s="253"/>
      <c r="RCA1146" s="253"/>
      <c r="RCB1146" s="253"/>
      <c r="RCC1146" s="253"/>
      <c r="RCD1146" s="253"/>
      <c r="RCE1146" s="253"/>
      <c r="RCF1146" s="253"/>
      <c r="RCG1146" s="253"/>
      <c r="RCH1146" s="253"/>
      <c r="RCI1146" s="253"/>
      <c r="RCJ1146" s="253"/>
      <c r="RCK1146" s="253"/>
      <c r="RCL1146" s="253"/>
      <c r="RCM1146" s="253"/>
      <c r="RCN1146" s="253"/>
      <c r="RCO1146" s="253"/>
      <c r="RCP1146" s="253"/>
      <c r="RCQ1146" s="253"/>
      <c r="RCR1146" s="253"/>
      <c r="RCS1146" s="253"/>
      <c r="RCT1146" s="253"/>
      <c r="RCU1146" s="253"/>
      <c r="RCV1146" s="253"/>
      <c r="RCW1146" s="253"/>
      <c r="RCX1146" s="253"/>
      <c r="RCY1146" s="253"/>
      <c r="RCZ1146" s="253"/>
      <c r="RDA1146" s="253"/>
      <c r="RDB1146" s="253"/>
      <c r="RDC1146" s="253"/>
      <c r="RDD1146" s="253"/>
      <c r="RDE1146" s="253"/>
      <c r="RDF1146" s="253"/>
      <c r="RDG1146" s="253"/>
      <c r="RDH1146" s="253"/>
      <c r="RDI1146" s="253"/>
      <c r="RDJ1146" s="253"/>
      <c r="RDK1146" s="253"/>
      <c r="RDL1146" s="253"/>
      <c r="RDM1146" s="253"/>
      <c r="RDN1146" s="253"/>
      <c r="RDO1146" s="253"/>
      <c r="RDP1146" s="253"/>
      <c r="RDQ1146" s="253"/>
      <c r="RDR1146" s="253"/>
      <c r="RDS1146" s="253"/>
      <c r="RDT1146" s="253"/>
      <c r="RDU1146" s="253"/>
      <c r="RDV1146" s="253"/>
      <c r="RDW1146" s="253"/>
      <c r="RDX1146" s="253"/>
      <c r="RDY1146" s="253"/>
      <c r="RDZ1146" s="253"/>
      <c r="REA1146" s="253"/>
      <c r="REB1146" s="253"/>
      <c r="REC1146" s="253"/>
      <c r="RED1146" s="253"/>
      <c r="REE1146" s="253"/>
      <c r="REF1146" s="253"/>
      <c r="REG1146" s="253"/>
      <c r="REH1146" s="253"/>
      <c r="REI1146" s="253"/>
      <c r="REJ1146" s="253"/>
      <c r="REK1146" s="253"/>
      <c r="REL1146" s="253"/>
      <c r="REM1146" s="253"/>
      <c r="REN1146" s="253"/>
      <c r="REO1146" s="253"/>
      <c r="REP1146" s="253"/>
      <c r="REQ1146" s="253"/>
      <c r="RER1146" s="253"/>
      <c r="RES1146" s="253"/>
      <c r="RET1146" s="253"/>
      <c r="REU1146" s="253"/>
      <c r="REV1146" s="253"/>
      <c r="REW1146" s="253"/>
      <c r="REX1146" s="253"/>
      <c r="REY1146" s="253"/>
      <c r="REZ1146" s="253"/>
      <c r="RFA1146" s="253"/>
      <c r="RFB1146" s="253"/>
      <c r="RFC1146" s="253"/>
      <c r="RFD1146" s="253"/>
      <c r="RFE1146" s="253"/>
      <c r="RFF1146" s="253"/>
      <c r="RFG1146" s="253"/>
      <c r="RFH1146" s="253"/>
      <c r="RFI1146" s="253"/>
      <c r="RFJ1146" s="253"/>
      <c r="RFK1146" s="253"/>
      <c r="RFL1146" s="253"/>
      <c r="RFM1146" s="253"/>
      <c r="RFN1146" s="253"/>
      <c r="RFO1146" s="253"/>
      <c r="RFP1146" s="253"/>
      <c r="RFQ1146" s="253"/>
      <c r="RFR1146" s="253"/>
      <c r="RFS1146" s="253"/>
      <c r="RFT1146" s="253"/>
      <c r="RFU1146" s="253"/>
      <c r="RFV1146" s="253"/>
      <c r="RFW1146" s="253"/>
      <c r="RFX1146" s="253"/>
      <c r="RFY1146" s="253"/>
      <c r="RFZ1146" s="253"/>
      <c r="RGA1146" s="253"/>
      <c r="RGB1146" s="253"/>
      <c r="RGC1146" s="253"/>
      <c r="RGD1146" s="253"/>
      <c r="RGE1146" s="253"/>
      <c r="RGF1146" s="253"/>
      <c r="RGG1146" s="253"/>
      <c r="RGH1146" s="253"/>
      <c r="RGI1146" s="253"/>
      <c r="RGJ1146" s="253"/>
      <c r="RGK1146" s="253"/>
      <c r="RGL1146" s="253"/>
      <c r="RGM1146" s="253"/>
      <c r="RGN1146" s="253"/>
      <c r="RGO1146" s="253"/>
      <c r="RGP1146" s="253"/>
      <c r="RGQ1146" s="253"/>
      <c r="RGR1146" s="253"/>
      <c r="RGS1146" s="253"/>
      <c r="RGT1146" s="253"/>
      <c r="RGU1146" s="253"/>
      <c r="RGV1146" s="253"/>
      <c r="RGW1146" s="253"/>
      <c r="RGX1146" s="253"/>
      <c r="RGY1146" s="253"/>
      <c r="RGZ1146" s="253"/>
      <c r="RHA1146" s="253"/>
      <c r="RHB1146" s="253"/>
      <c r="RHC1146" s="253"/>
      <c r="RHD1146" s="253"/>
      <c r="RHE1146" s="253"/>
      <c r="RHF1146" s="253"/>
      <c r="RHG1146" s="253"/>
      <c r="RHH1146" s="253"/>
      <c r="RHI1146" s="253"/>
      <c r="RHJ1146" s="253"/>
      <c r="RHK1146" s="253"/>
      <c r="RHL1146" s="253"/>
      <c r="RHM1146" s="253"/>
      <c r="RHN1146" s="253"/>
      <c r="RHO1146" s="253"/>
      <c r="RHP1146" s="253"/>
      <c r="RHQ1146" s="253"/>
      <c r="RHR1146" s="253"/>
      <c r="RHS1146" s="253"/>
      <c r="RHT1146" s="253"/>
      <c r="RHU1146" s="253"/>
      <c r="RHV1146" s="253"/>
      <c r="RHW1146" s="253"/>
      <c r="RHX1146" s="253"/>
      <c r="RHY1146" s="253"/>
      <c r="RHZ1146" s="253"/>
      <c r="RIA1146" s="253"/>
      <c r="RIB1146" s="253"/>
      <c r="RIC1146" s="253"/>
      <c r="RID1146" s="253"/>
      <c r="RIE1146" s="253"/>
      <c r="RIF1146" s="253"/>
      <c r="RIG1146" s="253"/>
      <c r="RIH1146" s="253"/>
      <c r="RII1146" s="253"/>
      <c r="RIJ1146" s="253"/>
      <c r="RIK1146" s="253"/>
      <c r="RIL1146" s="253"/>
      <c r="RIM1146" s="253"/>
      <c r="RIN1146" s="253"/>
      <c r="RIO1146" s="253"/>
      <c r="RIP1146" s="253"/>
      <c r="RIQ1146" s="253"/>
      <c r="RIR1146" s="253"/>
      <c r="RIS1146" s="253"/>
      <c r="RIT1146" s="253"/>
      <c r="RIU1146" s="253"/>
      <c r="RIV1146" s="253"/>
      <c r="RIW1146" s="253"/>
      <c r="RIX1146" s="253"/>
      <c r="RIY1146" s="253"/>
      <c r="RIZ1146" s="253"/>
      <c r="RJA1146" s="253"/>
      <c r="RJB1146" s="253"/>
      <c r="RJC1146" s="253"/>
      <c r="RJD1146" s="253"/>
      <c r="RJE1146" s="253"/>
      <c r="RJF1146" s="253"/>
      <c r="RJG1146" s="253"/>
      <c r="RJH1146" s="253"/>
      <c r="RJI1146" s="253"/>
      <c r="RJJ1146" s="253"/>
      <c r="RJK1146" s="253"/>
      <c r="RJL1146" s="253"/>
      <c r="RJM1146" s="253"/>
      <c r="RJN1146" s="253"/>
      <c r="RJO1146" s="253"/>
      <c r="RJP1146" s="253"/>
      <c r="RJQ1146" s="253"/>
      <c r="RJR1146" s="253"/>
      <c r="RJS1146" s="253"/>
      <c r="RJT1146" s="253"/>
      <c r="RJU1146" s="253"/>
      <c r="RJV1146" s="253"/>
      <c r="RJW1146" s="253"/>
      <c r="RJX1146" s="253"/>
      <c r="RJY1146" s="253"/>
      <c r="RJZ1146" s="253"/>
      <c r="RKA1146" s="253"/>
      <c r="RKB1146" s="253"/>
      <c r="RKC1146" s="253"/>
      <c r="RKD1146" s="253"/>
      <c r="RKE1146" s="253"/>
      <c r="RKF1146" s="253"/>
      <c r="RKG1146" s="253"/>
      <c r="RKH1146" s="253"/>
      <c r="RKI1146" s="253"/>
      <c r="RKJ1146" s="253"/>
      <c r="RKK1146" s="253"/>
      <c r="RKL1146" s="253"/>
      <c r="RKM1146" s="253"/>
      <c r="RKN1146" s="253"/>
      <c r="RKO1146" s="253"/>
      <c r="RKP1146" s="253"/>
      <c r="RKQ1146" s="253"/>
      <c r="RKR1146" s="253"/>
      <c r="RKS1146" s="253"/>
      <c r="RKT1146" s="253"/>
      <c r="RKU1146" s="253"/>
      <c r="RKV1146" s="253"/>
      <c r="RKW1146" s="253"/>
      <c r="RKX1146" s="253"/>
      <c r="RKY1146" s="253"/>
      <c r="RKZ1146" s="253"/>
      <c r="RLA1146" s="253"/>
      <c r="RLB1146" s="253"/>
      <c r="RLC1146" s="253"/>
      <c r="RLD1146" s="253"/>
      <c r="RLE1146" s="253"/>
      <c r="RLF1146" s="253"/>
      <c r="RLG1146" s="253"/>
      <c r="RLH1146" s="253"/>
      <c r="RLI1146" s="253"/>
      <c r="RLJ1146" s="253"/>
      <c r="RLK1146" s="253"/>
      <c r="RLL1146" s="253"/>
      <c r="RLM1146" s="253"/>
      <c r="RLN1146" s="253"/>
      <c r="RLO1146" s="253"/>
      <c r="RLP1146" s="253"/>
      <c r="RLQ1146" s="253"/>
      <c r="RLR1146" s="253"/>
      <c r="RLS1146" s="253"/>
      <c r="RLT1146" s="253"/>
      <c r="RLU1146" s="253"/>
      <c r="RLV1146" s="253"/>
      <c r="RLW1146" s="253"/>
      <c r="RLX1146" s="253"/>
      <c r="RLY1146" s="253"/>
      <c r="RLZ1146" s="253"/>
      <c r="RMA1146" s="253"/>
      <c r="RMB1146" s="253"/>
      <c r="RMC1146" s="253"/>
      <c r="RMD1146" s="253"/>
      <c r="RME1146" s="253"/>
      <c r="RMF1146" s="253"/>
      <c r="RMG1146" s="253"/>
      <c r="RMH1146" s="253"/>
      <c r="RMI1146" s="253"/>
      <c r="RMJ1146" s="253"/>
      <c r="RMK1146" s="253"/>
      <c r="RML1146" s="253"/>
      <c r="RMM1146" s="253"/>
      <c r="RMN1146" s="253"/>
      <c r="RMO1146" s="253"/>
      <c r="RMP1146" s="253"/>
      <c r="RMQ1146" s="253"/>
      <c r="RMR1146" s="253"/>
      <c r="RMS1146" s="253"/>
      <c r="RMT1146" s="253"/>
      <c r="RMU1146" s="253"/>
      <c r="RMV1146" s="253"/>
      <c r="RMW1146" s="253"/>
      <c r="RMX1146" s="253"/>
      <c r="RMY1146" s="253"/>
      <c r="RMZ1146" s="253"/>
      <c r="RNA1146" s="253"/>
      <c r="RNB1146" s="253"/>
      <c r="RNC1146" s="253"/>
      <c r="RND1146" s="253"/>
      <c r="RNE1146" s="253"/>
      <c r="RNF1146" s="253"/>
      <c r="RNG1146" s="253"/>
      <c r="RNH1146" s="253"/>
      <c r="RNI1146" s="253"/>
      <c r="RNJ1146" s="253"/>
      <c r="RNK1146" s="253"/>
      <c r="RNL1146" s="253"/>
      <c r="RNM1146" s="253"/>
      <c r="RNN1146" s="253"/>
      <c r="RNO1146" s="253"/>
      <c r="RNP1146" s="253"/>
      <c r="RNQ1146" s="253"/>
      <c r="RNR1146" s="253"/>
      <c r="RNS1146" s="253"/>
      <c r="RNT1146" s="253"/>
      <c r="RNU1146" s="253"/>
      <c r="RNV1146" s="253"/>
      <c r="RNW1146" s="253"/>
      <c r="RNX1146" s="253"/>
      <c r="RNY1146" s="253"/>
      <c r="RNZ1146" s="253"/>
      <c r="ROA1146" s="253"/>
      <c r="ROB1146" s="253"/>
      <c r="ROC1146" s="253"/>
      <c r="ROD1146" s="253"/>
      <c r="ROE1146" s="253"/>
      <c r="ROF1146" s="253"/>
      <c r="ROG1146" s="253"/>
      <c r="ROH1146" s="253"/>
      <c r="ROI1146" s="253"/>
      <c r="ROJ1146" s="253"/>
      <c r="ROK1146" s="253"/>
      <c r="ROL1146" s="253"/>
      <c r="ROM1146" s="253"/>
      <c r="RON1146" s="253"/>
      <c r="ROO1146" s="253"/>
      <c r="ROP1146" s="253"/>
      <c r="ROQ1146" s="253"/>
      <c r="ROR1146" s="253"/>
      <c r="ROS1146" s="253"/>
      <c r="ROT1146" s="253"/>
      <c r="ROU1146" s="253"/>
      <c r="ROV1146" s="253"/>
      <c r="ROW1146" s="253"/>
      <c r="ROX1146" s="253"/>
      <c r="ROY1146" s="253"/>
      <c r="ROZ1146" s="253"/>
      <c r="RPA1146" s="253"/>
      <c r="RPB1146" s="253"/>
      <c r="RPC1146" s="253"/>
      <c r="RPD1146" s="253"/>
      <c r="RPE1146" s="253"/>
      <c r="RPF1146" s="253"/>
      <c r="RPG1146" s="253"/>
      <c r="RPH1146" s="253"/>
      <c r="RPI1146" s="253"/>
      <c r="RPJ1146" s="253"/>
      <c r="RPK1146" s="253"/>
      <c r="RPL1146" s="253"/>
      <c r="RPM1146" s="253"/>
      <c r="RPN1146" s="253"/>
      <c r="RPO1146" s="253"/>
      <c r="RPP1146" s="253"/>
      <c r="RPQ1146" s="253"/>
      <c r="RPR1146" s="253"/>
      <c r="RPS1146" s="253"/>
      <c r="RPT1146" s="253"/>
      <c r="RPU1146" s="253"/>
      <c r="RPV1146" s="253"/>
      <c r="RPW1146" s="253"/>
      <c r="RPX1146" s="253"/>
      <c r="RPY1146" s="253"/>
      <c r="RPZ1146" s="253"/>
      <c r="RQA1146" s="253"/>
      <c r="RQB1146" s="253"/>
      <c r="RQC1146" s="253"/>
      <c r="RQD1146" s="253"/>
      <c r="RQE1146" s="253"/>
      <c r="RQF1146" s="253"/>
      <c r="RQG1146" s="253"/>
      <c r="RQH1146" s="253"/>
      <c r="RQI1146" s="253"/>
      <c r="RQJ1146" s="253"/>
      <c r="RQK1146" s="253"/>
      <c r="RQL1146" s="253"/>
      <c r="RQM1146" s="253"/>
      <c r="RQN1146" s="253"/>
      <c r="RQO1146" s="253"/>
      <c r="RQP1146" s="253"/>
      <c r="RQQ1146" s="253"/>
      <c r="RQR1146" s="253"/>
      <c r="RQS1146" s="253"/>
      <c r="RQT1146" s="253"/>
      <c r="RQU1146" s="253"/>
      <c r="RQV1146" s="253"/>
      <c r="RQW1146" s="253"/>
      <c r="RQX1146" s="253"/>
      <c r="RQY1146" s="253"/>
      <c r="RQZ1146" s="253"/>
      <c r="RRA1146" s="253"/>
      <c r="RRB1146" s="253"/>
      <c r="RRC1146" s="253"/>
      <c r="RRD1146" s="253"/>
      <c r="RRE1146" s="253"/>
      <c r="RRF1146" s="253"/>
      <c r="RRG1146" s="253"/>
      <c r="RRH1146" s="253"/>
      <c r="RRI1146" s="253"/>
      <c r="RRJ1146" s="253"/>
      <c r="RRK1146" s="253"/>
      <c r="RRL1146" s="253"/>
      <c r="RRM1146" s="253"/>
      <c r="RRN1146" s="253"/>
      <c r="RRO1146" s="253"/>
      <c r="RRP1146" s="253"/>
      <c r="RRQ1146" s="253"/>
      <c r="RRR1146" s="253"/>
      <c r="RRS1146" s="253"/>
      <c r="RRT1146" s="253"/>
      <c r="RRU1146" s="253"/>
      <c r="RRV1146" s="253"/>
      <c r="RRW1146" s="253"/>
      <c r="RRX1146" s="253"/>
      <c r="RRY1146" s="253"/>
      <c r="RRZ1146" s="253"/>
      <c r="RSA1146" s="253"/>
      <c r="RSB1146" s="253"/>
      <c r="RSC1146" s="253"/>
      <c r="RSD1146" s="253"/>
      <c r="RSE1146" s="253"/>
      <c r="RSF1146" s="253"/>
      <c r="RSG1146" s="253"/>
      <c r="RSH1146" s="253"/>
      <c r="RSI1146" s="253"/>
      <c r="RSJ1146" s="253"/>
      <c r="RSK1146" s="253"/>
      <c r="RSL1146" s="253"/>
      <c r="RSM1146" s="253"/>
      <c r="RSN1146" s="253"/>
      <c r="RSO1146" s="253"/>
      <c r="RSP1146" s="253"/>
      <c r="RSQ1146" s="253"/>
      <c r="RSR1146" s="253"/>
      <c r="RSS1146" s="253"/>
      <c r="RST1146" s="253"/>
      <c r="RSU1146" s="253"/>
      <c r="RSV1146" s="253"/>
      <c r="RSW1146" s="253"/>
      <c r="RSX1146" s="253"/>
      <c r="RSY1146" s="253"/>
      <c r="RSZ1146" s="253"/>
      <c r="RTA1146" s="253"/>
      <c r="RTB1146" s="253"/>
      <c r="RTC1146" s="253"/>
      <c r="RTD1146" s="253"/>
      <c r="RTE1146" s="253"/>
      <c r="RTF1146" s="253"/>
      <c r="RTG1146" s="253"/>
      <c r="RTH1146" s="253"/>
      <c r="RTI1146" s="253"/>
      <c r="RTJ1146" s="253"/>
      <c r="RTK1146" s="253"/>
      <c r="RTL1146" s="253"/>
      <c r="RTM1146" s="253"/>
      <c r="RTN1146" s="253"/>
      <c r="RTO1146" s="253"/>
      <c r="RTP1146" s="253"/>
      <c r="RTQ1146" s="253"/>
      <c r="RTR1146" s="253"/>
      <c r="RTS1146" s="253"/>
      <c r="RTT1146" s="253"/>
      <c r="RTU1146" s="253"/>
      <c r="RTV1146" s="253"/>
      <c r="RTW1146" s="253"/>
      <c r="RTX1146" s="253"/>
      <c r="RTY1146" s="253"/>
      <c r="RTZ1146" s="253"/>
      <c r="RUA1146" s="253"/>
      <c r="RUB1146" s="253"/>
      <c r="RUC1146" s="253"/>
      <c r="RUD1146" s="253"/>
      <c r="RUE1146" s="253"/>
      <c r="RUF1146" s="253"/>
      <c r="RUG1146" s="253"/>
      <c r="RUH1146" s="253"/>
      <c r="RUI1146" s="253"/>
      <c r="RUJ1146" s="253"/>
      <c r="RUK1146" s="253"/>
      <c r="RUL1146" s="253"/>
      <c r="RUM1146" s="253"/>
      <c r="RUN1146" s="253"/>
      <c r="RUO1146" s="253"/>
      <c r="RUP1146" s="253"/>
      <c r="RUQ1146" s="253"/>
      <c r="RUR1146" s="253"/>
      <c r="RUS1146" s="253"/>
      <c r="RUT1146" s="253"/>
      <c r="RUU1146" s="253"/>
      <c r="RUV1146" s="253"/>
      <c r="RUW1146" s="253"/>
      <c r="RUX1146" s="253"/>
      <c r="RUY1146" s="253"/>
      <c r="RUZ1146" s="253"/>
      <c r="RVA1146" s="253"/>
      <c r="RVB1146" s="253"/>
      <c r="RVC1146" s="253"/>
      <c r="RVD1146" s="253"/>
      <c r="RVE1146" s="253"/>
      <c r="RVF1146" s="253"/>
      <c r="RVG1146" s="253"/>
      <c r="RVH1146" s="253"/>
      <c r="RVI1146" s="253"/>
      <c r="RVJ1146" s="253"/>
      <c r="RVK1146" s="253"/>
      <c r="RVL1146" s="253"/>
      <c r="RVM1146" s="253"/>
      <c r="RVN1146" s="253"/>
      <c r="RVO1146" s="253"/>
      <c r="RVP1146" s="253"/>
      <c r="RVQ1146" s="253"/>
      <c r="RVR1146" s="253"/>
      <c r="RVS1146" s="253"/>
      <c r="RVT1146" s="253"/>
      <c r="RVU1146" s="253"/>
      <c r="RVV1146" s="253"/>
      <c r="RVW1146" s="253"/>
      <c r="RVX1146" s="253"/>
      <c r="RVY1146" s="253"/>
      <c r="RVZ1146" s="253"/>
      <c r="RWA1146" s="253"/>
      <c r="RWB1146" s="253"/>
      <c r="RWC1146" s="253"/>
      <c r="RWD1146" s="253"/>
      <c r="RWE1146" s="253"/>
      <c r="RWF1146" s="253"/>
      <c r="RWG1146" s="253"/>
      <c r="RWH1146" s="253"/>
      <c r="RWI1146" s="253"/>
      <c r="RWJ1146" s="253"/>
      <c r="RWK1146" s="253"/>
      <c r="RWL1146" s="253"/>
      <c r="RWM1146" s="253"/>
      <c r="RWN1146" s="253"/>
      <c r="RWO1146" s="253"/>
      <c r="RWP1146" s="253"/>
      <c r="RWQ1146" s="253"/>
      <c r="RWR1146" s="253"/>
      <c r="RWS1146" s="253"/>
      <c r="RWT1146" s="253"/>
      <c r="RWU1146" s="253"/>
      <c r="RWV1146" s="253"/>
      <c r="RWW1146" s="253"/>
      <c r="RWX1146" s="253"/>
      <c r="RWY1146" s="253"/>
      <c r="RWZ1146" s="253"/>
      <c r="RXA1146" s="253"/>
      <c r="RXB1146" s="253"/>
      <c r="RXC1146" s="253"/>
      <c r="RXD1146" s="253"/>
      <c r="RXE1146" s="253"/>
      <c r="RXF1146" s="253"/>
      <c r="RXG1146" s="253"/>
      <c r="RXH1146" s="253"/>
      <c r="RXI1146" s="253"/>
      <c r="RXJ1146" s="253"/>
      <c r="RXK1146" s="253"/>
      <c r="RXL1146" s="253"/>
      <c r="RXM1146" s="253"/>
      <c r="RXN1146" s="253"/>
      <c r="RXO1146" s="253"/>
      <c r="RXP1146" s="253"/>
      <c r="RXQ1146" s="253"/>
      <c r="RXR1146" s="253"/>
      <c r="RXS1146" s="253"/>
      <c r="RXT1146" s="253"/>
      <c r="RXU1146" s="253"/>
      <c r="RXV1146" s="253"/>
      <c r="RXW1146" s="253"/>
      <c r="RXX1146" s="253"/>
      <c r="RXY1146" s="253"/>
      <c r="RXZ1146" s="253"/>
      <c r="RYA1146" s="253"/>
      <c r="RYB1146" s="253"/>
      <c r="RYC1146" s="253"/>
      <c r="RYD1146" s="253"/>
      <c r="RYE1146" s="253"/>
      <c r="RYF1146" s="253"/>
      <c r="RYG1146" s="253"/>
      <c r="RYH1146" s="253"/>
      <c r="RYI1146" s="253"/>
      <c r="RYJ1146" s="253"/>
      <c r="RYK1146" s="253"/>
      <c r="RYL1146" s="253"/>
      <c r="RYM1146" s="253"/>
      <c r="RYN1146" s="253"/>
      <c r="RYO1146" s="253"/>
      <c r="RYP1146" s="253"/>
      <c r="RYQ1146" s="253"/>
      <c r="RYR1146" s="253"/>
      <c r="RYS1146" s="253"/>
      <c r="RYT1146" s="253"/>
      <c r="RYU1146" s="253"/>
      <c r="RYV1146" s="253"/>
      <c r="RYW1146" s="253"/>
      <c r="RYX1146" s="253"/>
      <c r="RYY1146" s="253"/>
      <c r="RYZ1146" s="253"/>
      <c r="RZA1146" s="253"/>
      <c r="RZB1146" s="253"/>
      <c r="RZC1146" s="253"/>
      <c r="RZD1146" s="253"/>
      <c r="RZE1146" s="253"/>
      <c r="RZF1146" s="253"/>
      <c r="RZG1146" s="253"/>
      <c r="RZH1146" s="253"/>
      <c r="RZI1146" s="253"/>
      <c r="RZJ1146" s="253"/>
      <c r="RZK1146" s="253"/>
      <c r="RZL1146" s="253"/>
      <c r="RZM1146" s="253"/>
      <c r="RZN1146" s="253"/>
      <c r="RZO1146" s="253"/>
      <c r="RZP1146" s="253"/>
      <c r="RZQ1146" s="253"/>
      <c r="RZR1146" s="253"/>
      <c r="RZS1146" s="253"/>
      <c r="RZT1146" s="253"/>
      <c r="RZU1146" s="253"/>
      <c r="RZV1146" s="253"/>
      <c r="RZW1146" s="253"/>
      <c r="RZX1146" s="253"/>
      <c r="RZY1146" s="253"/>
      <c r="RZZ1146" s="253"/>
      <c r="SAA1146" s="253"/>
      <c r="SAB1146" s="253"/>
      <c r="SAC1146" s="253"/>
      <c r="SAD1146" s="253"/>
      <c r="SAE1146" s="253"/>
      <c r="SAF1146" s="253"/>
      <c r="SAG1146" s="253"/>
      <c r="SAH1146" s="253"/>
      <c r="SAI1146" s="253"/>
      <c r="SAJ1146" s="253"/>
      <c r="SAK1146" s="253"/>
      <c r="SAL1146" s="253"/>
      <c r="SAM1146" s="253"/>
      <c r="SAN1146" s="253"/>
      <c r="SAO1146" s="253"/>
      <c r="SAP1146" s="253"/>
      <c r="SAQ1146" s="253"/>
      <c r="SAR1146" s="253"/>
      <c r="SAS1146" s="253"/>
      <c r="SAT1146" s="253"/>
      <c r="SAU1146" s="253"/>
      <c r="SAV1146" s="253"/>
      <c r="SAW1146" s="253"/>
      <c r="SAX1146" s="253"/>
      <c r="SAY1146" s="253"/>
      <c r="SAZ1146" s="253"/>
      <c r="SBA1146" s="253"/>
      <c r="SBB1146" s="253"/>
      <c r="SBC1146" s="253"/>
      <c r="SBD1146" s="253"/>
      <c r="SBE1146" s="253"/>
      <c r="SBF1146" s="253"/>
      <c r="SBG1146" s="253"/>
      <c r="SBH1146" s="253"/>
      <c r="SBI1146" s="253"/>
      <c r="SBJ1146" s="253"/>
      <c r="SBK1146" s="253"/>
      <c r="SBL1146" s="253"/>
      <c r="SBM1146" s="253"/>
      <c r="SBN1146" s="253"/>
      <c r="SBO1146" s="253"/>
      <c r="SBP1146" s="253"/>
      <c r="SBQ1146" s="253"/>
      <c r="SBR1146" s="253"/>
      <c r="SBS1146" s="253"/>
      <c r="SBT1146" s="253"/>
      <c r="SBU1146" s="253"/>
      <c r="SBV1146" s="253"/>
      <c r="SBW1146" s="253"/>
      <c r="SBX1146" s="253"/>
      <c r="SBY1146" s="253"/>
      <c r="SBZ1146" s="253"/>
      <c r="SCA1146" s="253"/>
      <c r="SCB1146" s="253"/>
      <c r="SCC1146" s="253"/>
      <c r="SCD1146" s="253"/>
      <c r="SCE1146" s="253"/>
      <c r="SCF1146" s="253"/>
      <c r="SCG1146" s="253"/>
      <c r="SCH1146" s="253"/>
      <c r="SCI1146" s="253"/>
      <c r="SCJ1146" s="253"/>
      <c r="SCK1146" s="253"/>
      <c r="SCL1146" s="253"/>
      <c r="SCM1146" s="253"/>
      <c r="SCN1146" s="253"/>
      <c r="SCO1146" s="253"/>
      <c r="SCP1146" s="253"/>
      <c r="SCQ1146" s="253"/>
      <c r="SCR1146" s="253"/>
      <c r="SCS1146" s="253"/>
      <c r="SCT1146" s="253"/>
      <c r="SCU1146" s="253"/>
      <c r="SCV1146" s="253"/>
      <c r="SCW1146" s="253"/>
      <c r="SCX1146" s="253"/>
      <c r="SCY1146" s="253"/>
      <c r="SCZ1146" s="253"/>
      <c r="SDA1146" s="253"/>
      <c r="SDB1146" s="253"/>
      <c r="SDC1146" s="253"/>
      <c r="SDD1146" s="253"/>
      <c r="SDE1146" s="253"/>
      <c r="SDF1146" s="253"/>
      <c r="SDG1146" s="253"/>
      <c r="SDH1146" s="253"/>
      <c r="SDI1146" s="253"/>
      <c r="SDJ1146" s="253"/>
      <c r="SDK1146" s="253"/>
      <c r="SDL1146" s="253"/>
      <c r="SDM1146" s="253"/>
      <c r="SDN1146" s="253"/>
      <c r="SDO1146" s="253"/>
      <c r="SDP1146" s="253"/>
      <c r="SDQ1146" s="253"/>
      <c r="SDR1146" s="253"/>
      <c r="SDS1146" s="253"/>
      <c r="SDT1146" s="253"/>
      <c r="SDU1146" s="253"/>
      <c r="SDV1146" s="253"/>
      <c r="SDW1146" s="253"/>
      <c r="SDX1146" s="253"/>
      <c r="SDY1146" s="253"/>
      <c r="SDZ1146" s="253"/>
      <c r="SEA1146" s="253"/>
      <c r="SEB1146" s="253"/>
      <c r="SEC1146" s="253"/>
      <c r="SED1146" s="253"/>
      <c r="SEE1146" s="253"/>
      <c r="SEF1146" s="253"/>
      <c r="SEG1146" s="253"/>
      <c r="SEH1146" s="253"/>
      <c r="SEI1146" s="253"/>
      <c r="SEJ1146" s="253"/>
      <c r="SEK1146" s="253"/>
      <c r="SEL1146" s="253"/>
      <c r="SEM1146" s="253"/>
      <c r="SEN1146" s="253"/>
      <c r="SEO1146" s="253"/>
      <c r="SEP1146" s="253"/>
      <c r="SEQ1146" s="253"/>
      <c r="SER1146" s="253"/>
      <c r="SES1146" s="253"/>
      <c r="SET1146" s="253"/>
      <c r="SEU1146" s="253"/>
      <c r="SEV1146" s="253"/>
      <c r="SEW1146" s="253"/>
      <c r="SEX1146" s="253"/>
      <c r="SEY1146" s="253"/>
      <c r="SEZ1146" s="253"/>
      <c r="SFA1146" s="253"/>
      <c r="SFB1146" s="253"/>
      <c r="SFC1146" s="253"/>
      <c r="SFD1146" s="253"/>
      <c r="SFE1146" s="253"/>
      <c r="SFF1146" s="253"/>
      <c r="SFG1146" s="253"/>
      <c r="SFH1146" s="253"/>
      <c r="SFI1146" s="253"/>
      <c r="SFJ1146" s="253"/>
      <c r="SFK1146" s="253"/>
      <c r="SFL1146" s="253"/>
      <c r="SFM1146" s="253"/>
      <c r="SFN1146" s="253"/>
      <c r="SFO1146" s="253"/>
      <c r="SFP1146" s="253"/>
      <c r="SFQ1146" s="253"/>
      <c r="SFR1146" s="253"/>
      <c r="SFS1146" s="253"/>
      <c r="SFT1146" s="253"/>
      <c r="SFU1146" s="253"/>
      <c r="SFV1146" s="253"/>
      <c r="SFW1146" s="253"/>
      <c r="SFX1146" s="253"/>
      <c r="SFY1146" s="253"/>
      <c r="SFZ1146" s="253"/>
      <c r="SGA1146" s="253"/>
      <c r="SGB1146" s="253"/>
      <c r="SGC1146" s="253"/>
      <c r="SGD1146" s="253"/>
      <c r="SGE1146" s="253"/>
      <c r="SGF1146" s="253"/>
      <c r="SGG1146" s="253"/>
      <c r="SGH1146" s="253"/>
      <c r="SGI1146" s="253"/>
      <c r="SGJ1146" s="253"/>
      <c r="SGK1146" s="253"/>
      <c r="SGL1146" s="253"/>
      <c r="SGM1146" s="253"/>
      <c r="SGN1146" s="253"/>
      <c r="SGO1146" s="253"/>
      <c r="SGP1146" s="253"/>
      <c r="SGQ1146" s="253"/>
      <c r="SGR1146" s="253"/>
      <c r="SGS1146" s="253"/>
      <c r="SGT1146" s="253"/>
      <c r="SGU1146" s="253"/>
      <c r="SGV1146" s="253"/>
      <c r="SGW1146" s="253"/>
      <c r="SGX1146" s="253"/>
      <c r="SGY1146" s="253"/>
      <c r="SGZ1146" s="253"/>
      <c r="SHA1146" s="253"/>
      <c r="SHB1146" s="253"/>
      <c r="SHC1146" s="253"/>
      <c r="SHD1146" s="253"/>
      <c r="SHE1146" s="253"/>
      <c r="SHF1146" s="253"/>
      <c r="SHG1146" s="253"/>
      <c r="SHH1146" s="253"/>
      <c r="SHI1146" s="253"/>
      <c r="SHJ1146" s="253"/>
      <c r="SHK1146" s="253"/>
      <c r="SHL1146" s="253"/>
      <c r="SHM1146" s="253"/>
      <c r="SHN1146" s="253"/>
      <c r="SHO1146" s="253"/>
      <c r="SHP1146" s="253"/>
      <c r="SHQ1146" s="253"/>
      <c r="SHR1146" s="253"/>
      <c r="SHS1146" s="253"/>
      <c r="SHT1146" s="253"/>
      <c r="SHU1146" s="253"/>
      <c r="SHV1146" s="253"/>
      <c r="SHW1146" s="253"/>
      <c r="SHX1146" s="253"/>
      <c r="SHY1146" s="253"/>
      <c r="SHZ1146" s="253"/>
      <c r="SIA1146" s="253"/>
      <c r="SIB1146" s="253"/>
      <c r="SIC1146" s="253"/>
      <c r="SID1146" s="253"/>
      <c r="SIE1146" s="253"/>
      <c r="SIF1146" s="253"/>
      <c r="SIG1146" s="253"/>
      <c r="SIH1146" s="253"/>
      <c r="SII1146" s="253"/>
      <c r="SIJ1146" s="253"/>
      <c r="SIK1146" s="253"/>
      <c r="SIL1146" s="253"/>
      <c r="SIM1146" s="253"/>
      <c r="SIN1146" s="253"/>
      <c r="SIO1146" s="253"/>
      <c r="SIP1146" s="253"/>
      <c r="SIQ1146" s="253"/>
      <c r="SIR1146" s="253"/>
      <c r="SIS1146" s="253"/>
      <c r="SIT1146" s="253"/>
      <c r="SIU1146" s="253"/>
      <c r="SIV1146" s="253"/>
      <c r="SIW1146" s="253"/>
      <c r="SIX1146" s="253"/>
      <c r="SIY1146" s="253"/>
      <c r="SIZ1146" s="253"/>
      <c r="SJA1146" s="253"/>
      <c r="SJB1146" s="253"/>
      <c r="SJC1146" s="253"/>
      <c r="SJD1146" s="253"/>
      <c r="SJE1146" s="253"/>
      <c r="SJF1146" s="253"/>
      <c r="SJG1146" s="253"/>
      <c r="SJH1146" s="253"/>
      <c r="SJI1146" s="253"/>
      <c r="SJJ1146" s="253"/>
      <c r="SJK1146" s="253"/>
      <c r="SJL1146" s="253"/>
      <c r="SJM1146" s="253"/>
      <c r="SJN1146" s="253"/>
      <c r="SJO1146" s="253"/>
      <c r="SJP1146" s="253"/>
      <c r="SJQ1146" s="253"/>
      <c r="SJR1146" s="253"/>
      <c r="SJS1146" s="253"/>
      <c r="SJT1146" s="253"/>
      <c r="SJU1146" s="253"/>
      <c r="SJV1146" s="253"/>
      <c r="SJW1146" s="253"/>
      <c r="SJX1146" s="253"/>
      <c r="SJY1146" s="253"/>
      <c r="SJZ1146" s="253"/>
      <c r="SKA1146" s="253"/>
      <c r="SKB1146" s="253"/>
      <c r="SKC1146" s="253"/>
      <c r="SKD1146" s="253"/>
      <c r="SKE1146" s="253"/>
      <c r="SKF1146" s="253"/>
      <c r="SKG1146" s="253"/>
      <c r="SKH1146" s="253"/>
      <c r="SKI1146" s="253"/>
      <c r="SKJ1146" s="253"/>
      <c r="SKK1146" s="253"/>
      <c r="SKL1146" s="253"/>
      <c r="SKM1146" s="253"/>
      <c r="SKN1146" s="253"/>
      <c r="SKO1146" s="253"/>
      <c r="SKP1146" s="253"/>
      <c r="SKQ1146" s="253"/>
      <c r="SKR1146" s="253"/>
      <c r="SKS1146" s="253"/>
      <c r="SKT1146" s="253"/>
      <c r="SKU1146" s="253"/>
      <c r="SKV1146" s="253"/>
      <c r="SKW1146" s="253"/>
      <c r="SKX1146" s="253"/>
      <c r="SKY1146" s="253"/>
      <c r="SKZ1146" s="253"/>
      <c r="SLA1146" s="253"/>
      <c r="SLB1146" s="253"/>
      <c r="SLC1146" s="253"/>
      <c r="SLD1146" s="253"/>
      <c r="SLE1146" s="253"/>
      <c r="SLF1146" s="253"/>
      <c r="SLG1146" s="253"/>
      <c r="SLH1146" s="253"/>
      <c r="SLI1146" s="253"/>
      <c r="SLJ1146" s="253"/>
      <c r="SLK1146" s="253"/>
      <c r="SLL1146" s="253"/>
      <c r="SLM1146" s="253"/>
      <c r="SLN1146" s="253"/>
      <c r="SLO1146" s="253"/>
      <c r="SLP1146" s="253"/>
      <c r="SLQ1146" s="253"/>
      <c r="SLR1146" s="253"/>
      <c r="SLS1146" s="253"/>
      <c r="SLT1146" s="253"/>
      <c r="SLU1146" s="253"/>
      <c r="SLV1146" s="253"/>
      <c r="SLW1146" s="253"/>
      <c r="SLX1146" s="253"/>
      <c r="SLY1146" s="253"/>
      <c r="SLZ1146" s="253"/>
      <c r="SMA1146" s="253"/>
      <c r="SMB1146" s="253"/>
      <c r="SMC1146" s="253"/>
      <c r="SMD1146" s="253"/>
      <c r="SME1146" s="253"/>
      <c r="SMF1146" s="253"/>
      <c r="SMG1146" s="253"/>
      <c r="SMH1146" s="253"/>
      <c r="SMI1146" s="253"/>
      <c r="SMJ1146" s="253"/>
      <c r="SMK1146" s="253"/>
      <c r="SML1146" s="253"/>
      <c r="SMM1146" s="253"/>
      <c r="SMN1146" s="253"/>
      <c r="SMO1146" s="253"/>
      <c r="SMP1146" s="253"/>
      <c r="SMQ1146" s="253"/>
      <c r="SMR1146" s="253"/>
      <c r="SMS1146" s="253"/>
      <c r="SMT1146" s="253"/>
      <c r="SMU1146" s="253"/>
      <c r="SMV1146" s="253"/>
      <c r="SMW1146" s="253"/>
      <c r="SMX1146" s="253"/>
      <c r="SMY1146" s="253"/>
      <c r="SMZ1146" s="253"/>
      <c r="SNA1146" s="253"/>
      <c r="SNB1146" s="253"/>
      <c r="SNC1146" s="253"/>
      <c r="SND1146" s="253"/>
      <c r="SNE1146" s="253"/>
      <c r="SNF1146" s="253"/>
      <c r="SNG1146" s="253"/>
      <c r="SNH1146" s="253"/>
      <c r="SNI1146" s="253"/>
      <c r="SNJ1146" s="253"/>
      <c r="SNK1146" s="253"/>
      <c r="SNL1146" s="253"/>
      <c r="SNM1146" s="253"/>
      <c r="SNN1146" s="253"/>
      <c r="SNO1146" s="253"/>
      <c r="SNP1146" s="253"/>
      <c r="SNQ1146" s="253"/>
      <c r="SNR1146" s="253"/>
      <c r="SNS1146" s="253"/>
      <c r="SNT1146" s="253"/>
      <c r="SNU1146" s="253"/>
      <c r="SNV1146" s="253"/>
      <c r="SNW1146" s="253"/>
      <c r="SNX1146" s="253"/>
      <c r="SNY1146" s="253"/>
      <c r="SNZ1146" s="253"/>
      <c r="SOA1146" s="253"/>
      <c r="SOB1146" s="253"/>
      <c r="SOC1146" s="253"/>
      <c r="SOD1146" s="253"/>
      <c r="SOE1146" s="253"/>
      <c r="SOF1146" s="253"/>
      <c r="SOG1146" s="253"/>
      <c r="SOH1146" s="253"/>
      <c r="SOI1146" s="253"/>
      <c r="SOJ1146" s="253"/>
      <c r="SOK1146" s="253"/>
      <c r="SOL1146" s="253"/>
      <c r="SOM1146" s="253"/>
      <c r="SON1146" s="253"/>
      <c r="SOO1146" s="253"/>
      <c r="SOP1146" s="253"/>
      <c r="SOQ1146" s="253"/>
      <c r="SOR1146" s="253"/>
      <c r="SOS1146" s="253"/>
      <c r="SOT1146" s="253"/>
      <c r="SOU1146" s="253"/>
      <c r="SOV1146" s="253"/>
      <c r="SOW1146" s="253"/>
      <c r="SOX1146" s="253"/>
      <c r="SOY1146" s="253"/>
      <c r="SOZ1146" s="253"/>
      <c r="SPA1146" s="253"/>
      <c r="SPB1146" s="253"/>
      <c r="SPC1146" s="253"/>
      <c r="SPD1146" s="253"/>
      <c r="SPE1146" s="253"/>
      <c r="SPF1146" s="253"/>
      <c r="SPG1146" s="253"/>
      <c r="SPH1146" s="253"/>
      <c r="SPI1146" s="253"/>
      <c r="SPJ1146" s="253"/>
      <c r="SPK1146" s="253"/>
      <c r="SPL1146" s="253"/>
      <c r="SPM1146" s="253"/>
      <c r="SPN1146" s="253"/>
      <c r="SPO1146" s="253"/>
      <c r="SPP1146" s="253"/>
      <c r="SPQ1146" s="253"/>
      <c r="SPR1146" s="253"/>
      <c r="SPS1146" s="253"/>
      <c r="SPT1146" s="253"/>
      <c r="SPU1146" s="253"/>
      <c r="SPV1146" s="253"/>
      <c r="SPW1146" s="253"/>
      <c r="SPX1146" s="253"/>
      <c r="SPY1146" s="253"/>
      <c r="SPZ1146" s="253"/>
      <c r="SQA1146" s="253"/>
      <c r="SQB1146" s="253"/>
      <c r="SQC1146" s="253"/>
      <c r="SQD1146" s="253"/>
      <c r="SQE1146" s="253"/>
      <c r="SQF1146" s="253"/>
      <c r="SQG1146" s="253"/>
      <c r="SQH1146" s="253"/>
      <c r="SQI1146" s="253"/>
      <c r="SQJ1146" s="253"/>
      <c r="SQK1146" s="253"/>
      <c r="SQL1146" s="253"/>
      <c r="SQM1146" s="253"/>
      <c r="SQN1146" s="253"/>
      <c r="SQO1146" s="253"/>
      <c r="SQP1146" s="253"/>
      <c r="SQQ1146" s="253"/>
      <c r="SQR1146" s="253"/>
      <c r="SQS1146" s="253"/>
      <c r="SQT1146" s="253"/>
      <c r="SQU1146" s="253"/>
      <c r="SQV1146" s="253"/>
      <c r="SQW1146" s="253"/>
      <c r="SQX1146" s="253"/>
      <c r="SQY1146" s="253"/>
      <c r="SQZ1146" s="253"/>
      <c r="SRA1146" s="253"/>
      <c r="SRB1146" s="253"/>
      <c r="SRC1146" s="253"/>
      <c r="SRD1146" s="253"/>
      <c r="SRE1146" s="253"/>
      <c r="SRF1146" s="253"/>
      <c r="SRG1146" s="253"/>
      <c r="SRH1146" s="253"/>
      <c r="SRI1146" s="253"/>
      <c r="SRJ1146" s="253"/>
      <c r="SRK1146" s="253"/>
      <c r="SRL1146" s="253"/>
      <c r="SRM1146" s="253"/>
      <c r="SRN1146" s="253"/>
      <c r="SRO1146" s="253"/>
      <c r="SRP1146" s="253"/>
      <c r="SRQ1146" s="253"/>
      <c r="SRR1146" s="253"/>
      <c r="SRS1146" s="253"/>
      <c r="SRT1146" s="253"/>
      <c r="SRU1146" s="253"/>
      <c r="SRV1146" s="253"/>
      <c r="SRW1146" s="253"/>
      <c r="SRX1146" s="253"/>
      <c r="SRY1146" s="253"/>
      <c r="SRZ1146" s="253"/>
      <c r="SSA1146" s="253"/>
      <c r="SSB1146" s="253"/>
      <c r="SSC1146" s="253"/>
      <c r="SSD1146" s="253"/>
      <c r="SSE1146" s="253"/>
      <c r="SSF1146" s="253"/>
      <c r="SSG1146" s="253"/>
      <c r="SSH1146" s="253"/>
      <c r="SSI1146" s="253"/>
      <c r="SSJ1146" s="253"/>
      <c r="SSK1146" s="253"/>
      <c r="SSL1146" s="253"/>
      <c r="SSM1146" s="253"/>
      <c r="SSN1146" s="253"/>
      <c r="SSO1146" s="253"/>
      <c r="SSP1146" s="253"/>
      <c r="SSQ1146" s="253"/>
      <c r="SSR1146" s="253"/>
      <c r="SSS1146" s="253"/>
      <c r="SST1146" s="253"/>
      <c r="SSU1146" s="253"/>
      <c r="SSV1146" s="253"/>
      <c r="SSW1146" s="253"/>
      <c r="SSX1146" s="253"/>
      <c r="SSY1146" s="253"/>
      <c r="SSZ1146" s="253"/>
      <c r="STA1146" s="253"/>
      <c r="STB1146" s="253"/>
      <c r="STC1146" s="253"/>
      <c r="STD1146" s="253"/>
      <c r="STE1146" s="253"/>
      <c r="STF1146" s="253"/>
      <c r="STG1146" s="253"/>
      <c r="STH1146" s="253"/>
      <c r="STI1146" s="253"/>
      <c r="STJ1146" s="253"/>
      <c r="STK1146" s="253"/>
      <c r="STL1146" s="253"/>
      <c r="STM1146" s="253"/>
      <c r="STN1146" s="253"/>
      <c r="STO1146" s="253"/>
      <c r="STP1146" s="253"/>
      <c r="STQ1146" s="253"/>
      <c r="STR1146" s="253"/>
      <c r="STS1146" s="253"/>
      <c r="STT1146" s="253"/>
      <c r="STU1146" s="253"/>
      <c r="STV1146" s="253"/>
      <c r="STW1146" s="253"/>
      <c r="STX1146" s="253"/>
      <c r="STY1146" s="253"/>
      <c r="STZ1146" s="253"/>
      <c r="SUA1146" s="253"/>
      <c r="SUB1146" s="253"/>
      <c r="SUC1146" s="253"/>
      <c r="SUD1146" s="253"/>
      <c r="SUE1146" s="253"/>
      <c r="SUF1146" s="253"/>
      <c r="SUG1146" s="253"/>
      <c r="SUH1146" s="253"/>
      <c r="SUI1146" s="253"/>
      <c r="SUJ1146" s="253"/>
      <c r="SUK1146" s="253"/>
      <c r="SUL1146" s="253"/>
      <c r="SUM1146" s="253"/>
      <c r="SUN1146" s="253"/>
      <c r="SUO1146" s="253"/>
      <c r="SUP1146" s="253"/>
      <c r="SUQ1146" s="253"/>
      <c r="SUR1146" s="253"/>
      <c r="SUS1146" s="253"/>
      <c r="SUT1146" s="253"/>
      <c r="SUU1146" s="253"/>
      <c r="SUV1146" s="253"/>
      <c r="SUW1146" s="253"/>
      <c r="SUX1146" s="253"/>
      <c r="SUY1146" s="253"/>
      <c r="SUZ1146" s="253"/>
      <c r="SVA1146" s="253"/>
      <c r="SVB1146" s="253"/>
      <c r="SVC1146" s="253"/>
      <c r="SVD1146" s="253"/>
      <c r="SVE1146" s="253"/>
      <c r="SVF1146" s="253"/>
      <c r="SVG1146" s="253"/>
      <c r="SVH1146" s="253"/>
      <c r="SVI1146" s="253"/>
      <c r="SVJ1146" s="253"/>
      <c r="SVK1146" s="253"/>
      <c r="SVL1146" s="253"/>
      <c r="SVM1146" s="253"/>
      <c r="SVN1146" s="253"/>
      <c r="SVO1146" s="253"/>
      <c r="SVP1146" s="253"/>
      <c r="SVQ1146" s="253"/>
      <c r="SVR1146" s="253"/>
      <c r="SVS1146" s="253"/>
      <c r="SVT1146" s="253"/>
      <c r="SVU1146" s="253"/>
      <c r="SVV1146" s="253"/>
      <c r="SVW1146" s="253"/>
      <c r="SVX1146" s="253"/>
      <c r="SVY1146" s="253"/>
      <c r="SVZ1146" s="253"/>
      <c r="SWA1146" s="253"/>
      <c r="SWB1146" s="253"/>
      <c r="SWC1146" s="253"/>
      <c r="SWD1146" s="253"/>
      <c r="SWE1146" s="253"/>
      <c r="SWF1146" s="253"/>
      <c r="SWG1146" s="253"/>
      <c r="SWH1146" s="253"/>
      <c r="SWI1146" s="253"/>
      <c r="SWJ1146" s="253"/>
      <c r="SWK1146" s="253"/>
      <c r="SWL1146" s="253"/>
      <c r="SWM1146" s="253"/>
      <c r="SWN1146" s="253"/>
      <c r="SWO1146" s="253"/>
      <c r="SWP1146" s="253"/>
      <c r="SWQ1146" s="253"/>
      <c r="SWR1146" s="253"/>
      <c r="SWS1146" s="253"/>
      <c r="SWT1146" s="253"/>
      <c r="SWU1146" s="253"/>
      <c r="SWV1146" s="253"/>
      <c r="SWW1146" s="253"/>
      <c r="SWX1146" s="253"/>
      <c r="SWY1146" s="253"/>
      <c r="SWZ1146" s="253"/>
      <c r="SXA1146" s="253"/>
      <c r="SXB1146" s="253"/>
      <c r="SXC1146" s="253"/>
      <c r="SXD1146" s="253"/>
      <c r="SXE1146" s="253"/>
      <c r="SXF1146" s="253"/>
      <c r="SXG1146" s="253"/>
      <c r="SXH1146" s="253"/>
      <c r="SXI1146" s="253"/>
      <c r="SXJ1146" s="253"/>
      <c r="SXK1146" s="253"/>
      <c r="SXL1146" s="253"/>
      <c r="SXM1146" s="253"/>
      <c r="SXN1146" s="253"/>
      <c r="SXO1146" s="253"/>
      <c r="SXP1146" s="253"/>
      <c r="SXQ1146" s="253"/>
      <c r="SXR1146" s="253"/>
      <c r="SXS1146" s="253"/>
      <c r="SXT1146" s="253"/>
      <c r="SXU1146" s="253"/>
      <c r="SXV1146" s="253"/>
      <c r="SXW1146" s="253"/>
      <c r="SXX1146" s="253"/>
      <c r="SXY1146" s="253"/>
      <c r="SXZ1146" s="253"/>
      <c r="SYA1146" s="253"/>
      <c r="SYB1146" s="253"/>
      <c r="SYC1146" s="253"/>
      <c r="SYD1146" s="253"/>
      <c r="SYE1146" s="253"/>
      <c r="SYF1146" s="253"/>
      <c r="SYG1146" s="253"/>
      <c r="SYH1146" s="253"/>
      <c r="SYI1146" s="253"/>
      <c r="SYJ1146" s="253"/>
      <c r="SYK1146" s="253"/>
      <c r="SYL1146" s="253"/>
      <c r="SYM1146" s="253"/>
      <c r="SYN1146" s="253"/>
      <c r="SYO1146" s="253"/>
      <c r="SYP1146" s="253"/>
      <c r="SYQ1146" s="253"/>
      <c r="SYR1146" s="253"/>
      <c r="SYS1146" s="253"/>
      <c r="SYT1146" s="253"/>
      <c r="SYU1146" s="253"/>
      <c r="SYV1146" s="253"/>
      <c r="SYW1146" s="253"/>
      <c r="SYX1146" s="253"/>
      <c r="SYY1146" s="253"/>
      <c r="SYZ1146" s="253"/>
      <c r="SZA1146" s="253"/>
      <c r="SZB1146" s="253"/>
      <c r="SZC1146" s="253"/>
      <c r="SZD1146" s="253"/>
      <c r="SZE1146" s="253"/>
      <c r="SZF1146" s="253"/>
      <c r="SZG1146" s="253"/>
      <c r="SZH1146" s="253"/>
      <c r="SZI1146" s="253"/>
      <c r="SZJ1146" s="253"/>
      <c r="SZK1146" s="253"/>
      <c r="SZL1146" s="253"/>
      <c r="SZM1146" s="253"/>
      <c r="SZN1146" s="253"/>
      <c r="SZO1146" s="253"/>
      <c r="SZP1146" s="253"/>
      <c r="SZQ1146" s="253"/>
      <c r="SZR1146" s="253"/>
      <c r="SZS1146" s="253"/>
      <c r="SZT1146" s="253"/>
      <c r="SZU1146" s="253"/>
      <c r="SZV1146" s="253"/>
      <c r="SZW1146" s="253"/>
      <c r="SZX1146" s="253"/>
      <c r="SZY1146" s="253"/>
      <c r="SZZ1146" s="253"/>
      <c r="TAA1146" s="253"/>
      <c r="TAB1146" s="253"/>
      <c r="TAC1146" s="253"/>
      <c r="TAD1146" s="253"/>
      <c r="TAE1146" s="253"/>
      <c r="TAF1146" s="253"/>
      <c r="TAG1146" s="253"/>
      <c r="TAH1146" s="253"/>
      <c r="TAI1146" s="253"/>
      <c r="TAJ1146" s="253"/>
      <c r="TAK1146" s="253"/>
      <c r="TAL1146" s="253"/>
      <c r="TAM1146" s="253"/>
      <c r="TAN1146" s="253"/>
      <c r="TAO1146" s="253"/>
      <c r="TAP1146" s="253"/>
      <c r="TAQ1146" s="253"/>
      <c r="TAR1146" s="253"/>
      <c r="TAS1146" s="253"/>
      <c r="TAT1146" s="253"/>
      <c r="TAU1146" s="253"/>
      <c r="TAV1146" s="253"/>
      <c r="TAW1146" s="253"/>
      <c r="TAX1146" s="253"/>
      <c r="TAY1146" s="253"/>
      <c r="TAZ1146" s="253"/>
      <c r="TBA1146" s="253"/>
      <c r="TBB1146" s="253"/>
      <c r="TBC1146" s="253"/>
      <c r="TBD1146" s="253"/>
      <c r="TBE1146" s="253"/>
      <c r="TBF1146" s="253"/>
      <c r="TBG1146" s="253"/>
      <c r="TBH1146" s="253"/>
      <c r="TBI1146" s="253"/>
      <c r="TBJ1146" s="253"/>
      <c r="TBK1146" s="253"/>
      <c r="TBL1146" s="253"/>
      <c r="TBM1146" s="253"/>
      <c r="TBN1146" s="253"/>
      <c r="TBO1146" s="253"/>
      <c r="TBP1146" s="253"/>
      <c r="TBQ1146" s="253"/>
      <c r="TBR1146" s="253"/>
      <c r="TBS1146" s="253"/>
      <c r="TBT1146" s="253"/>
      <c r="TBU1146" s="253"/>
      <c r="TBV1146" s="253"/>
      <c r="TBW1146" s="253"/>
      <c r="TBX1146" s="253"/>
      <c r="TBY1146" s="253"/>
      <c r="TBZ1146" s="253"/>
      <c r="TCA1146" s="253"/>
      <c r="TCB1146" s="253"/>
      <c r="TCC1146" s="253"/>
      <c r="TCD1146" s="253"/>
      <c r="TCE1146" s="253"/>
      <c r="TCF1146" s="253"/>
      <c r="TCG1146" s="253"/>
      <c r="TCH1146" s="253"/>
      <c r="TCI1146" s="253"/>
      <c r="TCJ1146" s="253"/>
      <c r="TCK1146" s="253"/>
      <c r="TCL1146" s="253"/>
      <c r="TCM1146" s="253"/>
      <c r="TCN1146" s="253"/>
      <c r="TCO1146" s="253"/>
      <c r="TCP1146" s="253"/>
      <c r="TCQ1146" s="253"/>
      <c r="TCR1146" s="253"/>
      <c r="TCS1146" s="253"/>
      <c r="TCT1146" s="253"/>
      <c r="TCU1146" s="253"/>
      <c r="TCV1146" s="253"/>
      <c r="TCW1146" s="253"/>
      <c r="TCX1146" s="253"/>
      <c r="TCY1146" s="253"/>
      <c r="TCZ1146" s="253"/>
      <c r="TDA1146" s="253"/>
      <c r="TDB1146" s="253"/>
      <c r="TDC1146" s="253"/>
      <c r="TDD1146" s="253"/>
      <c r="TDE1146" s="253"/>
      <c r="TDF1146" s="253"/>
      <c r="TDG1146" s="253"/>
      <c r="TDH1146" s="253"/>
      <c r="TDI1146" s="253"/>
      <c r="TDJ1146" s="253"/>
      <c r="TDK1146" s="253"/>
      <c r="TDL1146" s="253"/>
      <c r="TDM1146" s="253"/>
      <c r="TDN1146" s="253"/>
      <c r="TDO1146" s="253"/>
      <c r="TDP1146" s="253"/>
      <c r="TDQ1146" s="253"/>
      <c r="TDR1146" s="253"/>
      <c r="TDS1146" s="253"/>
      <c r="TDT1146" s="253"/>
      <c r="TDU1146" s="253"/>
      <c r="TDV1146" s="253"/>
      <c r="TDW1146" s="253"/>
      <c r="TDX1146" s="253"/>
      <c r="TDY1146" s="253"/>
      <c r="TDZ1146" s="253"/>
      <c r="TEA1146" s="253"/>
      <c r="TEB1146" s="253"/>
      <c r="TEC1146" s="253"/>
      <c r="TED1146" s="253"/>
      <c r="TEE1146" s="253"/>
      <c r="TEF1146" s="253"/>
      <c r="TEG1146" s="253"/>
      <c r="TEH1146" s="253"/>
      <c r="TEI1146" s="253"/>
      <c r="TEJ1146" s="253"/>
      <c r="TEK1146" s="253"/>
      <c r="TEL1146" s="253"/>
      <c r="TEM1146" s="253"/>
      <c r="TEN1146" s="253"/>
      <c r="TEO1146" s="253"/>
      <c r="TEP1146" s="253"/>
      <c r="TEQ1146" s="253"/>
      <c r="TER1146" s="253"/>
      <c r="TES1146" s="253"/>
      <c r="TET1146" s="253"/>
      <c r="TEU1146" s="253"/>
      <c r="TEV1146" s="253"/>
      <c r="TEW1146" s="253"/>
      <c r="TEX1146" s="253"/>
      <c r="TEY1146" s="253"/>
      <c r="TEZ1146" s="253"/>
      <c r="TFA1146" s="253"/>
      <c r="TFB1146" s="253"/>
      <c r="TFC1146" s="253"/>
      <c r="TFD1146" s="253"/>
      <c r="TFE1146" s="253"/>
      <c r="TFF1146" s="253"/>
      <c r="TFG1146" s="253"/>
      <c r="TFH1146" s="253"/>
      <c r="TFI1146" s="253"/>
      <c r="TFJ1146" s="253"/>
      <c r="TFK1146" s="253"/>
      <c r="TFL1146" s="253"/>
      <c r="TFM1146" s="253"/>
      <c r="TFN1146" s="253"/>
      <c r="TFO1146" s="253"/>
      <c r="TFP1146" s="253"/>
      <c r="TFQ1146" s="253"/>
      <c r="TFR1146" s="253"/>
      <c r="TFS1146" s="253"/>
      <c r="TFT1146" s="253"/>
      <c r="TFU1146" s="253"/>
      <c r="TFV1146" s="253"/>
      <c r="TFW1146" s="253"/>
      <c r="TFX1146" s="253"/>
      <c r="TFY1146" s="253"/>
      <c r="TFZ1146" s="253"/>
      <c r="TGA1146" s="253"/>
      <c r="TGB1146" s="253"/>
      <c r="TGC1146" s="253"/>
      <c r="TGD1146" s="253"/>
      <c r="TGE1146" s="253"/>
      <c r="TGF1146" s="253"/>
      <c r="TGG1146" s="253"/>
      <c r="TGH1146" s="253"/>
      <c r="TGI1146" s="253"/>
      <c r="TGJ1146" s="253"/>
      <c r="TGK1146" s="253"/>
      <c r="TGL1146" s="253"/>
      <c r="TGM1146" s="253"/>
      <c r="TGN1146" s="253"/>
      <c r="TGO1146" s="253"/>
      <c r="TGP1146" s="253"/>
      <c r="TGQ1146" s="253"/>
      <c r="TGR1146" s="253"/>
      <c r="TGS1146" s="253"/>
      <c r="TGT1146" s="253"/>
      <c r="TGU1146" s="253"/>
      <c r="TGV1146" s="253"/>
      <c r="TGW1146" s="253"/>
      <c r="TGX1146" s="253"/>
      <c r="TGY1146" s="253"/>
      <c r="TGZ1146" s="253"/>
      <c r="THA1146" s="253"/>
      <c r="THB1146" s="253"/>
      <c r="THC1146" s="253"/>
      <c r="THD1146" s="253"/>
      <c r="THE1146" s="253"/>
      <c r="THF1146" s="253"/>
      <c r="THG1146" s="253"/>
      <c r="THH1146" s="253"/>
      <c r="THI1146" s="253"/>
      <c r="THJ1146" s="253"/>
      <c r="THK1146" s="253"/>
      <c r="THL1146" s="253"/>
      <c r="THM1146" s="253"/>
      <c r="THN1146" s="253"/>
      <c r="THO1146" s="253"/>
      <c r="THP1146" s="253"/>
      <c r="THQ1146" s="253"/>
      <c r="THR1146" s="253"/>
      <c r="THS1146" s="253"/>
      <c r="THT1146" s="253"/>
      <c r="THU1146" s="253"/>
      <c r="THV1146" s="253"/>
      <c r="THW1146" s="253"/>
      <c r="THX1146" s="253"/>
      <c r="THY1146" s="253"/>
      <c r="THZ1146" s="253"/>
      <c r="TIA1146" s="253"/>
      <c r="TIB1146" s="253"/>
      <c r="TIC1146" s="253"/>
      <c r="TID1146" s="253"/>
      <c r="TIE1146" s="253"/>
      <c r="TIF1146" s="253"/>
      <c r="TIG1146" s="253"/>
      <c r="TIH1146" s="253"/>
      <c r="TII1146" s="253"/>
      <c r="TIJ1146" s="253"/>
      <c r="TIK1146" s="253"/>
      <c r="TIL1146" s="253"/>
      <c r="TIM1146" s="253"/>
      <c r="TIN1146" s="253"/>
      <c r="TIO1146" s="253"/>
      <c r="TIP1146" s="253"/>
      <c r="TIQ1146" s="253"/>
      <c r="TIR1146" s="253"/>
      <c r="TIS1146" s="253"/>
      <c r="TIT1146" s="253"/>
      <c r="TIU1146" s="253"/>
      <c r="TIV1146" s="253"/>
      <c r="TIW1146" s="253"/>
      <c r="TIX1146" s="253"/>
      <c r="TIY1146" s="253"/>
      <c r="TIZ1146" s="253"/>
      <c r="TJA1146" s="253"/>
      <c r="TJB1146" s="253"/>
      <c r="TJC1146" s="253"/>
      <c r="TJD1146" s="253"/>
      <c r="TJE1146" s="253"/>
      <c r="TJF1146" s="253"/>
      <c r="TJG1146" s="253"/>
      <c r="TJH1146" s="253"/>
      <c r="TJI1146" s="253"/>
      <c r="TJJ1146" s="253"/>
      <c r="TJK1146" s="253"/>
      <c r="TJL1146" s="253"/>
      <c r="TJM1146" s="253"/>
      <c r="TJN1146" s="253"/>
      <c r="TJO1146" s="253"/>
      <c r="TJP1146" s="253"/>
      <c r="TJQ1146" s="253"/>
      <c r="TJR1146" s="253"/>
      <c r="TJS1146" s="253"/>
      <c r="TJT1146" s="253"/>
      <c r="TJU1146" s="253"/>
      <c r="TJV1146" s="253"/>
      <c r="TJW1146" s="253"/>
      <c r="TJX1146" s="253"/>
      <c r="TJY1146" s="253"/>
      <c r="TJZ1146" s="253"/>
      <c r="TKA1146" s="253"/>
      <c r="TKB1146" s="253"/>
      <c r="TKC1146" s="253"/>
      <c r="TKD1146" s="253"/>
      <c r="TKE1146" s="253"/>
      <c r="TKF1146" s="253"/>
      <c r="TKG1146" s="253"/>
      <c r="TKH1146" s="253"/>
      <c r="TKI1146" s="253"/>
      <c r="TKJ1146" s="253"/>
      <c r="TKK1146" s="253"/>
      <c r="TKL1146" s="253"/>
      <c r="TKM1146" s="253"/>
      <c r="TKN1146" s="253"/>
      <c r="TKO1146" s="253"/>
      <c r="TKP1146" s="253"/>
      <c r="TKQ1146" s="253"/>
      <c r="TKR1146" s="253"/>
      <c r="TKS1146" s="253"/>
      <c r="TKT1146" s="253"/>
      <c r="TKU1146" s="253"/>
      <c r="TKV1146" s="253"/>
      <c r="TKW1146" s="253"/>
      <c r="TKX1146" s="253"/>
      <c r="TKY1146" s="253"/>
      <c r="TKZ1146" s="253"/>
      <c r="TLA1146" s="253"/>
      <c r="TLB1146" s="253"/>
      <c r="TLC1146" s="253"/>
      <c r="TLD1146" s="253"/>
      <c r="TLE1146" s="253"/>
      <c r="TLF1146" s="253"/>
      <c r="TLG1146" s="253"/>
      <c r="TLH1146" s="253"/>
      <c r="TLI1146" s="253"/>
      <c r="TLJ1146" s="253"/>
      <c r="TLK1146" s="253"/>
      <c r="TLL1146" s="253"/>
      <c r="TLM1146" s="253"/>
      <c r="TLN1146" s="253"/>
      <c r="TLO1146" s="253"/>
      <c r="TLP1146" s="253"/>
      <c r="TLQ1146" s="253"/>
      <c r="TLR1146" s="253"/>
      <c r="TLS1146" s="253"/>
      <c r="TLT1146" s="253"/>
      <c r="TLU1146" s="253"/>
      <c r="TLV1146" s="253"/>
      <c r="TLW1146" s="253"/>
      <c r="TLX1146" s="253"/>
      <c r="TLY1146" s="253"/>
      <c r="TLZ1146" s="253"/>
      <c r="TMA1146" s="253"/>
      <c r="TMB1146" s="253"/>
      <c r="TMC1146" s="253"/>
      <c r="TMD1146" s="253"/>
      <c r="TME1146" s="253"/>
      <c r="TMF1146" s="253"/>
      <c r="TMG1146" s="253"/>
      <c r="TMH1146" s="253"/>
      <c r="TMI1146" s="253"/>
      <c r="TMJ1146" s="253"/>
      <c r="TMK1146" s="253"/>
      <c r="TML1146" s="253"/>
      <c r="TMM1146" s="253"/>
      <c r="TMN1146" s="253"/>
      <c r="TMO1146" s="253"/>
      <c r="TMP1146" s="253"/>
      <c r="TMQ1146" s="253"/>
      <c r="TMR1146" s="253"/>
      <c r="TMS1146" s="253"/>
      <c r="TMT1146" s="253"/>
      <c r="TMU1146" s="253"/>
      <c r="TMV1146" s="253"/>
      <c r="TMW1146" s="253"/>
      <c r="TMX1146" s="253"/>
      <c r="TMY1146" s="253"/>
      <c r="TMZ1146" s="253"/>
      <c r="TNA1146" s="253"/>
      <c r="TNB1146" s="253"/>
      <c r="TNC1146" s="253"/>
      <c r="TND1146" s="253"/>
      <c r="TNE1146" s="253"/>
      <c r="TNF1146" s="253"/>
      <c r="TNG1146" s="253"/>
      <c r="TNH1146" s="253"/>
      <c r="TNI1146" s="253"/>
      <c r="TNJ1146" s="253"/>
      <c r="TNK1146" s="253"/>
      <c r="TNL1146" s="253"/>
      <c r="TNM1146" s="253"/>
      <c r="TNN1146" s="253"/>
      <c r="TNO1146" s="253"/>
      <c r="TNP1146" s="253"/>
      <c r="TNQ1146" s="253"/>
      <c r="TNR1146" s="253"/>
      <c r="TNS1146" s="253"/>
      <c r="TNT1146" s="253"/>
      <c r="TNU1146" s="253"/>
      <c r="TNV1146" s="253"/>
      <c r="TNW1146" s="253"/>
      <c r="TNX1146" s="253"/>
      <c r="TNY1146" s="253"/>
      <c r="TNZ1146" s="253"/>
      <c r="TOA1146" s="253"/>
      <c r="TOB1146" s="253"/>
      <c r="TOC1146" s="253"/>
      <c r="TOD1146" s="253"/>
      <c r="TOE1146" s="253"/>
      <c r="TOF1146" s="253"/>
      <c r="TOG1146" s="253"/>
      <c r="TOH1146" s="253"/>
      <c r="TOI1146" s="253"/>
      <c r="TOJ1146" s="253"/>
      <c r="TOK1146" s="253"/>
      <c r="TOL1146" s="253"/>
      <c r="TOM1146" s="253"/>
      <c r="TON1146" s="253"/>
      <c r="TOO1146" s="253"/>
      <c r="TOP1146" s="253"/>
      <c r="TOQ1146" s="253"/>
      <c r="TOR1146" s="253"/>
      <c r="TOS1146" s="253"/>
      <c r="TOT1146" s="253"/>
      <c r="TOU1146" s="253"/>
      <c r="TOV1146" s="253"/>
      <c r="TOW1146" s="253"/>
      <c r="TOX1146" s="253"/>
      <c r="TOY1146" s="253"/>
      <c r="TOZ1146" s="253"/>
      <c r="TPA1146" s="253"/>
      <c r="TPB1146" s="253"/>
      <c r="TPC1146" s="253"/>
      <c r="TPD1146" s="253"/>
      <c r="TPE1146" s="253"/>
      <c r="TPF1146" s="253"/>
      <c r="TPG1146" s="253"/>
      <c r="TPH1146" s="253"/>
      <c r="TPI1146" s="253"/>
      <c r="TPJ1146" s="253"/>
      <c r="TPK1146" s="253"/>
      <c r="TPL1146" s="253"/>
      <c r="TPM1146" s="253"/>
      <c r="TPN1146" s="253"/>
      <c r="TPO1146" s="253"/>
      <c r="TPP1146" s="253"/>
      <c r="TPQ1146" s="253"/>
      <c r="TPR1146" s="253"/>
      <c r="TPS1146" s="253"/>
      <c r="TPT1146" s="253"/>
      <c r="TPU1146" s="253"/>
      <c r="TPV1146" s="253"/>
      <c r="TPW1146" s="253"/>
      <c r="TPX1146" s="253"/>
      <c r="TPY1146" s="253"/>
      <c r="TPZ1146" s="253"/>
      <c r="TQA1146" s="253"/>
      <c r="TQB1146" s="253"/>
      <c r="TQC1146" s="253"/>
      <c r="TQD1146" s="253"/>
      <c r="TQE1146" s="253"/>
      <c r="TQF1146" s="253"/>
      <c r="TQG1146" s="253"/>
      <c r="TQH1146" s="253"/>
      <c r="TQI1146" s="253"/>
      <c r="TQJ1146" s="253"/>
      <c r="TQK1146" s="253"/>
      <c r="TQL1146" s="253"/>
      <c r="TQM1146" s="253"/>
      <c r="TQN1146" s="253"/>
      <c r="TQO1146" s="253"/>
      <c r="TQP1146" s="253"/>
      <c r="TQQ1146" s="253"/>
      <c r="TQR1146" s="253"/>
      <c r="TQS1146" s="253"/>
      <c r="TQT1146" s="253"/>
      <c r="TQU1146" s="253"/>
      <c r="TQV1146" s="253"/>
      <c r="TQW1146" s="253"/>
      <c r="TQX1146" s="253"/>
      <c r="TQY1146" s="253"/>
      <c r="TQZ1146" s="253"/>
      <c r="TRA1146" s="253"/>
      <c r="TRB1146" s="253"/>
      <c r="TRC1146" s="253"/>
      <c r="TRD1146" s="253"/>
      <c r="TRE1146" s="253"/>
      <c r="TRF1146" s="253"/>
      <c r="TRG1146" s="253"/>
      <c r="TRH1146" s="253"/>
      <c r="TRI1146" s="253"/>
      <c r="TRJ1146" s="253"/>
      <c r="TRK1146" s="253"/>
      <c r="TRL1146" s="253"/>
      <c r="TRM1146" s="253"/>
      <c r="TRN1146" s="253"/>
      <c r="TRO1146" s="253"/>
      <c r="TRP1146" s="253"/>
      <c r="TRQ1146" s="253"/>
      <c r="TRR1146" s="253"/>
      <c r="TRS1146" s="253"/>
      <c r="TRT1146" s="253"/>
      <c r="TRU1146" s="253"/>
      <c r="TRV1146" s="253"/>
      <c r="TRW1146" s="253"/>
      <c r="TRX1146" s="253"/>
      <c r="TRY1146" s="253"/>
      <c r="TRZ1146" s="253"/>
      <c r="TSA1146" s="253"/>
      <c r="TSB1146" s="253"/>
      <c r="TSC1146" s="253"/>
      <c r="TSD1146" s="253"/>
      <c r="TSE1146" s="253"/>
      <c r="TSF1146" s="253"/>
      <c r="TSG1146" s="253"/>
      <c r="TSH1146" s="253"/>
      <c r="TSI1146" s="253"/>
      <c r="TSJ1146" s="253"/>
      <c r="TSK1146" s="253"/>
      <c r="TSL1146" s="253"/>
      <c r="TSM1146" s="253"/>
      <c r="TSN1146" s="253"/>
      <c r="TSO1146" s="253"/>
      <c r="TSP1146" s="253"/>
      <c r="TSQ1146" s="253"/>
      <c r="TSR1146" s="253"/>
      <c r="TSS1146" s="253"/>
      <c r="TST1146" s="253"/>
      <c r="TSU1146" s="253"/>
      <c r="TSV1146" s="253"/>
      <c r="TSW1146" s="253"/>
      <c r="TSX1146" s="253"/>
      <c r="TSY1146" s="253"/>
      <c r="TSZ1146" s="253"/>
      <c r="TTA1146" s="253"/>
      <c r="TTB1146" s="253"/>
      <c r="TTC1146" s="253"/>
      <c r="TTD1146" s="253"/>
      <c r="TTE1146" s="253"/>
      <c r="TTF1146" s="253"/>
      <c r="TTG1146" s="253"/>
      <c r="TTH1146" s="253"/>
      <c r="TTI1146" s="253"/>
      <c r="TTJ1146" s="253"/>
      <c r="TTK1146" s="253"/>
      <c r="TTL1146" s="253"/>
      <c r="TTM1146" s="253"/>
      <c r="TTN1146" s="253"/>
      <c r="TTO1146" s="253"/>
      <c r="TTP1146" s="253"/>
      <c r="TTQ1146" s="253"/>
      <c r="TTR1146" s="253"/>
      <c r="TTS1146" s="253"/>
      <c r="TTT1146" s="253"/>
      <c r="TTU1146" s="253"/>
      <c r="TTV1146" s="253"/>
      <c r="TTW1146" s="253"/>
      <c r="TTX1146" s="253"/>
      <c r="TTY1146" s="253"/>
      <c r="TTZ1146" s="253"/>
      <c r="TUA1146" s="253"/>
      <c r="TUB1146" s="253"/>
      <c r="TUC1146" s="253"/>
      <c r="TUD1146" s="253"/>
      <c r="TUE1146" s="253"/>
      <c r="TUF1146" s="253"/>
      <c r="TUG1146" s="253"/>
      <c r="TUH1146" s="253"/>
      <c r="TUI1146" s="253"/>
      <c r="TUJ1146" s="253"/>
      <c r="TUK1146" s="253"/>
      <c r="TUL1146" s="253"/>
      <c r="TUM1146" s="253"/>
      <c r="TUN1146" s="253"/>
      <c r="TUO1146" s="253"/>
      <c r="TUP1146" s="253"/>
      <c r="TUQ1146" s="253"/>
      <c r="TUR1146" s="253"/>
      <c r="TUS1146" s="253"/>
      <c r="TUT1146" s="253"/>
      <c r="TUU1146" s="253"/>
      <c r="TUV1146" s="253"/>
      <c r="TUW1146" s="253"/>
      <c r="TUX1146" s="253"/>
      <c r="TUY1146" s="253"/>
      <c r="TUZ1146" s="253"/>
      <c r="TVA1146" s="253"/>
      <c r="TVB1146" s="253"/>
      <c r="TVC1146" s="253"/>
      <c r="TVD1146" s="253"/>
      <c r="TVE1146" s="253"/>
      <c r="TVF1146" s="253"/>
      <c r="TVG1146" s="253"/>
      <c r="TVH1146" s="253"/>
      <c r="TVI1146" s="253"/>
      <c r="TVJ1146" s="253"/>
      <c r="TVK1146" s="253"/>
      <c r="TVL1146" s="253"/>
      <c r="TVM1146" s="253"/>
      <c r="TVN1146" s="253"/>
      <c r="TVO1146" s="253"/>
      <c r="TVP1146" s="253"/>
      <c r="TVQ1146" s="253"/>
      <c r="TVR1146" s="253"/>
      <c r="TVS1146" s="253"/>
      <c r="TVT1146" s="253"/>
      <c r="TVU1146" s="253"/>
      <c r="TVV1146" s="253"/>
      <c r="TVW1146" s="253"/>
      <c r="TVX1146" s="253"/>
      <c r="TVY1146" s="253"/>
      <c r="TVZ1146" s="253"/>
      <c r="TWA1146" s="253"/>
      <c r="TWB1146" s="253"/>
      <c r="TWC1146" s="253"/>
      <c r="TWD1146" s="253"/>
      <c r="TWE1146" s="253"/>
      <c r="TWF1146" s="253"/>
      <c r="TWG1146" s="253"/>
      <c r="TWH1146" s="253"/>
      <c r="TWI1146" s="253"/>
      <c r="TWJ1146" s="253"/>
      <c r="TWK1146" s="253"/>
      <c r="TWL1146" s="253"/>
      <c r="TWM1146" s="253"/>
      <c r="TWN1146" s="253"/>
      <c r="TWO1146" s="253"/>
      <c r="TWP1146" s="253"/>
      <c r="TWQ1146" s="253"/>
      <c r="TWR1146" s="253"/>
      <c r="TWS1146" s="253"/>
      <c r="TWT1146" s="253"/>
      <c r="TWU1146" s="253"/>
      <c r="TWV1146" s="253"/>
      <c r="TWW1146" s="253"/>
      <c r="TWX1146" s="253"/>
      <c r="TWY1146" s="253"/>
      <c r="TWZ1146" s="253"/>
      <c r="TXA1146" s="253"/>
      <c r="TXB1146" s="253"/>
      <c r="TXC1146" s="253"/>
      <c r="TXD1146" s="253"/>
      <c r="TXE1146" s="253"/>
      <c r="TXF1146" s="253"/>
      <c r="TXG1146" s="253"/>
      <c r="TXH1146" s="253"/>
      <c r="TXI1146" s="253"/>
      <c r="TXJ1146" s="253"/>
      <c r="TXK1146" s="253"/>
      <c r="TXL1146" s="253"/>
      <c r="TXM1146" s="253"/>
      <c r="TXN1146" s="253"/>
      <c r="TXO1146" s="253"/>
      <c r="TXP1146" s="253"/>
      <c r="TXQ1146" s="253"/>
      <c r="TXR1146" s="253"/>
      <c r="TXS1146" s="253"/>
      <c r="TXT1146" s="253"/>
      <c r="TXU1146" s="253"/>
      <c r="TXV1146" s="253"/>
      <c r="TXW1146" s="253"/>
      <c r="TXX1146" s="253"/>
      <c r="TXY1146" s="253"/>
      <c r="TXZ1146" s="253"/>
      <c r="TYA1146" s="253"/>
      <c r="TYB1146" s="253"/>
      <c r="TYC1146" s="253"/>
      <c r="TYD1146" s="253"/>
      <c r="TYE1146" s="253"/>
      <c r="TYF1146" s="253"/>
      <c r="TYG1146" s="253"/>
      <c r="TYH1146" s="253"/>
      <c r="TYI1146" s="253"/>
      <c r="TYJ1146" s="253"/>
      <c r="TYK1146" s="253"/>
      <c r="TYL1146" s="253"/>
      <c r="TYM1146" s="253"/>
      <c r="TYN1146" s="253"/>
      <c r="TYO1146" s="253"/>
      <c r="TYP1146" s="253"/>
      <c r="TYQ1146" s="253"/>
      <c r="TYR1146" s="253"/>
      <c r="TYS1146" s="253"/>
      <c r="TYT1146" s="253"/>
      <c r="TYU1146" s="253"/>
      <c r="TYV1146" s="253"/>
      <c r="TYW1146" s="253"/>
      <c r="TYX1146" s="253"/>
      <c r="TYY1146" s="253"/>
      <c r="TYZ1146" s="253"/>
      <c r="TZA1146" s="253"/>
      <c r="TZB1146" s="253"/>
      <c r="TZC1146" s="253"/>
      <c r="TZD1146" s="253"/>
      <c r="TZE1146" s="253"/>
      <c r="TZF1146" s="253"/>
      <c r="TZG1146" s="253"/>
      <c r="TZH1146" s="253"/>
      <c r="TZI1146" s="253"/>
      <c r="TZJ1146" s="253"/>
      <c r="TZK1146" s="253"/>
      <c r="TZL1146" s="253"/>
      <c r="TZM1146" s="253"/>
      <c r="TZN1146" s="253"/>
      <c r="TZO1146" s="253"/>
      <c r="TZP1146" s="253"/>
      <c r="TZQ1146" s="253"/>
      <c r="TZR1146" s="253"/>
      <c r="TZS1146" s="253"/>
      <c r="TZT1146" s="253"/>
      <c r="TZU1146" s="253"/>
      <c r="TZV1146" s="253"/>
      <c r="TZW1146" s="253"/>
      <c r="TZX1146" s="253"/>
      <c r="TZY1146" s="253"/>
      <c r="TZZ1146" s="253"/>
      <c r="UAA1146" s="253"/>
      <c r="UAB1146" s="253"/>
      <c r="UAC1146" s="253"/>
      <c r="UAD1146" s="253"/>
      <c r="UAE1146" s="253"/>
      <c r="UAF1146" s="253"/>
      <c r="UAG1146" s="253"/>
      <c r="UAH1146" s="253"/>
      <c r="UAI1146" s="253"/>
      <c r="UAJ1146" s="253"/>
      <c r="UAK1146" s="253"/>
      <c r="UAL1146" s="253"/>
      <c r="UAM1146" s="253"/>
      <c r="UAN1146" s="253"/>
      <c r="UAO1146" s="253"/>
      <c r="UAP1146" s="253"/>
      <c r="UAQ1146" s="253"/>
      <c r="UAR1146" s="253"/>
      <c r="UAS1146" s="253"/>
      <c r="UAT1146" s="253"/>
      <c r="UAU1146" s="253"/>
      <c r="UAV1146" s="253"/>
      <c r="UAW1146" s="253"/>
      <c r="UAX1146" s="253"/>
      <c r="UAY1146" s="253"/>
      <c r="UAZ1146" s="253"/>
      <c r="UBA1146" s="253"/>
      <c r="UBB1146" s="253"/>
      <c r="UBC1146" s="253"/>
      <c r="UBD1146" s="253"/>
      <c r="UBE1146" s="253"/>
      <c r="UBF1146" s="253"/>
      <c r="UBG1146" s="253"/>
      <c r="UBH1146" s="253"/>
      <c r="UBI1146" s="253"/>
      <c r="UBJ1146" s="253"/>
      <c r="UBK1146" s="253"/>
      <c r="UBL1146" s="253"/>
      <c r="UBM1146" s="253"/>
      <c r="UBN1146" s="253"/>
      <c r="UBO1146" s="253"/>
      <c r="UBP1146" s="253"/>
      <c r="UBQ1146" s="253"/>
      <c r="UBR1146" s="253"/>
      <c r="UBS1146" s="253"/>
      <c r="UBT1146" s="253"/>
      <c r="UBU1146" s="253"/>
      <c r="UBV1146" s="253"/>
      <c r="UBW1146" s="253"/>
      <c r="UBX1146" s="253"/>
      <c r="UBY1146" s="253"/>
      <c r="UBZ1146" s="253"/>
      <c r="UCA1146" s="253"/>
      <c r="UCB1146" s="253"/>
      <c r="UCC1146" s="253"/>
      <c r="UCD1146" s="253"/>
      <c r="UCE1146" s="253"/>
      <c r="UCF1146" s="253"/>
      <c r="UCG1146" s="253"/>
      <c r="UCH1146" s="253"/>
      <c r="UCI1146" s="253"/>
      <c r="UCJ1146" s="253"/>
      <c r="UCK1146" s="253"/>
      <c r="UCL1146" s="253"/>
      <c r="UCM1146" s="253"/>
      <c r="UCN1146" s="253"/>
      <c r="UCO1146" s="253"/>
      <c r="UCP1146" s="253"/>
      <c r="UCQ1146" s="253"/>
      <c r="UCR1146" s="253"/>
      <c r="UCS1146" s="253"/>
      <c r="UCT1146" s="253"/>
      <c r="UCU1146" s="253"/>
      <c r="UCV1146" s="253"/>
      <c r="UCW1146" s="253"/>
      <c r="UCX1146" s="253"/>
      <c r="UCY1146" s="253"/>
      <c r="UCZ1146" s="253"/>
      <c r="UDA1146" s="253"/>
      <c r="UDB1146" s="253"/>
      <c r="UDC1146" s="253"/>
      <c r="UDD1146" s="253"/>
      <c r="UDE1146" s="253"/>
      <c r="UDF1146" s="253"/>
      <c r="UDG1146" s="253"/>
      <c r="UDH1146" s="253"/>
      <c r="UDI1146" s="253"/>
      <c r="UDJ1146" s="253"/>
      <c r="UDK1146" s="253"/>
      <c r="UDL1146" s="253"/>
      <c r="UDM1146" s="253"/>
      <c r="UDN1146" s="253"/>
      <c r="UDO1146" s="253"/>
      <c r="UDP1146" s="253"/>
      <c r="UDQ1146" s="253"/>
      <c r="UDR1146" s="253"/>
      <c r="UDS1146" s="253"/>
      <c r="UDT1146" s="253"/>
      <c r="UDU1146" s="253"/>
      <c r="UDV1146" s="253"/>
      <c r="UDW1146" s="253"/>
      <c r="UDX1146" s="253"/>
      <c r="UDY1146" s="253"/>
      <c r="UDZ1146" s="253"/>
      <c r="UEA1146" s="253"/>
      <c r="UEB1146" s="253"/>
      <c r="UEC1146" s="253"/>
      <c r="UED1146" s="253"/>
      <c r="UEE1146" s="253"/>
      <c r="UEF1146" s="253"/>
      <c r="UEG1146" s="253"/>
      <c r="UEH1146" s="253"/>
      <c r="UEI1146" s="253"/>
      <c r="UEJ1146" s="253"/>
      <c r="UEK1146" s="253"/>
      <c r="UEL1146" s="253"/>
      <c r="UEM1146" s="253"/>
      <c r="UEN1146" s="253"/>
      <c r="UEO1146" s="253"/>
      <c r="UEP1146" s="253"/>
      <c r="UEQ1146" s="253"/>
      <c r="UER1146" s="253"/>
      <c r="UES1146" s="253"/>
      <c r="UET1146" s="253"/>
      <c r="UEU1146" s="253"/>
      <c r="UEV1146" s="253"/>
      <c r="UEW1146" s="253"/>
      <c r="UEX1146" s="253"/>
      <c r="UEY1146" s="253"/>
      <c r="UEZ1146" s="253"/>
      <c r="UFA1146" s="253"/>
      <c r="UFB1146" s="253"/>
      <c r="UFC1146" s="253"/>
      <c r="UFD1146" s="253"/>
      <c r="UFE1146" s="253"/>
      <c r="UFF1146" s="253"/>
      <c r="UFG1146" s="253"/>
      <c r="UFH1146" s="253"/>
      <c r="UFI1146" s="253"/>
      <c r="UFJ1146" s="253"/>
      <c r="UFK1146" s="253"/>
      <c r="UFL1146" s="253"/>
      <c r="UFM1146" s="253"/>
      <c r="UFN1146" s="253"/>
      <c r="UFO1146" s="253"/>
      <c r="UFP1146" s="253"/>
      <c r="UFQ1146" s="253"/>
      <c r="UFR1146" s="253"/>
      <c r="UFS1146" s="253"/>
      <c r="UFT1146" s="253"/>
      <c r="UFU1146" s="253"/>
      <c r="UFV1146" s="253"/>
      <c r="UFW1146" s="253"/>
      <c r="UFX1146" s="253"/>
      <c r="UFY1146" s="253"/>
      <c r="UFZ1146" s="253"/>
      <c r="UGA1146" s="253"/>
      <c r="UGB1146" s="253"/>
      <c r="UGC1146" s="253"/>
      <c r="UGD1146" s="253"/>
      <c r="UGE1146" s="253"/>
      <c r="UGF1146" s="253"/>
      <c r="UGG1146" s="253"/>
      <c r="UGH1146" s="253"/>
      <c r="UGI1146" s="253"/>
      <c r="UGJ1146" s="253"/>
      <c r="UGK1146" s="253"/>
      <c r="UGL1146" s="253"/>
      <c r="UGM1146" s="253"/>
      <c r="UGN1146" s="253"/>
      <c r="UGO1146" s="253"/>
      <c r="UGP1146" s="253"/>
      <c r="UGQ1146" s="253"/>
      <c r="UGR1146" s="253"/>
      <c r="UGS1146" s="253"/>
      <c r="UGT1146" s="253"/>
      <c r="UGU1146" s="253"/>
      <c r="UGV1146" s="253"/>
      <c r="UGW1146" s="253"/>
      <c r="UGX1146" s="253"/>
      <c r="UGY1146" s="253"/>
      <c r="UGZ1146" s="253"/>
      <c r="UHA1146" s="253"/>
      <c r="UHB1146" s="253"/>
      <c r="UHC1146" s="253"/>
      <c r="UHD1146" s="253"/>
      <c r="UHE1146" s="253"/>
      <c r="UHF1146" s="253"/>
      <c r="UHG1146" s="253"/>
      <c r="UHH1146" s="253"/>
      <c r="UHI1146" s="253"/>
      <c r="UHJ1146" s="253"/>
      <c r="UHK1146" s="253"/>
      <c r="UHL1146" s="253"/>
      <c r="UHM1146" s="253"/>
      <c r="UHN1146" s="253"/>
      <c r="UHO1146" s="253"/>
      <c r="UHP1146" s="253"/>
      <c r="UHQ1146" s="253"/>
      <c r="UHR1146" s="253"/>
      <c r="UHS1146" s="253"/>
      <c r="UHT1146" s="253"/>
      <c r="UHU1146" s="253"/>
      <c r="UHV1146" s="253"/>
      <c r="UHW1146" s="253"/>
      <c r="UHX1146" s="253"/>
      <c r="UHY1146" s="253"/>
      <c r="UHZ1146" s="253"/>
      <c r="UIA1146" s="253"/>
      <c r="UIB1146" s="253"/>
      <c r="UIC1146" s="253"/>
      <c r="UID1146" s="253"/>
      <c r="UIE1146" s="253"/>
      <c r="UIF1146" s="253"/>
      <c r="UIG1146" s="253"/>
      <c r="UIH1146" s="253"/>
      <c r="UII1146" s="253"/>
      <c r="UIJ1146" s="253"/>
      <c r="UIK1146" s="253"/>
      <c r="UIL1146" s="253"/>
      <c r="UIM1146" s="253"/>
      <c r="UIN1146" s="253"/>
      <c r="UIO1146" s="253"/>
      <c r="UIP1146" s="253"/>
      <c r="UIQ1146" s="253"/>
      <c r="UIR1146" s="253"/>
      <c r="UIS1146" s="253"/>
      <c r="UIT1146" s="253"/>
      <c r="UIU1146" s="253"/>
      <c r="UIV1146" s="253"/>
      <c r="UIW1146" s="253"/>
      <c r="UIX1146" s="253"/>
      <c r="UIY1146" s="253"/>
      <c r="UIZ1146" s="253"/>
      <c r="UJA1146" s="253"/>
      <c r="UJB1146" s="253"/>
      <c r="UJC1146" s="253"/>
      <c r="UJD1146" s="253"/>
      <c r="UJE1146" s="253"/>
      <c r="UJF1146" s="253"/>
      <c r="UJG1146" s="253"/>
      <c r="UJH1146" s="253"/>
      <c r="UJI1146" s="253"/>
      <c r="UJJ1146" s="253"/>
      <c r="UJK1146" s="253"/>
      <c r="UJL1146" s="253"/>
      <c r="UJM1146" s="253"/>
      <c r="UJN1146" s="253"/>
      <c r="UJO1146" s="253"/>
      <c r="UJP1146" s="253"/>
      <c r="UJQ1146" s="253"/>
      <c r="UJR1146" s="253"/>
      <c r="UJS1146" s="253"/>
      <c r="UJT1146" s="253"/>
      <c r="UJU1146" s="253"/>
      <c r="UJV1146" s="253"/>
      <c r="UJW1146" s="253"/>
      <c r="UJX1146" s="253"/>
      <c r="UJY1146" s="253"/>
      <c r="UJZ1146" s="253"/>
      <c r="UKA1146" s="253"/>
      <c r="UKB1146" s="253"/>
      <c r="UKC1146" s="253"/>
      <c r="UKD1146" s="253"/>
      <c r="UKE1146" s="253"/>
      <c r="UKF1146" s="253"/>
      <c r="UKG1146" s="253"/>
      <c r="UKH1146" s="253"/>
      <c r="UKI1146" s="253"/>
      <c r="UKJ1146" s="253"/>
      <c r="UKK1146" s="253"/>
      <c r="UKL1146" s="253"/>
      <c r="UKM1146" s="253"/>
      <c r="UKN1146" s="253"/>
      <c r="UKO1146" s="253"/>
      <c r="UKP1146" s="253"/>
      <c r="UKQ1146" s="253"/>
      <c r="UKR1146" s="253"/>
      <c r="UKS1146" s="253"/>
      <c r="UKT1146" s="253"/>
      <c r="UKU1146" s="253"/>
      <c r="UKV1146" s="253"/>
      <c r="UKW1146" s="253"/>
      <c r="UKX1146" s="253"/>
      <c r="UKY1146" s="253"/>
      <c r="UKZ1146" s="253"/>
      <c r="ULA1146" s="253"/>
      <c r="ULB1146" s="253"/>
      <c r="ULC1146" s="253"/>
      <c r="ULD1146" s="253"/>
      <c r="ULE1146" s="253"/>
      <c r="ULF1146" s="253"/>
      <c r="ULG1146" s="253"/>
      <c r="ULH1146" s="253"/>
      <c r="ULI1146" s="253"/>
      <c r="ULJ1146" s="253"/>
      <c r="ULK1146" s="253"/>
      <c r="ULL1146" s="253"/>
      <c r="ULM1146" s="253"/>
      <c r="ULN1146" s="253"/>
      <c r="ULO1146" s="253"/>
      <c r="ULP1146" s="253"/>
      <c r="ULQ1146" s="253"/>
      <c r="ULR1146" s="253"/>
      <c r="ULS1146" s="253"/>
      <c r="ULT1146" s="253"/>
      <c r="ULU1146" s="253"/>
      <c r="ULV1146" s="253"/>
      <c r="ULW1146" s="253"/>
      <c r="ULX1146" s="253"/>
      <c r="ULY1146" s="253"/>
      <c r="ULZ1146" s="253"/>
      <c r="UMA1146" s="253"/>
      <c r="UMB1146" s="253"/>
      <c r="UMC1146" s="253"/>
      <c r="UMD1146" s="253"/>
      <c r="UME1146" s="253"/>
      <c r="UMF1146" s="253"/>
      <c r="UMG1146" s="253"/>
      <c r="UMH1146" s="253"/>
      <c r="UMI1146" s="253"/>
      <c r="UMJ1146" s="253"/>
      <c r="UMK1146" s="253"/>
      <c r="UML1146" s="253"/>
      <c r="UMM1146" s="253"/>
      <c r="UMN1146" s="253"/>
      <c r="UMO1146" s="253"/>
      <c r="UMP1146" s="253"/>
      <c r="UMQ1146" s="253"/>
      <c r="UMR1146" s="253"/>
      <c r="UMS1146" s="253"/>
      <c r="UMT1146" s="253"/>
      <c r="UMU1146" s="253"/>
      <c r="UMV1146" s="253"/>
      <c r="UMW1146" s="253"/>
      <c r="UMX1146" s="253"/>
      <c r="UMY1146" s="253"/>
      <c r="UMZ1146" s="253"/>
      <c r="UNA1146" s="253"/>
      <c r="UNB1146" s="253"/>
      <c r="UNC1146" s="253"/>
      <c r="UND1146" s="253"/>
      <c r="UNE1146" s="253"/>
      <c r="UNF1146" s="253"/>
      <c r="UNG1146" s="253"/>
      <c r="UNH1146" s="253"/>
      <c r="UNI1146" s="253"/>
      <c r="UNJ1146" s="253"/>
      <c r="UNK1146" s="253"/>
      <c r="UNL1146" s="253"/>
      <c r="UNM1146" s="253"/>
      <c r="UNN1146" s="253"/>
      <c r="UNO1146" s="253"/>
      <c r="UNP1146" s="253"/>
      <c r="UNQ1146" s="253"/>
      <c r="UNR1146" s="253"/>
      <c r="UNS1146" s="253"/>
      <c r="UNT1146" s="253"/>
      <c r="UNU1146" s="253"/>
      <c r="UNV1146" s="253"/>
      <c r="UNW1146" s="253"/>
      <c r="UNX1146" s="253"/>
      <c r="UNY1146" s="253"/>
      <c r="UNZ1146" s="253"/>
      <c r="UOA1146" s="253"/>
      <c r="UOB1146" s="253"/>
      <c r="UOC1146" s="253"/>
      <c r="UOD1146" s="253"/>
      <c r="UOE1146" s="253"/>
      <c r="UOF1146" s="253"/>
      <c r="UOG1146" s="253"/>
      <c r="UOH1146" s="253"/>
      <c r="UOI1146" s="253"/>
      <c r="UOJ1146" s="253"/>
      <c r="UOK1146" s="253"/>
      <c r="UOL1146" s="253"/>
      <c r="UOM1146" s="253"/>
      <c r="UON1146" s="253"/>
      <c r="UOO1146" s="253"/>
      <c r="UOP1146" s="253"/>
      <c r="UOQ1146" s="253"/>
      <c r="UOR1146" s="253"/>
      <c r="UOS1146" s="253"/>
      <c r="UOT1146" s="253"/>
      <c r="UOU1146" s="253"/>
      <c r="UOV1146" s="253"/>
      <c r="UOW1146" s="253"/>
      <c r="UOX1146" s="253"/>
      <c r="UOY1146" s="253"/>
      <c r="UOZ1146" s="253"/>
      <c r="UPA1146" s="253"/>
      <c r="UPB1146" s="253"/>
      <c r="UPC1146" s="253"/>
      <c r="UPD1146" s="253"/>
      <c r="UPE1146" s="253"/>
      <c r="UPF1146" s="253"/>
      <c r="UPG1146" s="253"/>
      <c r="UPH1146" s="253"/>
      <c r="UPI1146" s="253"/>
      <c r="UPJ1146" s="253"/>
      <c r="UPK1146" s="253"/>
      <c r="UPL1146" s="253"/>
      <c r="UPM1146" s="253"/>
      <c r="UPN1146" s="253"/>
      <c r="UPO1146" s="253"/>
      <c r="UPP1146" s="253"/>
      <c r="UPQ1146" s="253"/>
      <c r="UPR1146" s="253"/>
      <c r="UPS1146" s="253"/>
      <c r="UPT1146" s="253"/>
      <c r="UPU1146" s="253"/>
      <c r="UPV1146" s="253"/>
      <c r="UPW1146" s="253"/>
      <c r="UPX1146" s="253"/>
      <c r="UPY1146" s="253"/>
      <c r="UPZ1146" s="253"/>
      <c r="UQA1146" s="253"/>
      <c r="UQB1146" s="253"/>
      <c r="UQC1146" s="253"/>
      <c r="UQD1146" s="253"/>
      <c r="UQE1146" s="253"/>
      <c r="UQF1146" s="253"/>
      <c r="UQG1146" s="253"/>
      <c r="UQH1146" s="253"/>
      <c r="UQI1146" s="253"/>
      <c r="UQJ1146" s="253"/>
      <c r="UQK1146" s="253"/>
      <c r="UQL1146" s="253"/>
      <c r="UQM1146" s="253"/>
      <c r="UQN1146" s="253"/>
      <c r="UQO1146" s="253"/>
      <c r="UQP1146" s="253"/>
      <c r="UQQ1146" s="253"/>
      <c r="UQR1146" s="253"/>
      <c r="UQS1146" s="253"/>
      <c r="UQT1146" s="253"/>
      <c r="UQU1146" s="253"/>
      <c r="UQV1146" s="253"/>
      <c r="UQW1146" s="253"/>
      <c r="UQX1146" s="253"/>
      <c r="UQY1146" s="253"/>
      <c r="UQZ1146" s="253"/>
      <c r="URA1146" s="253"/>
      <c r="URB1146" s="253"/>
      <c r="URC1146" s="253"/>
      <c r="URD1146" s="253"/>
      <c r="URE1146" s="253"/>
      <c r="URF1146" s="253"/>
      <c r="URG1146" s="253"/>
      <c r="URH1146" s="253"/>
      <c r="URI1146" s="253"/>
      <c r="URJ1146" s="253"/>
      <c r="URK1146" s="253"/>
      <c r="URL1146" s="253"/>
      <c r="URM1146" s="253"/>
      <c r="URN1146" s="253"/>
      <c r="URO1146" s="253"/>
      <c r="URP1146" s="253"/>
      <c r="URQ1146" s="253"/>
      <c r="URR1146" s="253"/>
      <c r="URS1146" s="253"/>
      <c r="URT1146" s="253"/>
      <c r="URU1146" s="253"/>
      <c r="URV1146" s="253"/>
      <c r="URW1146" s="253"/>
      <c r="URX1146" s="253"/>
      <c r="URY1146" s="253"/>
      <c r="URZ1146" s="253"/>
      <c r="USA1146" s="253"/>
      <c r="USB1146" s="253"/>
      <c r="USC1146" s="253"/>
      <c r="USD1146" s="253"/>
      <c r="USE1146" s="253"/>
      <c r="USF1146" s="253"/>
      <c r="USG1146" s="253"/>
      <c r="USH1146" s="253"/>
      <c r="USI1146" s="253"/>
      <c r="USJ1146" s="253"/>
      <c r="USK1146" s="253"/>
      <c r="USL1146" s="253"/>
      <c r="USM1146" s="253"/>
      <c r="USN1146" s="253"/>
      <c r="USO1146" s="253"/>
      <c r="USP1146" s="253"/>
      <c r="USQ1146" s="253"/>
      <c r="USR1146" s="253"/>
      <c r="USS1146" s="253"/>
      <c r="UST1146" s="253"/>
      <c r="USU1146" s="253"/>
      <c r="USV1146" s="253"/>
      <c r="USW1146" s="253"/>
      <c r="USX1146" s="253"/>
      <c r="USY1146" s="253"/>
      <c r="USZ1146" s="253"/>
      <c r="UTA1146" s="253"/>
      <c r="UTB1146" s="253"/>
      <c r="UTC1146" s="253"/>
      <c r="UTD1146" s="253"/>
      <c r="UTE1146" s="253"/>
      <c r="UTF1146" s="253"/>
      <c r="UTG1146" s="253"/>
      <c r="UTH1146" s="253"/>
      <c r="UTI1146" s="253"/>
      <c r="UTJ1146" s="253"/>
      <c r="UTK1146" s="253"/>
      <c r="UTL1146" s="253"/>
      <c r="UTM1146" s="253"/>
      <c r="UTN1146" s="253"/>
      <c r="UTO1146" s="253"/>
      <c r="UTP1146" s="253"/>
      <c r="UTQ1146" s="253"/>
      <c r="UTR1146" s="253"/>
      <c r="UTS1146" s="253"/>
      <c r="UTT1146" s="253"/>
      <c r="UTU1146" s="253"/>
      <c r="UTV1146" s="253"/>
      <c r="UTW1146" s="253"/>
      <c r="UTX1146" s="253"/>
      <c r="UTY1146" s="253"/>
      <c r="UTZ1146" s="253"/>
      <c r="UUA1146" s="253"/>
      <c r="UUB1146" s="253"/>
      <c r="UUC1146" s="253"/>
      <c r="UUD1146" s="253"/>
      <c r="UUE1146" s="253"/>
      <c r="UUF1146" s="253"/>
      <c r="UUG1146" s="253"/>
      <c r="UUH1146" s="253"/>
      <c r="UUI1146" s="253"/>
      <c r="UUJ1146" s="253"/>
      <c r="UUK1146" s="253"/>
      <c r="UUL1146" s="253"/>
      <c r="UUM1146" s="253"/>
      <c r="UUN1146" s="253"/>
      <c r="UUO1146" s="253"/>
      <c r="UUP1146" s="253"/>
      <c r="UUQ1146" s="253"/>
      <c r="UUR1146" s="253"/>
      <c r="UUS1146" s="253"/>
      <c r="UUT1146" s="253"/>
      <c r="UUU1146" s="253"/>
      <c r="UUV1146" s="253"/>
      <c r="UUW1146" s="253"/>
      <c r="UUX1146" s="253"/>
      <c r="UUY1146" s="253"/>
      <c r="UUZ1146" s="253"/>
      <c r="UVA1146" s="253"/>
      <c r="UVB1146" s="253"/>
      <c r="UVC1146" s="253"/>
      <c r="UVD1146" s="253"/>
      <c r="UVE1146" s="253"/>
      <c r="UVF1146" s="253"/>
      <c r="UVG1146" s="253"/>
      <c r="UVH1146" s="253"/>
      <c r="UVI1146" s="253"/>
      <c r="UVJ1146" s="253"/>
      <c r="UVK1146" s="253"/>
      <c r="UVL1146" s="253"/>
      <c r="UVM1146" s="253"/>
      <c r="UVN1146" s="253"/>
      <c r="UVO1146" s="253"/>
      <c r="UVP1146" s="253"/>
      <c r="UVQ1146" s="253"/>
      <c r="UVR1146" s="253"/>
      <c r="UVS1146" s="253"/>
      <c r="UVT1146" s="253"/>
      <c r="UVU1146" s="253"/>
      <c r="UVV1146" s="253"/>
      <c r="UVW1146" s="253"/>
      <c r="UVX1146" s="253"/>
      <c r="UVY1146" s="253"/>
      <c r="UVZ1146" s="253"/>
      <c r="UWA1146" s="253"/>
      <c r="UWB1146" s="253"/>
      <c r="UWC1146" s="253"/>
      <c r="UWD1146" s="253"/>
      <c r="UWE1146" s="253"/>
      <c r="UWF1146" s="253"/>
      <c r="UWG1146" s="253"/>
      <c r="UWH1146" s="253"/>
      <c r="UWI1146" s="253"/>
      <c r="UWJ1146" s="253"/>
      <c r="UWK1146" s="253"/>
      <c r="UWL1146" s="253"/>
      <c r="UWM1146" s="253"/>
      <c r="UWN1146" s="253"/>
      <c r="UWO1146" s="253"/>
      <c r="UWP1146" s="253"/>
      <c r="UWQ1146" s="253"/>
      <c r="UWR1146" s="253"/>
      <c r="UWS1146" s="253"/>
      <c r="UWT1146" s="253"/>
      <c r="UWU1146" s="253"/>
      <c r="UWV1146" s="253"/>
      <c r="UWW1146" s="253"/>
      <c r="UWX1146" s="253"/>
      <c r="UWY1146" s="253"/>
      <c r="UWZ1146" s="253"/>
      <c r="UXA1146" s="253"/>
      <c r="UXB1146" s="253"/>
      <c r="UXC1146" s="253"/>
      <c r="UXD1146" s="253"/>
      <c r="UXE1146" s="253"/>
      <c r="UXF1146" s="253"/>
      <c r="UXG1146" s="253"/>
      <c r="UXH1146" s="253"/>
      <c r="UXI1146" s="253"/>
      <c r="UXJ1146" s="253"/>
      <c r="UXK1146" s="253"/>
      <c r="UXL1146" s="253"/>
      <c r="UXM1146" s="253"/>
      <c r="UXN1146" s="253"/>
      <c r="UXO1146" s="253"/>
      <c r="UXP1146" s="253"/>
      <c r="UXQ1146" s="253"/>
      <c r="UXR1146" s="253"/>
      <c r="UXS1146" s="253"/>
      <c r="UXT1146" s="253"/>
      <c r="UXU1146" s="253"/>
      <c r="UXV1146" s="253"/>
      <c r="UXW1146" s="253"/>
      <c r="UXX1146" s="253"/>
      <c r="UXY1146" s="253"/>
      <c r="UXZ1146" s="253"/>
      <c r="UYA1146" s="253"/>
      <c r="UYB1146" s="253"/>
      <c r="UYC1146" s="253"/>
      <c r="UYD1146" s="253"/>
      <c r="UYE1146" s="253"/>
      <c r="UYF1146" s="253"/>
      <c r="UYG1146" s="253"/>
      <c r="UYH1146" s="253"/>
      <c r="UYI1146" s="253"/>
      <c r="UYJ1146" s="253"/>
      <c r="UYK1146" s="253"/>
      <c r="UYL1146" s="253"/>
      <c r="UYM1146" s="253"/>
      <c r="UYN1146" s="253"/>
      <c r="UYO1146" s="253"/>
      <c r="UYP1146" s="253"/>
      <c r="UYQ1146" s="253"/>
      <c r="UYR1146" s="253"/>
      <c r="UYS1146" s="253"/>
      <c r="UYT1146" s="253"/>
      <c r="UYU1146" s="253"/>
      <c r="UYV1146" s="253"/>
      <c r="UYW1146" s="253"/>
      <c r="UYX1146" s="253"/>
      <c r="UYY1146" s="253"/>
      <c r="UYZ1146" s="253"/>
      <c r="UZA1146" s="253"/>
      <c r="UZB1146" s="253"/>
      <c r="UZC1146" s="253"/>
      <c r="UZD1146" s="253"/>
      <c r="UZE1146" s="253"/>
      <c r="UZF1146" s="253"/>
      <c r="UZG1146" s="253"/>
      <c r="UZH1146" s="253"/>
      <c r="UZI1146" s="253"/>
      <c r="UZJ1146" s="253"/>
      <c r="UZK1146" s="253"/>
      <c r="UZL1146" s="253"/>
      <c r="UZM1146" s="253"/>
      <c r="UZN1146" s="253"/>
      <c r="UZO1146" s="253"/>
      <c r="UZP1146" s="253"/>
      <c r="UZQ1146" s="253"/>
      <c r="UZR1146" s="253"/>
      <c r="UZS1146" s="253"/>
      <c r="UZT1146" s="253"/>
      <c r="UZU1146" s="253"/>
      <c r="UZV1146" s="253"/>
      <c r="UZW1146" s="253"/>
      <c r="UZX1146" s="253"/>
      <c r="UZY1146" s="253"/>
      <c r="UZZ1146" s="253"/>
      <c r="VAA1146" s="253"/>
      <c r="VAB1146" s="253"/>
      <c r="VAC1146" s="253"/>
      <c r="VAD1146" s="253"/>
      <c r="VAE1146" s="253"/>
      <c r="VAF1146" s="253"/>
      <c r="VAG1146" s="253"/>
      <c r="VAH1146" s="253"/>
      <c r="VAI1146" s="253"/>
      <c r="VAJ1146" s="253"/>
      <c r="VAK1146" s="253"/>
      <c r="VAL1146" s="253"/>
      <c r="VAM1146" s="253"/>
      <c r="VAN1146" s="253"/>
      <c r="VAO1146" s="253"/>
      <c r="VAP1146" s="253"/>
      <c r="VAQ1146" s="253"/>
      <c r="VAR1146" s="253"/>
      <c r="VAS1146" s="253"/>
      <c r="VAT1146" s="253"/>
      <c r="VAU1146" s="253"/>
      <c r="VAV1146" s="253"/>
      <c r="VAW1146" s="253"/>
      <c r="VAX1146" s="253"/>
      <c r="VAY1146" s="253"/>
      <c r="VAZ1146" s="253"/>
      <c r="VBA1146" s="253"/>
      <c r="VBB1146" s="253"/>
      <c r="VBC1146" s="253"/>
      <c r="VBD1146" s="253"/>
      <c r="VBE1146" s="253"/>
      <c r="VBF1146" s="253"/>
      <c r="VBG1146" s="253"/>
      <c r="VBH1146" s="253"/>
      <c r="VBI1146" s="253"/>
      <c r="VBJ1146" s="253"/>
      <c r="VBK1146" s="253"/>
      <c r="VBL1146" s="253"/>
      <c r="VBM1146" s="253"/>
      <c r="VBN1146" s="253"/>
      <c r="VBO1146" s="253"/>
      <c r="VBP1146" s="253"/>
      <c r="VBQ1146" s="253"/>
      <c r="VBR1146" s="253"/>
      <c r="VBS1146" s="253"/>
      <c r="VBT1146" s="253"/>
      <c r="VBU1146" s="253"/>
      <c r="VBV1146" s="253"/>
      <c r="VBW1146" s="253"/>
      <c r="VBX1146" s="253"/>
      <c r="VBY1146" s="253"/>
      <c r="VBZ1146" s="253"/>
      <c r="VCA1146" s="253"/>
      <c r="VCB1146" s="253"/>
      <c r="VCC1146" s="253"/>
      <c r="VCD1146" s="253"/>
      <c r="VCE1146" s="253"/>
      <c r="VCF1146" s="253"/>
      <c r="VCG1146" s="253"/>
      <c r="VCH1146" s="253"/>
      <c r="VCI1146" s="253"/>
      <c r="VCJ1146" s="253"/>
      <c r="VCK1146" s="253"/>
      <c r="VCL1146" s="253"/>
      <c r="VCM1146" s="253"/>
      <c r="VCN1146" s="253"/>
      <c r="VCO1146" s="253"/>
      <c r="VCP1146" s="253"/>
      <c r="VCQ1146" s="253"/>
      <c r="VCR1146" s="253"/>
      <c r="VCS1146" s="253"/>
      <c r="VCT1146" s="253"/>
      <c r="VCU1146" s="253"/>
      <c r="VCV1146" s="253"/>
      <c r="VCW1146" s="253"/>
      <c r="VCX1146" s="253"/>
      <c r="VCY1146" s="253"/>
      <c r="VCZ1146" s="253"/>
      <c r="VDA1146" s="253"/>
      <c r="VDB1146" s="253"/>
      <c r="VDC1146" s="253"/>
      <c r="VDD1146" s="253"/>
      <c r="VDE1146" s="253"/>
      <c r="VDF1146" s="253"/>
      <c r="VDG1146" s="253"/>
      <c r="VDH1146" s="253"/>
      <c r="VDI1146" s="253"/>
      <c r="VDJ1146" s="253"/>
      <c r="VDK1146" s="253"/>
      <c r="VDL1146" s="253"/>
      <c r="VDM1146" s="253"/>
      <c r="VDN1146" s="253"/>
      <c r="VDO1146" s="253"/>
      <c r="VDP1146" s="253"/>
      <c r="VDQ1146" s="253"/>
      <c r="VDR1146" s="253"/>
      <c r="VDS1146" s="253"/>
      <c r="VDT1146" s="253"/>
      <c r="VDU1146" s="253"/>
      <c r="VDV1146" s="253"/>
      <c r="VDW1146" s="253"/>
      <c r="VDX1146" s="253"/>
      <c r="VDY1146" s="253"/>
      <c r="VDZ1146" s="253"/>
      <c r="VEA1146" s="253"/>
      <c r="VEB1146" s="253"/>
      <c r="VEC1146" s="253"/>
      <c r="VED1146" s="253"/>
      <c r="VEE1146" s="253"/>
      <c r="VEF1146" s="253"/>
      <c r="VEG1146" s="253"/>
      <c r="VEH1146" s="253"/>
      <c r="VEI1146" s="253"/>
      <c r="VEJ1146" s="253"/>
      <c r="VEK1146" s="253"/>
      <c r="VEL1146" s="253"/>
      <c r="VEM1146" s="253"/>
      <c r="VEN1146" s="253"/>
      <c r="VEO1146" s="253"/>
      <c r="VEP1146" s="253"/>
      <c r="VEQ1146" s="253"/>
      <c r="VER1146" s="253"/>
      <c r="VES1146" s="253"/>
      <c r="VET1146" s="253"/>
      <c r="VEU1146" s="253"/>
      <c r="VEV1146" s="253"/>
      <c r="VEW1146" s="253"/>
      <c r="VEX1146" s="253"/>
      <c r="VEY1146" s="253"/>
      <c r="VEZ1146" s="253"/>
      <c r="VFA1146" s="253"/>
      <c r="VFB1146" s="253"/>
      <c r="VFC1146" s="253"/>
      <c r="VFD1146" s="253"/>
      <c r="VFE1146" s="253"/>
      <c r="VFF1146" s="253"/>
      <c r="VFG1146" s="253"/>
      <c r="VFH1146" s="253"/>
      <c r="VFI1146" s="253"/>
      <c r="VFJ1146" s="253"/>
      <c r="VFK1146" s="253"/>
      <c r="VFL1146" s="253"/>
      <c r="VFM1146" s="253"/>
      <c r="VFN1146" s="253"/>
      <c r="VFO1146" s="253"/>
      <c r="VFP1146" s="253"/>
      <c r="VFQ1146" s="253"/>
      <c r="VFR1146" s="253"/>
      <c r="VFS1146" s="253"/>
      <c r="VFT1146" s="253"/>
      <c r="VFU1146" s="253"/>
      <c r="VFV1146" s="253"/>
      <c r="VFW1146" s="253"/>
      <c r="VFX1146" s="253"/>
      <c r="VFY1146" s="253"/>
      <c r="VFZ1146" s="253"/>
      <c r="VGA1146" s="253"/>
      <c r="VGB1146" s="253"/>
      <c r="VGC1146" s="253"/>
      <c r="VGD1146" s="253"/>
      <c r="VGE1146" s="253"/>
      <c r="VGF1146" s="253"/>
      <c r="VGG1146" s="253"/>
      <c r="VGH1146" s="253"/>
      <c r="VGI1146" s="253"/>
      <c r="VGJ1146" s="253"/>
      <c r="VGK1146" s="253"/>
      <c r="VGL1146" s="253"/>
      <c r="VGM1146" s="253"/>
      <c r="VGN1146" s="253"/>
      <c r="VGO1146" s="253"/>
      <c r="VGP1146" s="253"/>
      <c r="VGQ1146" s="253"/>
      <c r="VGR1146" s="253"/>
      <c r="VGS1146" s="253"/>
      <c r="VGT1146" s="253"/>
      <c r="VGU1146" s="253"/>
      <c r="VGV1146" s="253"/>
      <c r="VGW1146" s="253"/>
      <c r="VGX1146" s="253"/>
      <c r="VGY1146" s="253"/>
      <c r="VGZ1146" s="253"/>
      <c r="VHA1146" s="253"/>
      <c r="VHB1146" s="253"/>
      <c r="VHC1146" s="253"/>
      <c r="VHD1146" s="253"/>
      <c r="VHE1146" s="253"/>
      <c r="VHF1146" s="253"/>
      <c r="VHG1146" s="253"/>
      <c r="VHH1146" s="253"/>
      <c r="VHI1146" s="253"/>
      <c r="VHJ1146" s="253"/>
      <c r="VHK1146" s="253"/>
      <c r="VHL1146" s="253"/>
      <c r="VHM1146" s="253"/>
      <c r="VHN1146" s="253"/>
      <c r="VHO1146" s="253"/>
      <c r="VHP1146" s="253"/>
      <c r="VHQ1146" s="253"/>
      <c r="VHR1146" s="253"/>
      <c r="VHS1146" s="253"/>
      <c r="VHT1146" s="253"/>
      <c r="VHU1146" s="253"/>
      <c r="VHV1146" s="253"/>
      <c r="VHW1146" s="253"/>
      <c r="VHX1146" s="253"/>
      <c r="VHY1146" s="253"/>
      <c r="VHZ1146" s="253"/>
      <c r="VIA1146" s="253"/>
      <c r="VIB1146" s="253"/>
      <c r="VIC1146" s="253"/>
      <c r="VID1146" s="253"/>
      <c r="VIE1146" s="253"/>
      <c r="VIF1146" s="253"/>
      <c r="VIG1146" s="253"/>
      <c r="VIH1146" s="253"/>
      <c r="VII1146" s="253"/>
      <c r="VIJ1146" s="253"/>
      <c r="VIK1146" s="253"/>
      <c r="VIL1146" s="253"/>
      <c r="VIM1146" s="253"/>
      <c r="VIN1146" s="253"/>
      <c r="VIO1146" s="253"/>
      <c r="VIP1146" s="253"/>
      <c r="VIQ1146" s="253"/>
      <c r="VIR1146" s="253"/>
      <c r="VIS1146" s="253"/>
      <c r="VIT1146" s="253"/>
      <c r="VIU1146" s="253"/>
      <c r="VIV1146" s="253"/>
      <c r="VIW1146" s="253"/>
      <c r="VIX1146" s="253"/>
      <c r="VIY1146" s="253"/>
      <c r="VIZ1146" s="253"/>
      <c r="VJA1146" s="253"/>
      <c r="VJB1146" s="253"/>
      <c r="VJC1146" s="253"/>
      <c r="VJD1146" s="253"/>
      <c r="VJE1146" s="253"/>
      <c r="VJF1146" s="253"/>
      <c r="VJG1146" s="253"/>
      <c r="VJH1146" s="253"/>
      <c r="VJI1146" s="253"/>
      <c r="VJJ1146" s="253"/>
      <c r="VJK1146" s="253"/>
      <c r="VJL1146" s="253"/>
      <c r="VJM1146" s="253"/>
      <c r="VJN1146" s="253"/>
      <c r="VJO1146" s="253"/>
      <c r="VJP1146" s="253"/>
      <c r="VJQ1146" s="253"/>
      <c r="VJR1146" s="253"/>
      <c r="VJS1146" s="253"/>
      <c r="VJT1146" s="253"/>
      <c r="VJU1146" s="253"/>
      <c r="VJV1146" s="253"/>
      <c r="VJW1146" s="253"/>
      <c r="VJX1146" s="253"/>
      <c r="VJY1146" s="253"/>
      <c r="VJZ1146" s="253"/>
      <c r="VKA1146" s="253"/>
      <c r="VKB1146" s="253"/>
      <c r="VKC1146" s="253"/>
      <c r="VKD1146" s="253"/>
      <c r="VKE1146" s="253"/>
      <c r="VKF1146" s="253"/>
      <c r="VKG1146" s="253"/>
      <c r="VKH1146" s="253"/>
      <c r="VKI1146" s="253"/>
      <c r="VKJ1146" s="253"/>
      <c r="VKK1146" s="253"/>
      <c r="VKL1146" s="253"/>
      <c r="VKM1146" s="253"/>
      <c r="VKN1146" s="253"/>
      <c r="VKO1146" s="253"/>
      <c r="VKP1146" s="253"/>
      <c r="VKQ1146" s="253"/>
      <c r="VKR1146" s="253"/>
      <c r="VKS1146" s="253"/>
      <c r="VKT1146" s="253"/>
      <c r="VKU1146" s="253"/>
      <c r="VKV1146" s="253"/>
      <c r="VKW1146" s="253"/>
      <c r="VKX1146" s="253"/>
      <c r="VKY1146" s="253"/>
      <c r="VKZ1146" s="253"/>
      <c r="VLA1146" s="253"/>
      <c r="VLB1146" s="253"/>
      <c r="VLC1146" s="253"/>
      <c r="VLD1146" s="253"/>
      <c r="VLE1146" s="253"/>
      <c r="VLF1146" s="253"/>
      <c r="VLG1146" s="253"/>
      <c r="VLH1146" s="253"/>
      <c r="VLI1146" s="253"/>
      <c r="VLJ1146" s="253"/>
      <c r="VLK1146" s="253"/>
      <c r="VLL1146" s="253"/>
      <c r="VLM1146" s="253"/>
      <c r="VLN1146" s="253"/>
      <c r="VLO1146" s="253"/>
      <c r="VLP1146" s="253"/>
      <c r="VLQ1146" s="253"/>
      <c r="VLR1146" s="253"/>
      <c r="VLS1146" s="253"/>
      <c r="VLT1146" s="253"/>
      <c r="VLU1146" s="253"/>
      <c r="VLV1146" s="253"/>
      <c r="VLW1146" s="253"/>
      <c r="VLX1146" s="253"/>
      <c r="VLY1146" s="253"/>
      <c r="VLZ1146" s="253"/>
      <c r="VMA1146" s="253"/>
      <c r="VMB1146" s="253"/>
      <c r="VMC1146" s="253"/>
      <c r="VMD1146" s="253"/>
      <c r="VME1146" s="253"/>
      <c r="VMF1146" s="253"/>
      <c r="VMG1146" s="253"/>
      <c r="VMH1146" s="253"/>
      <c r="VMI1146" s="253"/>
      <c r="VMJ1146" s="253"/>
      <c r="VMK1146" s="253"/>
      <c r="VML1146" s="253"/>
      <c r="VMM1146" s="253"/>
      <c r="VMN1146" s="253"/>
      <c r="VMO1146" s="253"/>
      <c r="VMP1146" s="253"/>
      <c r="VMQ1146" s="253"/>
      <c r="VMR1146" s="253"/>
      <c r="VMS1146" s="253"/>
      <c r="VMT1146" s="253"/>
      <c r="VMU1146" s="253"/>
      <c r="VMV1146" s="253"/>
      <c r="VMW1146" s="253"/>
      <c r="VMX1146" s="253"/>
      <c r="VMY1146" s="253"/>
      <c r="VMZ1146" s="253"/>
      <c r="VNA1146" s="253"/>
      <c r="VNB1146" s="253"/>
      <c r="VNC1146" s="253"/>
      <c r="VND1146" s="253"/>
      <c r="VNE1146" s="253"/>
      <c r="VNF1146" s="253"/>
      <c r="VNG1146" s="253"/>
      <c r="VNH1146" s="253"/>
      <c r="VNI1146" s="253"/>
      <c r="VNJ1146" s="253"/>
      <c r="VNK1146" s="253"/>
      <c r="VNL1146" s="253"/>
      <c r="VNM1146" s="253"/>
      <c r="VNN1146" s="253"/>
      <c r="VNO1146" s="253"/>
      <c r="VNP1146" s="253"/>
      <c r="VNQ1146" s="253"/>
      <c r="VNR1146" s="253"/>
      <c r="VNS1146" s="253"/>
      <c r="VNT1146" s="253"/>
      <c r="VNU1146" s="253"/>
      <c r="VNV1146" s="253"/>
      <c r="VNW1146" s="253"/>
      <c r="VNX1146" s="253"/>
      <c r="VNY1146" s="253"/>
      <c r="VNZ1146" s="253"/>
      <c r="VOA1146" s="253"/>
      <c r="VOB1146" s="253"/>
      <c r="VOC1146" s="253"/>
      <c r="VOD1146" s="253"/>
      <c r="VOE1146" s="253"/>
      <c r="VOF1146" s="253"/>
      <c r="VOG1146" s="253"/>
      <c r="VOH1146" s="253"/>
      <c r="VOI1146" s="253"/>
      <c r="VOJ1146" s="253"/>
      <c r="VOK1146" s="253"/>
      <c r="VOL1146" s="253"/>
      <c r="VOM1146" s="253"/>
      <c r="VON1146" s="253"/>
      <c r="VOO1146" s="253"/>
      <c r="VOP1146" s="253"/>
      <c r="VOQ1146" s="253"/>
      <c r="VOR1146" s="253"/>
      <c r="VOS1146" s="253"/>
      <c r="VOT1146" s="253"/>
      <c r="VOU1146" s="253"/>
      <c r="VOV1146" s="253"/>
      <c r="VOW1146" s="253"/>
      <c r="VOX1146" s="253"/>
      <c r="VOY1146" s="253"/>
      <c r="VOZ1146" s="253"/>
      <c r="VPA1146" s="253"/>
      <c r="VPB1146" s="253"/>
      <c r="VPC1146" s="253"/>
      <c r="VPD1146" s="253"/>
      <c r="VPE1146" s="253"/>
      <c r="VPF1146" s="253"/>
      <c r="VPG1146" s="253"/>
      <c r="VPH1146" s="253"/>
      <c r="VPI1146" s="253"/>
      <c r="VPJ1146" s="253"/>
      <c r="VPK1146" s="253"/>
      <c r="VPL1146" s="253"/>
      <c r="VPM1146" s="253"/>
      <c r="VPN1146" s="253"/>
      <c r="VPO1146" s="253"/>
      <c r="VPP1146" s="253"/>
      <c r="VPQ1146" s="253"/>
      <c r="VPR1146" s="253"/>
      <c r="VPS1146" s="253"/>
      <c r="VPT1146" s="253"/>
      <c r="VPU1146" s="253"/>
      <c r="VPV1146" s="253"/>
      <c r="VPW1146" s="253"/>
      <c r="VPX1146" s="253"/>
      <c r="VPY1146" s="253"/>
      <c r="VPZ1146" s="253"/>
      <c r="VQA1146" s="253"/>
      <c r="VQB1146" s="253"/>
      <c r="VQC1146" s="253"/>
      <c r="VQD1146" s="253"/>
      <c r="VQE1146" s="253"/>
      <c r="VQF1146" s="253"/>
      <c r="VQG1146" s="253"/>
      <c r="VQH1146" s="253"/>
      <c r="VQI1146" s="253"/>
      <c r="VQJ1146" s="253"/>
      <c r="VQK1146" s="253"/>
      <c r="VQL1146" s="253"/>
      <c r="VQM1146" s="253"/>
      <c r="VQN1146" s="253"/>
      <c r="VQO1146" s="253"/>
      <c r="VQP1146" s="253"/>
      <c r="VQQ1146" s="253"/>
      <c r="VQR1146" s="253"/>
      <c r="VQS1146" s="253"/>
      <c r="VQT1146" s="253"/>
      <c r="VQU1146" s="253"/>
      <c r="VQV1146" s="253"/>
      <c r="VQW1146" s="253"/>
      <c r="VQX1146" s="253"/>
      <c r="VQY1146" s="253"/>
      <c r="VQZ1146" s="253"/>
      <c r="VRA1146" s="253"/>
      <c r="VRB1146" s="253"/>
      <c r="VRC1146" s="253"/>
      <c r="VRD1146" s="253"/>
      <c r="VRE1146" s="253"/>
      <c r="VRF1146" s="253"/>
      <c r="VRG1146" s="253"/>
      <c r="VRH1146" s="253"/>
      <c r="VRI1146" s="253"/>
      <c r="VRJ1146" s="253"/>
      <c r="VRK1146" s="253"/>
      <c r="VRL1146" s="253"/>
      <c r="VRM1146" s="253"/>
      <c r="VRN1146" s="253"/>
      <c r="VRO1146" s="253"/>
      <c r="VRP1146" s="253"/>
      <c r="VRQ1146" s="253"/>
      <c r="VRR1146" s="253"/>
      <c r="VRS1146" s="253"/>
      <c r="VRT1146" s="253"/>
      <c r="VRU1146" s="253"/>
      <c r="VRV1146" s="253"/>
      <c r="VRW1146" s="253"/>
      <c r="VRX1146" s="253"/>
      <c r="VRY1146" s="253"/>
      <c r="VRZ1146" s="253"/>
      <c r="VSA1146" s="253"/>
      <c r="VSB1146" s="253"/>
      <c r="VSC1146" s="253"/>
      <c r="VSD1146" s="253"/>
      <c r="VSE1146" s="253"/>
      <c r="VSF1146" s="253"/>
      <c r="VSG1146" s="253"/>
      <c r="VSH1146" s="253"/>
      <c r="VSI1146" s="253"/>
      <c r="VSJ1146" s="253"/>
      <c r="VSK1146" s="253"/>
      <c r="VSL1146" s="253"/>
      <c r="VSM1146" s="253"/>
      <c r="VSN1146" s="253"/>
      <c r="VSO1146" s="253"/>
      <c r="VSP1146" s="253"/>
      <c r="VSQ1146" s="253"/>
      <c r="VSR1146" s="253"/>
      <c r="VSS1146" s="253"/>
      <c r="VST1146" s="253"/>
      <c r="VSU1146" s="253"/>
      <c r="VSV1146" s="253"/>
      <c r="VSW1146" s="253"/>
      <c r="VSX1146" s="253"/>
      <c r="VSY1146" s="253"/>
      <c r="VSZ1146" s="253"/>
      <c r="VTA1146" s="253"/>
      <c r="VTB1146" s="253"/>
      <c r="VTC1146" s="253"/>
      <c r="VTD1146" s="253"/>
      <c r="VTE1146" s="253"/>
      <c r="VTF1146" s="253"/>
      <c r="VTG1146" s="253"/>
      <c r="VTH1146" s="253"/>
      <c r="VTI1146" s="253"/>
      <c r="VTJ1146" s="253"/>
      <c r="VTK1146" s="253"/>
      <c r="VTL1146" s="253"/>
      <c r="VTM1146" s="253"/>
      <c r="VTN1146" s="253"/>
      <c r="VTO1146" s="253"/>
      <c r="VTP1146" s="253"/>
      <c r="VTQ1146" s="253"/>
      <c r="VTR1146" s="253"/>
      <c r="VTS1146" s="253"/>
      <c r="VTT1146" s="253"/>
      <c r="VTU1146" s="253"/>
      <c r="VTV1146" s="253"/>
      <c r="VTW1146" s="253"/>
      <c r="VTX1146" s="253"/>
      <c r="VTY1146" s="253"/>
      <c r="VTZ1146" s="253"/>
      <c r="VUA1146" s="253"/>
      <c r="VUB1146" s="253"/>
      <c r="VUC1146" s="253"/>
      <c r="VUD1146" s="253"/>
      <c r="VUE1146" s="253"/>
      <c r="VUF1146" s="253"/>
      <c r="VUG1146" s="253"/>
      <c r="VUH1146" s="253"/>
      <c r="VUI1146" s="253"/>
      <c r="VUJ1146" s="253"/>
      <c r="VUK1146" s="253"/>
      <c r="VUL1146" s="253"/>
      <c r="VUM1146" s="253"/>
      <c r="VUN1146" s="253"/>
      <c r="VUO1146" s="253"/>
      <c r="VUP1146" s="253"/>
      <c r="VUQ1146" s="253"/>
      <c r="VUR1146" s="253"/>
      <c r="VUS1146" s="253"/>
      <c r="VUT1146" s="253"/>
      <c r="VUU1146" s="253"/>
      <c r="VUV1146" s="253"/>
      <c r="VUW1146" s="253"/>
      <c r="VUX1146" s="253"/>
      <c r="VUY1146" s="253"/>
      <c r="VUZ1146" s="253"/>
      <c r="VVA1146" s="253"/>
      <c r="VVB1146" s="253"/>
      <c r="VVC1146" s="253"/>
      <c r="VVD1146" s="253"/>
      <c r="VVE1146" s="253"/>
      <c r="VVF1146" s="253"/>
      <c r="VVG1146" s="253"/>
      <c r="VVH1146" s="253"/>
      <c r="VVI1146" s="253"/>
      <c r="VVJ1146" s="253"/>
      <c r="VVK1146" s="253"/>
      <c r="VVL1146" s="253"/>
      <c r="VVM1146" s="253"/>
      <c r="VVN1146" s="253"/>
      <c r="VVO1146" s="253"/>
      <c r="VVP1146" s="253"/>
      <c r="VVQ1146" s="253"/>
      <c r="VVR1146" s="253"/>
      <c r="VVS1146" s="253"/>
      <c r="VVT1146" s="253"/>
      <c r="VVU1146" s="253"/>
      <c r="VVV1146" s="253"/>
      <c r="VVW1146" s="253"/>
      <c r="VVX1146" s="253"/>
      <c r="VVY1146" s="253"/>
      <c r="VVZ1146" s="253"/>
      <c r="VWA1146" s="253"/>
      <c r="VWB1146" s="253"/>
      <c r="VWC1146" s="253"/>
      <c r="VWD1146" s="253"/>
      <c r="VWE1146" s="253"/>
      <c r="VWF1146" s="253"/>
      <c r="VWG1146" s="253"/>
      <c r="VWH1146" s="253"/>
      <c r="VWI1146" s="253"/>
      <c r="VWJ1146" s="253"/>
      <c r="VWK1146" s="253"/>
      <c r="VWL1146" s="253"/>
      <c r="VWM1146" s="253"/>
      <c r="VWN1146" s="253"/>
      <c r="VWO1146" s="253"/>
      <c r="VWP1146" s="253"/>
      <c r="VWQ1146" s="253"/>
      <c r="VWR1146" s="253"/>
      <c r="VWS1146" s="253"/>
      <c r="VWT1146" s="253"/>
      <c r="VWU1146" s="253"/>
      <c r="VWV1146" s="253"/>
      <c r="VWW1146" s="253"/>
      <c r="VWX1146" s="253"/>
      <c r="VWY1146" s="253"/>
      <c r="VWZ1146" s="253"/>
      <c r="VXA1146" s="253"/>
      <c r="VXB1146" s="253"/>
      <c r="VXC1146" s="253"/>
      <c r="VXD1146" s="253"/>
      <c r="VXE1146" s="253"/>
      <c r="VXF1146" s="253"/>
      <c r="VXG1146" s="253"/>
      <c r="VXH1146" s="253"/>
      <c r="VXI1146" s="253"/>
      <c r="VXJ1146" s="253"/>
      <c r="VXK1146" s="253"/>
      <c r="VXL1146" s="253"/>
      <c r="VXM1146" s="253"/>
      <c r="VXN1146" s="253"/>
      <c r="VXO1146" s="253"/>
      <c r="VXP1146" s="253"/>
      <c r="VXQ1146" s="253"/>
      <c r="VXR1146" s="253"/>
      <c r="VXS1146" s="253"/>
      <c r="VXT1146" s="253"/>
      <c r="VXU1146" s="253"/>
      <c r="VXV1146" s="253"/>
      <c r="VXW1146" s="253"/>
      <c r="VXX1146" s="253"/>
      <c r="VXY1146" s="253"/>
      <c r="VXZ1146" s="253"/>
      <c r="VYA1146" s="253"/>
      <c r="VYB1146" s="253"/>
      <c r="VYC1146" s="253"/>
      <c r="VYD1146" s="253"/>
      <c r="VYE1146" s="253"/>
      <c r="VYF1146" s="253"/>
      <c r="VYG1146" s="253"/>
      <c r="VYH1146" s="253"/>
      <c r="VYI1146" s="253"/>
      <c r="VYJ1146" s="253"/>
      <c r="VYK1146" s="253"/>
      <c r="VYL1146" s="253"/>
      <c r="VYM1146" s="253"/>
      <c r="VYN1146" s="253"/>
      <c r="VYO1146" s="253"/>
      <c r="VYP1146" s="253"/>
      <c r="VYQ1146" s="253"/>
      <c r="VYR1146" s="253"/>
      <c r="VYS1146" s="253"/>
      <c r="VYT1146" s="253"/>
      <c r="VYU1146" s="253"/>
      <c r="VYV1146" s="253"/>
      <c r="VYW1146" s="253"/>
      <c r="VYX1146" s="253"/>
      <c r="VYY1146" s="253"/>
      <c r="VYZ1146" s="253"/>
      <c r="VZA1146" s="253"/>
      <c r="VZB1146" s="253"/>
      <c r="VZC1146" s="253"/>
      <c r="VZD1146" s="253"/>
      <c r="VZE1146" s="253"/>
      <c r="VZF1146" s="253"/>
      <c r="VZG1146" s="253"/>
      <c r="VZH1146" s="253"/>
      <c r="VZI1146" s="253"/>
      <c r="VZJ1146" s="253"/>
      <c r="VZK1146" s="253"/>
      <c r="VZL1146" s="253"/>
      <c r="VZM1146" s="253"/>
      <c r="VZN1146" s="253"/>
      <c r="VZO1146" s="253"/>
      <c r="VZP1146" s="253"/>
      <c r="VZQ1146" s="253"/>
      <c r="VZR1146" s="253"/>
      <c r="VZS1146" s="253"/>
      <c r="VZT1146" s="253"/>
      <c r="VZU1146" s="253"/>
      <c r="VZV1146" s="253"/>
      <c r="VZW1146" s="253"/>
      <c r="VZX1146" s="253"/>
      <c r="VZY1146" s="253"/>
      <c r="VZZ1146" s="253"/>
      <c r="WAA1146" s="253"/>
      <c r="WAB1146" s="253"/>
      <c r="WAC1146" s="253"/>
      <c r="WAD1146" s="253"/>
      <c r="WAE1146" s="253"/>
      <c r="WAF1146" s="253"/>
      <c r="WAG1146" s="253"/>
      <c r="WAH1146" s="253"/>
      <c r="WAI1146" s="253"/>
      <c r="WAJ1146" s="253"/>
      <c r="WAK1146" s="253"/>
      <c r="WAL1146" s="253"/>
      <c r="WAM1146" s="253"/>
      <c r="WAN1146" s="253"/>
      <c r="WAO1146" s="253"/>
      <c r="WAP1146" s="253"/>
      <c r="WAQ1146" s="253"/>
      <c r="WAR1146" s="253"/>
      <c r="WAS1146" s="253"/>
      <c r="WAT1146" s="253"/>
      <c r="WAU1146" s="253"/>
      <c r="WAV1146" s="253"/>
      <c r="WAW1146" s="253"/>
      <c r="WAX1146" s="253"/>
      <c r="WAY1146" s="253"/>
      <c r="WAZ1146" s="253"/>
      <c r="WBA1146" s="253"/>
      <c r="WBB1146" s="253"/>
      <c r="WBC1146" s="253"/>
      <c r="WBD1146" s="253"/>
      <c r="WBE1146" s="253"/>
      <c r="WBF1146" s="253"/>
      <c r="WBG1146" s="253"/>
      <c r="WBH1146" s="253"/>
      <c r="WBI1146" s="253"/>
      <c r="WBJ1146" s="253"/>
      <c r="WBK1146" s="253"/>
      <c r="WBL1146" s="253"/>
      <c r="WBM1146" s="253"/>
      <c r="WBN1146" s="253"/>
      <c r="WBO1146" s="253"/>
      <c r="WBP1146" s="253"/>
      <c r="WBQ1146" s="253"/>
      <c r="WBR1146" s="253"/>
      <c r="WBS1146" s="253"/>
      <c r="WBT1146" s="253"/>
      <c r="WBU1146" s="253"/>
      <c r="WBV1146" s="253"/>
      <c r="WBW1146" s="253"/>
      <c r="WBX1146" s="253"/>
      <c r="WBY1146" s="253"/>
      <c r="WBZ1146" s="253"/>
      <c r="WCA1146" s="253"/>
      <c r="WCB1146" s="253"/>
      <c r="WCC1146" s="253"/>
      <c r="WCD1146" s="253"/>
      <c r="WCE1146" s="253"/>
      <c r="WCF1146" s="253"/>
      <c r="WCG1146" s="253"/>
      <c r="WCH1146" s="253"/>
      <c r="WCI1146" s="253"/>
      <c r="WCJ1146" s="253"/>
      <c r="WCK1146" s="253"/>
      <c r="WCL1146" s="253"/>
      <c r="WCM1146" s="253"/>
      <c r="WCN1146" s="253"/>
      <c r="WCO1146" s="253"/>
      <c r="WCP1146" s="253"/>
      <c r="WCQ1146" s="253"/>
      <c r="WCR1146" s="253"/>
      <c r="WCS1146" s="253"/>
      <c r="WCT1146" s="253"/>
      <c r="WCU1146" s="253"/>
      <c r="WCV1146" s="253"/>
      <c r="WCW1146" s="253"/>
      <c r="WCX1146" s="253"/>
      <c r="WCY1146" s="253"/>
      <c r="WCZ1146" s="253"/>
      <c r="WDA1146" s="253"/>
      <c r="WDB1146" s="253"/>
      <c r="WDC1146" s="253"/>
      <c r="WDD1146" s="253"/>
      <c r="WDE1146" s="253"/>
      <c r="WDF1146" s="253"/>
      <c r="WDG1146" s="253"/>
      <c r="WDH1146" s="253"/>
      <c r="WDI1146" s="253"/>
      <c r="WDJ1146" s="253"/>
      <c r="WDK1146" s="253"/>
      <c r="WDL1146" s="253"/>
      <c r="WDM1146" s="253"/>
      <c r="WDN1146" s="253"/>
      <c r="WDO1146" s="253"/>
      <c r="WDP1146" s="253"/>
      <c r="WDQ1146" s="253"/>
      <c r="WDR1146" s="253"/>
      <c r="WDS1146" s="253"/>
      <c r="WDT1146" s="253"/>
      <c r="WDU1146" s="253"/>
      <c r="WDV1146" s="253"/>
      <c r="WDW1146" s="253"/>
      <c r="WDX1146" s="253"/>
      <c r="WDY1146" s="253"/>
      <c r="WDZ1146" s="253"/>
      <c r="WEA1146" s="253"/>
      <c r="WEB1146" s="253"/>
      <c r="WEC1146" s="253"/>
      <c r="WED1146" s="253"/>
      <c r="WEE1146" s="253"/>
      <c r="WEF1146" s="253"/>
      <c r="WEG1146" s="253"/>
      <c r="WEH1146" s="253"/>
      <c r="WEI1146" s="253"/>
      <c r="WEJ1146" s="253"/>
      <c r="WEK1146" s="253"/>
      <c r="WEL1146" s="253"/>
      <c r="WEM1146" s="253"/>
      <c r="WEN1146" s="253"/>
      <c r="WEO1146" s="253"/>
      <c r="WEP1146" s="253"/>
      <c r="WEQ1146" s="253"/>
      <c r="WER1146" s="253"/>
      <c r="WES1146" s="253"/>
      <c r="WET1146" s="253"/>
      <c r="WEU1146" s="253"/>
      <c r="WEV1146" s="253"/>
      <c r="WEW1146" s="253"/>
      <c r="WEX1146" s="253"/>
      <c r="WEY1146" s="253"/>
      <c r="WEZ1146" s="253"/>
      <c r="WFA1146" s="253"/>
      <c r="WFB1146" s="253"/>
      <c r="WFC1146" s="253"/>
      <c r="WFD1146" s="253"/>
      <c r="WFE1146" s="253"/>
      <c r="WFF1146" s="253"/>
      <c r="WFG1146" s="253"/>
      <c r="WFH1146" s="253"/>
      <c r="WFI1146" s="253"/>
      <c r="WFJ1146" s="253"/>
      <c r="WFK1146" s="253"/>
      <c r="WFL1146" s="253"/>
      <c r="WFM1146" s="253"/>
      <c r="WFN1146" s="253"/>
      <c r="WFO1146" s="253"/>
      <c r="WFP1146" s="253"/>
      <c r="WFQ1146" s="253"/>
      <c r="WFR1146" s="253"/>
      <c r="WFS1146" s="253"/>
      <c r="WFT1146" s="253"/>
      <c r="WFU1146" s="253"/>
      <c r="WFV1146" s="253"/>
      <c r="WFW1146" s="253"/>
      <c r="WFX1146" s="253"/>
      <c r="WFY1146" s="253"/>
      <c r="WFZ1146" s="253"/>
      <c r="WGA1146" s="253"/>
      <c r="WGB1146" s="253"/>
      <c r="WGC1146" s="253"/>
      <c r="WGD1146" s="253"/>
      <c r="WGE1146" s="253"/>
      <c r="WGF1146" s="253"/>
      <c r="WGG1146" s="253"/>
      <c r="WGH1146" s="253"/>
      <c r="WGI1146" s="253"/>
      <c r="WGJ1146" s="253"/>
      <c r="WGK1146" s="253"/>
      <c r="WGL1146" s="253"/>
      <c r="WGM1146" s="253"/>
      <c r="WGN1146" s="253"/>
      <c r="WGO1146" s="253"/>
      <c r="WGP1146" s="253"/>
      <c r="WGQ1146" s="253"/>
      <c r="WGR1146" s="253"/>
      <c r="WGS1146" s="253"/>
      <c r="WGT1146" s="253"/>
      <c r="WGU1146" s="253"/>
      <c r="WGV1146" s="253"/>
      <c r="WGW1146" s="253"/>
      <c r="WGX1146" s="253"/>
      <c r="WGY1146" s="253"/>
      <c r="WGZ1146" s="253"/>
      <c r="WHA1146" s="253"/>
      <c r="WHB1146" s="253"/>
      <c r="WHC1146" s="253"/>
      <c r="WHD1146" s="253"/>
      <c r="WHE1146" s="253"/>
      <c r="WHF1146" s="253"/>
      <c r="WHG1146" s="253"/>
      <c r="WHH1146" s="253"/>
      <c r="WHI1146" s="253"/>
      <c r="WHJ1146" s="253"/>
      <c r="WHK1146" s="253"/>
      <c r="WHL1146" s="253"/>
      <c r="WHM1146" s="253"/>
      <c r="WHN1146" s="253"/>
      <c r="WHO1146" s="253"/>
      <c r="WHP1146" s="253"/>
      <c r="WHQ1146" s="253"/>
      <c r="WHR1146" s="253"/>
      <c r="WHS1146" s="253"/>
      <c r="WHT1146" s="253"/>
      <c r="WHU1146" s="253"/>
      <c r="WHV1146" s="253"/>
      <c r="WHW1146" s="253"/>
      <c r="WHX1146" s="253"/>
      <c r="WHY1146" s="253"/>
      <c r="WHZ1146" s="253"/>
      <c r="WIA1146" s="253"/>
      <c r="WIB1146" s="253"/>
      <c r="WIC1146" s="253"/>
      <c r="WID1146" s="253"/>
      <c r="WIE1146" s="253"/>
      <c r="WIF1146" s="253"/>
      <c r="WIG1146" s="253"/>
      <c r="WIH1146" s="253"/>
      <c r="WII1146" s="253"/>
      <c r="WIJ1146" s="253"/>
      <c r="WIK1146" s="253"/>
      <c r="WIL1146" s="253"/>
      <c r="WIM1146" s="253"/>
      <c r="WIN1146" s="253"/>
      <c r="WIO1146" s="253"/>
      <c r="WIP1146" s="253"/>
      <c r="WIQ1146" s="253"/>
      <c r="WIR1146" s="253"/>
      <c r="WIS1146" s="253"/>
      <c r="WIT1146" s="253"/>
      <c r="WIU1146" s="253"/>
      <c r="WIV1146" s="253"/>
      <c r="WIW1146" s="253"/>
      <c r="WIX1146" s="253"/>
      <c r="WIY1146" s="253"/>
      <c r="WIZ1146" s="253"/>
      <c r="WJA1146" s="253"/>
      <c r="WJB1146" s="253"/>
      <c r="WJC1146" s="253"/>
      <c r="WJD1146" s="253"/>
      <c r="WJE1146" s="253"/>
      <c r="WJF1146" s="253"/>
      <c r="WJG1146" s="253"/>
      <c r="WJH1146" s="253"/>
      <c r="WJI1146" s="253"/>
      <c r="WJJ1146" s="253"/>
      <c r="WJK1146" s="253"/>
      <c r="WJL1146" s="253"/>
      <c r="WJM1146" s="253"/>
      <c r="WJN1146" s="253"/>
      <c r="WJO1146" s="253"/>
      <c r="WJP1146" s="253"/>
      <c r="WJQ1146" s="253"/>
      <c r="WJR1146" s="253"/>
      <c r="WJS1146" s="253"/>
      <c r="WJT1146" s="253"/>
      <c r="WJU1146" s="253"/>
      <c r="WJV1146" s="253"/>
      <c r="WJW1146" s="253"/>
      <c r="WJX1146" s="253"/>
      <c r="WJY1146" s="253"/>
      <c r="WJZ1146" s="253"/>
      <c r="WKA1146" s="253"/>
      <c r="WKB1146" s="253"/>
      <c r="WKC1146" s="253"/>
      <c r="WKD1146" s="253"/>
      <c r="WKE1146" s="253"/>
      <c r="WKF1146" s="253"/>
      <c r="WKG1146" s="253"/>
      <c r="WKH1146" s="253"/>
      <c r="WKI1146" s="253"/>
      <c r="WKJ1146" s="253"/>
      <c r="WKK1146" s="253"/>
      <c r="WKL1146" s="253"/>
      <c r="WKM1146" s="253"/>
      <c r="WKN1146" s="253"/>
      <c r="WKO1146" s="253"/>
      <c r="WKP1146" s="253"/>
      <c r="WKQ1146" s="253"/>
      <c r="WKR1146" s="253"/>
      <c r="WKS1146" s="253"/>
      <c r="WKT1146" s="253"/>
      <c r="WKU1146" s="253"/>
      <c r="WKV1146" s="253"/>
      <c r="WKW1146" s="253"/>
      <c r="WKX1146" s="253"/>
      <c r="WKY1146" s="253"/>
      <c r="WKZ1146" s="253"/>
      <c r="WLA1146" s="253"/>
      <c r="WLB1146" s="253"/>
      <c r="WLC1146" s="253"/>
      <c r="WLD1146" s="253"/>
      <c r="WLE1146" s="253"/>
      <c r="WLF1146" s="253"/>
      <c r="WLG1146" s="253"/>
      <c r="WLH1146" s="253"/>
      <c r="WLI1146" s="253"/>
      <c r="WLJ1146" s="253"/>
      <c r="WLK1146" s="253"/>
      <c r="WLL1146" s="253"/>
      <c r="WLM1146" s="253"/>
      <c r="WLN1146" s="253"/>
      <c r="WLO1146" s="253"/>
      <c r="WLP1146" s="253"/>
      <c r="WLQ1146" s="253"/>
      <c r="WLR1146" s="253"/>
      <c r="WLS1146" s="253"/>
      <c r="WLT1146" s="253"/>
      <c r="WLU1146" s="253"/>
      <c r="WLV1146" s="253"/>
      <c r="WLW1146" s="253"/>
      <c r="WLX1146" s="253"/>
      <c r="WLY1146" s="253"/>
      <c r="WLZ1146" s="253"/>
      <c r="WMA1146" s="253"/>
      <c r="WMB1146" s="253"/>
      <c r="WMC1146" s="253"/>
      <c r="WMD1146" s="253"/>
      <c r="WME1146" s="253"/>
      <c r="WMF1146" s="253"/>
      <c r="WMG1146" s="253"/>
      <c r="WMH1146" s="253"/>
      <c r="WMI1146" s="253"/>
      <c r="WMJ1146" s="253"/>
      <c r="WMK1146" s="253"/>
      <c r="WML1146" s="253"/>
      <c r="WMM1146" s="253"/>
      <c r="WMN1146" s="253"/>
      <c r="WMO1146" s="253"/>
      <c r="WMP1146" s="253"/>
      <c r="WMQ1146" s="253"/>
      <c r="WMR1146" s="253"/>
      <c r="WMS1146" s="253"/>
      <c r="WMT1146" s="253"/>
      <c r="WMU1146" s="253"/>
      <c r="WMV1146" s="253"/>
      <c r="WMW1146" s="253"/>
      <c r="WMX1146" s="253"/>
      <c r="WMY1146" s="253"/>
      <c r="WMZ1146" s="253"/>
      <c r="WNA1146" s="253"/>
      <c r="WNB1146" s="253"/>
      <c r="WNC1146" s="253"/>
      <c r="WND1146" s="253"/>
      <c r="WNE1146" s="253"/>
      <c r="WNF1146" s="253"/>
      <c r="WNG1146" s="253"/>
      <c r="WNH1146" s="253"/>
      <c r="WNI1146" s="253"/>
      <c r="WNJ1146" s="253"/>
      <c r="WNK1146" s="253"/>
      <c r="WNL1146" s="253"/>
      <c r="WNM1146" s="253"/>
      <c r="WNN1146" s="253"/>
      <c r="WNO1146" s="253"/>
      <c r="WNP1146" s="253"/>
      <c r="WNQ1146" s="253"/>
      <c r="WNR1146" s="253"/>
      <c r="WNS1146" s="253"/>
      <c r="WNT1146" s="253"/>
      <c r="WNU1146" s="253"/>
      <c r="WNV1146" s="253"/>
      <c r="WNW1146" s="253"/>
      <c r="WNX1146" s="253"/>
      <c r="WNY1146" s="253"/>
      <c r="WNZ1146" s="253"/>
      <c r="WOA1146" s="253"/>
      <c r="WOB1146" s="253"/>
      <c r="WOC1146" s="253"/>
      <c r="WOD1146" s="253"/>
      <c r="WOE1146" s="253"/>
      <c r="WOF1146" s="253"/>
      <c r="WOG1146" s="253"/>
      <c r="WOH1146" s="253"/>
      <c r="WOI1146" s="253"/>
      <c r="WOJ1146" s="253"/>
      <c r="WOK1146" s="253"/>
      <c r="WOL1146" s="253"/>
      <c r="WOM1146" s="253"/>
      <c r="WON1146" s="253"/>
      <c r="WOO1146" s="253"/>
      <c r="WOP1146" s="253"/>
      <c r="WOQ1146" s="253"/>
      <c r="WOR1146" s="253"/>
      <c r="WOS1146" s="253"/>
      <c r="WOT1146" s="253"/>
      <c r="WOU1146" s="253"/>
      <c r="WOV1146" s="253"/>
      <c r="WOW1146" s="253"/>
      <c r="WOX1146" s="253"/>
      <c r="WOY1146" s="253"/>
      <c r="WOZ1146" s="253"/>
      <c r="WPA1146" s="253"/>
      <c r="WPB1146" s="253"/>
      <c r="WPC1146" s="253"/>
      <c r="WPD1146" s="253"/>
      <c r="WPE1146" s="253"/>
      <c r="WPF1146" s="253"/>
      <c r="WPG1146" s="253"/>
      <c r="WPH1146" s="253"/>
      <c r="WPI1146" s="253"/>
      <c r="WPJ1146" s="253"/>
      <c r="WPK1146" s="253"/>
      <c r="WPL1146" s="253"/>
      <c r="WPM1146" s="253"/>
      <c r="WPN1146" s="253"/>
      <c r="WPO1146" s="253"/>
      <c r="WPP1146" s="253"/>
      <c r="WPQ1146" s="253"/>
      <c r="WPR1146" s="253"/>
      <c r="WPS1146" s="253"/>
      <c r="WPT1146" s="253"/>
      <c r="WPU1146" s="253"/>
      <c r="WPV1146" s="253"/>
      <c r="WPW1146" s="253"/>
      <c r="WPX1146" s="253"/>
      <c r="WPY1146" s="253"/>
      <c r="WPZ1146" s="253"/>
      <c r="WQA1146" s="253"/>
      <c r="WQB1146" s="253"/>
      <c r="WQC1146" s="253"/>
      <c r="WQD1146" s="253"/>
      <c r="WQE1146" s="253"/>
      <c r="WQF1146" s="253"/>
      <c r="WQG1146" s="253"/>
      <c r="WQH1146" s="253"/>
      <c r="WQI1146" s="253"/>
      <c r="WQJ1146" s="253"/>
      <c r="WQK1146" s="253"/>
      <c r="WQL1146" s="253"/>
      <c r="WQM1146" s="253"/>
      <c r="WQN1146" s="253"/>
      <c r="WQO1146" s="253"/>
      <c r="WQP1146" s="253"/>
      <c r="WQQ1146" s="253"/>
      <c r="WQR1146" s="253"/>
      <c r="WQS1146" s="253"/>
      <c r="WQT1146" s="253"/>
      <c r="WQU1146" s="253"/>
      <c r="WQV1146" s="253"/>
      <c r="WQW1146" s="253"/>
      <c r="WQX1146" s="253"/>
      <c r="WQY1146" s="253"/>
      <c r="WQZ1146" s="253"/>
      <c r="WRA1146" s="253"/>
      <c r="WRB1146" s="253"/>
      <c r="WRC1146" s="253"/>
      <c r="WRD1146" s="253"/>
      <c r="WRE1146" s="253"/>
      <c r="WRF1146" s="253"/>
      <c r="WRG1146" s="253"/>
      <c r="WRH1146" s="253"/>
      <c r="WRI1146" s="253"/>
      <c r="WRJ1146" s="253"/>
      <c r="WRK1146" s="253"/>
      <c r="WRL1146" s="253"/>
      <c r="WRM1146" s="253"/>
      <c r="WRN1146" s="253"/>
      <c r="WRO1146" s="253"/>
      <c r="WRP1146" s="253"/>
      <c r="WRQ1146" s="253"/>
      <c r="WRR1146" s="253"/>
      <c r="WRS1146" s="253"/>
      <c r="WRT1146" s="253"/>
      <c r="WRU1146" s="253"/>
      <c r="WRV1146" s="253"/>
      <c r="WRW1146" s="253"/>
      <c r="WRX1146" s="253"/>
      <c r="WRY1146" s="253"/>
      <c r="WRZ1146" s="253"/>
      <c r="WSA1146" s="253"/>
      <c r="WSB1146" s="253"/>
      <c r="WSC1146" s="253"/>
      <c r="WSD1146" s="253"/>
      <c r="WSE1146" s="253"/>
      <c r="WSF1146" s="253"/>
      <c r="WSG1146" s="253"/>
      <c r="WSH1146" s="253"/>
      <c r="WSI1146" s="253"/>
      <c r="WSJ1146" s="253"/>
      <c r="WSK1146" s="253"/>
      <c r="WSL1146" s="253"/>
      <c r="WSM1146" s="253"/>
      <c r="WSN1146" s="253"/>
      <c r="WSO1146" s="253"/>
      <c r="WSP1146" s="253"/>
      <c r="WSQ1146" s="253"/>
      <c r="WSR1146" s="253"/>
      <c r="WSS1146" s="253"/>
      <c r="WST1146" s="253"/>
      <c r="WSU1146" s="253"/>
      <c r="WSV1146" s="253"/>
      <c r="WSW1146" s="253"/>
      <c r="WSX1146" s="253"/>
      <c r="WSY1146" s="253"/>
      <c r="WSZ1146" s="253"/>
      <c r="WTA1146" s="253"/>
      <c r="WTB1146" s="253"/>
      <c r="WTC1146" s="253"/>
      <c r="WTD1146" s="253"/>
      <c r="WTE1146" s="253"/>
      <c r="WTF1146" s="253"/>
      <c r="WTG1146" s="253"/>
      <c r="WTH1146" s="253"/>
      <c r="WTI1146" s="253"/>
      <c r="WTJ1146" s="253"/>
      <c r="WTK1146" s="253"/>
      <c r="WTL1146" s="253"/>
      <c r="WTM1146" s="253"/>
      <c r="WTN1146" s="253"/>
      <c r="WTO1146" s="253"/>
      <c r="WTP1146" s="253"/>
      <c r="WTQ1146" s="253"/>
      <c r="WTR1146" s="253"/>
      <c r="WTS1146" s="253"/>
      <c r="WTT1146" s="253"/>
      <c r="WTU1146" s="253"/>
      <c r="WTV1146" s="253"/>
      <c r="WTW1146" s="253"/>
      <c r="WTX1146" s="253"/>
      <c r="WTY1146" s="253"/>
      <c r="WTZ1146" s="253"/>
      <c r="WUA1146" s="253"/>
      <c r="WUB1146" s="253"/>
      <c r="WUC1146" s="253"/>
      <c r="WUD1146" s="253"/>
      <c r="WUE1146" s="253"/>
      <c r="WUF1146" s="253"/>
      <c r="WUG1146" s="253"/>
      <c r="WUH1146" s="253"/>
      <c r="WUI1146" s="253"/>
      <c r="WUJ1146" s="253"/>
      <c r="WUK1146" s="253"/>
      <c r="WUL1146" s="253"/>
      <c r="WUM1146" s="253"/>
      <c r="WUN1146" s="253"/>
      <c r="WUO1146" s="253"/>
      <c r="WUP1146" s="253"/>
      <c r="WUQ1146" s="253"/>
      <c r="WUR1146" s="253"/>
      <c r="WUS1146" s="253"/>
      <c r="WUT1146" s="253"/>
      <c r="WUU1146" s="253"/>
      <c r="WUV1146" s="253"/>
      <c r="WUW1146" s="253"/>
      <c r="WUX1146" s="253"/>
      <c r="WUY1146" s="253"/>
      <c r="WUZ1146" s="253"/>
      <c r="WVA1146" s="253"/>
      <c r="WVB1146" s="253"/>
      <c r="WVC1146" s="253"/>
      <c r="WVD1146" s="253"/>
      <c r="WVE1146" s="253"/>
      <c r="WVF1146" s="253"/>
      <c r="WVG1146" s="253"/>
      <c r="WVH1146" s="253"/>
      <c r="WVI1146" s="253"/>
      <c r="WVJ1146" s="253"/>
      <c r="WVK1146" s="253"/>
      <c r="WVL1146" s="253"/>
      <c r="WVM1146" s="253"/>
      <c r="WVN1146" s="253"/>
      <c r="WVO1146" s="253"/>
      <c r="WVP1146" s="253"/>
      <c r="WVQ1146" s="253"/>
      <c r="WVR1146" s="253"/>
      <c r="WVS1146" s="253"/>
      <c r="WVT1146" s="253"/>
      <c r="WVU1146" s="253"/>
      <c r="WVV1146" s="253"/>
      <c r="WVW1146" s="253"/>
      <c r="WVX1146" s="253"/>
      <c r="WVY1146" s="253"/>
      <c r="WVZ1146" s="253"/>
      <c r="WWA1146" s="253"/>
      <c r="WWB1146" s="253"/>
      <c r="WWC1146" s="253"/>
      <c r="WWD1146" s="253"/>
      <c r="WWE1146" s="253"/>
      <c r="WWF1146" s="253"/>
      <c r="WWG1146" s="253"/>
      <c r="WWH1146" s="253"/>
      <c r="WWI1146" s="253"/>
      <c r="WWJ1146" s="253"/>
      <c r="WWK1146" s="253"/>
      <c r="WWL1146" s="253"/>
      <c r="WWM1146" s="253"/>
      <c r="WWN1146" s="253"/>
      <c r="WWO1146" s="253"/>
      <c r="WWP1146" s="253"/>
      <c r="WWQ1146" s="253"/>
      <c r="WWR1146" s="253"/>
      <c r="WWS1146" s="253"/>
      <c r="WWT1146" s="253"/>
      <c r="WWU1146" s="253"/>
      <c r="WWV1146" s="253"/>
      <c r="WWW1146" s="253"/>
      <c r="WWX1146" s="253"/>
      <c r="WWY1146" s="253"/>
      <c r="WWZ1146" s="253"/>
      <c r="WXA1146" s="253"/>
      <c r="WXB1146" s="253"/>
      <c r="WXC1146" s="253"/>
      <c r="WXD1146" s="253"/>
      <c r="WXE1146" s="253"/>
      <c r="WXF1146" s="253"/>
      <c r="WXG1146" s="253"/>
      <c r="WXH1146" s="253"/>
      <c r="WXI1146" s="253"/>
      <c r="WXJ1146" s="253"/>
      <c r="WXK1146" s="253"/>
      <c r="WXL1146" s="253"/>
      <c r="WXM1146" s="253"/>
      <c r="WXN1146" s="253"/>
      <c r="WXO1146" s="253"/>
      <c r="WXP1146" s="253"/>
      <c r="WXQ1146" s="253"/>
      <c r="WXR1146" s="253"/>
      <c r="WXS1146" s="253"/>
      <c r="WXT1146" s="253"/>
      <c r="WXU1146" s="253"/>
      <c r="WXV1146" s="253"/>
      <c r="WXW1146" s="253"/>
      <c r="WXX1146" s="253"/>
      <c r="WXY1146" s="253"/>
      <c r="WXZ1146" s="253"/>
      <c r="WYA1146" s="253"/>
      <c r="WYB1146" s="253"/>
      <c r="WYC1146" s="253"/>
      <c r="WYD1146" s="253"/>
      <c r="WYE1146" s="253"/>
      <c r="WYF1146" s="253"/>
      <c r="WYG1146" s="253"/>
      <c r="WYH1146" s="253"/>
      <c r="WYI1146" s="253"/>
      <c r="WYJ1146" s="253"/>
      <c r="WYK1146" s="253"/>
      <c r="WYL1146" s="253"/>
      <c r="WYM1146" s="253"/>
      <c r="WYN1146" s="253"/>
      <c r="WYO1146" s="253"/>
      <c r="WYP1146" s="253"/>
      <c r="WYQ1146" s="253"/>
      <c r="WYR1146" s="253"/>
      <c r="WYS1146" s="253"/>
      <c r="WYT1146" s="253"/>
      <c r="WYU1146" s="253"/>
      <c r="WYV1146" s="253"/>
      <c r="WYW1146" s="253"/>
      <c r="WYX1146" s="253"/>
      <c r="WYY1146" s="253"/>
      <c r="WYZ1146" s="253"/>
      <c r="WZA1146" s="253"/>
      <c r="WZB1146" s="253"/>
      <c r="WZC1146" s="253"/>
      <c r="WZD1146" s="253"/>
      <c r="WZE1146" s="253"/>
      <c r="WZF1146" s="253"/>
      <c r="WZG1146" s="253"/>
      <c r="WZH1146" s="253"/>
      <c r="WZI1146" s="253"/>
      <c r="WZJ1146" s="253"/>
      <c r="WZK1146" s="253"/>
      <c r="WZL1146" s="253"/>
      <c r="WZM1146" s="253"/>
      <c r="WZN1146" s="253"/>
      <c r="WZO1146" s="253"/>
      <c r="WZP1146" s="253"/>
      <c r="WZQ1146" s="253"/>
      <c r="WZR1146" s="253"/>
      <c r="WZS1146" s="253"/>
      <c r="WZT1146" s="253"/>
      <c r="WZU1146" s="253"/>
      <c r="WZV1146" s="253"/>
      <c r="WZW1146" s="253"/>
      <c r="WZX1146" s="253"/>
      <c r="WZY1146" s="253"/>
      <c r="WZZ1146" s="253"/>
      <c r="XAA1146" s="253"/>
      <c r="XAB1146" s="253"/>
      <c r="XAC1146" s="253"/>
      <c r="XAD1146" s="253"/>
      <c r="XAE1146" s="253"/>
      <c r="XAF1146" s="253"/>
      <c r="XAG1146" s="253"/>
      <c r="XAH1146" s="253"/>
      <c r="XAI1146" s="253"/>
      <c r="XAJ1146" s="253"/>
      <c r="XAK1146" s="253"/>
      <c r="XAL1146" s="253"/>
      <c r="XAM1146" s="253"/>
      <c r="XAN1146" s="253"/>
      <c r="XAO1146" s="253"/>
      <c r="XAP1146" s="253"/>
      <c r="XAQ1146" s="253"/>
      <c r="XAR1146" s="253"/>
      <c r="XAS1146" s="253"/>
      <c r="XAT1146" s="253"/>
      <c r="XAU1146" s="253"/>
      <c r="XAV1146" s="253"/>
      <c r="XAW1146" s="253"/>
      <c r="XAX1146" s="253"/>
      <c r="XAY1146" s="253"/>
      <c r="XAZ1146" s="253"/>
      <c r="XBA1146" s="253"/>
      <c r="XBB1146" s="253"/>
      <c r="XBC1146" s="253"/>
      <c r="XBD1146" s="253"/>
      <c r="XBE1146" s="253"/>
      <c r="XBF1146" s="253"/>
      <c r="XBG1146" s="253"/>
      <c r="XBH1146" s="253"/>
      <c r="XBI1146" s="253"/>
      <c r="XBJ1146" s="253"/>
      <c r="XBK1146" s="253"/>
      <c r="XBL1146" s="253"/>
      <c r="XBM1146" s="253"/>
      <c r="XBN1146" s="253"/>
      <c r="XBO1146" s="253"/>
      <c r="XBP1146" s="253"/>
      <c r="XBQ1146" s="253"/>
      <c r="XBR1146" s="253"/>
      <c r="XBS1146" s="253"/>
      <c r="XBT1146" s="253"/>
      <c r="XBU1146" s="253"/>
      <c r="XBV1146" s="253"/>
      <c r="XBW1146" s="253"/>
      <c r="XBX1146" s="253"/>
      <c r="XBY1146" s="253"/>
      <c r="XBZ1146" s="253"/>
      <c r="XCA1146" s="253"/>
      <c r="XCB1146" s="253"/>
      <c r="XCC1146" s="253"/>
      <c r="XCD1146" s="253"/>
      <c r="XCE1146" s="253"/>
      <c r="XCF1146" s="253"/>
      <c r="XCG1146" s="253"/>
      <c r="XCH1146" s="253"/>
      <c r="XCI1146" s="253"/>
      <c r="XCJ1146" s="253"/>
      <c r="XCK1146" s="253"/>
      <c r="XCL1146" s="253"/>
      <c r="XCM1146" s="253"/>
      <c r="XCN1146" s="253"/>
      <c r="XCO1146" s="253"/>
      <c r="XCP1146" s="253"/>
      <c r="XCQ1146" s="253"/>
      <c r="XCR1146" s="253"/>
      <c r="XCS1146" s="253"/>
      <c r="XCT1146" s="253"/>
      <c r="XCU1146" s="253"/>
      <c r="XCV1146" s="253"/>
      <c r="XCW1146" s="253"/>
      <c r="XCX1146" s="253"/>
      <c r="XCY1146" s="253"/>
      <c r="XCZ1146" s="253"/>
      <c r="XDA1146" s="253"/>
      <c r="XDB1146" s="253"/>
      <c r="XDC1146" s="253"/>
      <c r="XDD1146" s="253"/>
      <c r="XDE1146" s="253"/>
      <c r="XDF1146" s="253"/>
      <c r="XDG1146" s="253"/>
      <c r="XDH1146" s="253"/>
      <c r="XDI1146" s="253"/>
      <c r="XDJ1146" s="253"/>
      <c r="XDK1146" s="253"/>
      <c r="XDL1146" s="253"/>
      <c r="XDM1146" s="253"/>
      <c r="XDN1146" s="253"/>
      <c r="XDO1146" s="253"/>
      <c r="XDP1146" s="253"/>
      <c r="XDQ1146" s="253"/>
      <c r="XDR1146" s="253"/>
      <c r="XDS1146" s="253"/>
      <c r="XDT1146" s="253"/>
      <c r="XDU1146" s="253"/>
      <c r="XDV1146" s="253"/>
      <c r="XDW1146" s="253"/>
      <c r="XDX1146" s="253"/>
      <c r="XDY1146" s="253"/>
      <c r="XDZ1146" s="253"/>
      <c r="XEA1146" s="253"/>
      <c r="XEB1146" s="253"/>
      <c r="XEC1146" s="253"/>
      <c r="XED1146" s="253"/>
      <c r="XEE1146" s="253"/>
      <c r="XEF1146" s="253"/>
      <c r="XEG1146" s="152"/>
      <c r="XEH1146" s="152"/>
      <c r="XEI1146" s="152"/>
      <c r="XEJ1146" s="152"/>
      <c r="XEM1146" s="253"/>
      <c r="XEN1146" s="253"/>
      <c r="XEO1146" s="253"/>
      <c r="XEP1146" s="253"/>
      <c r="XEQ1146" s="253"/>
      <c r="XER1146" s="253"/>
      <c r="XES1146" s="253"/>
      <c r="XET1146" s="253"/>
      <c r="XEU1146" s="253"/>
      <c r="XEV1146" s="253"/>
      <c r="XEW1146" s="253"/>
      <c r="XEX1146" s="253"/>
    </row>
    <row r="1147" spans="1:16378" ht="161.25" customHeight="1">
      <c r="A1147" s="419">
        <v>643</v>
      </c>
      <c r="B1147" s="420" t="s">
        <v>2959</v>
      </c>
      <c r="C1147" s="421" t="s">
        <v>2456</v>
      </c>
      <c r="D1147" s="422" t="s">
        <v>79</v>
      </c>
      <c r="E1147" s="144" t="s">
        <v>2960</v>
      </c>
      <c r="F1147" s="423"/>
      <c r="G1147" s="423"/>
      <c r="H1147" s="424">
        <v>6</v>
      </c>
      <c r="I1147" s="424"/>
      <c r="J1147" s="424">
        <v>23</v>
      </c>
      <c r="K1147" s="424">
        <v>3</v>
      </c>
      <c r="L1147" s="423"/>
      <c r="M1147" s="423"/>
      <c r="N1147" s="423"/>
      <c r="O1147" s="423"/>
      <c r="P1147" s="145" t="s">
        <v>2458</v>
      </c>
      <c r="Q1147" s="141" t="s">
        <v>219</v>
      </c>
      <c r="R1147" s="51"/>
      <c r="S1147" s="51"/>
      <c r="T1147" s="51"/>
      <c r="U1147" s="51"/>
      <c r="V1147" s="424">
        <v>11</v>
      </c>
      <c r="W1147" s="424">
        <v>1</v>
      </c>
      <c r="X1147" s="519" t="s">
        <v>69</v>
      </c>
      <c r="Y1147" s="51"/>
      <c r="Z1147" s="51"/>
      <c r="AA1147" s="51"/>
      <c r="AB1147" s="145" t="s">
        <v>220</v>
      </c>
      <c r="AC1147" s="425" t="s">
        <v>2961</v>
      </c>
      <c r="AD1147" s="425"/>
      <c r="AE1147" s="425"/>
      <c r="AF1147" s="425"/>
      <c r="AG1147" s="425"/>
      <c r="AH1147" s="425"/>
      <c r="AI1147" s="425"/>
      <c r="AJ1147" s="426" t="s">
        <v>2962</v>
      </c>
      <c r="AK1147" s="425"/>
      <c r="AL1147" s="425"/>
      <c r="AM1147" s="427" t="s">
        <v>222</v>
      </c>
      <c r="AN1147" s="428" t="s">
        <v>2963</v>
      </c>
      <c r="AO1147" s="429" t="s">
        <v>99</v>
      </c>
      <c r="AP1147" s="429" t="s">
        <v>109</v>
      </c>
      <c r="AQ1147" s="429">
        <v>8610010010</v>
      </c>
      <c r="AR1147" s="420" t="s">
        <v>2964</v>
      </c>
      <c r="AS1147" s="430">
        <v>122</v>
      </c>
      <c r="AT1147" s="431">
        <v>234393.77</v>
      </c>
      <c r="AU1147" s="431">
        <v>234393.77</v>
      </c>
      <c r="AV1147" s="431">
        <v>232797</v>
      </c>
      <c r="AW1147" s="431">
        <v>476497</v>
      </c>
      <c r="AX1147" s="431">
        <v>476497</v>
      </c>
      <c r="AY1147" s="431">
        <v>476497</v>
      </c>
      <c r="AZ1147" s="429" t="s">
        <v>193</v>
      </c>
    </row>
    <row r="1148" spans="1:16378" ht="247.5" customHeight="1">
      <c r="A1148" s="419">
        <v>643</v>
      </c>
      <c r="B1148" s="420" t="s">
        <v>2959</v>
      </c>
      <c r="C1148" s="421" t="s">
        <v>2456</v>
      </c>
      <c r="D1148" s="422" t="s">
        <v>79</v>
      </c>
      <c r="E1148" s="144" t="s">
        <v>2965</v>
      </c>
      <c r="F1148" s="432"/>
      <c r="G1148" s="432"/>
      <c r="H1148" s="519" t="s">
        <v>2966</v>
      </c>
      <c r="I1148" s="519"/>
      <c r="J1148" s="519" t="s">
        <v>2967</v>
      </c>
      <c r="K1148" s="519" t="s">
        <v>2968</v>
      </c>
      <c r="L1148" s="432"/>
      <c r="M1148" s="432"/>
      <c r="N1148" s="432"/>
      <c r="O1148" s="432"/>
      <c r="P1148" s="145" t="s">
        <v>2969</v>
      </c>
      <c r="Q1148" s="141" t="s">
        <v>2970</v>
      </c>
      <c r="R1148" s="433"/>
      <c r="S1148" s="433"/>
      <c r="T1148" s="519">
        <v>6</v>
      </c>
      <c r="U1148" s="433"/>
      <c r="V1148" s="145" t="s">
        <v>2971</v>
      </c>
      <c r="W1148" s="145" t="s">
        <v>863</v>
      </c>
      <c r="X1148" s="433"/>
      <c r="Y1148" s="433"/>
      <c r="Z1148" s="433"/>
      <c r="AA1148" s="433"/>
      <c r="AB1148" s="145" t="s">
        <v>2972</v>
      </c>
      <c r="AC1148" s="52" t="s">
        <v>477</v>
      </c>
      <c r="AD1148" s="434"/>
      <c r="AE1148" s="434"/>
      <c r="AF1148" s="434"/>
      <c r="AG1148" s="434"/>
      <c r="AH1148" s="434"/>
      <c r="AI1148" s="434"/>
      <c r="AJ1148" s="191">
        <v>1</v>
      </c>
      <c r="AK1148" s="434"/>
      <c r="AL1148" s="434"/>
      <c r="AM1148" s="434"/>
      <c r="AN1148" s="145" t="s">
        <v>231</v>
      </c>
      <c r="AO1148" s="429" t="s">
        <v>99</v>
      </c>
      <c r="AP1148" s="429" t="s">
        <v>109</v>
      </c>
      <c r="AQ1148" s="429">
        <v>8610010010</v>
      </c>
      <c r="AR1148" s="420" t="s">
        <v>2964</v>
      </c>
      <c r="AS1148" s="430">
        <v>129</v>
      </c>
      <c r="AT1148" s="431">
        <v>63500.19</v>
      </c>
      <c r="AU1148" s="431">
        <v>63500.19</v>
      </c>
      <c r="AV1148" s="431">
        <v>70033</v>
      </c>
      <c r="AW1148" s="431">
        <v>70033</v>
      </c>
      <c r="AX1148" s="431">
        <v>70033</v>
      </c>
      <c r="AY1148" s="431">
        <v>70033</v>
      </c>
      <c r="AZ1148" s="429" t="s">
        <v>193</v>
      </c>
    </row>
    <row r="1149" spans="1:16378" ht="191.25">
      <c r="A1149" s="419">
        <v>643</v>
      </c>
      <c r="B1149" s="420" t="s">
        <v>2959</v>
      </c>
      <c r="C1149" s="421" t="s">
        <v>2456</v>
      </c>
      <c r="D1149" s="422" t="s">
        <v>79</v>
      </c>
      <c r="E1149" s="144" t="s">
        <v>2973</v>
      </c>
      <c r="F1149" s="424"/>
      <c r="G1149" s="424"/>
      <c r="H1149" s="424">
        <v>6</v>
      </c>
      <c r="I1149" s="424"/>
      <c r="J1149" s="519" t="s">
        <v>2974</v>
      </c>
      <c r="K1149" s="519" t="s">
        <v>2975</v>
      </c>
      <c r="L1149" s="424"/>
      <c r="M1149" s="424"/>
      <c r="N1149" s="424"/>
      <c r="O1149" s="424"/>
      <c r="P1149" s="145" t="s">
        <v>2976</v>
      </c>
      <c r="Q1149" s="141" t="s">
        <v>74</v>
      </c>
      <c r="R1149" s="423"/>
      <c r="S1149" s="423"/>
      <c r="T1149" s="424">
        <v>6</v>
      </c>
      <c r="U1149" s="423"/>
      <c r="V1149" s="191" t="s">
        <v>2977</v>
      </c>
      <c r="W1149" s="424" t="s">
        <v>863</v>
      </c>
      <c r="X1149" s="423"/>
      <c r="Y1149" s="423"/>
      <c r="Z1149" s="423"/>
      <c r="AA1149" s="423"/>
      <c r="AB1149" s="145" t="s">
        <v>187</v>
      </c>
      <c r="AC1149" s="52" t="s">
        <v>925</v>
      </c>
      <c r="AD1149" s="434"/>
      <c r="AE1149" s="434"/>
      <c r="AF1149" s="434"/>
      <c r="AG1149" s="434"/>
      <c r="AH1149" s="434"/>
      <c r="AI1149" s="434"/>
      <c r="AJ1149" s="434"/>
      <c r="AK1149" s="434"/>
      <c r="AL1149" s="434"/>
      <c r="AM1149" s="52" t="s">
        <v>2978</v>
      </c>
      <c r="AN1149" s="145" t="s">
        <v>226</v>
      </c>
      <c r="AO1149" s="429" t="s">
        <v>99</v>
      </c>
      <c r="AP1149" s="429" t="s">
        <v>109</v>
      </c>
      <c r="AQ1149" s="429">
        <v>8610010010</v>
      </c>
      <c r="AR1149" s="420" t="s">
        <v>2964</v>
      </c>
      <c r="AS1149" s="430">
        <v>244</v>
      </c>
      <c r="AT1149" s="431">
        <v>3380629.24</v>
      </c>
      <c r="AU1149" s="431">
        <v>3380629.24</v>
      </c>
      <c r="AV1149" s="431">
        <v>3122895.03</v>
      </c>
      <c r="AW1149" s="431">
        <v>2662351</v>
      </c>
      <c r="AX1149" s="431">
        <v>2766385</v>
      </c>
      <c r="AY1149" s="431">
        <v>2767098</v>
      </c>
      <c r="AZ1149" s="429" t="s">
        <v>193</v>
      </c>
    </row>
    <row r="1150" spans="1:16378" ht="191.25">
      <c r="A1150" s="419">
        <v>643</v>
      </c>
      <c r="B1150" s="420" t="s">
        <v>2959</v>
      </c>
      <c r="C1150" s="421" t="s">
        <v>2456</v>
      </c>
      <c r="D1150" s="422" t="s">
        <v>79</v>
      </c>
      <c r="E1150" s="144" t="s">
        <v>2973</v>
      </c>
      <c r="F1150" s="424"/>
      <c r="G1150" s="424"/>
      <c r="H1150" s="424">
        <v>6</v>
      </c>
      <c r="I1150" s="424"/>
      <c r="J1150" s="519" t="s">
        <v>2979</v>
      </c>
      <c r="K1150" s="519" t="s">
        <v>2980</v>
      </c>
      <c r="L1150" s="424"/>
      <c r="M1150" s="424"/>
      <c r="N1150" s="424"/>
      <c r="O1150" s="424"/>
      <c r="P1150" s="145" t="s">
        <v>2981</v>
      </c>
      <c r="Q1150" s="141" t="s">
        <v>74</v>
      </c>
      <c r="R1150" s="423"/>
      <c r="S1150" s="423"/>
      <c r="T1150" s="424">
        <v>6</v>
      </c>
      <c r="U1150" s="423"/>
      <c r="V1150" s="191" t="s">
        <v>2977</v>
      </c>
      <c r="W1150" s="424" t="s">
        <v>863</v>
      </c>
      <c r="X1150" s="423"/>
      <c r="Y1150" s="423"/>
      <c r="Z1150" s="423"/>
      <c r="AA1150" s="423"/>
      <c r="AB1150" s="145" t="s">
        <v>187</v>
      </c>
      <c r="AC1150" s="52" t="s">
        <v>925</v>
      </c>
      <c r="AD1150" s="434"/>
      <c r="AE1150" s="434"/>
      <c r="AF1150" s="434"/>
      <c r="AG1150" s="434"/>
      <c r="AH1150" s="434"/>
      <c r="AI1150" s="434"/>
      <c r="AJ1150" s="434"/>
      <c r="AK1150" s="434"/>
      <c r="AL1150" s="434"/>
      <c r="AM1150" s="52" t="s">
        <v>2978</v>
      </c>
      <c r="AN1150" s="145" t="s">
        <v>226</v>
      </c>
      <c r="AO1150" s="429" t="s">
        <v>99</v>
      </c>
      <c r="AP1150" s="429" t="s">
        <v>109</v>
      </c>
      <c r="AQ1150" s="429">
        <v>8610010010</v>
      </c>
      <c r="AR1150" s="420" t="s">
        <v>2964</v>
      </c>
      <c r="AS1150" s="430">
        <v>247</v>
      </c>
      <c r="AT1150" s="431">
        <v>0</v>
      </c>
      <c r="AU1150" s="431">
        <v>0</v>
      </c>
      <c r="AV1150" s="431">
        <v>0</v>
      </c>
      <c r="AW1150" s="431">
        <v>699597</v>
      </c>
      <c r="AX1150" s="431">
        <v>708691</v>
      </c>
      <c r="AY1150" s="431">
        <v>725659</v>
      </c>
      <c r="AZ1150" s="429" t="s">
        <v>193</v>
      </c>
    </row>
    <row r="1151" spans="1:16378" ht="191.25">
      <c r="A1151" s="419">
        <v>643</v>
      </c>
      <c r="B1151" s="420" t="s">
        <v>2959</v>
      </c>
      <c r="C1151" s="421" t="s">
        <v>2456</v>
      </c>
      <c r="D1151" s="422" t="s">
        <v>79</v>
      </c>
      <c r="E1151" s="144" t="s">
        <v>2973</v>
      </c>
      <c r="F1151" s="424"/>
      <c r="G1151" s="424"/>
      <c r="H1151" s="519" t="s">
        <v>2982</v>
      </c>
      <c r="I1151" s="424"/>
      <c r="J1151" s="519" t="s">
        <v>2979</v>
      </c>
      <c r="K1151" s="519" t="s">
        <v>2980</v>
      </c>
      <c r="L1151" s="424"/>
      <c r="M1151" s="424"/>
      <c r="N1151" s="424"/>
      <c r="O1151" s="424"/>
      <c r="P1151" s="145" t="s">
        <v>2981</v>
      </c>
      <c r="Q1151" s="141" t="s">
        <v>74</v>
      </c>
      <c r="R1151" s="51"/>
      <c r="S1151" s="51"/>
      <c r="T1151" s="519">
        <v>6</v>
      </c>
      <c r="U1151" s="51"/>
      <c r="V1151" s="191" t="s">
        <v>2977</v>
      </c>
      <c r="W1151" s="435" t="s">
        <v>863</v>
      </c>
      <c r="X1151" s="51"/>
      <c r="Y1151" s="51"/>
      <c r="Z1151" s="51"/>
      <c r="AA1151" s="51"/>
      <c r="AB1151" s="145" t="s">
        <v>187</v>
      </c>
      <c r="AC1151" s="52" t="s">
        <v>925</v>
      </c>
      <c r="AD1151" s="434"/>
      <c r="AE1151" s="434"/>
      <c r="AF1151" s="434"/>
      <c r="AG1151" s="434"/>
      <c r="AH1151" s="434"/>
      <c r="AI1151" s="434"/>
      <c r="AJ1151" s="434"/>
      <c r="AK1151" s="434"/>
      <c r="AL1151" s="434"/>
      <c r="AM1151" s="52" t="s">
        <v>2983</v>
      </c>
      <c r="AN1151" s="145" t="s">
        <v>226</v>
      </c>
      <c r="AO1151" s="429" t="s">
        <v>99</v>
      </c>
      <c r="AP1151" s="429" t="s">
        <v>109</v>
      </c>
      <c r="AQ1151" s="429">
        <v>8610010010</v>
      </c>
      <c r="AR1151" s="420" t="s">
        <v>2964</v>
      </c>
      <c r="AS1151" s="430">
        <v>851</v>
      </c>
      <c r="AT1151" s="431">
        <v>8154</v>
      </c>
      <c r="AU1151" s="431">
        <v>8154</v>
      </c>
      <c r="AV1151" s="431">
        <v>8193</v>
      </c>
      <c r="AW1151" s="431">
        <v>7220</v>
      </c>
      <c r="AX1151" s="431">
        <v>6912</v>
      </c>
      <c r="AY1151" s="431">
        <v>6604</v>
      </c>
      <c r="AZ1151" s="429" t="s">
        <v>193</v>
      </c>
    </row>
    <row r="1152" spans="1:16378" ht="191.25">
      <c r="A1152" s="419">
        <v>643</v>
      </c>
      <c r="B1152" s="420" t="s">
        <v>2959</v>
      </c>
      <c r="C1152" s="421" t="s">
        <v>2456</v>
      </c>
      <c r="D1152" s="422" t="s">
        <v>79</v>
      </c>
      <c r="E1152" s="144" t="s">
        <v>2973</v>
      </c>
      <c r="F1152" s="423"/>
      <c r="G1152" s="423"/>
      <c r="H1152" s="424">
        <v>6</v>
      </c>
      <c r="I1152" s="423"/>
      <c r="J1152" s="519" t="s">
        <v>2979</v>
      </c>
      <c r="K1152" s="519" t="s">
        <v>2980</v>
      </c>
      <c r="L1152" s="423"/>
      <c r="M1152" s="423"/>
      <c r="N1152" s="423"/>
      <c r="O1152" s="423"/>
      <c r="P1152" s="145" t="s">
        <v>2984</v>
      </c>
      <c r="Q1152" s="141" t="s">
        <v>74</v>
      </c>
      <c r="R1152" s="51"/>
      <c r="S1152" s="51"/>
      <c r="T1152" s="424">
        <v>6</v>
      </c>
      <c r="U1152" s="51"/>
      <c r="V1152" s="191" t="s">
        <v>2977</v>
      </c>
      <c r="W1152" s="435" t="s">
        <v>863</v>
      </c>
      <c r="X1152" s="51"/>
      <c r="Y1152" s="51"/>
      <c r="Z1152" s="51"/>
      <c r="AA1152" s="51"/>
      <c r="AB1152" s="145" t="s">
        <v>187</v>
      </c>
      <c r="AC1152" s="52" t="s">
        <v>925</v>
      </c>
      <c r="AD1152" s="434"/>
      <c r="AE1152" s="434"/>
      <c r="AF1152" s="434"/>
      <c r="AG1152" s="434"/>
      <c r="AH1152" s="434"/>
      <c r="AI1152" s="434"/>
      <c r="AJ1152" s="434"/>
      <c r="AK1152" s="434"/>
      <c r="AL1152" s="434"/>
      <c r="AM1152" s="52" t="s">
        <v>2983</v>
      </c>
      <c r="AN1152" s="145" t="s">
        <v>226</v>
      </c>
      <c r="AO1152" s="429" t="s">
        <v>99</v>
      </c>
      <c r="AP1152" s="429" t="s">
        <v>109</v>
      </c>
      <c r="AQ1152" s="429">
        <v>8610010010</v>
      </c>
      <c r="AR1152" s="420" t="s">
        <v>2964</v>
      </c>
      <c r="AS1152" s="430">
        <v>852</v>
      </c>
      <c r="AT1152" s="431">
        <v>1875</v>
      </c>
      <c r="AU1152" s="431">
        <v>1875</v>
      </c>
      <c r="AV1152" s="431">
        <v>1875</v>
      </c>
      <c r="AW1152" s="431">
        <v>1875</v>
      </c>
      <c r="AX1152" s="431">
        <v>1875</v>
      </c>
      <c r="AY1152" s="431">
        <v>1875</v>
      </c>
      <c r="AZ1152" s="429" t="s">
        <v>193</v>
      </c>
    </row>
    <row r="1153" spans="1:224 16359:16382" ht="191.25">
      <c r="A1153" s="419">
        <v>643</v>
      </c>
      <c r="B1153" s="420" t="s">
        <v>2959</v>
      </c>
      <c r="C1153" s="421" t="s">
        <v>2456</v>
      </c>
      <c r="D1153" s="422" t="s">
        <v>79</v>
      </c>
      <c r="E1153" s="144" t="s">
        <v>2973</v>
      </c>
      <c r="F1153" s="424"/>
      <c r="G1153" s="424"/>
      <c r="H1153" s="424">
        <v>6</v>
      </c>
      <c r="I1153" s="424"/>
      <c r="J1153" s="519" t="s">
        <v>2979</v>
      </c>
      <c r="K1153" s="519" t="s">
        <v>2980</v>
      </c>
      <c r="L1153" s="424"/>
      <c r="M1153" s="424"/>
      <c r="N1153" s="424"/>
      <c r="O1153" s="424"/>
      <c r="P1153" s="145" t="s">
        <v>2985</v>
      </c>
      <c r="Q1153" s="141" t="s">
        <v>74</v>
      </c>
      <c r="R1153" s="145"/>
      <c r="S1153" s="145"/>
      <c r="T1153" s="519">
        <v>6</v>
      </c>
      <c r="U1153" s="145"/>
      <c r="V1153" s="141" t="s">
        <v>2977</v>
      </c>
      <c r="W1153" s="145" t="s">
        <v>863</v>
      </c>
      <c r="X1153" s="145"/>
      <c r="Y1153" s="145"/>
      <c r="Z1153" s="145"/>
      <c r="AA1153" s="145"/>
      <c r="AB1153" s="145" t="s">
        <v>187</v>
      </c>
      <c r="AC1153" s="52" t="s">
        <v>925</v>
      </c>
      <c r="AD1153" s="434"/>
      <c r="AE1153" s="434"/>
      <c r="AF1153" s="434"/>
      <c r="AG1153" s="434"/>
      <c r="AH1153" s="434"/>
      <c r="AI1153" s="434"/>
      <c r="AJ1153" s="434"/>
      <c r="AK1153" s="434"/>
      <c r="AL1153" s="434"/>
      <c r="AM1153" s="52" t="s">
        <v>2983</v>
      </c>
      <c r="AN1153" s="145" t="s">
        <v>226</v>
      </c>
      <c r="AO1153" s="429" t="s">
        <v>99</v>
      </c>
      <c r="AP1153" s="429" t="s">
        <v>109</v>
      </c>
      <c r="AQ1153" s="429">
        <v>8610010010</v>
      </c>
      <c r="AR1153" s="420" t="s">
        <v>2964</v>
      </c>
      <c r="AS1153" s="430">
        <v>853</v>
      </c>
      <c r="AT1153" s="431">
        <v>25000</v>
      </c>
      <c r="AU1153" s="431">
        <v>25000</v>
      </c>
      <c r="AV1153" s="431">
        <v>31000</v>
      </c>
      <c r="AW1153" s="431">
        <v>31000</v>
      </c>
      <c r="AX1153" s="431">
        <v>31000</v>
      </c>
      <c r="AY1153" s="431">
        <v>31000</v>
      </c>
      <c r="AZ1153" s="429" t="s">
        <v>193</v>
      </c>
    </row>
    <row r="1154" spans="1:224 16359:16382" ht="242.25">
      <c r="A1154" s="419">
        <v>643</v>
      </c>
      <c r="B1154" s="420" t="s">
        <v>2959</v>
      </c>
      <c r="C1154" s="421" t="s">
        <v>2593</v>
      </c>
      <c r="D1154" s="422" t="s">
        <v>91</v>
      </c>
      <c r="E1154" s="144" t="s">
        <v>2965</v>
      </c>
      <c r="F1154" s="424"/>
      <c r="G1154" s="424"/>
      <c r="H1154" s="519" t="s">
        <v>2986</v>
      </c>
      <c r="I1154" s="424"/>
      <c r="J1154" s="519" t="s">
        <v>2987</v>
      </c>
      <c r="K1154" s="519" t="s">
        <v>2988</v>
      </c>
      <c r="L1154" s="424">
        <v>3</v>
      </c>
      <c r="M1154" s="424"/>
      <c r="N1154" s="424"/>
      <c r="O1154" s="424"/>
      <c r="P1154" s="145" t="s">
        <v>2989</v>
      </c>
      <c r="Q1154" s="141" t="s">
        <v>2970</v>
      </c>
      <c r="R1154" s="519"/>
      <c r="S1154" s="519"/>
      <c r="T1154" s="519" t="s">
        <v>2990</v>
      </c>
      <c r="U1154" s="519"/>
      <c r="V1154" s="519" t="s">
        <v>2991</v>
      </c>
      <c r="W1154" s="519" t="s">
        <v>2992</v>
      </c>
      <c r="X1154" s="519">
        <v>3</v>
      </c>
      <c r="Y1154" s="519"/>
      <c r="Z1154" s="519"/>
      <c r="AA1154" s="519"/>
      <c r="AB1154" s="145" t="s">
        <v>2972</v>
      </c>
      <c r="AC1154" s="52" t="s">
        <v>477</v>
      </c>
      <c r="AD1154" s="434"/>
      <c r="AE1154" s="434"/>
      <c r="AF1154" s="434"/>
      <c r="AG1154" s="434"/>
      <c r="AH1154" s="434"/>
      <c r="AI1154" s="434"/>
      <c r="AJ1154" s="191">
        <v>1</v>
      </c>
      <c r="AK1154" s="434"/>
      <c r="AL1154" s="434"/>
      <c r="AM1154" s="434"/>
      <c r="AN1154" s="145" t="s">
        <v>231</v>
      </c>
      <c r="AO1154" s="429" t="s">
        <v>99</v>
      </c>
      <c r="AP1154" s="429" t="s">
        <v>109</v>
      </c>
      <c r="AQ1154" s="429" t="s">
        <v>2993</v>
      </c>
      <c r="AR1154" s="420" t="s">
        <v>2994</v>
      </c>
      <c r="AS1154" s="430">
        <v>121</v>
      </c>
      <c r="AT1154" s="431">
        <v>8438154.4900000002</v>
      </c>
      <c r="AU1154" s="431">
        <v>8438154.4900000002</v>
      </c>
      <c r="AV1154" s="431">
        <v>10416468.710000001</v>
      </c>
      <c r="AW1154" s="431">
        <v>10155046</v>
      </c>
      <c r="AX1154" s="431">
        <v>10155046</v>
      </c>
      <c r="AY1154" s="431">
        <v>10155046</v>
      </c>
      <c r="AZ1154" s="429" t="s">
        <v>193</v>
      </c>
    </row>
    <row r="1155" spans="1:224 16359:16382" ht="242.25">
      <c r="A1155" s="419">
        <v>643</v>
      </c>
      <c r="B1155" s="420" t="s">
        <v>2959</v>
      </c>
      <c r="C1155" s="421" t="s">
        <v>2593</v>
      </c>
      <c r="D1155" s="422" t="s">
        <v>91</v>
      </c>
      <c r="E1155" s="144" t="s">
        <v>2995</v>
      </c>
      <c r="F1155" s="519"/>
      <c r="G1155" s="519"/>
      <c r="H1155" s="519" t="s">
        <v>2986</v>
      </c>
      <c r="I1155" s="519"/>
      <c r="J1155" s="519" t="s">
        <v>2996</v>
      </c>
      <c r="K1155" s="519" t="s">
        <v>2997</v>
      </c>
      <c r="L1155" s="519">
        <v>3</v>
      </c>
      <c r="M1155" s="519"/>
      <c r="N1155" s="519"/>
      <c r="O1155" s="519"/>
      <c r="P1155" s="145" t="s">
        <v>2998</v>
      </c>
      <c r="Q1155" s="141" t="s">
        <v>2999</v>
      </c>
      <c r="R1155" s="519" t="s">
        <v>2878</v>
      </c>
      <c r="S1155" s="519"/>
      <c r="T1155" s="519" t="s">
        <v>2990</v>
      </c>
      <c r="U1155" s="519"/>
      <c r="V1155" s="519" t="s">
        <v>3000</v>
      </c>
      <c r="W1155" s="519" t="s">
        <v>2992</v>
      </c>
      <c r="X1155" s="519" t="s">
        <v>3001</v>
      </c>
      <c r="Y1155" s="519"/>
      <c r="Z1155" s="519"/>
      <c r="AA1155" s="519"/>
      <c r="AB1155" s="145" t="s">
        <v>3002</v>
      </c>
      <c r="AC1155" s="52" t="s">
        <v>477</v>
      </c>
      <c r="AD1155" s="434"/>
      <c r="AE1155" s="434"/>
      <c r="AF1155" s="434"/>
      <c r="AG1155" s="434"/>
      <c r="AH1155" s="434"/>
      <c r="AI1155" s="434"/>
      <c r="AJ1155" s="191" t="s">
        <v>73</v>
      </c>
      <c r="AK1155" s="434"/>
      <c r="AL1155" s="434"/>
      <c r="AM1155" s="434"/>
      <c r="AN1155" s="145" t="s">
        <v>231</v>
      </c>
      <c r="AO1155" s="429" t="s">
        <v>99</v>
      </c>
      <c r="AP1155" s="429" t="s">
        <v>109</v>
      </c>
      <c r="AQ1155" s="429" t="s">
        <v>2993</v>
      </c>
      <c r="AR1155" s="420" t="s">
        <v>2994</v>
      </c>
      <c r="AS1155" s="430">
        <v>121</v>
      </c>
      <c r="AT1155" s="431">
        <v>409691</v>
      </c>
      <c r="AU1155" s="431">
        <v>409691</v>
      </c>
      <c r="AV1155" s="431">
        <v>0</v>
      </c>
      <c r="AW1155" s="431">
        <v>0</v>
      </c>
      <c r="AX1155" s="431">
        <v>0</v>
      </c>
      <c r="AY1155" s="431">
        <v>0</v>
      </c>
      <c r="AZ1155" s="429" t="s">
        <v>241</v>
      </c>
    </row>
    <row r="1156" spans="1:224 16359:16382" ht="242.25">
      <c r="A1156" s="419">
        <v>643</v>
      </c>
      <c r="B1156" s="420" t="s">
        <v>2959</v>
      </c>
      <c r="C1156" s="421" t="s">
        <v>2456</v>
      </c>
      <c r="D1156" s="422" t="s">
        <v>79</v>
      </c>
      <c r="E1156" s="144" t="s">
        <v>2965</v>
      </c>
      <c r="F1156" s="519"/>
      <c r="G1156" s="519"/>
      <c r="H1156" s="519" t="s">
        <v>2986</v>
      </c>
      <c r="I1156" s="519"/>
      <c r="J1156" s="519" t="s">
        <v>2987</v>
      </c>
      <c r="K1156" s="519" t="s">
        <v>2988</v>
      </c>
      <c r="L1156" s="519">
        <v>3</v>
      </c>
      <c r="M1156" s="519"/>
      <c r="N1156" s="519"/>
      <c r="O1156" s="519"/>
      <c r="P1156" s="145" t="s">
        <v>2989</v>
      </c>
      <c r="Q1156" s="141" t="s">
        <v>2970</v>
      </c>
      <c r="R1156" s="145"/>
      <c r="S1156" s="145"/>
      <c r="T1156" s="145" t="s">
        <v>2990</v>
      </c>
      <c r="U1156" s="145"/>
      <c r="V1156" s="145" t="s">
        <v>2991</v>
      </c>
      <c r="W1156" s="145" t="s">
        <v>2992</v>
      </c>
      <c r="X1156" s="519">
        <v>3</v>
      </c>
      <c r="Y1156" s="145"/>
      <c r="Z1156" s="145"/>
      <c r="AA1156" s="145"/>
      <c r="AB1156" s="145" t="s">
        <v>2972</v>
      </c>
      <c r="AC1156" s="52" t="s">
        <v>477</v>
      </c>
      <c r="AD1156" s="434"/>
      <c r="AE1156" s="434"/>
      <c r="AF1156" s="434"/>
      <c r="AG1156" s="434"/>
      <c r="AH1156" s="434"/>
      <c r="AI1156" s="434"/>
      <c r="AJ1156" s="191" t="s">
        <v>73</v>
      </c>
      <c r="AK1156" s="434"/>
      <c r="AL1156" s="434"/>
      <c r="AM1156" s="434"/>
      <c r="AN1156" s="145" t="s">
        <v>231</v>
      </c>
      <c r="AO1156" s="429" t="s">
        <v>99</v>
      </c>
      <c r="AP1156" s="429" t="s">
        <v>109</v>
      </c>
      <c r="AQ1156" s="429" t="s">
        <v>2993</v>
      </c>
      <c r="AR1156" s="420" t="s">
        <v>2994</v>
      </c>
      <c r="AS1156" s="430">
        <v>129</v>
      </c>
      <c r="AT1156" s="431">
        <v>2766867.43</v>
      </c>
      <c r="AU1156" s="431">
        <v>2766867.43</v>
      </c>
      <c r="AV1156" s="431">
        <v>3145772.98</v>
      </c>
      <c r="AW1156" s="431">
        <v>3066823.69</v>
      </c>
      <c r="AX1156" s="431">
        <v>3066823.69</v>
      </c>
      <c r="AY1156" s="431">
        <v>3066823.69</v>
      </c>
      <c r="AZ1156" s="429" t="s">
        <v>193</v>
      </c>
    </row>
    <row r="1157" spans="1:224 16359:16382" ht="242.25">
      <c r="A1157" s="419">
        <v>643</v>
      </c>
      <c r="B1157" s="420" t="s">
        <v>2959</v>
      </c>
      <c r="C1157" s="421" t="s">
        <v>2456</v>
      </c>
      <c r="D1157" s="422" t="s">
        <v>79</v>
      </c>
      <c r="E1157" s="144" t="s">
        <v>2995</v>
      </c>
      <c r="F1157" s="519"/>
      <c r="G1157" s="519"/>
      <c r="H1157" s="519" t="s">
        <v>2986</v>
      </c>
      <c r="I1157" s="519"/>
      <c r="J1157" s="519" t="s">
        <v>2987</v>
      </c>
      <c r="K1157" s="519" t="s">
        <v>2988</v>
      </c>
      <c r="L1157" s="519">
        <v>3</v>
      </c>
      <c r="M1157" s="519"/>
      <c r="N1157" s="519"/>
      <c r="O1157" s="519"/>
      <c r="P1157" s="145" t="s">
        <v>2989</v>
      </c>
      <c r="Q1157" s="141" t="s">
        <v>2999</v>
      </c>
      <c r="R1157" s="519"/>
      <c r="S1157" s="519"/>
      <c r="T1157" s="519" t="s">
        <v>2990</v>
      </c>
      <c r="U1157" s="523" t="s">
        <v>3203</v>
      </c>
      <c r="V1157" s="519" t="s">
        <v>3000</v>
      </c>
      <c r="W1157" s="519" t="s">
        <v>2992</v>
      </c>
      <c r="X1157" s="519" t="s">
        <v>3003</v>
      </c>
      <c r="Y1157" s="519"/>
      <c r="Z1157" s="519"/>
      <c r="AA1157" s="519"/>
      <c r="AB1157" s="145" t="s">
        <v>3002</v>
      </c>
      <c r="AC1157" s="52" t="s">
        <v>477</v>
      </c>
      <c r="AD1157" s="434"/>
      <c r="AE1157" s="434"/>
      <c r="AF1157" s="434"/>
      <c r="AG1157" s="434"/>
      <c r="AH1157" s="434"/>
      <c r="AI1157" s="434"/>
      <c r="AJ1157" s="191" t="s">
        <v>73</v>
      </c>
      <c r="AK1157" s="434"/>
      <c r="AL1157" s="434"/>
      <c r="AM1157" s="434"/>
      <c r="AN1157" s="145" t="s">
        <v>231</v>
      </c>
      <c r="AO1157" s="429" t="s">
        <v>99</v>
      </c>
      <c r="AP1157" s="429" t="s">
        <v>109</v>
      </c>
      <c r="AQ1157" s="429" t="s">
        <v>2993</v>
      </c>
      <c r="AR1157" s="420" t="s">
        <v>2994</v>
      </c>
      <c r="AS1157" s="430">
        <v>129</v>
      </c>
      <c r="AT1157" s="431">
        <v>123726.68</v>
      </c>
      <c r="AU1157" s="431">
        <v>123726.68</v>
      </c>
      <c r="AV1157" s="431">
        <v>0</v>
      </c>
      <c r="AW1157" s="431">
        <v>0</v>
      </c>
      <c r="AX1157" s="431">
        <v>0</v>
      </c>
      <c r="AY1157" s="431">
        <v>0</v>
      </c>
      <c r="AZ1157" s="429" t="s">
        <v>241</v>
      </c>
    </row>
    <row r="1158" spans="1:224 16359:16382" ht="14.25">
      <c r="A1158" s="141">
        <v>643</v>
      </c>
      <c r="B1158" s="157"/>
      <c r="C1158" s="158"/>
      <c r="D1158" s="159" t="s">
        <v>98</v>
      </c>
      <c r="E1158" s="160"/>
      <c r="F1158" s="161"/>
      <c r="G1158" s="161"/>
      <c r="H1158" s="161"/>
      <c r="I1158" s="161"/>
      <c r="J1158" s="161"/>
      <c r="K1158" s="161"/>
      <c r="L1158" s="161"/>
      <c r="M1158" s="161"/>
      <c r="N1158" s="161"/>
      <c r="O1158" s="161"/>
      <c r="P1158" s="162"/>
      <c r="Q1158" s="161"/>
      <c r="R1158" s="161"/>
      <c r="S1158" s="161"/>
      <c r="T1158" s="161"/>
      <c r="U1158" s="161"/>
      <c r="V1158" s="161"/>
      <c r="W1158" s="161"/>
      <c r="X1158" s="161"/>
      <c r="Y1158" s="161"/>
      <c r="Z1158" s="161"/>
      <c r="AA1158" s="161"/>
      <c r="AB1158" s="161"/>
      <c r="AC1158" s="161"/>
      <c r="AD1158" s="161"/>
      <c r="AE1158" s="161"/>
      <c r="AF1158" s="161"/>
      <c r="AG1158" s="161"/>
      <c r="AH1158" s="161"/>
      <c r="AI1158" s="161"/>
      <c r="AJ1158" s="161"/>
      <c r="AK1158" s="161"/>
      <c r="AL1158" s="161"/>
      <c r="AM1158" s="161"/>
      <c r="AN1158" s="161"/>
      <c r="AO1158" s="161"/>
      <c r="AP1158" s="161"/>
      <c r="AQ1158" s="163"/>
      <c r="AR1158" s="157"/>
      <c r="AS1158" s="157"/>
      <c r="AT1158" s="56">
        <f t="shared" ref="AT1158:AY1158" si="19">SUM(AT1147:AT1157)</f>
        <v>15451991.800000001</v>
      </c>
      <c r="AU1158" s="56">
        <f t="shared" si="19"/>
        <v>15451991.800000001</v>
      </c>
      <c r="AV1158" s="56">
        <f t="shared" si="19"/>
        <v>17029034.719999999</v>
      </c>
      <c r="AW1158" s="56">
        <f t="shared" si="19"/>
        <v>17170442.690000001</v>
      </c>
      <c r="AX1158" s="56">
        <f t="shared" si="19"/>
        <v>17283262.690000001</v>
      </c>
      <c r="AY1158" s="56">
        <f t="shared" si="19"/>
        <v>17300635.690000001</v>
      </c>
      <c r="AZ1158" s="164"/>
      <c r="BA1158" s="165"/>
      <c r="BB1158" s="166"/>
      <c r="BC1158" s="166"/>
      <c r="BD1158" s="167"/>
      <c r="BE1158" s="167"/>
      <c r="BF1158" s="167"/>
      <c r="BG1158" s="167"/>
      <c r="BH1158" s="167"/>
      <c r="BI1158" s="167"/>
      <c r="BJ1158" s="167"/>
      <c r="BK1158" s="167"/>
      <c r="BL1158" s="168"/>
      <c r="BM1158" s="169"/>
      <c r="BN1158" s="170"/>
      <c r="BO1158" s="170"/>
      <c r="BP1158" s="170"/>
      <c r="BQ1158" s="170"/>
      <c r="BR1158" s="170"/>
      <c r="BS1158" s="170"/>
      <c r="BT1158" s="170"/>
      <c r="BU1158" s="170"/>
      <c r="BV1158" s="170"/>
      <c r="BW1158" s="170"/>
      <c r="BX1158" s="170"/>
      <c r="BY1158" s="170"/>
      <c r="BZ1158" s="170"/>
      <c r="CA1158" s="170"/>
      <c r="CB1158" s="170"/>
      <c r="CC1158" s="170"/>
      <c r="CD1158" s="170"/>
      <c r="CE1158" s="170"/>
      <c r="CF1158" s="170"/>
      <c r="CG1158" s="170"/>
      <c r="CH1158" s="170"/>
      <c r="CI1158" s="170"/>
      <c r="CJ1158" s="170"/>
      <c r="CK1158" s="170"/>
      <c r="CL1158" s="170"/>
      <c r="CM1158" s="170"/>
      <c r="CN1158" s="170"/>
      <c r="CO1158" s="170"/>
      <c r="CP1158" s="170"/>
      <c r="CQ1158" s="170"/>
      <c r="CR1158" s="170"/>
      <c r="CS1158" s="170"/>
      <c r="CT1158" s="170"/>
      <c r="CU1158" s="170"/>
      <c r="CV1158" s="170"/>
      <c r="CW1158" s="170"/>
      <c r="CX1158" s="170"/>
      <c r="CY1158" s="170"/>
      <c r="CZ1158" s="170"/>
      <c r="DA1158" s="170"/>
      <c r="DB1158" s="170"/>
      <c r="DC1158" s="170"/>
      <c r="DD1158" s="170"/>
      <c r="DE1158" s="170"/>
      <c r="DF1158" s="170"/>
      <c r="DG1158" s="170"/>
      <c r="DH1158" s="170"/>
      <c r="DI1158" s="170"/>
      <c r="DJ1158" s="170"/>
      <c r="DK1158" s="170"/>
      <c r="DL1158" s="170"/>
      <c r="DM1158" s="170"/>
      <c r="DN1158" s="170"/>
      <c r="DO1158" s="170"/>
      <c r="DP1158" s="170"/>
      <c r="DQ1158" s="170"/>
      <c r="DR1158" s="170"/>
      <c r="DS1158" s="170"/>
      <c r="DT1158" s="170"/>
      <c r="DU1158" s="170"/>
      <c r="DV1158" s="170"/>
      <c r="DW1158" s="170"/>
      <c r="DX1158" s="170"/>
      <c r="DY1158" s="170"/>
      <c r="DZ1158" s="170"/>
      <c r="EA1158" s="170"/>
      <c r="EB1158" s="170"/>
      <c r="EC1158" s="170"/>
      <c r="ED1158" s="170"/>
      <c r="EE1158" s="170"/>
      <c r="EF1158" s="170"/>
      <c r="EG1158" s="170"/>
      <c r="EH1158" s="170"/>
      <c r="EI1158" s="170"/>
      <c r="EJ1158" s="170"/>
      <c r="EK1158" s="170"/>
      <c r="EL1158" s="170"/>
      <c r="EM1158" s="170"/>
      <c r="EN1158" s="170"/>
      <c r="EO1158" s="170"/>
      <c r="EP1158" s="170"/>
      <c r="EQ1158" s="170"/>
      <c r="ER1158" s="170"/>
      <c r="ES1158" s="170"/>
      <c r="ET1158" s="170"/>
      <c r="EU1158" s="170"/>
      <c r="EV1158" s="170"/>
      <c r="EW1158" s="170"/>
      <c r="EX1158" s="170"/>
      <c r="EY1158" s="170"/>
      <c r="EZ1158" s="170"/>
      <c r="FA1158" s="170"/>
      <c r="FB1158" s="170"/>
      <c r="FC1158" s="170"/>
      <c r="FD1158" s="170"/>
      <c r="FE1158" s="170"/>
      <c r="FF1158" s="170"/>
      <c r="FG1158" s="170"/>
      <c r="FH1158" s="170"/>
      <c r="FI1158" s="170"/>
      <c r="FJ1158" s="170"/>
      <c r="FK1158" s="170"/>
      <c r="FL1158" s="170"/>
      <c r="FM1158" s="170"/>
      <c r="FN1158" s="170"/>
      <c r="FO1158" s="170"/>
      <c r="FP1158" s="170"/>
      <c r="FQ1158" s="170"/>
      <c r="FR1158" s="170"/>
      <c r="FS1158" s="170"/>
      <c r="FT1158" s="170"/>
      <c r="FU1158" s="170"/>
      <c r="FV1158" s="170"/>
      <c r="FW1158" s="170"/>
      <c r="FX1158" s="170"/>
      <c r="FY1158" s="170"/>
      <c r="FZ1158" s="170"/>
      <c r="GA1158" s="170"/>
      <c r="GB1158" s="170"/>
      <c r="GC1158" s="170"/>
      <c r="GD1158" s="170"/>
      <c r="GE1158" s="170"/>
      <c r="GF1158" s="170"/>
      <c r="GG1158" s="170"/>
      <c r="GH1158" s="170"/>
      <c r="GI1158" s="170"/>
      <c r="GJ1158" s="170"/>
      <c r="GK1158" s="170"/>
      <c r="GL1158" s="170"/>
      <c r="GM1158" s="170"/>
      <c r="GN1158" s="170"/>
      <c r="GO1158" s="170"/>
      <c r="GP1158" s="170"/>
      <c r="GQ1158" s="170"/>
      <c r="GR1158" s="170"/>
      <c r="GS1158" s="170"/>
      <c r="GT1158" s="170"/>
      <c r="GU1158" s="170"/>
      <c r="GV1158" s="170"/>
      <c r="GW1158" s="170"/>
      <c r="GX1158" s="170"/>
      <c r="GY1158" s="170"/>
      <c r="GZ1158" s="170"/>
      <c r="HA1158" s="170"/>
      <c r="HB1158" s="170"/>
      <c r="HC1158" s="170"/>
      <c r="HD1158" s="170"/>
      <c r="HE1158" s="170"/>
      <c r="HF1158" s="170"/>
      <c r="HG1158" s="170"/>
      <c r="HH1158" s="170"/>
      <c r="HI1158" s="170"/>
      <c r="HJ1158" s="170"/>
      <c r="HK1158" s="170"/>
      <c r="HL1158" s="170"/>
      <c r="HM1158" s="170"/>
      <c r="HN1158" s="170"/>
      <c r="HO1158" s="170"/>
      <c r="HP1158" s="170"/>
      <c r="XEE1158" s="152"/>
      <c r="XEF1158" s="152"/>
      <c r="XEG1158" s="152"/>
      <c r="XEH1158" s="152"/>
      <c r="XEI1158" s="35"/>
      <c r="XEJ1158" s="35"/>
      <c r="XEW1158" s="35"/>
      <c r="XEX1158" s="35"/>
      <c r="XEY1158" s="35"/>
      <c r="XEZ1158" s="35"/>
      <c r="XFA1158" s="35"/>
      <c r="XFB1158" s="35"/>
    </row>
    <row r="1159" spans="1:224 16359:16382" ht="25.5">
      <c r="A1159" s="141"/>
      <c r="B1159" s="157"/>
      <c r="C1159" s="158"/>
      <c r="D1159" s="159"/>
      <c r="E1159" s="160"/>
      <c r="F1159" s="161"/>
      <c r="G1159" s="161"/>
      <c r="H1159" s="161"/>
      <c r="I1159" s="161"/>
      <c r="J1159" s="161"/>
      <c r="K1159" s="161"/>
      <c r="L1159" s="161"/>
      <c r="M1159" s="161"/>
      <c r="N1159" s="161"/>
      <c r="O1159" s="161"/>
      <c r="P1159" s="162"/>
      <c r="Q1159" s="161"/>
      <c r="R1159" s="161"/>
      <c r="S1159" s="161"/>
      <c r="T1159" s="161"/>
      <c r="U1159" s="161"/>
      <c r="V1159" s="161"/>
      <c r="W1159" s="161"/>
      <c r="X1159" s="161"/>
      <c r="Y1159" s="161"/>
      <c r="Z1159" s="161"/>
      <c r="AA1159" s="161"/>
      <c r="AB1159" s="161"/>
      <c r="AC1159" s="161"/>
      <c r="AD1159" s="161"/>
      <c r="AE1159" s="161"/>
      <c r="AF1159" s="161"/>
      <c r="AG1159" s="161"/>
      <c r="AH1159" s="161"/>
      <c r="AI1159" s="161"/>
      <c r="AJ1159" s="161"/>
      <c r="AK1159" s="161"/>
      <c r="AL1159" s="161"/>
      <c r="AM1159" s="161"/>
      <c r="AN1159" s="161"/>
      <c r="AO1159" s="161"/>
      <c r="AP1159" s="161"/>
      <c r="AQ1159" s="163"/>
      <c r="AR1159" s="157" t="s">
        <v>3202</v>
      </c>
      <c r="AS1159" s="157"/>
      <c r="AT1159" s="56"/>
      <c r="AU1159" s="56"/>
      <c r="AV1159" s="56"/>
      <c r="AW1159" s="56"/>
      <c r="AX1159" s="56">
        <v>142292875</v>
      </c>
      <c r="AY1159" s="56">
        <v>262315220</v>
      </c>
      <c r="AZ1159" s="164"/>
      <c r="BA1159" s="165"/>
      <c r="BB1159" s="166"/>
      <c r="BC1159" s="166"/>
      <c r="BD1159" s="167"/>
      <c r="BE1159" s="167"/>
      <c r="BF1159" s="167"/>
      <c r="BG1159" s="167"/>
      <c r="BH1159" s="167"/>
      <c r="BI1159" s="167"/>
      <c r="BJ1159" s="167"/>
      <c r="BK1159" s="167"/>
      <c r="BL1159" s="168"/>
      <c r="BM1159" s="169"/>
      <c r="BN1159" s="170"/>
      <c r="BO1159" s="170"/>
      <c r="BP1159" s="170"/>
      <c r="BQ1159" s="170"/>
      <c r="BR1159" s="170"/>
      <c r="BS1159" s="170"/>
      <c r="BT1159" s="170"/>
      <c r="BU1159" s="170"/>
      <c r="BV1159" s="170"/>
      <c r="BW1159" s="170"/>
      <c r="BX1159" s="170"/>
      <c r="BY1159" s="170"/>
      <c r="BZ1159" s="170"/>
      <c r="CA1159" s="170"/>
      <c r="CB1159" s="170"/>
      <c r="CC1159" s="170"/>
      <c r="CD1159" s="170"/>
      <c r="CE1159" s="170"/>
      <c r="CF1159" s="170"/>
      <c r="CG1159" s="170"/>
      <c r="CH1159" s="170"/>
      <c r="CI1159" s="170"/>
      <c r="CJ1159" s="170"/>
      <c r="CK1159" s="170"/>
      <c r="CL1159" s="170"/>
      <c r="CM1159" s="170"/>
      <c r="CN1159" s="170"/>
      <c r="CO1159" s="170"/>
      <c r="CP1159" s="170"/>
      <c r="CQ1159" s="170"/>
      <c r="CR1159" s="170"/>
      <c r="CS1159" s="170"/>
      <c r="CT1159" s="170"/>
      <c r="CU1159" s="170"/>
      <c r="CV1159" s="170"/>
      <c r="CW1159" s="170"/>
      <c r="CX1159" s="170"/>
      <c r="CY1159" s="170"/>
      <c r="CZ1159" s="170"/>
      <c r="DA1159" s="170"/>
      <c r="DB1159" s="170"/>
      <c r="DC1159" s="170"/>
      <c r="DD1159" s="170"/>
      <c r="DE1159" s="170"/>
      <c r="DF1159" s="170"/>
      <c r="DG1159" s="170"/>
      <c r="DH1159" s="170"/>
      <c r="DI1159" s="170"/>
      <c r="DJ1159" s="170"/>
      <c r="DK1159" s="170"/>
      <c r="DL1159" s="170"/>
      <c r="DM1159" s="170"/>
      <c r="DN1159" s="170"/>
      <c r="DO1159" s="170"/>
      <c r="DP1159" s="170"/>
      <c r="DQ1159" s="170"/>
      <c r="DR1159" s="170"/>
      <c r="DS1159" s="170"/>
      <c r="DT1159" s="170"/>
      <c r="DU1159" s="170"/>
      <c r="DV1159" s="170"/>
      <c r="DW1159" s="170"/>
      <c r="DX1159" s="170"/>
      <c r="DY1159" s="170"/>
      <c r="DZ1159" s="170"/>
      <c r="EA1159" s="170"/>
      <c r="EB1159" s="170"/>
      <c r="EC1159" s="170"/>
      <c r="ED1159" s="170"/>
      <c r="EE1159" s="170"/>
      <c r="EF1159" s="170"/>
      <c r="EG1159" s="170"/>
      <c r="EH1159" s="170"/>
      <c r="EI1159" s="170"/>
      <c r="EJ1159" s="170"/>
      <c r="EK1159" s="170"/>
      <c r="EL1159" s="170"/>
      <c r="EM1159" s="170"/>
      <c r="EN1159" s="170"/>
      <c r="EO1159" s="170"/>
      <c r="EP1159" s="170"/>
      <c r="EQ1159" s="170"/>
      <c r="ER1159" s="170"/>
      <c r="ES1159" s="170"/>
      <c r="ET1159" s="170"/>
      <c r="EU1159" s="170"/>
      <c r="EV1159" s="170"/>
      <c r="EW1159" s="170"/>
      <c r="EX1159" s="170"/>
      <c r="EY1159" s="170"/>
      <c r="EZ1159" s="170"/>
      <c r="FA1159" s="170"/>
      <c r="FB1159" s="170"/>
      <c r="FC1159" s="170"/>
      <c r="FD1159" s="170"/>
      <c r="FE1159" s="170"/>
      <c r="FF1159" s="170"/>
      <c r="FG1159" s="170"/>
      <c r="FH1159" s="170"/>
      <c r="FI1159" s="170"/>
      <c r="FJ1159" s="170"/>
      <c r="FK1159" s="170"/>
      <c r="FL1159" s="170"/>
      <c r="FM1159" s="170"/>
      <c r="FN1159" s="170"/>
      <c r="FO1159" s="170"/>
      <c r="FP1159" s="170"/>
      <c r="FQ1159" s="170"/>
      <c r="FR1159" s="170"/>
      <c r="FS1159" s="170"/>
      <c r="FT1159" s="170"/>
      <c r="FU1159" s="170"/>
      <c r="FV1159" s="170"/>
      <c r="FW1159" s="170"/>
      <c r="FX1159" s="170"/>
      <c r="FY1159" s="170"/>
      <c r="FZ1159" s="170"/>
      <c r="GA1159" s="170"/>
      <c r="GB1159" s="170"/>
      <c r="GC1159" s="170"/>
      <c r="GD1159" s="170"/>
      <c r="GE1159" s="170"/>
      <c r="GF1159" s="170"/>
      <c r="GG1159" s="170"/>
      <c r="GH1159" s="170"/>
      <c r="GI1159" s="170"/>
      <c r="GJ1159" s="170"/>
      <c r="GK1159" s="170"/>
      <c r="GL1159" s="170"/>
      <c r="GM1159" s="170"/>
      <c r="GN1159" s="170"/>
      <c r="GO1159" s="170"/>
      <c r="GP1159" s="170"/>
      <c r="GQ1159" s="170"/>
      <c r="GR1159" s="170"/>
      <c r="GS1159" s="170"/>
      <c r="GT1159" s="170"/>
      <c r="GU1159" s="170"/>
      <c r="GV1159" s="170"/>
      <c r="GW1159" s="170"/>
      <c r="GX1159" s="170"/>
      <c r="GY1159" s="170"/>
      <c r="GZ1159" s="170"/>
      <c r="HA1159" s="170"/>
      <c r="HB1159" s="170"/>
      <c r="HC1159" s="170"/>
      <c r="HD1159" s="170"/>
      <c r="HE1159" s="170"/>
      <c r="HF1159" s="170"/>
      <c r="HG1159" s="170"/>
      <c r="HH1159" s="170"/>
      <c r="HI1159" s="170"/>
      <c r="HJ1159" s="170"/>
      <c r="HK1159" s="170"/>
      <c r="HL1159" s="170"/>
      <c r="HM1159" s="170"/>
      <c r="HN1159" s="170"/>
      <c r="HO1159" s="170"/>
      <c r="HP1159" s="170"/>
      <c r="XEE1159" s="152"/>
      <c r="XEF1159" s="152"/>
      <c r="XEG1159" s="152"/>
      <c r="XEH1159" s="152"/>
      <c r="XEI1159" s="35"/>
      <c r="XEJ1159" s="35"/>
      <c r="XEW1159" s="35"/>
      <c r="XEX1159" s="35"/>
      <c r="XEY1159" s="35"/>
      <c r="XEZ1159" s="35"/>
      <c r="XFA1159" s="35"/>
      <c r="XFB1159" s="35"/>
    </row>
    <row r="1160" spans="1:224 16359:16382" ht="14.25">
      <c r="A1160" s="141"/>
      <c r="B1160" s="157"/>
      <c r="C1160" s="158"/>
      <c r="D1160" s="159" t="s">
        <v>3181</v>
      </c>
      <c r="E1160" s="160"/>
      <c r="F1160" s="161"/>
      <c r="G1160" s="161"/>
      <c r="H1160" s="161"/>
      <c r="I1160" s="161"/>
      <c r="J1160" s="161"/>
      <c r="K1160" s="161"/>
      <c r="L1160" s="161"/>
      <c r="M1160" s="161"/>
      <c r="N1160" s="161"/>
      <c r="O1160" s="161"/>
      <c r="P1160" s="162"/>
      <c r="Q1160" s="161"/>
      <c r="R1160" s="161"/>
      <c r="S1160" s="161"/>
      <c r="T1160" s="161"/>
      <c r="U1160" s="161"/>
      <c r="V1160" s="161"/>
      <c r="W1160" s="161"/>
      <c r="X1160" s="161"/>
      <c r="Y1160" s="161"/>
      <c r="Z1160" s="161"/>
      <c r="AA1160" s="161"/>
      <c r="AB1160" s="161"/>
      <c r="AC1160" s="161"/>
      <c r="AD1160" s="161"/>
      <c r="AE1160" s="161"/>
      <c r="AF1160" s="161"/>
      <c r="AG1160" s="161"/>
      <c r="AH1160" s="161"/>
      <c r="AI1160" s="161"/>
      <c r="AJ1160" s="161"/>
      <c r="AK1160" s="161"/>
      <c r="AL1160" s="161"/>
      <c r="AM1160" s="161"/>
      <c r="AN1160" s="161"/>
      <c r="AO1160" s="161"/>
      <c r="AP1160" s="161"/>
      <c r="AQ1160" s="163"/>
      <c r="AR1160" s="157"/>
      <c r="AS1160" s="157"/>
      <c r="AT1160" s="56">
        <f>AT50+AT152+AT233+AT250+AT274+AT418+AT534+AT660+AT694+AT759+AT815+AT894+AT1031+AT1111+AT1146+AT1158</f>
        <v>13327147566.199997</v>
      </c>
      <c r="AU1160" s="56">
        <f t="shared" ref="AU1160:AV1160" si="20">AU50+AU152+AU233+AU250+AU274+AU418+AU534+AU660+AU694+AU759+AU815+AU894+AU1031+AU1111+AU1146+AU1158</f>
        <v>12925523038.329998</v>
      </c>
      <c r="AV1160" s="56">
        <f t="shared" si="20"/>
        <v>14070036345.860998</v>
      </c>
      <c r="AW1160" s="56">
        <f>AW50+AW152+AW233+AW250+AW274+AW418+AW534+AW660+AW694+AW759+AW815+AW894+AW1031+AW1111+AW1146+AW1158+10</f>
        <v>13588188975.74</v>
      </c>
      <c r="AX1160" s="56">
        <f>AX50+AX152+AX233+AX250+AX274+AX418+AX534+AX660+AX694+AX759+AX815+AX894+AX1031+AX1111+AX1146+AX1158+AX1159</f>
        <v>11619724772.289999</v>
      </c>
      <c r="AY1160" s="56">
        <f>AY50+AY152+AY233+AY250+AY274+AY418+AY534+AY660+AY694+AY759+AY815+AY894+AY1031+AY1111+AY1146+AY1158+AY1159</f>
        <v>11893709855.85</v>
      </c>
      <c r="AZ1160" s="164"/>
      <c r="BA1160" s="165"/>
      <c r="BB1160" s="166"/>
      <c r="BC1160" s="166"/>
      <c r="BD1160" s="167"/>
      <c r="BE1160" s="167"/>
      <c r="BF1160" s="167"/>
      <c r="BG1160" s="167"/>
      <c r="BH1160" s="167"/>
      <c r="BI1160" s="167"/>
      <c r="BJ1160" s="167"/>
      <c r="BK1160" s="167"/>
      <c r="BL1160" s="168"/>
      <c r="BM1160" s="169"/>
      <c r="BN1160" s="170"/>
      <c r="BO1160" s="170"/>
      <c r="BP1160" s="170"/>
      <c r="BQ1160" s="170"/>
      <c r="BR1160" s="170"/>
      <c r="BS1160" s="170"/>
      <c r="BT1160" s="170"/>
      <c r="BU1160" s="170"/>
      <c r="BV1160" s="170"/>
      <c r="BW1160" s="170"/>
      <c r="BX1160" s="170"/>
      <c r="BY1160" s="170"/>
      <c r="BZ1160" s="170"/>
      <c r="CA1160" s="170"/>
      <c r="CB1160" s="170"/>
      <c r="CC1160" s="170"/>
      <c r="CD1160" s="170"/>
      <c r="CE1160" s="170"/>
      <c r="CF1160" s="170"/>
      <c r="CG1160" s="170"/>
      <c r="CH1160" s="170"/>
      <c r="CI1160" s="170"/>
      <c r="CJ1160" s="170"/>
      <c r="CK1160" s="170"/>
      <c r="CL1160" s="170"/>
      <c r="CM1160" s="170"/>
      <c r="CN1160" s="170"/>
      <c r="CO1160" s="170"/>
      <c r="CP1160" s="170"/>
      <c r="CQ1160" s="170"/>
      <c r="CR1160" s="170"/>
      <c r="CS1160" s="170"/>
      <c r="CT1160" s="170"/>
      <c r="CU1160" s="170"/>
      <c r="CV1160" s="170"/>
      <c r="CW1160" s="170"/>
      <c r="CX1160" s="170"/>
      <c r="CY1160" s="170"/>
      <c r="CZ1160" s="170"/>
      <c r="DA1160" s="170"/>
      <c r="DB1160" s="170"/>
      <c r="DC1160" s="170"/>
      <c r="DD1160" s="170"/>
      <c r="DE1160" s="170"/>
      <c r="DF1160" s="170"/>
      <c r="DG1160" s="170"/>
      <c r="DH1160" s="170"/>
      <c r="DI1160" s="170"/>
      <c r="DJ1160" s="170"/>
      <c r="DK1160" s="170"/>
      <c r="DL1160" s="170"/>
      <c r="DM1160" s="170"/>
      <c r="DN1160" s="170"/>
      <c r="DO1160" s="170"/>
      <c r="DP1160" s="170"/>
      <c r="DQ1160" s="170"/>
      <c r="DR1160" s="170"/>
      <c r="DS1160" s="170"/>
      <c r="DT1160" s="170"/>
      <c r="DU1160" s="170"/>
      <c r="DV1160" s="170"/>
      <c r="DW1160" s="170"/>
      <c r="DX1160" s="170"/>
      <c r="DY1160" s="170"/>
      <c r="DZ1160" s="170"/>
      <c r="EA1160" s="170"/>
      <c r="EB1160" s="170"/>
      <c r="EC1160" s="170"/>
      <c r="ED1160" s="170"/>
      <c r="EE1160" s="170"/>
      <c r="EF1160" s="170"/>
      <c r="EG1160" s="170"/>
      <c r="EH1160" s="170"/>
      <c r="EI1160" s="170"/>
      <c r="EJ1160" s="170"/>
      <c r="EK1160" s="170"/>
      <c r="EL1160" s="170"/>
      <c r="EM1160" s="170"/>
      <c r="EN1160" s="170"/>
      <c r="EO1160" s="170"/>
      <c r="EP1160" s="170"/>
      <c r="EQ1160" s="170"/>
      <c r="ER1160" s="170"/>
      <c r="ES1160" s="170"/>
      <c r="ET1160" s="170"/>
      <c r="EU1160" s="170"/>
      <c r="EV1160" s="170"/>
      <c r="EW1160" s="170"/>
      <c r="EX1160" s="170"/>
      <c r="EY1160" s="170"/>
      <c r="EZ1160" s="170"/>
      <c r="FA1160" s="170"/>
      <c r="FB1160" s="170"/>
      <c r="FC1160" s="170"/>
      <c r="FD1160" s="170"/>
      <c r="FE1160" s="170"/>
      <c r="FF1160" s="170"/>
      <c r="FG1160" s="170"/>
      <c r="FH1160" s="170"/>
      <c r="FI1160" s="170"/>
      <c r="FJ1160" s="170"/>
      <c r="FK1160" s="170"/>
      <c r="FL1160" s="170"/>
      <c r="FM1160" s="170"/>
      <c r="FN1160" s="170"/>
      <c r="FO1160" s="170"/>
      <c r="FP1160" s="170"/>
      <c r="FQ1160" s="170"/>
      <c r="FR1160" s="170"/>
      <c r="FS1160" s="170"/>
      <c r="FT1160" s="170"/>
      <c r="FU1160" s="170"/>
      <c r="FV1160" s="170"/>
      <c r="FW1160" s="170"/>
      <c r="FX1160" s="170"/>
      <c r="FY1160" s="170"/>
      <c r="FZ1160" s="170"/>
      <c r="GA1160" s="170"/>
      <c r="GB1160" s="170"/>
      <c r="GC1160" s="170"/>
      <c r="GD1160" s="170"/>
      <c r="GE1160" s="170"/>
      <c r="GF1160" s="170"/>
      <c r="GG1160" s="170"/>
      <c r="GH1160" s="170"/>
      <c r="GI1160" s="170"/>
      <c r="GJ1160" s="170"/>
      <c r="GK1160" s="170"/>
      <c r="GL1160" s="170"/>
      <c r="GM1160" s="170"/>
      <c r="GN1160" s="170"/>
      <c r="GO1160" s="170"/>
      <c r="GP1160" s="170"/>
      <c r="GQ1160" s="170"/>
      <c r="GR1160" s="170"/>
      <c r="GS1160" s="170"/>
      <c r="GT1160" s="170"/>
      <c r="GU1160" s="170"/>
      <c r="GV1160" s="170"/>
      <c r="GW1160" s="170"/>
      <c r="GX1160" s="170"/>
      <c r="GY1160" s="170"/>
      <c r="GZ1160" s="170"/>
      <c r="HA1160" s="170"/>
      <c r="HB1160" s="170"/>
      <c r="HC1160" s="170"/>
      <c r="HD1160" s="170"/>
      <c r="HE1160" s="170"/>
      <c r="HF1160" s="170"/>
      <c r="HG1160" s="170"/>
      <c r="HH1160" s="170"/>
      <c r="HI1160" s="170"/>
      <c r="HJ1160" s="170"/>
      <c r="HK1160" s="170"/>
      <c r="HL1160" s="170"/>
      <c r="HM1160" s="170"/>
      <c r="HN1160" s="170"/>
      <c r="HO1160" s="170"/>
      <c r="HP1160" s="170"/>
      <c r="XEE1160" s="152"/>
      <c r="XEF1160" s="152"/>
      <c r="XEG1160" s="152"/>
      <c r="XEH1160" s="152"/>
      <c r="XEI1160" s="35"/>
      <c r="XEJ1160" s="35"/>
      <c r="XEW1160" s="35"/>
      <c r="XEX1160" s="35"/>
      <c r="XEY1160" s="35"/>
      <c r="XEZ1160" s="35"/>
      <c r="XFA1160" s="35"/>
      <c r="XFB1160" s="35"/>
    </row>
    <row r="1161" spans="1:224 16359:16382" ht="23.25">
      <c r="A1161" s="495"/>
      <c r="B1161" s="496"/>
      <c r="C1161" s="664"/>
      <c r="D1161" s="665"/>
      <c r="E1161" s="666"/>
      <c r="F1161" s="667"/>
      <c r="G1161" s="667"/>
      <c r="H1161" s="668"/>
      <c r="I1161" s="667"/>
      <c r="J1161" s="668"/>
      <c r="K1161" s="668"/>
      <c r="L1161" s="668"/>
      <c r="M1161" s="668"/>
      <c r="N1161" s="668"/>
      <c r="O1161" s="668"/>
      <c r="P1161" s="669"/>
      <c r="Q1161" s="669"/>
      <c r="R1161" s="670"/>
      <c r="S1161" s="670"/>
      <c r="T1161" s="670"/>
      <c r="U1161" s="670"/>
      <c r="V1161" s="671"/>
      <c r="W1161" s="671"/>
      <c r="X1161" s="671"/>
      <c r="Y1161" s="671"/>
      <c r="Z1161" s="671"/>
      <c r="AA1161" s="671"/>
      <c r="AB1161" s="669"/>
      <c r="AC1161" s="669"/>
      <c r="AD1161" s="669"/>
      <c r="AE1161" s="669"/>
      <c r="AF1161" s="669"/>
      <c r="AG1161" s="669"/>
      <c r="AH1161" s="669"/>
      <c r="AI1161" s="669"/>
      <c r="AJ1161" s="669"/>
      <c r="AK1161" s="669"/>
      <c r="AL1161" s="669"/>
      <c r="AM1161" s="669"/>
      <c r="AN1161" s="669"/>
      <c r="AO1161" s="672"/>
      <c r="AP1161" s="672"/>
      <c r="AQ1161" s="672"/>
      <c r="AR1161" s="673"/>
      <c r="AS1161" s="672"/>
      <c r="AT1161" s="674"/>
      <c r="AU1161" s="674"/>
      <c r="AV1161" s="674"/>
      <c r="AW1161" s="674"/>
      <c r="AX1161" s="674"/>
      <c r="AY1161" s="674"/>
      <c r="AZ1161" s="675"/>
      <c r="BA1161" s="585"/>
      <c r="BB1161" s="586"/>
      <c r="BC1161" s="586"/>
      <c r="BD1161" s="587"/>
      <c r="BE1161" s="587"/>
      <c r="BF1161" s="253"/>
      <c r="BG1161" s="253"/>
      <c r="BH1161" s="253"/>
      <c r="BI1161" s="253"/>
      <c r="BJ1161" s="253"/>
      <c r="BK1161" s="253"/>
      <c r="BL1161" s="253"/>
      <c r="BM1161" s="253"/>
      <c r="BN1161" s="253"/>
      <c r="BO1161" s="253"/>
      <c r="BP1161" s="253"/>
      <c r="BQ1161" s="253"/>
    </row>
    <row r="1162" spans="1:224 16359:16382" ht="23.25">
      <c r="A1162" s="495"/>
      <c r="B1162" s="496"/>
      <c r="C1162" s="664"/>
      <c r="D1162" s="665"/>
      <c r="E1162" s="666"/>
      <c r="F1162" s="667"/>
      <c r="G1162" s="667"/>
      <c r="H1162" s="668"/>
      <c r="I1162" s="667"/>
      <c r="J1162" s="668"/>
      <c r="K1162" s="668"/>
      <c r="L1162" s="668"/>
      <c r="M1162" s="668"/>
      <c r="N1162" s="668"/>
      <c r="O1162" s="668"/>
      <c r="P1162" s="669"/>
      <c r="Q1162" s="669"/>
      <c r="R1162" s="670"/>
      <c r="S1162" s="670"/>
      <c r="T1162" s="670"/>
      <c r="U1162" s="670"/>
      <c r="V1162" s="671"/>
      <c r="W1162" s="671"/>
      <c r="X1162" s="671"/>
      <c r="Y1162" s="671"/>
      <c r="Z1162" s="671"/>
      <c r="AA1162" s="671"/>
      <c r="AB1162" s="669"/>
      <c r="AC1162" s="669"/>
      <c r="AD1162" s="669"/>
      <c r="AE1162" s="669"/>
      <c r="AF1162" s="669"/>
      <c r="AG1162" s="669"/>
      <c r="AH1162" s="669"/>
      <c r="AI1162" s="669"/>
      <c r="AJ1162" s="669"/>
      <c r="AK1162" s="669"/>
      <c r="AL1162" s="669"/>
      <c r="AM1162" s="669"/>
      <c r="AN1162" s="669"/>
      <c r="AO1162" s="672"/>
      <c r="AP1162" s="672"/>
      <c r="AQ1162" s="672"/>
      <c r="AR1162" s="673"/>
      <c r="AS1162" s="672"/>
      <c r="AT1162" s="674"/>
      <c r="AU1162" s="674"/>
      <c r="AV1162" s="674"/>
      <c r="AW1162" s="674"/>
      <c r="AX1162" s="674"/>
      <c r="AY1162" s="674"/>
      <c r="AZ1162" s="675"/>
      <c r="BA1162" s="585"/>
      <c r="BB1162" s="586"/>
      <c r="BC1162" s="586"/>
      <c r="BD1162" s="587"/>
      <c r="BE1162" s="587"/>
      <c r="BF1162" s="253"/>
      <c r="BG1162" s="253"/>
      <c r="BH1162" s="253"/>
      <c r="BI1162" s="253"/>
      <c r="BJ1162" s="253"/>
      <c r="BK1162" s="253"/>
      <c r="BL1162" s="253"/>
      <c r="BM1162" s="253"/>
      <c r="BN1162" s="253"/>
      <c r="BO1162" s="253"/>
      <c r="BP1162" s="253"/>
      <c r="BQ1162" s="253"/>
    </row>
    <row r="1163" spans="1:224 16359:16382" ht="26.25">
      <c r="A1163" s="538" t="s">
        <v>143</v>
      </c>
      <c r="B1163" s="538"/>
      <c r="C1163" s="538"/>
      <c r="D1163" s="538"/>
      <c r="E1163" s="538"/>
      <c r="F1163" s="538"/>
      <c r="G1163" s="538"/>
      <c r="H1163" s="538"/>
      <c r="I1163" s="538"/>
      <c r="J1163" s="538"/>
      <c r="K1163" s="538"/>
      <c r="L1163" s="538"/>
      <c r="M1163" s="538"/>
      <c r="N1163" s="538"/>
      <c r="O1163" s="538"/>
      <c r="P1163" s="538"/>
      <c r="Q1163" s="538"/>
      <c r="R1163" s="670"/>
      <c r="S1163" s="670"/>
      <c r="T1163" s="670"/>
      <c r="U1163" s="670"/>
      <c r="V1163" s="671"/>
      <c r="W1163" s="671"/>
      <c r="X1163" s="671"/>
      <c r="Y1163" s="671"/>
      <c r="Z1163" s="671"/>
      <c r="AA1163" s="671"/>
      <c r="AB1163" s="669"/>
      <c r="AC1163" s="669"/>
      <c r="AD1163" s="669"/>
      <c r="AE1163" s="669"/>
      <c r="AF1163" s="669"/>
      <c r="AG1163" s="669"/>
      <c r="AH1163" s="669"/>
      <c r="AI1163" s="669"/>
      <c r="AJ1163" s="669"/>
      <c r="AK1163" s="669"/>
      <c r="AL1163" s="669"/>
      <c r="AM1163" s="669"/>
      <c r="AN1163" s="669"/>
      <c r="AO1163" s="672"/>
      <c r="AP1163" s="672"/>
      <c r="AQ1163" s="672"/>
      <c r="AR1163" s="673"/>
      <c r="AS1163" s="672"/>
      <c r="AT1163" s="674"/>
      <c r="AU1163" s="674"/>
      <c r="AV1163" s="674"/>
      <c r="AW1163" s="674"/>
      <c r="AX1163" s="674"/>
      <c r="AY1163" s="674"/>
      <c r="AZ1163" s="675"/>
      <c r="BA1163" s="585"/>
      <c r="BB1163" s="586"/>
      <c r="BC1163" s="586"/>
      <c r="BD1163" s="587"/>
      <c r="BE1163" s="587"/>
      <c r="BF1163" s="253"/>
      <c r="BG1163" s="253"/>
      <c r="BH1163" s="253"/>
      <c r="BI1163" s="253"/>
      <c r="BJ1163" s="253"/>
      <c r="BK1163" s="253"/>
      <c r="BL1163" s="253"/>
      <c r="BM1163" s="253"/>
      <c r="BN1163" s="253"/>
      <c r="BO1163" s="253"/>
      <c r="BP1163" s="253"/>
      <c r="BQ1163" s="253"/>
    </row>
    <row r="1164" spans="1:224 16359:16382" ht="25.5" customHeight="1">
      <c r="A1164" s="538" t="s">
        <v>35</v>
      </c>
      <c r="B1164" s="538"/>
      <c r="C1164" s="538"/>
      <c r="D1164" s="489"/>
      <c r="E1164" s="530"/>
      <c r="F1164" s="538"/>
      <c r="J1164" s="538"/>
      <c r="K1164" s="538"/>
      <c r="L1164" s="538"/>
      <c r="M1164" s="538"/>
      <c r="N1164" s="538"/>
      <c r="R1164" s="670"/>
      <c r="S1164" s="670"/>
      <c r="T1164" s="757"/>
      <c r="U1164" s="757"/>
      <c r="V1164" s="757"/>
      <c r="W1164" s="671"/>
      <c r="X1164" s="671"/>
      <c r="Y1164" s="671"/>
      <c r="Z1164" s="671"/>
      <c r="AA1164" s="757" t="s">
        <v>146</v>
      </c>
      <c r="AB1164" s="757"/>
      <c r="AC1164" s="757"/>
      <c r="AD1164" s="669"/>
      <c r="AE1164" s="669"/>
      <c r="AF1164" s="669"/>
      <c r="AG1164" s="669"/>
      <c r="AH1164" s="669"/>
      <c r="AI1164" s="669"/>
      <c r="AJ1164" s="669"/>
      <c r="AK1164" s="669"/>
      <c r="AL1164" s="669"/>
      <c r="AM1164" s="669"/>
      <c r="AN1164" s="669"/>
      <c r="AO1164" s="672"/>
      <c r="AP1164" s="672"/>
      <c r="AQ1164" s="672"/>
      <c r="AR1164" s="673"/>
      <c r="AS1164" s="672"/>
      <c r="AT1164" s="674"/>
      <c r="AU1164" s="674"/>
      <c r="AV1164" s="674"/>
      <c r="AW1164" s="674"/>
      <c r="AX1164" s="674"/>
      <c r="AY1164" s="674"/>
      <c r="AZ1164" s="675"/>
      <c r="BA1164" s="585"/>
      <c r="BB1164" s="586"/>
      <c r="BC1164" s="586"/>
      <c r="BD1164" s="587"/>
      <c r="BE1164" s="587"/>
      <c r="BF1164" s="253"/>
      <c r="BG1164" s="253"/>
      <c r="BH1164" s="253"/>
      <c r="BI1164" s="253"/>
      <c r="BJ1164" s="253"/>
      <c r="BK1164" s="253"/>
      <c r="BL1164" s="253"/>
      <c r="BM1164" s="253"/>
      <c r="BN1164" s="253"/>
      <c r="BO1164" s="253"/>
      <c r="BP1164" s="253"/>
      <c r="BQ1164" s="253"/>
    </row>
    <row r="1165" spans="1:224 16359:16382" ht="26.25">
      <c r="A1165" s="488"/>
      <c r="B1165" s="538"/>
      <c r="C1165" s="538"/>
      <c r="D1165" s="489"/>
      <c r="E1165" s="530"/>
      <c r="F1165" s="538"/>
      <c r="J1165" s="538"/>
      <c r="K1165" s="538"/>
      <c r="L1165" s="538"/>
      <c r="M1165" s="538"/>
      <c r="N1165" s="538"/>
      <c r="R1165" s="670"/>
      <c r="S1165" s="670"/>
      <c r="T1165" s="756" t="s">
        <v>29</v>
      </c>
      <c r="U1165" s="756"/>
      <c r="V1165" s="756"/>
      <c r="W1165" s="671"/>
      <c r="X1165" s="671"/>
      <c r="Y1165" s="671"/>
      <c r="Z1165" s="671"/>
      <c r="AA1165" s="756" t="s">
        <v>30</v>
      </c>
      <c r="AB1165" s="756"/>
      <c r="AC1165" s="756"/>
      <c r="AD1165" s="669"/>
      <c r="AE1165" s="669"/>
      <c r="AF1165" s="669"/>
      <c r="AG1165" s="669"/>
      <c r="AH1165" s="669"/>
      <c r="AI1165" s="669"/>
      <c r="AJ1165" s="669"/>
      <c r="AK1165" s="669"/>
      <c r="AL1165" s="669"/>
      <c r="AM1165" s="669"/>
      <c r="AN1165" s="669"/>
      <c r="AO1165" s="672"/>
      <c r="AP1165" s="672"/>
      <c r="AQ1165" s="672"/>
      <c r="AR1165" s="673"/>
      <c r="AS1165" s="672"/>
      <c r="AT1165" s="674"/>
      <c r="AU1165" s="674"/>
      <c r="AV1165" s="674"/>
      <c r="AW1165" s="674"/>
      <c r="AX1165" s="674"/>
      <c r="AY1165" s="674"/>
      <c r="AZ1165" s="675"/>
      <c r="BA1165" s="585"/>
      <c r="BB1165" s="586"/>
      <c r="BC1165" s="586"/>
      <c r="BD1165" s="587"/>
      <c r="BE1165" s="587"/>
      <c r="BF1165" s="253"/>
      <c r="BG1165" s="253"/>
      <c r="BH1165" s="253"/>
      <c r="BI1165" s="253"/>
      <c r="BJ1165" s="253"/>
      <c r="BK1165" s="253"/>
      <c r="BL1165" s="253"/>
      <c r="BM1165" s="253"/>
      <c r="BN1165" s="253"/>
      <c r="BO1165" s="253"/>
      <c r="BP1165" s="253"/>
      <c r="BQ1165" s="253"/>
    </row>
    <row r="1166" spans="1:224 16359:16382" ht="26.25">
      <c r="A1166" s="680"/>
      <c r="B1166" s="681"/>
      <c r="C1166" s="682"/>
      <c r="D1166" s="683"/>
      <c r="E1166" s="684"/>
      <c r="F1166" s="685"/>
      <c r="G1166" s="685"/>
      <c r="H1166" s="686"/>
      <c r="I1166" s="685"/>
      <c r="J1166" s="686"/>
      <c r="K1166" s="686"/>
      <c r="L1166" s="686"/>
      <c r="M1166" s="686"/>
      <c r="N1166" s="686"/>
      <c r="R1166" s="670"/>
      <c r="S1166" s="670"/>
      <c r="T1166" s="670"/>
      <c r="U1166" s="670"/>
      <c r="V1166" s="671"/>
      <c r="W1166" s="671"/>
      <c r="X1166" s="671"/>
      <c r="Y1166" s="671"/>
      <c r="Z1166" s="671"/>
      <c r="AA1166" s="686"/>
      <c r="AB1166" s="687"/>
      <c r="AC1166" s="687"/>
      <c r="AD1166" s="669"/>
      <c r="AE1166" s="669"/>
      <c r="AF1166" s="669"/>
      <c r="AG1166" s="669"/>
      <c r="AH1166" s="669"/>
      <c r="AI1166" s="669"/>
      <c r="AJ1166" s="669"/>
      <c r="AK1166" s="669"/>
      <c r="AL1166" s="669"/>
      <c r="AM1166" s="669"/>
      <c r="AN1166" s="669"/>
      <c r="AO1166" s="672"/>
      <c r="AP1166" s="672"/>
      <c r="AQ1166" s="672"/>
      <c r="AR1166" s="673"/>
      <c r="AS1166" s="672"/>
      <c r="AT1166" s="674"/>
      <c r="AU1166" s="674"/>
      <c r="AV1166" s="674"/>
      <c r="AW1166" s="674"/>
      <c r="AX1166" s="674"/>
      <c r="AY1166" s="674"/>
      <c r="AZ1166" s="675"/>
      <c r="BA1166" s="585"/>
      <c r="BB1166" s="586"/>
      <c r="BC1166" s="586"/>
      <c r="BD1166" s="587"/>
      <c r="BE1166" s="587"/>
      <c r="BF1166" s="253"/>
      <c r="BG1166" s="253"/>
      <c r="BH1166" s="253"/>
      <c r="BI1166" s="253"/>
      <c r="BJ1166" s="253"/>
      <c r="BK1166" s="253"/>
      <c r="BL1166" s="253"/>
      <c r="BM1166" s="253"/>
      <c r="BN1166" s="253"/>
      <c r="BO1166" s="253"/>
      <c r="BP1166" s="253"/>
      <c r="BQ1166" s="253"/>
    </row>
    <row r="1167" spans="1:224 16359:16382" ht="26.25">
      <c r="A1167" s="680"/>
      <c r="B1167" s="681"/>
      <c r="C1167" s="682"/>
      <c r="D1167" s="683"/>
      <c r="E1167" s="684"/>
      <c r="F1167" s="685"/>
      <c r="G1167" s="685"/>
      <c r="H1167" s="686"/>
      <c r="I1167" s="685"/>
      <c r="J1167" s="686"/>
      <c r="K1167" s="686"/>
      <c r="L1167" s="686"/>
      <c r="M1167" s="686"/>
      <c r="N1167" s="686"/>
      <c r="R1167" s="670"/>
      <c r="S1167" s="670"/>
      <c r="T1167" s="670"/>
      <c r="U1167" s="670"/>
      <c r="V1167" s="671"/>
      <c r="W1167" s="671"/>
      <c r="X1167" s="671"/>
      <c r="Y1167" s="671"/>
      <c r="Z1167" s="671"/>
      <c r="AA1167" s="686"/>
      <c r="AB1167" s="687"/>
      <c r="AC1167" s="687"/>
      <c r="AD1167" s="669"/>
      <c r="AE1167" s="669"/>
      <c r="AF1167" s="669"/>
      <c r="AG1167" s="669"/>
      <c r="AH1167" s="669"/>
      <c r="AI1167" s="669"/>
      <c r="AJ1167" s="669"/>
      <c r="AK1167" s="669"/>
      <c r="AL1167" s="669"/>
      <c r="AM1167" s="669"/>
      <c r="AN1167" s="669"/>
      <c r="AO1167" s="672"/>
      <c r="AP1167" s="672"/>
      <c r="AQ1167" s="672"/>
      <c r="AR1167" s="673"/>
      <c r="AS1167" s="672"/>
      <c r="AT1167" s="674"/>
      <c r="AU1167" s="674"/>
      <c r="AV1167" s="674"/>
      <c r="AW1167" s="674"/>
      <c r="AX1167" s="674"/>
      <c r="AY1167" s="674"/>
      <c r="AZ1167" s="675"/>
      <c r="BA1167" s="585"/>
      <c r="BB1167" s="586"/>
      <c r="BC1167" s="586"/>
      <c r="BD1167" s="587"/>
      <c r="BE1167" s="587"/>
      <c r="BF1167" s="253"/>
      <c r="BG1167" s="253"/>
      <c r="BH1167" s="253"/>
      <c r="BI1167" s="253"/>
      <c r="BJ1167" s="253"/>
      <c r="BK1167" s="253"/>
      <c r="BL1167" s="253"/>
      <c r="BM1167" s="253"/>
      <c r="BN1167" s="253"/>
      <c r="BO1167" s="253"/>
      <c r="BP1167" s="253"/>
      <c r="BQ1167" s="253"/>
    </row>
    <row r="1168" spans="1:224 16359:16382" ht="19.5" customHeight="1">
      <c r="A1168" s="538" t="s">
        <v>32</v>
      </c>
      <c r="B1168" s="538"/>
      <c r="C1168" s="538"/>
      <c r="D1168" s="538"/>
      <c r="E1168" s="538"/>
      <c r="F1168" s="538"/>
      <c r="G1168" s="538"/>
      <c r="H1168" s="538"/>
      <c r="I1168" s="538"/>
      <c r="J1168" s="538"/>
      <c r="K1168" s="538"/>
      <c r="L1168" s="538"/>
      <c r="M1168" s="538"/>
      <c r="N1168" s="538"/>
      <c r="R1168" s="670"/>
      <c r="S1168" s="670"/>
      <c r="T1168" s="670"/>
      <c r="U1168" s="670"/>
      <c r="V1168" s="671"/>
      <c r="W1168" s="671"/>
      <c r="X1168" s="671"/>
      <c r="Y1168" s="671"/>
      <c r="Z1168" s="671"/>
      <c r="AA1168" s="538"/>
      <c r="AB1168" s="538"/>
      <c r="AC1168" s="538"/>
      <c r="AD1168" s="669"/>
      <c r="AE1168" s="669"/>
      <c r="AF1168" s="669"/>
      <c r="AG1168" s="669"/>
      <c r="AH1168" s="669"/>
      <c r="AI1168" s="669"/>
      <c r="AJ1168" s="669"/>
      <c r="AK1168" s="669"/>
      <c r="AL1168" s="669"/>
      <c r="AM1168" s="669"/>
      <c r="AN1168" s="669"/>
      <c r="AO1168" s="672"/>
      <c r="AP1168" s="672"/>
      <c r="AQ1168" s="672"/>
      <c r="AR1168" s="673"/>
      <c r="AS1168" s="672"/>
      <c r="AT1168" s="674"/>
      <c r="AU1168" s="674"/>
      <c r="AV1168" s="674"/>
      <c r="AW1168" s="674"/>
      <c r="AX1168" s="674"/>
      <c r="AY1168" s="674"/>
      <c r="AZ1168" s="675"/>
      <c r="BA1168" s="585"/>
      <c r="BB1168" s="586"/>
      <c r="BC1168" s="586"/>
      <c r="BD1168" s="587"/>
      <c r="BE1168" s="587"/>
      <c r="BF1168" s="253"/>
      <c r="BG1168" s="253"/>
      <c r="BH1168" s="253"/>
      <c r="BI1168" s="253"/>
      <c r="BJ1168" s="253"/>
      <c r="BK1168" s="253"/>
      <c r="BL1168" s="253"/>
      <c r="BM1168" s="253"/>
      <c r="BN1168" s="253"/>
      <c r="BO1168" s="253"/>
      <c r="BP1168" s="253"/>
      <c r="BQ1168" s="253"/>
    </row>
    <row r="1169" spans="1:69" ht="19.5" customHeight="1">
      <c r="A1169" s="538" t="s">
        <v>33</v>
      </c>
      <c r="B1169" s="538"/>
      <c r="C1169" s="538"/>
      <c r="D1169" s="538"/>
      <c r="E1169" s="538"/>
      <c r="F1169" s="538"/>
      <c r="G1169" s="538"/>
      <c r="H1169" s="538"/>
      <c r="I1169" s="538"/>
      <c r="J1169" s="538"/>
      <c r="K1169" s="538"/>
      <c r="L1169" s="538"/>
      <c r="M1169" s="538"/>
      <c r="N1169" s="538"/>
      <c r="R1169" s="670"/>
      <c r="S1169" s="670"/>
      <c r="T1169" s="670"/>
      <c r="U1169" s="670"/>
      <c r="V1169" s="671"/>
      <c r="W1169" s="671"/>
      <c r="X1169" s="671"/>
      <c r="Y1169" s="671"/>
      <c r="Z1169" s="671"/>
      <c r="AA1169" s="538"/>
      <c r="AB1169" s="538"/>
      <c r="AC1169" s="538"/>
      <c r="AD1169" s="669"/>
      <c r="AE1169" s="669"/>
      <c r="AF1169" s="669"/>
      <c r="AG1169" s="669"/>
      <c r="AH1169" s="669"/>
      <c r="AI1169" s="669"/>
      <c r="AJ1169" s="669"/>
      <c r="AK1169" s="669"/>
      <c r="AL1169" s="669"/>
      <c r="AM1169" s="669"/>
      <c r="AN1169" s="669"/>
      <c r="AO1169" s="672"/>
      <c r="AP1169" s="672"/>
      <c r="AQ1169" s="672"/>
      <c r="AR1169" s="673"/>
      <c r="AS1169" s="672"/>
      <c r="AT1169" s="674"/>
      <c r="AU1169" s="674"/>
      <c r="AV1169" s="674"/>
      <c r="AW1169" s="674"/>
      <c r="AX1169" s="674"/>
      <c r="AY1169" s="674"/>
      <c r="AZ1169" s="675"/>
      <c r="BA1169" s="585"/>
      <c r="BB1169" s="586"/>
      <c r="BC1169" s="586"/>
      <c r="BD1169" s="587"/>
      <c r="BE1169" s="587"/>
      <c r="BF1169" s="253"/>
      <c r="BG1169" s="253"/>
      <c r="BH1169" s="253"/>
      <c r="BI1169" s="253"/>
      <c r="BJ1169" s="253"/>
      <c r="BK1169" s="253"/>
      <c r="BL1169" s="253"/>
      <c r="BM1169" s="253"/>
      <c r="BN1169" s="253"/>
      <c r="BO1169" s="253"/>
      <c r="BP1169" s="253"/>
      <c r="BQ1169" s="253"/>
    </row>
    <row r="1170" spans="1:69" ht="19.5" customHeight="1">
      <c r="A1170" s="538" t="s">
        <v>35</v>
      </c>
      <c r="B1170" s="538"/>
      <c r="C1170" s="538"/>
      <c r="D1170" s="538"/>
      <c r="E1170" s="538"/>
      <c r="F1170" s="538"/>
      <c r="G1170" s="538"/>
      <c r="H1170" s="538"/>
      <c r="I1170" s="538"/>
      <c r="J1170" s="538"/>
      <c r="K1170" s="538"/>
      <c r="L1170" s="538"/>
      <c r="R1170" s="670"/>
      <c r="S1170" s="670"/>
      <c r="T1170" s="757"/>
      <c r="U1170" s="757"/>
      <c r="V1170" s="757"/>
      <c r="W1170" s="671"/>
      <c r="X1170" s="671"/>
      <c r="Y1170" s="671"/>
      <c r="Z1170" s="671"/>
      <c r="AA1170" s="688"/>
      <c r="AB1170" s="757" t="s">
        <v>167</v>
      </c>
      <c r="AC1170" s="757"/>
      <c r="AD1170" s="669"/>
      <c r="AE1170" s="669"/>
      <c r="AF1170" s="669"/>
      <c r="AG1170" s="669"/>
      <c r="AH1170" s="669"/>
      <c r="AI1170" s="669"/>
      <c r="AJ1170" s="669"/>
      <c r="AK1170" s="669"/>
      <c r="AL1170" s="669"/>
      <c r="AM1170" s="669"/>
      <c r="AN1170" s="669"/>
      <c r="AO1170" s="672"/>
      <c r="AP1170" s="672"/>
      <c r="AQ1170" s="672"/>
      <c r="AR1170" s="673"/>
      <c r="AS1170" s="672"/>
      <c r="AT1170" s="674"/>
      <c r="AU1170" s="674"/>
      <c r="AV1170" s="674"/>
      <c r="AW1170" s="674"/>
      <c r="AX1170" s="674"/>
      <c r="AY1170" s="674"/>
      <c r="AZ1170" s="675"/>
      <c r="BA1170" s="585"/>
      <c r="BB1170" s="586"/>
      <c r="BC1170" s="586"/>
      <c r="BD1170" s="587"/>
      <c r="BE1170" s="587"/>
      <c r="BF1170" s="253"/>
      <c r="BG1170" s="253"/>
      <c r="BH1170" s="253"/>
      <c r="BI1170" s="253"/>
      <c r="BJ1170" s="253"/>
      <c r="BK1170" s="253"/>
      <c r="BL1170" s="253"/>
      <c r="BM1170" s="253"/>
      <c r="BN1170" s="253"/>
      <c r="BO1170" s="253"/>
      <c r="BP1170" s="253"/>
      <c r="BQ1170" s="253"/>
    </row>
    <row r="1171" spans="1:69" ht="26.25">
      <c r="A1171" s="538"/>
      <c r="B1171" s="538"/>
      <c r="C1171" s="538"/>
      <c r="D1171" s="538"/>
      <c r="E1171" s="538"/>
      <c r="F1171" s="538"/>
      <c r="G1171" s="538"/>
      <c r="H1171" s="538"/>
      <c r="I1171" s="538"/>
      <c r="J1171" s="538"/>
      <c r="K1171" s="538"/>
      <c r="L1171" s="538"/>
      <c r="R1171" s="670"/>
      <c r="S1171" s="670"/>
      <c r="T1171" s="756" t="s">
        <v>29</v>
      </c>
      <c r="U1171" s="756"/>
      <c r="V1171" s="756"/>
      <c r="W1171" s="671"/>
      <c r="X1171" s="671"/>
      <c r="Y1171" s="671"/>
      <c r="Z1171" s="671"/>
      <c r="AA1171" s="689"/>
      <c r="AB1171" s="756" t="s">
        <v>30</v>
      </c>
      <c r="AC1171" s="756"/>
      <c r="AD1171" s="669"/>
      <c r="AE1171" s="669"/>
      <c r="AF1171" s="669"/>
      <c r="AG1171" s="669"/>
      <c r="AH1171" s="669"/>
      <c r="AI1171" s="669"/>
      <c r="AJ1171" s="669"/>
      <c r="AK1171" s="669"/>
      <c r="AL1171" s="669"/>
      <c r="AM1171" s="669"/>
      <c r="AN1171" s="669"/>
      <c r="AO1171" s="672"/>
      <c r="AP1171" s="672"/>
      <c r="AQ1171" s="672"/>
      <c r="AR1171" s="673"/>
      <c r="AS1171" s="672"/>
      <c r="AT1171" s="674"/>
      <c r="AU1171" s="674"/>
      <c r="AV1171" s="674"/>
      <c r="AW1171" s="674"/>
      <c r="AX1171" s="674"/>
      <c r="AY1171" s="674"/>
      <c r="AZ1171" s="675"/>
      <c r="BA1171" s="585"/>
      <c r="BB1171" s="586"/>
      <c r="BC1171" s="586"/>
      <c r="BD1171" s="587"/>
      <c r="BE1171" s="587"/>
      <c r="BF1171" s="253"/>
      <c r="BG1171" s="253"/>
      <c r="BH1171" s="253"/>
      <c r="BI1171" s="253"/>
      <c r="BJ1171" s="253"/>
      <c r="BK1171" s="253"/>
      <c r="BL1171" s="253"/>
      <c r="BM1171" s="253"/>
      <c r="BN1171" s="253"/>
      <c r="BO1171" s="253"/>
      <c r="BP1171" s="253"/>
      <c r="BQ1171" s="253"/>
    </row>
    <row r="1172" spans="1:69" ht="26.25">
      <c r="A1172" s="538"/>
      <c r="B1172" s="538"/>
      <c r="C1172" s="538"/>
      <c r="D1172" s="538"/>
      <c r="E1172" s="538"/>
      <c r="F1172" s="538"/>
      <c r="G1172" s="538"/>
      <c r="H1172" s="538"/>
      <c r="I1172" s="538"/>
      <c r="J1172" s="538"/>
      <c r="K1172" s="538"/>
      <c r="L1172" s="538"/>
      <c r="R1172" s="670"/>
      <c r="S1172" s="670"/>
      <c r="T1172" s="670"/>
      <c r="U1172" s="682"/>
      <c r="V1172" s="682"/>
      <c r="W1172" s="671"/>
      <c r="X1172" s="671"/>
      <c r="Y1172" s="671"/>
      <c r="Z1172" s="671"/>
      <c r="AA1172" s="689"/>
      <c r="AB1172" s="682"/>
      <c r="AC1172" s="682"/>
      <c r="AD1172" s="669"/>
      <c r="AE1172" s="669"/>
      <c r="AF1172" s="669"/>
      <c r="AG1172" s="669"/>
      <c r="AH1172" s="669"/>
      <c r="AI1172" s="669"/>
      <c r="AJ1172" s="669"/>
      <c r="AK1172" s="669"/>
      <c r="AL1172" s="669"/>
      <c r="AM1172" s="669"/>
      <c r="AN1172" s="669"/>
      <c r="AO1172" s="672"/>
      <c r="AP1172" s="672"/>
      <c r="AQ1172" s="672"/>
      <c r="AR1172" s="673"/>
      <c r="AS1172" s="672"/>
      <c r="AT1172" s="674"/>
      <c r="AU1172" s="674"/>
      <c r="AV1172" s="674"/>
      <c r="AW1172" s="674"/>
      <c r="AX1172" s="674"/>
      <c r="AY1172" s="674"/>
      <c r="AZ1172" s="675"/>
      <c r="BA1172" s="585"/>
      <c r="BB1172" s="586"/>
      <c r="BC1172" s="586"/>
      <c r="BD1172" s="587"/>
      <c r="BE1172" s="587"/>
      <c r="BF1172" s="253"/>
      <c r="BG1172" s="253"/>
      <c r="BH1172" s="253"/>
      <c r="BI1172" s="253"/>
      <c r="BJ1172" s="253"/>
      <c r="BK1172" s="253"/>
      <c r="BL1172" s="253"/>
      <c r="BM1172" s="253"/>
      <c r="BN1172" s="253"/>
      <c r="BO1172" s="253"/>
      <c r="BP1172" s="253"/>
      <c r="BQ1172" s="253"/>
    </row>
    <row r="1173" spans="1:69" ht="26.25">
      <c r="A1173" s="680"/>
      <c r="B1173" s="681"/>
      <c r="C1173" s="682"/>
      <c r="D1173" s="683"/>
      <c r="E1173" s="684"/>
      <c r="F1173" s="685"/>
      <c r="G1173" s="685"/>
      <c r="H1173" s="686"/>
      <c r="I1173" s="685"/>
      <c r="J1173" s="686"/>
      <c r="K1173" s="686"/>
      <c r="L1173" s="686"/>
      <c r="R1173" s="670"/>
      <c r="S1173" s="670"/>
      <c r="T1173" s="670"/>
      <c r="U1173" s="686"/>
      <c r="V1173" s="686"/>
      <c r="W1173" s="671"/>
      <c r="X1173" s="671"/>
      <c r="Y1173" s="671"/>
      <c r="Z1173" s="671"/>
      <c r="AA1173" s="686"/>
      <c r="AB1173" s="687"/>
      <c r="AC1173" s="687"/>
      <c r="AD1173" s="669"/>
      <c r="AE1173" s="669"/>
      <c r="AF1173" s="669"/>
      <c r="AG1173" s="669"/>
      <c r="AH1173" s="669"/>
      <c r="AI1173" s="669"/>
      <c r="AJ1173" s="669"/>
      <c r="AK1173" s="669"/>
      <c r="AL1173" s="669"/>
      <c r="AM1173" s="669"/>
      <c r="AN1173" s="669"/>
      <c r="AO1173" s="672"/>
      <c r="AP1173" s="672"/>
      <c r="AQ1173" s="672"/>
      <c r="AR1173" s="673"/>
      <c r="AS1173" s="672"/>
      <c r="AT1173" s="674"/>
      <c r="AU1173" s="674"/>
      <c r="AV1173" s="674"/>
      <c r="AW1173" s="674"/>
      <c r="AX1173" s="674"/>
      <c r="AY1173" s="674"/>
      <c r="AZ1173" s="675"/>
      <c r="BA1173" s="585"/>
      <c r="BB1173" s="586"/>
      <c r="BC1173" s="586"/>
      <c r="BD1173" s="587"/>
      <c r="BE1173" s="587"/>
      <c r="BF1173" s="253"/>
      <c r="BG1173" s="253"/>
      <c r="BH1173" s="253"/>
      <c r="BI1173" s="253"/>
      <c r="BJ1173" s="253"/>
      <c r="BK1173" s="253"/>
      <c r="BL1173" s="253"/>
      <c r="BM1173" s="253"/>
      <c r="BN1173" s="253"/>
      <c r="BO1173" s="253"/>
      <c r="BP1173" s="253"/>
      <c r="BQ1173" s="253"/>
    </row>
    <row r="1174" spans="1:69" ht="21.75" customHeight="1">
      <c r="A1174" s="538" t="s">
        <v>3204</v>
      </c>
      <c r="B1174" s="538"/>
      <c r="C1174" s="538"/>
      <c r="D1174" s="538"/>
      <c r="E1174" s="538"/>
      <c r="F1174" s="538"/>
      <c r="G1174" s="538"/>
      <c r="H1174" s="538"/>
      <c r="I1174" s="538"/>
      <c r="J1174" s="538"/>
      <c r="K1174" s="538"/>
      <c r="L1174" s="538"/>
      <c r="R1174" s="670"/>
      <c r="S1174" s="670"/>
      <c r="T1174" s="670"/>
      <c r="U1174" s="531"/>
      <c r="V1174" s="531"/>
      <c r="W1174" s="671"/>
      <c r="X1174" s="671"/>
      <c r="Y1174" s="671"/>
      <c r="Z1174" s="671"/>
      <c r="AA1174" s="533"/>
      <c r="AB1174" s="489"/>
      <c r="AC1174" s="489"/>
      <c r="AD1174" s="669"/>
      <c r="AE1174" s="669"/>
      <c r="AF1174" s="669"/>
      <c r="AG1174" s="669"/>
      <c r="AH1174" s="669"/>
      <c r="AI1174" s="669"/>
      <c r="AJ1174" s="669"/>
      <c r="AK1174" s="669"/>
      <c r="AL1174" s="669"/>
      <c r="AM1174" s="669"/>
      <c r="AN1174" s="669"/>
      <c r="AO1174" s="672"/>
      <c r="AP1174" s="672"/>
      <c r="AQ1174" s="672"/>
      <c r="AR1174" s="673"/>
      <c r="AS1174" s="672"/>
      <c r="AT1174" s="674"/>
      <c r="AU1174" s="674"/>
      <c r="AV1174" s="674"/>
      <c r="AW1174" s="674"/>
      <c r="AX1174" s="674"/>
      <c r="AY1174" s="674"/>
      <c r="AZ1174" s="675"/>
      <c r="BA1174" s="585"/>
      <c r="BB1174" s="586"/>
      <c r="BC1174" s="586"/>
      <c r="BD1174" s="587"/>
      <c r="BE1174" s="587"/>
      <c r="BF1174" s="253"/>
      <c r="BG1174" s="253"/>
      <c r="BH1174" s="253"/>
      <c r="BI1174" s="253"/>
      <c r="BJ1174" s="253"/>
      <c r="BK1174" s="253"/>
      <c r="BL1174" s="253"/>
      <c r="BM1174" s="253"/>
      <c r="BN1174" s="253"/>
      <c r="BO1174" s="253"/>
      <c r="BP1174" s="253"/>
      <c r="BQ1174" s="253"/>
    </row>
    <row r="1175" spans="1:69" ht="24.75" customHeight="1">
      <c r="A1175" s="538" t="s">
        <v>35</v>
      </c>
      <c r="B1175" s="538"/>
      <c r="C1175" s="538"/>
      <c r="D1175" s="538"/>
      <c r="E1175" s="538"/>
      <c r="F1175" s="538"/>
      <c r="G1175" s="538"/>
      <c r="H1175" s="538"/>
      <c r="I1175" s="538"/>
      <c r="J1175" s="538"/>
      <c r="K1175" s="538"/>
      <c r="L1175" s="538"/>
      <c r="R1175" s="670"/>
      <c r="S1175" s="670"/>
      <c r="T1175" s="757"/>
      <c r="U1175" s="757"/>
      <c r="V1175" s="757"/>
      <c r="W1175" s="671"/>
      <c r="X1175" s="671"/>
      <c r="Y1175" s="671"/>
      <c r="Z1175" s="671"/>
      <c r="AA1175" s="688"/>
      <c r="AB1175" s="757" t="s">
        <v>3205</v>
      </c>
      <c r="AC1175" s="757"/>
      <c r="AD1175" s="669"/>
      <c r="AE1175" s="669"/>
      <c r="AF1175" s="669"/>
      <c r="AG1175" s="669"/>
      <c r="AH1175" s="669"/>
      <c r="AI1175" s="669"/>
      <c r="AJ1175" s="669"/>
      <c r="AK1175" s="669"/>
      <c r="AL1175" s="669"/>
      <c r="AM1175" s="669"/>
      <c r="AN1175" s="669"/>
      <c r="AO1175" s="672"/>
      <c r="AP1175" s="672"/>
      <c r="AQ1175" s="672"/>
      <c r="AR1175" s="673"/>
      <c r="AS1175" s="672"/>
      <c r="AT1175" s="674"/>
      <c r="AU1175" s="674"/>
      <c r="AV1175" s="674"/>
      <c r="AW1175" s="674"/>
      <c r="AX1175" s="674"/>
      <c r="AY1175" s="674"/>
      <c r="AZ1175" s="675"/>
      <c r="BA1175" s="585"/>
      <c r="BB1175" s="586"/>
      <c r="BC1175" s="586"/>
      <c r="BD1175" s="587"/>
      <c r="BE1175" s="587"/>
      <c r="BF1175" s="253"/>
      <c r="BG1175" s="253"/>
      <c r="BH1175" s="253"/>
      <c r="BI1175" s="253"/>
      <c r="BJ1175" s="253"/>
      <c r="BK1175" s="253"/>
      <c r="BL1175" s="253"/>
      <c r="BM1175" s="253"/>
      <c r="BN1175" s="253"/>
      <c r="BO1175" s="253"/>
      <c r="BP1175" s="253"/>
      <c r="BQ1175" s="253"/>
    </row>
    <row r="1176" spans="1:69" ht="26.25">
      <c r="A1176" s="538"/>
      <c r="B1176" s="538"/>
      <c r="C1176" s="538"/>
      <c r="D1176" s="538"/>
      <c r="E1176" s="538"/>
      <c r="F1176" s="538"/>
      <c r="G1176" s="538"/>
      <c r="H1176" s="538"/>
      <c r="I1176" s="538"/>
      <c r="J1176" s="538"/>
      <c r="K1176" s="538"/>
      <c r="L1176" s="538"/>
      <c r="R1176" s="670"/>
      <c r="S1176" s="670"/>
      <c r="T1176" s="756" t="s">
        <v>29</v>
      </c>
      <c r="U1176" s="756"/>
      <c r="V1176" s="756"/>
      <c r="W1176" s="671"/>
      <c r="X1176" s="671"/>
      <c r="Y1176" s="671"/>
      <c r="Z1176" s="671"/>
      <c r="AA1176" s="690"/>
      <c r="AB1176" s="756" t="s">
        <v>30</v>
      </c>
      <c r="AC1176" s="756"/>
      <c r="AD1176" s="669"/>
      <c r="AE1176" s="669"/>
      <c r="AF1176" s="669"/>
      <c r="AG1176" s="669"/>
      <c r="AH1176" s="669"/>
      <c r="AI1176" s="669"/>
      <c r="AJ1176" s="669"/>
      <c r="AK1176" s="669"/>
      <c r="AL1176" s="669"/>
      <c r="AM1176" s="669"/>
      <c r="AN1176" s="669"/>
      <c r="AO1176" s="672"/>
      <c r="AP1176" s="672"/>
      <c r="AQ1176" s="672"/>
      <c r="AR1176" s="673"/>
      <c r="AS1176" s="672"/>
      <c r="AT1176" s="674"/>
      <c r="AU1176" s="674"/>
      <c r="AV1176" s="674"/>
      <c r="AW1176" s="674"/>
      <c r="AX1176" s="674"/>
      <c r="AY1176" s="674"/>
      <c r="AZ1176" s="675"/>
      <c r="BA1176" s="585"/>
      <c r="BB1176" s="586"/>
      <c r="BC1176" s="586"/>
      <c r="BD1176" s="587"/>
      <c r="BE1176" s="587"/>
      <c r="BF1176" s="253"/>
      <c r="BG1176" s="253"/>
      <c r="BH1176" s="253"/>
      <c r="BI1176" s="253"/>
      <c r="BJ1176" s="253"/>
      <c r="BK1176" s="253"/>
      <c r="BL1176" s="253"/>
      <c r="BM1176" s="253"/>
      <c r="BN1176" s="253"/>
      <c r="BO1176" s="253"/>
      <c r="BP1176" s="253"/>
      <c r="BQ1176" s="253"/>
    </row>
    <row r="1177" spans="1:69" ht="23.25">
      <c r="A1177" s="495"/>
      <c r="B1177" s="496"/>
      <c r="C1177" s="664"/>
      <c r="D1177" s="665"/>
      <c r="E1177" s="666"/>
      <c r="F1177" s="667"/>
      <c r="G1177" s="667"/>
      <c r="H1177" s="668"/>
      <c r="I1177" s="667"/>
      <c r="J1177" s="668"/>
      <c r="K1177" s="668"/>
      <c r="L1177" s="668"/>
      <c r="M1177" s="668"/>
      <c r="N1177" s="668"/>
      <c r="O1177" s="668"/>
      <c r="P1177" s="669"/>
      <c r="Q1177" s="669"/>
      <c r="R1177" s="670"/>
      <c r="S1177" s="670"/>
      <c r="T1177" s="670"/>
      <c r="U1177" s="670"/>
      <c r="V1177" s="671"/>
      <c r="W1177" s="671"/>
      <c r="X1177" s="671"/>
      <c r="Y1177" s="671"/>
      <c r="Z1177" s="671"/>
      <c r="AA1177" s="671"/>
      <c r="AB1177" s="669"/>
      <c r="AC1177" s="669"/>
      <c r="AD1177" s="669"/>
      <c r="AE1177" s="669"/>
      <c r="AF1177" s="669"/>
      <c r="AG1177" s="669"/>
      <c r="AH1177" s="669"/>
      <c r="AI1177" s="669"/>
      <c r="AJ1177" s="669"/>
      <c r="AK1177" s="669"/>
      <c r="AL1177" s="669"/>
      <c r="AM1177" s="669"/>
      <c r="AN1177" s="669"/>
      <c r="AO1177" s="672"/>
      <c r="AP1177" s="672"/>
      <c r="AQ1177" s="672"/>
      <c r="AR1177" s="673"/>
      <c r="AS1177" s="672"/>
      <c r="AT1177" s="674"/>
      <c r="AU1177" s="674"/>
      <c r="AV1177" s="674"/>
      <c r="AW1177" s="674"/>
      <c r="AX1177" s="674"/>
      <c r="AY1177" s="674"/>
      <c r="AZ1177" s="675"/>
      <c r="BA1177" s="585"/>
      <c r="BB1177" s="586"/>
      <c r="BC1177" s="586"/>
      <c r="BD1177" s="587"/>
      <c r="BE1177" s="587"/>
      <c r="BF1177" s="253"/>
      <c r="BG1177" s="253"/>
      <c r="BH1177" s="253"/>
      <c r="BI1177" s="253"/>
      <c r="BJ1177" s="253"/>
      <c r="BK1177" s="253"/>
      <c r="BL1177" s="253"/>
      <c r="BM1177" s="253"/>
      <c r="BN1177" s="253"/>
      <c r="BO1177" s="253"/>
      <c r="BP1177" s="253"/>
      <c r="BQ1177" s="253"/>
    </row>
    <row r="1178" spans="1:69" ht="18.75" customHeight="1">
      <c r="A1178" s="253"/>
      <c r="C1178" s="253"/>
      <c r="E1178" s="253"/>
      <c r="F1178" s="253"/>
      <c r="G1178" s="253"/>
      <c r="H1178" s="253"/>
      <c r="I1178" s="253"/>
      <c r="J1178" s="253"/>
      <c r="K1178" s="253"/>
      <c r="L1178" s="253"/>
      <c r="M1178" s="253"/>
      <c r="N1178" s="253"/>
      <c r="O1178" s="253"/>
      <c r="P1178" s="253"/>
      <c r="Q1178" s="253"/>
      <c r="R1178" s="670"/>
      <c r="S1178" s="670"/>
      <c r="T1178" s="670"/>
      <c r="U1178" s="670"/>
      <c r="V1178" s="671"/>
      <c r="W1178" s="671"/>
      <c r="X1178" s="671"/>
      <c r="Y1178" s="671"/>
      <c r="Z1178" s="671"/>
      <c r="AA1178" s="671"/>
      <c r="AB1178" s="669"/>
      <c r="AC1178" s="669"/>
      <c r="AD1178" s="669"/>
      <c r="AE1178" s="669"/>
      <c r="AF1178" s="669"/>
      <c r="AG1178" s="669"/>
      <c r="AH1178" s="669"/>
      <c r="AI1178" s="669"/>
      <c r="AJ1178" s="669"/>
      <c r="AK1178" s="669"/>
      <c r="AL1178" s="669"/>
      <c r="AM1178" s="669"/>
      <c r="AN1178" s="669"/>
      <c r="AO1178" s="672"/>
      <c r="AP1178" s="672"/>
      <c r="AQ1178" s="672"/>
      <c r="AR1178" s="673"/>
      <c r="AS1178" s="672"/>
      <c r="AT1178" s="674"/>
      <c r="AU1178" s="674"/>
      <c r="AV1178" s="674"/>
      <c r="AW1178" s="674"/>
      <c r="AX1178" s="674"/>
      <c r="AY1178" s="674"/>
      <c r="AZ1178" s="675"/>
      <c r="BA1178" s="585"/>
      <c r="BB1178" s="586"/>
      <c r="BC1178" s="586"/>
      <c r="BD1178" s="587"/>
      <c r="BE1178" s="587"/>
      <c r="BF1178" s="253"/>
      <c r="BG1178" s="253"/>
      <c r="BH1178" s="253"/>
      <c r="BI1178" s="253"/>
      <c r="BJ1178" s="253"/>
      <c r="BK1178" s="253"/>
      <c r="BL1178" s="253"/>
      <c r="BM1178" s="253"/>
      <c r="BN1178" s="253"/>
      <c r="BO1178" s="253"/>
      <c r="BP1178" s="253"/>
      <c r="BQ1178" s="253"/>
    </row>
    <row r="1179" spans="1:69">
      <c r="AB1179" s="253"/>
      <c r="AR1179" s="249"/>
      <c r="AV1179" s="251"/>
      <c r="AW1179" s="251"/>
      <c r="AX1179" s="251">
        <v>11619724.77</v>
      </c>
      <c r="AY1179" s="251">
        <v>11893709.859999999</v>
      </c>
      <c r="AZ1179" s="251"/>
      <c r="BA1179" s="251"/>
      <c r="BB1179" s="279"/>
      <c r="BC1179" s="64"/>
      <c r="BD1179" s="276"/>
      <c r="BE1179" s="253"/>
      <c r="BF1179" s="253"/>
      <c r="BG1179" s="253"/>
      <c r="BH1179" s="253"/>
      <c r="BI1179" s="253"/>
      <c r="BJ1179" s="253"/>
      <c r="BK1179" s="253"/>
      <c r="BL1179" s="253"/>
      <c r="BM1179" s="253"/>
      <c r="BN1179" s="253"/>
      <c r="BO1179" s="253"/>
      <c r="BP1179" s="253"/>
      <c r="BQ1179" s="253"/>
    </row>
    <row r="1180" spans="1:69" ht="15.75">
      <c r="AX1180" s="676">
        <f>AX1179-AX1160/1000</f>
        <v>-2.2899992763996124E-3</v>
      </c>
      <c r="AY1180" s="676">
        <f>AY1179-AY1160/1000</f>
        <v>4.1499994695186615E-3</v>
      </c>
      <c r="AZ1180" s="282"/>
      <c r="BA1180" s="649"/>
      <c r="BB1180" s="677"/>
      <c r="BC1180" s="692"/>
      <c r="BD1180" s="692"/>
    </row>
    <row r="1181" spans="1:69">
      <c r="AZ1181" s="284"/>
      <c r="BA1181" s="284"/>
      <c r="BB1181" s="283"/>
      <c r="BC1181" s="283"/>
      <c r="BD1181" s="283"/>
    </row>
    <row r="1182" spans="1:69">
      <c r="AZ1182" s="284"/>
      <c r="BA1182" s="284"/>
      <c r="BB1182" s="283"/>
      <c r="BC1182" s="283"/>
      <c r="BD1182" s="283"/>
    </row>
    <row r="1183" spans="1:69">
      <c r="BB1183" s="276"/>
      <c r="BC1183" s="276"/>
      <c r="BD1183" s="678"/>
    </row>
    <row r="1184" spans="1:69">
      <c r="BB1184" s="276"/>
      <c r="BC1184" s="276"/>
      <c r="BD1184" s="678"/>
    </row>
  </sheetData>
  <autoFilter ref="A26:IV1160">
    <filterColumn colId="0"/>
    <filterColumn colId="42"/>
  </autoFilter>
  <mergeCells count="166">
    <mergeCell ref="AB1175:AC1175"/>
    <mergeCell ref="AB1176:AC1176"/>
    <mergeCell ref="AB1170:AC1170"/>
    <mergeCell ref="T1176:V1176"/>
    <mergeCell ref="A24:A25"/>
    <mergeCell ref="B24:B25"/>
    <mergeCell ref="C24:C25"/>
    <mergeCell ref="D24:D25"/>
    <mergeCell ref="E24:E25"/>
    <mergeCell ref="P24:P25"/>
    <mergeCell ref="F24:O24"/>
    <mergeCell ref="AB24:AB25"/>
    <mergeCell ref="AC24:AC25"/>
    <mergeCell ref="S251:S252"/>
    <mergeCell ref="T251:T252"/>
    <mergeCell ref="C262:C264"/>
    <mergeCell ref="D262:D264"/>
    <mergeCell ref="AB1171:AC1171"/>
    <mergeCell ref="T1170:V1170"/>
    <mergeCell ref="T1175:V1175"/>
    <mergeCell ref="T1171:V1171"/>
    <mergeCell ref="T1164:V1164"/>
    <mergeCell ref="AA1164:AC1164"/>
    <mergeCell ref="T1165:V1165"/>
    <mergeCell ref="AA1165:AC1165"/>
    <mergeCell ref="A17:AY17"/>
    <mergeCell ref="Q18:AW18"/>
    <mergeCell ref="A20:AY20"/>
    <mergeCell ref="A22:B23"/>
    <mergeCell ref="C22:D23"/>
    <mergeCell ref="E22:AN22"/>
    <mergeCell ref="AO22:AS23"/>
    <mergeCell ref="AT22:AY23"/>
    <mergeCell ref="E23:P23"/>
    <mergeCell ref="AN24:AN25"/>
    <mergeCell ref="AO24:AO25"/>
    <mergeCell ref="AP24:AP25"/>
    <mergeCell ref="AC23:AN23"/>
    <mergeCell ref="Q23:AB23"/>
    <mergeCell ref="R24:AA24"/>
    <mergeCell ref="AD24:AM24"/>
    <mergeCell ref="Q24:Q25"/>
    <mergeCell ref="BC1180:BD1180"/>
    <mergeCell ref="AZ22:AZ25"/>
    <mergeCell ref="AQ24:AR24"/>
    <mergeCell ref="AS24:AS25"/>
    <mergeCell ref="AT24:AU24"/>
    <mergeCell ref="AV24:AV25"/>
    <mergeCell ref="AW24:AW25"/>
    <mergeCell ref="AX24:AY24"/>
    <mergeCell ref="U251:U252"/>
    <mergeCell ref="V251:V252"/>
    <mergeCell ref="W251:W252"/>
    <mergeCell ref="X251:X252"/>
    <mergeCell ref="AA251:AA252"/>
    <mergeCell ref="AB251:AB252"/>
    <mergeCell ref="AQ251:AQ252"/>
    <mergeCell ref="AR251:AR252"/>
    <mergeCell ref="AY262:AY264"/>
    <mergeCell ref="AZ262:AZ264"/>
    <mergeCell ref="G251:G252"/>
    <mergeCell ref="H251:H252"/>
    <mergeCell ref="I251:I252"/>
    <mergeCell ref="J251:J252"/>
    <mergeCell ref="K251:K252"/>
    <mergeCell ref="L251:L252"/>
    <mergeCell ref="A251:A252"/>
    <mergeCell ref="B251:B252"/>
    <mergeCell ref="C251:C252"/>
    <mergeCell ref="D251:D252"/>
    <mergeCell ref="E251:E252"/>
    <mergeCell ref="F251:F252"/>
    <mergeCell ref="M251:M252"/>
    <mergeCell ref="N251:N252"/>
    <mergeCell ref="O251:O252"/>
    <mergeCell ref="P251:P252"/>
    <mergeCell ref="Q251:Q252"/>
    <mergeCell ref="R251:R252"/>
    <mergeCell ref="AY251:AY252"/>
    <mergeCell ref="AZ251:AZ252"/>
    <mergeCell ref="A262:A264"/>
    <mergeCell ref="B262:B264"/>
    <mergeCell ref="AP262:AP264"/>
    <mergeCell ref="AQ262:AQ264"/>
    <mergeCell ref="AR262:AR264"/>
    <mergeCell ref="AS251:AS252"/>
    <mergeCell ref="AT251:AT252"/>
    <mergeCell ref="AU251:AU252"/>
    <mergeCell ref="AV251:AV252"/>
    <mergeCell ref="AW251:AW252"/>
    <mergeCell ref="AT262:AT264"/>
    <mergeCell ref="AU262:AU264"/>
    <mergeCell ref="AV262:AV264"/>
    <mergeCell ref="AW262:AW264"/>
    <mergeCell ref="AX251:AX252"/>
    <mergeCell ref="Y251:Y252"/>
    <mergeCell ref="Z251:Z252"/>
    <mergeCell ref="E263:E264"/>
    <mergeCell ref="F263:F264"/>
    <mergeCell ref="G263:G264"/>
    <mergeCell ref="H263:H264"/>
    <mergeCell ref="I263:I264"/>
    <mergeCell ref="J263:J264"/>
    <mergeCell ref="K263:K264"/>
    <mergeCell ref="L263:L264"/>
    <mergeCell ref="AS262:AS264"/>
    <mergeCell ref="V263:V264"/>
    <mergeCell ref="W263:W264"/>
    <mergeCell ref="X263:X264"/>
    <mergeCell ref="S263:S264"/>
    <mergeCell ref="T263:T264"/>
    <mergeCell ref="U263:U264"/>
    <mergeCell ref="M263:M264"/>
    <mergeCell ref="N263:N264"/>
    <mergeCell ref="O263:O264"/>
    <mergeCell ref="P263:P264"/>
    <mergeCell ref="Q263:Q264"/>
    <mergeCell ref="R263:R264"/>
    <mergeCell ref="AX262:AX264"/>
    <mergeCell ref="Y263:Y264"/>
    <mergeCell ref="Z263:Z264"/>
    <mergeCell ref="AA263:AA264"/>
    <mergeCell ref="AB263:AB264"/>
    <mergeCell ref="AR268:AR270"/>
    <mergeCell ref="AS268:AS270"/>
    <mergeCell ref="AT268:AT270"/>
    <mergeCell ref="A268:A270"/>
    <mergeCell ref="B268:B270"/>
    <mergeCell ref="C268:C270"/>
    <mergeCell ref="D268:D270"/>
    <mergeCell ref="E269:E270"/>
    <mergeCell ref="F269:F270"/>
    <mergeCell ref="M269:M270"/>
    <mergeCell ref="N269:N270"/>
    <mergeCell ref="O269:O270"/>
    <mergeCell ref="P269:P270"/>
    <mergeCell ref="Q269:Q270"/>
    <mergeCell ref="R269:R270"/>
    <mergeCell ref="G269:G270"/>
    <mergeCell ref="H269:H270"/>
    <mergeCell ref="I269:I270"/>
    <mergeCell ref="AO262:AO264"/>
    <mergeCell ref="BC198:BD198"/>
    <mergeCell ref="BC811:BD811"/>
    <mergeCell ref="J269:J270"/>
    <mergeCell ref="K269:K270"/>
    <mergeCell ref="L269:L270"/>
    <mergeCell ref="Y269:Y270"/>
    <mergeCell ref="Z269:Z270"/>
    <mergeCell ref="AA269:AA270"/>
    <mergeCell ref="AB269:AB270"/>
    <mergeCell ref="S269:S270"/>
    <mergeCell ref="T269:T270"/>
    <mergeCell ref="U269:U270"/>
    <mergeCell ref="V269:V270"/>
    <mergeCell ref="W269:W270"/>
    <mergeCell ref="X269:X270"/>
    <mergeCell ref="AU268:AU270"/>
    <mergeCell ref="AV268:AV270"/>
    <mergeCell ref="AW268:AW270"/>
    <mergeCell ref="AX268:AX270"/>
    <mergeCell ref="AY268:AY270"/>
    <mergeCell ref="AZ268:AZ270"/>
    <mergeCell ref="AO268:AO270"/>
    <mergeCell ref="AP268:AP270"/>
    <mergeCell ref="AQ268:AQ270"/>
  </mergeCells>
  <dataValidations disablePrompts="1" count="1">
    <dataValidation type="date" allowBlank="1" showInputMessage="1" showErrorMessage="1" errorTitle="Ошибка" error="Необходимо ввести дату в формте дд.мм.гггг" promptTitle="Дата вступления в силу" prompt="Введите дату с которой документ начинает действовать" sqref="M619 M610:M617 M634:M659 M621:M631">
      <formula1>29221</formula1>
      <formula2>44196</formula2>
    </dataValidation>
  </dataValidations>
  <printOptions horizontalCentered="1"/>
  <pageMargins left="0.28000000000000003" right="0" top="0.23622047244094491" bottom="0" header="0" footer="0"/>
  <pageSetup paperSize="8" scale="40" fitToHeight="0" orientation="landscape" r:id="rId1"/>
  <rowBreaks count="2" manualBreakCount="2">
    <brk id="236" max="51" man="1"/>
    <brk id="241" max="51" man="1"/>
  </rowBreaks>
  <colBreaks count="2" manualBreakCount="2">
    <brk id="28" min="16" max="1174" man="1"/>
    <brk id="69" max="1048575" man="1"/>
  </colBreaks>
  <legacyDrawing r:id="rId2"/>
</worksheet>
</file>

<file path=xl/worksheets/sheet3.xml><?xml version="1.0" encoding="utf-8"?>
<worksheet xmlns="http://schemas.openxmlformats.org/spreadsheetml/2006/main" xmlns:r="http://schemas.openxmlformats.org/officeDocument/2006/relationships">
  <sheetPr filterMode="1"/>
  <dimension ref="A1:XFB1208"/>
  <sheetViews>
    <sheetView view="pageBreakPreview" topLeftCell="A26" zoomScale="115" zoomScaleSheetLayoutView="115" workbookViewId="0">
      <selection activeCell="AX1163" sqref="AX1163"/>
    </sheetView>
  </sheetViews>
  <sheetFormatPr defaultRowHeight="12.75"/>
  <cols>
    <col min="1" max="1" width="6.85546875" style="487" customWidth="1"/>
    <col min="2" max="2" width="20.42578125" style="253" customWidth="1"/>
    <col min="3" max="3" width="12.42578125" style="4" customWidth="1"/>
    <col min="4" max="4" width="19.5703125" style="3" customWidth="1"/>
    <col min="5" max="5" width="18.7109375" style="5" hidden="1" customWidth="1"/>
    <col min="6" max="7" width="3.7109375" style="5" hidden="1" customWidth="1"/>
    <col min="8" max="8" width="6" style="5" hidden="1" customWidth="1"/>
    <col min="9" max="9" width="3.7109375" style="5" hidden="1" customWidth="1"/>
    <col min="10" max="10" width="5" style="5" hidden="1" customWidth="1"/>
    <col min="11" max="11" width="4.85546875" style="5" hidden="1" customWidth="1"/>
    <col min="12" max="12" width="5.85546875" style="5" hidden="1" customWidth="1"/>
    <col min="13" max="14" width="3.7109375" style="5" hidden="1" customWidth="1"/>
    <col min="15" max="15" width="3.7109375" style="6" hidden="1" customWidth="1"/>
    <col min="16" max="16" width="13.5703125" style="7" hidden="1" customWidth="1"/>
    <col min="17" max="17" width="16.7109375" style="6" hidden="1" customWidth="1"/>
    <col min="18" max="21" width="3.7109375" style="6" hidden="1" customWidth="1"/>
    <col min="22" max="22" width="11.28515625" style="6" hidden="1" customWidth="1"/>
    <col min="23" max="23" width="8.5703125" style="6" hidden="1" customWidth="1"/>
    <col min="24" max="24" width="9.140625" style="6" hidden="1" customWidth="1"/>
    <col min="25" max="27" width="3.7109375" style="6" hidden="1" customWidth="1"/>
    <col min="28" max="28" width="12.5703125" style="6" hidden="1" customWidth="1"/>
    <col min="29" max="29" width="36.85546875" style="6" hidden="1" customWidth="1"/>
    <col min="30" max="35" width="3.7109375" style="6" hidden="1" customWidth="1"/>
    <col min="36" max="36" width="6.5703125" style="6" hidden="1" customWidth="1"/>
    <col min="37" max="38" width="3.7109375" style="6" hidden="1" customWidth="1"/>
    <col min="39" max="39" width="12.28515625" style="6" hidden="1" customWidth="1"/>
    <col min="40" max="40" width="13" style="6" hidden="1" customWidth="1"/>
    <col min="41" max="41" width="8.5703125" style="6" hidden="1" customWidth="1"/>
    <col min="42" max="42" width="7.140625" style="6" hidden="1" customWidth="1"/>
    <col min="43" max="43" width="12.5703125" style="8" hidden="1" customWidth="1"/>
    <col min="44" max="44" width="21.5703125" style="3" hidden="1" customWidth="1"/>
    <col min="45" max="45" width="5.7109375" style="3" customWidth="1"/>
    <col min="46" max="46" width="18.7109375" style="3" customWidth="1"/>
    <col min="47" max="47" width="18.42578125" style="3" customWidth="1"/>
    <col min="48" max="48" width="18.7109375" style="3" customWidth="1"/>
    <col min="49" max="49" width="20.28515625" style="3" customWidth="1"/>
    <col min="50" max="50" width="19.85546875" style="3" customWidth="1"/>
    <col min="51" max="51" width="20.140625" style="3" customWidth="1"/>
    <col min="52" max="52" width="9.7109375" style="3" customWidth="1"/>
    <col min="53" max="53" width="6.42578125" style="3" customWidth="1"/>
    <col min="54" max="54" width="5" style="3" customWidth="1"/>
    <col min="55" max="55" width="5.42578125" style="3" customWidth="1"/>
    <col min="56" max="56" width="12" style="9" customWidth="1"/>
    <col min="57" max="57" width="17.42578125" style="10" customWidth="1"/>
    <col min="58" max="58" width="9.42578125" style="11" bestFit="1" customWidth="1"/>
    <col min="59" max="59" width="9.85546875" style="11" bestFit="1" customWidth="1"/>
    <col min="60" max="60" width="15.7109375" style="12" customWidth="1"/>
    <col min="61" max="67" width="19.7109375" style="12" customWidth="1"/>
    <col min="68" max="68" width="14.85546875" style="2" customWidth="1"/>
    <col min="69" max="69" width="39.85546875" style="13" customWidth="1"/>
    <col min="70" max="70" width="0.28515625" style="3" customWidth="1"/>
    <col min="71" max="72" width="9.140625" style="3" hidden="1" customWidth="1"/>
    <col min="73" max="92" width="9.140625" style="33"/>
    <col min="93" max="16384" width="9.140625" style="3"/>
  </cols>
  <sheetData>
    <row r="1" spans="1:92" ht="15.75">
      <c r="AY1" s="14"/>
      <c r="AZ1" s="14" t="s">
        <v>55</v>
      </c>
    </row>
    <row r="2" spans="1:92" ht="15.75">
      <c r="AY2" s="14"/>
      <c r="AZ2" s="15" t="s">
        <v>56</v>
      </c>
    </row>
    <row r="3" spans="1:92" ht="15.75">
      <c r="AY3" s="14"/>
      <c r="AZ3" s="15" t="s">
        <v>57</v>
      </c>
    </row>
    <row r="4" spans="1:92" ht="15.75">
      <c r="AY4" s="14"/>
      <c r="AZ4" s="16" t="s">
        <v>42</v>
      </c>
    </row>
    <row r="5" spans="1:92" ht="15.75">
      <c r="AY5" s="14"/>
      <c r="AZ5" s="16" t="s">
        <v>60</v>
      </c>
    </row>
    <row r="6" spans="1:92" ht="15.75">
      <c r="AY6" s="15"/>
      <c r="AZ6" s="16" t="s">
        <v>61</v>
      </c>
    </row>
    <row r="7" spans="1:92" ht="15.75">
      <c r="AY7" s="16"/>
      <c r="AZ7" s="16" t="s">
        <v>59</v>
      </c>
    </row>
    <row r="8" spans="1:92" ht="15.75">
      <c r="AY8" s="16"/>
      <c r="AZ8" s="16" t="s">
        <v>43</v>
      </c>
    </row>
    <row r="9" spans="1:92" ht="15.75">
      <c r="AY9" s="16"/>
      <c r="AZ9" s="16" t="s">
        <v>54</v>
      </c>
    </row>
    <row r="11" spans="1:92" s="20" customFormat="1" ht="15.75" customHeight="1">
      <c r="A11" s="488"/>
      <c r="B11" s="489"/>
      <c r="C11" s="21"/>
      <c r="E11" s="22"/>
      <c r="F11" s="22"/>
      <c r="G11" s="22"/>
      <c r="H11" s="22"/>
      <c r="I11" s="22"/>
      <c r="J11" s="22"/>
      <c r="K11" s="22"/>
      <c r="L11" s="22"/>
      <c r="M11" s="22"/>
      <c r="N11" s="22"/>
      <c r="O11" s="23"/>
      <c r="P11" s="24"/>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5"/>
      <c r="AY11" s="14"/>
      <c r="AZ11" s="14" t="s">
        <v>58</v>
      </c>
      <c r="BD11" s="26"/>
      <c r="BE11" s="27"/>
      <c r="BF11" s="28"/>
      <c r="BG11" s="28"/>
      <c r="BH11" s="29"/>
      <c r="BI11" s="29"/>
      <c r="BJ11" s="29"/>
      <c r="BK11" s="29"/>
      <c r="BL11" s="29"/>
      <c r="BM11" s="29"/>
      <c r="BN11" s="29"/>
      <c r="BO11" s="29"/>
      <c r="BP11" s="30"/>
      <c r="BQ11" s="17"/>
      <c r="BU11" s="31"/>
      <c r="BV11" s="31"/>
      <c r="BW11" s="31"/>
      <c r="BX11" s="31"/>
      <c r="BY11" s="31"/>
      <c r="BZ11" s="31"/>
      <c r="CA11" s="31"/>
      <c r="CB11" s="31"/>
      <c r="CC11" s="31"/>
      <c r="CD11" s="31"/>
      <c r="CE11" s="31"/>
      <c r="CF11" s="31"/>
      <c r="CG11" s="31"/>
      <c r="CH11" s="31"/>
      <c r="CI11" s="31"/>
      <c r="CJ11" s="31"/>
      <c r="CK11" s="31"/>
      <c r="CL11" s="31"/>
      <c r="CM11" s="31"/>
      <c r="CN11" s="31"/>
    </row>
    <row r="12" spans="1:92" s="20" customFormat="1" ht="15.75" customHeight="1">
      <c r="A12" s="488"/>
      <c r="B12" s="489"/>
      <c r="C12" s="21"/>
      <c r="E12" s="22"/>
      <c r="F12" s="22"/>
      <c r="G12" s="22"/>
      <c r="H12" s="22"/>
      <c r="I12" s="22"/>
      <c r="J12" s="22"/>
      <c r="K12" s="22"/>
      <c r="L12" s="22"/>
      <c r="M12" s="22"/>
      <c r="N12" s="22"/>
      <c r="O12" s="23"/>
      <c r="P12" s="24"/>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5"/>
      <c r="AY12" s="15"/>
      <c r="AZ12" s="15" t="s">
        <v>36</v>
      </c>
      <c r="BD12" s="26"/>
      <c r="BE12" s="27"/>
      <c r="BF12" s="28"/>
      <c r="BG12" s="28"/>
      <c r="BH12" s="29"/>
      <c r="BI12" s="29"/>
      <c r="BJ12" s="29"/>
      <c r="BK12" s="29"/>
      <c r="BL12" s="29"/>
      <c r="BM12" s="29"/>
      <c r="BN12" s="29"/>
      <c r="BO12" s="29"/>
      <c r="BP12" s="30"/>
      <c r="BQ12" s="18"/>
      <c r="BU12" s="31"/>
      <c r="BV12" s="31"/>
      <c r="BW12" s="31"/>
      <c r="BX12" s="31"/>
      <c r="BY12" s="31"/>
      <c r="BZ12" s="31"/>
      <c r="CA12" s="31"/>
      <c r="CB12" s="31"/>
      <c r="CC12" s="31"/>
      <c r="CD12" s="31"/>
      <c r="CE12" s="31"/>
      <c r="CF12" s="31"/>
      <c r="CG12" s="31"/>
      <c r="CH12" s="31"/>
      <c r="CI12" s="31"/>
      <c r="CJ12" s="31"/>
      <c r="CK12" s="31"/>
      <c r="CL12" s="31"/>
      <c r="CM12" s="31"/>
      <c r="CN12" s="31"/>
    </row>
    <row r="13" spans="1:92" s="20" customFormat="1" ht="15.75" customHeight="1">
      <c r="A13" s="488"/>
      <c r="B13" s="489"/>
      <c r="C13" s="21"/>
      <c r="E13" s="22"/>
      <c r="F13" s="22"/>
      <c r="G13" s="22"/>
      <c r="H13" s="22"/>
      <c r="I13" s="22"/>
      <c r="J13" s="22"/>
      <c r="K13" s="22"/>
      <c r="L13" s="22"/>
      <c r="M13" s="22"/>
      <c r="N13" s="22"/>
      <c r="O13" s="23"/>
      <c r="P13" s="24"/>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5"/>
      <c r="AY13" s="16"/>
      <c r="AZ13" s="16" t="s">
        <v>37</v>
      </c>
      <c r="BD13" s="26"/>
      <c r="BE13" s="27"/>
      <c r="BF13" s="28"/>
      <c r="BG13" s="28"/>
      <c r="BH13" s="29"/>
      <c r="BI13" s="29"/>
      <c r="BJ13" s="29"/>
      <c r="BK13" s="29"/>
      <c r="BL13" s="29"/>
      <c r="BM13" s="29"/>
      <c r="BN13" s="29"/>
      <c r="BO13" s="29"/>
      <c r="BP13" s="30"/>
      <c r="BQ13" s="19"/>
      <c r="BU13" s="31"/>
      <c r="BV13" s="31"/>
      <c r="BW13" s="31"/>
      <c r="BX13" s="31"/>
      <c r="BY13" s="31"/>
      <c r="BZ13" s="31"/>
      <c r="CA13" s="31"/>
      <c r="CB13" s="31"/>
      <c r="CC13" s="31"/>
      <c r="CD13" s="31"/>
      <c r="CE13" s="31"/>
      <c r="CF13" s="31"/>
      <c r="CG13" s="31"/>
      <c r="CH13" s="31"/>
      <c r="CI13" s="31"/>
      <c r="CJ13" s="31"/>
      <c r="CK13" s="31"/>
      <c r="CL13" s="31"/>
      <c r="CM13" s="31"/>
      <c r="CN13" s="31"/>
    </row>
    <row r="14" spans="1:92" s="20" customFormat="1" ht="15.75" customHeight="1">
      <c r="A14" s="488"/>
      <c r="B14" s="489"/>
      <c r="C14" s="21"/>
      <c r="E14" s="22"/>
      <c r="F14" s="22"/>
      <c r="G14" s="22"/>
      <c r="H14" s="22"/>
      <c r="I14" s="22"/>
      <c r="J14" s="22"/>
      <c r="K14" s="22"/>
      <c r="L14" s="22"/>
      <c r="M14" s="22"/>
      <c r="N14" s="22"/>
      <c r="O14" s="23"/>
      <c r="P14" s="24"/>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5"/>
      <c r="AY14" s="16"/>
      <c r="AZ14" s="16" t="s">
        <v>39</v>
      </c>
      <c r="BD14" s="26"/>
      <c r="BE14" s="27"/>
      <c r="BF14" s="28"/>
      <c r="BG14" s="28"/>
      <c r="BH14" s="29"/>
      <c r="BI14" s="29"/>
      <c r="BJ14" s="29"/>
      <c r="BK14" s="29"/>
      <c r="BL14" s="29"/>
      <c r="BM14" s="29"/>
      <c r="BN14" s="29"/>
      <c r="BO14" s="29"/>
      <c r="BP14" s="30"/>
      <c r="BQ14" s="19"/>
      <c r="BU14" s="31"/>
      <c r="BV14" s="31"/>
      <c r="BW14" s="31"/>
      <c r="BX14" s="31"/>
      <c r="BY14" s="31"/>
      <c r="BZ14" s="31"/>
      <c r="CA14" s="31"/>
      <c r="CB14" s="31"/>
      <c r="CC14" s="31"/>
      <c r="CD14" s="31"/>
      <c r="CE14" s="31"/>
      <c r="CF14" s="31"/>
      <c r="CG14" s="31"/>
      <c r="CH14" s="31"/>
      <c r="CI14" s="31"/>
      <c r="CJ14" s="31"/>
      <c r="CK14" s="31"/>
      <c r="CL14" s="31"/>
      <c r="CM14" s="31"/>
      <c r="CN14" s="31"/>
    </row>
    <row r="15" spans="1:92" s="20" customFormat="1" ht="15.75" customHeight="1">
      <c r="A15" s="488"/>
      <c r="B15" s="489"/>
      <c r="C15" s="21"/>
      <c r="E15" s="22"/>
      <c r="F15" s="22"/>
      <c r="G15" s="22"/>
      <c r="H15" s="22"/>
      <c r="I15" s="22"/>
      <c r="J15" s="22"/>
      <c r="K15" s="22"/>
      <c r="L15" s="22"/>
      <c r="M15" s="22"/>
      <c r="N15" s="22"/>
      <c r="O15" s="23"/>
      <c r="P15" s="24"/>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5"/>
      <c r="AY15" s="16"/>
      <c r="AZ15" s="16" t="s">
        <v>40</v>
      </c>
      <c r="BD15" s="26"/>
      <c r="BE15" s="27"/>
      <c r="BF15" s="28"/>
      <c r="BG15" s="28"/>
      <c r="BH15" s="29"/>
      <c r="BI15" s="29"/>
      <c r="BJ15" s="29"/>
      <c r="BK15" s="29"/>
      <c r="BL15" s="29"/>
      <c r="BM15" s="29"/>
      <c r="BN15" s="29"/>
      <c r="BO15" s="29"/>
      <c r="BP15" s="30"/>
      <c r="BQ15" s="19"/>
      <c r="BU15" s="31"/>
      <c r="BV15" s="31"/>
      <c r="BW15" s="31"/>
      <c r="BX15" s="31"/>
      <c r="BY15" s="31"/>
      <c r="BZ15" s="31"/>
      <c r="CA15" s="31"/>
      <c r="CB15" s="31"/>
      <c r="CC15" s="31"/>
      <c r="CD15" s="31"/>
      <c r="CE15" s="31"/>
      <c r="CF15" s="31"/>
      <c r="CG15" s="31"/>
      <c r="CH15" s="31"/>
      <c r="CI15" s="31"/>
      <c r="CJ15" s="31"/>
      <c r="CK15" s="31"/>
      <c r="CL15" s="31"/>
      <c r="CM15" s="31"/>
      <c r="CN15" s="31"/>
    </row>
    <row r="16" spans="1:92" s="20" customFormat="1" ht="15.75" customHeight="1">
      <c r="A16" s="488"/>
      <c r="B16" s="489"/>
      <c r="C16" s="21"/>
      <c r="E16" s="22"/>
      <c r="F16" s="22"/>
      <c r="G16" s="22"/>
      <c r="H16" s="22"/>
      <c r="I16" s="22"/>
      <c r="J16" s="22"/>
      <c r="K16" s="22"/>
      <c r="L16" s="22"/>
      <c r="M16" s="22"/>
      <c r="N16" s="22"/>
      <c r="O16" s="23"/>
      <c r="P16" s="24"/>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5"/>
      <c r="AY16" s="16"/>
      <c r="AZ16" s="16" t="s">
        <v>38</v>
      </c>
      <c r="BD16" s="26"/>
      <c r="BE16" s="27"/>
      <c r="BF16" s="28"/>
      <c r="BG16" s="28"/>
      <c r="BH16" s="29"/>
      <c r="BI16" s="29"/>
      <c r="BJ16" s="29"/>
      <c r="BK16" s="29"/>
      <c r="BL16" s="29"/>
      <c r="BM16" s="29"/>
      <c r="BN16" s="29"/>
      <c r="BO16" s="29"/>
      <c r="BP16" s="30"/>
      <c r="BQ16" s="19"/>
      <c r="BU16" s="31"/>
      <c r="BV16" s="31"/>
      <c r="BW16" s="31"/>
      <c r="BX16" s="31"/>
      <c r="BY16" s="31"/>
      <c r="BZ16" s="31"/>
      <c r="CA16" s="31"/>
      <c r="CB16" s="31"/>
      <c r="CC16" s="31"/>
      <c r="CD16" s="31"/>
      <c r="CE16" s="31"/>
      <c r="CF16" s="31"/>
      <c r="CG16" s="31"/>
      <c r="CH16" s="31"/>
      <c r="CI16" s="31"/>
      <c r="CJ16" s="31"/>
      <c r="CK16" s="31"/>
      <c r="CL16" s="31"/>
      <c r="CM16" s="31"/>
      <c r="CN16" s="31"/>
    </row>
    <row r="17" spans="1:92" s="20" customFormat="1" ht="28.5" customHeight="1">
      <c r="A17" s="812" t="s">
        <v>3178</v>
      </c>
      <c r="B17" s="812"/>
      <c r="C17" s="812"/>
      <c r="D17" s="812"/>
      <c r="E17" s="812"/>
      <c r="F17" s="812"/>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c r="AE17" s="812"/>
      <c r="AF17" s="812"/>
      <c r="AG17" s="812"/>
      <c r="AH17" s="812"/>
      <c r="AI17" s="812"/>
      <c r="AJ17" s="812"/>
      <c r="AK17" s="812"/>
      <c r="AL17" s="812"/>
      <c r="AM17" s="812"/>
      <c r="AN17" s="812"/>
      <c r="AO17" s="812"/>
      <c r="AP17" s="812"/>
      <c r="AQ17" s="812"/>
      <c r="AR17" s="812"/>
      <c r="AS17" s="812"/>
      <c r="AT17" s="812"/>
      <c r="AU17" s="812"/>
      <c r="AV17" s="812"/>
      <c r="AW17" s="812"/>
      <c r="AX17" s="812"/>
      <c r="AY17" s="812"/>
      <c r="BD17" s="26"/>
      <c r="BE17" s="27"/>
      <c r="BF17" s="28"/>
      <c r="BG17" s="28"/>
      <c r="BH17" s="29"/>
      <c r="BI17" s="29"/>
      <c r="BJ17" s="29"/>
      <c r="BK17" s="29"/>
      <c r="BL17" s="29"/>
      <c r="BM17" s="29"/>
      <c r="BN17" s="29"/>
      <c r="BO17" s="29"/>
      <c r="BP17" s="30"/>
      <c r="BQ17" s="32"/>
      <c r="BU17" s="31"/>
      <c r="BV17" s="31"/>
      <c r="BW17" s="31"/>
      <c r="BX17" s="31"/>
      <c r="BY17" s="31"/>
      <c r="BZ17" s="31"/>
      <c r="CA17" s="31"/>
      <c r="CB17" s="31"/>
      <c r="CC17" s="31"/>
      <c r="CD17" s="31"/>
      <c r="CE17" s="31"/>
      <c r="CF17" s="31"/>
      <c r="CG17" s="31"/>
      <c r="CH17" s="31"/>
      <c r="CI17" s="31"/>
      <c r="CJ17" s="31"/>
      <c r="CK17" s="31"/>
      <c r="CL17" s="31"/>
      <c r="CM17" s="31"/>
      <c r="CN17" s="31"/>
    </row>
    <row r="18" spans="1:92" ht="18.75">
      <c r="Q18" s="813" t="s">
        <v>7</v>
      </c>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813"/>
      <c r="AS18" s="813"/>
      <c r="AT18" s="813"/>
      <c r="AU18" s="813"/>
      <c r="AV18" s="813"/>
      <c r="AW18" s="813"/>
    </row>
    <row r="20" spans="1:92" ht="20.25">
      <c r="A20" s="814" t="s">
        <v>3179</v>
      </c>
      <c r="B20" s="814"/>
      <c r="C20" s="814"/>
      <c r="D20" s="814"/>
      <c r="E20" s="814"/>
      <c r="F20" s="814"/>
      <c r="G20" s="814"/>
      <c r="H20" s="814"/>
      <c r="I20" s="814"/>
      <c r="J20" s="814"/>
      <c r="K20" s="814"/>
      <c r="L20" s="814"/>
      <c r="M20" s="814"/>
      <c r="N20" s="814"/>
      <c r="O20" s="814"/>
      <c r="P20" s="814"/>
      <c r="Q20" s="814"/>
      <c r="R20" s="814"/>
      <c r="S20" s="814"/>
      <c r="T20" s="814"/>
      <c r="U20" s="814"/>
      <c r="V20" s="814"/>
      <c r="W20" s="814"/>
      <c r="X20" s="814"/>
      <c r="Y20" s="814"/>
      <c r="Z20" s="814"/>
      <c r="AA20" s="814"/>
      <c r="AB20" s="814"/>
      <c r="AC20" s="814"/>
      <c r="AD20" s="814"/>
      <c r="AE20" s="814"/>
      <c r="AF20" s="814"/>
      <c r="AG20" s="814"/>
      <c r="AH20" s="814"/>
      <c r="AI20" s="814"/>
      <c r="AJ20" s="814"/>
      <c r="AK20" s="814"/>
      <c r="AL20" s="814"/>
      <c r="AM20" s="814"/>
      <c r="AN20" s="814"/>
      <c r="AO20" s="814"/>
      <c r="AP20" s="814"/>
      <c r="AQ20" s="814"/>
      <c r="AR20" s="814"/>
      <c r="AS20" s="814"/>
      <c r="AT20" s="814"/>
      <c r="AU20" s="814"/>
      <c r="AV20" s="814"/>
      <c r="AW20" s="814"/>
      <c r="AX20" s="814"/>
      <c r="AY20" s="814"/>
    </row>
    <row r="22" spans="1:92" s="35" customFormat="1">
      <c r="A22" s="742" t="s">
        <v>17</v>
      </c>
      <c r="B22" s="742"/>
      <c r="C22" s="742" t="s">
        <v>8</v>
      </c>
      <c r="D22" s="742"/>
      <c r="E22" s="742" t="s">
        <v>19</v>
      </c>
      <c r="F22" s="742"/>
      <c r="G22" s="742"/>
      <c r="H22" s="742"/>
      <c r="I22" s="742"/>
      <c r="J22" s="742"/>
      <c r="K22" s="742"/>
      <c r="L22" s="742"/>
      <c r="M22" s="742"/>
      <c r="N22" s="742"/>
      <c r="O22" s="74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749" t="s">
        <v>9</v>
      </c>
      <c r="AP22" s="749"/>
      <c r="AQ22" s="749"/>
      <c r="AR22" s="749"/>
      <c r="AS22" s="749"/>
      <c r="AT22" s="742" t="s">
        <v>41</v>
      </c>
      <c r="AU22" s="742"/>
      <c r="AV22" s="742"/>
      <c r="AW22" s="742"/>
      <c r="AX22" s="742"/>
      <c r="AY22" s="742"/>
      <c r="AZ22" s="746" t="s">
        <v>44</v>
      </c>
      <c r="BA22" s="34"/>
      <c r="BB22" s="34"/>
    </row>
    <row r="23" spans="1:92" s="35" customFormat="1">
      <c r="A23" s="742"/>
      <c r="B23" s="742"/>
      <c r="C23" s="742"/>
      <c r="D23" s="742"/>
      <c r="E23" s="742" t="s">
        <v>20</v>
      </c>
      <c r="F23" s="742"/>
      <c r="G23" s="742"/>
      <c r="H23" s="742"/>
      <c r="I23" s="742"/>
      <c r="J23" s="742"/>
      <c r="K23" s="742"/>
      <c r="L23" s="742"/>
      <c r="M23" s="742"/>
      <c r="N23" s="742"/>
      <c r="O23" s="742"/>
      <c r="P23" s="742"/>
      <c r="Q23" s="742" t="s">
        <v>21</v>
      </c>
      <c r="R23" s="742"/>
      <c r="S23" s="742"/>
      <c r="T23" s="742"/>
      <c r="U23" s="742"/>
      <c r="V23" s="742"/>
      <c r="W23" s="742"/>
      <c r="X23" s="742"/>
      <c r="Y23" s="742"/>
      <c r="Z23" s="742"/>
      <c r="AA23" s="742"/>
      <c r="AB23" s="742"/>
      <c r="AC23" s="742" t="s">
        <v>22</v>
      </c>
      <c r="AD23" s="742"/>
      <c r="AE23" s="742"/>
      <c r="AF23" s="742"/>
      <c r="AG23" s="742"/>
      <c r="AH23" s="742"/>
      <c r="AI23" s="742"/>
      <c r="AJ23" s="742"/>
      <c r="AK23" s="742"/>
      <c r="AL23" s="742"/>
      <c r="AM23" s="742"/>
      <c r="AN23" s="742"/>
      <c r="AO23" s="749"/>
      <c r="AP23" s="749"/>
      <c r="AQ23" s="749"/>
      <c r="AR23" s="749"/>
      <c r="AS23" s="749"/>
      <c r="AT23" s="742"/>
      <c r="AU23" s="742"/>
      <c r="AV23" s="742"/>
      <c r="AW23" s="742"/>
      <c r="AX23" s="742"/>
      <c r="AY23" s="742"/>
      <c r="AZ23" s="747"/>
      <c r="BA23" s="36"/>
      <c r="BB23" s="36"/>
    </row>
    <row r="24" spans="1:92" s="35" customFormat="1">
      <c r="A24" s="742" t="s">
        <v>18</v>
      </c>
      <c r="B24" s="742" t="s">
        <v>10</v>
      </c>
      <c r="C24" s="741" t="s">
        <v>11</v>
      </c>
      <c r="D24" s="741" t="s">
        <v>12</v>
      </c>
      <c r="E24" s="741" t="s">
        <v>24</v>
      </c>
      <c r="F24" s="743" t="s">
        <v>53</v>
      </c>
      <c r="G24" s="744"/>
      <c r="H24" s="744"/>
      <c r="I24" s="744"/>
      <c r="J24" s="744"/>
      <c r="K24" s="744"/>
      <c r="L24" s="744"/>
      <c r="M24" s="744"/>
      <c r="N24" s="744"/>
      <c r="O24" s="745"/>
      <c r="P24" s="741" t="s">
        <v>23</v>
      </c>
      <c r="Q24" s="741" t="s">
        <v>24</v>
      </c>
      <c r="R24" s="743" t="s">
        <v>53</v>
      </c>
      <c r="S24" s="744"/>
      <c r="T24" s="744"/>
      <c r="U24" s="744"/>
      <c r="V24" s="744"/>
      <c r="W24" s="744"/>
      <c r="X24" s="744"/>
      <c r="Y24" s="744"/>
      <c r="Z24" s="744"/>
      <c r="AA24" s="745"/>
      <c r="AB24" s="741" t="s">
        <v>23</v>
      </c>
      <c r="AC24" s="741" t="s">
        <v>24</v>
      </c>
      <c r="AD24" s="743" t="s">
        <v>53</v>
      </c>
      <c r="AE24" s="744"/>
      <c r="AF24" s="744"/>
      <c r="AG24" s="744"/>
      <c r="AH24" s="744"/>
      <c r="AI24" s="744"/>
      <c r="AJ24" s="744"/>
      <c r="AK24" s="744"/>
      <c r="AL24" s="744"/>
      <c r="AM24" s="745"/>
      <c r="AN24" s="741" t="s">
        <v>23</v>
      </c>
      <c r="AO24" s="741" t="s">
        <v>14</v>
      </c>
      <c r="AP24" s="741" t="s">
        <v>15</v>
      </c>
      <c r="AQ24" s="749" t="s">
        <v>16</v>
      </c>
      <c r="AR24" s="749"/>
      <c r="AS24" s="749" t="s">
        <v>25</v>
      </c>
      <c r="AT24" s="741" t="s">
        <v>126</v>
      </c>
      <c r="AU24" s="741"/>
      <c r="AV24" s="741" t="s">
        <v>127</v>
      </c>
      <c r="AW24" s="741" t="s">
        <v>128</v>
      </c>
      <c r="AX24" s="741" t="s">
        <v>28</v>
      </c>
      <c r="AY24" s="741"/>
      <c r="AZ24" s="747"/>
      <c r="BA24" s="37"/>
      <c r="BB24" s="37"/>
    </row>
    <row r="25" spans="1:92" s="35" customFormat="1" ht="63.75">
      <c r="A25" s="742"/>
      <c r="B25" s="742"/>
      <c r="C25" s="741"/>
      <c r="D25" s="741"/>
      <c r="E25" s="741"/>
      <c r="F25" s="43" t="s">
        <v>14</v>
      </c>
      <c r="G25" s="43" t="s">
        <v>15</v>
      </c>
      <c r="H25" s="43" t="s">
        <v>45</v>
      </c>
      <c r="I25" s="43" t="s">
        <v>46</v>
      </c>
      <c r="J25" s="43" t="s">
        <v>47</v>
      </c>
      <c r="K25" s="43" t="s">
        <v>48</v>
      </c>
      <c r="L25" s="43" t="s">
        <v>49</v>
      </c>
      <c r="M25" s="43" t="s">
        <v>50</v>
      </c>
      <c r="N25" s="43" t="s">
        <v>51</v>
      </c>
      <c r="O25" s="43" t="s">
        <v>52</v>
      </c>
      <c r="P25" s="741"/>
      <c r="Q25" s="741"/>
      <c r="R25" s="43" t="s">
        <v>14</v>
      </c>
      <c r="S25" s="43" t="s">
        <v>15</v>
      </c>
      <c r="T25" s="43" t="s">
        <v>45</v>
      </c>
      <c r="U25" s="43" t="s">
        <v>46</v>
      </c>
      <c r="V25" s="43" t="s">
        <v>47</v>
      </c>
      <c r="W25" s="43" t="s">
        <v>48</v>
      </c>
      <c r="X25" s="43" t="s">
        <v>49</v>
      </c>
      <c r="Y25" s="43" t="s">
        <v>50</v>
      </c>
      <c r="Z25" s="43" t="s">
        <v>51</v>
      </c>
      <c r="AA25" s="43" t="s">
        <v>52</v>
      </c>
      <c r="AB25" s="741"/>
      <c r="AC25" s="741"/>
      <c r="AD25" s="43" t="s">
        <v>14</v>
      </c>
      <c r="AE25" s="43" t="s">
        <v>15</v>
      </c>
      <c r="AF25" s="43" t="s">
        <v>45</v>
      </c>
      <c r="AG25" s="43" t="s">
        <v>46</v>
      </c>
      <c r="AH25" s="43" t="s">
        <v>47</v>
      </c>
      <c r="AI25" s="43" t="s">
        <v>48</v>
      </c>
      <c r="AJ25" s="43" t="s">
        <v>49</v>
      </c>
      <c r="AK25" s="43" t="s">
        <v>50</v>
      </c>
      <c r="AL25" s="43" t="s">
        <v>51</v>
      </c>
      <c r="AM25" s="43" t="s">
        <v>52</v>
      </c>
      <c r="AN25" s="741"/>
      <c r="AO25" s="741"/>
      <c r="AP25" s="741"/>
      <c r="AQ25" s="179" t="s">
        <v>11</v>
      </c>
      <c r="AR25" s="180" t="s">
        <v>13</v>
      </c>
      <c r="AS25" s="749"/>
      <c r="AT25" s="180" t="s">
        <v>26</v>
      </c>
      <c r="AU25" s="180" t="s">
        <v>27</v>
      </c>
      <c r="AV25" s="741"/>
      <c r="AW25" s="741"/>
      <c r="AX25" s="180" t="s">
        <v>129</v>
      </c>
      <c r="AY25" s="180" t="s">
        <v>130</v>
      </c>
      <c r="AZ25" s="748"/>
      <c r="BA25" s="38"/>
      <c r="BB25" s="38"/>
    </row>
    <row r="26" spans="1:92" s="35" customFormat="1">
      <c r="A26" s="181">
        <v>1</v>
      </c>
      <c r="B26" s="181">
        <v>2</v>
      </c>
      <c r="C26" s="181">
        <v>3</v>
      </c>
      <c r="D26" s="181">
        <v>4</v>
      </c>
      <c r="E26" s="181">
        <v>5</v>
      </c>
      <c r="F26" s="181">
        <v>6</v>
      </c>
      <c r="G26" s="181">
        <v>7</v>
      </c>
      <c r="H26" s="181">
        <v>8</v>
      </c>
      <c r="I26" s="181">
        <v>9</v>
      </c>
      <c r="J26" s="181">
        <v>10</v>
      </c>
      <c r="K26" s="181">
        <v>11</v>
      </c>
      <c r="L26" s="181">
        <v>12</v>
      </c>
      <c r="M26" s="181">
        <v>13</v>
      </c>
      <c r="N26" s="181">
        <v>14</v>
      </c>
      <c r="O26" s="181">
        <v>15</v>
      </c>
      <c r="P26" s="181">
        <v>16</v>
      </c>
      <c r="Q26" s="181">
        <v>17</v>
      </c>
      <c r="R26" s="181">
        <v>18</v>
      </c>
      <c r="S26" s="181">
        <v>19</v>
      </c>
      <c r="T26" s="181">
        <v>20</v>
      </c>
      <c r="U26" s="181">
        <v>21</v>
      </c>
      <c r="V26" s="181">
        <v>22</v>
      </c>
      <c r="W26" s="181">
        <v>23</v>
      </c>
      <c r="X26" s="181">
        <v>24</v>
      </c>
      <c r="Y26" s="181">
        <v>25</v>
      </c>
      <c r="Z26" s="181">
        <v>26</v>
      </c>
      <c r="AA26" s="181">
        <v>27</v>
      </c>
      <c r="AB26" s="181">
        <v>28</v>
      </c>
      <c r="AC26" s="181">
        <v>29</v>
      </c>
      <c r="AD26" s="181">
        <v>30</v>
      </c>
      <c r="AE26" s="181">
        <v>31</v>
      </c>
      <c r="AF26" s="181">
        <v>32</v>
      </c>
      <c r="AG26" s="181">
        <v>33</v>
      </c>
      <c r="AH26" s="181">
        <v>34</v>
      </c>
      <c r="AI26" s="181">
        <v>35</v>
      </c>
      <c r="AJ26" s="181">
        <v>36</v>
      </c>
      <c r="AK26" s="181">
        <v>37</v>
      </c>
      <c r="AL26" s="181">
        <v>38</v>
      </c>
      <c r="AM26" s="181">
        <v>39</v>
      </c>
      <c r="AN26" s="181">
        <v>40</v>
      </c>
      <c r="AO26" s="181">
        <v>41</v>
      </c>
      <c r="AP26" s="181">
        <v>42</v>
      </c>
      <c r="AQ26" s="181">
        <v>43</v>
      </c>
      <c r="AR26" s="181">
        <v>44</v>
      </c>
      <c r="AS26" s="181">
        <v>45</v>
      </c>
      <c r="AT26" s="181">
        <v>46</v>
      </c>
      <c r="AU26" s="181">
        <v>47</v>
      </c>
      <c r="AV26" s="181">
        <v>48</v>
      </c>
      <c r="AW26" s="181">
        <v>49</v>
      </c>
      <c r="AX26" s="181">
        <v>50</v>
      </c>
      <c r="AY26" s="181">
        <v>51</v>
      </c>
      <c r="AZ26" s="181">
        <v>52</v>
      </c>
      <c r="BA26" s="38"/>
      <c r="BB26" s="38"/>
    </row>
    <row r="27" spans="1:92" s="253" customFormat="1" ht="153" hidden="1">
      <c r="A27" s="256">
        <v>600</v>
      </c>
      <c r="B27" s="257" t="s">
        <v>943</v>
      </c>
      <c r="C27" s="258">
        <v>402000001</v>
      </c>
      <c r="D27" s="259" t="s">
        <v>79</v>
      </c>
      <c r="E27" s="260" t="s">
        <v>944</v>
      </c>
      <c r="F27" s="261"/>
      <c r="G27" s="261"/>
      <c r="H27" s="262">
        <v>6</v>
      </c>
      <c r="I27" s="261"/>
      <c r="J27" s="262" t="s">
        <v>945</v>
      </c>
      <c r="K27" s="262" t="s">
        <v>343</v>
      </c>
      <c r="L27" s="262"/>
      <c r="M27" s="262"/>
      <c r="N27" s="262" t="s">
        <v>73</v>
      </c>
      <c r="O27" s="262"/>
      <c r="P27" s="263" t="s">
        <v>946</v>
      </c>
      <c r="Q27" s="263" t="s">
        <v>947</v>
      </c>
      <c r="R27" s="262"/>
      <c r="S27" s="262"/>
      <c r="T27" s="262">
        <v>3</v>
      </c>
      <c r="U27" s="262"/>
      <c r="V27" s="262" t="s">
        <v>948</v>
      </c>
      <c r="W27" s="262" t="s">
        <v>73</v>
      </c>
      <c r="X27" s="262" t="s">
        <v>71</v>
      </c>
      <c r="Y27" s="262"/>
      <c r="Z27" s="262"/>
      <c r="AA27" s="262"/>
      <c r="AB27" s="263" t="s">
        <v>949</v>
      </c>
      <c r="AC27" s="263" t="s">
        <v>950</v>
      </c>
      <c r="AD27" s="262"/>
      <c r="AE27" s="262"/>
      <c r="AF27" s="262"/>
      <c r="AG27" s="262"/>
      <c r="AH27" s="262"/>
      <c r="AI27" s="262"/>
      <c r="AJ27" s="262"/>
      <c r="AK27" s="262"/>
      <c r="AL27" s="262"/>
      <c r="AM27" s="264" t="s">
        <v>951</v>
      </c>
      <c r="AN27" s="263" t="s">
        <v>226</v>
      </c>
      <c r="AO27" s="195" t="s">
        <v>99</v>
      </c>
      <c r="AP27" s="195" t="s">
        <v>68</v>
      </c>
      <c r="AQ27" s="195" t="s">
        <v>952</v>
      </c>
      <c r="AR27" s="45" t="s">
        <v>953</v>
      </c>
      <c r="AS27" s="265">
        <v>244</v>
      </c>
      <c r="AT27" s="254">
        <v>1595930</v>
      </c>
      <c r="AU27" s="254">
        <v>1595930</v>
      </c>
      <c r="AV27" s="254">
        <v>0</v>
      </c>
      <c r="AW27" s="254">
        <v>0</v>
      </c>
      <c r="AX27" s="254">
        <v>0</v>
      </c>
      <c r="AY27" s="254">
        <v>0</v>
      </c>
      <c r="AZ27" s="191" t="s">
        <v>193</v>
      </c>
      <c r="BA27" s="249"/>
      <c r="BB27" s="250"/>
      <c r="BC27" s="250"/>
      <c r="BD27" s="251"/>
      <c r="BE27" s="251"/>
      <c r="BF27" s="251"/>
      <c r="BG27" s="251"/>
      <c r="BH27" s="251"/>
      <c r="BI27" s="251"/>
      <c r="BJ27" s="251"/>
      <c r="BK27" s="251"/>
      <c r="BL27" s="252"/>
      <c r="BM27" s="13"/>
    </row>
    <row r="28" spans="1:92" s="253" customFormat="1" ht="229.5" hidden="1">
      <c r="A28" s="256">
        <v>600</v>
      </c>
      <c r="B28" s="257" t="s">
        <v>943</v>
      </c>
      <c r="C28" s="258">
        <v>402000001</v>
      </c>
      <c r="D28" s="259" t="s">
        <v>79</v>
      </c>
      <c r="E28" s="260" t="s">
        <v>954</v>
      </c>
      <c r="F28" s="261"/>
      <c r="G28" s="266"/>
      <c r="H28" s="264" t="s">
        <v>955</v>
      </c>
      <c r="I28" s="266"/>
      <c r="J28" s="264" t="s">
        <v>956</v>
      </c>
      <c r="K28" s="264" t="s">
        <v>957</v>
      </c>
      <c r="L28" s="264"/>
      <c r="M28" s="264"/>
      <c r="N28" s="264" t="s">
        <v>958</v>
      </c>
      <c r="O28" s="264"/>
      <c r="P28" s="263" t="s">
        <v>959</v>
      </c>
      <c r="Q28" s="263" t="s">
        <v>960</v>
      </c>
      <c r="R28" s="262"/>
      <c r="S28" s="262"/>
      <c r="T28" s="262" t="s">
        <v>961</v>
      </c>
      <c r="U28" s="264"/>
      <c r="V28" s="264" t="s">
        <v>962</v>
      </c>
      <c r="W28" s="264" t="s">
        <v>963</v>
      </c>
      <c r="X28" s="264" t="s">
        <v>964</v>
      </c>
      <c r="Y28" s="262"/>
      <c r="Z28" s="262"/>
      <c r="AA28" s="262"/>
      <c r="AB28" s="263" t="s">
        <v>965</v>
      </c>
      <c r="AC28" s="263" t="s">
        <v>966</v>
      </c>
      <c r="AD28" s="262"/>
      <c r="AE28" s="262"/>
      <c r="AF28" s="262"/>
      <c r="AG28" s="264"/>
      <c r="AH28" s="264"/>
      <c r="AI28" s="264"/>
      <c r="AJ28" s="264"/>
      <c r="AK28" s="262"/>
      <c r="AL28" s="262"/>
      <c r="AM28" s="264" t="s">
        <v>967</v>
      </c>
      <c r="AN28" s="263" t="s">
        <v>968</v>
      </c>
      <c r="AO28" s="195" t="s">
        <v>99</v>
      </c>
      <c r="AP28" s="195" t="s">
        <v>200</v>
      </c>
      <c r="AQ28" s="195" t="s">
        <v>969</v>
      </c>
      <c r="AR28" s="45" t="s">
        <v>111</v>
      </c>
      <c r="AS28" s="265" t="s">
        <v>112</v>
      </c>
      <c r="AT28" s="254">
        <v>1110548.3999999999</v>
      </c>
      <c r="AU28" s="254">
        <v>1110548.3999999999</v>
      </c>
      <c r="AV28" s="254">
        <v>1337310</v>
      </c>
      <c r="AW28" s="254">
        <v>1337795.97</v>
      </c>
      <c r="AX28" s="254">
        <v>1337795.97</v>
      </c>
      <c r="AY28" s="254">
        <v>1337795.97</v>
      </c>
      <c r="AZ28" s="191" t="s">
        <v>193</v>
      </c>
      <c r="BA28" s="249"/>
      <c r="BB28" s="250"/>
      <c r="BC28" s="250"/>
      <c r="BD28" s="251"/>
      <c r="BE28" s="251"/>
      <c r="BF28" s="251"/>
      <c r="BG28" s="251"/>
      <c r="BH28" s="251"/>
      <c r="BI28" s="251"/>
      <c r="BJ28" s="251"/>
      <c r="BK28" s="251"/>
      <c r="BL28" s="252"/>
      <c r="BM28" s="13"/>
    </row>
    <row r="29" spans="1:92" s="253" customFormat="1" ht="153" hidden="1">
      <c r="A29" s="256">
        <v>600</v>
      </c>
      <c r="B29" s="257" t="s">
        <v>943</v>
      </c>
      <c r="C29" s="258">
        <v>402000001</v>
      </c>
      <c r="D29" s="259" t="s">
        <v>79</v>
      </c>
      <c r="E29" s="260" t="s">
        <v>944</v>
      </c>
      <c r="F29" s="261"/>
      <c r="G29" s="261"/>
      <c r="H29" s="262">
        <v>6</v>
      </c>
      <c r="I29" s="261"/>
      <c r="J29" s="262" t="s">
        <v>945</v>
      </c>
      <c r="K29" s="262" t="s">
        <v>343</v>
      </c>
      <c r="L29" s="262"/>
      <c r="M29" s="262"/>
      <c r="N29" s="262" t="s">
        <v>73</v>
      </c>
      <c r="O29" s="262"/>
      <c r="P29" s="263" t="s">
        <v>946</v>
      </c>
      <c r="Q29" s="263" t="s">
        <v>947</v>
      </c>
      <c r="R29" s="262"/>
      <c r="S29" s="262"/>
      <c r="T29" s="262">
        <v>3</v>
      </c>
      <c r="U29" s="262"/>
      <c r="V29" s="262" t="s">
        <v>948</v>
      </c>
      <c r="W29" s="262" t="s">
        <v>73</v>
      </c>
      <c r="X29" s="262" t="s">
        <v>71</v>
      </c>
      <c r="Y29" s="262"/>
      <c r="Z29" s="262"/>
      <c r="AA29" s="262"/>
      <c r="AB29" s="263" t="s">
        <v>970</v>
      </c>
      <c r="AC29" s="263" t="s">
        <v>971</v>
      </c>
      <c r="AD29" s="262"/>
      <c r="AE29" s="262"/>
      <c r="AF29" s="262"/>
      <c r="AG29" s="262"/>
      <c r="AH29" s="262"/>
      <c r="AI29" s="262"/>
      <c r="AJ29" s="262"/>
      <c r="AK29" s="262"/>
      <c r="AL29" s="262"/>
      <c r="AM29" s="262" t="s">
        <v>972</v>
      </c>
      <c r="AN29" s="263" t="s">
        <v>226</v>
      </c>
      <c r="AO29" s="195" t="s">
        <v>99</v>
      </c>
      <c r="AP29" s="195" t="s">
        <v>200</v>
      </c>
      <c r="AQ29" s="195" t="s">
        <v>969</v>
      </c>
      <c r="AR29" s="45" t="s">
        <v>111</v>
      </c>
      <c r="AS29" s="265" t="s">
        <v>973</v>
      </c>
      <c r="AT29" s="254">
        <v>2540446.5</v>
      </c>
      <c r="AU29" s="254">
        <v>2540446.5</v>
      </c>
      <c r="AV29" s="254">
        <v>2911950</v>
      </c>
      <c r="AW29" s="254">
        <v>2911950</v>
      </c>
      <c r="AX29" s="254">
        <v>2911950</v>
      </c>
      <c r="AY29" s="254">
        <v>2911950</v>
      </c>
      <c r="AZ29" s="191" t="s">
        <v>193</v>
      </c>
      <c r="BA29" s="249"/>
      <c r="BB29" s="250"/>
      <c r="BC29" s="250"/>
      <c r="BD29" s="251"/>
      <c r="BE29" s="251"/>
      <c r="BF29" s="251"/>
      <c r="BG29" s="251"/>
      <c r="BH29" s="251"/>
      <c r="BI29" s="251"/>
      <c r="BJ29" s="251"/>
      <c r="BK29" s="251"/>
      <c r="BL29" s="252"/>
      <c r="BM29" s="13"/>
    </row>
    <row r="30" spans="1:92" s="253" customFormat="1" ht="153" hidden="1">
      <c r="A30" s="256">
        <v>600</v>
      </c>
      <c r="B30" s="257" t="s">
        <v>943</v>
      </c>
      <c r="C30" s="258">
        <v>402000001</v>
      </c>
      <c r="D30" s="259" t="s">
        <v>79</v>
      </c>
      <c r="E30" s="260" t="s">
        <v>944</v>
      </c>
      <c r="F30" s="261"/>
      <c r="G30" s="261"/>
      <c r="H30" s="262">
        <v>6</v>
      </c>
      <c r="I30" s="261"/>
      <c r="J30" s="262" t="s">
        <v>945</v>
      </c>
      <c r="K30" s="262" t="s">
        <v>343</v>
      </c>
      <c r="L30" s="262"/>
      <c r="M30" s="262"/>
      <c r="N30" s="262" t="s">
        <v>73</v>
      </c>
      <c r="O30" s="262"/>
      <c r="P30" s="263" t="s">
        <v>946</v>
      </c>
      <c r="Q30" s="263" t="s">
        <v>947</v>
      </c>
      <c r="R30" s="262"/>
      <c r="S30" s="262"/>
      <c r="T30" s="262">
        <v>3</v>
      </c>
      <c r="U30" s="262"/>
      <c r="V30" s="262" t="s">
        <v>948</v>
      </c>
      <c r="W30" s="262" t="s">
        <v>73</v>
      </c>
      <c r="X30" s="262" t="s">
        <v>71</v>
      </c>
      <c r="Y30" s="262"/>
      <c r="Z30" s="262"/>
      <c r="AA30" s="262"/>
      <c r="AB30" s="263" t="s">
        <v>970</v>
      </c>
      <c r="AC30" s="263" t="s">
        <v>971</v>
      </c>
      <c r="AD30" s="262"/>
      <c r="AE30" s="262"/>
      <c r="AF30" s="262"/>
      <c r="AG30" s="262"/>
      <c r="AH30" s="262"/>
      <c r="AI30" s="262"/>
      <c r="AJ30" s="262"/>
      <c r="AK30" s="262"/>
      <c r="AL30" s="262"/>
      <c r="AM30" s="262" t="s">
        <v>972</v>
      </c>
      <c r="AN30" s="263" t="s">
        <v>226</v>
      </c>
      <c r="AO30" s="195" t="s">
        <v>99</v>
      </c>
      <c r="AP30" s="195" t="s">
        <v>200</v>
      </c>
      <c r="AQ30" s="195" t="s">
        <v>969</v>
      </c>
      <c r="AR30" s="148" t="s">
        <v>111</v>
      </c>
      <c r="AS30" s="195" t="s">
        <v>113</v>
      </c>
      <c r="AT30" s="254">
        <v>210477</v>
      </c>
      <c r="AU30" s="254">
        <v>210477</v>
      </c>
      <c r="AV30" s="254">
        <v>328370</v>
      </c>
      <c r="AW30" s="254">
        <v>328371.21999999997</v>
      </c>
      <c r="AX30" s="254">
        <v>328371.21999999997</v>
      </c>
      <c r="AY30" s="254">
        <v>328371.21999999997</v>
      </c>
      <c r="AZ30" s="191" t="s">
        <v>193</v>
      </c>
      <c r="BA30" s="249"/>
      <c r="BB30" s="250"/>
      <c r="BC30" s="250"/>
      <c r="BD30" s="251"/>
      <c r="BE30" s="251"/>
      <c r="BF30" s="251"/>
      <c r="BG30" s="251"/>
      <c r="BH30" s="251"/>
      <c r="BI30" s="251"/>
      <c r="BJ30" s="251"/>
      <c r="BK30" s="251"/>
      <c r="BL30" s="252"/>
      <c r="BM30" s="13"/>
    </row>
    <row r="31" spans="1:92" s="253" customFormat="1" ht="153" hidden="1">
      <c r="A31" s="256">
        <v>600</v>
      </c>
      <c r="B31" s="257" t="s">
        <v>943</v>
      </c>
      <c r="C31" s="258">
        <v>402000001</v>
      </c>
      <c r="D31" s="259" t="s">
        <v>79</v>
      </c>
      <c r="E31" s="260" t="s">
        <v>944</v>
      </c>
      <c r="F31" s="261"/>
      <c r="G31" s="261"/>
      <c r="H31" s="262">
        <v>6</v>
      </c>
      <c r="I31" s="261"/>
      <c r="J31" s="262" t="s">
        <v>945</v>
      </c>
      <c r="K31" s="262" t="s">
        <v>343</v>
      </c>
      <c r="L31" s="262"/>
      <c r="M31" s="262"/>
      <c r="N31" s="262" t="s">
        <v>73</v>
      </c>
      <c r="O31" s="262"/>
      <c r="P31" s="263" t="s">
        <v>946</v>
      </c>
      <c r="Q31" s="263" t="s">
        <v>947</v>
      </c>
      <c r="R31" s="262"/>
      <c r="S31" s="262"/>
      <c r="T31" s="262">
        <v>3</v>
      </c>
      <c r="U31" s="262"/>
      <c r="V31" s="262" t="s">
        <v>948</v>
      </c>
      <c r="W31" s="262" t="s">
        <v>73</v>
      </c>
      <c r="X31" s="262" t="s">
        <v>71</v>
      </c>
      <c r="Y31" s="262"/>
      <c r="Z31" s="262"/>
      <c r="AA31" s="262"/>
      <c r="AB31" s="263" t="s">
        <v>970</v>
      </c>
      <c r="AC31" s="263" t="s">
        <v>971</v>
      </c>
      <c r="AD31" s="262"/>
      <c r="AE31" s="262"/>
      <c r="AF31" s="262"/>
      <c r="AG31" s="262"/>
      <c r="AH31" s="262"/>
      <c r="AI31" s="262"/>
      <c r="AJ31" s="262"/>
      <c r="AK31" s="262"/>
      <c r="AL31" s="262"/>
      <c r="AM31" s="264" t="s">
        <v>974</v>
      </c>
      <c r="AN31" s="263" t="s">
        <v>226</v>
      </c>
      <c r="AO31" s="195" t="s">
        <v>99</v>
      </c>
      <c r="AP31" s="195" t="s">
        <v>200</v>
      </c>
      <c r="AQ31" s="195" t="s">
        <v>969</v>
      </c>
      <c r="AR31" s="148" t="s">
        <v>111</v>
      </c>
      <c r="AS31" s="195" t="s">
        <v>116</v>
      </c>
      <c r="AT31" s="254">
        <v>6400858.2699999996</v>
      </c>
      <c r="AU31" s="254">
        <v>6310277.6799999997</v>
      </c>
      <c r="AV31" s="254">
        <v>6120841.6399999997</v>
      </c>
      <c r="AW31" s="254">
        <v>5602140</v>
      </c>
      <c r="AX31" s="254">
        <v>6354470</v>
      </c>
      <c r="AY31" s="254">
        <v>6354470</v>
      </c>
      <c r="AZ31" s="191" t="s">
        <v>193</v>
      </c>
      <c r="BA31" s="249"/>
      <c r="BB31" s="250"/>
      <c r="BC31" s="250"/>
      <c r="BD31" s="251"/>
      <c r="BE31" s="251"/>
      <c r="BF31" s="251"/>
      <c r="BG31" s="251"/>
      <c r="BH31" s="251"/>
      <c r="BI31" s="251"/>
      <c r="BJ31" s="251"/>
      <c r="BK31" s="251"/>
      <c r="BL31" s="252"/>
      <c r="BM31" s="13"/>
    </row>
    <row r="32" spans="1:92" s="253" customFormat="1" ht="153" hidden="1">
      <c r="A32" s="256">
        <v>600</v>
      </c>
      <c r="B32" s="257" t="s">
        <v>943</v>
      </c>
      <c r="C32" s="258">
        <v>402000001</v>
      </c>
      <c r="D32" s="259" t="s">
        <v>79</v>
      </c>
      <c r="E32" s="260" t="s">
        <v>944</v>
      </c>
      <c r="F32" s="261"/>
      <c r="G32" s="261"/>
      <c r="H32" s="262">
        <v>6</v>
      </c>
      <c r="I32" s="261"/>
      <c r="J32" s="262" t="s">
        <v>945</v>
      </c>
      <c r="K32" s="262" t="s">
        <v>343</v>
      </c>
      <c r="L32" s="262"/>
      <c r="M32" s="262"/>
      <c r="N32" s="262" t="s">
        <v>73</v>
      </c>
      <c r="O32" s="262"/>
      <c r="P32" s="263" t="s">
        <v>946</v>
      </c>
      <c r="Q32" s="263" t="s">
        <v>947</v>
      </c>
      <c r="R32" s="262"/>
      <c r="S32" s="262"/>
      <c r="T32" s="262">
        <v>3</v>
      </c>
      <c r="U32" s="262"/>
      <c r="V32" s="262" t="s">
        <v>948</v>
      </c>
      <c r="W32" s="262" t="s">
        <v>73</v>
      </c>
      <c r="X32" s="262" t="s">
        <v>71</v>
      </c>
      <c r="Y32" s="262"/>
      <c r="Z32" s="262"/>
      <c r="AA32" s="262"/>
      <c r="AB32" s="263" t="s">
        <v>970</v>
      </c>
      <c r="AC32" s="263" t="s">
        <v>971</v>
      </c>
      <c r="AD32" s="262"/>
      <c r="AE32" s="262"/>
      <c r="AF32" s="262"/>
      <c r="AG32" s="262"/>
      <c r="AH32" s="262"/>
      <c r="AI32" s="262"/>
      <c r="AJ32" s="262"/>
      <c r="AK32" s="262"/>
      <c r="AL32" s="262"/>
      <c r="AM32" s="264" t="s">
        <v>974</v>
      </c>
      <c r="AN32" s="263" t="s">
        <v>226</v>
      </c>
      <c r="AO32" s="195" t="s">
        <v>99</v>
      </c>
      <c r="AP32" s="195" t="s">
        <v>200</v>
      </c>
      <c r="AQ32" s="195" t="s">
        <v>969</v>
      </c>
      <c r="AR32" s="148" t="s">
        <v>111</v>
      </c>
      <c r="AS32" s="195" t="s">
        <v>116</v>
      </c>
      <c r="AT32" s="254">
        <v>0</v>
      </c>
      <c r="AU32" s="254">
        <v>0</v>
      </c>
      <c r="AV32" s="254">
        <v>0</v>
      </c>
      <c r="AW32" s="254">
        <v>105910</v>
      </c>
      <c r="AX32" s="254">
        <v>107500</v>
      </c>
      <c r="AY32" s="254">
        <v>109970</v>
      </c>
      <c r="AZ32" s="191" t="s">
        <v>193</v>
      </c>
      <c r="BA32" s="249"/>
      <c r="BB32" s="250"/>
      <c r="BC32" s="250"/>
      <c r="BD32" s="251"/>
      <c r="BE32" s="251"/>
      <c r="BF32" s="251"/>
      <c r="BG32" s="251"/>
      <c r="BH32" s="251"/>
      <c r="BI32" s="251"/>
      <c r="BJ32" s="251"/>
      <c r="BK32" s="251"/>
      <c r="BL32" s="252"/>
      <c r="BM32" s="13"/>
    </row>
    <row r="33" spans="1:65" s="253" customFormat="1" ht="153" hidden="1">
      <c r="A33" s="256">
        <v>600</v>
      </c>
      <c r="B33" s="257" t="s">
        <v>943</v>
      </c>
      <c r="C33" s="258">
        <v>402000001</v>
      </c>
      <c r="D33" s="259" t="s">
        <v>79</v>
      </c>
      <c r="E33" s="260" t="s">
        <v>944</v>
      </c>
      <c r="F33" s="261"/>
      <c r="G33" s="261"/>
      <c r="H33" s="262">
        <v>6</v>
      </c>
      <c r="I33" s="261"/>
      <c r="J33" s="262" t="s">
        <v>945</v>
      </c>
      <c r="K33" s="262" t="s">
        <v>343</v>
      </c>
      <c r="L33" s="262"/>
      <c r="M33" s="262"/>
      <c r="N33" s="262" t="s">
        <v>73</v>
      </c>
      <c r="O33" s="262"/>
      <c r="P33" s="263" t="s">
        <v>946</v>
      </c>
      <c r="Q33" s="263" t="s">
        <v>947</v>
      </c>
      <c r="R33" s="262"/>
      <c r="S33" s="262"/>
      <c r="T33" s="262">
        <v>3</v>
      </c>
      <c r="U33" s="262"/>
      <c r="V33" s="262" t="s">
        <v>948</v>
      </c>
      <c r="W33" s="262" t="s">
        <v>73</v>
      </c>
      <c r="X33" s="262" t="s">
        <v>71</v>
      </c>
      <c r="Y33" s="262"/>
      <c r="Z33" s="262"/>
      <c r="AA33" s="262"/>
      <c r="AB33" s="263" t="s">
        <v>970</v>
      </c>
      <c r="AC33" s="263" t="s">
        <v>971</v>
      </c>
      <c r="AD33" s="262"/>
      <c r="AE33" s="262"/>
      <c r="AF33" s="262"/>
      <c r="AG33" s="262"/>
      <c r="AH33" s="262"/>
      <c r="AI33" s="262"/>
      <c r="AJ33" s="262"/>
      <c r="AK33" s="262"/>
      <c r="AL33" s="262"/>
      <c r="AM33" s="262" t="s">
        <v>972</v>
      </c>
      <c r="AN33" s="263" t="s">
        <v>226</v>
      </c>
      <c r="AO33" s="195" t="s">
        <v>99</v>
      </c>
      <c r="AP33" s="195" t="s">
        <v>200</v>
      </c>
      <c r="AQ33" s="195" t="s">
        <v>969</v>
      </c>
      <c r="AR33" s="148" t="s">
        <v>111</v>
      </c>
      <c r="AS33" s="195" t="s">
        <v>117</v>
      </c>
      <c r="AT33" s="254">
        <v>0</v>
      </c>
      <c r="AU33" s="254">
        <v>0</v>
      </c>
      <c r="AV33" s="254">
        <v>3000</v>
      </c>
      <c r="AW33" s="254">
        <v>2500</v>
      </c>
      <c r="AX33" s="254">
        <v>2500</v>
      </c>
      <c r="AY33" s="254">
        <v>2500</v>
      </c>
      <c r="AZ33" s="191" t="s">
        <v>193</v>
      </c>
      <c r="BA33" s="249"/>
      <c r="BB33" s="250"/>
      <c r="BC33" s="250"/>
      <c r="BD33" s="251"/>
      <c r="BE33" s="251"/>
      <c r="BF33" s="251"/>
      <c r="BG33" s="251"/>
      <c r="BH33" s="251"/>
      <c r="BI33" s="251"/>
      <c r="BJ33" s="251"/>
      <c r="BK33" s="251"/>
      <c r="BL33" s="252"/>
      <c r="BM33" s="13"/>
    </row>
    <row r="34" spans="1:65" s="253" customFormat="1" ht="153" hidden="1">
      <c r="A34" s="256">
        <v>600</v>
      </c>
      <c r="B34" s="257" t="s">
        <v>943</v>
      </c>
      <c r="C34" s="258">
        <v>402000001</v>
      </c>
      <c r="D34" s="259" t="s">
        <v>79</v>
      </c>
      <c r="E34" s="260" t="s">
        <v>944</v>
      </c>
      <c r="F34" s="261"/>
      <c r="G34" s="261"/>
      <c r="H34" s="262">
        <v>6</v>
      </c>
      <c r="I34" s="261"/>
      <c r="J34" s="262" t="s">
        <v>945</v>
      </c>
      <c r="K34" s="262" t="s">
        <v>343</v>
      </c>
      <c r="L34" s="262"/>
      <c r="M34" s="262"/>
      <c r="N34" s="262" t="s">
        <v>73</v>
      </c>
      <c r="O34" s="262"/>
      <c r="P34" s="263" t="s">
        <v>946</v>
      </c>
      <c r="Q34" s="263" t="s">
        <v>947</v>
      </c>
      <c r="R34" s="262"/>
      <c r="S34" s="262"/>
      <c r="T34" s="262">
        <v>3</v>
      </c>
      <c r="U34" s="262"/>
      <c r="V34" s="262" t="s">
        <v>948</v>
      </c>
      <c r="W34" s="262" t="s">
        <v>73</v>
      </c>
      <c r="X34" s="262" t="s">
        <v>71</v>
      </c>
      <c r="Y34" s="262"/>
      <c r="Z34" s="262"/>
      <c r="AA34" s="262"/>
      <c r="AB34" s="263" t="s">
        <v>970</v>
      </c>
      <c r="AC34" s="263" t="s">
        <v>971</v>
      </c>
      <c r="AD34" s="262"/>
      <c r="AE34" s="262"/>
      <c r="AF34" s="262"/>
      <c r="AG34" s="262"/>
      <c r="AH34" s="262"/>
      <c r="AI34" s="262"/>
      <c r="AJ34" s="262"/>
      <c r="AK34" s="262"/>
      <c r="AL34" s="262"/>
      <c r="AM34" s="262" t="s">
        <v>972</v>
      </c>
      <c r="AN34" s="263" t="s">
        <v>226</v>
      </c>
      <c r="AO34" s="195" t="s">
        <v>99</v>
      </c>
      <c r="AP34" s="195" t="s">
        <v>200</v>
      </c>
      <c r="AQ34" s="195" t="s">
        <v>969</v>
      </c>
      <c r="AR34" s="148" t="s">
        <v>111</v>
      </c>
      <c r="AS34" s="195" t="s">
        <v>118</v>
      </c>
      <c r="AT34" s="254">
        <v>76341</v>
      </c>
      <c r="AU34" s="254">
        <v>76341</v>
      </c>
      <c r="AV34" s="254">
        <v>76340</v>
      </c>
      <c r="AW34" s="254">
        <v>76340</v>
      </c>
      <c r="AX34" s="254">
        <v>76340</v>
      </c>
      <c r="AY34" s="254">
        <v>76340</v>
      </c>
      <c r="AZ34" s="191" t="s">
        <v>193</v>
      </c>
      <c r="BA34" s="249"/>
      <c r="BB34" s="250"/>
      <c r="BC34" s="250"/>
      <c r="BD34" s="251"/>
      <c r="BE34" s="251"/>
      <c r="BF34" s="251"/>
      <c r="BG34" s="251"/>
      <c r="BH34" s="251"/>
      <c r="BI34" s="251"/>
      <c r="BJ34" s="251"/>
      <c r="BK34" s="251"/>
      <c r="BL34" s="252"/>
      <c r="BM34" s="13"/>
    </row>
    <row r="35" spans="1:65" s="253" customFormat="1" ht="153" hidden="1">
      <c r="A35" s="256">
        <v>600</v>
      </c>
      <c r="B35" s="257" t="s">
        <v>943</v>
      </c>
      <c r="C35" s="258">
        <v>402000001</v>
      </c>
      <c r="D35" s="259" t="s">
        <v>79</v>
      </c>
      <c r="E35" s="260" t="s">
        <v>944</v>
      </c>
      <c r="F35" s="261"/>
      <c r="G35" s="261"/>
      <c r="H35" s="262">
        <v>6</v>
      </c>
      <c r="I35" s="261"/>
      <c r="J35" s="262" t="s">
        <v>945</v>
      </c>
      <c r="K35" s="262" t="s">
        <v>343</v>
      </c>
      <c r="L35" s="262"/>
      <c r="M35" s="262"/>
      <c r="N35" s="262" t="s">
        <v>73</v>
      </c>
      <c r="O35" s="262"/>
      <c r="P35" s="263" t="s">
        <v>946</v>
      </c>
      <c r="Q35" s="263" t="s">
        <v>947</v>
      </c>
      <c r="R35" s="262"/>
      <c r="S35" s="262"/>
      <c r="T35" s="262">
        <v>3</v>
      </c>
      <c r="U35" s="262"/>
      <c r="V35" s="262" t="s">
        <v>948</v>
      </c>
      <c r="W35" s="262" t="s">
        <v>73</v>
      </c>
      <c r="X35" s="262" t="s">
        <v>71</v>
      </c>
      <c r="Y35" s="262"/>
      <c r="Z35" s="262"/>
      <c r="AA35" s="262"/>
      <c r="AB35" s="263" t="s">
        <v>970</v>
      </c>
      <c r="AC35" s="263" t="s">
        <v>971</v>
      </c>
      <c r="AD35" s="262"/>
      <c r="AE35" s="262"/>
      <c r="AF35" s="262"/>
      <c r="AG35" s="262"/>
      <c r="AH35" s="262"/>
      <c r="AI35" s="262"/>
      <c r="AJ35" s="262"/>
      <c r="AK35" s="262"/>
      <c r="AL35" s="262"/>
      <c r="AM35" s="262" t="s">
        <v>972</v>
      </c>
      <c r="AN35" s="263" t="s">
        <v>226</v>
      </c>
      <c r="AO35" s="195" t="s">
        <v>99</v>
      </c>
      <c r="AP35" s="195" t="s">
        <v>200</v>
      </c>
      <c r="AQ35" s="195" t="s">
        <v>969</v>
      </c>
      <c r="AR35" s="148" t="s">
        <v>111</v>
      </c>
      <c r="AS35" s="195" t="s">
        <v>119</v>
      </c>
      <c r="AT35" s="254">
        <v>6.55</v>
      </c>
      <c r="AU35" s="254">
        <v>6.55</v>
      </c>
      <c r="AV35" s="254">
        <v>0</v>
      </c>
      <c r="AW35" s="254">
        <v>0</v>
      </c>
      <c r="AX35" s="254">
        <v>0</v>
      </c>
      <c r="AY35" s="254">
        <v>0</v>
      </c>
      <c r="AZ35" s="191" t="s">
        <v>193</v>
      </c>
      <c r="BA35" s="249"/>
      <c r="BB35" s="250"/>
      <c r="BC35" s="250"/>
      <c r="BD35" s="251"/>
      <c r="BE35" s="251"/>
      <c r="BF35" s="251"/>
      <c r="BG35" s="251"/>
      <c r="BH35" s="251"/>
      <c r="BI35" s="251"/>
      <c r="BJ35" s="251"/>
      <c r="BK35" s="251"/>
      <c r="BL35" s="252"/>
      <c r="BM35" s="13"/>
    </row>
    <row r="36" spans="1:65" s="253" customFormat="1" ht="306" hidden="1">
      <c r="A36" s="256">
        <v>600</v>
      </c>
      <c r="B36" s="257" t="s">
        <v>943</v>
      </c>
      <c r="C36" s="258">
        <v>402000001</v>
      </c>
      <c r="D36" s="259" t="s">
        <v>79</v>
      </c>
      <c r="E36" s="260" t="s">
        <v>944</v>
      </c>
      <c r="F36" s="261"/>
      <c r="G36" s="261"/>
      <c r="H36" s="262">
        <v>6</v>
      </c>
      <c r="I36" s="261"/>
      <c r="J36" s="262" t="s">
        <v>945</v>
      </c>
      <c r="K36" s="262" t="s">
        <v>343</v>
      </c>
      <c r="L36" s="262"/>
      <c r="M36" s="262"/>
      <c r="N36" s="262" t="s">
        <v>73</v>
      </c>
      <c r="O36" s="262"/>
      <c r="P36" s="263" t="s">
        <v>946</v>
      </c>
      <c r="Q36" s="263" t="s">
        <v>947</v>
      </c>
      <c r="R36" s="262"/>
      <c r="S36" s="262"/>
      <c r="T36" s="262">
        <v>3</v>
      </c>
      <c r="U36" s="262"/>
      <c r="V36" s="262" t="s">
        <v>948</v>
      </c>
      <c r="W36" s="262" t="s">
        <v>73</v>
      </c>
      <c r="X36" s="262" t="s">
        <v>71</v>
      </c>
      <c r="Y36" s="262"/>
      <c r="Z36" s="262"/>
      <c r="AA36" s="262"/>
      <c r="AB36" s="263" t="s">
        <v>970</v>
      </c>
      <c r="AC36" s="263" t="s">
        <v>975</v>
      </c>
      <c r="AD36" s="262"/>
      <c r="AE36" s="262"/>
      <c r="AF36" s="262"/>
      <c r="AG36" s="262"/>
      <c r="AH36" s="262"/>
      <c r="AI36" s="262"/>
      <c r="AJ36" s="267" t="s">
        <v>976</v>
      </c>
      <c r="AK36" s="264"/>
      <c r="AL36" s="264"/>
      <c r="AM36" s="264"/>
      <c r="AN36" s="263" t="s">
        <v>977</v>
      </c>
      <c r="AO36" s="195" t="s">
        <v>99</v>
      </c>
      <c r="AP36" s="195" t="s">
        <v>200</v>
      </c>
      <c r="AQ36" s="195" t="s">
        <v>978</v>
      </c>
      <c r="AR36" s="148" t="s">
        <v>121</v>
      </c>
      <c r="AS36" s="195" t="s">
        <v>113</v>
      </c>
      <c r="AT36" s="254">
        <v>8389932.1399999987</v>
      </c>
      <c r="AU36" s="254">
        <v>8389931.7699999996</v>
      </c>
      <c r="AV36" s="254">
        <v>9717978.9900000002</v>
      </c>
      <c r="AW36" s="254">
        <v>9720186.8100000005</v>
      </c>
      <c r="AX36" s="254">
        <v>9720186.8100000005</v>
      </c>
      <c r="AY36" s="254">
        <v>9720186.8100000005</v>
      </c>
      <c r="AZ36" s="191" t="s">
        <v>193</v>
      </c>
      <c r="BA36" s="249"/>
      <c r="BB36" s="250"/>
      <c r="BC36" s="250"/>
      <c r="BD36" s="251"/>
      <c r="BE36" s="251"/>
      <c r="BF36" s="251"/>
      <c r="BG36" s="251"/>
      <c r="BH36" s="251"/>
      <c r="BI36" s="251"/>
      <c r="BJ36" s="251"/>
      <c r="BK36" s="251"/>
      <c r="BL36" s="252"/>
      <c r="BM36" s="13"/>
    </row>
    <row r="37" spans="1:65" s="253" customFormat="1" ht="153" hidden="1">
      <c r="A37" s="256">
        <v>600</v>
      </c>
      <c r="B37" s="257" t="s">
        <v>943</v>
      </c>
      <c r="C37" s="258">
        <v>402000001</v>
      </c>
      <c r="D37" s="259" t="s">
        <v>79</v>
      </c>
      <c r="E37" s="260" t="s">
        <v>944</v>
      </c>
      <c r="F37" s="261"/>
      <c r="G37" s="261"/>
      <c r="H37" s="262">
        <v>6</v>
      </c>
      <c r="I37" s="261"/>
      <c r="J37" s="262" t="s">
        <v>945</v>
      </c>
      <c r="K37" s="262" t="s">
        <v>343</v>
      </c>
      <c r="L37" s="262"/>
      <c r="M37" s="262"/>
      <c r="N37" s="262" t="s">
        <v>73</v>
      </c>
      <c r="O37" s="262"/>
      <c r="P37" s="263" t="s">
        <v>946</v>
      </c>
      <c r="Q37" s="263" t="s">
        <v>947</v>
      </c>
      <c r="R37" s="262"/>
      <c r="S37" s="262"/>
      <c r="T37" s="262">
        <v>3</v>
      </c>
      <c r="U37" s="262"/>
      <c r="V37" s="262" t="s">
        <v>948</v>
      </c>
      <c r="W37" s="262" t="s">
        <v>73</v>
      </c>
      <c r="X37" s="262" t="s">
        <v>71</v>
      </c>
      <c r="Y37" s="262"/>
      <c r="Z37" s="262"/>
      <c r="AA37" s="262"/>
      <c r="AB37" s="263" t="s">
        <v>979</v>
      </c>
      <c r="AC37" s="263" t="s">
        <v>980</v>
      </c>
      <c r="AD37" s="262"/>
      <c r="AE37" s="262"/>
      <c r="AF37" s="262"/>
      <c r="AG37" s="262"/>
      <c r="AH37" s="262"/>
      <c r="AI37" s="262"/>
      <c r="AJ37" s="264"/>
      <c r="AK37" s="264"/>
      <c r="AL37" s="264"/>
      <c r="AM37" s="264" t="s">
        <v>131</v>
      </c>
      <c r="AN37" s="263" t="s">
        <v>223</v>
      </c>
      <c r="AO37" s="195" t="s">
        <v>99</v>
      </c>
      <c r="AP37" s="195" t="s">
        <v>200</v>
      </c>
      <c r="AQ37" s="195" t="s">
        <v>981</v>
      </c>
      <c r="AR37" s="148" t="s">
        <v>111</v>
      </c>
      <c r="AS37" s="195" t="s">
        <v>112</v>
      </c>
      <c r="AT37" s="254">
        <v>31912.5</v>
      </c>
      <c r="AU37" s="254">
        <v>31912.5</v>
      </c>
      <c r="AV37" s="254">
        <v>31912.5</v>
      </c>
      <c r="AW37" s="254">
        <v>31912.5</v>
      </c>
      <c r="AX37" s="254">
        <v>31912.5</v>
      </c>
      <c r="AY37" s="254">
        <v>31912.5</v>
      </c>
      <c r="AZ37" s="191" t="s">
        <v>193</v>
      </c>
      <c r="BA37" s="249"/>
      <c r="BB37" s="250"/>
      <c r="BC37" s="250"/>
      <c r="BD37" s="251"/>
      <c r="BE37" s="251"/>
      <c r="BF37" s="251"/>
      <c r="BG37" s="251"/>
      <c r="BH37" s="251"/>
      <c r="BI37" s="251"/>
      <c r="BJ37" s="251"/>
      <c r="BK37" s="251"/>
      <c r="BL37" s="252"/>
      <c r="BM37" s="13"/>
    </row>
    <row r="38" spans="1:65" s="253" customFormat="1" ht="153" hidden="1">
      <c r="A38" s="256">
        <v>600</v>
      </c>
      <c r="B38" s="257" t="s">
        <v>943</v>
      </c>
      <c r="C38" s="258">
        <v>402000001</v>
      </c>
      <c r="D38" s="259" t="s">
        <v>79</v>
      </c>
      <c r="E38" s="260" t="s">
        <v>944</v>
      </c>
      <c r="F38" s="261"/>
      <c r="G38" s="261"/>
      <c r="H38" s="262">
        <v>6</v>
      </c>
      <c r="I38" s="261"/>
      <c r="J38" s="262" t="s">
        <v>945</v>
      </c>
      <c r="K38" s="262" t="s">
        <v>343</v>
      </c>
      <c r="L38" s="262"/>
      <c r="M38" s="262"/>
      <c r="N38" s="262" t="s">
        <v>73</v>
      </c>
      <c r="O38" s="262"/>
      <c r="P38" s="263" t="s">
        <v>946</v>
      </c>
      <c r="Q38" s="263" t="s">
        <v>947</v>
      </c>
      <c r="R38" s="262"/>
      <c r="S38" s="262"/>
      <c r="T38" s="262">
        <v>3</v>
      </c>
      <c r="U38" s="262"/>
      <c r="V38" s="262" t="s">
        <v>948</v>
      </c>
      <c r="W38" s="262" t="s">
        <v>73</v>
      </c>
      <c r="X38" s="262" t="s">
        <v>71</v>
      </c>
      <c r="Y38" s="262"/>
      <c r="Z38" s="262"/>
      <c r="AA38" s="262"/>
      <c r="AB38" s="263" t="s">
        <v>979</v>
      </c>
      <c r="AC38" s="263" t="s">
        <v>982</v>
      </c>
      <c r="AD38" s="262"/>
      <c r="AE38" s="262"/>
      <c r="AF38" s="262"/>
      <c r="AG38" s="262"/>
      <c r="AH38" s="262"/>
      <c r="AI38" s="262"/>
      <c r="AJ38" s="262"/>
      <c r="AK38" s="262"/>
      <c r="AL38" s="262"/>
      <c r="AM38" s="262" t="s">
        <v>131</v>
      </c>
      <c r="AN38" s="263" t="s">
        <v>223</v>
      </c>
      <c r="AO38" s="195" t="s">
        <v>99</v>
      </c>
      <c r="AP38" s="195" t="s">
        <v>200</v>
      </c>
      <c r="AQ38" s="195" t="s">
        <v>981</v>
      </c>
      <c r="AR38" s="148" t="s">
        <v>111</v>
      </c>
      <c r="AS38" s="195" t="s">
        <v>113</v>
      </c>
      <c r="AT38" s="254">
        <v>9637.5</v>
      </c>
      <c r="AU38" s="254">
        <v>9637.5</v>
      </c>
      <c r="AV38" s="254">
        <v>9637.5</v>
      </c>
      <c r="AW38" s="254">
        <v>9637.5</v>
      </c>
      <c r="AX38" s="254">
        <v>9637.5</v>
      </c>
      <c r="AY38" s="254">
        <v>9637.5</v>
      </c>
      <c r="AZ38" s="191" t="s">
        <v>193</v>
      </c>
      <c r="BA38" s="249"/>
      <c r="BB38" s="250"/>
      <c r="BC38" s="250"/>
      <c r="BD38" s="251"/>
      <c r="BE38" s="251"/>
      <c r="BF38" s="251"/>
      <c r="BG38" s="251"/>
      <c r="BH38" s="251"/>
      <c r="BI38" s="251"/>
      <c r="BJ38" s="251"/>
      <c r="BK38" s="251"/>
      <c r="BL38" s="252"/>
      <c r="BM38" s="13"/>
    </row>
    <row r="39" spans="1:65" s="253" customFormat="1" ht="153" hidden="1">
      <c r="A39" s="256">
        <v>600</v>
      </c>
      <c r="B39" s="257" t="s">
        <v>943</v>
      </c>
      <c r="C39" s="258">
        <v>402000001</v>
      </c>
      <c r="D39" s="259" t="s">
        <v>79</v>
      </c>
      <c r="E39" s="260" t="s">
        <v>944</v>
      </c>
      <c r="F39" s="261"/>
      <c r="G39" s="261"/>
      <c r="H39" s="262">
        <v>6</v>
      </c>
      <c r="I39" s="261"/>
      <c r="J39" s="262" t="s">
        <v>945</v>
      </c>
      <c r="K39" s="262" t="s">
        <v>343</v>
      </c>
      <c r="L39" s="262"/>
      <c r="M39" s="262"/>
      <c r="N39" s="262" t="s">
        <v>73</v>
      </c>
      <c r="O39" s="262"/>
      <c r="P39" s="263" t="s">
        <v>946</v>
      </c>
      <c r="Q39" s="263" t="s">
        <v>947</v>
      </c>
      <c r="R39" s="262"/>
      <c r="S39" s="262"/>
      <c r="T39" s="262">
        <v>3</v>
      </c>
      <c r="U39" s="262"/>
      <c r="V39" s="262" t="s">
        <v>948</v>
      </c>
      <c r="W39" s="262" t="s">
        <v>73</v>
      </c>
      <c r="X39" s="262" t="s">
        <v>71</v>
      </c>
      <c r="Y39" s="262"/>
      <c r="Z39" s="262"/>
      <c r="AA39" s="262"/>
      <c r="AB39" s="263" t="s">
        <v>979</v>
      </c>
      <c r="AC39" s="263" t="s">
        <v>983</v>
      </c>
      <c r="AD39" s="262"/>
      <c r="AE39" s="262"/>
      <c r="AF39" s="262"/>
      <c r="AG39" s="262"/>
      <c r="AH39" s="262"/>
      <c r="AI39" s="262"/>
      <c r="AJ39" s="262">
        <v>1</v>
      </c>
      <c r="AK39" s="262"/>
      <c r="AL39" s="262"/>
      <c r="AM39" s="262"/>
      <c r="AN39" s="263" t="s">
        <v>231</v>
      </c>
      <c r="AO39" s="195" t="s">
        <v>99</v>
      </c>
      <c r="AP39" s="195" t="s">
        <v>200</v>
      </c>
      <c r="AQ39" s="195" t="s">
        <v>984</v>
      </c>
      <c r="AR39" s="148" t="s">
        <v>121</v>
      </c>
      <c r="AS39" s="195" t="s">
        <v>113</v>
      </c>
      <c r="AT39" s="254">
        <v>348850.41</v>
      </c>
      <c r="AU39" s="254">
        <v>348850.41</v>
      </c>
      <c r="AV39" s="254">
        <v>449167</v>
      </c>
      <c r="AW39" s="254">
        <v>449167</v>
      </c>
      <c r="AX39" s="254">
        <v>449167</v>
      </c>
      <c r="AY39" s="254">
        <v>449167</v>
      </c>
      <c r="AZ39" s="191" t="s">
        <v>193</v>
      </c>
      <c r="BA39" s="249"/>
      <c r="BB39" s="250"/>
      <c r="BC39" s="250"/>
      <c r="BD39" s="251"/>
      <c r="BE39" s="251"/>
      <c r="BF39" s="251"/>
      <c r="BG39" s="251"/>
      <c r="BH39" s="251"/>
      <c r="BI39" s="251"/>
      <c r="BJ39" s="251"/>
      <c r="BK39" s="251"/>
      <c r="BL39" s="252"/>
      <c r="BM39" s="13"/>
    </row>
    <row r="40" spans="1:65" s="253" customFormat="1" ht="153" hidden="1">
      <c r="A40" s="256">
        <v>600</v>
      </c>
      <c r="B40" s="257" t="s">
        <v>943</v>
      </c>
      <c r="C40" s="258">
        <v>402000001</v>
      </c>
      <c r="D40" s="259" t="s">
        <v>79</v>
      </c>
      <c r="E40" s="260" t="s">
        <v>944</v>
      </c>
      <c r="F40" s="261"/>
      <c r="G40" s="261"/>
      <c r="H40" s="262">
        <v>6</v>
      </c>
      <c r="I40" s="261"/>
      <c r="J40" s="262" t="s">
        <v>945</v>
      </c>
      <c r="K40" s="262" t="s">
        <v>343</v>
      </c>
      <c r="L40" s="262"/>
      <c r="M40" s="262"/>
      <c r="N40" s="262" t="s">
        <v>73</v>
      </c>
      <c r="O40" s="262"/>
      <c r="P40" s="263" t="s">
        <v>946</v>
      </c>
      <c r="Q40" s="263" t="s">
        <v>947</v>
      </c>
      <c r="R40" s="262"/>
      <c r="S40" s="262"/>
      <c r="T40" s="262">
        <v>3</v>
      </c>
      <c r="U40" s="262"/>
      <c r="V40" s="262" t="s">
        <v>948</v>
      </c>
      <c r="W40" s="262" t="s">
        <v>73</v>
      </c>
      <c r="X40" s="262" t="s">
        <v>71</v>
      </c>
      <c r="Y40" s="262"/>
      <c r="Z40" s="262"/>
      <c r="AA40" s="262"/>
      <c r="AB40" s="263" t="s">
        <v>985</v>
      </c>
      <c r="AC40" s="263" t="s">
        <v>986</v>
      </c>
      <c r="AD40" s="262"/>
      <c r="AE40" s="262"/>
      <c r="AF40" s="262"/>
      <c r="AG40" s="262"/>
      <c r="AH40" s="262"/>
      <c r="AI40" s="262"/>
      <c r="AJ40" s="262"/>
      <c r="AK40" s="262"/>
      <c r="AL40" s="262"/>
      <c r="AM40" s="262" t="s">
        <v>131</v>
      </c>
      <c r="AN40" s="263" t="s">
        <v>223</v>
      </c>
      <c r="AO40" s="195" t="s">
        <v>99</v>
      </c>
      <c r="AP40" s="195" t="s">
        <v>200</v>
      </c>
      <c r="AQ40" s="195" t="s">
        <v>987</v>
      </c>
      <c r="AR40" s="148" t="s">
        <v>111</v>
      </c>
      <c r="AS40" s="195" t="s">
        <v>112</v>
      </c>
      <c r="AT40" s="254">
        <v>63825</v>
      </c>
      <c r="AU40" s="254">
        <v>63825</v>
      </c>
      <c r="AV40" s="254">
        <v>63825</v>
      </c>
      <c r="AW40" s="254">
        <v>63825</v>
      </c>
      <c r="AX40" s="254">
        <v>63825</v>
      </c>
      <c r="AY40" s="254">
        <v>63825</v>
      </c>
      <c r="AZ40" s="191" t="s">
        <v>193</v>
      </c>
      <c r="BA40" s="249"/>
      <c r="BB40" s="250"/>
      <c r="BC40" s="250"/>
      <c r="BD40" s="251"/>
      <c r="BE40" s="251"/>
      <c r="BF40" s="251"/>
      <c r="BG40" s="251"/>
      <c r="BH40" s="251"/>
      <c r="BI40" s="251"/>
      <c r="BJ40" s="251"/>
      <c r="BK40" s="251"/>
      <c r="BL40" s="252"/>
      <c r="BM40" s="13"/>
    </row>
    <row r="41" spans="1:65" s="253" customFormat="1" ht="153" hidden="1">
      <c r="A41" s="256">
        <v>600</v>
      </c>
      <c r="B41" s="257" t="s">
        <v>943</v>
      </c>
      <c r="C41" s="258">
        <v>402000001</v>
      </c>
      <c r="D41" s="259" t="s">
        <v>79</v>
      </c>
      <c r="E41" s="260" t="s">
        <v>944</v>
      </c>
      <c r="F41" s="261"/>
      <c r="G41" s="261"/>
      <c r="H41" s="262">
        <v>6</v>
      </c>
      <c r="I41" s="261"/>
      <c r="J41" s="262" t="s">
        <v>945</v>
      </c>
      <c r="K41" s="262" t="s">
        <v>343</v>
      </c>
      <c r="L41" s="262"/>
      <c r="M41" s="262"/>
      <c r="N41" s="262" t="s">
        <v>73</v>
      </c>
      <c r="O41" s="262"/>
      <c r="P41" s="263" t="s">
        <v>946</v>
      </c>
      <c r="Q41" s="263" t="s">
        <v>947</v>
      </c>
      <c r="R41" s="262"/>
      <c r="S41" s="262"/>
      <c r="T41" s="262">
        <v>3</v>
      </c>
      <c r="U41" s="262"/>
      <c r="V41" s="262" t="s">
        <v>948</v>
      </c>
      <c r="W41" s="262" t="s">
        <v>73</v>
      </c>
      <c r="X41" s="262" t="s">
        <v>71</v>
      </c>
      <c r="Y41" s="262"/>
      <c r="Z41" s="262"/>
      <c r="AA41" s="262"/>
      <c r="AB41" s="263" t="s">
        <v>985</v>
      </c>
      <c r="AC41" s="263" t="s">
        <v>986</v>
      </c>
      <c r="AD41" s="262"/>
      <c r="AE41" s="262"/>
      <c r="AF41" s="262"/>
      <c r="AG41" s="262"/>
      <c r="AH41" s="262"/>
      <c r="AI41" s="262"/>
      <c r="AJ41" s="262"/>
      <c r="AK41" s="262"/>
      <c r="AL41" s="262"/>
      <c r="AM41" s="262" t="s">
        <v>131</v>
      </c>
      <c r="AN41" s="263" t="s">
        <v>223</v>
      </c>
      <c r="AO41" s="195" t="s">
        <v>99</v>
      </c>
      <c r="AP41" s="195" t="s">
        <v>200</v>
      </c>
      <c r="AQ41" s="195" t="s">
        <v>987</v>
      </c>
      <c r="AR41" s="148" t="s">
        <v>111</v>
      </c>
      <c r="AS41" s="195" t="s">
        <v>113</v>
      </c>
      <c r="AT41" s="254">
        <v>19275</v>
      </c>
      <c r="AU41" s="254">
        <v>19275</v>
      </c>
      <c r="AV41" s="254">
        <v>19275</v>
      </c>
      <c r="AW41" s="254">
        <v>19275</v>
      </c>
      <c r="AX41" s="254">
        <v>19275</v>
      </c>
      <c r="AY41" s="254">
        <v>19275</v>
      </c>
      <c r="AZ41" s="191" t="s">
        <v>193</v>
      </c>
      <c r="BA41" s="249"/>
      <c r="BB41" s="250"/>
      <c r="BC41" s="250"/>
      <c r="BD41" s="251"/>
      <c r="BE41" s="251"/>
      <c r="BF41" s="251"/>
      <c r="BG41" s="251"/>
      <c r="BH41" s="251"/>
      <c r="BI41" s="251"/>
      <c r="BJ41" s="251"/>
      <c r="BK41" s="251"/>
      <c r="BL41" s="252"/>
      <c r="BM41" s="13"/>
    </row>
    <row r="42" spans="1:65" s="253" customFormat="1" ht="153" hidden="1">
      <c r="A42" s="256">
        <v>600</v>
      </c>
      <c r="B42" s="257" t="s">
        <v>943</v>
      </c>
      <c r="C42" s="258">
        <v>402000001</v>
      </c>
      <c r="D42" s="259" t="s">
        <v>79</v>
      </c>
      <c r="E42" s="260" t="s">
        <v>944</v>
      </c>
      <c r="F42" s="261"/>
      <c r="G42" s="261"/>
      <c r="H42" s="262">
        <v>6</v>
      </c>
      <c r="I42" s="261"/>
      <c r="J42" s="262" t="s">
        <v>945</v>
      </c>
      <c r="K42" s="262" t="s">
        <v>343</v>
      </c>
      <c r="L42" s="262"/>
      <c r="M42" s="262"/>
      <c r="N42" s="262" t="s">
        <v>73</v>
      </c>
      <c r="O42" s="262"/>
      <c r="P42" s="263" t="s">
        <v>946</v>
      </c>
      <c r="Q42" s="263" t="s">
        <v>947</v>
      </c>
      <c r="R42" s="262"/>
      <c r="S42" s="262"/>
      <c r="T42" s="262">
        <v>3</v>
      </c>
      <c r="U42" s="262"/>
      <c r="V42" s="262" t="s">
        <v>948</v>
      </c>
      <c r="W42" s="262" t="s">
        <v>73</v>
      </c>
      <c r="X42" s="262" t="s">
        <v>71</v>
      </c>
      <c r="Y42" s="262"/>
      <c r="Z42" s="262"/>
      <c r="AA42" s="262"/>
      <c r="AB42" s="263" t="s">
        <v>985</v>
      </c>
      <c r="AC42" s="263" t="s">
        <v>983</v>
      </c>
      <c r="AD42" s="262"/>
      <c r="AE42" s="262"/>
      <c r="AF42" s="262"/>
      <c r="AG42" s="262"/>
      <c r="AH42" s="262"/>
      <c r="AI42" s="262"/>
      <c r="AJ42" s="262">
        <v>1</v>
      </c>
      <c r="AK42" s="262"/>
      <c r="AL42" s="262"/>
      <c r="AM42" s="262"/>
      <c r="AN42" s="263" t="s">
        <v>231</v>
      </c>
      <c r="AO42" s="195" t="s">
        <v>99</v>
      </c>
      <c r="AP42" s="195" t="s">
        <v>200</v>
      </c>
      <c r="AQ42" s="195" t="s">
        <v>988</v>
      </c>
      <c r="AR42" s="148" t="s">
        <v>111</v>
      </c>
      <c r="AS42" s="195" t="s">
        <v>113</v>
      </c>
      <c r="AT42" s="255">
        <v>573931.32999999996</v>
      </c>
      <c r="AU42" s="255">
        <v>573931.32999999996</v>
      </c>
      <c r="AV42" s="255">
        <v>690499</v>
      </c>
      <c r="AW42" s="254">
        <v>690499</v>
      </c>
      <c r="AX42" s="254">
        <v>690499</v>
      </c>
      <c r="AY42" s="254">
        <v>690499</v>
      </c>
      <c r="AZ42" s="191" t="s">
        <v>193</v>
      </c>
      <c r="BA42" s="249"/>
      <c r="BB42" s="250"/>
      <c r="BC42" s="250"/>
      <c r="BD42" s="251"/>
      <c r="BE42" s="251"/>
      <c r="BF42" s="251"/>
      <c r="BG42" s="251"/>
      <c r="BH42" s="251"/>
      <c r="BI42" s="251"/>
      <c r="BJ42" s="251"/>
      <c r="BK42" s="251"/>
      <c r="BL42" s="252"/>
      <c r="BM42" s="13"/>
    </row>
    <row r="43" spans="1:65" s="253" customFormat="1" ht="306" hidden="1">
      <c r="A43" s="256">
        <v>600</v>
      </c>
      <c r="B43" s="257" t="s">
        <v>943</v>
      </c>
      <c r="C43" s="258">
        <v>402000002</v>
      </c>
      <c r="D43" s="259" t="s">
        <v>91</v>
      </c>
      <c r="E43" s="260" t="s">
        <v>944</v>
      </c>
      <c r="F43" s="266"/>
      <c r="G43" s="266"/>
      <c r="H43" s="264">
        <v>6</v>
      </c>
      <c r="I43" s="266"/>
      <c r="J43" s="264" t="s">
        <v>945</v>
      </c>
      <c r="K43" s="264" t="s">
        <v>343</v>
      </c>
      <c r="L43" s="264"/>
      <c r="M43" s="264"/>
      <c r="N43" s="264" t="s">
        <v>73</v>
      </c>
      <c r="O43" s="264"/>
      <c r="P43" s="263" t="s">
        <v>946</v>
      </c>
      <c r="Q43" s="263" t="s">
        <v>947</v>
      </c>
      <c r="R43" s="264"/>
      <c r="S43" s="264"/>
      <c r="T43" s="268">
        <v>3</v>
      </c>
      <c r="U43" s="264"/>
      <c r="V43" s="264" t="s">
        <v>948</v>
      </c>
      <c r="W43" s="264" t="s">
        <v>73</v>
      </c>
      <c r="X43" s="268" t="s">
        <v>71</v>
      </c>
      <c r="Y43" s="264"/>
      <c r="Z43" s="264"/>
      <c r="AA43" s="264"/>
      <c r="AB43" s="263" t="s">
        <v>970</v>
      </c>
      <c r="AC43" s="263" t="s">
        <v>975</v>
      </c>
      <c r="AD43" s="262"/>
      <c r="AE43" s="262"/>
      <c r="AF43" s="262"/>
      <c r="AG43" s="262"/>
      <c r="AH43" s="262"/>
      <c r="AI43" s="262"/>
      <c r="AJ43" s="267" t="s">
        <v>976</v>
      </c>
      <c r="AK43" s="264"/>
      <c r="AL43" s="264"/>
      <c r="AM43" s="264"/>
      <c r="AN43" s="263" t="s">
        <v>977</v>
      </c>
      <c r="AO43" s="195" t="s">
        <v>99</v>
      </c>
      <c r="AP43" s="195" t="s">
        <v>200</v>
      </c>
      <c r="AQ43" s="195" t="s">
        <v>978</v>
      </c>
      <c r="AR43" s="148" t="s">
        <v>121</v>
      </c>
      <c r="AS43" s="195" t="s">
        <v>115</v>
      </c>
      <c r="AT43" s="255">
        <v>28138873.529999997</v>
      </c>
      <c r="AU43" s="255">
        <v>28138873.530000001</v>
      </c>
      <c r="AV43" s="255">
        <v>32178774.370000001</v>
      </c>
      <c r="AW43" s="254">
        <v>32186051</v>
      </c>
      <c r="AX43" s="254">
        <v>32186051</v>
      </c>
      <c r="AY43" s="254">
        <v>32186051</v>
      </c>
      <c r="AZ43" s="191" t="s">
        <v>193</v>
      </c>
      <c r="BA43" s="249"/>
      <c r="BB43" s="250"/>
      <c r="BC43" s="250"/>
      <c r="BD43" s="251"/>
      <c r="BE43" s="251"/>
      <c r="BF43" s="251"/>
      <c r="BG43" s="251"/>
      <c r="BH43" s="251"/>
      <c r="BI43" s="251"/>
      <c r="BJ43" s="251"/>
      <c r="BK43" s="251"/>
      <c r="BL43" s="252"/>
      <c r="BM43" s="13"/>
    </row>
    <row r="44" spans="1:65" s="253" customFormat="1" ht="306" hidden="1">
      <c r="A44" s="256">
        <v>600</v>
      </c>
      <c r="B44" s="257" t="s">
        <v>943</v>
      </c>
      <c r="C44" s="258">
        <v>402000002</v>
      </c>
      <c r="D44" s="259" t="s">
        <v>91</v>
      </c>
      <c r="E44" s="260" t="s">
        <v>944</v>
      </c>
      <c r="F44" s="261"/>
      <c r="G44" s="261"/>
      <c r="H44" s="262">
        <v>6</v>
      </c>
      <c r="I44" s="261"/>
      <c r="J44" s="262" t="s">
        <v>945</v>
      </c>
      <c r="K44" s="262" t="s">
        <v>343</v>
      </c>
      <c r="L44" s="262"/>
      <c r="M44" s="262"/>
      <c r="N44" s="262" t="s">
        <v>73</v>
      </c>
      <c r="O44" s="262"/>
      <c r="P44" s="263" t="s">
        <v>946</v>
      </c>
      <c r="Q44" s="263" t="s">
        <v>947</v>
      </c>
      <c r="R44" s="262"/>
      <c r="S44" s="262"/>
      <c r="T44" s="262">
        <v>3</v>
      </c>
      <c r="U44" s="262"/>
      <c r="V44" s="262" t="s">
        <v>948</v>
      </c>
      <c r="W44" s="262" t="s">
        <v>73</v>
      </c>
      <c r="X44" s="262" t="s">
        <v>71</v>
      </c>
      <c r="Y44" s="262"/>
      <c r="Z44" s="262"/>
      <c r="AA44" s="262"/>
      <c r="AB44" s="263" t="s">
        <v>989</v>
      </c>
      <c r="AC44" s="263" t="s">
        <v>975</v>
      </c>
      <c r="AD44" s="262"/>
      <c r="AE44" s="262"/>
      <c r="AF44" s="262"/>
      <c r="AG44" s="262"/>
      <c r="AH44" s="262"/>
      <c r="AI44" s="262"/>
      <c r="AJ44" s="267" t="s">
        <v>976</v>
      </c>
      <c r="AK44" s="264"/>
      <c r="AL44" s="264"/>
      <c r="AM44" s="264"/>
      <c r="AN44" s="263" t="s">
        <v>977</v>
      </c>
      <c r="AO44" s="195" t="s">
        <v>99</v>
      </c>
      <c r="AP44" s="195" t="s">
        <v>200</v>
      </c>
      <c r="AQ44" s="195" t="s">
        <v>984</v>
      </c>
      <c r="AR44" s="148" t="s">
        <v>121</v>
      </c>
      <c r="AS44" s="195" t="s">
        <v>115</v>
      </c>
      <c r="AT44" s="255">
        <v>1249178.67</v>
      </c>
      <c r="AU44" s="255">
        <v>1249178.67</v>
      </c>
      <c r="AV44" s="255">
        <v>1487309</v>
      </c>
      <c r="AW44" s="254">
        <v>1487309</v>
      </c>
      <c r="AX44" s="254">
        <v>1487309</v>
      </c>
      <c r="AY44" s="254">
        <v>1487309</v>
      </c>
      <c r="AZ44" s="191" t="s">
        <v>193</v>
      </c>
      <c r="BA44" s="249"/>
      <c r="BB44" s="250"/>
      <c r="BC44" s="250"/>
      <c r="BD44" s="251"/>
      <c r="BE44" s="251"/>
      <c r="BF44" s="251"/>
      <c r="BG44" s="251"/>
      <c r="BH44" s="251"/>
      <c r="BI44" s="251"/>
      <c r="BJ44" s="251"/>
      <c r="BK44" s="251"/>
      <c r="BL44" s="252"/>
      <c r="BM44" s="13"/>
    </row>
    <row r="45" spans="1:65" s="253" customFormat="1" ht="306" hidden="1">
      <c r="A45" s="256">
        <v>600</v>
      </c>
      <c r="B45" s="257" t="s">
        <v>943</v>
      </c>
      <c r="C45" s="258">
        <v>402000002</v>
      </c>
      <c r="D45" s="259" t="s">
        <v>91</v>
      </c>
      <c r="E45" s="260" t="s">
        <v>944</v>
      </c>
      <c r="F45" s="261"/>
      <c r="G45" s="261"/>
      <c r="H45" s="262">
        <v>6</v>
      </c>
      <c r="I45" s="261"/>
      <c r="J45" s="262" t="s">
        <v>945</v>
      </c>
      <c r="K45" s="262" t="s">
        <v>343</v>
      </c>
      <c r="L45" s="262"/>
      <c r="M45" s="262"/>
      <c r="N45" s="262" t="s">
        <v>73</v>
      </c>
      <c r="O45" s="262"/>
      <c r="P45" s="263" t="s">
        <v>946</v>
      </c>
      <c r="Q45" s="263" t="s">
        <v>947</v>
      </c>
      <c r="R45" s="262"/>
      <c r="S45" s="262"/>
      <c r="T45" s="262">
        <v>3</v>
      </c>
      <c r="U45" s="262"/>
      <c r="V45" s="262" t="s">
        <v>948</v>
      </c>
      <c r="W45" s="262" t="s">
        <v>73</v>
      </c>
      <c r="X45" s="262" t="s">
        <v>71</v>
      </c>
      <c r="Y45" s="262"/>
      <c r="Z45" s="262"/>
      <c r="AA45" s="262"/>
      <c r="AB45" s="263" t="s">
        <v>990</v>
      </c>
      <c r="AC45" s="263" t="s">
        <v>975</v>
      </c>
      <c r="AD45" s="262"/>
      <c r="AE45" s="262"/>
      <c r="AF45" s="262"/>
      <c r="AG45" s="262"/>
      <c r="AH45" s="262"/>
      <c r="AI45" s="262"/>
      <c r="AJ45" s="267" t="s">
        <v>976</v>
      </c>
      <c r="AK45" s="264"/>
      <c r="AL45" s="264"/>
      <c r="AM45" s="264"/>
      <c r="AN45" s="263" t="s">
        <v>977</v>
      </c>
      <c r="AO45" s="195" t="s">
        <v>99</v>
      </c>
      <c r="AP45" s="195" t="s">
        <v>200</v>
      </c>
      <c r="AQ45" s="195" t="s">
        <v>988</v>
      </c>
      <c r="AR45" s="148" t="s">
        <v>121</v>
      </c>
      <c r="AS45" s="195" t="s">
        <v>115</v>
      </c>
      <c r="AT45" s="254">
        <v>1939712.56</v>
      </c>
      <c r="AU45" s="254">
        <v>1939712.56</v>
      </c>
      <c r="AV45" s="254">
        <v>2286420</v>
      </c>
      <c r="AW45" s="254">
        <v>2286420</v>
      </c>
      <c r="AX45" s="254">
        <v>2286420</v>
      </c>
      <c r="AY45" s="254">
        <v>2286420</v>
      </c>
      <c r="AZ45" s="191" t="s">
        <v>193</v>
      </c>
      <c r="BA45" s="249"/>
      <c r="BB45" s="250"/>
      <c r="BC45" s="250"/>
      <c r="BD45" s="251"/>
      <c r="BE45" s="251"/>
      <c r="BF45" s="251"/>
      <c r="BG45" s="251"/>
      <c r="BH45" s="251"/>
      <c r="BI45" s="251"/>
      <c r="BJ45" s="251"/>
      <c r="BK45" s="251"/>
      <c r="BL45" s="252"/>
      <c r="BM45" s="13"/>
    </row>
    <row r="46" spans="1:65" s="253" customFormat="1" ht="331.5" hidden="1">
      <c r="A46" s="256">
        <v>600</v>
      </c>
      <c r="B46" s="257" t="s">
        <v>943</v>
      </c>
      <c r="C46" s="258">
        <v>402000017</v>
      </c>
      <c r="D46" s="259" t="s">
        <v>991</v>
      </c>
      <c r="E46" s="260" t="s">
        <v>944</v>
      </c>
      <c r="F46" s="266"/>
      <c r="G46" s="266"/>
      <c r="H46" s="264">
        <v>6</v>
      </c>
      <c r="I46" s="266"/>
      <c r="J46" s="264" t="s">
        <v>945</v>
      </c>
      <c r="K46" s="264" t="s">
        <v>343</v>
      </c>
      <c r="L46" s="264"/>
      <c r="M46" s="264"/>
      <c r="N46" s="268" t="s">
        <v>73</v>
      </c>
      <c r="O46" s="264"/>
      <c r="P46" s="263" t="s">
        <v>946</v>
      </c>
      <c r="Q46" s="263" t="s">
        <v>947</v>
      </c>
      <c r="R46" s="264"/>
      <c r="S46" s="264"/>
      <c r="T46" s="264">
        <v>3</v>
      </c>
      <c r="U46" s="264"/>
      <c r="V46" s="264" t="s">
        <v>948</v>
      </c>
      <c r="W46" s="264" t="s">
        <v>73</v>
      </c>
      <c r="X46" s="264" t="s">
        <v>71</v>
      </c>
      <c r="Y46" s="264"/>
      <c r="Z46" s="264"/>
      <c r="AA46" s="264"/>
      <c r="AB46" s="263" t="s">
        <v>990</v>
      </c>
      <c r="AC46" s="263" t="s">
        <v>950</v>
      </c>
      <c r="AD46" s="262"/>
      <c r="AE46" s="262"/>
      <c r="AF46" s="262"/>
      <c r="AG46" s="262"/>
      <c r="AH46" s="262">
        <v>2</v>
      </c>
      <c r="AI46" s="262"/>
      <c r="AJ46" s="256" t="s">
        <v>992</v>
      </c>
      <c r="AK46" s="262">
        <v>11</v>
      </c>
      <c r="AL46" s="262"/>
      <c r="AM46" s="262"/>
      <c r="AN46" s="263" t="s">
        <v>226</v>
      </c>
      <c r="AO46" s="195" t="s">
        <v>948</v>
      </c>
      <c r="AP46" s="195" t="s">
        <v>99</v>
      </c>
      <c r="AQ46" s="195" t="s">
        <v>993</v>
      </c>
      <c r="AR46" s="148" t="s">
        <v>994</v>
      </c>
      <c r="AS46" s="195" t="s">
        <v>116</v>
      </c>
      <c r="AT46" s="254">
        <v>5090499.3499999996</v>
      </c>
      <c r="AU46" s="254">
        <v>5090499.3499999996</v>
      </c>
      <c r="AV46" s="254">
        <v>3590500</v>
      </c>
      <c r="AW46" s="254">
        <v>590500</v>
      </c>
      <c r="AX46" s="254">
        <v>590500</v>
      </c>
      <c r="AY46" s="254">
        <v>590500</v>
      </c>
      <c r="AZ46" s="191" t="s">
        <v>193</v>
      </c>
      <c r="BA46" s="249"/>
      <c r="BB46" s="250"/>
      <c r="BC46" s="250"/>
      <c r="BD46" s="251"/>
      <c r="BE46" s="251"/>
      <c r="BF46" s="251"/>
      <c r="BG46" s="251"/>
      <c r="BH46" s="251"/>
      <c r="BI46" s="251"/>
      <c r="BJ46" s="251"/>
      <c r="BK46" s="251"/>
      <c r="BL46" s="252"/>
      <c r="BM46" s="13"/>
    </row>
    <row r="47" spans="1:65" s="253" customFormat="1" ht="331.5" hidden="1">
      <c r="A47" s="256">
        <v>600</v>
      </c>
      <c r="B47" s="257" t="s">
        <v>943</v>
      </c>
      <c r="C47" s="258">
        <v>402000017</v>
      </c>
      <c r="D47" s="259" t="s">
        <v>991</v>
      </c>
      <c r="E47" s="260" t="s">
        <v>944</v>
      </c>
      <c r="F47" s="266"/>
      <c r="G47" s="266"/>
      <c r="H47" s="264">
        <v>6</v>
      </c>
      <c r="I47" s="266"/>
      <c r="J47" s="264" t="s">
        <v>945</v>
      </c>
      <c r="K47" s="264" t="s">
        <v>343</v>
      </c>
      <c r="L47" s="264"/>
      <c r="M47" s="264"/>
      <c r="N47" s="269" t="s">
        <v>73</v>
      </c>
      <c r="O47" s="264"/>
      <c r="P47" s="263" t="s">
        <v>946</v>
      </c>
      <c r="Q47" s="263" t="s">
        <v>947</v>
      </c>
      <c r="R47" s="264"/>
      <c r="S47" s="264"/>
      <c r="T47" s="264">
        <v>3</v>
      </c>
      <c r="U47" s="264"/>
      <c r="V47" s="264" t="s">
        <v>948</v>
      </c>
      <c r="W47" s="264" t="s">
        <v>73</v>
      </c>
      <c r="X47" s="264" t="s">
        <v>71</v>
      </c>
      <c r="Y47" s="264"/>
      <c r="Z47" s="264"/>
      <c r="AA47" s="264"/>
      <c r="AB47" s="263" t="s">
        <v>990</v>
      </c>
      <c r="AC47" s="263" t="s">
        <v>950</v>
      </c>
      <c r="AD47" s="262"/>
      <c r="AE47" s="262"/>
      <c r="AF47" s="262"/>
      <c r="AG47" s="262"/>
      <c r="AH47" s="262">
        <v>2</v>
      </c>
      <c r="AI47" s="262"/>
      <c r="AJ47" s="256" t="s">
        <v>992</v>
      </c>
      <c r="AK47" s="262">
        <v>11</v>
      </c>
      <c r="AL47" s="262"/>
      <c r="AM47" s="262"/>
      <c r="AN47" s="263" t="s">
        <v>226</v>
      </c>
      <c r="AO47" s="195" t="s">
        <v>948</v>
      </c>
      <c r="AP47" s="195" t="s">
        <v>329</v>
      </c>
      <c r="AQ47" s="195" t="s">
        <v>993</v>
      </c>
      <c r="AR47" s="148" t="s">
        <v>994</v>
      </c>
      <c r="AS47" s="195" t="s">
        <v>116</v>
      </c>
      <c r="AT47" s="255">
        <v>1999998</v>
      </c>
      <c r="AU47" s="255">
        <v>1999998</v>
      </c>
      <c r="AV47" s="255">
        <v>2000000</v>
      </c>
      <c r="AW47" s="254">
        <v>500000</v>
      </c>
      <c r="AX47" s="254">
        <v>500000</v>
      </c>
      <c r="AY47" s="254">
        <v>500000</v>
      </c>
      <c r="AZ47" s="191" t="s">
        <v>193</v>
      </c>
      <c r="BA47" s="249"/>
      <c r="BB47" s="250"/>
      <c r="BC47" s="250"/>
      <c r="BD47" s="251"/>
      <c r="BE47" s="251"/>
      <c r="BF47" s="251"/>
      <c r="BG47" s="251"/>
      <c r="BH47" s="251"/>
      <c r="BI47" s="251"/>
      <c r="BJ47" s="251"/>
      <c r="BK47" s="251"/>
      <c r="BL47" s="252"/>
      <c r="BM47" s="13"/>
    </row>
    <row r="48" spans="1:65" s="253" customFormat="1" ht="153" hidden="1">
      <c r="A48" s="256">
        <v>600</v>
      </c>
      <c r="B48" s="257" t="s">
        <v>943</v>
      </c>
      <c r="C48" s="258">
        <v>402000001</v>
      </c>
      <c r="D48" s="259" t="s">
        <v>79</v>
      </c>
      <c r="E48" s="260" t="s">
        <v>995</v>
      </c>
      <c r="F48" s="266"/>
      <c r="G48" s="266"/>
      <c r="H48" s="264">
        <v>7</v>
      </c>
      <c r="I48" s="266"/>
      <c r="J48" s="264">
        <v>26</v>
      </c>
      <c r="K48" s="264"/>
      <c r="L48" s="264"/>
      <c r="M48" s="264"/>
      <c r="N48" s="269"/>
      <c r="O48" s="264"/>
      <c r="P48" s="263" t="s">
        <v>996</v>
      </c>
      <c r="Q48" s="263" t="s">
        <v>997</v>
      </c>
      <c r="R48" s="264"/>
      <c r="S48" s="264"/>
      <c r="T48" s="264"/>
      <c r="U48" s="264"/>
      <c r="V48" s="264">
        <v>13</v>
      </c>
      <c r="W48" s="264" t="s">
        <v>69</v>
      </c>
      <c r="X48" s="264"/>
      <c r="Y48" s="264"/>
      <c r="Z48" s="264"/>
      <c r="AA48" s="264"/>
      <c r="AB48" s="263" t="s">
        <v>998</v>
      </c>
      <c r="AC48" s="263" t="s">
        <v>999</v>
      </c>
      <c r="AD48" s="262"/>
      <c r="AE48" s="262"/>
      <c r="AF48" s="262"/>
      <c r="AG48" s="262"/>
      <c r="AH48" s="262"/>
      <c r="AI48" s="262"/>
      <c r="AJ48" s="262"/>
      <c r="AK48" s="262"/>
      <c r="AL48" s="262"/>
      <c r="AM48" s="256" t="s">
        <v>250</v>
      </c>
      <c r="AN48" s="263" t="s">
        <v>231</v>
      </c>
      <c r="AO48" s="195" t="s">
        <v>99</v>
      </c>
      <c r="AP48" s="195" t="s">
        <v>68</v>
      </c>
      <c r="AQ48" s="195" t="s">
        <v>1000</v>
      </c>
      <c r="AR48" s="148" t="s">
        <v>101</v>
      </c>
      <c r="AS48" s="195" t="s">
        <v>115</v>
      </c>
      <c r="AT48" s="255">
        <v>129915</v>
      </c>
      <c r="AU48" s="255">
        <v>129915</v>
      </c>
      <c r="AV48" s="255">
        <v>350975</v>
      </c>
      <c r="AW48" s="254">
        <v>0</v>
      </c>
      <c r="AX48" s="254">
        <v>0</v>
      </c>
      <c r="AY48" s="254">
        <v>0</v>
      </c>
      <c r="AZ48" s="191" t="s">
        <v>193</v>
      </c>
      <c r="BA48" s="249"/>
      <c r="BB48" s="250"/>
      <c r="BC48" s="250"/>
      <c r="BD48" s="251"/>
      <c r="BE48" s="251"/>
      <c r="BF48" s="251"/>
      <c r="BG48" s="251"/>
      <c r="BH48" s="251"/>
      <c r="BI48" s="251"/>
      <c r="BJ48" s="251"/>
      <c r="BK48" s="251"/>
      <c r="BL48" s="252"/>
      <c r="BM48" s="13"/>
    </row>
    <row r="49" spans="1:254" s="253" customFormat="1" ht="153" hidden="1">
      <c r="A49" s="256">
        <v>600</v>
      </c>
      <c r="B49" s="257" t="s">
        <v>943</v>
      </c>
      <c r="C49" s="258">
        <v>402000001</v>
      </c>
      <c r="D49" s="259" t="s">
        <v>79</v>
      </c>
      <c r="E49" s="260" t="s">
        <v>995</v>
      </c>
      <c r="F49" s="266"/>
      <c r="G49" s="266"/>
      <c r="H49" s="264">
        <v>7</v>
      </c>
      <c r="I49" s="266"/>
      <c r="J49" s="264">
        <v>26</v>
      </c>
      <c r="K49" s="264"/>
      <c r="L49" s="264"/>
      <c r="M49" s="264"/>
      <c r="N49" s="269"/>
      <c r="O49" s="264"/>
      <c r="P49" s="263" t="s">
        <v>996</v>
      </c>
      <c r="Q49" s="263" t="s">
        <v>997</v>
      </c>
      <c r="R49" s="264"/>
      <c r="S49" s="264"/>
      <c r="T49" s="264"/>
      <c r="U49" s="264"/>
      <c r="V49" s="264">
        <v>13</v>
      </c>
      <c r="W49" s="264" t="s">
        <v>69</v>
      </c>
      <c r="X49" s="264"/>
      <c r="Y49" s="264"/>
      <c r="Z49" s="264"/>
      <c r="AA49" s="264"/>
      <c r="AB49" s="263" t="s">
        <v>998</v>
      </c>
      <c r="AC49" s="263" t="s">
        <v>999</v>
      </c>
      <c r="AD49" s="262"/>
      <c r="AE49" s="262"/>
      <c r="AF49" s="262"/>
      <c r="AG49" s="262"/>
      <c r="AH49" s="262"/>
      <c r="AI49" s="262"/>
      <c r="AJ49" s="262"/>
      <c r="AK49" s="262"/>
      <c r="AL49" s="262"/>
      <c r="AM49" s="256" t="s">
        <v>250</v>
      </c>
      <c r="AN49" s="263" t="s">
        <v>231</v>
      </c>
      <c r="AO49" s="195" t="s">
        <v>99</v>
      </c>
      <c r="AP49" s="195" t="s">
        <v>68</v>
      </c>
      <c r="AQ49" s="195" t="s">
        <v>1000</v>
      </c>
      <c r="AR49" s="148" t="s">
        <v>101</v>
      </c>
      <c r="AS49" s="195" t="s">
        <v>113</v>
      </c>
      <c r="AT49" s="255">
        <v>39234.339999999997</v>
      </c>
      <c r="AU49" s="255">
        <v>39234.339999999997</v>
      </c>
      <c r="AV49" s="255">
        <v>105994.45</v>
      </c>
      <c r="AW49" s="254">
        <v>0</v>
      </c>
      <c r="AX49" s="254">
        <v>0</v>
      </c>
      <c r="AY49" s="254">
        <v>0</v>
      </c>
      <c r="AZ49" s="191" t="s">
        <v>193</v>
      </c>
      <c r="BA49" s="249"/>
      <c r="BB49" s="250"/>
      <c r="BC49" s="250"/>
      <c r="BD49" s="251"/>
      <c r="BE49" s="251"/>
      <c r="BF49" s="251"/>
      <c r="BG49" s="251"/>
      <c r="BH49" s="251"/>
      <c r="BI49" s="251"/>
      <c r="BJ49" s="251"/>
      <c r="BK49" s="251"/>
      <c r="BL49" s="252"/>
      <c r="BM49" s="13"/>
    </row>
    <row r="50" spans="1:254" ht="14.25">
      <c r="A50" s="141">
        <v>600</v>
      </c>
      <c r="B50" s="157"/>
      <c r="C50" s="158"/>
      <c r="D50" s="159" t="s">
        <v>98</v>
      </c>
      <c r="E50" s="160"/>
      <c r="F50" s="161"/>
      <c r="G50" s="161"/>
      <c r="H50" s="161"/>
      <c r="I50" s="161"/>
      <c r="J50" s="161"/>
      <c r="K50" s="161"/>
      <c r="L50" s="161"/>
      <c r="M50" s="161"/>
      <c r="N50" s="161"/>
      <c r="O50" s="161"/>
      <c r="P50" s="162"/>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3"/>
      <c r="AR50" s="157"/>
      <c r="AS50" s="157"/>
      <c r="AT50" s="56">
        <v>59959383.050000004</v>
      </c>
      <c r="AU50" s="56">
        <v>59868802.090000011</v>
      </c>
      <c r="AV50" s="56">
        <v>63760079.450000003</v>
      </c>
      <c r="AW50" s="56">
        <v>58399790</v>
      </c>
      <c r="AX50" s="56">
        <v>59153710</v>
      </c>
      <c r="AY50" s="56">
        <v>59156180</v>
      </c>
      <c r="AZ50" s="164"/>
      <c r="BA50" s="165"/>
      <c r="BB50" s="166"/>
      <c r="BC50" s="166"/>
      <c r="BD50" s="167"/>
      <c r="BE50" s="167"/>
      <c r="BF50" s="167"/>
      <c r="BG50" s="167"/>
      <c r="BH50" s="167"/>
      <c r="BI50" s="167"/>
      <c r="BJ50" s="167"/>
      <c r="BK50" s="167"/>
      <c r="BL50" s="168"/>
      <c r="BM50" s="169"/>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c r="EB50" s="170"/>
      <c r="EC50" s="170"/>
      <c r="ED50" s="170"/>
      <c r="EE50" s="170"/>
      <c r="EF50" s="170"/>
      <c r="EG50" s="170"/>
      <c r="EH50" s="170"/>
      <c r="EI50" s="170"/>
      <c r="EJ50" s="170"/>
      <c r="EK50" s="170"/>
      <c r="EL50" s="170"/>
      <c r="EM50" s="170"/>
      <c r="EN50" s="170"/>
      <c r="EO50" s="170"/>
      <c r="EP50" s="170"/>
      <c r="EQ50" s="170"/>
      <c r="ER50" s="170"/>
      <c r="ES50" s="170"/>
      <c r="ET50" s="170"/>
      <c r="EU50" s="170"/>
      <c r="EV50" s="170"/>
      <c r="EW50" s="170"/>
      <c r="EX50" s="170"/>
      <c r="EY50" s="170"/>
      <c r="EZ50" s="170"/>
      <c r="FA50" s="170"/>
      <c r="FB50" s="170"/>
      <c r="FC50" s="170"/>
      <c r="FD50" s="170"/>
      <c r="FE50" s="170"/>
      <c r="FF50" s="170"/>
      <c r="FG50" s="170"/>
      <c r="FH50" s="170"/>
      <c r="FI50" s="170"/>
      <c r="FJ50" s="170"/>
      <c r="FK50" s="170"/>
      <c r="FL50" s="170"/>
      <c r="FM50" s="170"/>
      <c r="FN50" s="170"/>
      <c r="FO50" s="170"/>
      <c r="FP50" s="170"/>
      <c r="FQ50" s="170"/>
      <c r="FR50" s="170"/>
      <c r="FS50" s="170"/>
      <c r="FT50" s="170"/>
      <c r="FU50" s="170"/>
      <c r="FV50" s="170"/>
      <c r="FW50" s="170"/>
      <c r="FX50" s="170"/>
      <c r="FY50" s="170"/>
      <c r="FZ50" s="170"/>
      <c r="GA50" s="170"/>
      <c r="GB50" s="170"/>
      <c r="GC50" s="170"/>
      <c r="GD50" s="170"/>
      <c r="GE50" s="170"/>
      <c r="GF50" s="170"/>
      <c r="GG50" s="170"/>
      <c r="GH50" s="170"/>
      <c r="GI50" s="170"/>
      <c r="GJ50" s="170"/>
      <c r="GK50" s="170"/>
      <c r="GL50" s="170"/>
      <c r="GM50" s="170"/>
      <c r="GN50" s="170"/>
      <c r="GO50" s="170"/>
      <c r="GP50" s="170"/>
      <c r="GQ50" s="170"/>
      <c r="GR50" s="170"/>
      <c r="GS50" s="170"/>
      <c r="GT50" s="170"/>
      <c r="GU50" s="170"/>
      <c r="GV50" s="170"/>
      <c r="GW50" s="170"/>
      <c r="GX50" s="170"/>
      <c r="GY50" s="170"/>
      <c r="GZ50" s="170"/>
      <c r="HA50" s="170"/>
      <c r="HB50" s="170"/>
      <c r="HC50" s="170"/>
      <c r="HD50" s="170"/>
      <c r="HE50" s="170"/>
      <c r="HF50" s="170"/>
      <c r="HG50" s="170"/>
      <c r="HH50" s="170"/>
      <c r="HI50" s="170"/>
      <c r="HJ50" s="170"/>
      <c r="HK50" s="170"/>
      <c r="HL50" s="170"/>
      <c r="HM50" s="170"/>
      <c r="HN50" s="170"/>
      <c r="HO50" s="170"/>
      <c r="HP50" s="170"/>
      <c r="HQ50" s="170"/>
      <c r="HR50" s="170"/>
      <c r="HS50" s="170"/>
      <c r="HT50" s="170"/>
      <c r="HU50" s="170"/>
      <c r="HV50" s="170"/>
      <c r="HW50" s="170"/>
      <c r="HX50" s="170"/>
      <c r="HY50" s="170"/>
      <c r="HZ50" s="170"/>
      <c r="IA50" s="170"/>
      <c r="IB50" s="170"/>
      <c r="IC50" s="170"/>
      <c r="ID50" s="170"/>
      <c r="IE50" s="170"/>
      <c r="IF50" s="170"/>
      <c r="IG50" s="170"/>
      <c r="IH50" s="170"/>
      <c r="II50" s="170"/>
      <c r="IJ50" s="170"/>
      <c r="IK50" s="170"/>
      <c r="IL50" s="170"/>
      <c r="IM50" s="170"/>
      <c r="IN50" s="170"/>
      <c r="IO50" s="170"/>
      <c r="IP50" s="170"/>
      <c r="IQ50" s="170"/>
      <c r="IR50" s="170"/>
      <c r="IS50" s="170"/>
      <c r="IT50" s="170"/>
    </row>
    <row r="51" spans="1:254" ht="242.25" hidden="1">
      <c r="A51" s="191">
        <v>601</v>
      </c>
      <c r="B51" s="45" t="s">
        <v>3006</v>
      </c>
      <c r="C51" s="187">
        <v>401000001</v>
      </c>
      <c r="D51" s="462" t="s">
        <v>3007</v>
      </c>
      <c r="E51" s="144" t="s">
        <v>244</v>
      </c>
      <c r="F51" s="145"/>
      <c r="G51" s="145"/>
      <c r="H51" s="146">
        <v>3</v>
      </c>
      <c r="I51" s="145"/>
      <c r="J51" s="146">
        <v>16</v>
      </c>
      <c r="K51" s="146">
        <v>1</v>
      </c>
      <c r="L51" s="146">
        <v>1</v>
      </c>
      <c r="M51" s="463"/>
      <c r="N51" s="463"/>
      <c r="O51" s="463"/>
      <c r="P51" s="52" t="s">
        <v>186</v>
      </c>
      <c r="Q51" s="52" t="s">
        <v>3008</v>
      </c>
      <c r="R51" s="146"/>
      <c r="S51" s="146"/>
      <c r="T51" s="146" t="s">
        <v>71</v>
      </c>
      <c r="U51" s="146"/>
      <c r="V51" s="146">
        <v>9</v>
      </c>
      <c r="W51" s="146" t="s">
        <v>73</v>
      </c>
      <c r="X51" s="146"/>
      <c r="Y51" s="146"/>
      <c r="Z51" s="146"/>
      <c r="AA51" s="146"/>
      <c r="AB51" s="52" t="s">
        <v>187</v>
      </c>
      <c r="AC51" s="52" t="s">
        <v>3009</v>
      </c>
      <c r="AD51" s="434"/>
      <c r="AE51" s="434"/>
      <c r="AF51" s="434"/>
      <c r="AG51" s="434"/>
      <c r="AH51" s="464"/>
      <c r="AI51" s="52"/>
      <c r="AJ51" s="464"/>
      <c r="AK51" s="465"/>
      <c r="AL51" s="434"/>
      <c r="AM51" s="52" t="s">
        <v>3010</v>
      </c>
      <c r="AN51" s="52" t="s">
        <v>3011</v>
      </c>
      <c r="AO51" s="195" t="s">
        <v>99</v>
      </c>
      <c r="AP51" s="195" t="s">
        <v>68</v>
      </c>
      <c r="AQ51" s="195">
        <v>1220320040</v>
      </c>
      <c r="AR51" s="148" t="s">
        <v>3012</v>
      </c>
      <c r="AS51" s="195" t="s">
        <v>119</v>
      </c>
      <c r="AT51" s="294">
        <v>1361215</v>
      </c>
      <c r="AU51" s="294">
        <v>1361215</v>
      </c>
      <c r="AV51" s="294">
        <v>1455240</v>
      </c>
      <c r="AW51" s="466">
        <v>1455240</v>
      </c>
      <c r="AX51" s="466">
        <v>1455240</v>
      </c>
      <c r="AY51" s="466">
        <v>1455240</v>
      </c>
      <c r="AZ51" s="467" t="s">
        <v>134</v>
      </c>
    </row>
    <row r="52" spans="1:254" ht="242.25" hidden="1">
      <c r="A52" s="191">
        <v>601</v>
      </c>
      <c r="B52" s="45" t="s">
        <v>3006</v>
      </c>
      <c r="C52" s="187">
        <v>401000001</v>
      </c>
      <c r="D52" s="462" t="s">
        <v>3007</v>
      </c>
      <c r="E52" s="144" t="s">
        <v>244</v>
      </c>
      <c r="F52" s="145"/>
      <c r="G52" s="145"/>
      <c r="H52" s="146">
        <v>3</v>
      </c>
      <c r="I52" s="145"/>
      <c r="J52" s="146">
        <v>17</v>
      </c>
      <c r="K52" s="146">
        <v>1</v>
      </c>
      <c r="L52" s="146">
        <v>8</v>
      </c>
      <c r="M52" s="463"/>
      <c r="N52" s="463"/>
      <c r="O52" s="463"/>
      <c r="P52" s="52" t="s">
        <v>186</v>
      </c>
      <c r="Q52" s="52" t="s">
        <v>3008</v>
      </c>
      <c r="R52" s="146"/>
      <c r="S52" s="146"/>
      <c r="T52" s="146" t="s">
        <v>71</v>
      </c>
      <c r="U52" s="146"/>
      <c r="V52" s="146">
        <v>9</v>
      </c>
      <c r="W52" s="146" t="s">
        <v>73</v>
      </c>
      <c r="X52" s="146"/>
      <c r="Y52" s="146"/>
      <c r="Z52" s="146"/>
      <c r="AA52" s="146"/>
      <c r="AB52" s="52" t="s">
        <v>187</v>
      </c>
      <c r="AC52" s="52" t="s">
        <v>1236</v>
      </c>
      <c r="AD52" s="434"/>
      <c r="AE52" s="434"/>
      <c r="AF52" s="434"/>
      <c r="AG52" s="434"/>
      <c r="AH52" s="465"/>
      <c r="AI52" s="465"/>
      <c r="AJ52" s="44"/>
      <c r="AK52" s="35"/>
      <c r="AL52" s="465"/>
      <c r="AM52" s="52" t="s">
        <v>3013</v>
      </c>
      <c r="AN52" s="52" t="s">
        <v>226</v>
      </c>
      <c r="AO52" s="195" t="s">
        <v>99</v>
      </c>
      <c r="AP52" s="195" t="s">
        <v>68</v>
      </c>
      <c r="AQ52" s="195">
        <v>1220320090</v>
      </c>
      <c r="AR52" s="148" t="s">
        <v>3014</v>
      </c>
      <c r="AS52" s="195" t="s">
        <v>116</v>
      </c>
      <c r="AT52" s="294">
        <v>293889.5</v>
      </c>
      <c r="AU52" s="294">
        <v>293889.5</v>
      </c>
      <c r="AV52" s="294">
        <v>255000</v>
      </c>
      <c r="AW52" s="466">
        <v>790000</v>
      </c>
      <c r="AX52" s="466">
        <v>790000</v>
      </c>
      <c r="AY52" s="466">
        <v>790000</v>
      </c>
      <c r="AZ52" s="467" t="s">
        <v>134</v>
      </c>
    </row>
    <row r="53" spans="1:254" s="253" customFormat="1" ht="242.25" hidden="1">
      <c r="A53" s="191">
        <v>601</v>
      </c>
      <c r="B53" s="45" t="s">
        <v>3006</v>
      </c>
      <c r="C53" s="187">
        <v>401000001</v>
      </c>
      <c r="D53" s="462" t="s">
        <v>3007</v>
      </c>
      <c r="E53" s="144" t="s">
        <v>244</v>
      </c>
      <c r="F53" s="145"/>
      <c r="G53" s="145"/>
      <c r="H53" s="146">
        <v>3</v>
      </c>
      <c r="I53" s="145"/>
      <c r="J53" s="146">
        <v>16</v>
      </c>
      <c r="K53" s="146">
        <v>1</v>
      </c>
      <c r="L53" s="146">
        <v>1</v>
      </c>
      <c r="M53" s="463"/>
      <c r="N53" s="463"/>
      <c r="O53" s="463"/>
      <c r="P53" s="52" t="s">
        <v>186</v>
      </c>
      <c r="Q53" s="52" t="s">
        <v>3008</v>
      </c>
      <c r="R53" s="146"/>
      <c r="S53" s="146"/>
      <c r="T53" s="146" t="s">
        <v>71</v>
      </c>
      <c r="U53" s="146"/>
      <c r="V53" s="146">
        <v>9</v>
      </c>
      <c r="W53" s="146" t="s">
        <v>73</v>
      </c>
      <c r="X53" s="146"/>
      <c r="Y53" s="146"/>
      <c r="Z53" s="146"/>
      <c r="AA53" s="146"/>
      <c r="AB53" s="52" t="s">
        <v>187</v>
      </c>
      <c r="AC53" s="52" t="s">
        <v>3009</v>
      </c>
      <c r="AD53" s="434"/>
      <c r="AE53" s="434"/>
      <c r="AF53" s="434"/>
      <c r="AG53" s="434"/>
      <c r="AH53" s="464"/>
      <c r="AI53" s="434"/>
      <c r="AJ53" s="465"/>
      <c r="AK53" s="465"/>
      <c r="AL53" s="434"/>
      <c r="AM53" s="52" t="s">
        <v>3010</v>
      </c>
      <c r="AN53" s="52" t="s">
        <v>3011</v>
      </c>
      <c r="AO53" s="195" t="s">
        <v>99</v>
      </c>
      <c r="AP53" s="195" t="s">
        <v>68</v>
      </c>
      <c r="AQ53" s="195">
        <v>1420120710</v>
      </c>
      <c r="AR53" s="148" t="s">
        <v>3015</v>
      </c>
      <c r="AS53" s="195" t="s">
        <v>116</v>
      </c>
      <c r="AT53" s="498">
        <v>80000</v>
      </c>
      <c r="AU53" s="498">
        <v>0</v>
      </c>
      <c r="AV53" s="498">
        <v>150000</v>
      </c>
      <c r="AW53" s="498">
        <v>300000</v>
      </c>
      <c r="AX53" s="498">
        <v>450000</v>
      </c>
      <c r="AY53" s="498">
        <v>450000</v>
      </c>
      <c r="AZ53" s="499" t="s">
        <v>134</v>
      </c>
      <c r="BD53" s="275"/>
      <c r="BE53" s="249"/>
      <c r="BF53" s="250"/>
      <c r="BG53" s="250"/>
      <c r="BH53" s="251"/>
      <c r="BI53" s="251"/>
      <c r="BJ53" s="251"/>
      <c r="BK53" s="251"/>
      <c r="BL53" s="251"/>
      <c r="BM53" s="251"/>
      <c r="BN53" s="251"/>
      <c r="BO53" s="251"/>
      <c r="BP53" s="252"/>
      <c r="BQ53" s="13"/>
    </row>
    <row r="54" spans="1:254" ht="242.25" hidden="1">
      <c r="A54" s="191">
        <v>601</v>
      </c>
      <c r="B54" s="45" t="s">
        <v>3006</v>
      </c>
      <c r="C54" s="187">
        <v>401000001</v>
      </c>
      <c r="D54" s="462" t="s">
        <v>3007</v>
      </c>
      <c r="E54" s="144" t="s">
        <v>244</v>
      </c>
      <c r="F54" s="145"/>
      <c r="G54" s="145"/>
      <c r="H54" s="146">
        <v>3</v>
      </c>
      <c r="I54" s="145"/>
      <c r="J54" s="146">
        <v>16</v>
      </c>
      <c r="K54" s="146">
        <v>1</v>
      </c>
      <c r="L54" s="146">
        <v>1</v>
      </c>
      <c r="M54" s="463"/>
      <c r="N54" s="463"/>
      <c r="O54" s="463"/>
      <c r="P54" s="52" t="s">
        <v>186</v>
      </c>
      <c r="Q54" s="52" t="s">
        <v>3008</v>
      </c>
      <c r="R54" s="146"/>
      <c r="S54" s="146"/>
      <c r="T54" s="146" t="s">
        <v>71</v>
      </c>
      <c r="U54" s="146"/>
      <c r="V54" s="146">
        <v>9</v>
      </c>
      <c r="W54" s="146" t="s">
        <v>73</v>
      </c>
      <c r="X54" s="146"/>
      <c r="Y54" s="146"/>
      <c r="Z54" s="146"/>
      <c r="AA54" s="146"/>
      <c r="AB54" s="52" t="s">
        <v>187</v>
      </c>
      <c r="AC54" s="52" t="s">
        <v>1236</v>
      </c>
      <c r="AD54" s="434"/>
      <c r="AE54" s="434"/>
      <c r="AF54" s="434"/>
      <c r="AG54" s="434"/>
      <c r="AH54" s="465"/>
      <c r="AI54" s="465"/>
      <c r="AJ54" s="44"/>
      <c r="AK54" s="35"/>
      <c r="AL54" s="465"/>
      <c r="AM54" s="52" t="s">
        <v>3016</v>
      </c>
      <c r="AN54" s="52" t="s">
        <v>226</v>
      </c>
      <c r="AO54" s="195" t="s">
        <v>99</v>
      </c>
      <c r="AP54" s="195" t="s">
        <v>68</v>
      </c>
      <c r="AQ54" s="195" t="s">
        <v>3017</v>
      </c>
      <c r="AR54" s="148" t="s">
        <v>3015</v>
      </c>
      <c r="AS54" s="195" t="s">
        <v>116</v>
      </c>
      <c r="AT54" s="498">
        <v>0</v>
      </c>
      <c r="AU54" s="498">
        <v>0</v>
      </c>
      <c r="AV54" s="498">
        <v>80000</v>
      </c>
      <c r="AW54" s="498" t="s">
        <v>2776</v>
      </c>
      <c r="AX54" s="498" t="s">
        <v>2776</v>
      </c>
      <c r="AY54" s="498" t="s">
        <v>2776</v>
      </c>
      <c r="AZ54" s="60" t="s">
        <v>228</v>
      </c>
      <c r="BA54" s="3" t="s">
        <v>3018</v>
      </c>
    </row>
    <row r="55" spans="1:254" ht="242.25" hidden="1">
      <c r="A55" s="191">
        <v>601</v>
      </c>
      <c r="B55" s="45" t="s">
        <v>3006</v>
      </c>
      <c r="C55" s="187">
        <v>401000001</v>
      </c>
      <c r="D55" s="462" t="s">
        <v>3007</v>
      </c>
      <c r="E55" s="144" t="s">
        <v>244</v>
      </c>
      <c r="F55" s="145"/>
      <c r="G55" s="145"/>
      <c r="H55" s="146">
        <v>3</v>
      </c>
      <c r="I55" s="145"/>
      <c r="J55" s="146">
        <v>16</v>
      </c>
      <c r="K55" s="146">
        <v>1</v>
      </c>
      <c r="L55" s="146">
        <v>1</v>
      </c>
      <c r="M55" s="463"/>
      <c r="N55" s="463"/>
      <c r="O55" s="463"/>
      <c r="P55" s="52" t="s">
        <v>186</v>
      </c>
      <c r="Q55" s="52" t="s">
        <v>3008</v>
      </c>
      <c r="R55" s="146"/>
      <c r="S55" s="146"/>
      <c r="T55" s="146" t="s">
        <v>71</v>
      </c>
      <c r="U55" s="146"/>
      <c r="V55" s="146">
        <v>9</v>
      </c>
      <c r="W55" s="146" t="s">
        <v>73</v>
      </c>
      <c r="X55" s="146"/>
      <c r="Y55" s="146"/>
      <c r="Z55" s="146"/>
      <c r="AA55" s="146"/>
      <c r="AB55" s="52" t="s">
        <v>187</v>
      </c>
      <c r="AC55" s="52" t="s">
        <v>3009</v>
      </c>
      <c r="AD55" s="434"/>
      <c r="AE55" s="434"/>
      <c r="AF55" s="434"/>
      <c r="AG55" s="434"/>
      <c r="AH55" s="464"/>
      <c r="AI55" s="52"/>
      <c r="AJ55" s="464"/>
      <c r="AK55" s="465"/>
      <c r="AL55" s="434"/>
      <c r="AM55" s="52" t="s">
        <v>3010</v>
      </c>
      <c r="AN55" s="52" t="s">
        <v>3011</v>
      </c>
      <c r="AO55" s="195" t="s">
        <v>99</v>
      </c>
      <c r="AP55" s="195" t="s">
        <v>68</v>
      </c>
      <c r="AQ55" s="195">
        <v>1420220710</v>
      </c>
      <c r="AR55" s="148" t="s">
        <v>3015</v>
      </c>
      <c r="AS55" s="195" t="s">
        <v>116</v>
      </c>
      <c r="AT55" s="498">
        <v>60000</v>
      </c>
      <c r="AU55" s="498">
        <v>60000</v>
      </c>
      <c r="AV55" s="498">
        <v>253000</v>
      </c>
      <c r="AW55" s="498">
        <v>203000</v>
      </c>
      <c r="AX55" s="498">
        <v>76500</v>
      </c>
      <c r="AY55" s="498">
        <v>76500</v>
      </c>
      <c r="AZ55" s="499" t="s">
        <v>134</v>
      </c>
      <c r="BA55" s="253"/>
    </row>
    <row r="56" spans="1:254" ht="242.25" hidden="1">
      <c r="A56" s="191">
        <v>601</v>
      </c>
      <c r="B56" s="45" t="s">
        <v>3006</v>
      </c>
      <c r="C56" s="187">
        <v>401000001</v>
      </c>
      <c r="D56" s="462" t="s">
        <v>3007</v>
      </c>
      <c r="E56" s="144" t="s">
        <v>244</v>
      </c>
      <c r="F56" s="145"/>
      <c r="G56" s="145"/>
      <c r="H56" s="146">
        <v>3</v>
      </c>
      <c r="I56" s="145"/>
      <c r="J56" s="146">
        <v>16</v>
      </c>
      <c r="K56" s="146">
        <v>1</v>
      </c>
      <c r="L56" s="146">
        <v>1</v>
      </c>
      <c r="M56" s="463"/>
      <c r="N56" s="463"/>
      <c r="O56" s="463"/>
      <c r="P56" s="52" t="s">
        <v>186</v>
      </c>
      <c r="Q56" s="52" t="s">
        <v>3008</v>
      </c>
      <c r="R56" s="146"/>
      <c r="S56" s="146"/>
      <c r="T56" s="146" t="s">
        <v>71</v>
      </c>
      <c r="U56" s="146"/>
      <c r="V56" s="146">
        <v>9</v>
      </c>
      <c r="W56" s="146" t="s">
        <v>73</v>
      </c>
      <c r="X56" s="146"/>
      <c r="Y56" s="146"/>
      <c r="Z56" s="146"/>
      <c r="AA56" s="146"/>
      <c r="AB56" s="52" t="s">
        <v>187</v>
      </c>
      <c r="AC56" s="52" t="s">
        <v>3009</v>
      </c>
      <c r="AD56" s="434"/>
      <c r="AE56" s="434"/>
      <c r="AF56" s="434"/>
      <c r="AG56" s="434"/>
      <c r="AH56" s="465"/>
      <c r="AI56" s="434"/>
      <c r="AJ56" s="465"/>
      <c r="AK56" s="465"/>
      <c r="AL56" s="434"/>
      <c r="AM56" s="52" t="s">
        <v>3010</v>
      </c>
      <c r="AN56" s="52" t="s">
        <v>2627</v>
      </c>
      <c r="AO56" s="195" t="s">
        <v>99</v>
      </c>
      <c r="AP56" s="195" t="s">
        <v>68</v>
      </c>
      <c r="AQ56" s="195">
        <v>1420320710</v>
      </c>
      <c r="AR56" s="148" t="s">
        <v>3015</v>
      </c>
      <c r="AS56" s="195" t="s">
        <v>116</v>
      </c>
      <c r="AT56" s="498">
        <v>76117.5</v>
      </c>
      <c r="AU56" s="498">
        <v>76117.5</v>
      </c>
      <c r="AV56" s="498">
        <v>100000</v>
      </c>
      <c r="AW56" s="498">
        <v>100000</v>
      </c>
      <c r="AX56" s="498">
        <v>76500</v>
      </c>
      <c r="AY56" s="498">
        <v>76500</v>
      </c>
      <c r="AZ56" s="499" t="s">
        <v>134</v>
      </c>
      <c r="BA56" s="253"/>
    </row>
    <row r="57" spans="1:254" ht="153" hidden="1">
      <c r="A57" s="191">
        <v>601</v>
      </c>
      <c r="B57" s="45" t="s">
        <v>3006</v>
      </c>
      <c r="C57" s="187">
        <v>402000001</v>
      </c>
      <c r="D57" s="462" t="s">
        <v>79</v>
      </c>
      <c r="E57" s="144" t="s">
        <v>80</v>
      </c>
      <c r="F57" s="145"/>
      <c r="G57" s="145"/>
      <c r="H57" s="146">
        <v>6</v>
      </c>
      <c r="I57" s="145"/>
      <c r="J57" s="146">
        <v>22</v>
      </c>
      <c r="K57" s="146">
        <v>1</v>
      </c>
      <c r="L57" s="146"/>
      <c r="M57" s="463"/>
      <c r="N57" s="463"/>
      <c r="O57" s="463"/>
      <c r="P57" s="52" t="s">
        <v>3019</v>
      </c>
      <c r="Q57" s="52" t="s">
        <v>3020</v>
      </c>
      <c r="R57" s="146"/>
      <c r="S57" s="146"/>
      <c r="T57" s="146"/>
      <c r="U57" s="146"/>
      <c r="V57" s="146" t="s">
        <v>90</v>
      </c>
      <c r="W57" s="146"/>
      <c r="X57" s="146"/>
      <c r="Y57" s="146"/>
      <c r="Z57" s="146"/>
      <c r="AA57" s="146"/>
      <c r="AB57" s="52" t="s">
        <v>3021</v>
      </c>
      <c r="AC57" s="52" t="s">
        <v>3022</v>
      </c>
      <c r="AD57" s="44"/>
      <c r="AE57" s="44"/>
      <c r="AF57" s="44"/>
      <c r="AG57" s="44"/>
      <c r="AH57" s="44"/>
      <c r="AI57" s="44"/>
      <c r="AJ57" s="44" t="s">
        <v>73</v>
      </c>
      <c r="AK57" s="44"/>
      <c r="AL57" s="44"/>
      <c r="AM57" s="73"/>
      <c r="AN57" s="52" t="s">
        <v>231</v>
      </c>
      <c r="AO57" s="195" t="s">
        <v>99</v>
      </c>
      <c r="AP57" s="195" t="s">
        <v>329</v>
      </c>
      <c r="AQ57" s="195" t="s">
        <v>3023</v>
      </c>
      <c r="AR57" s="148" t="s">
        <v>121</v>
      </c>
      <c r="AS57" s="195" t="s">
        <v>113</v>
      </c>
      <c r="AT57" s="498">
        <v>351418.93</v>
      </c>
      <c r="AU57" s="498">
        <v>351418.93</v>
      </c>
      <c r="AV57" s="498">
        <v>398561.18</v>
      </c>
      <c r="AW57" s="498">
        <v>452349</v>
      </c>
      <c r="AX57" s="498">
        <v>452349</v>
      </c>
      <c r="AY57" s="498">
        <v>452349</v>
      </c>
      <c r="AZ57" s="499" t="s">
        <v>134</v>
      </c>
      <c r="BA57" s="253"/>
    </row>
    <row r="58" spans="1:254" ht="153" hidden="1">
      <c r="A58" s="191">
        <v>601</v>
      </c>
      <c r="B58" s="45" t="s">
        <v>3006</v>
      </c>
      <c r="C58" s="187">
        <v>402000001</v>
      </c>
      <c r="D58" s="462" t="s">
        <v>79</v>
      </c>
      <c r="E58" s="144" t="s">
        <v>80</v>
      </c>
      <c r="F58" s="145"/>
      <c r="G58" s="145"/>
      <c r="H58" s="146">
        <v>6</v>
      </c>
      <c r="I58" s="145"/>
      <c r="J58" s="146">
        <v>22</v>
      </c>
      <c r="K58" s="146">
        <v>1</v>
      </c>
      <c r="L58" s="146"/>
      <c r="M58" s="463"/>
      <c r="N58" s="463"/>
      <c r="O58" s="463"/>
      <c r="P58" s="52" t="s">
        <v>3019</v>
      </c>
      <c r="Q58" s="52" t="s">
        <v>3020</v>
      </c>
      <c r="R58" s="146"/>
      <c r="S58" s="146"/>
      <c r="T58" s="146"/>
      <c r="U58" s="146"/>
      <c r="V58" s="146" t="s">
        <v>90</v>
      </c>
      <c r="W58" s="146"/>
      <c r="X58" s="146"/>
      <c r="Y58" s="146"/>
      <c r="Z58" s="146"/>
      <c r="AA58" s="146"/>
      <c r="AB58" s="52" t="s">
        <v>3021</v>
      </c>
      <c r="AC58" s="52" t="s">
        <v>3022</v>
      </c>
      <c r="AD58" s="44"/>
      <c r="AE58" s="44"/>
      <c r="AF58" s="44"/>
      <c r="AG58" s="44"/>
      <c r="AH58" s="44"/>
      <c r="AI58" s="44"/>
      <c r="AJ58" s="44" t="s">
        <v>73</v>
      </c>
      <c r="AK58" s="44"/>
      <c r="AL58" s="44"/>
      <c r="AM58" s="73"/>
      <c r="AN58" s="52" t="s">
        <v>231</v>
      </c>
      <c r="AO58" s="195" t="s">
        <v>99</v>
      </c>
      <c r="AP58" s="195" t="s">
        <v>329</v>
      </c>
      <c r="AQ58" s="195" t="s">
        <v>3023</v>
      </c>
      <c r="AR58" s="148" t="s">
        <v>121</v>
      </c>
      <c r="AS58" s="195" t="s">
        <v>113</v>
      </c>
      <c r="AT58" s="498">
        <v>19000</v>
      </c>
      <c r="AU58" s="498">
        <v>19000</v>
      </c>
      <c r="AV58" s="498" t="s">
        <v>2776</v>
      </c>
      <c r="AW58" s="498" t="s">
        <v>2776</v>
      </c>
      <c r="AX58" s="498" t="s">
        <v>2776</v>
      </c>
      <c r="AY58" s="498" t="s">
        <v>2776</v>
      </c>
      <c r="AZ58" s="499" t="s">
        <v>134</v>
      </c>
      <c r="BA58" s="3" t="s">
        <v>3018</v>
      </c>
    </row>
    <row r="59" spans="1:254" ht="165.75" hidden="1">
      <c r="A59" s="191">
        <v>601</v>
      </c>
      <c r="B59" s="45" t="s">
        <v>3006</v>
      </c>
      <c r="C59" s="187">
        <v>402000001</v>
      </c>
      <c r="D59" s="462" t="s">
        <v>79</v>
      </c>
      <c r="E59" s="144" t="s">
        <v>80</v>
      </c>
      <c r="F59" s="145"/>
      <c r="G59" s="145"/>
      <c r="H59" s="146">
        <v>7</v>
      </c>
      <c r="I59" s="145"/>
      <c r="J59" s="146">
        <v>26</v>
      </c>
      <c r="K59" s="146"/>
      <c r="L59" s="146"/>
      <c r="M59" s="463"/>
      <c r="N59" s="463"/>
      <c r="O59" s="463"/>
      <c r="P59" s="52" t="s">
        <v>3019</v>
      </c>
      <c r="Q59" s="52" t="s">
        <v>3020</v>
      </c>
      <c r="R59" s="146"/>
      <c r="S59" s="146"/>
      <c r="T59" s="146"/>
      <c r="U59" s="146"/>
      <c r="V59" s="146" t="s">
        <v>68</v>
      </c>
      <c r="W59" s="146" t="s">
        <v>69</v>
      </c>
      <c r="X59" s="146"/>
      <c r="Y59" s="146"/>
      <c r="Z59" s="146"/>
      <c r="AA59" s="146"/>
      <c r="AB59" s="52" t="s">
        <v>3021</v>
      </c>
      <c r="AC59" s="52" t="s">
        <v>175</v>
      </c>
      <c r="AD59" s="52"/>
      <c r="AE59" s="52"/>
      <c r="AF59" s="52"/>
      <c r="AG59" s="52"/>
      <c r="AH59" s="52"/>
      <c r="AI59" s="52"/>
      <c r="AJ59" s="73"/>
      <c r="AK59" s="52"/>
      <c r="AL59" s="52"/>
      <c r="AM59" s="74" t="s">
        <v>3024</v>
      </c>
      <c r="AN59" s="52" t="s">
        <v>3025</v>
      </c>
      <c r="AO59" s="195" t="s">
        <v>99</v>
      </c>
      <c r="AP59" s="195" t="s">
        <v>68</v>
      </c>
      <c r="AQ59" s="195">
        <v>7110010050</v>
      </c>
      <c r="AR59" s="148" t="s">
        <v>101</v>
      </c>
      <c r="AS59" s="195" t="s">
        <v>113</v>
      </c>
      <c r="AT59" s="498">
        <v>185772.28</v>
      </c>
      <c r="AU59" s="498">
        <v>185772.28</v>
      </c>
      <c r="AV59" s="498">
        <v>151783.69</v>
      </c>
      <c r="AW59" s="498" t="s">
        <v>2776</v>
      </c>
      <c r="AX59" s="498" t="s">
        <v>2776</v>
      </c>
      <c r="AY59" s="498" t="s">
        <v>2776</v>
      </c>
      <c r="AZ59" s="499" t="s">
        <v>134</v>
      </c>
      <c r="BA59" s="3" t="s">
        <v>3018</v>
      </c>
    </row>
    <row r="60" spans="1:254" ht="114.75" hidden="1">
      <c r="A60" s="191">
        <v>601</v>
      </c>
      <c r="B60" s="45" t="s">
        <v>3006</v>
      </c>
      <c r="C60" s="187">
        <v>401000052</v>
      </c>
      <c r="D60" s="462" t="s">
        <v>3026</v>
      </c>
      <c r="E60" s="144" t="s">
        <v>244</v>
      </c>
      <c r="F60" s="145"/>
      <c r="G60" s="145"/>
      <c r="H60" s="146">
        <v>3</v>
      </c>
      <c r="I60" s="145"/>
      <c r="J60" s="146">
        <v>16</v>
      </c>
      <c r="K60" s="146">
        <v>1</v>
      </c>
      <c r="L60" s="146">
        <v>33</v>
      </c>
      <c r="M60" s="463"/>
      <c r="N60" s="463"/>
      <c r="O60" s="463"/>
      <c r="P60" s="52" t="s">
        <v>186</v>
      </c>
      <c r="Q60" s="52" t="s">
        <v>3008</v>
      </c>
      <c r="R60" s="146"/>
      <c r="S60" s="146"/>
      <c r="T60" s="146" t="s">
        <v>71</v>
      </c>
      <c r="U60" s="146"/>
      <c r="V60" s="146">
        <v>9</v>
      </c>
      <c r="W60" s="146" t="s">
        <v>73</v>
      </c>
      <c r="X60" s="146"/>
      <c r="Y60" s="146"/>
      <c r="Z60" s="146"/>
      <c r="AA60" s="146"/>
      <c r="AB60" s="52" t="s">
        <v>187</v>
      </c>
      <c r="AC60" s="52" t="s">
        <v>3009</v>
      </c>
      <c r="AD60" s="44"/>
      <c r="AE60" s="44"/>
      <c r="AF60" s="44"/>
      <c r="AG60" s="44"/>
      <c r="AH60" s="44"/>
      <c r="AI60" s="44"/>
      <c r="AJ60" s="44"/>
      <c r="AK60" s="44"/>
      <c r="AL60" s="44"/>
      <c r="AM60" s="73" t="s">
        <v>3027</v>
      </c>
      <c r="AN60" s="52" t="s">
        <v>2627</v>
      </c>
      <c r="AO60" s="195" t="s">
        <v>430</v>
      </c>
      <c r="AP60" s="195" t="s">
        <v>948</v>
      </c>
      <c r="AQ60" s="195">
        <v>1220120650</v>
      </c>
      <c r="AR60" s="148" t="s">
        <v>3028</v>
      </c>
      <c r="AS60" s="195" t="s">
        <v>116</v>
      </c>
      <c r="AT60" s="294">
        <v>28800</v>
      </c>
      <c r="AU60" s="294">
        <v>28800</v>
      </c>
      <c r="AV60" s="294">
        <v>53600</v>
      </c>
      <c r="AW60" s="466">
        <v>40000</v>
      </c>
      <c r="AX60" s="466">
        <v>72000</v>
      </c>
      <c r="AY60" s="466">
        <v>72000</v>
      </c>
      <c r="AZ60" s="467" t="s">
        <v>134</v>
      </c>
    </row>
    <row r="61" spans="1:254" ht="178.5" hidden="1">
      <c r="A61" s="191">
        <v>601</v>
      </c>
      <c r="B61" s="45" t="s">
        <v>3006</v>
      </c>
      <c r="C61" s="187">
        <v>401000014</v>
      </c>
      <c r="D61" s="154" t="s">
        <v>1180</v>
      </c>
      <c r="E61" s="144" t="s">
        <v>244</v>
      </c>
      <c r="F61" s="145"/>
      <c r="G61" s="145"/>
      <c r="H61" s="146">
        <v>3</v>
      </c>
      <c r="I61" s="145"/>
      <c r="J61" s="146">
        <v>16</v>
      </c>
      <c r="K61" s="146">
        <v>1</v>
      </c>
      <c r="L61" s="141" t="s">
        <v>1181</v>
      </c>
      <c r="M61" s="463"/>
      <c r="N61" s="463"/>
      <c r="O61" s="463"/>
      <c r="P61" s="52" t="s">
        <v>186</v>
      </c>
      <c r="Q61" s="52" t="s">
        <v>3008</v>
      </c>
      <c r="R61" s="146"/>
      <c r="S61" s="146"/>
      <c r="T61" s="146" t="s">
        <v>71</v>
      </c>
      <c r="U61" s="146"/>
      <c r="V61" s="146">
        <v>9</v>
      </c>
      <c r="W61" s="146" t="s">
        <v>73</v>
      </c>
      <c r="X61" s="146"/>
      <c r="Y61" s="146"/>
      <c r="Z61" s="146"/>
      <c r="AA61" s="146"/>
      <c r="AB61" s="52" t="s">
        <v>187</v>
      </c>
      <c r="AC61" s="52" t="s">
        <v>3009</v>
      </c>
      <c r="AD61" s="44"/>
      <c r="AE61" s="44"/>
      <c r="AF61" s="44"/>
      <c r="AG61" s="44"/>
      <c r="AH61" s="44"/>
      <c r="AI61" s="44"/>
      <c r="AJ61" s="44"/>
      <c r="AK61" s="44"/>
      <c r="AL61" s="44"/>
      <c r="AM61" s="73" t="s">
        <v>3029</v>
      </c>
      <c r="AN61" s="52" t="s">
        <v>2627</v>
      </c>
      <c r="AO61" s="195" t="s">
        <v>99</v>
      </c>
      <c r="AP61" s="195" t="s">
        <v>68</v>
      </c>
      <c r="AQ61" s="195">
        <v>1510120350</v>
      </c>
      <c r="AR61" s="148" t="s">
        <v>286</v>
      </c>
      <c r="AS61" s="195" t="s">
        <v>116</v>
      </c>
      <c r="AT61" s="498">
        <v>64500</v>
      </c>
      <c r="AU61" s="498">
        <v>64500</v>
      </c>
      <c r="AV61" s="498">
        <v>0</v>
      </c>
      <c r="AW61" s="498">
        <v>100000</v>
      </c>
      <c r="AX61" s="498">
        <v>100000</v>
      </c>
      <c r="AY61" s="498">
        <v>100000</v>
      </c>
      <c r="AZ61" s="499" t="s">
        <v>134</v>
      </c>
      <c r="BA61" s="253"/>
    </row>
    <row r="62" spans="1:254" ht="178.5" hidden="1">
      <c r="A62" s="191">
        <v>601</v>
      </c>
      <c r="B62" s="45" t="s">
        <v>3006</v>
      </c>
      <c r="C62" s="187">
        <v>401000014</v>
      </c>
      <c r="D62" s="154" t="s">
        <v>1180</v>
      </c>
      <c r="E62" s="144" t="s">
        <v>244</v>
      </c>
      <c r="F62" s="145"/>
      <c r="G62" s="145"/>
      <c r="H62" s="146">
        <v>3</v>
      </c>
      <c r="I62" s="145"/>
      <c r="J62" s="146">
        <v>16</v>
      </c>
      <c r="K62" s="146">
        <v>1</v>
      </c>
      <c r="L62" s="141" t="s">
        <v>1181</v>
      </c>
      <c r="M62" s="463"/>
      <c r="N62" s="463"/>
      <c r="O62" s="463"/>
      <c r="P62" s="52" t="s">
        <v>186</v>
      </c>
      <c r="Q62" s="52" t="s">
        <v>3008</v>
      </c>
      <c r="R62" s="146"/>
      <c r="S62" s="146"/>
      <c r="T62" s="146" t="s">
        <v>71</v>
      </c>
      <c r="U62" s="146"/>
      <c r="V62" s="146">
        <v>9</v>
      </c>
      <c r="W62" s="146" t="s">
        <v>73</v>
      </c>
      <c r="X62" s="146"/>
      <c r="Y62" s="146"/>
      <c r="Z62" s="146"/>
      <c r="AA62" s="146"/>
      <c r="AB62" s="52" t="s">
        <v>187</v>
      </c>
      <c r="AC62" s="52" t="s">
        <v>3009</v>
      </c>
      <c r="AD62" s="44"/>
      <c r="AE62" s="44"/>
      <c r="AF62" s="44"/>
      <c r="AG62" s="44"/>
      <c r="AH62" s="44"/>
      <c r="AI62" s="44"/>
      <c r="AJ62" s="44"/>
      <c r="AK62" s="44"/>
      <c r="AL62" s="44"/>
      <c r="AM62" s="73" t="s">
        <v>3029</v>
      </c>
      <c r="AN62" s="52" t="s">
        <v>2627</v>
      </c>
      <c r="AO62" s="195" t="s">
        <v>99</v>
      </c>
      <c r="AP62" s="195" t="s">
        <v>68</v>
      </c>
      <c r="AQ62" s="195">
        <v>1510220350</v>
      </c>
      <c r="AR62" s="148" t="s">
        <v>286</v>
      </c>
      <c r="AS62" s="195" t="s">
        <v>116</v>
      </c>
      <c r="AT62" s="498">
        <v>140262.5</v>
      </c>
      <c r="AU62" s="498">
        <v>140262.5</v>
      </c>
      <c r="AV62" s="498">
        <v>180036.84</v>
      </c>
      <c r="AW62" s="498">
        <v>180036.84</v>
      </c>
      <c r="AX62" s="498">
        <v>180036.84</v>
      </c>
      <c r="AY62" s="498">
        <v>185300</v>
      </c>
      <c r="AZ62" s="499" t="s">
        <v>134</v>
      </c>
      <c r="BA62" s="253"/>
    </row>
    <row r="63" spans="1:254" ht="178.5" hidden="1">
      <c r="A63" s="191">
        <v>601</v>
      </c>
      <c r="B63" s="45" t="s">
        <v>3006</v>
      </c>
      <c r="C63" s="187">
        <v>401000014</v>
      </c>
      <c r="D63" s="154" t="s">
        <v>1180</v>
      </c>
      <c r="E63" s="144" t="s">
        <v>244</v>
      </c>
      <c r="F63" s="145"/>
      <c r="G63" s="145"/>
      <c r="H63" s="146">
        <v>3</v>
      </c>
      <c r="I63" s="145"/>
      <c r="J63" s="146">
        <v>16</v>
      </c>
      <c r="K63" s="146">
        <v>1</v>
      </c>
      <c r="L63" s="141" t="s">
        <v>1181</v>
      </c>
      <c r="M63" s="463"/>
      <c r="N63" s="463"/>
      <c r="O63" s="463"/>
      <c r="P63" s="52" t="s">
        <v>186</v>
      </c>
      <c r="Q63" s="52" t="s">
        <v>3008</v>
      </c>
      <c r="R63" s="146"/>
      <c r="S63" s="146"/>
      <c r="T63" s="146" t="s">
        <v>71</v>
      </c>
      <c r="U63" s="146"/>
      <c r="V63" s="146">
        <v>9</v>
      </c>
      <c r="W63" s="146" t="s">
        <v>73</v>
      </c>
      <c r="X63" s="146"/>
      <c r="Y63" s="146"/>
      <c r="Z63" s="146"/>
      <c r="AA63" s="146"/>
      <c r="AB63" s="52" t="s">
        <v>187</v>
      </c>
      <c r="AC63" s="52" t="s">
        <v>3009</v>
      </c>
      <c r="AD63" s="44"/>
      <c r="AE63" s="44"/>
      <c r="AF63" s="44"/>
      <c r="AG63" s="44"/>
      <c r="AH63" s="44"/>
      <c r="AI63" s="44"/>
      <c r="AJ63" s="44"/>
      <c r="AK63" s="44"/>
      <c r="AL63" s="44"/>
      <c r="AM63" s="73" t="s">
        <v>3029</v>
      </c>
      <c r="AN63" s="52" t="s">
        <v>2627</v>
      </c>
      <c r="AO63" s="195" t="s">
        <v>99</v>
      </c>
      <c r="AP63" s="195" t="s">
        <v>68</v>
      </c>
      <c r="AQ63" s="195">
        <v>1510320350</v>
      </c>
      <c r="AR63" s="148" t="s">
        <v>286</v>
      </c>
      <c r="AS63" s="195" t="s">
        <v>116</v>
      </c>
      <c r="AT63" s="498">
        <v>47700</v>
      </c>
      <c r="AU63" s="498">
        <v>47700</v>
      </c>
      <c r="AV63" s="498">
        <v>0</v>
      </c>
      <c r="AW63" s="498">
        <v>51300</v>
      </c>
      <c r="AX63" s="498">
        <v>51300</v>
      </c>
      <c r="AY63" s="498">
        <v>51300</v>
      </c>
      <c r="AZ63" s="499" t="s">
        <v>134</v>
      </c>
      <c r="BA63" s="253"/>
    </row>
    <row r="64" spans="1:254" ht="114.75" hidden="1">
      <c r="A64" s="191">
        <v>601</v>
      </c>
      <c r="B64" s="45" t="s">
        <v>3006</v>
      </c>
      <c r="C64" s="187">
        <v>401000030</v>
      </c>
      <c r="D64" s="154" t="s">
        <v>1770</v>
      </c>
      <c r="E64" s="144" t="s">
        <v>244</v>
      </c>
      <c r="F64" s="145"/>
      <c r="G64" s="145"/>
      <c r="H64" s="146">
        <v>3</v>
      </c>
      <c r="I64" s="145"/>
      <c r="J64" s="146">
        <v>16</v>
      </c>
      <c r="K64" s="146">
        <v>1</v>
      </c>
      <c r="L64" s="146">
        <v>20</v>
      </c>
      <c r="M64" s="463"/>
      <c r="N64" s="463"/>
      <c r="O64" s="463"/>
      <c r="P64" s="52" t="s">
        <v>186</v>
      </c>
      <c r="Q64" s="52" t="s">
        <v>3008</v>
      </c>
      <c r="R64" s="146"/>
      <c r="S64" s="146"/>
      <c r="T64" s="146" t="s">
        <v>71</v>
      </c>
      <c r="U64" s="146"/>
      <c r="V64" s="146">
        <v>9</v>
      </c>
      <c r="W64" s="146" t="s">
        <v>73</v>
      </c>
      <c r="X64" s="146"/>
      <c r="Y64" s="146"/>
      <c r="Z64" s="146"/>
      <c r="AA64" s="146"/>
      <c r="AB64" s="52" t="s">
        <v>187</v>
      </c>
      <c r="AC64" s="52" t="s">
        <v>3009</v>
      </c>
      <c r="AD64" s="434"/>
      <c r="AE64" s="434"/>
      <c r="AF64" s="434"/>
      <c r="AG64" s="434"/>
      <c r="AH64" s="464"/>
      <c r="AI64" s="52"/>
      <c r="AJ64" s="464"/>
      <c r="AK64" s="465"/>
      <c r="AL64" s="434"/>
      <c r="AM64" s="52" t="s">
        <v>3010</v>
      </c>
      <c r="AN64" s="52" t="s">
        <v>3011</v>
      </c>
      <c r="AO64" s="195" t="s">
        <v>208</v>
      </c>
      <c r="AP64" s="195" t="s">
        <v>99</v>
      </c>
      <c r="AQ64" s="195" t="s">
        <v>209</v>
      </c>
      <c r="AR64" s="148" t="s">
        <v>621</v>
      </c>
      <c r="AS64" s="195" t="s">
        <v>116</v>
      </c>
      <c r="AT64" s="294">
        <v>1911000</v>
      </c>
      <c r="AU64" s="294">
        <v>1911000</v>
      </c>
      <c r="AV64" s="294">
        <v>2061000</v>
      </c>
      <c r="AW64" s="466">
        <v>2061000</v>
      </c>
      <c r="AX64" s="466">
        <v>2061000</v>
      </c>
      <c r="AY64" s="466">
        <v>2061000</v>
      </c>
      <c r="AZ64" s="467" t="s">
        <v>134</v>
      </c>
    </row>
    <row r="65" spans="1:69" ht="369.75" hidden="1">
      <c r="A65" s="191">
        <v>601</v>
      </c>
      <c r="B65" s="45" t="s">
        <v>3006</v>
      </c>
      <c r="C65" s="187">
        <v>401000036</v>
      </c>
      <c r="D65" s="154" t="s">
        <v>3030</v>
      </c>
      <c r="E65" s="144" t="s">
        <v>3031</v>
      </c>
      <c r="F65" s="145"/>
      <c r="G65" s="145"/>
      <c r="H65" s="146" t="s">
        <v>3032</v>
      </c>
      <c r="I65" s="145"/>
      <c r="J65" s="146" t="s">
        <v>3033</v>
      </c>
      <c r="K65" s="146" t="s">
        <v>3034</v>
      </c>
      <c r="L65" s="146"/>
      <c r="M65" s="463"/>
      <c r="N65" s="463"/>
      <c r="O65" s="463"/>
      <c r="P65" s="52" t="s">
        <v>3035</v>
      </c>
      <c r="Q65" s="52" t="s">
        <v>3036</v>
      </c>
      <c r="R65" s="146"/>
      <c r="S65" s="146"/>
      <c r="T65" s="146" t="s">
        <v>71</v>
      </c>
      <c r="U65" s="146"/>
      <c r="V65" s="146" t="s">
        <v>3037</v>
      </c>
      <c r="W65" s="146" t="s">
        <v>73</v>
      </c>
      <c r="X65" s="146" t="s">
        <v>71</v>
      </c>
      <c r="Y65" s="146"/>
      <c r="Z65" s="146"/>
      <c r="AA65" s="146"/>
      <c r="AB65" s="52" t="s">
        <v>3038</v>
      </c>
      <c r="AC65" s="52" t="s">
        <v>3009</v>
      </c>
      <c r="AD65" s="44"/>
      <c r="AE65" s="44"/>
      <c r="AF65" s="44"/>
      <c r="AG65" s="44"/>
      <c r="AH65" s="73"/>
      <c r="AI65" s="73"/>
      <c r="AJ65" s="73"/>
      <c r="AK65" s="44"/>
      <c r="AL65" s="44"/>
      <c r="AM65" s="73" t="s">
        <v>3039</v>
      </c>
      <c r="AN65" s="52" t="s">
        <v>3011</v>
      </c>
      <c r="AO65" s="195" t="s">
        <v>99</v>
      </c>
      <c r="AP65" s="195" t="s">
        <v>68</v>
      </c>
      <c r="AQ65" s="195">
        <v>7110011010</v>
      </c>
      <c r="AR65" s="148" t="s">
        <v>265</v>
      </c>
      <c r="AS65" s="195" t="s">
        <v>469</v>
      </c>
      <c r="AT65" s="498">
        <v>125449</v>
      </c>
      <c r="AU65" s="498">
        <v>125449</v>
      </c>
      <c r="AV65" s="469">
        <v>125449</v>
      </c>
      <c r="AW65" s="498">
        <v>125449</v>
      </c>
      <c r="AX65" s="498">
        <v>125449</v>
      </c>
      <c r="AY65" s="498">
        <v>125449</v>
      </c>
      <c r="AZ65" s="499" t="s">
        <v>134</v>
      </c>
      <c r="BA65" s="253"/>
    </row>
    <row r="66" spans="1:69" ht="369.75" hidden="1">
      <c r="A66" s="191">
        <v>601</v>
      </c>
      <c r="B66" s="45" t="s">
        <v>3006</v>
      </c>
      <c r="C66" s="187">
        <v>401000036</v>
      </c>
      <c r="D66" s="154" t="s">
        <v>3040</v>
      </c>
      <c r="E66" s="144" t="s">
        <v>3031</v>
      </c>
      <c r="F66" s="145"/>
      <c r="G66" s="145"/>
      <c r="H66" s="146" t="s">
        <v>3032</v>
      </c>
      <c r="I66" s="145"/>
      <c r="J66" s="146" t="s">
        <v>3041</v>
      </c>
      <c r="K66" s="146" t="s">
        <v>3042</v>
      </c>
      <c r="L66" s="146"/>
      <c r="M66" s="463"/>
      <c r="N66" s="463"/>
      <c r="O66" s="463"/>
      <c r="P66" s="52" t="s">
        <v>3043</v>
      </c>
      <c r="Q66" s="52" t="s">
        <v>3036</v>
      </c>
      <c r="R66" s="146"/>
      <c r="S66" s="146"/>
      <c r="T66" s="146" t="s">
        <v>71</v>
      </c>
      <c r="U66" s="146"/>
      <c r="V66" s="146" t="s">
        <v>3037</v>
      </c>
      <c r="W66" s="146" t="s">
        <v>73</v>
      </c>
      <c r="X66" s="146" t="s">
        <v>71</v>
      </c>
      <c r="Y66" s="146"/>
      <c r="Z66" s="146"/>
      <c r="AA66" s="146"/>
      <c r="AB66" s="52" t="s">
        <v>3038</v>
      </c>
      <c r="AC66" s="52" t="s">
        <v>3009</v>
      </c>
      <c r="AD66" s="44"/>
      <c r="AE66" s="44"/>
      <c r="AF66" s="44"/>
      <c r="AG66" s="44"/>
      <c r="AH66" s="73"/>
      <c r="AI66" s="73"/>
      <c r="AJ66" s="73"/>
      <c r="AK66" s="44"/>
      <c r="AL66" s="44"/>
      <c r="AM66" s="73" t="s">
        <v>3039</v>
      </c>
      <c r="AN66" s="52" t="s">
        <v>3011</v>
      </c>
      <c r="AO66" s="195" t="s">
        <v>99</v>
      </c>
      <c r="AP66" s="195" t="s">
        <v>68</v>
      </c>
      <c r="AQ66" s="195">
        <v>7110011010</v>
      </c>
      <c r="AR66" s="148" t="s">
        <v>265</v>
      </c>
      <c r="AS66" s="195" t="s">
        <v>471</v>
      </c>
      <c r="AT66" s="498">
        <v>36677</v>
      </c>
      <c r="AU66" s="498">
        <v>36677</v>
      </c>
      <c r="AV66" s="469">
        <v>36677</v>
      </c>
      <c r="AW66" s="498">
        <v>36677</v>
      </c>
      <c r="AX66" s="498">
        <v>36677</v>
      </c>
      <c r="AY66" s="498">
        <v>36677</v>
      </c>
      <c r="AZ66" s="499" t="s">
        <v>134</v>
      </c>
      <c r="BA66" s="253"/>
    </row>
    <row r="67" spans="1:69" ht="369.75" hidden="1">
      <c r="A67" s="191">
        <v>601</v>
      </c>
      <c r="B67" s="45" t="s">
        <v>3006</v>
      </c>
      <c r="C67" s="187">
        <v>401000036</v>
      </c>
      <c r="D67" s="154" t="s">
        <v>3040</v>
      </c>
      <c r="E67" s="144" t="s">
        <v>3031</v>
      </c>
      <c r="F67" s="145"/>
      <c r="G67" s="145"/>
      <c r="H67" s="146" t="s">
        <v>3032</v>
      </c>
      <c r="I67" s="145"/>
      <c r="J67" s="146" t="s">
        <v>3044</v>
      </c>
      <c r="K67" s="146" t="s">
        <v>3042</v>
      </c>
      <c r="L67" s="146"/>
      <c r="M67" s="463"/>
      <c r="N67" s="463"/>
      <c r="O67" s="463"/>
      <c r="P67" s="52" t="s">
        <v>3045</v>
      </c>
      <c r="Q67" s="52" t="s">
        <v>3036</v>
      </c>
      <c r="R67" s="146"/>
      <c r="S67" s="146"/>
      <c r="T67" s="146" t="s">
        <v>71</v>
      </c>
      <c r="U67" s="146"/>
      <c r="V67" s="146" t="s">
        <v>3046</v>
      </c>
      <c r="W67" s="146" t="s">
        <v>73</v>
      </c>
      <c r="X67" s="146" t="s">
        <v>71</v>
      </c>
      <c r="Y67" s="146"/>
      <c r="Z67" s="146"/>
      <c r="AA67" s="146"/>
      <c r="AB67" s="52" t="s">
        <v>3047</v>
      </c>
      <c r="AC67" s="52" t="s">
        <v>3009</v>
      </c>
      <c r="AD67" s="44"/>
      <c r="AE67" s="44"/>
      <c r="AF67" s="44"/>
      <c r="AG67" s="44"/>
      <c r="AH67" s="73"/>
      <c r="AI67" s="73"/>
      <c r="AJ67" s="73"/>
      <c r="AK67" s="44"/>
      <c r="AL67" s="44"/>
      <c r="AM67" s="73" t="s">
        <v>3039</v>
      </c>
      <c r="AN67" s="52" t="s">
        <v>3011</v>
      </c>
      <c r="AO67" s="195" t="s">
        <v>99</v>
      </c>
      <c r="AP67" s="195" t="s">
        <v>68</v>
      </c>
      <c r="AQ67" s="195">
        <v>7110011010</v>
      </c>
      <c r="AR67" s="148" t="s">
        <v>265</v>
      </c>
      <c r="AS67" s="195" t="s">
        <v>116</v>
      </c>
      <c r="AT67" s="498">
        <v>617137</v>
      </c>
      <c r="AU67" s="498">
        <v>617137</v>
      </c>
      <c r="AV67" s="469">
        <v>617137</v>
      </c>
      <c r="AW67" s="469">
        <v>617137</v>
      </c>
      <c r="AX67" s="469">
        <v>617137</v>
      </c>
      <c r="AY67" s="469">
        <v>617137</v>
      </c>
      <c r="AZ67" s="60" t="s">
        <v>134</v>
      </c>
    </row>
    <row r="68" spans="1:69" ht="140.25" hidden="1">
      <c r="A68" s="191">
        <v>601</v>
      </c>
      <c r="B68" s="45" t="s">
        <v>3006</v>
      </c>
      <c r="C68" s="187">
        <v>401000052</v>
      </c>
      <c r="D68" s="154" t="s">
        <v>3026</v>
      </c>
      <c r="E68" s="144" t="s">
        <v>244</v>
      </c>
      <c r="F68" s="145"/>
      <c r="G68" s="145"/>
      <c r="H68" s="146">
        <v>3</v>
      </c>
      <c r="I68" s="145"/>
      <c r="J68" s="146">
        <v>16</v>
      </c>
      <c r="K68" s="146">
        <v>1</v>
      </c>
      <c r="L68" s="146">
        <v>33</v>
      </c>
      <c r="M68" s="463"/>
      <c r="N68" s="463"/>
      <c r="O68" s="463"/>
      <c r="P68" s="52" t="s">
        <v>186</v>
      </c>
      <c r="Q68" s="52" t="s">
        <v>3048</v>
      </c>
      <c r="R68" s="146"/>
      <c r="S68" s="146"/>
      <c r="T68" s="146"/>
      <c r="U68" s="146"/>
      <c r="V68" s="146" t="s">
        <v>2413</v>
      </c>
      <c r="W68" s="146"/>
      <c r="X68" s="146"/>
      <c r="Y68" s="146"/>
      <c r="Z68" s="146"/>
      <c r="AA68" s="146"/>
      <c r="AB68" s="52" t="s">
        <v>3049</v>
      </c>
      <c r="AC68" s="52" t="s">
        <v>3050</v>
      </c>
      <c r="AD68" s="44"/>
      <c r="AE68" s="44"/>
      <c r="AF68" s="44"/>
      <c r="AG68" s="44"/>
      <c r="AH68" s="44"/>
      <c r="AI68" s="44"/>
      <c r="AJ68" s="44" t="s">
        <v>73</v>
      </c>
      <c r="AK68" s="44"/>
      <c r="AL68" s="44"/>
      <c r="AM68" s="73"/>
      <c r="AN68" s="52" t="s">
        <v>3051</v>
      </c>
      <c r="AO68" s="195" t="s">
        <v>430</v>
      </c>
      <c r="AP68" s="195" t="s">
        <v>948</v>
      </c>
      <c r="AQ68" s="195">
        <v>1210160130</v>
      </c>
      <c r="AR68" s="148" t="s">
        <v>3052</v>
      </c>
      <c r="AS68" s="195" t="s">
        <v>192</v>
      </c>
      <c r="AT68" s="294">
        <v>2100000</v>
      </c>
      <c r="AU68" s="294">
        <v>2100000</v>
      </c>
      <c r="AV68" s="294">
        <v>2600000</v>
      </c>
      <c r="AW68" s="466">
        <v>800000</v>
      </c>
      <c r="AX68" s="466">
        <v>1410000</v>
      </c>
      <c r="AY68" s="466">
        <v>1410000</v>
      </c>
      <c r="AZ68" s="467" t="s">
        <v>134</v>
      </c>
    </row>
    <row r="69" spans="1:69" ht="178.5" hidden="1">
      <c r="A69" s="191">
        <v>601</v>
      </c>
      <c r="B69" s="45" t="s">
        <v>3006</v>
      </c>
      <c r="C69" s="187">
        <v>401000052</v>
      </c>
      <c r="D69" s="154" t="s">
        <v>3026</v>
      </c>
      <c r="E69" s="144" t="s">
        <v>244</v>
      </c>
      <c r="F69" s="145"/>
      <c r="G69" s="145"/>
      <c r="H69" s="146">
        <v>3</v>
      </c>
      <c r="I69" s="145"/>
      <c r="J69" s="146">
        <v>16</v>
      </c>
      <c r="K69" s="146">
        <v>1</v>
      </c>
      <c r="L69" s="146">
        <v>33</v>
      </c>
      <c r="M69" s="463"/>
      <c r="N69" s="463"/>
      <c r="O69" s="463"/>
      <c r="P69" s="52" t="s">
        <v>186</v>
      </c>
      <c r="Q69" s="52" t="s">
        <v>3048</v>
      </c>
      <c r="R69" s="146"/>
      <c r="S69" s="146"/>
      <c r="T69" s="146"/>
      <c r="U69" s="146"/>
      <c r="V69" s="146" t="s">
        <v>2413</v>
      </c>
      <c r="W69" s="146"/>
      <c r="X69" s="146"/>
      <c r="Y69" s="146"/>
      <c r="Z69" s="146"/>
      <c r="AA69" s="146"/>
      <c r="AB69" s="52" t="s">
        <v>3049</v>
      </c>
      <c r="AC69" s="52" t="s">
        <v>3053</v>
      </c>
      <c r="AD69" s="44"/>
      <c r="AE69" s="44"/>
      <c r="AF69" s="44"/>
      <c r="AG69" s="44"/>
      <c r="AH69" s="44"/>
      <c r="AI69" s="44"/>
      <c r="AJ69" s="44" t="s">
        <v>73</v>
      </c>
      <c r="AK69" s="44"/>
      <c r="AL69" s="44"/>
      <c r="AM69" s="73"/>
      <c r="AN69" s="52" t="s">
        <v>3054</v>
      </c>
      <c r="AO69" s="195" t="s">
        <v>430</v>
      </c>
      <c r="AP69" s="195" t="s">
        <v>948</v>
      </c>
      <c r="AQ69" s="195">
        <v>1210160130</v>
      </c>
      <c r="AR69" s="148" t="s">
        <v>3055</v>
      </c>
      <c r="AS69" s="195" t="s">
        <v>535</v>
      </c>
      <c r="AT69" s="294">
        <v>1800000</v>
      </c>
      <c r="AU69" s="294">
        <v>1800000</v>
      </c>
      <c r="AV69" s="294">
        <v>400000</v>
      </c>
      <c r="AW69" s="466">
        <v>1150000</v>
      </c>
      <c r="AX69" s="466">
        <v>2100000</v>
      </c>
      <c r="AY69" s="466">
        <v>2100000</v>
      </c>
      <c r="AZ69" s="467" t="s">
        <v>134</v>
      </c>
    </row>
    <row r="70" spans="1:69" ht="114.75" hidden="1">
      <c r="A70" s="191">
        <v>601</v>
      </c>
      <c r="B70" s="45" t="s">
        <v>3006</v>
      </c>
      <c r="C70" s="187">
        <v>401000052</v>
      </c>
      <c r="D70" s="154" t="s">
        <v>3026</v>
      </c>
      <c r="E70" s="144" t="s">
        <v>244</v>
      </c>
      <c r="F70" s="145"/>
      <c r="G70" s="145"/>
      <c r="H70" s="146">
        <v>3</v>
      </c>
      <c r="I70" s="145"/>
      <c r="J70" s="146">
        <v>16</v>
      </c>
      <c r="K70" s="146">
        <v>1</v>
      </c>
      <c r="L70" s="146">
        <v>33</v>
      </c>
      <c r="M70" s="463"/>
      <c r="N70" s="463"/>
      <c r="O70" s="463"/>
      <c r="P70" s="52" t="s">
        <v>186</v>
      </c>
      <c r="Q70" s="52" t="s">
        <v>3048</v>
      </c>
      <c r="R70" s="146"/>
      <c r="S70" s="146"/>
      <c r="T70" s="146"/>
      <c r="U70" s="146"/>
      <c r="V70" s="146" t="s">
        <v>2413</v>
      </c>
      <c r="W70" s="146"/>
      <c r="X70" s="146"/>
      <c r="Y70" s="146"/>
      <c r="Z70" s="146"/>
      <c r="AA70" s="146"/>
      <c r="AB70" s="52" t="s">
        <v>3049</v>
      </c>
      <c r="AC70" s="52" t="s">
        <v>3009</v>
      </c>
      <c r="AD70" s="44"/>
      <c r="AE70" s="44"/>
      <c r="AF70" s="44"/>
      <c r="AG70" s="44"/>
      <c r="AH70" s="73"/>
      <c r="AI70" s="44"/>
      <c r="AJ70" s="73"/>
      <c r="AK70" s="44"/>
      <c r="AL70" s="44"/>
      <c r="AM70" s="73" t="s">
        <v>3056</v>
      </c>
      <c r="AN70" s="52" t="s">
        <v>3011</v>
      </c>
      <c r="AO70" s="195" t="s">
        <v>430</v>
      </c>
      <c r="AP70" s="195" t="s">
        <v>948</v>
      </c>
      <c r="AQ70" s="195">
        <v>1210220480</v>
      </c>
      <c r="AR70" s="148" t="s">
        <v>3057</v>
      </c>
      <c r="AS70" s="195" t="s">
        <v>116</v>
      </c>
      <c r="AT70" s="294">
        <v>0</v>
      </c>
      <c r="AU70" s="294">
        <v>0</v>
      </c>
      <c r="AV70" s="294">
        <v>0</v>
      </c>
      <c r="AW70" s="466">
        <v>0</v>
      </c>
      <c r="AX70" s="466">
        <v>70000</v>
      </c>
      <c r="AY70" s="466">
        <v>70000</v>
      </c>
      <c r="AZ70" s="467" t="s">
        <v>134</v>
      </c>
    </row>
    <row r="71" spans="1:69" ht="114.75" hidden="1">
      <c r="A71" s="191">
        <v>601</v>
      </c>
      <c r="B71" s="45" t="s">
        <v>3006</v>
      </c>
      <c r="C71" s="187">
        <v>401000052</v>
      </c>
      <c r="D71" s="154" t="s">
        <v>3026</v>
      </c>
      <c r="E71" s="144" t="s">
        <v>244</v>
      </c>
      <c r="F71" s="145"/>
      <c r="G71" s="145"/>
      <c r="H71" s="146">
        <v>3</v>
      </c>
      <c r="I71" s="145"/>
      <c r="J71" s="146">
        <v>16</v>
      </c>
      <c r="K71" s="146">
        <v>1</v>
      </c>
      <c r="L71" s="146">
        <v>33</v>
      </c>
      <c r="M71" s="463"/>
      <c r="N71" s="463"/>
      <c r="O71" s="463"/>
      <c r="P71" s="52" t="s">
        <v>186</v>
      </c>
      <c r="Q71" s="52" t="s">
        <v>3048</v>
      </c>
      <c r="R71" s="146"/>
      <c r="S71" s="146"/>
      <c r="T71" s="146"/>
      <c r="U71" s="146"/>
      <c r="V71" s="146" t="s">
        <v>2413</v>
      </c>
      <c r="W71" s="146"/>
      <c r="X71" s="146"/>
      <c r="Y71" s="146"/>
      <c r="Z71" s="146"/>
      <c r="AA71" s="146"/>
      <c r="AB71" s="52" t="s">
        <v>3049</v>
      </c>
      <c r="AC71" s="52" t="s">
        <v>3009</v>
      </c>
      <c r="AD71" s="44"/>
      <c r="AE71" s="44"/>
      <c r="AF71" s="44"/>
      <c r="AG71" s="44"/>
      <c r="AH71" s="73"/>
      <c r="AI71" s="44"/>
      <c r="AJ71" s="73"/>
      <c r="AK71" s="44"/>
      <c r="AL71" s="44"/>
      <c r="AM71" s="73" t="s">
        <v>3056</v>
      </c>
      <c r="AN71" s="52" t="s">
        <v>3011</v>
      </c>
      <c r="AO71" s="195" t="s">
        <v>430</v>
      </c>
      <c r="AP71" s="195" t="s">
        <v>948</v>
      </c>
      <c r="AQ71" s="195">
        <v>1210220480</v>
      </c>
      <c r="AR71" s="148" t="s">
        <v>3057</v>
      </c>
      <c r="AS71" s="195" t="s">
        <v>347</v>
      </c>
      <c r="AT71" s="294">
        <v>4500000</v>
      </c>
      <c r="AU71" s="294">
        <v>4500000</v>
      </c>
      <c r="AV71" s="294">
        <v>4700000</v>
      </c>
      <c r="AW71" s="466">
        <v>3817500</v>
      </c>
      <c r="AX71" s="466">
        <v>1080000</v>
      </c>
      <c r="AY71" s="466">
        <v>1080000</v>
      </c>
      <c r="AZ71" s="467" t="s">
        <v>134</v>
      </c>
    </row>
    <row r="72" spans="1:69" ht="114.75" hidden="1">
      <c r="A72" s="191">
        <v>601</v>
      </c>
      <c r="B72" s="45" t="s">
        <v>3006</v>
      </c>
      <c r="C72" s="187">
        <v>401000052</v>
      </c>
      <c r="D72" s="154" t="s">
        <v>3026</v>
      </c>
      <c r="E72" s="144" t="s">
        <v>244</v>
      </c>
      <c r="F72" s="145"/>
      <c r="G72" s="145"/>
      <c r="H72" s="146">
        <v>3</v>
      </c>
      <c r="I72" s="145"/>
      <c r="J72" s="146">
        <v>16</v>
      </c>
      <c r="K72" s="146">
        <v>1</v>
      </c>
      <c r="L72" s="146">
        <v>33</v>
      </c>
      <c r="M72" s="463"/>
      <c r="N72" s="463"/>
      <c r="O72" s="463"/>
      <c r="P72" s="52" t="s">
        <v>186</v>
      </c>
      <c r="Q72" s="52" t="s">
        <v>3048</v>
      </c>
      <c r="R72" s="146"/>
      <c r="S72" s="146"/>
      <c r="T72" s="146"/>
      <c r="U72" s="146"/>
      <c r="V72" s="146" t="s">
        <v>2413</v>
      </c>
      <c r="W72" s="146"/>
      <c r="X72" s="146"/>
      <c r="Y72" s="146"/>
      <c r="Z72" s="146"/>
      <c r="AA72" s="146"/>
      <c r="AB72" s="52" t="s">
        <v>3049</v>
      </c>
      <c r="AC72" s="52" t="s">
        <v>3009</v>
      </c>
      <c r="AD72" s="44"/>
      <c r="AE72" s="44"/>
      <c r="AF72" s="44"/>
      <c r="AG72" s="44"/>
      <c r="AH72" s="73"/>
      <c r="AI72" s="44"/>
      <c r="AJ72" s="73"/>
      <c r="AK72" s="44"/>
      <c r="AL72" s="44"/>
      <c r="AM72" s="73" t="s">
        <v>3056</v>
      </c>
      <c r="AN72" s="52" t="s">
        <v>3011</v>
      </c>
      <c r="AO72" s="195" t="s">
        <v>430</v>
      </c>
      <c r="AP72" s="195" t="s">
        <v>948</v>
      </c>
      <c r="AQ72" s="195">
        <v>1210320480</v>
      </c>
      <c r="AR72" s="148" t="s">
        <v>3057</v>
      </c>
      <c r="AS72" s="195" t="s">
        <v>116</v>
      </c>
      <c r="AT72" s="294">
        <v>26400</v>
      </c>
      <c r="AU72" s="294">
        <v>26400</v>
      </c>
      <c r="AV72" s="294">
        <v>59700</v>
      </c>
      <c r="AW72" s="466">
        <v>40000</v>
      </c>
      <c r="AX72" s="466">
        <v>407000</v>
      </c>
      <c r="AY72" s="466">
        <v>407000</v>
      </c>
      <c r="AZ72" s="467" t="s">
        <v>134</v>
      </c>
    </row>
    <row r="73" spans="1:69" ht="140.25" hidden="1">
      <c r="A73" s="191">
        <v>601</v>
      </c>
      <c r="B73" s="45" t="s">
        <v>3006</v>
      </c>
      <c r="C73" s="187">
        <v>401000054</v>
      </c>
      <c r="D73" s="154" t="s">
        <v>3058</v>
      </c>
      <c r="E73" s="144" t="s">
        <v>244</v>
      </c>
      <c r="F73" s="145"/>
      <c r="G73" s="145"/>
      <c r="H73" s="146">
        <v>3</v>
      </c>
      <c r="I73" s="145"/>
      <c r="J73" s="146">
        <v>16</v>
      </c>
      <c r="K73" s="146">
        <v>1</v>
      </c>
      <c r="L73" s="146">
        <v>34</v>
      </c>
      <c r="M73" s="463"/>
      <c r="N73" s="463"/>
      <c r="O73" s="463"/>
      <c r="P73" s="52" t="s">
        <v>186</v>
      </c>
      <c r="Q73" s="52" t="s">
        <v>3008</v>
      </c>
      <c r="R73" s="146"/>
      <c r="S73" s="146"/>
      <c r="T73" s="146" t="s">
        <v>71</v>
      </c>
      <c r="U73" s="146"/>
      <c r="V73" s="146" t="s">
        <v>75</v>
      </c>
      <c r="W73" s="146" t="s">
        <v>73</v>
      </c>
      <c r="X73" s="146"/>
      <c r="Y73" s="146"/>
      <c r="Z73" s="146"/>
      <c r="AA73" s="146"/>
      <c r="AB73" s="52" t="s">
        <v>187</v>
      </c>
      <c r="AC73" s="52" t="s">
        <v>3059</v>
      </c>
      <c r="AD73" s="44"/>
      <c r="AE73" s="44"/>
      <c r="AF73" s="44"/>
      <c r="AG73" s="44"/>
      <c r="AH73" s="44"/>
      <c r="AI73" s="44"/>
      <c r="AJ73" s="44"/>
      <c r="AK73" s="44"/>
      <c r="AL73" s="44"/>
      <c r="AM73" s="73" t="s">
        <v>3060</v>
      </c>
      <c r="AN73" s="52" t="s">
        <v>2627</v>
      </c>
      <c r="AO73" s="195" t="s">
        <v>99</v>
      </c>
      <c r="AP73" s="195" t="s">
        <v>68</v>
      </c>
      <c r="AQ73" s="195" t="s">
        <v>3061</v>
      </c>
      <c r="AR73" s="148" t="s">
        <v>3062</v>
      </c>
      <c r="AS73" s="195" t="s">
        <v>116</v>
      </c>
      <c r="AT73" s="498">
        <v>0</v>
      </c>
      <c r="AU73" s="498">
        <v>0</v>
      </c>
      <c r="AV73" s="498">
        <v>0</v>
      </c>
      <c r="AW73" s="498">
        <v>74970</v>
      </c>
      <c r="AX73" s="498">
        <v>74970</v>
      </c>
      <c r="AY73" s="498">
        <v>74970</v>
      </c>
      <c r="AZ73" s="499" t="s">
        <v>134</v>
      </c>
      <c r="BA73" s="253"/>
    </row>
    <row r="74" spans="1:69" ht="140.25" hidden="1">
      <c r="A74" s="191">
        <v>601</v>
      </c>
      <c r="B74" s="45" t="s">
        <v>3006</v>
      </c>
      <c r="C74" s="187">
        <v>401000054</v>
      </c>
      <c r="D74" s="154" t="s">
        <v>3058</v>
      </c>
      <c r="E74" s="144" t="s">
        <v>244</v>
      </c>
      <c r="F74" s="145"/>
      <c r="G74" s="145"/>
      <c r="H74" s="146">
        <v>3</v>
      </c>
      <c r="I74" s="145"/>
      <c r="J74" s="146">
        <v>16</v>
      </c>
      <c r="K74" s="146">
        <v>1</v>
      </c>
      <c r="L74" s="146">
        <v>34</v>
      </c>
      <c r="M74" s="463"/>
      <c r="N74" s="463"/>
      <c r="O74" s="463"/>
      <c r="P74" s="52" t="s">
        <v>186</v>
      </c>
      <c r="Q74" s="52" t="s">
        <v>3008</v>
      </c>
      <c r="R74" s="146"/>
      <c r="S74" s="146"/>
      <c r="T74" s="146" t="s">
        <v>71</v>
      </c>
      <c r="U74" s="146"/>
      <c r="V74" s="146" t="s">
        <v>75</v>
      </c>
      <c r="W74" s="146" t="s">
        <v>73</v>
      </c>
      <c r="X74" s="146"/>
      <c r="Y74" s="146"/>
      <c r="Z74" s="146"/>
      <c r="AA74" s="146"/>
      <c r="AB74" s="52" t="s">
        <v>187</v>
      </c>
      <c r="AC74" s="52" t="s">
        <v>3059</v>
      </c>
      <c r="AD74" s="44"/>
      <c r="AE74" s="44"/>
      <c r="AF74" s="44"/>
      <c r="AG74" s="44"/>
      <c r="AH74" s="44"/>
      <c r="AI74" s="44"/>
      <c r="AJ74" s="44"/>
      <c r="AK74" s="44"/>
      <c r="AL74" s="44"/>
      <c r="AM74" s="73" t="s">
        <v>3060</v>
      </c>
      <c r="AN74" s="52" t="s">
        <v>2627</v>
      </c>
      <c r="AO74" s="195" t="s">
        <v>99</v>
      </c>
      <c r="AP74" s="195" t="s">
        <v>68</v>
      </c>
      <c r="AQ74" s="195">
        <v>1520220370</v>
      </c>
      <c r="AR74" s="148" t="s">
        <v>3062</v>
      </c>
      <c r="AS74" s="195" t="s">
        <v>116</v>
      </c>
      <c r="AT74" s="498">
        <v>13500</v>
      </c>
      <c r="AU74" s="498">
        <v>13500</v>
      </c>
      <c r="AV74" s="498" t="s">
        <v>2776</v>
      </c>
      <c r="AW74" s="498" t="s">
        <v>2776</v>
      </c>
      <c r="AX74" s="498" t="s">
        <v>2776</v>
      </c>
      <c r="AY74" s="498" t="s">
        <v>2776</v>
      </c>
      <c r="AZ74" s="60" t="s">
        <v>134</v>
      </c>
      <c r="BA74" s="3" t="s">
        <v>3018</v>
      </c>
    </row>
    <row r="75" spans="1:69" s="253" customFormat="1" ht="140.25" hidden="1">
      <c r="A75" s="191">
        <v>601</v>
      </c>
      <c r="B75" s="45" t="s">
        <v>3006</v>
      </c>
      <c r="C75" s="187">
        <v>401000054</v>
      </c>
      <c r="D75" s="154" t="s">
        <v>3058</v>
      </c>
      <c r="E75" s="144" t="s">
        <v>244</v>
      </c>
      <c r="F75" s="145"/>
      <c r="G75" s="145"/>
      <c r="H75" s="146">
        <v>3</v>
      </c>
      <c r="I75" s="145"/>
      <c r="J75" s="146">
        <v>16</v>
      </c>
      <c r="K75" s="146">
        <v>1</v>
      </c>
      <c r="L75" s="146">
        <v>34</v>
      </c>
      <c r="M75" s="463"/>
      <c r="N75" s="463"/>
      <c r="O75" s="463"/>
      <c r="P75" s="52" t="s">
        <v>186</v>
      </c>
      <c r="Q75" s="52" t="s">
        <v>3008</v>
      </c>
      <c r="R75" s="146"/>
      <c r="S75" s="146"/>
      <c r="T75" s="146" t="s">
        <v>71</v>
      </c>
      <c r="U75" s="146"/>
      <c r="V75" s="146" t="s">
        <v>75</v>
      </c>
      <c r="W75" s="146" t="s">
        <v>73</v>
      </c>
      <c r="X75" s="146"/>
      <c r="Y75" s="146"/>
      <c r="Z75" s="146"/>
      <c r="AA75" s="146"/>
      <c r="AB75" s="52" t="s">
        <v>187</v>
      </c>
      <c r="AC75" s="52" t="s">
        <v>3059</v>
      </c>
      <c r="AD75" s="44"/>
      <c r="AE75" s="44"/>
      <c r="AF75" s="44"/>
      <c r="AG75" s="44"/>
      <c r="AH75" s="44"/>
      <c r="AI75" s="44"/>
      <c r="AJ75" s="44"/>
      <c r="AK75" s="44"/>
      <c r="AL75" s="44"/>
      <c r="AM75" s="73" t="s">
        <v>3060</v>
      </c>
      <c r="AN75" s="52" t="s">
        <v>2627</v>
      </c>
      <c r="AO75" s="195" t="s">
        <v>99</v>
      </c>
      <c r="AP75" s="195" t="s">
        <v>68</v>
      </c>
      <c r="AQ75" s="195" t="s">
        <v>391</v>
      </c>
      <c r="AR75" s="148" t="s">
        <v>3062</v>
      </c>
      <c r="AS75" s="195" t="s">
        <v>116</v>
      </c>
      <c r="AT75" s="498">
        <v>0</v>
      </c>
      <c r="AU75" s="498">
        <v>0</v>
      </c>
      <c r="AV75" s="498">
        <v>13500</v>
      </c>
      <c r="AW75" s="498">
        <v>13500</v>
      </c>
      <c r="AX75" s="498">
        <v>13500</v>
      </c>
      <c r="AY75" s="498">
        <v>13500</v>
      </c>
      <c r="AZ75" s="499" t="s">
        <v>134</v>
      </c>
      <c r="BD75" s="275"/>
      <c r="BE75" s="249"/>
      <c r="BF75" s="250"/>
      <c r="BG75" s="250"/>
      <c r="BH75" s="251"/>
      <c r="BI75" s="251"/>
      <c r="BJ75" s="251"/>
      <c r="BK75" s="251"/>
      <c r="BL75" s="251"/>
      <c r="BM75" s="251"/>
      <c r="BN75" s="251"/>
      <c r="BO75" s="251"/>
      <c r="BP75" s="252"/>
      <c r="BQ75" s="13"/>
    </row>
    <row r="76" spans="1:69" ht="140.25" hidden="1">
      <c r="A76" s="191">
        <v>601</v>
      </c>
      <c r="B76" s="45" t="s">
        <v>3006</v>
      </c>
      <c r="C76" s="187">
        <v>401000054</v>
      </c>
      <c r="D76" s="154" t="s">
        <v>3058</v>
      </c>
      <c r="E76" s="144" t="s">
        <v>244</v>
      </c>
      <c r="F76" s="145"/>
      <c r="G76" s="145"/>
      <c r="H76" s="146">
        <v>3</v>
      </c>
      <c r="I76" s="145"/>
      <c r="J76" s="146">
        <v>16</v>
      </c>
      <c r="K76" s="146">
        <v>1</v>
      </c>
      <c r="L76" s="146">
        <v>34</v>
      </c>
      <c r="M76" s="463"/>
      <c r="N76" s="463"/>
      <c r="O76" s="463"/>
      <c r="P76" s="52" t="s">
        <v>186</v>
      </c>
      <c r="Q76" s="52" t="s">
        <v>3008</v>
      </c>
      <c r="R76" s="146"/>
      <c r="S76" s="146"/>
      <c r="T76" s="146" t="s">
        <v>71</v>
      </c>
      <c r="U76" s="146"/>
      <c r="V76" s="146" t="s">
        <v>75</v>
      </c>
      <c r="W76" s="146" t="s">
        <v>73</v>
      </c>
      <c r="X76" s="146"/>
      <c r="Y76" s="146"/>
      <c r="Z76" s="146"/>
      <c r="AA76" s="146"/>
      <c r="AB76" s="52" t="s">
        <v>187</v>
      </c>
      <c r="AC76" s="52" t="s">
        <v>3059</v>
      </c>
      <c r="AD76" s="44"/>
      <c r="AE76" s="44"/>
      <c r="AF76" s="44"/>
      <c r="AG76" s="44"/>
      <c r="AH76" s="44"/>
      <c r="AI76" s="44"/>
      <c r="AJ76" s="44"/>
      <c r="AK76" s="44"/>
      <c r="AL76" s="44"/>
      <c r="AM76" s="73" t="s">
        <v>3060</v>
      </c>
      <c r="AN76" s="52" t="s">
        <v>2627</v>
      </c>
      <c r="AO76" s="195" t="s">
        <v>99</v>
      </c>
      <c r="AP76" s="195" t="s">
        <v>68</v>
      </c>
      <c r="AQ76" s="195">
        <v>1520320370</v>
      </c>
      <c r="AR76" s="148" t="s">
        <v>392</v>
      </c>
      <c r="AS76" s="195" t="s">
        <v>116</v>
      </c>
      <c r="AT76" s="498">
        <v>260095</v>
      </c>
      <c r="AU76" s="498">
        <v>260095</v>
      </c>
      <c r="AV76" s="498" t="s">
        <v>2776</v>
      </c>
      <c r="AW76" s="498" t="s">
        <v>2776</v>
      </c>
      <c r="AX76" s="498" t="s">
        <v>2776</v>
      </c>
      <c r="AY76" s="498" t="s">
        <v>2776</v>
      </c>
      <c r="AZ76" s="60" t="s">
        <v>134</v>
      </c>
      <c r="BA76" s="3" t="s">
        <v>3018</v>
      </c>
    </row>
    <row r="77" spans="1:69" s="253" customFormat="1" ht="140.25" hidden="1">
      <c r="A77" s="191">
        <v>601</v>
      </c>
      <c r="B77" s="45" t="s">
        <v>3006</v>
      </c>
      <c r="C77" s="187">
        <v>401000054</v>
      </c>
      <c r="D77" s="154" t="s">
        <v>3058</v>
      </c>
      <c r="E77" s="144" t="s">
        <v>244</v>
      </c>
      <c r="F77" s="145"/>
      <c r="G77" s="145"/>
      <c r="H77" s="146">
        <v>3</v>
      </c>
      <c r="I77" s="145"/>
      <c r="J77" s="146">
        <v>16</v>
      </c>
      <c r="K77" s="146">
        <v>1</v>
      </c>
      <c r="L77" s="146">
        <v>34</v>
      </c>
      <c r="M77" s="463"/>
      <c r="N77" s="463"/>
      <c r="O77" s="463"/>
      <c r="P77" s="52" t="s">
        <v>186</v>
      </c>
      <c r="Q77" s="52" t="s">
        <v>3008</v>
      </c>
      <c r="R77" s="146"/>
      <c r="S77" s="146"/>
      <c r="T77" s="146" t="s">
        <v>71</v>
      </c>
      <c r="U77" s="146"/>
      <c r="V77" s="146" t="s">
        <v>75</v>
      </c>
      <c r="W77" s="146" t="s">
        <v>73</v>
      </c>
      <c r="X77" s="146"/>
      <c r="Y77" s="146"/>
      <c r="Z77" s="146"/>
      <c r="AA77" s="146"/>
      <c r="AB77" s="52" t="s">
        <v>187</v>
      </c>
      <c r="AC77" s="52" t="s">
        <v>3059</v>
      </c>
      <c r="AD77" s="44"/>
      <c r="AE77" s="44"/>
      <c r="AF77" s="44"/>
      <c r="AG77" s="44"/>
      <c r="AH77" s="44"/>
      <c r="AI77" s="44"/>
      <c r="AJ77" s="44"/>
      <c r="AK77" s="44"/>
      <c r="AL77" s="44"/>
      <c r="AM77" s="73" t="s">
        <v>3060</v>
      </c>
      <c r="AN77" s="52" t="s">
        <v>2627</v>
      </c>
      <c r="AO77" s="195" t="s">
        <v>99</v>
      </c>
      <c r="AP77" s="195" t="s">
        <v>68</v>
      </c>
      <c r="AQ77" s="195" t="s">
        <v>3063</v>
      </c>
      <c r="AR77" s="148" t="s">
        <v>392</v>
      </c>
      <c r="AS77" s="195" t="s">
        <v>116</v>
      </c>
      <c r="AT77" s="498">
        <v>0</v>
      </c>
      <c r="AU77" s="498">
        <v>0</v>
      </c>
      <c r="AV77" s="498">
        <v>202800</v>
      </c>
      <c r="AW77" s="498">
        <v>262800</v>
      </c>
      <c r="AX77" s="498">
        <v>262800</v>
      </c>
      <c r="AY77" s="498">
        <v>262800</v>
      </c>
      <c r="AZ77" s="499" t="s">
        <v>134</v>
      </c>
      <c r="BD77" s="275"/>
      <c r="BE77" s="249"/>
      <c r="BF77" s="250"/>
      <c r="BG77" s="250"/>
      <c r="BH77" s="251"/>
      <c r="BI77" s="251"/>
      <c r="BJ77" s="251"/>
      <c r="BK77" s="251"/>
      <c r="BL77" s="251"/>
      <c r="BM77" s="251"/>
      <c r="BN77" s="251"/>
      <c r="BO77" s="251"/>
      <c r="BP77" s="252"/>
      <c r="BQ77" s="13"/>
    </row>
    <row r="78" spans="1:69" ht="127.5" hidden="1">
      <c r="A78" s="191">
        <v>601</v>
      </c>
      <c r="B78" s="45" t="s">
        <v>3006</v>
      </c>
      <c r="C78" s="187">
        <v>401000056</v>
      </c>
      <c r="D78" s="154" t="s">
        <v>3064</v>
      </c>
      <c r="E78" s="144" t="s">
        <v>244</v>
      </c>
      <c r="F78" s="145"/>
      <c r="G78" s="145"/>
      <c r="H78" s="146">
        <v>3</v>
      </c>
      <c r="I78" s="145"/>
      <c r="J78" s="146">
        <v>16</v>
      </c>
      <c r="K78" s="146">
        <v>1</v>
      </c>
      <c r="L78" s="146">
        <v>37</v>
      </c>
      <c r="M78" s="463"/>
      <c r="N78" s="463"/>
      <c r="O78" s="463"/>
      <c r="P78" s="52" t="s">
        <v>186</v>
      </c>
      <c r="Q78" s="52" t="s">
        <v>3008</v>
      </c>
      <c r="R78" s="146"/>
      <c r="S78" s="146"/>
      <c r="T78" s="146" t="s">
        <v>71</v>
      </c>
      <c r="U78" s="146"/>
      <c r="V78" s="146" t="s">
        <v>75</v>
      </c>
      <c r="W78" s="146" t="s">
        <v>73</v>
      </c>
      <c r="X78" s="146"/>
      <c r="Y78" s="146"/>
      <c r="Z78" s="146"/>
      <c r="AA78" s="146"/>
      <c r="AB78" s="52" t="s">
        <v>187</v>
      </c>
      <c r="AC78" s="52" t="s">
        <v>3009</v>
      </c>
      <c r="AD78" s="44"/>
      <c r="AE78" s="44"/>
      <c r="AF78" s="44"/>
      <c r="AG78" s="44"/>
      <c r="AH78" s="44"/>
      <c r="AI78" s="44"/>
      <c r="AJ78" s="44"/>
      <c r="AK78" s="44"/>
      <c r="AL78" s="44"/>
      <c r="AM78" s="73" t="s">
        <v>3065</v>
      </c>
      <c r="AN78" s="52" t="s">
        <v>2627</v>
      </c>
      <c r="AO78" s="195" t="s">
        <v>99</v>
      </c>
      <c r="AP78" s="195" t="s">
        <v>68</v>
      </c>
      <c r="AQ78" s="195">
        <v>1530320100</v>
      </c>
      <c r="AR78" s="148" t="s">
        <v>3066</v>
      </c>
      <c r="AS78" s="195" t="s">
        <v>745</v>
      </c>
      <c r="AT78" s="498">
        <v>500000</v>
      </c>
      <c r="AU78" s="498">
        <v>500000</v>
      </c>
      <c r="AV78" s="498" t="s">
        <v>2776</v>
      </c>
      <c r="AW78" s="498" t="s">
        <v>2776</v>
      </c>
      <c r="AX78" s="498" t="s">
        <v>2776</v>
      </c>
      <c r="AY78" s="498" t="s">
        <v>2776</v>
      </c>
      <c r="AZ78" s="60" t="s">
        <v>134</v>
      </c>
      <c r="BA78" s="3" t="s">
        <v>3018</v>
      </c>
    </row>
    <row r="79" spans="1:69" ht="127.5" hidden="1">
      <c r="A79" s="191">
        <v>601</v>
      </c>
      <c r="B79" s="45" t="s">
        <v>3006</v>
      </c>
      <c r="C79" s="187">
        <v>401000056</v>
      </c>
      <c r="D79" s="154" t="s">
        <v>3064</v>
      </c>
      <c r="E79" s="144" t="s">
        <v>244</v>
      </c>
      <c r="F79" s="145"/>
      <c r="G79" s="145"/>
      <c r="H79" s="146">
        <v>3</v>
      </c>
      <c r="I79" s="145"/>
      <c r="J79" s="146">
        <v>16</v>
      </c>
      <c r="K79" s="146">
        <v>1</v>
      </c>
      <c r="L79" s="146">
        <v>37</v>
      </c>
      <c r="M79" s="463"/>
      <c r="N79" s="463"/>
      <c r="O79" s="463"/>
      <c r="P79" s="52" t="s">
        <v>186</v>
      </c>
      <c r="Q79" s="52" t="s">
        <v>3008</v>
      </c>
      <c r="R79" s="146"/>
      <c r="S79" s="146"/>
      <c r="T79" s="146" t="s">
        <v>71</v>
      </c>
      <c r="U79" s="146"/>
      <c r="V79" s="146" t="s">
        <v>75</v>
      </c>
      <c r="W79" s="146" t="s">
        <v>73</v>
      </c>
      <c r="X79" s="146"/>
      <c r="Y79" s="146"/>
      <c r="Z79" s="146"/>
      <c r="AA79" s="146"/>
      <c r="AB79" s="52" t="s">
        <v>187</v>
      </c>
      <c r="AC79" s="52" t="s">
        <v>3009</v>
      </c>
      <c r="AD79" s="44"/>
      <c r="AE79" s="44"/>
      <c r="AF79" s="44"/>
      <c r="AG79" s="44"/>
      <c r="AH79" s="44"/>
      <c r="AI79" s="44"/>
      <c r="AJ79" s="44"/>
      <c r="AK79" s="44"/>
      <c r="AL79" s="44"/>
      <c r="AM79" s="73" t="s">
        <v>3065</v>
      </c>
      <c r="AN79" s="52" t="s">
        <v>2627</v>
      </c>
      <c r="AO79" s="195" t="s">
        <v>99</v>
      </c>
      <c r="AP79" s="195" t="s">
        <v>68</v>
      </c>
      <c r="AQ79" s="195" t="s">
        <v>3067</v>
      </c>
      <c r="AR79" s="148" t="s">
        <v>3066</v>
      </c>
      <c r="AS79" s="195" t="s">
        <v>745</v>
      </c>
      <c r="AT79" s="498">
        <v>0</v>
      </c>
      <c r="AU79" s="498">
        <v>0</v>
      </c>
      <c r="AV79" s="498">
        <v>500000</v>
      </c>
      <c r="AW79" s="498">
        <v>500000</v>
      </c>
      <c r="AX79" s="498">
        <v>500000</v>
      </c>
      <c r="AY79" s="498">
        <v>500000</v>
      </c>
      <c r="AZ79" s="499" t="s">
        <v>134</v>
      </c>
      <c r="BA79" s="253"/>
      <c r="BB79" s="253"/>
      <c r="BC79" s="253"/>
    </row>
    <row r="80" spans="1:69" ht="255" hidden="1">
      <c r="A80" s="191">
        <v>601</v>
      </c>
      <c r="B80" s="45" t="s">
        <v>3006</v>
      </c>
      <c r="C80" s="187">
        <v>401000056</v>
      </c>
      <c r="D80" s="154" t="s">
        <v>3064</v>
      </c>
      <c r="E80" s="144" t="s">
        <v>244</v>
      </c>
      <c r="F80" s="145"/>
      <c r="G80" s="145"/>
      <c r="H80" s="146">
        <v>3</v>
      </c>
      <c r="I80" s="145"/>
      <c r="J80" s="146">
        <v>16</v>
      </c>
      <c r="K80" s="146">
        <v>1</v>
      </c>
      <c r="L80" s="146">
        <v>37</v>
      </c>
      <c r="M80" s="463"/>
      <c r="N80" s="463"/>
      <c r="O80" s="463"/>
      <c r="P80" s="52" t="s">
        <v>186</v>
      </c>
      <c r="Q80" s="52" t="s">
        <v>3008</v>
      </c>
      <c r="R80" s="146"/>
      <c r="S80" s="146"/>
      <c r="T80" s="146" t="s">
        <v>71</v>
      </c>
      <c r="U80" s="146"/>
      <c r="V80" s="146" t="s">
        <v>75</v>
      </c>
      <c r="W80" s="146" t="s">
        <v>73</v>
      </c>
      <c r="X80" s="146"/>
      <c r="Y80" s="146"/>
      <c r="Z80" s="146"/>
      <c r="AA80" s="146"/>
      <c r="AB80" s="52" t="s">
        <v>187</v>
      </c>
      <c r="AC80" s="52" t="s">
        <v>3068</v>
      </c>
      <c r="AD80" s="44"/>
      <c r="AE80" s="44"/>
      <c r="AF80" s="44"/>
      <c r="AG80" s="44"/>
      <c r="AH80" s="44"/>
      <c r="AI80" s="44"/>
      <c r="AJ80" s="73" t="s">
        <v>3069</v>
      </c>
      <c r="AK80" s="44"/>
      <c r="AL80" s="44"/>
      <c r="AM80" s="73"/>
      <c r="AN80" s="52" t="s">
        <v>3070</v>
      </c>
      <c r="AO80" s="195" t="s">
        <v>99</v>
      </c>
      <c r="AP80" s="195" t="s">
        <v>68</v>
      </c>
      <c r="AQ80" s="195" t="s">
        <v>3071</v>
      </c>
      <c r="AR80" s="148" t="s">
        <v>3072</v>
      </c>
      <c r="AS80" s="195" t="s">
        <v>3073</v>
      </c>
      <c r="AT80" s="498">
        <v>5852200</v>
      </c>
      <c r="AU80" s="498">
        <v>5852200</v>
      </c>
      <c r="AV80" s="498">
        <v>2852200</v>
      </c>
      <c r="AW80" s="498">
        <v>2852200</v>
      </c>
      <c r="AX80" s="498">
        <v>2852200</v>
      </c>
      <c r="AY80" s="498">
        <v>2852200</v>
      </c>
      <c r="AZ80" s="499" t="s">
        <v>134</v>
      </c>
      <c r="BA80" s="253"/>
      <c r="BB80" s="253"/>
      <c r="BC80" s="253"/>
    </row>
    <row r="81" spans="1:55" ht="102" hidden="1">
      <c r="A81" s="191">
        <v>601</v>
      </c>
      <c r="B81" s="45" t="s">
        <v>3006</v>
      </c>
      <c r="C81" s="187">
        <v>401000059</v>
      </c>
      <c r="D81" s="154" t="s">
        <v>3074</v>
      </c>
      <c r="E81" s="144" t="s">
        <v>3075</v>
      </c>
      <c r="F81" s="145"/>
      <c r="G81" s="145"/>
      <c r="H81" s="146"/>
      <c r="I81" s="145"/>
      <c r="J81" s="146">
        <v>5</v>
      </c>
      <c r="K81" s="146">
        <v>4</v>
      </c>
      <c r="L81" s="146"/>
      <c r="M81" s="463"/>
      <c r="N81" s="463"/>
      <c r="O81" s="463"/>
      <c r="P81" s="52" t="s">
        <v>3076</v>
      </c>
      <c r="Q81" s="52" t="s">
        <v>3077</v>
      </c>
      <c r="R81" s="146"/>
      <c r="S81" s="146"/>
      <c r="T81" s="146"/>
      <c r="U81" s="146"/>
      <c r="V81" s="146" t="s">
        <v>71</v>
      </c>
      <c r="W81" s="146" t="s">
        <v>1686</v>
      </c>
      <c r="X81" s="146"/>
      <c r="Y81" s="146"/>
      <c r="Z81" s="146"/>
      <c r="AA81" s="146"/>
      <c r="AB81" s="52" t="s">
        <v>3078</v>
      </c>
      <c r="AC81" s="52" t="s">
        <v>3079</v>
      </c>
      <c r="AD81" s="44"/>
      <c r="AE81" s="44"/>
      <c r="AF81" s="44"/>
      <c r="AG81" s="44"/>
      <c r="AH81" s="73"/>
      <c r="AI81" s="73"/>
      <c r="AJ81" s="73"/>
      <c r="AK81" s="44"/>
      <c r="AL81" s="44"/>
      <c r="AM81" s="73" t="s">
        <v>3080</v>
      </c>
      <c r="AN81" s="52" t="s">
        <v>3011</v>
      </c>
      <c r="AO81" s="195" t="s">
        <v>99</v>
      </c>
      <c r="AP81" s="195" t="s">
        <v>68</v>
      </c>
      <c r="AQ81" s="195">
        <v>1320120620</v>
      </c>
      <c r="AR81" s="148" t="s">
        <v>3081</v>
      </c>
      <c r="AS81" s="195" t="s">
        <v>116</v>
      </c>
      <c r="AT81" s="498">
        <v>100000</v>
      </c>
      <c r="AU81" s="498">
        <v>100000</v>
      </c>
      <c r="AV81" s="498" t="s">
        <v>2776</v>
      </c>
      <c r="AW81" s="498" t="s">
        <v>2776</v>
      </c>
      <c r="AX81" s="498" t="s">
        <v>2776</v>
      </c>
      <c r="AY81" s="498" t="s">
        <v>2776</v>
      </c>
      <c r="AZ81" s="60" t="s">
        <v>134</v>
      </c>
      <c r="BA81" s="3" t="s">
        <v>3018</v>
      </c>
    </row>
    <row r="82" spans="1:55" ht="102" hidden="1">
      <c r="A82" s="191">
        <v>601</v>
      </c>
      <c r="B82" s="45" t="s">
        <v>3006</v>
      </c>
      <c r="C82" s="187">
        <v>401000059</v>
      </c>
      <c r="D82" s="154" t="s">
        <v>3074</v>
      </c>
      <c r="E82" s="144" t="s">
        <v>3075</v>
      </c>
      <c r="F82" s="145"/>
      <c r="G82" s="145"/>
      <c r="H82" s="146"/>
      <c r="I82" s="145"/>
      <c r="J82" s="146">
        <v>5</v>
      </c>
      <c r="K82" s="146">
        <v>4</v>
      </c>
      <c r="L82" s="146"/>
      <c r="M82" s="463"/>
      <c r="N82" s="463"/>
      <c r="O82" s="463"/>
      <c r="P82" s="52" t="s">
        <v>3076</v>
      </c>
      <c r="Q82" s="52" t="s">
        <v>3077</v>
      </c>
      <c r="R82" s="146"/>
      <c r="S82" s="146"/>
      <c r="T82" s="146"/>
      <c r="U82" s="146"/>
      <c r="V82" s="146" t="s">
        <v>71</v>
      </c>
      <c r="W82" s="146" t="s">
        <v>1686</v>
      </c>
      <c r="X82" s="146"/>
      <c r="Y82" s="146"/>
      <c r="Z82" s="146"/>
      <c r="AA82" s="146"/>
      <c r="AB82" s="52" t="s">
        <v>3078</v>
      </c>
      <c r="AC82" s="52" t="s">
        <v>3079</v>
      </c>
      <c r="AD82" s="44"/>
      <c r="AE82" s="44"/>
      <c r="AF82" s="44"/>
      <c r="AG82" s="44"/>
      <c r="AH82" s="73"/>
      <c r="AI82" s="73"/>
      <c r="AJ82" s="73"/>
      <c r="AK82" s="44"/>
      <c r="AL82" s="44"/>
      <c r="AM82" s="73" t="s">
        <v>3080</v>
      </c>
      <c r="AN82" s="52" t="s">
        <v>3011</v>
      </c>
      <c r="AO82" s="195" t="s">
        <v>99</v>
      </c>
      <c r="AP82" s="195" t="s">
        <v>68</v>
      </c>
      <c r="AQ82" s="195" t="s">
        <v>3082</v>
      </c>
      <c r="AR82" s="148" t="s">
        <v>3081</v>
      </c>
      <c r="AS82" s="195" t="s">
        <v>116</v>
      </c>
      <c r="AT82" s="498">
        <v>0</v>
      </c>
      <c r="AU82" s="498">
        <v>0</v>
      </c>
      <c r="AV82" s="498">
        <v>100000</v>
      </c>
      <c r="AW82" s="498">
        <v>100000</v>
      </c>
      <c r="AX82" s="498">
        <v>100000</v>
      </c>
      <c r="AY82" s="498">
        <v>100000</v>
      </c>
      <c r="AZ82" s="499" t="s">
        <v>134</v>
      </c>
      <c r="BA82" s="253"/>
      <c r="BB82" s="253"/>
      <c r="BC82" s="253"/>
    </row>
    <row r="83" spans="1:55" ht="153" hidden="1">
      <c r="A83" s="191">
        <v>601</v>
      </c>
      <c r="B83" s="45" t="s">
        <v>3006</v>
      </c>
      <c r="C83" s="187">
        <v>402000001</v>
      </c>
      <c r="D83" s="143" t="s">
        <v>79</v>
      </c>
      <c r="E83" s="144" t="s">
        <v>3083</v>
      </c>
      <c r="F83" s="145"/>
      <c r="G83" s="145"/>
      <c r="H83" s="146">
        <v>6</v>
      </c>
      <c r="I83" s="145"/>
      <c r="J83" s="146">
        <v>23</v>
      </c>
      <c r="K83" s="146">
        <v>3</v>
      </c>
      <c r="L83" s="146"/>
      <c r="M83" s="463"/>
      <c r="N83" s="463"/>
      <c r="O83" s="463"/>
      <c r="P83" s="52" t="s">
        <v>218</v>
      </c>
      <c r="Q83" s="52" t="s">
        <v>3084</v>
      </c>
      <c r="R83" s="146"/>
      <c r="S83" s="146"/>
      <c r="T83" s="146"/>
      <c r="U83" s="146"/>
      <c r="V83" s="146">
        <v>11</v>
      </c>
      <c r="W83" s="146">
        <v>1</v>
      </c>
      <c r="X83" s="146" t="s">
        <v>69</v>
      </c>
      <c r="Y83" s="146"/>
      <c r="Z83" s="146"/>
      <c r="AA83" s="146"/>
      <c r="AB83" s="52" t="s">
        <v>3021</v>
      </c>
      <c r="AC83" s="52" t="s">
        <v>3085</v>
      </c>
      <c r="AD83" s="44"/>
      <c r="AE83" s="44"/>
      <c r="AF83" s="44"/>
      <c r="AG83" s="44"/>
      <c r="AH83" s="44"/>
      <c r="AI83" s="44"/>
      <c r="AJ83" s="44"/>
      <c r="AK83" s="44"/>
      <c r="AL83" s="44"/>
      <c r="AM83" s="73" t="s">
        <v>131</v>
      </c>
      <c r="AN83" s="52" t="s">
        <v>223</v>
      </c>
      <c r="AO83" s="195" t="s">
        <v>99</v>
      </c>
      <c r="AP83" s="195" t="s">
        <v>329</v>
      </c>
      <c r="AQ83" s="195">
        <v>7120010010</v>
      </c>
      <c r="AR83" s="148" t="s">
        <v>111</v>
      </c>
      <c r="AS83" s="195" t="s">
        <v>112</v>
      </c>
      <c r="AT83" s="498">
        <v>31912.5</v>
      </c>
      <c r="AU83" s="498">
        <v>31912.5</v>
      </c>
      <c r="AV83" s="498">
        <v>28250.41</v>
      </c>
      <c r="AW83" s="498">
        <v>31912.5</v>
      </c>
      <c r="AX83" s="498">
        <v>31912.5</v>
      </c>
      <c r="AY83" s="498">
        <v>31912.5</v>
      </c>
      <c r="AZ83" s="499" t="s">
        <v>134</v>
      </c>
      <c r="BA83" s="253"/>
      <c r="BB83" s="253"/>
      <c r="BC83" s="253"/>
    </row>
    <row r="84" spans="1:55" ht="153" hidden="1">
      <c r="A84" s="191">
        <v>601</v>
      </c>
      <c r="B84" s="45" t="s">
        <v>3006</v>
      </c>
      <c r="C84" s="187">
        <v>402000001</v>
      </c>
      <c r="D84" s="143" t="s">
        <v>79</v>
      </c>
      <c r="E84" s="144" t="s">
        <v>80</v>
      </c>
      <c r="F84" s="145"/>
      <c r="G84" s="145"/>
      <c r="H84" s="146">
        <v>6</v>
      </c>
      <c r="I84" s="145"/>
      <c r="J84" s="146">
        <v>22</v>
      </c>
      <c r="K84" s="146">
        <v>1</v>
      </c>
      <c r="L84" s="146"/>
      <c r="M84" s="463"/>
      <c r="N84" s="463"/>
      <c r="O84" s="463"/>
      <c r="P84" s="52" t="s">
        <v>218</v>
      </c>
      <c r="Q84" s="52" t="s">
        <v>3020</v>
      </c>
      <c r="R84" s="146"/>
      <c r="S84" s="146"/>
      <c r="T84" s="146"/>
      <c r="U84" s="146"/>
      <c r="V84" s="146" t="s">
        <v>90</v>
      </c>
      <c r="W84" s="146"/>
      <c r="X84" s="146"/>
      <c r="Y84" s="146"/>
      <c r="Z84" s="146"/>
      <c r="AA84" s="146"/>
      <c r="AB84" s="52" t="s">
        <v>3021</v>
      </c>
      <c r="AC84" s="52" t="s">
        <v>3022</v>
      </c>
      <c r="AD84" s="44"/>
      <c r="AE84" s="44"/>
      <c r="AF84" s="44"/>
      <c r="AG84" s="44"/>
      <c r="AH84" s="44"/>
      <c r="AI84" s="44"/>
      <c r="AJ84" s="44" t="s">
        <v>73</v>
      </c>
      <c r="AK84" s="44"/>
      <c r="AL84" s="44"/>
      <c r="AM84" s="73"/>
      <c r="AN84" s="52" t="s">
        <v>231</v>
      </c>
      <c r="AO84" s="195" t="s">
        <v>99</v>
      </c>
      <c r="AP84" s="195" t="s">
        <v>329</v>
      </c>
      <c r="AQ84" s="195">
        <v>7120010010</v>
      </c>
      <c r="AR84" s="148" t="s">
        <v>111</v>
      </c>
      <c r="AS84" s="195" t="s">
        <v>113</v>
      </c>
      <c r="AT84" s="498">
        <v>9637.5</v>
      </c>
      <c r="AU84" s="498">
        <v>9637.5</v>
      </c>
      <c r="AV84" s="498">
        <v>5345.43</v>
      </c>
      <c r="AW84" s="498">
        <v>9637.5</v>
      </c>
      <c r="AX84" s="498">
        <v>9637.5</v>
      </c>
      <c r="AY84" s="498">
        <v>9637.5</v>
      </c>
      <c r="AZ84" s="499" t="s">
        <v>134</v>
      </c>
      <c r="BA84" s="253"/>
      <c r="BB84" s="253"/>
      <c r="BC84" s="253"/>
    </row>
    <row r="85" spans="1:55" ht="153" hidden="1">
      <c r="A85" s="191">
        <v>601</v>
      </c>
      <c r="B85" s="45" t="s">
        <v>3006</v>
      </c>
      <c r="C85" s="187">
        <v>402000001</v>
      </c>
      <c r="D85" s="143" t="s">
        <v>79</v>
      </c>
      <c r="E85" s="144" t="s">
        <v>80</v>
      </c>
      <c r="F85" s="145"/>
      <c r="G85" s="145"/>
      <c r="H85" s="146">
        <v>6</v>
      </c>
      <c r="I85" s="145"/>
      <c r="J85" s="146">
        <v>22</v>
      </c>
      <c r="K85" s="146">
        <v>1</v>
      </c>
      <c r="L85" s="146"/>
      <c r="M85" s="463"/>
      <c r="N85" s="463"/>
      <c r="O85" s="463"/>
      <c r="P85" s="52" t="s">
        <v>218</v>
      </c>
      <c r="Q85" s="52" t="s">
        <v>3020</v>
      </c>
      <c r="R85" s="146"/>
      <c r="S85" s="146"/>
      <c r="T85" s="146"/>
      <c r="U85" s="146"/>
      <c r="V85" s="146" t="s">
        <v>90</v>
      </c>
      <c r="W85" s="146"/>
      <c r="X85" s="146"/>
      <c r="Y85" s="146"/>
      <c r="Z85" s="146"/>
      <c r="AA85" s="146"/>
      <c r="AB85" s="52" t="s">
        <v>3021</v>
      </c>
      <c r="AC85" s="52" t="s">
        <v>3022</v>
      </c>
      <c r="AD85" s="44"/>
      <c r="AE85" s="44"/>
      <c r="AF85" s="44"/>
      <c r="AG85" s="44"/>
      <c r="AH85" s="44"/>
      <c r="AI85" s="44"/>
      <c r="AJ85" s="44" t="s">
        <v>73</v>
      </c>
      <c r="AK85" s="44"/>
      <c r="AL85" s="44"/>
      <c r="AM85" s="73"/>
      <c r="AN85" s="52" t="s">
        <v>231</v>
      </c>
      <c r="AO85" s="195" t="s">
        <v>99</v>
      </c>
      <c r="AP85" s="195" t="s">
        <v>430</v>
      </c>
      <c r="AQ85" s="195">
        <v>7110010010</v>
      </c>
      <c r="AR85" s="148" t="s">
        <v>111</v>
      </c>
      <c r="AS85" s="195" t="s">
        <v>112</v>
      </c>
      <c r="AT85" s="498">
        <v>102120</v>
      </c>
      <c r="AU85" s="498">
        <v>102120</v>
      </c>
      <c r="AV85" s="469">
        <v>102120</v>
      </c>
      <c r="AW85" s="469">
        <v>102120</v>
      </c>
      <c r="AX85" s="469">
        <v>102120</v>
      </c>
      <c r="AY85" s="469">
        <v>102120</v>
      </c>
      <c r="AZ85" s="60" t="s">
        <v>134</v>
      </c>
    </row>
    <row r="86" spans="1:55" ht="242.25" hidden="1">
      <c r="A86" s="191">
        <v>601</v>
      </c>
      <c r="B86" s="45" t="s">
        <v>3006</v>
      </c>
      <c r="C86" s="187">
        <v>402000001</v>
      </c>
      <c r="D86" s="143" t="s">
        <v>79</v>
      </c>
      <c r="E86" s="144" t="s">
        <v>80</v>
      </c>
      <c r="F86" s="145"/>
      <c r="G86" s="145"/>
      <c r="H86" s="146">
        <v>6</v>
      </c>
      <c r="I86" s="145"/>
      <c r="J86" s="146">
        <v>23</v>
      </c>
      <c r="K86" s="146">
        <v>3</v>
      </c>
      <c r="L86" s="146"/>
      <c r="M86" s="463"/>
      <c r="N86" s="463"/>
      <c r="O86" s="463"/>
      <c r="P86" s="52" t="s">
        <v>218</v>
      </c>
      <c r="Q86" s="52" t="s">
        <v>3020</v>
      </c>
      <c r="R86" s="146"/>
      <c r="S86" s="146"/>
      <c r="T86" s="146"/>
      <c r="U86" s="146"/>
      <c r="V86" s="146">
        <v>11</v>
      </c>
      <c r="W86" s="146">
        <v>1</v>
      </c>
      <c r="X86" s="146" t="s">
        <v>69</v>
      </c>
      <c r="Y86" s="146"/>
      <c r="Z86" s="146"/>
      <c r="AA86" s="146"/>
      <c r="AB86" s="52" t="s">
        <v>3021</v>
      </c>
      <c r="AC86" s="52" t="s">
        <v>3086</v>
      </c>
      <c r="AD86" s="44"/>
      <c r="AE86" s="44"/>
      <c r="AF86" s="44"/>
      <c r="AG86" s="44"/>
      <c r="AH86" s="44"/>
      <c r="AI86" s="44"/>
      <c r="AJ86" s="73" t="s">
        <v>3087</v>
      </c>
      <c r="AK86" s="44"/>
      <c r="AL86" s="44"/>
      <c r="AM86" s="73" t="s">
        <v>131</v>
      </c>
      <c r="AN86" s="52" t="s">
        <v>3088</v>
      </c>
      <c r="AO86" s="195" t="s">
        <v>99</v>
      </c>
      <c r="AP86" s="195" t="s">
        <v>430</v>
      </c>
      <c r="AQ86" s="195">
        <v>7110010010</v>
      </c>
      <c r="AR86" s="148" t="s">
        <v>111</v>
      </c>
      <c r="AS86" s="195" t="s">
        <v>112</v>
      </c>
      <c r="AT86" s="498">
        <v>2813206.16</v>
      </c>
      <c r="AU86" s="498">
        <v>2813206.16</v>
      </c>
      <c r="AV86" s="469">
        <v>3618232</v>
      </c>
      <c r="AW86" s="469">
        <v>3609722</v>
      </c>
      <c r="AX86" s="469">
        <v>3609718.5</v>
      </c>
      <c r="AY86" s="469">
        <v>3609718.5</v>
      </c>
      <c r="AZ86" s="60" t="s">
        <v>134</v>
      </c>
    </row>
    <row r="87" spans="1:55" ht="153" hidden="1">
      <c r="A87" s="191">
        <v>601</v>
      </c>
      <c r="B87" s="45" t="s">
        <v>3006</v>
      </c>
      <c r="C87" s="187">
        <v>402000001</v>
      </c>
      <c r="D87" s="143" t="s">
        <v>79</v>
      </c>
      <c r="E87" s="144" t="s">
        <v>80</v>
      </c>
      <c r="F87" s="145"/>
      <c r="G87" s="145"/>
      <c r="H87" s="146">
        <v>6</v>
      </c>
      <c r="I87" s="145"/>
      <c r="J87" s="146">
        <v>22</v>
      </c>
      <c r="K87" s="146">
        <v>1</v>
      </c>
      <c r="L87" s="146"/>
      <c r="M87" s="463"/>
      <c r="N87" s="463"/>
      <c r="O87" s="463"/>
      <c r="P87" s="52" t="s">
        <v>218</v>
      </c>
      <c r="Q87" s="52" t="s">
        <v>3020</v>
      </c>
      <c r="R87" s="146"/>
      <c r="S87" s="146"/>
      <c r="T87" s="146"/>
      <c r="U87" s="146"/>
      <c r="V87" s="146" t="s">
        <v>90</v>
      </c>
      <c r="W87" s="146"/>
      <c r="X87" s="146"/>
      <c r="Y87" s="146"/>
      <c r="Z87" s="146"/>
      <c r="AA87" s="146"/>
      <c r="AB87" s="52" t="s">
        <v>3021</v>
      </c>
      <c r="AC87" s="52" t="s">
        <v>3022</v>
      </c>
      <c r="AD87" s="44"/>
      <c r="AE87" s="44"/>
      <c r="AF87" s="44"/>
      <c r="AG87" s="44"/>
      <c r="AH87" s="44"/>
      <c r="AI87" s="44"/>
      <c r="AJ87" s="44" t="s">
        <v>73</v>
      </c>
      <c r="AK87" s="44"/>
      <c r="AL87" s="44"/>
      <c r="AM87" s="73"/>
      <c r="AN87" s="52" t="s">
        <v>231</v>
      </c>
      <c r="AO87" s="195" t="s">
        <v>99</v>
      </c>
      <c r="AP87" s="195" t="s">
        <v>430</v>
      </c>
      <c r="AQ87" s="195">
        <v>7110010010</v>
      </c>
      <c r="AR87" s="148" t="s">
        <v>111</v>
      </c>
      <c r="AS87" s="195" t="s">
        <v>113</v>
      </c>
      <c r="AT87" s="498">
        <v>30840</v>
      </c>
      <c r="AU87" s="498">
        <v>30840</v>
      </c>
      <c r="AV87" s="469">
        <v>30840</v>
      </c>
      <c r="AW87" s="469">
        <v>30840</v>
      </c>
      <c r="AX87" s="469">
        <v>30840</v>
      </c>
      <c r="AY87" s="469">
        <v>30840</v>
      </c>
      <c r="AZ87" s="60" t="s">
        <v>134</v>
      </c>
    </row>
    <row r="88" spans="1:55" ht="153" hidden="1">
      <c r="A88" s="191">
        <v>601</v>
      </c>
      <c r="B88" s="45" t="s">
        <v>3006</v>
      </c>
      <c r="C88" s="187">
        <v>402000001</v>
      </c>
      <c r="D88" s="143" t="s">
        <v>79</v>
      </c>
      <c r="E88" s="144" t="s">
        <v>80</v>
      </c>
      <c r="F88" s="145"/>
      <c r="G88" s="145"/>
      <c r="H88" s="146">
        <v>6</v>
      </c>
      <c r="I88" s="145"/>
      <c r="J88" s="146">
        <v>22</v>
      </c>
      <c r="K88" s="146">
        <v>1</v>
      </c>
      <c r="L88" s="146"/>
      <c r="M88" s="463"/>
      <c r="N88" s="463"/>
      <c r="O88" s="463"/>
      <c r="P88" s="52" t="s">
        <v>218</v>
      </c>
      <c r="Q88" s="52" t="s">
        <v>3020</v>
      </c>
      <c r="R88" s="146"/>
      <c r="S88" s="146"/>
      <c r="T88" s="146"/>
      <c r="U88" s="146"/>
      <c r="V88" s="146" t="s">
        <v>3089</v>
      </c>
      <c r="W88" s="146"/>
      <c r="X88" s="146"/>
      <c r="Y88" s="146"/>
      <c r="Z88" s="146"/>
      <c r="AA88" s="146"/>
      <c r="AB88" s="52" t="s">
        <v>3021</v>
      </c>
      <c r="AC88" s="52" t="s">
        <v>3022</v>
      </c>
      <c r="AD88" s="44"/>
      <c r="AE88" s="44"/>
      <c r="AF88" s="44"/>
      <c r="AG88" s="44"/>
      <c r="AH88" s="44"/>
      <c r="AI88" s="44"/>
      <c r="AJ88" s="44" t="s">
        <v>73</v>
      </c>
      <c r="AK88" s="44"/>
      <c r="AL88" s="44"/>
      <c r="AM88" s="73"/>
      <c r="AN88" s="52" t="s">
        <v>231</v>
      </c>
      <c r="AO88" s="195" t="s">
        <v>99</v>
      </c>
      <c r="AP88" s="195" t="s">
        <v>430</v>
      </c>
      <c r="AQ88" s="195">
        <v>7110010010</v>
      </c>
      <c r="AR88" s="148" t="s">
        <v>111</v>
      </c>
      <c r="AS88" s="195" t="s">
        <v>113</v>
      </c>
      <c r="AT88" s="498">
        <v>617834.79</v>
      </c>
      <c r="AU88" s="498">
        <v>617834.79</v>
      </c>
      <c r="AV88" s="469">
        <v>663708</v>
      </c>
      <c r="AW88" s="469">
        <v>661138</v>
      </c>
      <c r="AX88" s="469">
        <v>661138</v>
      </c>
      <c r="AY88" s="469">
        <v>661138</v>
      </c>
      <c r="AZ88" s="60" t="s">
        <v>134</v>
      </c>
    </row>
    <row r="89" spans="1:55" ht="153" hidden="1">
      <c r="A89" s="191">
        <v>601</v>
      </c>
      <c r="B89" s="45" t="s">
        <v>3006</v>
      </c>
      <c r="C89" s="187">
        <v>402000001</v>
      </c>
      <c r="D89" s="143" t="s">
        <v>79</v>
      </c>
      <c r="E89" s="144" t="s">
        <v>244</v>
      </c>
      <c r="F89" s="145"/>
      <c r="G89" s="145"/>
      <c r="H89" s="146">
        <v>3</v>
      </c>
      <c r="I89" s="145"/>
      <c r="J89" s="146">
        <v>17</v>
      </c>
      <c r="K89" s="146">
        <v>1</v>
      </c>
      <c r="L89" s="146">
        <v>15</v>
      </c>
      <c r="M89" s="463"/>
      <c r="N89" s="463"/>
      <c r="O89" s="463"/>
      <c r="P89" s="52" t="s">
        <v>186</v>
      </c>
      <c r="Q89" s="52" t="s">
        <v>3008</v>
      </c>
      <c r="R89" s="146"/>
      <c r="S89" s="146"/>
      <c r="T89" s="146"/>
      <c r="U89" s="146"/>
      <c r="V89" s="146">
        <v>9</v>
      </c>
      <c r="W89" s="146">
        <v>1</v>
      </c>
      <c r="X89" s="146"/>
      <c r="Y89" s="146"/>
      <c r="Z89" s="146"/>
      <c r="AA89" s="146"/>
      <c r="AB89" s="52" t="s">
        <v>187</v>
      </c>
      <c r="AC89" s="52" t="s">
        <v>3090</v>
      </c>
      <c r="AD89" s="44"/>
      <c r="AE89" s="44"/>
      <c r="AF89" s="44"/>
      <c r="AG89" s="44"/>
      <c r="AH89" s="44"/>
      <c r="AI89" s="44"/>
      <c r="AJ89" s="44"/>
      <c r="AK89" s="73"/>
      <c r="AL89" s="44"/>
      <c r="AM89" s="73" t="s">
        <v>3091</v>
      </c>
      <c r="AN89" s="52" t="s">
        <v>231</v>
      </c>
      <c r="AO89" s="195" t="s">
        <v>99</v>
      </c>
      <c r="AP89" s="195" t="s">
        <v>430</v>
      </c>
      <c r="AQ89" s="195">
        <v>7110010010</v>
      </c>
      <c r="AR89" s="148" t="s">
        <v>111</v>
      </c>
      <c r="AS89" s="195" t="s">
        <v>116</v>
      </c>
      <c r="AT89" s="498">
        <v>100000</v>
      </c>
      <c r="AU89" s="498">
        <v>100000</v>
      </c>
      <c r="AV89" s="469">
        <v>100000</v>
      </c>
      <c r="AW89" s="498">
        <v>100000</v>
      </c>
      <c r="AX89" s="498">
        <v>100000</v>
      </c>
      <c r="AY89" s="498">
        <v>100000</v>
      </c>
      <c r="AZ89" s="499" t="s">
        <v>134</v>
      </c>
      <c r="BA89" s="253"/>
    </row>
    <row r="90" spans="1:55" ht="153" hidden="1">
      <c r="A90" s="191">
        <v>601</v>
      </c>
      <c r="B90" s="45" t="s">
        <v>3006</v>
      </c>
      <c r="C90" s="187">
        <v>402000001</v>
      </c>
      <c r="D90" s="143" t="s">
        <v>79</v>
      </c>
      <c r="E90" s="144" t="s">
        <v>244</v>
      </c>
      <c r="F90" s="145"/>
      <c r="G90" s="145"/>
      <c r="H90" s="146">
        <v>3</v>
      </c>
      <c r="I90" s="145"/>
      <c r="J90" s="146">
        <v>17</v>
      </c>
      <c r="K90" s="146">
        <v>1</v>
      </c>
      <c r="L90" s="146">
        <v>15</v>
      </c>
      <c r="M90" s="463"/>
      <c r="N90" s="463"/>
      <c r="O90" s="463"/>
      <c r="P90" s="52" t="s">
        <v>186</v>
      </c>
      <c r="Q90" s="52" t="s">
        <v>3008</v>
      </c>
      <c r="R90" s="146"/>
      <c r="S90" s="146"/>
      <c r="T90" s="146"/>
      <c r="U90" s="146"/>
      <c r="V90" s="146">
        <v>9</v>
      </c>
      <c r="W90" s="146">
        <v>1</v>
      </c>
      <c r="X90" s="146"/>
      <c r="Y90" s="146"/>
      <c r="Z90" s="146"/>
      <c r="AA90" s="146"/>
      <c r="AB90" s="52" t="s">
        <v>187</v>
      </c>
      <c r="AC90" s="52" t="s">
        <v>3090</v>
      </c>
      <c r="AD90" s="44"/>
      <c r="AE90" s="44"/>
      <c r="AF90" s="44"/>
      <c r="AG90" s="44"/>
      <c r="AH90" s="44"/>
      <c r="AI90" s="44"/>
      <c r="AJ90" s="44"/>
      <c r="AK90" s="73"/>
      <c r="AL90" s="44"/>
      <c r="AM90" s="73" t="s">
        <v>3092</v>
      </c>
      <c r="AN90" s="52" t="s">
        <v>2615</v>
      </c>
      <c r="AO90" s="195" t="s">
        <v>99</v>
      </c>
      <c r="AP90" s="195" t="s">
        <v>430</v>
      </c>
      <c r="AQ90" s="195">
        <v>7110010010</v>
      </c>
      <c r="AR90" s="148" t="s">
        <v>111</v>
      </c>
      <c r="AS90" s="195" t="s">
        <v>116</v>
      </c>
      <c r="AT90" s="498">
        <v>7292933.9000000004</v>
      </c>
      <c r="AU90" s="498">
        <v>6792933.9000000004</v>
      </c>
      <c r="AV90" s="469">
        <v>7308008.8899999997</v>
      </c>
      <c r="AW90" s="498">
        <v>7601660</v>
      </c>
      <c r="AX90" s="498">
        <v>7601660</v>
      </c>
      <c r="AY90" s="498">
        <v>7601660</v>
      </c>
      <c r="AZ90" s="499" t="s">
        <v>134</v>
      </c>
      <c r="BA90" s="253"/>
    </row>
    <row r="91" spans="1:55" ht="153" hidden="1">
      <c r="A91" s="191">
        <v>601</v>
      </c>
      <c r="B91" s="45" t="s">
        <v>3006</v>
      </c>
      <c r="C91" s="187">
        <v>402000001</v>
      </c>
      <c r="D91" s="143" t="s">
        <v>79</v>
      </c>
      <c r="E91" s="144" t="s">
        <v>244</v>
      </c>
      <c r="F91" s="145"/>
      <c r="G91" s="145"/>
      <c r="H91" s="146">
        <v>3</v>
      </c>
      <c r="I91" s="145"/>
      <c r="J91" s="146">
        <v>17</v>
      </c>
      <c r="K91" s="146">
        <v>1</v>
      </c>
      <c r="L91" s="146">
        <v>15</v>
      </c>
      <c r="M91" s="463"/>
      <c r="N91" s="463"/>
      <c r="O91" s="463"/>
      <c r="P91" s="52" t="s">
        <v>186</v>
      </c>
      <c r="Q91" s="52" t="s">
        <v>3008</v>
      </c>
      <c r="R91" s="146"/>
      <c r="S91" s="146"/>
      <c r="T91" s="146"/>
      <c r="U91" s="146"/>
      <c r="V91" s="146">
        <v>9</v>
      </c>
      <c r="W91" s="146">
        <v>1</v>
      </c>
      <c r="X91" s="146"/>
      <c r="Y91" s="146"/>
      <c r="Z91" s="146"/>
      <c r="AA91" s="146"/>
      <c r="AB91" s="52" t="s">
        <v>187</v>
      </c>
      <c r="AC91" s="52" t="s">
        <v>3090</v>
      </c>
      <c r="AD91" s="44"/>
      <c r="AE91" s="44"/>
      <c r="AF91" s="44"/>
      <c r="AG91" s="44"/>
      <c r="AH91" s="44"/>
      <c r="AI91" s="44"/>
      <c r="AJ91" s="44"/>
      <c r="AK91" s="44"/>
      <c r="AL91" s="44"/>
      <c r="AM91" s="73" t="s">
        <v>3016</v>
      </c>
      <c r="AN91" s="52" t="s">
        <v>2615</v>
      </c>
      <c r="AO91" s="195" t="s">
        <v>99</v>
      </c>
      <c r="AP91" s="195" t="s">
        <v>430</v>
      </c>
      <c r="AQ91" s="195">
        <v>7110010010</v>
      </c>
      <c r="AR91" s="148" t="s">
        <v>111</v>
      </c>
      <c r="AS91" s="195" t="s">
        <v>116</v>
      </c>
      <c r="AT91" s="498">
        <v>0</v>
      </c>
      <c r="AU91" s="498">
        <v>0</v>
      </c>
      <c r="AV91" s="498">
        <v>500000</v>
      </c>
      <c r="AW91" s="498" t="s">
        <v>2776</v>
      </c>
      <c r="AX91" s="498" t="s">
        <v>2776</v>
      </c>
      <c r="AY91" s="498" t="s">
        <v>2776</v>
      </c>
      <c r="AZ91" s="470" t="s">
        <v>228</v>
      </c>
      <c r="BA91" s="3" t="s">
        <v>3018</v>
      </c>
    </row>
    <row r="92" spans="1:55" ht="153" hidden="1">
      <c r="A92" s="191">
        <v>601</v>
      </c>
      <c r="B92" s="45" t="s">
        <v>3006</v>
      </c>
      <c r="C92" s="187">
        <v>402000001</v>
      </c>
      <c r="D92" s="143" t="s">
        <v>79</v>
      </c>
      <c r="E92" s="144" t="s">
        <v>244</v>
      </c>
      <c r="F92" s="145"/>
      <c r="G92" s="145"/>
      <c r="H92" s="146">
        <v>3</v>
      </c>
      <c r="I92" s="145"/>
      <c r="J92" s="146">
        <v>17</v>
      </c>
      <c r="K92" s="146">
        <v>1</v>
      </c>
      <c r="L92" s="146">
        <v>15</v>
      </c>
      <c r="M92" s="463"/>
      <c r="N92" s="463"/>
      <c r="O92" s="463"/>
      <c r="P92" s="52" t="s">
        <v>186</v>
      </c>
      <c r="Q92" s="52" t="s">
        <v>3008</v>
      </c>
      <c r="R92" s="146"/>
      <c r="S92" s="146"/>
      <c r="T92" s="146"/>
      <c r="U92" s="146"/>
      <c r="V92" s="146">
        <v>9</v>
      </c>
      <c r="W92" s="146">
        <v>1</v>
      </c>
      <c r="X92" s="146"/>
      <c r="Y92" s="146"/>
      <c r="Z92" s="146"/>
      <c r="AA92" s="146"/>
      <c r="AB92" s="52" t="s">
        <v>187</v>
      </c>
      <c r="AC92" s="52" t="s">
        <v>3090</v>
      </c>
      <c r="AD92" s="44"/>
      <c r="AE92" s="44"/>
      <c r="AF92" s="44"/>
      <c r="AG92" s="44"/>
      <c r="AH92" s="44"/>
      <c r="AI92" s="44"/>
      <c r="AJ92" s="44"/>
      <c r="AK92" s="44"/>
      <c r="AL92" s="44"/>
      <c r="AM92" s="73" t="s">
        <v>3016</v>
      </c>
      <c r="AN92" s="52" t="s">
        <v>2615</v>
      </c>
      <c r="AO92" s="195" t="s">
        <v>99</v>
      </c>
      <c r="AP92" s="195" t="s">
        <v>430</v>
      </c>
      <c r="AQ92" s="195">
        <v>7110010010</v>
      </c>
      <c r="AR92" s="148" t="s">
        <v>111</v>
      </c>
      <c r="AS92" s="195" t="s">
        <v>118</v>
      </c>
      <c r="AT92" s="498">
        <v>10500</v>
      </c>
      <c r="AU92" s="498">
        <v>10500</v>
      </c>
      <c r="AV92" s="498">
        <v>24000</v>
      </c>
      <c r="AW92" s="498">
        <v>24000</v>
      </c>
      <c r="AX92" s="498">
        <v>24000</v>
      </c>
      <c r="AY92" s="498">
        <v>24000</v>
      </c>
      <c r="AZ92" s="499" t="s">
        <v>134</v>
      </c>
      <c r="BA92" s="253"/>
    </row>
    <row r="93" spans="1:55" ht="153" hidden="1">
      <c r="A93" s="191">
        <v>601</v>
      </c>
      <c r="B93" s="45" t="s">
        <v>3006</v>
      </c>
      <c r="C93" s="187">
        <v>402000001</v>
      </c>
      <c r="D93" s="143" t="s">
        <v>79</v>
      </c>
      <c r="E93" s="144" t="s">
        <v>244</v>
      </c>
      <c r="F93" s="145"/>
      <c r="G93" s="145"/>
      <c r="H93" s="146">
        <v>3</v>
      </c>
      <c r="I93" s="145"/>
      <c r="J93" s="146">
        <v>17</v>
      </c>
      <c r="K93" s="146">
        <v>1</v>
      </c>
      <c r="L93" s="146">
        <v>15</v>
      </c>
      <c r="M93" s="463"/>
      <c r="N93" s="463"/>
      <c r="O93" s="463"/>
      <c r="P93" s="52" t="s">
        <v>186</v>
      </c>
      <c r="Q93" s="52" t="s">
        <v>3008</v>
      </c>
      <c r="R93" s="146"/>
      <c r="S93" s="146"/>
      <c r="T93" s="146"/>
      <c r="U93" s="146"/>
      <c r="V93" s="146">
        <v>9</v>
      </c>
      <c r="W93" s="146">
        <v>1</v>
      </c>
      <c r="X93" s="146"/>
      <c r="Y93" s="146"/>
      <c r="Z93" s="146"/>
      <c r="AA93" s="146"/>
      <c r="AB93" s="52" t="s">
        <v>187</v>
      </c>
      <c r="AC93" s="52" t="s">
        <v>3090</v>
      </c>
      <c r="AD93" s="44"/>
      <c r="AE93" s="44"/>
      <c r="AF93" s="44"/>
      <c r="AG93" s="44"/>
      <c r="AH93" s="44"/>
      <c r="AI93" s="44"/>
      <c r="AJ93" s="44"/>
      <c r="AK93" s="44"/>
      <c r="AL93" s="44"/>
      <c r="AM93" s="73" t="s">
        <v>3016</v>
      </c>
      <c r="AN93" s="52" t="s">
        <v>2615</v>
      </c>
      <c r="AO93" s="195" t="s">
        <v>99</v>
      </c>
      <c r="AP93" s="195" t="s">
        <v>430</v>
      </c>
      <c r="AQ93" s="195">
        <v>7110010010</v>
      </c>
      <c r="AR93" s="148" t="s">
        <v>111</v>
      </c>
      <c r="AS93" s="195" t="s">
        <v>119</v>
      </c>
      <c r="AT93" s="498">
        <v>135.68</v>
      </c>
      <c r="AU93" s="498">
        <v>135.68</v>
      </c>
      <c r="AV93" s="498" t="s">
        <v>2776</v>
      </c>
      <c r="AW93" s="498" t="s">
        <v>2776</v>
      </c>
      <c r="AX93" s="498" t="s">
        <v>2776</v>
      </c>
      <c r="AY93" s="498" t="s">
        <v>2776</v>
      </c>
      <c r="AZ93" s="60" t="s">
        <v>134</v>
      </c>
      <c r="BA93" s="3" t="s">
        <v>3018</v>
      </c>
    </row>
    <row r="94" spans="1:55" ht="153" hidden="1">
      <c r="A94" s="191">
        <v>601</v>
      </c>
      <c r="B94" s="45" t="s">
        <v>3006</v>
      </c>
      <c r="C94" s="187">
        <v>402000001</v>
      </c>
      <c r="D94" s="143" t="s">
        <v>79</v>
      </c>
      <c r="E94" s="144" t="s">
        <v>3093</v>
      </c>
      <c r="F94" s="145"/>
      <c r="G94" s="145"/>
      <c r="H94" s="146" t="s">
        <v>2982</v>
      </c>
      <c r="I94" s="145"/>
      <c r="J94" s="146" t="s">
        <v>3094</v>
      </c>
      <c r="K94" s="146" t="s">
        <v>3034</v>
      </c>
      <c r="L94" s="146" t="s">
        <v>733</v>
      </c>
      <c r="M94" s="463"/>
      <c r="N94" s="463"/>
      <c r="O94" s="463"/>
      <c r="P94" s="52" t="s">
        <v>3095</v>
      </c>
      <c r="Q94" s="52" t="s">
        <v>3096</v>
      </c>
      <c r="R94" s="146"/>
      <c r="S94" s="146"/>
      <c r="T94" s="146"/>
      <c r="U94" s="146"/>
      <c r="V94" s="146" t="s">
        <v>90</v>
      </c>
      <c r="W94" s="146"/>
      <c r="X94" s="146"/>
      <c r="Y94" s="146"/>
      <c r="Z94" s="146"/>
      <c r="AA94" s="146"/>
      <c r="AB94" s="52" t="s">
        <v>220</v>
      </c>
      <c r="AC94" s="52" t="s">
        <v>3097</v>
      </c>
      <c r="AD94" s="44"/>
      <c r="AE94" s="44"/>
      <c r="AF94" s="44"/>
      <c r="AG94" s="44"/>
      <c r="AH94" s="44"/>
      <c r="AI94" s="44"/>
      <c r="AJ94" s="73" t="s">
        <v>1759</v>
      </c>
      <c r="AK94" s="44"/>
      <c r="AL94" s="44"/>
      <c r="AM94" s="73"/>
      <c r="AN94" s="52" t="s">
        <v>3098</v>
      </c>
      <c r="AO94" s="195" t="s">
        <v>99</v>
      </c>
      <c r="AP94" s="195" t="s">
        <v>430</v>
      </c>
      <c r="AQ94" s="195">
        <v>7110010020</v>
      </c>
      <c r="AR94" s="148" t="s">
        <v>121</v>
      </c>
      <c r="AS94" s="195" t="s">
        <v>113</v>
      </c>
      <c r="AT94" s="498">
        <v>756127.07</v>
      </c>
      <c r="AU94" s="498">
        <v>756127.07</v>
      </c>
      <c r="AV94" s="469">
        <v>756127.07</v>
      </c>
      <c r="AW94" s="469">
        <v>756127.07</v>
      </c>
      <c r="AX94" s="469">
        <v>756127.07</v>
      </c>
      <c r="AY94" s="469">
        <v>756127.07</v>
      </c>
      <c r="AZ94" s="60" t="s">
        <v>134</v>
      </c>
    </row>
    <row r="95" spans="1:55" ht="153" hidden="1">
      <c r="A95" s="191">
        <v>601</v>
      </c>
      <c r="B95" s="45" t="s">
        <v>3006</v>
      </c>
      <c r="C95" s="187">
        <v>402000001</v>
      </c>
      <c r="D95" s="143" t="s">
        <v>79</v>
      </c>
      <c r="E95" s="144" t="s">
        <v>3093</v>
      </c>
      <c r="F95" s="145"/>
      <c r="G95" s="145"/>
      <c r="H95" s="146" t="s">
        <v>2982</v>
      </c>
      <c r="I95" s="145"/>
      <c r="J95" s="146" t="s">
        <v>3094</v>
      </c>
      <c r="K95" s="146" t="s">
        <v>3034</v>
      </c>
      <c r="L95" s="146" t="s">
        <v>733</v>
      </c>
      <c r="M95" s="463"/>
      <c r="N95" s="463"/>
      <c r="O95" s="463"/>
      <c r="P95" s="52" t="s">
        <v>3095</v>
      </c>
      <c r="Q95" s="52" t="s">
        <v>3096</v>
      </c>
      <c r="R95" s="146"/>
      <c r="S95" s="146"/>
      <c r="T95" s="146"/>
      <c r="U95" s="146"/>
      <c r="V95" s="146" t="s">
        <v>90</v>
      </c>
      <c r="W95" s="146"/>
      <c r="X95" s="146"/>
      <c r="Y95" s="146"/>
      <c r="Z95" s="146"/>
      <c r="AA95" s="146"/>
      <c r="AB95" s="52" t="s">
        <v>220</v>
      </c>
      <c r="AC95" s="52" t="s">
        <v>3097</v>
      </c>
      <c r="AD95" s="44"/>
      <c r="AE95" s="44"/>
      <c r="AF95" s="44"/>
      <c r="AG95" s="44"/>
      <c r="AH95" s="44"/>
      <c r="AI95" s="44"/>
      <c r="AJ95" s="73" t="s">
        <v>1759</v>
      </c>
      <c r="AK95" s="44"/>
      <c r="AL95" s="44"/>
      <c r="AM95" s="73"/>
      <c r="AN95" s="52" t="s">
        <v>3099</v>
      </c>
      <c r="AO95" s="195" t="s">
        <v>99</v>
      </c>
      <c r="AP95" s="195" t="s">
        <v>430</v>
      </c>
      <c r="AQ95" s="195">
        <v>7110010020</v>
      </c>
      <c r="AR95" s="148" t="s">
        <v>121</v>
      </c>
      <c r="AS95" s="195" t="s">
        <v>113</v>
      </c>
      <c r="AT95" s="498">
        <v>22020262.640000001</v>
      </c>
      <c r="AU95" s="498">
        <v>22020182.760000002</v>
      </c>
      <c r="AV95" s="469">
        <v>26683503.32</v>
      </c>
      <c r="AW95" s="469">
        <v>27056485.93</v>
      </c>
      <c r="AX95" s="469">
        <v>27056485.93</v>
      </c>
      <c r="AY95" s="469">
        <v>27056485.93</v>
      </c>
      <c r="AZ95" s="60" t="s">
        <v>134</v>
      </c>
    </row>
    <row r="96" spans="1:55" ht="153" hidden="1">
      <c r="A96" s="191">
        <v>601</v>
      </c>
      <c r="B96" s="45" t="s">
        <v>3006</v>
      </c>
      <c r="C96" s="187">
        <v>402000001</v>
      </c>
      <c r="D96" s="143" t="s">
        <v>79</v>
      </c>
      <c r="E96" s="144" t="s">
        <v>3093</v>
      </c>
      <c r="F96" s="145"/>
      <c r="G96" s="145"/>
      <c r="H96" s="146" t="s">
        <v>2982</v>
      </c>
      <c r="I96" s="145"/>
      <c r="J96" s="146" t="s">
        <v>3094</v>
      </c>
      <c r="K96" s="146" t="s">
        <v>3034</v>
      </c>
      <c r="L96" s="146" t="s">
        <v>733</v>
      </c>
      <c r="M96" s="463"/>
      <c r="N96" s="463"/>
      <c r="O96" s="463"/>
      <c r="P96" s="52" t="s">
        <v>3095</v>
      </c>
      <c r="Q96" s="52" t="s">
        <v>3096</v>
      </c>
      <c r="R96" s="146"/>
      <c r="S96" s="146"/>
      <c r="T96" s="146"/>
      <c r="U96" s="146"/>
      <c r="V96" s="146" t="s">
        <v>90</v>
      </c>
      <c r="W96" s="146"/>
      <c r="X96" s="146"/>
      <c r="Y96" s="146"/>
      <c r="Z96" s="146"/>
      <c r="AA96" s="146"/>
      <c r="AB96" s="52" t="s">
        <v>220</v>
      </c>
      <c r="AC96" s="52" t="s">
        <v>3097</v>
      </c>
      <c r="AD96" s="44"/>
      <c r="AE96" s="44"/>
      <c r="AF96" s="44"/>
      <c r="AG96" s="44"/>
      <c r="AH96" s="44"/>
      <c r="AI96" s="44"/>
      <c r="AJ96" s="73" t="s">
        <v>1759</v>
      </c>
      <c r="AK96" s="44"/>
      <c r="AL96" s="44"/>
      <c r="AM96" s="73"/>
      <c r="AN96" s="52" t="s">
        <v>3100</v>
      </c>
      <c r="AO96" s="195" t="s">
        <v>99</v>
      </c>
      <c r="AP96" s="195" t="s">
        <v>430</v>
      </c>
      <c r="AQ96" s="195">
        <v>7110010020</v>
      </c>
      <c r="AR96" s="148" t="s">
        <v>121</v>
      </c>
      <c r="AS96" s="195" t="s">
        <v>113</v>
      </c>
      <c r="AT96" s="498">
        <v>821337.52</v>
      </c>
      <c r="AU96" s="498">
        <v>821337.52</v>
      </c>
      <c r="AV96" s="498" t="s">
        <v>2776</v>
      </c>
      <c r="AW96" s="498" t="s">
        <v>2776</v>
      </c>
      <c r="AX96" s="498" t="s">
        <v>2776</v>
      </c>
      <c r="AY96" s="498" t="s">
        <v>2776</v>
      </c>
      <c r="AZ96" s="60" t="s">
        <v>134</v>
      </c>
      <c r="BA96" s="3" t="s">
        <v>3018</v>
      </c>
    </row>
    <row r="97" spans="1:54" ht="153" hidden="1">
      <c r="A97" s="191">
        <v>601</v>
      </c>
      <c r="B97" s="45" t="s">
        <v>3006</v>
      </c>
      <c r="C97" s="187">
        <v>402000001</v>
      </c>
      <c r="D97" s="143" t="s">
        <v>79</v>
      </c>
      <c r="E97" s="144" t="s">
        <v>3093</v>
      </c>
      <c r="F97" s="145"/>
      <c r="G97" s="145"/>
      <c r="H97" s="146" t="s">
        <v>2982</v>
      </c>
      <c r="I97" s="145"/>
      <c r="J97" s="146" t="s">
        <v>3094</v>
      </c>
      <c r="K97" s="146" t="s">
        <v>3034</v>
      </c>
      <c r="L97" s="146" t="s">
        <v>733</v>
      </c>
      <c r="M97" s="463"/>
      <c r="N97" s="463"/>
      <c r="O97" s="463"/>
      <c r="P97" s="52" t="s">
        <v>3101</v>
      </c>
      <c r="Q97" s="52" t="s">
        <v>3096</v>
      </c>
      <c r="R97" s="146"/>
      <c r="S97" s="146"/>
      <c r="T97" s="146"/>
      <c r="U97" s="146"/>
      <c r="V97" s="146" t="s">
        <v>90</v>
      </c>
      <c r="W97" s="146"/>
      <c r="X97" s="146"/>
      <c r="Y97" s="146"/>
      <c r="Z97" s="146"/>
      <c r="AA97" s="146"/>
      <c r="AB97" s="52" t="s">
        <v>220</v>
      </c>
      <c r="AC97" s="52" t="s">
        <v>3097</v>
      </c>
      <c r="AD97" s="44"/>
      <c r="AE97" s="44"/>
      <c r="AF97" s="44"/>
      <c r="AG97" s="44"/>
      <c r="AH97" s="44"/>
      <c r="AI97" s="44"/>
      <c r="AJ97" s="73" t="s">
        <v>1759</v>
      </c>
      <c r="AK97" s="44"/>
      <c r="AL97" s="44"/>
      <c r="AM97" s="73"/>
      <c r="AN97" s="52" t="s">
        <v>3098</v>
      </c>
      <c r="AO97" s="195" t="s">
        <v>99</v>
      </c>
      <c r="AP97" s="195" t="s">
        <v>430</v>
      </c>
      <c r="AQ97" s="195">
        <v>7110010020</v>
      </c>
      <c r="AR97" s="148" t="s">
        <v>121</v>
      </c>
      <c r="AS97" s="195" t="s">
        <v>122</v>
      </c>
      <c r="AT97" s="498">
        <v>2477.94</v>
      </c>
      <c r="AU97" s="498">
        <v>2477.94</v>
      </c>
      <c r="AV97" s="498" t="s">
        <v>2776</v>
      </c>
      <c r="AW97" s="498" t="s">
        <v>2776</v>
      </c>
      <c r="AX97" s="498" t="s">
        <v>2776</v>
      </c>
      <c r="AY97" s="498" t="s">
        <v>2776</v>
      </c>
      <c r="AZ97" s="60" t="s">
        <v>134</v>
      </c>
      <c r="BA97" s="3" t="s">
        <v>3018</v>
      </c>
    </row>
    <row r="98" spans="1:54" ht="153" hidden="1">
      <c r="A98" s="191">
        <v>601</v>
      </c>
      <c r="B98" s="45" t="s">
        <v>3006</v>
      </c>
      <c r="C98" s="187">
        <v>402000001</v>
      </c>
      <c r="D98" s="143" t="s">
        <v>79</v>
      </c>
      <c r="E98" s="144" t="s">
        <v>244</v>
      </c>
      <c r="F98" s="145"/>
      <c r="G98" s="145"/>
      <c r="H98" s="146">
        <v>3</v>
      </c>
      <c r="I98" s="145"/>
      <c r="J98" s="146">
        <v>17</v>
      </c>
      <c r="K98" s="146">
        <v>1</v>
      </c>
      <c r="L98" s="146">
        <v>3</v>
      </c>
      <c r="M98" s="463"/>
      <c r="N98" s="463"/>
      <c r="O98" s="463"/>
      <c r="P98" s="52" t="s">
        <v>186</v>
      </c>
      <c r="Q98" s="52" t="s">
        <v>245</v>
      </c>
      <c r="R98" s="146"/>
      <c r="S98" s="146"/>
      <c r="T98" s="146" t="s">
        <v>71</v>
      </c>
      <c r="U98" s="146"/>
      <c r="V98" s="146" t="s">
        <v>75</v>
      </c>
      <c r="W98" s="146" t="s">
        <v>73</v>
      </c>
      <c r="X98" s="146"/>
      <c r="Y98" s="146"/>
      <c r="Z98" s="146"/>
      <c r="AA98" s="146"/>
      <c r="AB98" s="434" t="s">
        <v>3102</v>
      </c>
      <c r="AC98" s="52" t="s">
        <v>3079</v>
      </c>
      <c r="AD98" s="44"/>
      <c r="AE98" s="44"/>
      <c r="AF98" s="44"/>
      <c r="AG98" s="44"/>
      <c r="AH98" s="73"/>
      <c r="AI98" s="44"/>
      <c r="AJ98" s="44"/>
      <c r="AK98" s="44"/>
      <c r="AL98" s="44"/>
      <c r="AM98" s="73" t="s">
        <v>3010</v>
      </c>
      <c r="AN98" s="52" t="s">
        <v>2627</v>
      </c>
      <c r="AO98" s="195" t="s">
        <v>99</v>
      </c>
      <c r="AP98" s="195" t="s">
        <v>68</v>
      </c>
      <c r="AQ98" s="195">
        <v>7110020050</v>
      </c>
      <c r="AR98" s="148" t="s">
        <v>104</v>
      </c>
      <c r="AS98" s="195" t="s">
        <v>105</v>
      </c>
      <c r="AT98" s="498">
        <v>1686052.15</v>
      </c>
      <c r="AU98" s="498">
        <v>1686052.15</v>
      </c>
      <c r="AV98" s="498">
        <v>333661.46999999997</v>
      </c>
      <c r="AW98" s="498">
        <v>200000</v>
      </c>
      <c r="AX98" s="498">
        <v>200000</v>
      </c>
      <c r="AY98" s="498">
        <v>200000</v>
      </c>
      <c r="AZ98" s="499" t="s">
        <v>134</v>
      </c>
      <c r="BA98" s="253"/>
    </row>
    <row r="99" spans="1:54" ht="153" hidden="1">
      <c r="A99" s="191">
        <v>601</v>
      </c>
      <c r="B99" s="45" t="s">
        <v>3006</v>
      </c>
      <c r="C99" s="187">
        <v>402000001</v>
      </c>
      <c r="D99" s="143" t="s">
        <v>79</v>
      </c>
      <c r="E99" s="144" t="s">
        <v>244</v>
      </c>
      <c r="F99" s="145"/>
      <c r="G99" s="145"/>
      <c r="H99" s="146">
        <v>3</v>
      </c>
      <c r="I99" s="145"/>
      <c r="J99" s="146">
        <v>17</v>
      </c>
      <c r="K99" s="146">
        <v>1</v>
      </c>
      <c r="L99" s="146">
        <v>3</v>
      </c>
      <c r="M99" s="463"/>
      <c r="N99" s="463"/>
      <c r="O99" s="463"/>
      <c r="P99" s="52" t="s">
        <v>186</v>
      </c>
      <c r="Q99" s="52" t="s">
        <v>245</v>
      </c>
      <c r="R99" s="146"/>
      <c r="S99" s="146"/>
      <c r="T99" s="146" t="s">
        <v>71</v>
      </c>
      <c r="U99" s="146"/>
      <c r="V99" s="146" t="s">
        <v>75</v>
      </c>
      <c r="W99" s="146" t="s">
        <v>73</v>
      </c>
      <c r="X99" s="146"/>
      <c r="Y99" s="146"/>
      <c r="Z99" s="146"/>
      <c r="AA99" s="146"/>
      <c r="AB99" s="52" t="s">
        <v>187</v>
      </c>
      <c r="AC99" s="52" t="s">
        <v>3079</v>
      </c>
      <c r="AD99" s="44"/>
      <c r="AE99" s="44"/>
      <c r="AF99" s="44"/>
      <c r="AG99" s="44"/>
      <c r="AH99" s="73"/>
      <c r="AI99" s="44"/>
      <c r="AJ99" s="44"/>
      <c r="AK99" s="44"/>
      <c r="AL99" s="44"/>
      <c r="AM99" s="73" t="s">
        <v>3010</v>
      </c>
      <c r="AN99" s="52" t="s">
        <v>2627</v>
      </c>
      <c r="AO99" s="195" t="s">
        <v>99</v>
      </c>
      <c r="AP99" s="195" t="s">
        <v>68</v>
      </c>
      <c r="AQ99" s="195">
        <v>7140021040</v>
      </c>
      <c r="AR99" s="148" t="s">
        <v>1963</v>
      </c>
      <c r="AS99" s="195" t="s">
        <v>119</v>
      </c>
      <c r="AT99" s="498">
        <v>30000</v>
      </c>
      <c r="AU99" s="498">
        <v>30000</v>
      </c>
      <c r="AV99" s="498" t="s">
        <v>2776</v>
      </c>
      <c r="AW99" s="498" t="s">
        <v>2776</v>
      </c>
      <c r="AX99" s="498" t="s">
        <v>2776</v>
      </c>
      <c r="AY99" s="498" t="s">
        <v>2776</v>
      </c>
      <c r="AZ99" s="60" t="s">
        <v>134</v>
      </c>
      <c r="BA99" s="3" t="s">
        <v>3018</v>
      </c>
    </row>
    <row r="100" spans="1:54" ht="153" hidden="1">
      <c r="A100" s="191">
        <v>601</v>
      </c>
      <c r="B100" s="45" t="s">
        <v>3006</v>
      </c>
      <c r="C100" s="187">
        <v>402000001</v>
      </c>
      <c r="D100" s="143" t="s">
        <v>79</v>
      </c>
      <c r="E100" s="144" t="s">
        <v>244</v>
      </c>
      <c r="F100" s="145"/>
      <c r="G100" s="145"/>
      <c r="H100" s="146">
        <v>3</v>
      </c>
      <c r="I100" s="145"/>
      <c r="J100" s="146">
        <v>17</v>
      </c>
      <c r="K100" s="146">
        <v>1</v>
      </c>
      <c r="L100" s="146">
        <v>9</v>
      </c>
      <c r="M100" s="463"/>
      <c r="N100" s="463"/>
      <c r="O100" s="463"/>
      <c r="P100" s="52" t="s">
        <v>186</v>
      </c>
      <c r="Q100" s="52" t="s">
        <v>3103</v>
      </c>
      <c r="R100" s="146"/>
      <c r="S100" s="146"/>
      <c r="T100" s="146" t="s">
        <v>672</v>
      </c>
      <c r="U100" s="146"/>
      <c r="V100" s="146" t="s">
        <v>1310</v>
      </c>
      <c r="W100" s="146"/>
      <c r="X100" s="146"/>
      <c r="Y100" s="146"/>
      <c r="Z100" s="146"/>
      <c r="AA100" s="146"/>
      <c r="AB100" s="52" t="s">
        <v>3104</v>
      </c>
      <c r="AC100" s="52" t="s">
        <v>3079</v>
      </c>
      <c r="AD100" s="44"/>
      <c r="AE100" s="44"/>
      <c r="AF100" s="44"/>
      <c r="AG100" s="44"/>
      <c r="AH100" s="44"/>
      <c r="AI100" s="44"/>
      <c r="AJ100" s="44"/>
      <c r="AK100" s="44"/>
      <c r="AL100" s="44"/>
      <c r="AM100" s="73" t="s">
        <v>3105</v>
      </c>
      <c r="AN100" s="52" t="s">
        <v>2627</v>
      </c>
      <c r="AO100" s="195" t="s">
        <v>99</v>
      </c>
      <c r="AP100" s="195" t="s">
        <v>68</v>
      </c>
      <c r="AQ100" s="195">
        <v>9810076610</v>
      </c>
      <c r="AR100" s="148" t="s">
        <v>3106</v>
      </c>
      <c r="AS100" s="195" t="s">
        <v>115</v>
      </c>
      <c r="AT100" s="498">
        <v>6975763.6200000001</v>
      </c>
      <c r="AU100" s="498">
        <v>6974438.2699999996</v>
      </c>
      <c r="AV100" s="498">
        <v>8886974</v>
      </c>
      <c r="AW100" s="498">
        <v>8245640</v>
      </c>
      <c r="AX100" s="498">
        <v>8245640</v>
      </c>
      <c r="AY100" s="498">
        <v>8245640</v>
      </c>
      <c r="AZ100" s="499" t="s">
        <v>152</v>
      </c>
      <c r="BA100" s="253"/>
    </row>
    <row r="101" spans="1:54" ht="153" hidden="1">
      <c r="A101" s="191">
        <v>601</v>
      </c>
      <c r="B101" s="45" t="s">
        <v>3006</v>
      </c>
      <c r="C101" s="187">
        <v>402000001</v>
      </c>
      <c r="D101" s="143" t="s">
        <v>79</v>
      </c>
      <c r="E101" s="144" t="s">
        <v>244</v>
      </c>
      <c r="F101" s="145"/>
      <c r="G101" s="145"/>
      <c r="H101" s="146">
        <v>3</v>
      </c>
      <c r="I101" s="145"/>
      <c r="J101" s="146">
        <v>17</v>
      </c>
      <c r="K101" s="146">
        <v>1</v>
      </c>
      <c r="L101" s="146">
        <v>9</v>
      </c>
      <c r="M101" s="463"/>
      <c r="N101" s="463"/>
      <c r="O101" s="463"/>
      <c r="P101" s="52" t="s">
        <v>186</v>
      </c>
      <c r="Q101" s="52" t="s">
        <v>3103</v>
      </c>
      <c r="R101" s="146"/>
      <c r="S101" s="146"/>
      <c r="T101" s="146" t="s">
        <v>672</v>
      </c>
      <c r="U101" s="146"/>
      <c r="V101" s="146" t="s">
        <v>1310</v>
      </c>
      <c r="W101" s="146"/>
      <c r="X101" s="146"/>
      <c r="Y101" s="146"/>
      <c r="Z101" s="146"/>
      <c r="AA101" s="146"/>
      <c r="AB101" s="52" t="s">
        <v>3104</v>
      </c>
      <c r="AC101" s="52" t="s">
        <v>3079</v>
      </c>
      <c r="AD101" s="44"/>
      <c r="AE101" s="44"/>
      <c r="AF101" s="44"/>
      <c r="AG101" s="44"/>
      <c r="AH101" s="44"/>
      <c r="AI101" s="44"/>
      <c r="AJ101" s="44"/>
      <c r="AK101" s="44"/>
      <c r="AL101" s="44"/>
      <c r="AM101" s="73" t="s">
        <v>3105</v>
      </c>
      <c r="AN101" s="52" t="s">
        <v>2627</v>
      </c>
      <c r="AO101" s="195" t="s">
        <v>99</v>
      </c>
      <c r="AP101" s="195" t="s">
        <v>68</v>
      </c>
      <c r="AQ101" s="195">
        <v>9810076610</v>
      </c>
      <c r="AR101" s="148" t="s">
        <v>3106</v>
      </c>
      <c r="AS101" s="195" t="s">
        <v>113</v>
      </c>
      <c r="AT101" s="498">
        <v>2106680.62</v>
      </c>
      <c r="AU101" s="498">
        <v>2106280.36</v>
      </c>
      <c r="AV101" s="498">
        <v>2683866</v>
      </c>
      <c r="AW101" s="498">
        <v>2490180</v>
      </c>
      <c r="AX101" s="498">
        <v>2490180</v>
      </c>
      <c r="AY101" s="498">
        <v>2490180</v>
      </c>
      <c r="AZ101" s="499" t="s">
        <v>152</v>
      </c>
      <c r="BA101" s="253"/>
    </row>
    <row r="102" spans="1:54" ht="153" hidden="1">
      <c r="A102" s="191">
        <v>601</v>
      </c>
      <c r="B102" s="45" t="s">
        <v>3006</v>
      </c>
      <c r="C102" s="187">
        <v>402000001</v>
      </c>
      <c r="D102" s="143" t="s">
        <v>79</v>
      </c>
      <c r="E102" s="144" t="s">
        <v>244</v>
      </c>
      <c r="F102" s="145"/>
      <c r="G102" s="145"/>
      <c r="H102" s="146">
        <v>3</v>
      </c>
      <c r="I102" s="145"/>
      <c r="J102" s="146">
        <v>17</v>
      </c>
      <c r="K102" s="146">
        <v>1</v>
      </c>
      <c r="L102" s="146">
        <v>9</v>
      </c>
      <c r="M102" s="463"/>
      <c r="N102" s="463"/>
      <c r="O102" s="463"/>
      <c r="P102" s="52" t="s">
        <v>186</v>
      </c>
      <c r="Q102" s="52" t="s">
        <v>3103</v>
      </c>
      <c r="R102" s="146"/>
      <c r="S102" s="146"/>
      <c r="T102" s="146" t="s">
        <v>672</v>
      </c>
      <c r="U102" s="146"/>
      <c r="V102" s="146" t="s">
        <v>1310</v>
      </c>
      <c r="W102" s="146"/>
      <c r="X102" s="146"/>
      <c r="Y102" s="146"/>
      <c r="Z102" s="146"/>
      <c r="AA102" s="146"/>
      <c r="AB102" s="52" t="s">
        <v>3104</v>
      </c>
      <c r="AC102" s="52" t="s">
        <v>3079</v>
      </c>
      <c r="AD102" s="44"/>
      <c r="AE102" s="44"/>
      <c r="AF102" s="44"/>
      <c r="AG102" s="44"/>
      <c r="AH102" s="44"/>
      <c r="AI102" s="44"/>
      <c r="AJ102" s="44"/>
      <c r="AK102" s="44"/>
      <c r="AL102" s="44"/>
      <c r="AM102" s="73" t="s">
        <v>3105</v>
      </c>
      <c r="AN102" s="52" t="s">
        <v>2627</v>
      </c>
      <c r="AO102" s="195" t="s">
        <v>99</v>
      </c>
      <c r="AP102" s="195" t="s">
        <v>68</v>
      </c>
      <c r="AQ102" s="195">
        <v>9810076610</v>
      </c>
      <c r="AR102" s="148" t="s">
        <v>3106</v>
      </c>
      <c r="AS102" s="195" t="s">
        <v>116</v>
      </c>
      <c r="AT102" s="498">
        <v>457150</v>
      </c>
      <c r="AU102" s="498">
        <v>101344</v>
      </c>
      <c r="AV102" s="498">
        <v>399979.56</v>
      </c>
      <c r="AW102" s="498">
        <v>400000</v>
      </c>
      <c r="AX102" s="498">
        <v>400000</v>
      </c>
      <c r="AY102" s="498">
        <v>400000</v>
      </c>
      <c r="AZ102" s="499" t="s">
        <v>152</v>
      </c>
      <c r="BA102" s="253"/>
    </row>
    <row r="103" spans="1:54" ht="153" hidden="1">
      <c r="A103" s="191">
        <v>601</v>
      </c>
      <c r="B103" s="45" t="s">
        <v>3006</v>
      </c>
      <c r="C103" s="187">
        <v>402000002</v>
      </c>
      <c r="D103" s="154" t="s">
        <v>91</v>
      </c>
      <c r="E103" s="144" t="s">
        <v>3083</v>
      </c>
      <c r="F103" s="145"/>
      <c r="G103" s="145"/>
      <c r="H103" s="146">
        <v>6</v>
      </c>
      <c r="I103" s="145"/>
      <c r="J103" s="146">
        <v>22</v>
      </c>
      <c r="K103" s="146">
        <v>1</v>
      </c>
      <c r="L103" s="146"/>
      <c r="M103" s="463"/>
      <c r="N103" s="463"/>
      <c r="O103" s="463"/>
      <c r="P103" s="52" t="s">
        <v>3019</v>
      </c>
      <c r="Q103" s="52" t="s">
        <v>3020</v>
      </c>
      <c r="R103" s="146"/>
      <c r="S103" s="146"/>
      <c r="T103" s="146"/>
      <c r="U103" s="146"/>
      <c r="V103" s="146" t="s">
        <v>90</v>
      </c>
      <c r="W103" s="146"/>
      <c r="X103" s="146"/>
      <c r="Y103" s="146"/>
      <c r="Z103" s="146"/>
      <c r="AA103" s="146"/>
      <c r="AB103" s="52" t="s">
        <v>3107</v>
      </c>
      <c r="AC103" s="52" t="s">
        <v>3097</v>
      </c>
      <c r="AD103" s="44"/>
      <c r="AE103" s="44"/>
      <c r="AF103" s="44"/>
      <c r="AG103" s="44"/>
      <c r="AH103" s="44"/>
      <c r="AI103" s="44"/>
      <c r="AJ103" s="44" t="s">
        <v>73</v>
      </c>
      <c r="AK103" s="44"/>
      <c r="AL103" s="44"/>
      <c r="AM103" s="73"/>
      <c r="AN103" s="52" t="s">
        <v>231</v>
      </c>
      <c r="AO103" s="195" t="s">
        <v>99</v>
      </c>
      <c r="AP103" s="195" t="s">
        <v>329</v>
      </c>
      <c r="AQ103" s="195">
        <v>7120010020</v>
      </c>
      <c r="AR103" s="148" t="s">
        <v>121</v>
      </c>
      <c r="AS103" s="195" t="s">
        <v>115</v>
      </c>
      <c r="AT103" s="498">
        <v>1282380.08</v>
      </c>
      <c r="AU103" s="498">
        <v>1282380.08</v>
      </c>
      <c r="AV103" s="498">
        <v>1776106.59</v>
      </c>
      <c r="AW103" s="498">
        <v>1497845</v>
      </c>
      <c r="AX103" s="498">
        <v>1497845</v>
      </c>
      <c r="AY103" s="498">
        <v>1497845</v>
      </c>
      <c r="AZ103" s="499" t="s">
        <v>134</v>
      </c>
      <c r="BA103" s="253"/>
    </row>
    <row r="104" spans="1:54" ht="153" hidden="1">
      <c r="A104" s="191">
        <v>601</v>
      </c>
      <c r="B104" s="45" t="s">
        <v>3006</v>
      </c>
      <c r="C104" s="187">
        <v>402000002</v>
      </c>
      <c r="D104" s="154" t="s">
        <v>91</v>
      </c>
      <c r="E104" s="144" t="s">
        <v>3083</v>
      </c>
      <c r="F104" s="145"/>
      <c r="G104" s="145"/>
      <c r="H104" s="146">
        <v>6</v>
      </c>
      <c r="I104" s="145"/>
      <c r="J104" s="146">
        <v>22</v>
      </c>
      <c r="K104" s="146">
        <v>1</v>
      </c>
      <c r="L104" s="146"/>
      <c r="M104" s="463"/>
      <c r="N104" s="463"/>
      <c r="O104" s="463"/>
      <c r="P104" s="52" t="s">
        <v>3019</v>
      </c>
      <c r="Q104" s="52" t="s">
        <v>3020</v>
      </c>
      <c r="R104" s="146"/>
      <c r="S104" s="146"/>
      <c r="T104" s="146"/>
      <c r="U104" s="146"/>
      <c r="V104" s="146" t="s">
        <v>90</v>
      </c>
      <c r="W104" s="146"/>
      <c r="X104" s="146"/>
      <c r="Y104" s="146"/>
      <c r="Z104" s="146"/>
      <c r="AA104" s="146"/>
      <c r="AB104" s="52" t="s">
        <v>3107</v>
      </c>
      <c r="AC104" s="52" t="s">
        <v>3097</v>
      </c>
      <c r="AD104" s="44"/>
      <c r="AE104" s="44"/>
      <c r="AF104" s="44"/>
      <c r="AG104" s="44"/>
      <c r="AH104" s="44"/>
      <c r="AI104" s="44"/>
      <c r="AJ104" s="44" t="s">
        <v>73</v>
      </c>
      <c r="AK104" s="44"/>
      <c r="AL104" s="44"/>
      <c r="AM104" s="73"/>
      <c r="AN104" s="52" t="s">
        <v>231</v>
      </c>
      <c r="AO104" s="195" t="s">
        <v>99</v>
      </c>
      <c r="AP104" s="195" t="s">
        <v>329</v>
      </c>
      <c r="AQ104" s="195">
        <v>7120010020</v>
      </c>
      <c r="AR104" s="148" t="s">
        <v>121</v>
      </c>
      <c r="AS104" s="195" t="s">
        <v>115</v>
      </c>
      <c r="AT104" s="498">
        <v>65000</v>
      </c>
      <c r="AU104" s="498">
        <v>65000</v>
      </c>
      <c r="AV104" s="498" t="s">
        <v>2776</v>
      </c>
      <c r="AW104" s="498" t="s">
        <v>2776</v>
      </c>
      <c r="AX104" s="498" t="s">
        <v>2776</v>
      </c>
      <c r="AY104" s="498" t="s">
        <v>2776</v>
      </c>
      <c r="AZ104" s="60" t="s">
        <v>134</v>
      </c>
      <c r="BA104" s="3" t="s">
        <v>3018</v>
      </c>
    </row>
    <row r="105" spans="1:54" ht="165.75" hidden="1">
      <c r="A105" s="191">
        <v>601</v>
      </c>
      <c r="B105" s="45" t="s">
        <v>3006</v>
      </c>
      <c r="C105" s="471">
        <v>402000002</v>
      </c>
      <c r="D105" s="154" t="s">
        <v>91</v>
      </c>
      <c r="E105" s="144" t="s">
        <v>3083</v>
      </c>
      <c r="F105" s="145"/>
      <c r="G105" s="145"/>
      <c r="H105" s="146">
        <v>7</v>
      </c>
      <c r="I105" s="145"/>
      <c r="J105" s="146">
        <v>26</v>
      </c>
      <c r="K105" s="146"/>
      <c r="L105" s="146"/>
      <c r="M105" s="463"/>
      <c r="N105" s="463"/>
      <c r="O105" s="463"/>
      <c r="P105" s="52" t="s">
        <v>3019</v>
      </c>
      <c r="Q105" s="52" t="s">
        <v>3020</v>
      </c>
      <c r="R105" s="146"/>
      <c r="S105" s="146"/>
      <c r="T105" s="146"/>
      <c r="U105" s="146"/>
      <c r="V105" s="146">
        <v>13</v>
      </c>
      <c r="W105" s="146" t="s">
        <v>69</v>
      </c>
      <c r="X105" s="146"/>
      <c r="Y105" s="146"/>
      <c r="Z105" s="146"/>
      <c r="AA105" s="146"/>
      <c r="AB105" s="52" t="s">
        <v>3107</v>
      </c>
      <c r="AC105" s="52" t="s">
        <v>175</v>
      </c>
      <c r="AD105" s="52"/>
      <c r="AE105" s="52"/>
      <c r="AF105" s="52"/>
      <c r="AG105" s="52"/>
      <c r="AH105" s="52"/>
      <c r="AI105" s="52"/>
      <c r="AJ105" s="73"/>
      <c r="AK105" s="52"/>
      <c r="AL105" s="52"/>
      <c r="AM105" s="74" t="s">
        <v>3024</v>
      </c>
      <c r="AN105" s="52" t="s">
        <v>231</v>
      </c>
      <c r="AO105" s="195" t="s">
        <v>99</v>
      </c>
      <c r="AP105" s="195" t="s">
        <v>68</v>
      </c>
      <c r="AQ105" s="195" t="s">
        <v>3108</v>
      </c>
      <c r="AR105" s="148" t="s">
        <v>101</v>
      </c>
      <c r="AS105" s="195" t="s">
        <v>115</v>
      </c>
      <c r="AT105" s="498">
        <v>615140</v>
      </c>
      <c r="AU105" s="498">
        <v>615140</v>
      </c>
      <c r="AV105" s="498">
        <v>502595</v>
      </c>
      <c r="AW105" s="498" t="s">
        <v>2776</v>
      </c>
      <c r="AX105" s="498" t="s">
        <v>2776</v>
      </c>
      <c r="AY105" s="498" t="s">
        <v>2776</v>
      </c>
      <c r="AZ105" s="60" t="s">
        <v>134</v>
      </c>
      <c r="BA105" s="472" t="s">
        <v>3109</v>
      </c>
    </row>
    <row r="106" spans="1:54" ht="153" hidden="1">
      <c r="A106" s="191">
        <v>601</v>
      </c>
      <c r="B106" s="45" t="s">
        <v>3006</v>
      </c>
      <c r="C106" s="187">
        <v>402000002</v>
      </c>
      <c r="D106" s="154" t="s">
        <v>91</v>
      </c>
      <c r="E106" s="144" t="s">
        <v>3110</v>
      </c>
      <c r="F106" s="145"/>
      <c r="G106" s="145"/>
      <c r="H106" s="146" t="s">
        <v>2982</v>
      </c>
      <c r="I106" s="145"/>
      <c r="J106" s="146" t="s">
        <v>3094</v>
      </c>
      <c r="K106" s="146" t="s">
        <v>3034</v>
      </c>
      <c r="L106" s="146">
        <v>3</v>
      </c>
      <c r="M106" s="463"/>
      <c r="N106" s="463"/>
      <c r="O106" s="463"/>
      <c r="P106" s="52" t="s">
        <v>3019</v>
      </c>
      <c r="Q106" s="52" t="s">
        <v>3096</v>
      </c>
      <c r="R106" s="146"/>
      <c r="S106" s="146"/>
      <c r="T106" s="146" t="s">
        <v>733</v>
      </c>
      <c r="U106" s="146"/>
      <c r="V106" s="146" t="s">
        <v>90</v>
      </c>
      <c r="W106" s="146" t="s">
        <v>733</v>
      </c>
      <c r="X106" s="146"/>
      <c r="Y106" s="146"/>
      <c r="Z106" s="146"/>
      <c r="AA106" s="146"/>
      <c r="AB106" s="52" t="s">
        <v>187</v>
      </c>
      <c r="AC106" s="52" t="s">
        <v>3111</v>
      </c>
      <c r="AD106" s="44"/>
      <c r="AE106" s="44"/>
      <c r="AF106" s="44"/>
      <c r="AG106" s="44"/>
      <c r="AH106" s="44"/>
      <c r="AI106" s="44"/>
      <c r="AJ106" s="73" t="s">
        <v>1759</v>
      </c>
      <c r="AK106" s="44"/>
      <c r="AL106" s="44"/>
      <c r="AM106" s="73"/>
      <c r="AN106" s="52" t="s">
        <v>3112</v>
      </c>
      <c r="AO106" s="195" t="s">
        <v>99</v>
      </c>
      <c r="AP106" s="195" t="s">
        <v>430</v>
      </c>
      <c r="AQ106" s="195">
        <v>7110010020</v>
      </c>
      <c r="AR106" s="148" t="s">
        <v>121</v>
      </c>
      <c r="AS106" s="195" t="s">
        <v>115</v>
      </c>
      <c r="AT106" s="498">
        <v>2503732</v>
      </c>
      <c r="AU106" s="498">
        <v>2503732</v>
      </c>
      <c r="AV106" s="469">
        <v>2503732</v>
      </c>
      <c r="AW106" s="469">
        <v>2503732</v>
      </c>
      <c r="AX106" s="469">
        <v>2503732</v>
      </c>
      <c r="AY106" s="469">
        <v>2503732</v>
      </c>
      <c r="AZ106" s="60" t="s">
        <v>134</v>
      </c>
    </row>
    <row r="107" spans="1:54" ht="267.75" hidden="1">
      <c r="A107" s="191">
        <v>601</v>
      </c>
      <c r="B107" s="45" t="s">
        <v>3006</v>
      </c>
      <c r="C107" s="187">
        <v>402000002</v>
      </c>
      <c r="D107" s="154" t="s">
        <v>91</v>
      </c>
      <c r="E107" s="144" t="s">
        <v>3110</v>
      </c>
      <c r="F107" s="145"/>
      <c r="G107" s="145"/>
      <c r="H107" s="146" t="s">
        <v>2982</v>
      </c>
      <c r="I107" s="145"/>
      <c r="J107" s="146" t="s">
        <v>3094</v>
      </c>
      <c r="K107" s="146" t="s">
        <v>3034</v>
      </c>
      <c r="L107" s="146">
        <v>3</v>
      </c>
      <c r="M107" s="463"/>
      <c r="N107" s="463"/>
      <c r="O107" s="463"/>
      <c r="P107" s="52" t="s">
        <v>3019</v>
      </c>
      <c r="Q107" s="52" t="s">
        <v>3096</v>
      </c>
      <c r="R107" s="146"/>
      <c r="S107" s="146"/>
      <c r="T107" s="146" t="s">
        <v>733</v>
      </c>
      <c r="U107" s="146"/>
      <c r="V107" s="146" t="s">
        <v>90</v>
      </c>
      <c r="W107" s="146" t="s">
        <v>733</v>
      </c>
      <c r="X107" s="146"/>
      <c r="Y107" s="146"/>
      <c r="Z107" s="146"/>
      <c r="AA107" s="146"/>
      <c r="AB107" s="52" t="s">
        <v>187</v>
      </c>
      <c r="AC107" s="52" t="s">
        <v>3113</v>
      </c>
      <c r="AD107" s="44"/>
      <c r="AE107" s="44"/>
      <c r="AF107" s="44"/>
      <c r="AG107" s="44"/>
      <c r="AH107" s="44"/>
      <c r="AI107" s="44"/>
      <c r="AJ107" s="73" t="s">
        <v>1759</v>
      </c>
      <c r="AK107" s="44"/>
      <c r="AL107" s="44"/>
      <c r="AM107" s="73"/>
      <c r="AN107" s="52" t="s">
        <v>3112</v>
      </c>
      <c r="AO107" s="195" t="s">
        <v>99</v>
      </c>
      <c r="AP107" s="195" t="s">
        <v>430</v>
      </c>
      <c r="AQ107" s="195">
        <v>7110010020</v>
      </c>
      <c r="AR107" s="148" t="s">
        <v>121</v>
      </c>
      <c r="AS107" s="195" t="s">
        <v>115</v>
      </c>
      <c r="AT107" s="498">
        <v>74377006.060000002</v>
      </c>
      <c r="AU107" s="498">
        <v>74377006.060000002</v>
      </c>
      <c r="AV107" s="469">
        <v>89118364</v>
      </c>
      <c r="AW107" s="469">
        <v>89591021</v>
      </c>
      <c r="AX107" s="469">
        <v>89591021</v>
      </c>
      <c r="AY107" s="469">
        <v>89591021</v>
      </c>
      <c r="AZ107" s="60" t="s">
        <v>134</v>
      </c>
    </row>
    <row r="108" spans="1:54" ht="153" hidden="1">
      <c r="A108" s="191">
        <v>601</v>
      </c>
      <c r="B108" s="45" t="s">
        <v>3006</v>
      </c>
      <c r="C108" s="187">
        <v>402000002</v>
      </c>
      <c r="D108" s="154" t="s">
        <v>91</v>
      </c>
      <c r="E108" s="144" t="s">
        <v>3110</v>
      </c>
      <c r="F108" s="145"/>
      <c r="G108" s="145"/>
      <c r="H108" s="146" t="s">
        <v>2982</v>
      </c>
      <c r="I108" s="145"/>
      <c r="J108" s="146" t="s">
        <v>3094</v>
      </c>
      <c r="K108" s="146" t="s">
        <v>3034</v>
      </c>
      <c r="L108" s="146">
        <v>3</v>
      </c>
      <c r="M108" s="463"/>
      <c r="N108" s="463"/>
      <c r="O108" s="463"/>
      <c r="P108" s="52" t="s">
        <v>3019</v>
      </c>
      <c r="Q108" s="52" t="s">
        <v>3096</v>
      </c>
      <c r="R108" s="146"/>
      <c r="S108" s="146"/>
      <c r="T108" s="146" t="s">
        <v>733</v>
      </c>
      <c r="U108" s="146"/>
      <c r="V108" s="146" t="s">
        <v>90</v>
      </c>
      <c r="W108" s="146" t="s">
        <v>733</v>
      </c>
      <c r="X108" s="146"/>
      <c r="Y108" s="146"/>
      <c r="Z108" s="146"/>
      <c r="AA108" s="146"/>
      <c r="AB108" s="52" t="s">
        <v>187</v>
      </c>
      <c r="AC108" s="52" t="s">
        <v>3111</v>
      </c>
      <c r="AD108" s="44"/>
      <c r="AE108" s="44"/>
      <c r="AF108" s="44"/>
      <c r="AG108" s="44"/>
      <c r="AH108" s="44"/>
      <c r="AI108" s="44"/>
      <c r="AJ108" s="73" t="s">
        <v>1759</v>
      </c>
      <c r="AK108" s="44"/>
      <c r="AL108" s="44"/>
      <c r="AM108" s="73"/>
      <c r="AN108" s="52" t="s">
        <v>3112</v>
      </c>
      <c r="AO108" s="195" t="s">
        <v>99</v>
      </c>
      <c r="AP108" s="195" t="s">
        <v>430</v>
      </c>
      <c r="AQ108" s="195">
        <v>7110010020</v>
      </c>
      <c r="AR108" s="148" t="s">
        <v>121</v>
      </c>
      <c r="AS108" s="195" t="s">
        <v>115</v>
      </c>
      <c r="AT108" s="498">
        <v>2719660.66</v>
      </c>
      <c r="AU108" s="498">
        <v>2719660.66</v>
      </c>
      <c r="AV108" s="498" t="s">
        <v>2776</v>
      </c>
      <c r="AW108" s="498" t="s">
        <v>2776</v>
      </c>
      <c r="AX108" s="498" t="s">
        <v>2776</v>
      </c>
      <c r="AY108" s="498" t="s">
        <v>2776</v>
      </c>
      <c r="AZ108" s="60" t="s">
        <v>134</v>
      </c>
      <c r="BA108" s="3" t="s">
        <v>3018</v>
      </c>
    </row>
    <row r="109" spans="1:54" ht="318.75" hidden="1">
      <c r="A109" s="191">
        <v>601</v>
      </c>
      <c r="B109" s="45" t="s">
        <v>3006</v>
      </c>
      <c r="C109" s="187">
        <v>402000008</v>
      </c>
      <c r="D109" s="154" t="s">
        <v>2832</v>
      </c>
      <c r="E109" s="144" t="s">
        <v>244</v>
      </c>
      <c r="F109" s="145"/>
      <c r="G109" s="145"/>
      <c r="H109" s="146">
        <v>3</v>
      </c>
      <c r="I109" s="145"/>
      <c r="J109" s="146">
        <v>17</v>
      </c>
      <c r="K109" s="146">
        <v>1</v>
      </c>
      <c r="L109" s="146">
        <v>3</v>
      </c>
      <c r="M109" s="463"/>
      <c r="N109" s="463"/>
      <c r="O109" s="463"/>
      <c r="P109" s="52" t="s">
        <v>186</v>
      </c>
      <c r="Q109" s="52" t="s">
        <v>3008</v>
      </c>
      <c r="R109" s="146"/>
      <c r="S109" s="146"/>
      <c r="T109" s="146" t="s">
        <v>71</v>
      </c>
      <c r="U109" s="146"/>
      <c r="V109" s="146" t="s">
        <v>948</v>
      </c>
      <c r="W109" s="146" t="s">
        <v>73</v>
      </c>
      <c r="X109" s="146" t="s">
        <v>71</v>
      </c>
      <c r="Y109" s="146"/>
      <c r="Z109" s="146"/>
      <c r="AA109" s="146"/>
      <c r="AB109" s="52" t="s">
        <v>187</v>
      </c>
      <c r="AC109" s="52" t="s">
        <v>3079</v>
      </c>
      <c r="AD109" s="44"/>
      <c r="AE109" s="44"/>
      <c r="AF109" s="44"/>
      <c r="AG109" s="73"/>
      <c r="AH109" s="73"/>
      <c r="AI109" s="73"/>
      <c r="AJ109" s="73"/>
      <c r="AK109" s="73"/>
      <c r="AL109" s="73"/>
      <c r="AM109" s="73" t="s">
        <v>3114</v>
      </c>
      <c r="AN109" s="52" t="s">
        <v>2627</v>
      </c>
      <c r="AO109" s="195" t="s">
        <v>99</v>
      </c>
      <c r="AP109" s="195" t="s">
        <v>68</v>
      </c>
      <c r="AQ109" s="195">
        <v>1410120630</v>
      </c>
      <c r="AR109" s="148" t="s">
        <v>3115</v>
      </c>
      <c r="AS109" s="195" t="s">
        <v>116</v>
      </c>
      <c r="AT109" s="498">
        <v>16262382</v>
      </c>
      <c r="AU109" s="498">
        <v>14485210</v>
      </c>
      <c r="AV109" s="498">
        <v>15643904.800000001</v>
      </c>
      <c r="AW109" s="498">
        <v>16250850</v>
      </c>
      <c r="AX109" s="498">
        <v>16250850</v>
      </c>
      <c r="AY109" s="498">
        <v>16250850</v>
      </c>
      <c r="AZ109" s="499" t="s">
        <v>134</v>
      </c>
      <c r="BA109" s="253"/>
      <c r="BB109" s="253"/>
    </row>
    <row r="110" spans="1:54" ht="318.75" hidden="1">
      <c r="A110" s="191">
        <v>601</v>
      </c>
      <c r="B110" s="45" t="s">
        <v>3006</v>
      </c>
      <c r="C110" s="187">
        <v>402000008</v>
      </c>
      <c r="D110" s="154" t="s">
        <v>2832</v>
      </c>
      <c r="E110" s="144" t="s">
        <v>244</v>
      </c>
      <c r="F110" s="145"/>
      <c r="G110" s="145"/>
      <c r="H110" s="146">
        <v>3</v>
      </c>
      <c r="I110" s="145"/>
      <c r="J110" s="146">
        <v>17</v>
      </c>
      <c r="K110" s="146">
        <v>1</v>
      </c>
      <c r="L110" s="146">
        <v>3</v>
      </c>
      <c r="M110" s="463"/>
      <c r="N110" s="463"/>
      <c r="O110" s="463"/>
      <c r="P110" s="52" t="s">
        <v>186</v>
      </c>
      <c r="Q110" s="52" t="s">
        <v>3008</v>
      </c>
      <c r="R110" s="146"/>
      <c r="S110" s="146"/>
      <c r="T110" s="146" t="s">
        <v>71</v>
      </c>
      <c r="U110" s="146"/>
      <c r="V110" s="146" t="s">
        <v>948</v>
      </c>
      <c r="W110" s="146" t="s">
        <v>73</v>
      </c>
      <c r="X110" s="146" t="s">
        <v>71</v>
      </c>
      <c r="Y110" s="146"/>
      <c r="Z110" s="146"/>
      <c r="AA110" s="146"/>
      <c r="AB110" s="52" t="s">
        <v>187</v>
      </c>
      <c r="AC110" s="52" t="s">
        <v>3079</v>
      </c>
      <c r="AD110" s="44"/>
      <c r="AE110" s="44"/>
      <c r="AF110" s="44"/>
      <c r="AG110" s="73"/>
      <c r="AH110" s="73"/>
      <c r="AI110" s="73"/>
      <c r="AJ110" s="73"/>
      <c r="AK110" s="73"/>
      <c r="AL110" s="73"/>
      <c r="AM110" s="73" t="s">
        <v>3114</v>
      </c>
      <c r="AN110" s="52" t="s">
        <v>2627</v>
      </c>
      <c r="AO110" s="195" t="s">
        <v>99</v>
      </c>
      <c r="AP110" s="195" t="s">
        <v>68</v>
      </c>
      <c r="AQ110" s="195">
        <v>1410220630</v>
      </c>
      <c r="AR110" s="148" t="s">
        <v>3115</v>
      </c>
      <c r="AS110" s="195" t="s">
        <v>116</v>
      </c>
      <c r="AT110" s="498">
        <v>4596270</v>
      </c>
      <c r="AU110" s="498">
        <v>4596270</v>
      </c>
      <c r="AV110" s="498">
        <v>4612270</v>
      </c>
      <c r="AW110" s="498">
        <v>4422160</v>
      </c>
      <c r="AX110" s="498">
        <v>4422160</v>
      </c>
      <c r="AY110" s="498">
        <v>4422160</v>
      </c>
      <c r="AZ110" s="499" t="s">
        <v>134</v>
      </c>
      <c r="BA110" s="253"/>
      <c r="BB110" s="253"/>
    </row>
    <row r="111" spans="1:54" ht="153" hidden="1">
      <c r="A111" s="191">
        <v>601</v>
      </c>
      <c r="B111" s="45" t="s">
        <v>3006</v>
      </c>
      <c r="C111" s="187">
        <v>402000002</v>
      </c>
      <c r="D111" s="154" t="s">
        <v>91</v>
      </c>
      <c r="E111" s="144" t="s">
        <v>244</v>
      </c>
      <c r="F111" s="145"/>
      <c r="G111" s="145"/>
      <c r="H111" s="146">
        <v>3</v>
      </c>
      <c r="I111" s="145"/>
      <c r="J111" s="146">
        <v>17</v>
      </c>
      <c r="K111" s="146">
        <v>1</v>
      </c>
      <c r="L111" s="146">
        <v>3</v>
      </c>
      <c r="M111" s="463"/>
      <c r="N111" s="463"/>
      <c r="O111" s="463"/>
      <c r="P111" s="52" t="s">
        <v>186</v>
      </c>
      <c r="Q111" s="52" t="s">
        <v>3008</v>
      </c>
      <c r="R111" s="146"/>
      <c r="S111" s="146"/>
      <c r="T111" s="146" t="s">
        <v>71</v>
      </c>
      <c r="U111" s="146"/>
      <c r="V111" s="146" t="s">
        <v>948</v>
      </c>
      <c r="W111" s="146" t="s">
        <v>73</v>
      </c>
      <c r="X111" s="146" t="s">
        <v>71</v>
      </c>
      <c r="Y111" s="146"/>
      <c r="Z111" s="146"/>
      <c r="AA111" s="146"/>
      <c r="AB111" s="52" t="s">
        <v>187</v>
      </c>
      <c r="AC111" s="52" t="s">
        <v>1236</v>
      </c>
      <c r="AD111" s="434"/>
      <c r="AE111" s="434"/>
      <c r="AF111" s="434"/>
      <c r="AG111" s="434"/>
      <c r="AH111" s="465"/>
      <c r="AI111" s="465"/>
      <c r="AJ111" s="44"/>
      <c r="AK111" s="35"/>
      <c r="AL111" s="465"/>
      <c r="AM111" s="52" t="s">
        <v>3016</v>
      </c>
      <c r="AN111" s="354" t="s">
        <v>226</v>
      </c>
      <c r="AO111" s="195" t="s">
        <v>99</v>
      </c>
      <c r="AP111" s="195" t="s">
        <v>68</v>
      </c>
      <c r="AQ111" s="195" t="s">
        <v>3116</v>
      </c>
      <c r="AR111" s="148" t="s">
        <v>3115</v>
      </c>
      <c r="AS111" s="195" t="s">
        <v>116</v>
      </c>
      <c r="AT111" s="498">
        <v>0</v>
      </c>
      <c r="AU111" s="498">
        <v>0</v>
      </c>
      <c r="AV111" s="498">
        <v>1777172</v>
      </c>
      <c r="AW111" s="498" t="s">
        <v>2776</v>
      </c>
      <c r="AX111" s="498" t="s">
        <v>2776</v>
      </c>
      <c r="AY111" s="498" t="s">
        <v>2776</v>
      </c>
      <c r="AZ111" s="60" t="s">
        <v>228</v>
      </c>
      <c r="BA111" s="3" t="s">
        <v>3018</v>
      </c>
    </row>
    <row r="112" spans="1:54" ht="153" hidden="1">
      <c r="A112" s="191">
        <v>601</v>
      </c>
      <c r="B112" s="45" t="s">
        <v>3006</v>
      </c>
      <c r="C112" s="473">
        <v>402000002</v>
      </c>
      <c r="D112" s="154" t="s">
        <v>91</v>
      </c>
      <c r="E112" s="144" t="s">
        <v>3117</v>
      </c>
      <c r="F112" s="145"/>
      <c r="G112" s="145"/>
      <c r="H112" s="146">
        <v>1</v>
      </c>
      <c r="I112" s="145"/>
      <c r="J112" s="146" t="s">
        <v>3118</v>
      </c>
      <c r="K112" s="146"/>
      <c r="L112" s="146"/>
      <c r="M112" s="463"/>
      <c r="N112" s="463"/>
      <c r="O112" s="463"/>
      <c r="P112" s="52" t="s">
        <v>3119</v>
      </c>
      <c r="Q112" s="52" t="s">
        <v>3008</v>
      </c>
      <c r="R112" s="146"/>
      <c r="S112" s="146"/>
      <c r="T112" s="146" t="s">
        <v>71</v>
      </c>
      <c r="U112" s="146"/>
      <c r="V112" s="146" t="s">
        <v>948</v>
      </c>
      <c r="W112" s="146" t="s">
        <v>73</v>
      </c>
      <c r="X112" s="146" t="s">
        <v>71</v>
      </c>
      <c r="Y112" s="146"/>
      <c r="Z112" s="146"/>
      <c r="AA112" s="146"/>
      <c r="AB112" s="52" t="s">
        <v>187</v>
      </c>
      <c r="AC112" s="52" t="s">
        <v>3120</v>
      </c>
      <c r="AD112" s="44"/>
      <c r="AE112" s="44"/>
      <c r="AF112" s="44"/>
      <c r="AG112" s="44"/>
      <c r="AH112" s="73"/>
      <c r="AI112" s="73"/>
      <c r="AJ112" s="73"/>
      <c r="AK112" s="44"/>
      <c r="AL112" s="44"/>
      <c r="AM112" s="73" t="s">
        <v>3121</v>
      </c>
      <c r="AN112" s="52" t="s">
        <v>2627</v>
      </c>
      <c r="AO112" s="195" t="s">
        <v>99</v>
      </c>
      <c r="AP112" s="195" t="s">
        <v>68</v>
      </c>
      <c r="AQ112" s="195">
        <v>1420411010</v>
      </c>
      <c r="AR112" s="148" t="s">
        <v>265</v>
      </c>
      <c r="AS112" s="195" t="s">
        <v>469</v>
      </c>
      <c r="AT112" s="498">
        <v>51111331.880000003</v>
      </c>
      <c r="AU112" s="498">
        <v>51111331.880000003</v>
      </c>
      <c r="AV112" s="498">
        <v>60918322.399999999</v>
      </c>
      <c r="AW112" s="469">
        <v>60293380</v>
      </c>
      <c r="AX112" s="469">
        <v>60293380</v>
      </c>
      <c r="AY112" s="469">
        <v>60293380</v>
      </c>
      <c r="AZ112" s="60" t="s">
        <v>134</v>
      </c>
      <c r="BA112" s="3" t="s">
        <v>3122</v>
      </c>
    </row>
    <row r="113" spans="1:54" ht="318.75" hidden="1">
      <c r="A113" s="191">
        <v>601</v>
      </c>
      <c r="B113" s="45" t="s">
        <v>3006</v>
      </c>
      <c r="C113" s="473">
        <v>402000008</v>
      </c>
      <c r="D113" s="154" t="s">
        <v>2832</v>
      </c>
      <c r="E113" s="144" t="s">
        <v>3117</v>
      </c>
      <c r="F113" s="145"/>
      <c r="G113" s="145"/>
      <c r="H113" s="146">
        <v>1</v>
      </c>
      <c r="I113" s="145"/>
      <c r="J113" s="146" t="s">
        <v>3118</v>
      </c>
      <c r="K113" s="146"/>
      <c r="L113" s="146"/>
      <c r="M113" s="463"/>
      <c r="N113" s="463"/>
      <c r="O113" s="463"/>
      <c r="P113" s="52" t="s">
        <v>3119</v>
      </c>
      <c r="Q113" s="52" t="s">
        <v>3008</v>
      </c>
      <c r="R113" s="146"/>
      <c r="S113" s="146"/>
      <c r="T113" s="146" t="s">
        <v>71</v>
      </c>
      <c r="U113" s="146"/>
      <c r="V113" s="146" t="s">
        <v>948</v>
      </c>
      <c r="W113" s="146" t="s">
        <v>73</v>
      </c>
      <c r="X113" s="146" t="s">
        <v>71</v>
      </c>
      <c r="Y113" s="146"/>
      <c r="Z113" s="146"/>
      <c r="AA113" s="146"/>
      <c r="AB113" s="52" t="s">
        <v>187</v>
      </c>
      <c r="AC113" s="52" t="s">
        <v>3120</v>
      </c>
      <c r="AD113" s="44"/>
      <c r="AE113" s="44"/>
      <c r="AF113" s="44"/>
      <c r="AG113" s="44"/>
      <c r="AH113" s="73"/>
      <c r="AI113" s="73"/>
      <c r="AJ113" s="73"/>
      <c r="AK113" s="44"/>
      <c r="AL113" s="44"/>
      <c r="AM113" s="73" t="s">
        <v>3121</v>
      </c>
      <c r="AN113" s="52" t="s">
        <v>2627</v>
      </c>
      <c r="AO113" s="195" t="s">
        <v>99</v>
      </c>
      <c r="AP113" s="195" t="s">
        <v>68</v>
      </c>
      <c r="AQ113" s="195">
        <v>1420411010</v>
      </c>
      <c r="AR113" s="148" t="s">
        <v>265</v>
      </c>
      <c r="AS113" s="195" t="s">
        <v>469</v>
      </c>
      <c r="AT113" s="498">
        <v>593740.66</v>
      </c>
      <c r="AU113" s="498">
        <v>593740.66</v>
      </c>
      <c r="AV113" s="498" t="s">
        <v>2776</v>
      </c>
      <c r="AW113" s="498" t="s">
        <v>2776</v>
      </c>
      <c r="AX113" s="498" t="s">
        <v>2776</v>
      </c>
      <c r="AY113" s="498" t="s">
        <v>2776</v>
      </c>
      <c r="AZ113" s="60" t="s">
        <v>134</v>
      </c>
      <c r="BA113" s="3" t="s">
        <v>3018</v>
      </c>
    </row>
    <row r="114" spans="1:54" ht="318.75" hidden="1">
      <c r="A114" s="191">
        <v>601</v>
      </c>
      <c r="B114" s="45" t="s">
        <v>3006</v>
      </c>
      <c r="C114" s="187">
        <v>402000008</v>
      </c>
      <c r="D114" s="154" t="s">
        <v>2832</v>
      </c>
      <c r="E114" s="144" t="s">
        <v>3117</v>
      </c>
      <c r="F114" s="145"/>
      <c r="G114" s="145"/>
      <c r="H114" s="146">
        <v>1</v>
      </c>
      <c r="I114" s="145"/>
      <c r="J114" s="146" t="s">
        <v>3118</v>
      </c>
      <c r="K114" s="146"/>
      <c r="L114" s="146"/>
      <c r="M114" s="463"/>
      <c r="N114" s="463"/>
      <c r="O114" s="463"/>
      <c r="P114" s="52" t="s">
        <v>3119</v>
      </c>
      <c r="Q114" s="52" t="s">
        <v>3008</v>
      </c>
      <c r="R114" s="146"/>
      <c r="S114" s="146"/>
      <c r="T114" s="146" t="s">
        <v>71</v>
      </c>
      <c r="U114" s="146"/>
      <c r="V114" s="146" t="s">
        <v>948</v>
      </c>
      <c r="W114" s="146" t="s">
        <v>73</v>
      </c>
      <c r="X114" s="146" t="s">
        <v>71</v>
      </c>
      <c r="Y114" s="146"/>
      <c r="Z114" s="146"/>
      <c r="AA114" s="146"/>
      <c r="AB114" s="52" t="s">
        <v>187</v>
      </c>
      <c r="AC114" s="52" t="s">
        <v>3120</v>
      </c>
      <c r="AD114" s="44"/>
      <c r="AE114" s="44"/>
      <c r="AF114" s="44"/>
      <c r="AG114" s="44"/>
      <c r="AH114" s="73"/>
      <c r="AI114" s="73"/>
      <c r="AJ114" s="73"/>
      <c r="AK114" s="44"/>
      <c r="AL114" s="44"/>
      <c r="AM114" s="73" t="s">
        <v>3121</v>
      </c>
      <c r="AN114" s="52" t="s">
        <v>2627</v>
      </c>
      <c r="AO114" s="195" t="s">
        <v>99</v>
      </c>
      <c r="AP114" s="195" t="s">
        <v>68</v>
      </c>
      <c r="AQ114" s="195">
        <v>1420411010</v>
      </c>
      <c r="AR114" s="148" t="s">
        <v>265</v>
      </c>
      <c r="AS114" s="195" t="s">
        <v>470</v>
      </c>
      <c r="AT114" s="498">
        <v>30634</v>
      </c>
      <c r="AU114" s="498">
        <v>26406.92</v>
      </c>
      <c r="AV114" s="498">
        <v>17800</v>
      </c>
      <c r="AW114" s="498">
        <v>17800</v>
      </c>
      <c r="AX114" s="498">
        <v>17800</v>
      </c>
      <c r="AY114" s="498">
        <v>17800</v>
      </c>
      <c r="AZ114" s="499" t="s">
        <v>134</v>
      </c>
      <c r="BA114" s="253"/>
      <c r="BB114" s="253"/>
    </row>
    <row r="115" spans="1:54" ht="318.75" hidden="1">
      <c r="A115" s="191">
        <v>601</v>
      </c>
      <c r="B115" s="45" t="s">
        <v>3006</v>
      </c>
      <c r="C115" s="187">
        <v>402000008</v>
      </c>
      <c r="D115" s="154" t="s">
        <v>2832</v>
      </c>
      <c r="E115" s="144" t="s">
        <v>3117</v>
      </c>
      <c r="F115" s="145"/>
      <c r="G115" s="145"/>
      <c r="H115" s="146">
        <v>1</v>
      </c>
      <c r="I115" s="145"/>
      <c r="J115" s="146" t="s">
        <v>3118</v>
      </c>
      <c r="K115" s="146"/>
      <c r="L115" s="146"/>
      <c r="M115" s="463"/>
      <c r="N115" s="463"/>
      <c r="O115" s="463"/>
      <c r="P115" s="52" t="s">
        <v>3119</v>
      </c>
      <c r="Q115" s="52" t="s">
        <v>3008</v>
      </c>
      <c r="R115" s="146"/>
      <c r="S115" s="146"/>
      <c r="T115" s="146" t="s">
        <v>71</v>
      </c>
      <c r="U115" s="146"/>
      <c r="V115" s="146" t="s">
        <v>948</v>
      </c>
      <c r="W115" s="146" t="s">
        <v>73</v>
      </c>
      <c r="X115" s="146" t="s">
        <v>71</v>
      </c>
      <c r="Y115" s="146"/>
      <c r="Z115" s="146"/>
      <c r="AA115" s="146"/>
      <c r="AB115" s="52" t="s">
        <v>187</v>
      </c>
      <c r="AC115" s="52" t="s">
        <v>3120</v>
      </c>
      <c r="AD115" s="44"/>
      <c r="AE115" s="44"/>
      <c r="AF115" s="44"/>
      <c r="AG115" s="44"/>
      <c r="AH115" s="73"/>
      <c r="AI115" s="73"/>
      <c r="AJ115" s="73"/>
      <c r="AK115" s="44"/>
      <c r="AL115" s="44"/>
      <c r="AM115" s="73" t="s">
        <v>3121</v>
      </c>
      <c r="AN115" s="52" t="s">
        <v>2627</v>
      </c>
      <c r="AO115" s="195" t="s">
        <v>99</v>
      </c>
      <c r="AP115" s="195" t="s">
        <v>68</v>
      </c>
      <c r="AQ115" s="195">
        <v>1420411010</v>
      </c>
      <c r="AR115" s="148" t="s">
        <v>265</v>
      </c>
      <c r="AS115" s="195" t="s">
        <v>471</v>
      </c>
      <c r="AT115" s="498">
        <v>15395231.42</v>
      </c>
      <c r="AU115" s="498">
        <v>15395231.42</v>
      </c>
      <c r="AV115" s="498">
        <v>18403995.600000001</v>
      </c>
      <c r="AW115" s="469">
        <v>18213010</v>
      </c>
      <c r="AX115" s="469">
        <v>18213010</v>
      </c>
      <c r="AY115" s="469">
        <v>18213010</v>
      </c>
      <c r="AZ115" s="60" t="s">
        <v>134</v>
      </c>
      <c r="BA115" s="3" t="s">
        <v>3122</v>
      </c>
    </row>
    <row r="116" spans="1:54" ht="318.75" hidden="1">
      <c r="A116" s="191">
        <v>601</v>
      </c>
      <c r="B116" s="45" t="s">
        <v>3006</v>
      </c>
      <c r="C116" s="187">
        <v>402000008</v>
      </c>
      <c r="D116" s="154" t="s">
        <v>2832</v>
      </c>
      <c r="E116" s="144" t="s">
        <v>3117</v>
      </c>
      <c r="F116" s="145"/>
      <c r="G116" s="145"/>
      <c r="H116" s="146">
        <v>1</v>
      </c>
      <c r="I116" s="145"/>
      <c r="J116" s="146" t="s">
        <v>3118</v>
      </c>
      <c r="K116" s="146"/>
      <c r="L116" s="146"/>
      <c r="M116" s="463"/>
      <c r="N116" s="463"/>
      <c r="O116" s="463"/>
      <c r="P116" s="52" t="s">
        <v>3119</v>
      </c>
      <c r="Q116" s="52" t="s">
        <v>3008</v>
      </c>
      <c r="R116" s="146"/>
      <c r="S116" s="146"/>
      <c r="T116" s="146" t="s">
        <v>71</v>
      </c>
      <c r="U116" s="146"/>
      <c r="V116" s="146" t="s">
        <v>948</v>
      </c>
      <c r="W116" s="146" t="s">
        <v>73</v>
      </c>
      <c r="X116" s="146" t="s">
        <v>71</v>
      </c>
      <c r="Y116" s="146"/>
      <c r="Z116" s="146"/>
      <c r="AA116" s="146"/>
      <c r="AB116" s="52" t="s">
        <v>187</v>
      </c>
      <c r="AC116" s="52" t="s">
        <v>3120</v>
      </c>
      <c r="AD116" s="44"/>
      <c r="AE116" s="44"/>
      <c r="AF116" s="44"/>
      <c r="AG116" s="44"/>
      <c r="AH116" s="73"/>
      <c r="AI116" s="73"/>
      <c r="AJ116" s="73"/>
      <c r="AK116" s="44"/>
      <c r="AL116" s="44"/>
      <c r="AM116" s="73" t="s">
        <v>3121</v>
      </c>
      <c r="AN116" s="52" t="s">
        <v>2627</v>
      </c>
      <c r="AO116" s="195" t="s">
        <v>99</v>
      </c>
      <c r="AP116" s="195" t="s">
        <v>68</v>
      </c>
      <c r="AQ116" s="195">
        <v>1420411010</v>
      </c>
      <c r="AR116" s="148" t="s">
        <v>265</v>
      </c>
      <c r="AS116" s="195" t="s">
        <v>471</v>
      </c>
      <c r="AT116" s="498">
        <v>179309.69</v>
      </c>
      <c r="AU116" s="498">
        <v>179309.69</v>
      </c>
      <c r="AV116" s="498" t="s">
        <v>2776</v>
      </c>
      <c r="AW116" s="498" t="s">
        <v>2776</v>
      </c>
      <c r="AX116" s="498" t="s">
        <v>2776</v>
      </c>
      <c r="AY116" s="498" t="s">
        <v>2776</v>
      </c>
      <c r="AZ116" s="60" t="s">
        <v>134</v>
      </c>
      <c r="BA116" s="3" t="s">
        <v>3018</v>
      </c>
    </row>
    <row r="117" spans="1:54" ht="318.75" hidden="1">
      <c r="A117" s="191">
        <v>601</v>
      </c>
      <c r="B117" s="45" t="s">
        <v>3006</v>
      </c>
      <c r="C117" s="187">
        <v>402000008</v>
      </c>
      <c r="D117" s="154" t="s">
        <v>2832</v>
      </c>
      <c r="E117" s="144" t="s">
        <v>3117</v>
      </c>
      <c r="F117" s="145"/>
      <c r="G117" s="145"/>
      <c r="H117" s="146">
        <v>1</v>
      </c>
      <c r="I117" s="145"/>
      <c r="J117" s="146" t="s">
        <v>3118</v>
      </c>
      <c r="K117" s="146"/>
      <c r="L117" s="146"/>
      <c r="M117" s="463"/>
      <c r="N117" s="463"/>
      <c r="O117" s="463"/>
      <c r="P117" s="52" t="s">
        <v>3119</v>
      </c>
      <c r="Q117" s="52" t="s">
        <v>3008</v>
      </c>
      <c r="R117" s="146"/>
      <c r="S117" s="146"/>
      <c r="T117" s="146" t="s">
        <v>71</v>
      </c>
      <c r="U117" s="146"/>
      <c r="V117" s="146" t="s">
        <v>948</v>
      </c>
      <c r="W117" s="146" t="s">
        <v>73</v>
      </c>
      <c r="X117" s="146" t="s">
        <v>71</v>
      </c>
      <c r="Y117" s="146"/>
      <c r="Z117" s="146"/>
      <c r="AA117" s="146"/>
      <c r="AB117" s="52" t="s">
        <v>187</v>
      </c>
      <c r="AC117" s="52" t="s">
        <v>3120</v>
      </c>
      <c r="AD117" s="44"/>
      <c r="AE117" s="44"/>
      <c r="AF117" s="44"/>
      <c r="AG117" s="44"/>
      <c r="AH117" s="73"/>
      <c r="AI117" s="73"/>
      <c r="AJ117" s="73"/>
      <c r="AK117" s="44"/>
      <c r="AL117" s="44"/>
      <c r="AM117" s="73" t="s">
        <v>3121</v>
      </c>
      <c r="AN117" s="52" t="s">
        <v>2627</v>
      </c>
      <c r="AO117" s="195" t="s">
        <v>99</v>
      </c>
      <c r="AP117" s="195" t="s">
        <v>68</v>
      </c>
      <c r="AQ117" s="195">
        <v>1420411010</v>
      </c>
      <c r="AR117" s="148" t="s">
        <v>265</v>
      </c>
      <c r="AS117" s="195" t="s">
        <v>116</v>
      </c>
      <c r="AT117" s="498">
        <v>28584483.129999999</v>
      </c>
      <c r="AU117" s="498">
        <v>27488185.41</v>
      </c>
      <c r="AV117" s="498">
        <v>19450423.43</v>
      </c>
      <c r="AW117" s="498">
        <v>19727450</v>
      </c>
      <c r="AX117" s="498">
        <v>19783390</v>
      </c>
      <c r="AY117" s="498">
        <v>19878330</v>
      </c>
      <c r="AZ117" s="499" t="s">
        <v>134</v>
      </c>
    </row>
    <row r="118" spans="1:54" ht="318.75" hidden="1">
      <c r="A118" s="191">
        <v>601</v>
      </c>
      <c r="B118" s="45" t="s">
        <v>3006</v>
      </c>
      <c r="C118" s="187">
        <v>402000008</v>
      </c>
      <c r="D118" s="154" t="s">
        <v>2832</v>
      </c>
      <c r="E118" s="144" t="s">
        <v>3117</v>
      </c>
      <c r="F118" s="145"/>
      <c r="G118" s="145"/>
      <c r="H118" s="146">
        <v>1</v>
      </c>
      <c r="I118" s="145"/>
      <c r="J118" s="146" t="s">
        <v>3118</v>
      </c>
      <c r="K118" s="146"/>
      <c r="L118" s="146"/>
      <c r="M118" s="463"/>
      <c r="N118" s="463"/>
      <c r="O118" s="463"/>
      <c r="P118" s="52" t="s">
        <v>3119</v>
      </c>
      <c r="Q118" s="52" t="s">
        <v>3008</v>
      </c>
      <c r="R118" s="146"/>
      <c r="S118" s="146"/>
      <c r="T118" s="146" t="s">
        <v>71</v>
      </c>
      <c r="U118" s="146"/>
      <c r="V118" s="146" t="s">
        <v>948</v>
      </c>
      <c r="W118" s="146" t="s">
        <v>73</v>
      </c>
      <c r="X118" s="146" t="s">
        <v>71</v>
      </c>
      <c r="Y118" s="146"/>
      <c r="Z118" s="146"/>
      <c r="AA118" s="146"/>
      <c r="AB118" s="52" t="s">
        <v>187</v>
      </c>
      <c r="AC118" s="52" t="s">
        <v>3120</v>
      </c>
      <c r="AD118" s="44"/>
      <c r="AE118" s="44"/>
      <c r="AF118" s="44"/>
      <c r="AG118" s="44"/>
      <c r="AH118" s="73"/>
      <c r="AI118" s="73"/>
      <c r="AJ118" s="73"/>
      <c r="AK118" s="44"/>
      <c r="AL118" s="44"/>
      <c r="AM118" s="73" t="s">
        <v>3121</v>
      </c>
      <c r="AN118" s="52" t="s">
        <v>2627</v>
      </c>
      <c r="AO118" s="195" t="s">
        <v>99</v>
      </c>
      <c r="AP118" s="195" t="s">
        <v>68</v>
      </c>
      <c r="AQ118" s="195" t="s">
        <v>3123</v>
      </c>
      <c r="AR118" s="148" t="s">
        <v>265</v>
      </c>
      <c r="AS118" s="195" t="s">
        <v>116</v>
      </c>
      <c r="AT118" s="498">
        <v>0</v>
      </c>
      <c r="AU118" s="498">
        <v>0</v>
      </c>
      <c r="AV118" s="498">
        <v>1001696.95</v>
      </c>
      <c r="AW118" s="498" t="s">
        <v>2776</v>
      </c>
      <c r="AX118" s="498" t="s">
        <v>2776</v>
      </c>
      <c r="AY118" s="498" t="s">
        <v>2776</v>
      </c>
      <c r="AZ118" s="60" t="s">
        <v>228</v>
      </c>
      <c r="BA118" s="3" t="s">
        <v>3018</v>
      </c>
    </row>
    <row r="119" spans="1:54" ht="318.75" hidden="1">
      <c r="A119" s="191">
        <v>601</v>
      </c>
      <c r="B119" s="45" t="s">
        <v>3006</v>
      </c>
      <c r="C119" s="187">
        <v>402000008</v>
      </c>
      <c r="D119" s="154" t="s">
        <v>2832</v>
      </c>
      <c r="E119" s="144" t="s">
        <v>3117</v>
      </c>
      <c r="F119" s="145"/>
      <c r="G119" s="145"/>
      <c r="H119" s="146">
        <v>1</v>
      </c>
      <c r="I119" s="145"/>
      <c r="J119" s="146" t="s">
        <v>3118</v>
      </c>
      <c r="K119" s="146"/>
      <c r="L119" s="146"/>
      <c r="M119" s="463"/>
      <c r="N119" s="463"/>
      <c r="O119" s="463"/>
      <c r="P119" s="52" t="s">
        <v>3119</v>
      </c>
      <c r="Q119" s="52" t="s">
        <v>3008</v>
      </c>
      <c r="R119" s="146"/>
      <c r="S119" s="146"/>
      <c r="T119" s="146" t="s">
        <v>71</v>
      </c>
      <c r="U119" s="146"/>
      <c r="V119" s="146" t="s">
        <v>948</v>
      </c>
      <c r="W119" s="146" t="s">
        <v>73</v>
      </c>
      <c r="X119" s="146" t="s">
        <v>71</v>
      </c>
      <c r="Y119" s="146"/>
      <c r="Z119" s="146"/>
      <c r="AA119" s="146"/>
      <c r="AB119" s="52" t="s">
        <v>187</v>
      </c>
      <c r="AC119" s="52" t="s">
        <v>3120</v>
      </c>
      <c r="AD119" s="44"/>
      <c r="AE119" s="44"/>
      <c r="AF119" s="44"/>
      <c r="AG119" s="44"/>
      <c r="AH119" s="73"/>
      <c r="AI119" s="73"/>
      <c r="AJ119" s="73"/>
      <c r="AK119" s="44"/>
      <c r="AL119" s="44"/>
      <c r="AM119" s="73" t="s">
        <v>3121</v>
      </c>
      <c r="AN119" s="52" t="s">
        <v>2627</v>
      </c>
      <c r="AO119" s="195" t="s">
        <v>99</v>
      </c>
      <c r="AP119" s="195" t="s">
        <v>68</v>
      </c>
      <c r="AQ119" s="195">
        <v>1420411010</v>
      </c>
      <c r="AR119" s="148" t="s">
        <v>265</v>
      </c>
      <c r="AS119" s="195" t="s">
        <v>117</v>
      </c>
      <c r="AT119" s="498">
        <v>1324830</v>
      </c>
      <c r="AU119" s="498">
        <v>1297430</v>
      </c>
      <c r="AV119" s="498">
        <v>1289000</v>
      </c>
      <c r="AW119" s="498">
        <v>1289000</v>
      </c>
      <c r="AX119" s="498">
        <v>1289000</v>
      </c>
      <c r="AY119" s="498">
        <v>1289000</v>
      </c>
      <c r="AZ119" s="499" t="s">
        <v>134</v>
      </c>
      <c r="BA119" s="253"/>
    </row>
    <row r="120" spans="1:54" ht="318.75" hidden="1">
      <c r="A120" s="191">
        <v>601</v>
      </c>
      <c r="B120" s="45" t="s">
        <v>3006</v>
      </c>
      <c r="C120" s="187">
        <v>402000008</v>
      </c>
      <c r="D120" s="154" t="s">
        <v>2832</v>
      </c>
      <c r="E120" s="144" t="s">
        <v>3117</v>
      </c>
      <c r="F120" s="145"/>
      <c r="G120" s="145"/>
      <c r="H120" s="146">
        <v>1</v>
      </c>
      <c r="I120" s="145"/>
      <c r="J120" s="146" t="s">
        <v>3118</v>
      </c>
      <c r="K120" s="146"/>
      <c r="L120" s="146"/>
      <c r="M120" s="463"/>
      <c r="N120" s="463"/>
      <c r="O120" s="463"/>
      <c r="P120" s="52" t="s">
        <v>3119</v>
      </c>
      <c r="Q120" s="52" t="s">
        <v>3008</v>
      </c>
      <c r="R120" s="146"/>
      <c r="S120" s="146"/>
      <c r="T120" s="146" t="s">
        <v>71</v>
      </c>
      <c r="U120" s="146"/>
      <c r="V120" s="146" t="s">
        <v>948</v>
      </c>
      <c r="W120" s="146" t="s">
        <v>73</v>
      </c>
      <c r="X120" s="146" t="s">
        <v>71</v>
      </c>
      <c r="Y120" s="146"/>
      <c r="Z120" s="146"/>
      <c r="AA120" s="146"/>
      <c r="AB120" s="52" t="s">
        <v>187</v>
      </c>
      <c r="AC120" s="52" t="s">
        <v>3120</v>
      </c>
      <c r="AD120" s="44"/>
      <c r="AE120" s="44"/>
      <c r="AF120" s="44"/>
      <c r="AG120" s="44"/>
      <c r="AH120" s="73"/>
      <c r="AI120" s="73"/>
      <c r="AJ120" s="73"/>
      <c r="AK120" s="44"/>
      <c r="AL120" s="44"/>
      <c r="AM120" s="73" t="s">
        <v>3124</v>
      </c>
      <c r="AN120" s="52" t="s">
        <v>2627</v>
      </c>
      <c r="AO120" s="195" t="s">
        <v>99</v>
      </c>
      <c r="AP120" s="195" t="s">
        <v>68</v>
      </c>
      <c r="AQ120" s="195">
        <v>1420411010</v>
      </c>
      <c r="AR120" s="148" t="s">
        <v>265</v>
      </c>
      <c r="AS120" s="195" t="s">
        <v>118</v>
      </c>
      <c r="AT120" s="498">
        <v>9202.0499999999993</v>
      </c>
      <c r="AU120" s="498">
        <v>6935</v>
      </c>
      <c r="AV120" s="498">
        <v>4550</v>
      </c>
      <c r="AW120" s="498">
        <v>6850</v>
      </c>
      <c r="AX120" s="498">
        <v>6850</v>
      </c>
      <c r="AY120" s="498">
        <v>6850</v>
      </c>
      <c r="AZ120" s="499" t="s">
        <v>134</v>
      </c>
      <c r="BA120" s="253"/>
    </row>
    <row r="121" spans="1:54" ht="318.75" hidden="1">
      <c r="A121" s="191">
        <v>601</v>
      </c>
      <c r="B121" s="45" t="s">
        <v>3006</v>
      </c>
      <c r="C121" s="187">
        <v>402000008</v>
      </c>
      <c r="D121" s="154" t="s">
        <v>2832</v>
      </c>
      <c r="E121" s="144" t="s">
        <v>3117</v>
      </c>
      <c r="F121" s="145"/>
      <c r="G121" s="145"/>
      <c r="H121" s="146">
        <v>1</v>
      </c>
      <c r="I121" s="145"/>
      <c r="J121" s="146" t="s">
        <v>3118</v>
      </c>
      <c r="K121" s="146"/>
      <c r="L121" s="146"/>
      <c r="M121" s="463"/>
      <c r="N121" s="463"/>
      <c r="O121" s="463"/>
      <c r="P121" s="52" t="s">
        <v>3125</v>
      </c>
      <c r="Q121" s="52" t="s">
        <v>3008</v>
      </c>
      <c r="R121" s="146"/>
      <c r="S121" s="146"/>
      <c r="T121" s="146" t="s">
        <v>71</v>
      </c>
      <c r="U121" s="146"/>
      <c r="V121" s="146" t="s">
        <v>948</v>
      </c>
      <c r="W121" s="146" t="s">
        <v>73</v>
      </c>
      <c r="X121" s="146" t="s">
        <v>71</v>
      </c>
      <c r="Y121" s="146"/>
      <c r="Z121" s="146"/>
      <c r="AA121" s="146"/>
      <c r="AB121" s="52" t="s">
        <v>187</v>
      </c>
      <c r="AC121" s="52" t="s">
        <v>3120</v>
      </c>
      <c r="AD121" s="44"/>
      <c r="AE121" s="44"/>
      <c r="AF121" s="44"/>
      <c r="AG121" s="44"/>
      <c r="AH121" s="73"/>
      <c r="AI121" s="73"/>
      <c r="AJ121" s="73"/>
      <c r="AK121" s="44"/>
      <c r="AL121" s="44"/>
      <c r="AM121" s="73" t="s">
        <v>3124</v>
      </c>
      <c r="AN121" s="52" t="s">
        <v>2627</v>
      </c>
      <c r="AO121" s="195" t="s">
        <v>99</v>
      </c>
      <c r="AP121" s="195" t="s">
        <v>68</v>
      </c>
      <c r="AQ121" s="195">
        <v>1420411010</v>
      </c>
      <c r="AR121" s="148" t="s">
        <v>265</v>
      </c>
      <c r="AS121" s="195" t="s">
        <v>119</v>
      </c>
      <c r="AT121" s="498">
        <v>8717.9500000000007</v>
      </c>
      <c r="AU121" s="498">
        <v>8717.9500000000007</v>
      </c>
      <c r="AV121" s="498">
        <v>25965</v>
      </c>
      <c r="AW121" s="498">
        <v>11070</v>
      </c>
      <c r="AX121" s="498">
        <v>11070</v>
      </c>
      <c r="AY121" s="498">
        <v>11070</v>
      </c>
      <c r="AZ121" s="499" t="s">
        <v>134</v>
      </c>
    </row>
    <row r="122" spans="1:54" ht="318.75" hidden="1">
      <c r="A122" s="191">
        <v>601</v>
      </c>
      <c r="B122" s="45" t="s">
        <v>3006</v>
      </c>
      <c r="C122" s="187">
        <v>402000008</v>
      </c>
      <c r="D122" s="154" t="s">
        <v>2832</v>
      </c>
      <c r="E122" s="144" t="s">
        <v>244</v>
      </c>
      <c r="F122" s="145"/>
      <c r="G122" s="145"/>
      <c r="H122" s="146"/>
      <c r="I122" s="145"/>
      <c r="J122" s="146">
        <v>17</v>
      </c>
      <c r="K122" s="146">
        <v>1</v>
      </c>
      <c r="L122" s="146">
        <v>3</v>
      </c>
      <c r="M122" s="463"/>
      <c r="N122" s="463"/>
      <c r="O122" s="463"/>
      <c r="P122" s="52" t="s">
        <v>186</v>
      </c>
      <c r="Q122" s="52" t="s">
        <v>3008</v>
      </c>
      <c r="R122" s="146"/>
      <c r="S122" s="146"/>
      <c r="T122" s="146" t="s">
        <v>71</v>
      </c>
      <c r="U122" s="146"/>
      <c r="V122" s="146" t="s">
        <v>948</v>
      </c>
      <c r="W122" s="146" t="s">
        <v>73</v>
      </c>
      <c r="X122" s="146" t="s">
        <v>71</v>
      </c>
      <c r="Y122" s="146"/>
      <c r="Z122" s="146"/>
      <c r="AA122" s="146"/>
      <c r="AB122" s="52" t="s">
        <v>187</v>
      </c>
      <c r="AC122" s="52" t="s">
        <v>3126</v>
      </c>
      <c r="AD122" s="44"/>
      <c r="AE122" s="44"/>
      <c r="AF122" s="44"/>
      <c r="AG122" s="44"/>
      <c r="AH122" s="73" t="s">
        <v>3127</v>
      </c>
      <c r="AI122" s="73" t="s">
        <v>3128</v>
      </c>
      <c r="AJ122" s="73" t="s">
        <v>2975</v>
      </c>
      <c r="AK122" s="44"/>
      <c r="AL122" s="44"/>
      <c r="AM122" s="73" t="s">
        <v>3121</v>
      </c>
      <c r="AN122" s="52" t="s">
        <v>3129</v>
      </c>
      <c r="AO122" s="195" t="s">
        <v>99</v>
      </c>
      <c r="AP122" s="195" t="s">
        <v>68</v>
      </c>
      <c r="AQ122" s="195">
        <v>7110011010</v>
      </c>
      <c r="AR122" s="148" t="s">
        <v>265</v>
      </c>
      <c r="AS122" s="195" t="s">
        <v>469</v>
      </c>
      <c r="AT122" s="498">
        <v>10996099.16</v>
      </c>
      <c r="AU122" s="498">
        <v>10996099.16</v>
      </c>
      <c r="AV122" s="469">
        <v>11643634</v>
      </c>
      <c r="AW122" s="498">
        <v>11638133</v>
      </c>
      <c r="AX122" s="498">
        <v>11638133</v>
      </c>
      <c r="AY122" s="498">
        <v>11638133</v>
      </c>
      <c r="AZ122" s="499" t="s">
        <v>134</v>
      </c>
      <c r="BA122" s="253"/>
    </row>
    <row r="123" spans="1:54" ht="318.75" hidden="1">
      <c r="A123" s="191">
        <v>601</v>
      </c>
      <c r="B123" s="45" t="s">
        <v>3006</v>
      </c>
      <c r="C123" s="187">
        <v>402000008</v>
      </c>
      <c r="D123" s="154" t="s">
        <v>2832</v>
      </c>
      <c r="E123" s="144" t="s">
        <v>244</v>
      </c>
      <c r="F123" s="145"/>
      <c r="G123" s="145"/>
      <c r="H123" s="146"/>
      <c r="I123" s="145"/>
      <c r="J123" s="146">
        <v>17</v>
      </c>
      <c r="K123" s="146">
        <v>1</v>
      </c>
      <c r="L123" s="146">
        <v>3</v>
      </c>
      <c r="M123" s="463"/>
      <c r="N123" s="463"/>
      <c r="O123" s="463"/>
      <c r="P123" s="52" t="s">
        <v>186</v>
      </c>
      <c r="Q123" s="52" t="s">
        <v>3008</v>
      </c>
      <c r="R123" s="146"/>
      <c r="S123" s="146"/>
      <c r="T123" s="146" t="s">
        <v>71</v>
      </c>
      <c r="U123" s="146"/>
      <c r="V123" s="146" t="s">
        <v>948</v>
      </c>
      <c r="W123" s="146" t="s">
        <v>73</v>
      </c>
      <c r="X123" s="146" t="s">
        <v>71</v>
      </c>
      <c r="Y123" s="146"/>
      <c r="Z123" s="146"/>
      <c r="AA123" s="146"/>
      <c r="AB123" s="52" t="s">
        <v>187</v>
      </c>
      <c r="AC123" s="52" t="s">
        <v>3126</v>
      </c>
      <c r="AD123" s="44"/>
      <c r="AE123" s="44"/>
      <c r="AF123" s="44"/>
      <c r="AG123" s="44"/>
      <c r="AH123" s="73" t="s">
        <v>3127</v>
      </c>
      <c r="AI123" s="73" t="s">
        <v>3128</v>
      </c>
      <c r="AJ123" s="73" t="s">
        <v>2975</v>
      </c>
      <c r="AK123" s="44"/>
      <c r="AL123" s="44"/>
      <c r="AM123" s="73" t="s">
        <v>3121</v>
      </c>
      <c r="AN123" s="52" t="s">
        <v>3130</v>
      </c>
      <c r="AO123" s="195" t="s">
        <v>99</v>
      </c>
      <c r="AP123" s="195" t="s">
        <v>68</v>
      </c>
      <c r="AQ123" s="195">
        <v>7110011010</v>
      </c>
      <c r="AR123" s="148" t="s">
        <v>265</v>
      </c>
      <c r="AS123" s="195" t="s">
        <v>469</v>
      </c>
      <c r="AT123" s="498">
        <v>119036.14</v>
      </c>
      <c r="AU123" s="498">
        <v>119036.14</v>
      </c>
      <c r="AV123" s="498" t="s">
        <v>2776</v>
      </c>
      <c r="AW123" s="498" t="s">
        <v>2776</v>
      </c>
      <c r="AX123" s="498" t="s">
        <v>2776</v>
      </c>
      <c r="AY123" s="498" t="s">
        <v>2776</v>
      </c>
      <c r="AZ123" s="60" t="s">
        <v>134</v>
      </c>
      <c r="BA123" s="3" t="s">
        <v>3018</v>
      </c>
    </row>
    <row r="124" spans="1:54" ht="318.75" hidden="1">
      <c r="A124" s="191">
        <v>601</v>
      </c>
      <c r="B124" s="45" t="s">
        <v>3006</v>
      </c>
      <c r="C124" s="187">
        <v>402000008</v>
      </c>
      <c r="D124" s="154" t="s">
        <v>2832</v>
      </c>
      <c r="E124" s="144" t="s">
        <v>244</v>
      </c>
      <c r="F124" s="145"/>
      <c r="G124" s="145"/>
      <c r="H124" s="146"/>
      <c r="I124" s="145"/>
      <c r="J124" s="146">
        <v>17</v>
      </c>
      <c r="K124" s="146">
        <v>1</v>
      </c>
      <c r="L124" s="146">
        <v>3</v>
      </c>
      <c r="M124" s="463"/>
      <c r="N124" s="463"/>
      <c r="O124" s="463"/>
      <c r="P124" s="52" t="s">
        <v>186</v>
      </c>
      <c r="Q124" s="52" t="s">
        <v>3008</v>
      </c>
      <c r="R124" s="146"/>
      <c r="S124" s="146"/>
      <c r="T124" s="146" t="s">
        <v>71</v>
      </c>
      <c r="U124" s="146"/>
      <c r="V124" s="146" t="s">
        <v>948</v>
      </c>
      <c r="W124" s="146" t="s">
        <v>73</v>
      </c>
      <c r="X124" s="146" t="s">
        <v>71</v>
      </c>
      <c r="Y124" s="146"/>
      <c r="Z124" s="146"/>
      <c r="AA124" s="146"/>
      <c r="AB124" s="52" t="s">
        <v>187</v>
      </c>
      <c r="AC124" s="52" t="s">
        <v>3126</v>
      </c>
      <c r="AD124" s="44"/>
      <c r="AE124" s="44"/>
      <c r="AF124" s="44"/>
      <c r="AG124" s="44"/>
      <c r="AH124" s="73" t="s">
        <v>3127</v>
      </c>
      <c r="AI124" s="73" t="s">
        <v>3128</v>
      </c>
      <c r="AJ124" s="73" t="s">
        <v>2975</v>
      </c>
      <c r="AK124" s="44"/>
      <c r="AL124" s="44"/>
      <c r="AM124" s="73" t="s">
        <v>3121</v>
      </c>
      <c r="AN124" s="52" t="s">
        <v>3130</v>
      </c>
      <c r="AO124" s="195" t="s">
        <v>99</v>
      </c>
      <c r="AP124" s="195" t="s">
        <v>68</v>
      </c>
      <c r="AQ124" s="195">
        <v>7110011010</v>
      </c>
      <c r="AR124" s="148" t="s">
        <v>265</v>
      </c>
      <c r="AS124" s="195" t="s">
        <v>470</v>
      </c>
      <c r="AT124" s="498">
        <v>13900</v>
      </c>
      <c r="AU124" s="498">
        <v>13900</v>
      </c>
      <c r="AV124" s="498">
        <v>55000</v>
      </c>
      <c r="AW124" s="498">
        <v>55000</v>
      </c>
      <c r="AX124" s="498">
        <v>55000</v>
      </c>
      <c r="AY124" s="498">
        <v>55000</v>
      </c>
      <c r="AZ124" s="60" t="s">
        <v>134</v>
      </c>
    </row>
    <row r="125" spans="1:54" ht="318.75" hidden="1">
      <c r="A125" s="191">
        <v>601</v>
      </c>
      <c r="B125" s="45" t="s">
        <v>3006</v>
      </c>
      <c r="C125" s="187">
        <v>402000008</v>
      </c>
      <c r="D125" s="154" t="s">
        <v>2832</v>
      </c>
      <c r="E125" s="144" t="s">
        <v>244</v>
      </c>
      <c r="F125" s="145"/>
      <c r="G125" s="145"/>
      <c r="H125" s="146"/>
      <c r="I125" s="145"/>
      <c r="J125" s="146">
        <v>17</v>
      </c>
      <c r="K125" s="146">
        <v>1</v>
      </c>
      <c r="L125" s="146">
        <v>3</v>
      </c>
      <c r="M125" s="463"/>
      <c r="N125" s="463"/>
      <c r="O125" s="463"/>
      <c r="P125" s="52" t="s">
        <v>186</v>
      </c>
      <c r="Q125" s="52" t="s">
        <v>3008</v>
      </c>
      <c r="R125" s="146"/>
      <c r="S125" s="146"/>
      <c r="T125" s="146" t="s">
        <v>71</v>
      </c>
      <c r="U125" s="146"/>
      <c r="V125" s="146" t="s">
        <v>948</v>
      </c>
      <c r="W125" s="146" t="s">
        <v>73</v>
      </c>
      <c r="X125" s="146" t="s">
        <v>71</v>
      </c>
      <c r="Y125" s="146"/>
      <c r="Z125" s="146"/>
      <c r="AA125" s="146"/>
      <c r="AB125" s="52" t="s">
        <v>187</v>
      </c>
      <c r="AC125" s="52" t="s">
        <v>3126</v>
      </c>
      <c r="AD125" s="44"/>
      <c r="AE125" s="44"/>
      <c r="AF125" s="44"/>
      <c r="AG125" s="44"/>
      <c r="AH125" s="73" t="s">
        <v>3127</v>
      </c>
      <c r="AI125" s="73" t="s">
        <v>3128</v>
      </c>
      <c r="AJ125" s="73" t="s">
        <v>2975</v>
      </c>
      <c r="AK125" s="44"/>
      <c r="AL125" s="44"/>
      <c r="AM125" s="73" t="s">
        <v>3121</v>
      </c>
      <c r="AN125" s="52" t="s">
        <v>3130</v>
      </c>
      <c r="AO125" s="195" t="s">
        <v>99</v>
      </c>
      <c r="AP125" s="195" t="s">
        <v>68</v>
      </c>
      <c r="AQ125" s="195">
        <v>7110011010</v>
      </c>
      <c r="AR125" s="148" t="s">
        <v>265</v>
      </c>
      <c r="AS125" s="195" t="s">
        <v>471</v>
      </c>
      <c r="AT125" s="498">
        <v>3254024.05</v>
      </c>
      <c r="AU125" s="498">
        <v>3254024.05</v>
      </c>
      <c r="AV125" s="469">
        <v>3517591</v>
      </c>
      <c r="AW125" s="498">
        <v>3515921</v>
      </c>
      <c r="AX125" s="498">
        <v>3515921</v>
      </c>
      <c r="AY125" s="498">
        <v>3515921</v>
      </c>
      <c r="AZ125" s="60" t="s">
        <v>134</v>
      </c>
    </row>
    <row r="126" spans="1:54" ht="318.75" hidden="1">
      <c r="A126" s="191">
        <v>601</v>
      </c>
      <c r="B126" s="45" t="s">
        <v>3006</v>
      </c>
      <c r="C126" s="187">
        <v>402000008</v>
      </c>
      <c r="D126" s="154" t="s">
        <v>2832</v>
      </c>
      <c r="E126" s="144" t="s">
        <v>244</v>
      </c>
      <c r="F126" s="145"/>
      <c r="G126" s="145"/>
      <c r="H126" s="146"/>
      <c r="I126" s="145"/>
      <c r="J126" s="146">
        <v>17</v>
      </c>
      <c r="K126" s="146">
        <v>1</v>
      </c>
      <c r="L126" s="146">
        <v>3</v>
      </c>
      <c r="M126" s="463"/>
      <c r="N126" s="463"/>
      <c r="O126" s="463"/>
      <c r="P126" s="52" t="s">
        <v>186</v>
      </c>
      <c r="Q126" s="52" t="s">
        <v>3008</v>
      </c>
      <c r="R126" s="146"/>
      <c r="S126" s="146"/>
      <c r="T126" s="146" t="s">
        <v>71</v>
      </c>
      <c r="U126" s="146"/>
      <c r="V126" s="146" t="s">
        <v>948</v>
      </c>
      <c r="W126" s="146" t="s">
        <v>73</v>
      </c>
      <c r="X126" s="146" t="s">
        <v>71</v>
      </c>
      <c r="Y126" s="146"/>
      <c r="Z126" s="146"/>
      <c r="AA126" s="146"/>
      <c r="AB126" s="52" t="s">
        <v>187</v>
      </c>
      <c r="AC126" s="52" t="s">
        <v>3126</v>
      </c>
      <c r="AD126" s="44"/>
      <c r="AE126" s="44"/>
      <c r="AF126" s="44"/>
      <c r="AG126" s="44"/>
      <c r="AH126" s="73" t="s">
        <v>3127</v>
      </c>
      <c r="AI126" s="73" t="s">
        <v>3128</v>
      </c>
      <c r="AJ126" s="73" t="s">
        <v>2975</v>
      </c>
      <c r="AK126" s="44"/>
      <c r="AL126" s="44"/>
      <c r="AM126" s="73" t="s">
        <v>3121</v>
      </c>
      <c r="AN126" s="52" t="s">
        <v>3130</v>
      </c>
      <c r="AO126" s="195" t="s">
        <v>99</v>
      </c>
      <c r="AP126" s="195" t="s">
        <v>68</v>
      </c>
      <c r="AQ126" s="195">
        <v>7110011010</v>
      </c>
      <c r="AR126" s="148" t="s">
        <v>265</v>
      </c>
      <c r="AS126" s="195" t="s">
        <v>471</v>
      </c>
      <c r="AT126" s="498">
        <v>35948.92</v>
      </c>
      <c r="AU126" s="498">
        <v>35948.92</v>
      </c>
      <c r="AV126" s="498" t="s">
        <v>2776</v>
      </c>
      <c r="AW126" s="498" t="s">
        <v>2776</v>
      </c>
      <c r="AX126" s="498" t="s">
        <v>2776</v>
      </c>
      <c r="AY126" s="498" t="s">
        <v>2776</v>
      </c>
      <c r="AZ126" s="60" t="s">
        <v>134</v>
      </c>
      <c r="BA126" s="3" t="s">
        <v>3018</v>
      </c>
    </row>
    <row r="127" spans="1:54" ht="318.75" hidden="1">
      <c r="A127" s="191">
        <v>601</v>
      </c>
      <c r="B127" s="45" t="s">
        <v>3006</v>
      </c>
      <c r="C127" s="187">
        <v>402000008</v>
      </c>
      <c r="D127" s="154" t="s">
        <v>2832</v>
      </c>
      <c r="E127" s="144" t="s">
        <v>244</v>
      </c>
      <c r="F127" s="145"/>
      <c r="G127" s="145"/>
      <c r="H127" s="146"/>
      <c r="I127" s="145"/>
      <c r="J127" s="146">
        <v>17</v>
      </c>
      <c r="K127" s="146">
        <v>1</v>
      </c>
      <c r="L127" s="146">
        <v>3</v>
      </c>
      <c r="M127" s="463"/>
      <c r="N127" s="463"/>
      <c r="O127" s="463"/>
      <c r="P127" s="52" t="s">
        <v>186</v>
      </c>
      <c r="Q127" s="52" t="s">
        <v>3008</v>
      </c>
      <c r="R127" s="146"/>
      <c r="S127" s="146"/>
      <c r="T127" s="146" t="s">
        <v>71</v>
      </c>
      <c r="U127" s="146"/>
      <c r="V127" s="146" t="s">
        <v>948</v>
      </c>
      <c r="W127" s="146" t="s">
        <v>73</v>
      </c>
      <c r="X127" s="146" t="s">
        <v>71</v>
      </c>
      <c r="Y127" s="146"/>
      <c r="Z127" s="146"/>
      <c r="AA127" s="146"/>
      <c r="AB127" s="52" t="s">
        <v>187</v>
      </c>
      <c r="AC127" s="52" t="s">
        <v>3126</v>
      </c>
      <c r="AD127" s="44"/>
      <c r="AE127" s="44"/>
      <c r="AF127" s="44"/>
      <c r="AG127" s="44"/>
      <c r="AH127" s="73" t="s">
        <v>3127</v>
      </c>
      <c r="AI127" s="73" t="s">
        <v>3128</v>
      </c>
      <c r="AJ127" s="73" t="s">
        <v>2975</v>
      </c>
      <c r="AK127" s="44"/>
      <c r="AL127" s="44"/>
      <c r="AM127" s="73" t="s">
        <v>3121</v>
      </c>
      <c r="AN127" s="52" t="s">
        <v>3130</v>
      </c>
      <c r="AO127" s="195" t="s">
        <v>99</v>
      </c>
      <c r="AP127" s="195" t="s">
        <v>68</v>
      </c>
      <c r="AQ127" s="195" t="s">
        <v>3131</v>
      </c>
      <c r="AR127" s="148" t="s">
        <v>265</v>
      </c>
      <c r="AS127" s="195" t="s">
        <v>122</v>
      </c>
      <c r="AT127" s="498">
        <v>4970.79</v>
      </c>
      <c r="AU127" s="498">
        <v>4970.79</v>
      </c>
      <c r="AV127" s="498" t="s">
        <v>2776</v>
      </c>
      <c r="AW127" s="498" t="s">
        <v>2776</v>
      </c>
      <c r="AX127" s="498" t="s">
        <v>2776</v>
      </c>
      <c r="AY127" s="498" t="s">
        <v>2776</v>
      </c>
      <c r="AZ127" s="60" t="s">
        <v>134</v>
      </c>
      <c r="BA127" s="3" t="s">
        <v>3018</v>
      </c>
    </row>
    <row r="128" spans="1:54" ht="318.75" hidden="1">
      <c r="A128" s="191" t="s">
        <v>3132</v>
      </c>
      <c r="B128" s="45" t="s">
        <v>3006</v>
      </c>
      <c r="C128" s="187">
        <v>402000008</v>
      </c>
      <c r="D128" s="154" t="s">
        <v>2832</v>
      </c>
      <c r="E128" s="144" t="s">
        <v>244</v>
      </c>
      <c r="F128" s="145"/>
      <c r="G128" s="145"/>
      <c r="H128" s="146"/>
      <c r="I128" s="145"/>
      <c r="J128" s="146">
        <v>17</v>
      </c>
      <c r="K128" s="146">
        <v>1</v>
      </c>
      <c r="L128" s="146">
        <v>3</v>
      </c>
      <c r="M128" s="463"/>
      <c r="N128" s="463"/>
      <c r="O128" s="463"/>
      <c r="P128" s="52" t="s">
        <v>186</v>
      </c>
      <c r="Q128" s="52" t="s">
        <v>3008</v>
      </c>
      <c r="R128" s="146"/>
      <c r="S128" s="146"/>
      <c r="T128" s="146" t="s">
        <v>71</v>
      </c>
      <c r="U128" s="146"/>
      <c r="V128" s="146" t="s">
        <v>948</v>
      </c>
      <c r="W128" s="146" t="s">
        <v>73</v>
      </c>
      <c r="X128" s="146" t="s">
        <v>71</v>
      </c>
      <c r="Y128" s="146"/>
      <c r="Z128" s="146"/>
      <c r="AA128" s="146"/>
      <c r="AB128" s="52" t="s">
        <v>187</v>
      </c>
      <c r="AC128" s="52" t="s">
        <v>1236</v>
      </c>
      <c r="AD128" s="434"/>
      <c r="AE128" s="434"/>
      <c r="AF128" s="434"/>
      <c r="AG128" s="434"/>
      <c r="AH128" s="465"/>
      <c r="AI128" s="44"/>
      <c r="AJ128" s="73"/>
      <c r="AK128" s="35"/>
      <c r="AL128" s="465"/>
      <c r="AM128" s="73" t="s">
        <v>3133</v>
      </c>
      <c r="AN128" s="52" t="s">
        <v>226</v>
      </c>
      <c r="AO128" s="195" t="s">
        <v>99</v>
      </c>
      <c r="AP128" s="195" t="s">
        <v>68</v>
      </c>
      <c r="AQ128" s="195">
        <v>7110011010</v>
      </c>
      <c r="AR128" s="148" t="s">
        <v>265</v>
      </c>
      <c r="AS128" s="195" t="s">
        <v>116</v>
      </c>
      <c r="AT128" s="498">
        <v>23801170.699999999</v>
      </c>
      <c r="AU128" s="498">
        <v>22961112.739999998</v>
      </c>
      <c r="AV128" s="469">
        <v>19596205.109999999</v>
      </c>
      <c r="AW128" s="469">
        <v>20140186</v>
      </c>
      <c r="AX128" s="469">
        <v>20235836</v>
      </c>
      <c r="AY128" s="469">
        <v>20392175</v>
      </c>
      <c r="AZ128" s="60" t="s">
        <v>134</v>
      </c>
    </row>
    <row r="129" spans="1:55" ht="318.75" hidden="1">
      <c r="A129" s="191" t="s">
        <v>3132</v>
      </c>
      <c r="B129" s="45" t="s">
        <v>3006</v>
      </c>
      <c r="C129" s="187">
        <v>402000008</v>
      </c>
      <c r="D129" s="154" t="s">
        <v>2832</v>
      </c>
      <c r="E129" s="144" t="s">
        <v>244</v>
      </c>
      <c r="F129" s="145"/>
      <c r="G129" s="145"/>
      <c r="H129" s="146"/>
      <c r="I129" s="145"/>
      <c r="J129" s="146">
        <v>17</v>
      </c>
      <c r="K129" s="146">
        <v>1</v>
      </c>
      <c r="L129" s="146">
        <v>3</v>
      </c>
      <c r="M129" s="463"/>
      <c r="N129" s="463"/>
      <c r="O129" s="463"/>
      <c r="P129" s="52" t="s">
        <v>186</v>
      </c>
      <c r="Q129" s="52" t="s">
        <v>3008</v>
      </c>
      <c r="R129" s="146"/>
      <c r="S129" s="146"/>
      <c r="T129" s="146" t="s">
        <v>71</v>
      </c>
      <c r="U129" s="146"/>
      <c r="V129" s="146" t="s">
        <v>948</v>
      </c>
      <c r="W129" s="146" t="s">
        <v>73</v>
      </c>
      <c r="X129" s="146" t="s">
        <v>71</v>
      </c>
      <c r="Y129" s="146"/>
      <c r="Z129" s="146"/>
      <c r="AA129" s="146"/>
      <c r="AB129" s="52" t="s">
        <v>187</v>
      </c>
      <c r="AC129" s="52" t="s">
        <v>3120</v>
      </c>
      <c r="AD129" s="44"/>
      <c r="AE129" s="44"/>
      <c r="AF129" s="44"/>
      <c r="AG129" s="44"/>
      <c r="AH129" s="73"/>
      <c r="AI129" s="73"/>
      <c r="AJ129" s="73"/>
      <c r="AK129" s="44"/>
      <c r="AL129" s="44"/>
      <c r="AM129" s="73" t="s">
        <v>3121</v>
      </c>
      <c r="AN129" s="52" t="s">
        <v>2627</v>
      </c>
      <c r="AO129" s="195" t="s">
        <v>99</v>
      </c>
      <c r="AP129" s="195" t="s">
        <v>68</v>
      </c>
      <c r="AQ129" s="147" t="s">
        <v>3134</v>
      </c>
      <c r="AR129" s="148" t="s">
        <v>3135</v>
      </c>
      <c r="AS129" s="195" t="s">
        <v>116</v>
      </c>
      <c r="AT129" s="498">
        <v>0</v>
      </c>
      <c r="AU129" s="498">
        <v>0</v>
      </c>
      <c r="AV129" s="498">
        <v>104227.94</v>
      </c>
      <c r="AW129" s="498" t="s">
        <v>2776</v>
      </c>
      <c r="AX129" s="498" t="s">
        <v>2776</v>
      </c>
      <c r="AY129" s="498" t="s">
        <v>2776</v>
      </c>
      <c r="AZ129" s="60" t="s">
        <v>228</v>
      </c>
      <c r="BA129" s="3" t="s">
        <v>3018</v>
      </c>
    </row>
    <row r="130" spans="1:55" ht="318.75" hidden="1">
      <c r="A130" s="191">
        <v>601</v>
      </c>
      <c r="B130" s="45" t="s">
        <v>3006</v>
      </c>
      <c r="C130" s="187">
        <v>402000008</v>
      </c>
      <c r="D130" s="154" t="s">
        <v>2832</v>
      </c>
      <c r="E130" s="144" t="s">
        <v>244</v>
      </c>
      <c r="F130" s="145"/>
      <c r="G130" s="145"/>
      <c r="H130" s="146"/>
      <c r="I130" s="145"/>
      <c r="J130" s="146">
        <v>17</v>
      </c>
      <c r="K130" s="146">
        <v>1</v>
      </c>
      <c r="L130" s="146">
        <v>3</v>
      </c>
      <c r="M130" s="463"/>
      <c r="N130" s="463"/>
      <c r="O130" s="463"/>
      <c r="P130" s="52" t="s">
        <v>186</v>
      </c>
      <c r="Q130" s="52" t="s">
        <v>3008</v>
      </c>
      <c r="R130" s="146"/>
      <c r="S130" s="146"/>
      <c r="T130" s="146" t="s">
        <v>71</v>
      </c>
      <c r="U130" s="146"/>
      <c r="V130" s="146" t="s">
        <v>948</v>
      </c>
      <c r="W130" s="146" t="s">
        <v>73</v>
      </c>
      <c r="X130" s="146" t="s">
        <v>71</v>
      </c>
      <c r="Y130" s="146"/>
      <c r="Z130" s="146"/>
      <c r="AA130" s="146"/>
      <c r="AB130" s="52" t="s">
        <v>187</v>
      </c>
      <c r="AC130" s="52" t="s">
        <v>3126</v>
      </c>
      <c r="AD130" s="44"/>
      <c r="AE130" s="44"/>
      <c r="AF130" s="44"/>
      <c r="AG130" s="44"/>
      <c r="AH130" s="73" t="s">
        <v>3127</v>
      </c>
      <c r="AI130" s="73" t="s">
        <v>3128</v>
      </c>
      <c r="AJ130" s="73" t="s">
        <v>2975</v>
      </c>
      <c r="AK130" s="44"/>
      <c r="AL130" s="44"/>
      <c r="AM130" s="73" t="s">
        <v>3121</v>
      </c>
      <c r="AN130" s="52" t="s">
        <v>3130</v>
      </c>
      <c r="AO130" s="195" t="s">
        <v>99</v>
      </c>
      <c r="AP130" s="195" t="s">
        <v>68</v>
      </c>
      <c r="AQ130" s="195">
        <v>7110011010</v>
      </c>
      <c r="AR130" s="148" t="s">
        <v>265</v>
      </c>
      <c r="AS130" s="195" t="s">
        <v>117</v>
      </c>
      <c r="AT130" s="498">
        <v>31095</v>
      </c>
      <c r="AU130" s="498">
        <v>31095</v>
      </c>
      <c r="AV130" s="498">
        <v>110634</v>
      </c>
      <c r="AW130" s="498">
        <v>160000</v>
      </c>
      <c r="AX130" s="498">
        <v>160000</v>
      </c>
      <c r="AY130" s="498">
        <v>160000</v>
      </c>
      <c r="AZ130" s="499" t="s">
        <v>134</v>
      </c>
    </row>
    <row r="131" spans="1:55" ht="318.75" hidden="1">
      <c r="A131" s="191">
        <v>601</v>
      </c>
      <c r="B131" s="45" t="s">
        <v>3006</v>
      </c>
      <c r="C131" s="187">
        <v>402000008</v>
      </c>
      <c r="D131" s="154" t="s">
        <v>2832</v>
      </c>
      <c r="E131" s="144" t="s">
        <v>244</v>
      </c>
      <c r="F131" s="145"/>
      <c r="G131" s="145"/>
      <c r="H131" s="146"/>
      <c r="I131" s="145"/>
      <c r="J131" s="146">
        <v>17</v>
      </c>
      <c r="K131" s="146">
        <v>1</v>
      </c>
      <c r="L131" s="146">
        <v>3</v>
      </c>
      <c r="M131" s="463"/>
      <c r="N131" s="463"/>
      <c r="O131" s="463"/>
      <c r="P131" s="52" t="s">
        <v>186</v>
      </c>
      <c r="Q131" s="52" t="s">
        <v>3008</v>
      </c>
      <c r="R131" s="146"/>
      <c r="S131" s="146"/>
      <c r="T131" s="146" t="s">
        <v>71</v>
      </c>
      <c r="U131" s="146"/>
      <c r="V131" s="146" t="s">
        <v>948</v>
      </c>
      <c r="W131" s="146" t="s">
        <v>73</v>
      </c>
      <c r="X131" s="146" t="s">
        <v>71</v>
      </c>
      <c r="Y131" s="146"/>
      <c r="Z131" s="146"/>
      <c r="AA131" s="146"/>
      <c r="AB131" s="52" t="s">
        <v>187</v>
      </c>
      <c r="AC131" s="52" t="s">
        <v>3126</v>
      </c>
      <c r="AD131" s="44"/>
      <c r="AE131" s="44"/>
      <c r="AF131" s="44"/>
      <c r="AG131" s="44"/>
      <c r="AH131" s="73" t="s">
        <v>3127</v>
      </c>
      <c r="AI131" s="73" t="s">
        <v>3128</v>
      </c>
      <c r="AJ131" s="73" t="s">
        <v>2975</v>
      </c>
      <c r="AK131" s="44"/>
      <c r="AL131" s="44"/>
      <c r="AM131" s="73" t="s">
        <v>3121</v>
      </c>
      <c r="AN131" s="52" t="s">
        <v>3130</v>
      </c>
      <c r="AO131" s="195" t="s">
        <v>99</v>
      </c>
      <c r="AP131" s="195" t="s">
        <v>68</v>
      </c>
      <c r="AQ131" s="195">
        <v>7110011010</v>
      </c>
      <c r="AR131" s="148" t="s">
        <v>265</v>
      </c>
      <c r="AS131" s="195" t="s">
        <v>118</v>
      </c>
      <c r="AT131" s="498">
        <v>70313</v>
      </c>
      <c r="AU131" s="498">
        <v>70313</v>
      </c>
      <c r="AV131" s="498">
        <v>87596</v>
      </c>
      <c r="AW131" s="498">
        <v>88230</v>
      </c>
      <c r="AX131" s="498">
        <v>88230</v>
      </c>
      <c r="AY131" s="498">
        <v>88230</v>
      </c>
      <c r="AZ131" s="499" t="s">
        <v>134</v>
      </c>
    </row>
    <row r="132" spans="1:55" ht="318.75" hidden="1">
      <c r="A132" s="191">
        <v>601</v>
      </c>
      <c r="B132" s="45" t="s">
        <v>3006</v>
      </c>
      <c r="C132" s="187">
        <v>402000008</v>
      </c>
      <c r="D132" s="154" t="s">
        <v>2832</v>
      </c>
      <c r="E132" s="144" t="s">
        <v>244</v>
      </c>
      <c r="F132" s="145"/>
      <c r="G132" s="145"/>
      <c r="H132" s="146"/>
      <c r="I132" s="145"/>
      <c r="J132" s="146">
        <v>17</v>
      </c>
      <c r="K132" s="146">
        <v>1</v>
      </c>
      <c r="L132" s="146">
        <v>3</v>
      </c>
      <c r="M132" s="463"/>
      <c r="N132" s="463"/>
      <c r="O132" s="463"/>
      <c r="P132" s="52" t="s">
        <v>186</v>
      </c>
      <c r="Q132" s="52" t="s">
        <v>3008</v>
      </c>
      <c r="R132" s="146"/>
      <c r="S132" s="146"/>
      <c r="T132" s="146" t="s">
        <v>71</v>
      </c>
      <c r="U132" s="146"/>
      <c r="V132" s="146" t="s">
        <v>948</v>
      </c>
      <c r="W132" s="146" t="s">
        <v>73</v>
      </c>
      <c r="X132" s="146" t="s">
        <v>71</v>
      </c>
      <c r="Y132" s="146"/>
      <c r="Z132" s="146"/>
      <c r="AA132" s="146"/>
      <c r="AB132" s="52" t="s">
        <v>187</v>
      </c>
      <c r="AC132" s="52" t="s">
        <v>3126</v>
      </c>
      <c r="AD132" s="44"/>
      <c r="AE132" s="44"/>
      <c r="AF132" s="44"/>
      <c r="AG132" s="44"/>
      <c r="AH132" s="73" t="s">
        <v>3127</v>
      </c>
      <c r="AI132" s="73" t="s">
        <v>3128</v>
      </c>
      <c r="AJ132" s="73" t="s">
        <v>2975</v>
      </c>
      <c r="AK132" s="44"/>
      <c r="AL132" s="44"/>
      <c r="AM132" s="73" t="s">
        <v>3121</v>
      </c>
      <c r="AN132" s="52" t="s">
        <v>3130</v>
      </c>
      <c r="AO132" s="195" t="s">
        <v>99</v>
      </c>
      <c r="AP132" s="195" t="s">
        <v>68</v>
      </c>
      <c r="AQ132" s="195">
        <v>7110011010</v>
      </c>
      <c r="AR132" s="148" t="s">
        <v>265</v>
      </c>
      <c r="AS132" s="195" t="s">
        <v>119</v>
      </c>
      <c r="AT132" s="498">
        <v>0</v>
      </c>
      <c r="AU132" s="498">
        <v>0</v>
      </c>
      <c r="AV132" s="498">
        <v>5000</v>
      </c>
      <c r="AW132" s="498">
        <v>5000</v>
      </c>
      <c r="AX132" s="498">
        <v>5000</v>
      </c>
      <c r="AY132" s="498">
        <v>5000</v>
      </c>
      <c r="AZ132" s="499" t="s">
        <v>134</v>
      </c>
    </row>
    <row r="133" spans="1:55" ht="331.5" hidden="1">
      <c r="A133" s="191">
        <v>601</v>
      </c>
      <c r="B133" s="45" t="s">
        <v>3006</v>
      </c>
      <c r="C133" s="187">
        <v>402000017</v>
      </c>
      <c r="D133" s="154" t="s">
        <v>991</v>
      </c>
      <c r="E133" s="144" t="s">
        <v>244</v>
      </c>
      <c r="F133" s="145"/>
      <c r="G133" s="145"/>
      <c r="H133" s="146">
        <v>3</v>
      </c>
      <c r="I133" s="145"/>
      <c r="J133" s="146">
        <v>17</v>
      </c>
      <c r="K133" s="146">
        <v>1</v>
      </c>
      <c r="L133" s="146">
        <v>7</v>
      </c>
      <c r="M133" s="463"/>
      <c r="N133" s="463"/>
      <c r="O133" s="463"/>
      <c r="P133" s="52" t="s">
        <v>186</v>
      </c>
      <c r="Q133" s="52" t="s">
        <v>3008</v>
      </c>
      <c r="R133" s="146"/>
      <c r="S133" s="146"/>
      <c r="T133" s="146" t="s">
        <v>71</v>
      </c>
      <c r="U133" s="146"/>
      <c r="V133" s="146" t="s">
        <v>948</v>
      </c>
      <c r="W133" s="146" t="s">
        <v>73</v>
      </c>
      <c r="X133" s="146" t="s">
        <v>106</v>
      </c>
      <c r="Y133" s="146"/>
      <c r="Z133" s="146"/>
      <c r="AA133" s="146"/>
      <c r="AB133" s="52" t="s">
        <v>187</v>
      </c>
      <c r="AC133" s="52" t="s">
        <v>3136</v>
      </c>
      <c r="AD133" s="44"/>
      <c r="AE133" s="44"/>
      <c r="AF133" s="44"/>
      <c r="AG133" s="44"/>
      <c r="AH133" s="44"/>
      <c r="AI133" s="44"/>
      <c r="AJ133" s="44"/>
      <c r="AK133" s="44"/>
      <c r="AL133" s="44"/>
      <c r="AM133" s="73" t="s">
        <v>3137</v>
      </c>
      <c r="AN133" s="52" t="s">
        <v>2627</v>
      </c>
      <c r="AO133" s="195" t="s">
        <v>948</v>
      </c>
      <c r="AP133" s="195" t="s">
        <v>99</v>
      </c>
      <c r="AQ133" s="195" t="s">
        <v>3138</v>
      </c>
      <c r="AR133" s="148" t="s">
        <v>994</v>
      </c>
      <c r="AS133" s="195" t="s">
        <v>116</v>
      </c>
      <c r="AT133" s="498">
        <v>5050500</v>
      </c>
      <c r="AU133" s="498">
        <v>5050500</v>
      </c>
      <c r="AV133" s="498">
        <v>6940625</v>
      </c>
      <c r="AW133" s="498">
        <v>5529875</v>
      </c>
      <c r="AX133" s="498">
        <v>5529875</v>
      </c>
      <c r="AY133" s="498">
        <v>5529875</v>
      </c>
      <c r="AZ133" s="60" t="s">
        <v>134</v>
      </c>
    </row>
    <row r="134" spans="1:55" ht="331.5" hidden="1">
      <c r="A134" s="191">
        <v>601</v>
      </c>
      <c r="B134" s="45" t="s">
        <v>3006</v>
      </c>
      <c r="C134" s="187">
        <v>402000017</v>
      </c>
      <c r="D134" s="154" t="s">
        <v>991</v>
      </c>
      <c r="E134" s="144" t="s">
        <v>244</v>
      </c>
      <c r="F134" s="145"/>
      <c r="G134" s="145"/>
      <c r="H134" s="146">
        <v>3</v>
      </c>
      <c r="I134" s="145"/>
      <c r="J134" s="146">
        <v>17</v>
      </c>
      <c r="K134" s="146">
        <v>1</v>
      </c>
      <c r="L134" s="146">
        <v>7</v>
      </c>
      <c r="M134" s="463"/>
      <c r="N134" s="463"/>
      <c r="O134" s="463"/>
      <c r="P134" s="52" t="s">
        <v>186</v>
      </c>
      <c r="Q134" s="52" t="s">
        <v>3008</v>
      </c>
      <c r="R134" s="146"/>
      <c r="S134" s="146"/>
      <c r="T134" s="146" t="s">
        <v>71</v>
      </c>
      <c r="U134" s="146"/>
      <c r="V134" s="146" t="s">
        <v>948</v>
      </c>
      <c r="W134" s="146" t="s">
        <v>73</v>
      </c>
      <c r="X134" s="146" t="s">
        <v>106</v>
      </c>
      <c r="Y134" s="146"/>
      <c r="Z134" s="146"/>
      <c r="AA134" s="146"/>
      <c r="AB134" s="52" t="s">
        <v>187</v>
      </c>
      <c r="AC134" s="52" t="s">
        <v>3136</v>
      </c>
      <c r="AD134" s="44"/>
      <c r="AE134" s="44"/>
      <c r="AF134" s="44"/>
      <c r="AG134" s="44"/>
      <c r="AH134" s="44"/>
      <c r="AI134" s="44"/>
      <c r="AJ134" s="44"/>
      <c r="AK134" s="44"/>
      <c r="AL134" s="44"/>
      <c r="AM134" s="73" t="s">
        <v>3137</v>
      </c>
      <c r="AN134" s="52" t="s">
        <v>2627</v>
      </c>
      <c r="AO134" s="195" t="s">
        <v>948</v>
      </c>
      <c r="AP134" s="195" t="s">
        <v>329</v>
      </c>
      <c r="AQ134" s="195">
        <v>1410398710</v>
      </c>
      <c r="AR134" s="148" t="s">
        <v>994</v>
      </c>
      <c r="AS134" s="195" t="s">
        <v>116</v>
      </c>
      <c r="AT134" s="498">
        <v>2186625</v>
      </c>
      <c r="AU134" s="498">
        <v>2186625</v>
      </c>
      <c r="AV134" s="498">
        <v>1799875</v>
      </c>
      <c r="AW134" s="498">
        <v>1710625</v>
      </c>
      <c r="AX134" s="498">
        <v>1710625</v>
      </c>
      <c r="AY134" s="498">
        <v>1710625</v>
      </c>
      <c r="AZ134" s="60" t="s">
        <v>134</v>
      </c>
    </row>
    <row r="135" spans="1:55" ht="331.5" hidden="1">
      <c r="A135" s="191">
        <v>601</v>
      </c>
      <c r="B135" s="45" t="s">
        <v>3006</v>
      </c>
      <c r="C135" s="187">
        <v>402000017</v>
      </c>
      <c r="D135" s="154" t="s">
        <v>991</v>
      </c>
      <c r="E135" s="144" t="s">
        <v>244</v>
      </c>
      <c r="F135" s="145"/>
      <c r="G135" s="145"/>
      <c r="H135" s="146">
        <v>3</v>
      </c>
      <c r="I135" s="145"/>
      <c r="J135" s="146">
        <v>17</v>
      </c>
      <c r="K135" s="146">
        <v>1</v>
      </c>
      <c r="L135" s="146">
        <v>7</v>
      </c>
      <c r="M135" s="463"/>
      <c r="N135" s="463"/>
      <c r="O135" s="463"/>
      <c r="P135" s="52" t="s">
        <v>186</v>
      </c>
      <c r="Q135" s="52" t="s">
        <v>3008</v>
      </c>
      <c r="R135" s="146"/>
      <c r="S135" s="146"/>
      <c r="T135" s="146" t="s">
        <v>71</v>
      </c>
      <c r="U135" s="146"/>
      <c r="V135" s="146" t="s">
        <v>948</v>
      </c>
      <c r="W135" s="146" t="s">
        <v>73</v>
      </c>
      <c r="X135" s="146" t="s">
        <v>106</v>
      </c>
      <c r="Y135" s="146"/>
      <c r="Z135" s="146"/>
      <c r="AA135" s="146"/>
      <c r="AB135" s="52" t="s">
        <v>187</v>
      </c>
      <c r="AC135" s="52" t="s">
        <v>3136</v>
      </c>
      <c r="AD135" s="44"/>
      <c r="AE135" s="44"/>
      <c r="AF135" s="44"/>
      <c r="AG135" s="44"/>
      <c r="AH135" s="44"/>
      <c r="AI135" s="44"/>
      <c r="AJ135" s="44"/>
      <c r="AK135" s="44"/>
      <c r="AL135" s="44"/>
      <c r="AM135" s="73" t="s">
        <v>3137</v>
      </c>
      <c r="AN135" s="52" t="s">
        <v>2627</v>
      </c>
      <c r="AO135" s="195" t="s">
        <v>948</v>
      </c>
      <c r="AP135" s="195" t="s">
        <v>329</v>
      </c>
      <c r="AQ135" s="195">
        <v>1410498720</v>
      </c>
      <c r="AR135" s="148" t="s">
        <v>3139</v>
      </c>
      <c r="AS135" s="195" t="s">
        <v>192</v>
      </c>
      <c r="AT135" s="498">
        <v>13367000</v>
      </c>
      <c r="AU135" s="498">
        <v>13367000</v>
      </c>
      <c r="AV135" s="498">
        <v>13367000</v>
      </c>
      <c r="AW135" s="498">
        <v>13367000</v>
      </c>
      <c r="AX135" s="498">
        <v>13367000</v>
      </c>
      <c r="AY135" s="498">
        <v>13367000</v>
      </c>
      <c r="AZ135" s="499" t="s">
        <v>134</v>
      </c>
      <c r="BA135" s="253"/>
      <c r="BB135" s="253"/>
      <c r="BC135" s="253"/>
    </row>
    <row r="136" spans="1:55" ht="409.5" hidden="1">
      <c r="A136" s="191">
        <v>601</v>
      </c>
      <c r="B136" s="45" t="s">
        <v>3006</v>
      </c>
      <c r="C136" s="187">
        <v>402000019</v>
      </c>
      <c r="D136" s="154" t="s">
        <v>3140</v>
      </c>
      <c r="E136" s="144" t="s">
        <v>244</v>
      </c>
      <c r="F136" s="145"/>
      <c r="G136" s="145"/>
      <c r="H136" s="146">
        <v>3</v>
      </c>
      <c r="I136" s="145"/>
      <c r="J136" s="146">
        <v>17</v>
      </c>
      <c r="K136" s="146">
        <v>1</v>
      </c>
      <c r="L136" s="146" t="s">
        <v>3141</v>
      </c>
      <c r="M136" s="463"/>
      <c r="N136" s="463"/>
      <c r="O136" s="463"/>
      <c r="P136" s="52" t="s">
        <v>186</v>
      </c>
      <c r="Q136" s="52" t="s">
        <v>3008</v>
      </c>
      <c r="R136" s="146"/>
      <c r="S136" s="146"/>
      <c r="T136" s="146" t="s">
        <v>71</v>
      </c>
      <c r="U136" s="146"/>
      <c r="V136" s="146" t="s">
        <v>75</v>
      </c>
      <c r="W136" s="146" t="s">
        <v>73</v>
      </c>
      <c r="X136" s="146"/>
      <c r="Y136" s="146"/>
      <c r="Z136" s="146"/>
      <c r="AA136" s="146"/>
      <c r="AB136" s="52" t="s">
        <v>187</v>
      </c>
      <c r="AC136" s="52" t="s">
        <v>3136</v>
      </c>
      <c r="AD136" s="44"/>
      <c r="AE136" s="44"/>
      <c r="AF136" s="44"/>
      <c r="AG136" s="44"/>
      <c r="AH136" s="73"/>
      <c r="AI136" s="73"/>
      <c r="AJ136" s="73"/>
      <c r="AK136" s="44"/>
      <c r="AL136" s="44"/>
      <c r="AM136" s="73" t="s">
        <v>3142</v>
      </c>
      <c r="AN136" s="52" t="s">
        <v>2627</v>
      </c>
      <c r="AO136" s="195" t="s">
        <v>263</v>
      </c>
      <c r="AP136" s="195" t="s">
        <v>891</v>
      </c>
      <c r="AQ136" s="195">
        <v>1310120450</v>
      </c>
      <c r="AR136" s="148" t="s">
        <v>3143</v>
      </c>
      <c r="AS136" s="195" t="s">
        <v>116</v>
      </c>
      <c r="AT136" s="498">
        <v>120000</v>
      </c>
      <c r="AU136" s="498">
        <v>120000</v>
      </c>
      <c r="AV136" s="498" t="s">
        <v>2776</v>
      </c>
      <c r="AW136" s="498" t="s">
        <v>2776</v>
      </c>
      <c r="AX136" s="498" t="s">
        <v>2776</v>
      </c>
      <c r="AY136" s="498" t="s">
        <v>2776</v>
      </c>
      <c r="AZ136" s="60" t="s">
        <v>134</v>
      </c>
      <c r="BA136" s="3" t="s">
        <v>3018</v>
      </c>
    </row>
    <row r="137" spans="1:55" ht="409.5" hidden="1">
      <c r="A137" s="191">
        <v>601</v>
      </c>
      <c r="B137" s="45" t="s">
        <v>3006</v>
      </c>
      <c r="C137" s="187">
        <v>402000019</v>
      </c>
      <c r="D137" s="154" t="s">
        <v>3140</v>
      </c>
      <c r="E137" s="144" t="s">
        <v>244</v>
      </c>
      <c r="F137" s="145"/>
      <c r="G137" s="145"/>
      <c r="H137" s="146">
        <v>3</v>
      </c>
      <c r="I137" s="145"/>
      <c r="J137" s="146">
        <v>17</v>
      </c>
      <c r="K137" s="146">
        <v>1</v>
      </c>
      <c r="L137" s="146" t="s">
        <v>3141</v>
      </c>
      <c r="M137" s="463"/>
      <c r="N137" s="463"/>
      <c r="O137" s="463"/>
      <c r="P137" s="52" t="s">
        <v>186</v>
      </c>
      <c r="Q137" s="52" t="s">
        <v>3008</v>
      </c>
      <c r="R137" s="146"/>
      <c r="S137" s="146"/>
      <c r="T137" s="146" t="s">
        <v>71</v>
      </c>
      <c r="U137" s="146"/>
      <c r="V137" s="146" t="s">
        <v>75</v>
      </c>
      <c r="W137" s="146" t="s">
        <v>73</v>
      </c>
      <c r="X137" s="146"/>
      <c r="Y137" s="146"/>
      <c r="Z137" s="146"/>
      <c r="AA137" s="146"/>
      <c r="AB137" s="52" t="s">
        <v>187</v>
      </c>
      <c r="AC137" s="52" t="s">
        <v>3136</v>
      </c>
      <c r="AD137" s="44"/>
      <c r="AE137" s="44"/>
      <c r="AF137" s="44"/>
      <c r="AG137" s="44"/>
      <c r="AH137" s="73"/>
      <c r="AI137" s="73"/>
      <c r="AJ137" s="73"/>
      <c r="AK137" s="44"/>
      <c r="AL137" s="44"/>
      <c r="AM137" s="73" t="s">
        <v>3142</v>
      </c>
      <c r="AN137" s="52" t="s">
        <v>2627</v>
      </c>
      <c r="AO137" s="195" t="s">
        <v>263</v>
      </c>
      <c r="AP137" s="195" t="s">
        <v>891</v>
      </c>
      <c r="AQ137" s="195" t="s">
        <v>3144</v>
      </c>
      <c r="AR137" s="148" t="s">
        <v>3143</v>
      </c>
      <c r="AS137" s="195" t="s">
        <v>116</v>
      </c>
      <c r="AT137" s="498">
        <v>0</v>
      </c>
      <c r="AU137" s="498">
        <v>0</v>
      </c>
      <c r="AV137" s="498">
        <v>140000</v>
      </c>
      <c r="AW137" s="498">
        <v>160000</v>
      </c>
      <c r="AX137" s="498">
        <v>160000</v>
      </c>
      <c r="AY137" s="498">
        <v>160000</v>
      </c>
      <c r="AZ137" s="499" t="s">
        <v>134</v>
      </c>
      <c r="BA137" s="253"/>
    </row>
    <row r="138" spans="1:55" ht="114.75" hidden="1">
      <c r="A138" s="191">
        <v>601</v>
      </c>
      <c r="B138" s="45" t="s">
        <v>3006</v>
      </c>
      <c r="C138" s="187">
        <v>403010007</v>
      </c>
      <c r="D138" s="154" t="s">
        <v>3145</v>
      </c>
      <c r="E138" s="144" t="s">
        <v>244</v>
      </c>
      <c r="F138" s="145"/>
      <c r="G138" s="145"/>
      <c r="H138" s="146">
        <v>3</v>
      </c>
      <c r="I138" s="145"/>
      <c r="J138" s="146" t="s">
        <v>3146</v>
      </c>
      <c r="K138" s="146">
        <v>1</v>
      </c>
      <c r="L138" s="146">
        <v>9</v>
      </c>
      <c r="M138" s="463"/>
      <c r="N138" s="463"/>
      <c r="O138" s="463"/>
      <c r="P138" s="52" t="s">
        <v>186</v>
      </c>
      <c r="Q138" s="52" t="s">
        <v>3008</v>
      </c>
      <c r="R138" s="146"/>
      <c r="S138" s="146"/>
      <c r="T138" s="146" t="s">
        <v>71</v>
      </c>
      <c r="U138" s="146"/>
      <c r="V138" s="146" t="s">
        <v>75</v>
      </c>
      <c r="W138" s="146" t="s">
        <v>73</v>
      </c>
      <c r="X138" s="146"/>
      <c r="Y138" s="146"/>
      <c r="Z138" s="146"/>
      <c r="AA138" s="146"/>
      <c r="AB138" s="52" t="s">
        <v>187</v>
      </c>
      <c r="AC138" s="52" t="s">
        <v>3079</v>
      </c>
      <c r="AD138" s="44"/>
      <c r="AE138" s="44"/>
      <c r="AF138" s="44"/>
      <c r="AG138" s="44"/>
      <c r="AH138" s="44"/>
      <c r="AI138" s="44"/>
      <c r="AJ138" s="44"/>
      <c r="AK138" s="44"/>
      <c r="AL138" s="44"/>
      <c r="AM138" s="73" t="s">
        <v>3147</v>
      </c>
      <c r="AN138" s="52" t="s">
        <v>2627</v>
      </c>
      <c r="AO138" s="195" t="s">
        <v>430</v>
      </c>
      <c r="AP138" s="195" t="s">
        <v>948</v>
      </c>
      <c r="AQ138" s="195">
        <v>1220220640</v>
      </c>
      <c r="AR138" s="148" t="s">
        <v>3148</v>
      </c>
      <c r="AS138" s="195" t="s">
        <v>116</v>
      </c>
      <c r="AT138" s="294">
        <v>1567250</v>
      </c>
      <c r="AU138" s="294">
        <v>1317500</v>
      </c>
      <c r="AV138" s="294">
        <v>726900</v>
      </c>
      <c r="AW138" s="466">
        <v>600000</v>
      </c>
      <c r="AX138" s="466">
        <v>328500</v>
      </c>
      <c r="AY138" s="466">
        <v>328500</v>
      </c>
      <c r="AZ138" s="467" t="s">
        <v>134</v>
      </c>
    </row>
    <row r="139" spans="1:55" ht="153" hidden="1">
      <c r="A139" s="191">
        <v>601</v>
      </c>
      <c r="B139" s="45" t="s">
        <v>3006</v>
      </c>
      <c r="C139" s="187">
        <v>403010007</v>
      </c>
      <c r="D139" s="154" t="s">
        <v>3145</v>
      </c>
      <c r="E139" s="144" t="s">
        <v>244</v>
      </c>
      <c r="F139" s="145"/>
      <c r="G139" s="145"/>
      <c r="H139" s="146">
        <v>3</v>
      </c>
      <c r="I139" s="145"/>
      <c r="J139" s="146" t="s">
        <v>3146</v>
      </c>
      <c r="K139" s="146">
        <v>1</v>
      </c>
      <c r="L139" s="146">
        <v>9</v>
      </c>
      <c r="M139" s="463"/>
      <c r="N139" s="463"/>
      <c r="O139" s="463"/>
      <c r="P139" s="52" t="s">
        <v>186</v>
      </c>
      <c r="Q139" s="52" t="s">
        <v>3008</v>
      </c>
      <c r="R139" s="146"/>
      <c r="S139" s="146"/>
      <c r="T139" s="146" t="s">
        <v>71</v>
      </c>
      <c r="U139" s="146"/>
      <c r="V139" s="146" t="s">
        <v>75</v>
      </c>
      <c r="W139" s="146" t="s">
        <v>73</v>
      </c>
      <c r="X139" s="146"/>
      <c r="Y139" s="146"/>
      <c r="Z139" s="146"/>
      <c r="AA139" s="146"/>
      <c r="AB139" s="52" t="s">
        <v>187</v>
      </c>
      <c r="AC139" s="52" t="s">
        <v>3079</v>
      </c>
      <c r="AD139" s="44"/>
      <c r="AE139" s="44"/>
      <c r="AF139" s="44"/>
      <c r="AG139" s="44"/>
      <c r="AH139" s="44"/>
      <c r="AI139" s="44"/>
      <c r="AJ139" s="44"/>
      <c r="AK139" s="44"/>
      <c r="AL139" s="44"/>
      <c r="AM139" s="73" t="s">
        <v>3147</v>
      </c>
      <c r="AN139" s="52" t="s">
        <v>2627</v>
      </c>
      <c r="AO139" s="195" t="s">
        <v>430</v>
      </c>
      <c r="AP139" s="195" t="s">
        <v>948</v>
      </c>
      <c r="AQ139" s="195" t="s">
        <v>3149</v>
      </c>
      <c r="AR139" s="148" t="s">
        <v>3150</v>
      </c>
      <c r="AS139" s="195" t="s">
        <v>116</v>
      </c>
      <c r="AT139" s="294"/>
      <c r="AU139" s="294"/>
      <c r="AV139" s="294"/>
      <c r="AW139" s="466">
        <v>0</v>
      </c>
      <c r="AX139" s="466">
        <v>180000</v>
      </c>
      <c r="AY139" s="466">
        <v>180000</v>
      </c>
      <c r="AZ139" s="467" t="s">
        <v>134</v>
      </c>
    </row>
    <row r="140" spans="1:55" ht="114.75" hidden="1">
      <c r="A140" s="191">
        <v>601</v>
      </c>
      <c r="B140" s="45" t="s">
        <v>3006</v>
      </c>
      <c r="C140" s="187">
        <v>403010007</v>
      </c>
      <c r="D140" s="154" t="s">
        <v>3145</v>
      </c>
      <c r="E140" s="144" t="s">
        <v>244</v>
      </c>
      <c r="F140" s="145"/>
      <c r="G140" s="145"/>
      <c r="H140" s="146">
        <v>3</v>
      </c>
      <c r="I140" s="145"/>
      <c r="J140" s="146" t="s">
        <v>3146</v>
      </c>
      <c r="K140" s="146">
        <v>1</v>
      </c>
      <c r="L140" s="146">
        <v>9</v>
      </c>
      <c r="M140" s="463"/>
      <c r="N140" s="463"/>
      <c r="O140" s="463"/>
      <c r="P140" s="52" t="s">
        <v>186</v>
      </c>
      <c r="Q140" s="52" t="s">
        <v>3008</v>
      </c>
      <c r="R140" s="146"/>
      <c r="S140" s="146"/>
      <c r="T140" s="146" t="s">
        <v>71</v>
      </c>
      <c r="U140" s="146"/>
      <c r="V140" s="146" t="s">
        <v>75</v>
      </c>
      <c r="W140" s="146" t="s">
        <v>73</v>
      </c>
      <c r="X140" s="146"/>
      <c r="Y140" s="146"/>
      <c r="Z140" s="146"/>
      <c r="AA140" s="146"/>
      <c r="AB140" s="52" t="s">
        <v>187</v>
      </c>
      <c r="AC140" s="52" t="s">
        <v>3079</v>
      </c>
      <c r="AD140" s="44"/>
      <c r="AE140" s="44"/>
      <c r="AF140" s="44"/>
      <c r="AG140" s="44"/>
      <c r="AH140" s="44"/>
      <c r="AI140" s="44"/>
      <c r="AJ140" s="44"/>
      <c r="AK140" s="44"/>
      <c r="AL140" s="44"/>
      <c r="AM140" s="73" t="s">
        <v>3147</v>
      </c>
      <c r="AN140" s="52" t="s">
        <v>2627</v>
      </c>
      <c r="AO140" s="195" t="s">
        <v>430</v>
      </c>
      <c r="AP140" s="195" t="s">
        <v>948</v>
      </c>
      <c r="AQ140" s="195" t="s">
        <v>3151</v>
      </c>
      <c r="AR140" s="148" t="s">
        <v>3148</v>
      </c>
      <c r="AS140" s="195" t="s">
        <v>116</v>
      </c>
      <c r="AT140" s="294">
        <v>0</v>
      </c>
      <c r="AU140" s="294">
        <v>0</v>
      </c>
      <c r="AV140" s="294">
        <v>249750</v>
      </c>
      <c r="AW140" s="466"/>
      <c r="AX140" s="466"/>
      <c r="AY140" s="466"/>
      <c r="AZ140" s="467" t="s">
        <v>228</v>
      </c>
    </row>
    <row r="141" spans="1:55" ht="114.75" hidden="1">
      <c r="A141" s="191">
        <v>601</v>
      </c>
      <c r="B141" s="45" t="s">
        <v>3006</v>
      </c>
      <c r="C141" s="187">
        <v>403010007</v>
      </c>
      <c r="D141" s="154" t="s">
        <v>3145</v>
      </c>
      <c r="E141" s="144" t="s">
        <v>244</v>
      </c>
      <c r="F141" s="145"/>
      <c r="G141" s="145"/>
      <c r="H141" s="146">
        <v>3</v>
      </c>
      <c r="I141" s="145"/>
      <c r="J141" s="146" t="s">
        <v>3146</v>
      </c>
      <c r="K141" s="146">
        <v>1</v>
      </c>
      <c r="L141" s="146">
        <v>9</v>
      </c>
      <c r="M141" s="463"/>
      <c r="N141" s="463"/>
      <c r="O141" s="463"/>
      <c r="P141" s="52" t="s">
        <v>186</v>
      </c>
      <c r="Q141" s="52" t="s">
        <v>3008</v>
      </c>
      <c r="R141" s="146"/>
      <c r="S141" s="146"/>
      <c r="T141" s="146" t="s">
        <v>71</v>
      </c>
      <c r="U141" s="146"/>
      <c r="V141" s="146" t="s">
        <v>75</v>
      </c>
      <c r="W141" s="146" t="s">
        <v>73</v>
      </c>
      <c r="X141" s="146"/>
      <c r="Y141" s="146"/>
      <c r="Z141" s="146"/>
      <c r="AA141" s="146"/>
      <c r="AB141" s="52" t="s">
        <v>187</v>
      </c>
      <c r="AC141" s="52" t="s">
        <v>3079</v>
      </c>
      <c r="AD141" s="44"/>
      <c r="AE141" s="44"/>
      <c r="AF141" s="44"/>
      <c r="AG141" s="44"/>
      <c r="AH141" s="44"/>
      <c r="AI141" s="44"/>
      <c r="AJ141" s="44"/>
      <c r="AK141" s="44"/>
      <c r="AL141" s="44"/>
      <c r="AM141" s="73" t="s">
        <v>3147</v>
      </c>
      <c r="AN141" s="52" t="s">
        <v>2627</v>
      </c>
      <c r="AO141" s="195" t="s">
        <v>430</v>
      </c>
      <c r="AP141" s="195" t="s">
        <v>948</v>
      </c>
      <c r="AQ141" s="195">
        <v>1220220640</v>
      </c>
      <c r="AR141" s="148" t="s">
        <v>3148</v>
      </c>
      <c r="AS141" s="195" t="s">
        <v>535</v>
      </c>
      <c r="AT141" s="294">
        <v>200000</v>
      </c>
      <c r="AU141" s="294">
        <v>200000</v>
      </c>
      <c r="AV141" s="294">
        <v>200000</v>
      </c>
      <c r="AW141" s="466">
        <v>100000</v>
      </c>
      <c r="AX141" s="466"/>
      <c r="AY141" s="466"/>
      <c r="AZ141" s="467" t="s">
        <v>134</v>
      </c>
    </row>
    <row r="142" spans="1:55" ht="140.25" hidden="1">
      <c r="A142" s="191">
        <v>601</v>
      </c>
      <c r="B142" s="45" t="s">
        <v>3006</v>
      </c>
      <c r="C142" s="187">
        <v>404010002</v>
      </c>
      <c r="D142" s="154" t="s">
        <v>3152</v>
      </c>
      <c r="E142" s="144" t="s">
        <v>3153</v>
      </c>
      <c r="F142" s="145"/>
      <c r="G142" s="145"/>
      <c r="H142" s="146"/>
      <c r="I142" s="145"/>
      <c r="J142" s="146">
        <v>5</v>
      </c>
      <c r="K142" s="146">
        <v>14</v>
      </c>
      <c r="L142" s="146"/>
      <c r="M142" s="463"/>
      <c r="N142" s="463"/>
      <c r="O142" s="463"/>
      <c r="P142" s="52" t="s">
        <v>3154</v>
      </c>
      <c r="Q142" s="52" t="s">
        <v>3008</v>
      </c>
      <c r="R142" s="146"/>
      <c r="S142" s="146"/>
      <c r="T142" s="146" t="s">
        <v>71</v>
      </c>
      <c r="U142" s="146"/>
      <c r="V142" s="146" t="s">
        <v>75</v>
      </c>
      <c r="W142" s="146" t="s">
        <v>73</v>
      </c>
      <c r="X142" s="146"/>
      <c r="Y142" s="146"/>
      <c r="Z142" s="146"/>
      <c r="AA142" s="146"/>
      <c r="AB142" s="52" t="s">
        <v>187</v>
      </c>
      <c r="AC142" s="52" t="s">
        <v>3079</v>
      </c>
      <c r="AD142" s="44"/>
      <c r="AE142" s="44"/>
      <c r="AF142" s="44"/>
      <c r="AG142" s="44"/>
      <c r="AH142" s="73"/>
      <c r="AI142" s="73"/>
      <c r="AJ142" s="73"/>
      <c r="AK142" s="44"/>
      <c r="AL142" s="44"/>
      <c r="AM142" s="73" t="s">
        <v>3155</v>
      </c>
      <c r="AN142" s="52" t="s">
        <v>2627</v>
      </c>
      <c r="AO142" s="195" t="s">
        <v>99</v>
      </c>
      <c r="AP142" s="195" t="s">
        <v>891</v>
      </c>
      <c r="AQ142" s="195">
        <v>9810051200</v>
      </c>
      <c r="AR142" s="148" t="s">
        <v>3156</v>
      </c>
      <c r="AS142" s="195" t="s">
        <v>116</v>
      </c>
      <c r="AT142" s="498">
        <v>138270</v>
      </c>
      <c r="AU142" s="498">
        <v>0</v>
      </c>
      <c r="AV142" s="498">
        <v>175980</v>
      </c>
      <c r="AW142" s="498">
        <v>325190</v>
      </c>
      <c r="AX142" s="498">
        <v>1825800</v>
      </c>
      <c r="AY142" s="498">
        <v>325590</v>
      </c>
      <c r="AZ142" s="474" t="s">
        <v>1358</v>
      </c>
      <c r="BA142" s="3">
        <v>10306</v>
      </c>
    </row>
    <row r="143" spans="1:55" ht="242.25" hidden="1">
      <c r="A143" s="191">
        <v>601</v>
      </c>
      <c r="B143" s="45" t="s">
        <v>3006</v>
      </c>
      <c r="C143" s="187">
        <v>401000001</v>
      </c>
      <c r="D143" s="462" t="s">
        <v>63</v>
      </c>
      <c r="E143" s="144" t="s">
        <v>244</v>
      </c>
      <c r="F143" s="145"/>
      <c r="G143" s="145"/>
      <c r="H143" s="146">
        <v>3</v>
      </c>
      <c r="I143" s="145"/>
      <c r="J143" s="146">
        <v>16</v>
      </c>
      <c r="K143" s="146">
        <v>1</v>
      </c>
      <c r="L143" s="146">
        <v>1</v>
      </c>
      <c r="M143" s="463"/>
      <c r="N143" s="463"/>
      <c r="O143" s="463"/>
      <c r="P143" s="52" t="s">
        <v>186</v>
      </c>
      <c r="Q143" s="52" t="s">
        <v>3008</v>
      </c>
      <c r="R143" s="146"/>
      <c r="S143" s="146"/>
      <c r="T143" s="146" t="s">
        <v>71</v>
      </c>
      <c r="U143" s="146"/>
      <c r="V143" s="146">
        <v>9</v>
      </c>
      <c r="W143" s="146" t="s">
        <v>73</v>
      </c>
      <c r="X143" s="146"/>
      <c r="Y143" s="146"/>
      <c r="Z143" s="146"/>
      <c r="AA143" s="146"/>
      <c r="AB143" s="52" t="s">
        <v>187</v>
      </c>
      <c r="AC143" s="52" t="s">
        <v>1236</v>
      </c>
      <c r="AD143" s="470"/>
      <c r="AE143" s="470"/>
      <c r="AF143" s="470"/>
      <c r="AG143" s="470"/>
      <c r="AH143" s="191"/>
      <c r="AI143" s="191"/>
      <c r="AJ143" s="191"/>
      <c r="AK143" s="191"/>
      <c r="AL143" s="470"/>
      <c r="AM143" s="475" t="s">
        <v>3157</v>
      </c>
      <c r="AN143" s="354" t="s">
        <v>226</v>
      </c>
      <c r="AO143" s="195" t="s">
        <v>99</v>
      </c>
      <c r="AP143" s="195" t="s">
        <v>68</v>
      </c>
      <c r="AQ143" s="195" t="s">
        <v>788</v>
      </c>
      <c r="AR143" s="148" t="s">
        <v>789</v>
      </c>
      <c r="AS143" s="195" t="s">
        <v>116</v>
      </c>
      <c r="AT143" s="498">
        <v>1008000</v>
      </c>
      <c r="AU143" s="498">
        <v>1008000</v>
      </c>
      <c r="AV143" s="498" t="s">
        <v>2776</v>
      </c>
      <c r="AW143" s="498" t="s">
        <v>2776</v>
      </c>
      <c r="AX143" s="498" t="s">
        <v>2776</v>
      </c>
      <c r="AY143" s="498" t="s">
        <v>2776</v>
      </c>
      <c r="AZ143" s="60" t="s">
        <v>134</v>
      </c>
      <c r="BA143" s="3" t="s">
        <v>3018</v>
      </c>
    </row>
    <row r="144" spans="1:55" ht="267.75" hidden="1">
      <c r="A144" s="191">
        <v>601</v>
      </c>
      <c r="B144" s="45" t="s">
        <v>3006</v>
      </c>
      <c r="C144" s="187">
        <v>404020001</v>
      </c>
      <c r="D144" s="143" t="s">
        <v>500</v>
      </c>
      <c r="E144" s="144" t="s">
        <v>3158</v>
      </c>
      <c r="F144" s="145"/>
      <c r="G144" s="145"/>
      <c r="H144" s="146">
        <v>3</v>
      </c>
      <c r="I144" s="145"/>
      <c r="J144" s="146">
        <v>15</v>
      </c>
      <c r="K144" s="146">
        <v>1</v>
      </c>
      <c r="L144" s="146"/>
      <c r="M144" s="463"/>
      <c r="N144" s="463"/>
      <c r="O144" s="463"/>
      <c r="P144" s="52" t="s">
        <v>3159</v>
      </c>
      <c r="Q144" s="52" t="s">
        <v>3160</v>
      </c>
      <c r="R144" s="146"/>
      <c r="S144" s="146"/>
      <c r="T144" s="146"/>
      <c r="U144" s="146"/>
      <c r="V144" s="146" t="s">
        <v>3161</v>
      </c>
      <c r="W144" s="146"/>
      <c r="X144" s="146"/>
      <c r="Y144" s="146"/>
      <c r="Z144" s="146"/>
      <c r="AA144" s="146"/>
      <c r="AB144" s="52" t="s">
        <v>3162</v>
      </c>
      <c r="AC144" s="52" t="s">
        <v>3079</v>
      </c>
      <c r="AD144" s="44"/>
      <c r="AE144" s="44"/>
      <c r="AF144" s="44"/>
      <c r="AG144" s="44"/>
      <c r="AH144" s="73"/>
      <c r="AI144" s="73"/>
      <c r="AJ144" s="73"/>
      <c r="AK144" s="44"/>
      <c r="AL144" s="44"/>
      <c r="AM144" s="73" t="s">
        <v>3163</v>
      </c>
      <c r="AN144" s="52" t="s">
        <v>2627</v>
      </c>
      <c r="AO144" s="195" t="s">
        <v>99</v>
      </c>
      <c r="AP144" s="195" t="s">
        <v>430</v>
      </c>
      <c r="AQ144" s="195">
        <v>7110076630</v>
      </c>
      <c r="AR144" s="148" t="s">
        <v>3164</v>
      </c>
      <c r="AS144" s="195" t="s">
        <v>113</v>
      </c>
      <c r="AT144" s="498">
        <v>204711.59</v>
      </c>
      <c r="AU144" s="498">
        <v>204711.59</v>
      </c>
      <c r="AV144" s="498">
        <v>224909.03</v>
      </c>
      <c r="AW144" s="468">
        <v>224195</v>
      </c>
      <c r="AX144" s="468">
        <v>224195</v>
      </c>
      <c r="AY144" s="468">
        <v>224195</v>
      </c>
      <c r="AZ144" s="60" t="s">
        <v>152</v>
      </c>
      <c r="BA144" s="3" t="s">
        <v>3165</v>
      </c>
    </row>
    <row r="145" spans="1:252" ht="267.75" hidden="1">
      <c r="A145" s="191">
        <v>601</v>
      </c>
      <c r="B145" s="45" t="s">
        <v>3006</v>
      </c>
      <c r="C145" s="187">
        <v>404020001</v>
      </c>
      <c r="D145" s="143" t="s">
        <v>500</v>
      </c>
      <c r="E145" s="144" t="s">
        <v>3158</v>
      </c>
      <c r="F145" s="145"/>
      <c r="G145" s="145"/>
      <c r="H145" s="146">
        <v>3</v>
      </c>
      <c r="I145" s="145"/>
      <c r="J145" s="146">
        <v>15</v>
      </c>
      <c r="K145" s="146">
        <v>1</v>
      </c>
      <c r="L145" s="146"/>
      <c r="M145" s="463"/>
      <c r="N145" s="463"/>
      <c r="O145" s="463"/>
      <c r="P145" s="52" t="s">
        <v>3159</v>
      </c>
      <c r="Q145" s="52" t="s">
        <v>3160</v>
      </c>
      <c r="R145" s="146"/>
      <c r="S145" s="146"/>
      <c r="T145" s="146"/>
      <c r="U145" s="146"/>
      <c r="V145" s="146" t="s">
        <v>3161</v>
      </c>
      <c r="W145" s="146"/>
      <c r="X145" s="146"/>
      <c r="Y145" s="146"/>
      <c r="Z145" s="146"/>
      <c r="AA145" s="146"/>
      <c r="AB145" s="52" t="s">
        <v>3162</v>
      </c>
      <c r="AC145" s="52" t="s">
        <v>3079</v>
      </c>
      <c r="AD145" s="44"/>
      <c r="AE145" s="44"/>
      <c r="AF145" s="44"/>
      <c r="AG145" s="44"/>
      <c r="AH145" s="73" t="s">
        <v>3166</v>
      </c>
      <c r="AI145" s="73" t="s">
        <v>672</v>
      </c>
      <c r="AJ145" s="73" t="s">
        <v>71</v>
      </c>
      <c r="AK145" s="44"/>
      <c r="AL145" s="44"/>
      <c r="AM145" s="73"/>
      <c r="AN145" s="52" t="s">
        <v>2627</v>
      </c>
      <c r="AO145" s="195" t="s">
        <v>99</v>
      </c>
      <c r="AP145" s="195" t="s">
        <v>430</v>
      </c>
      <c r="AQ145" s="195">
        <v>7110076630</v>
      </c>
      <c r="AR145" s="148" t="s">
        <v>3164</v>
      </c>
      <c r="AS145" s="195" t="s">
        <v>116</v>
      </c>
      <c r="AT145" s="498">
        <v>220212.1</v>
      </c>
      <c r="AU145" s="498">
        <v>220212.1</v>
      </c>
      <c r="AV145" s="498">
        <v>255985.2</v>
      </c>
      <c r="AW145" s="468">
        <v>255173</v>
      </c>
      <c r="AX145" s="468">
        <v>255173</v>
      </c>
      <c r="AY145" s="468">
        <v>255173</v>
      </c>
      <c r="AZ145" s="60" t="s">
        <v>152</v>
      </c>
      <c r="BA145" s="3" t="s">
        <v>3165</v>
      </c>
    </row>
    <row r="146" spans="1:252" ht="267.75" hidden="1">
      <c r="A146" s="191">
        <v>601</v>
      </c>
      <c r="B146" s="45" t="s">
        <v>3006</v>
      </c>
      <c r="C146" s="187">
        <v>404020002</v>
      </c>
      <c r="D146" s="154" t="s">
        <v>517</v>
      </c>
      <c r="E146" s="144" t="s">
        <v>3158</v>
      </c>
      <c r="F146" s="145"/>
      <c r="G146" s="145"/>
      <c r="H146" s="146">
        <v>3</v>
      </c>
      <c r="I146" s="145"/>
      <c r="J146" s="146">
        <v>15</v>
      </c>
      <c r="K146" s="146">
        <v>1</v>
      </c>
      <c r="L146" s="146"/>
      <c r="M146" s="463"/>
      <c r="N146" s="463"/>
      <c r="O146" s="463"/>
      <c r="P146" s="52" t="s">
        <v>3159</v>
      </c>
      <c r="Q146" s="52" t="s">
        <v>3160</v>
      </c>
      <c r="R146" s="146"/>
      <c r="S146" s="146"/>
      <c r="T146" s="146"/>
      <c r="U146" s="146"/>
      <c r="V146" s="146" t="s">
        <v>3161</v>
      </c>
      <c r="W146" s="146"/>
      <c r="X146" s="146"/>
      <c r="Y146" s="146"/>
      <c r="Z146" s="146"/>
      <c r="AA146" s="146"/>
      <c r="AB146" s="52" t="s">
        <v>3162</v>
      </c>
      <c r="AC146" s="52" t="s">
        <v>3079</v>
      </c>
      <c r="AD146" s="44"/>
      <c r="AE146" s="44"/>
      <c r="AF146" s="44"/>
      <c r="AG146" s="44"/>
      <c r="AH146" s="73" t="s">
        <v>3166</v>
      </c>
      <c r="AI146" s="73" t="s">
        <v>672</v>
      </c>
      <c r="AJ146" s="73" t="s">
        <v>71</v>
      </c>
      <c r="AK146" s="44"/>
      <c r="AL146" s="44"/>
      <c r="AM146" s="73"/>
      <c r="AN146" s="52" t="s">
        <v>2627</v>
      </c>
      <c r="AO146" s="195" t="s">
        <v>99</v>
      </c>
      <c r="AP146" s="195" t="s">
        <v>430</v>
      </c>
      <c r="AQ146" s="195">
        <v>7110076630</v>
      </c>
      <c r="AR146" s="148" t="s">
        <v>3164</v>
      </c>
      <c r="AS146" s="195" t="s">
        <v>115</v>
      </c>
      <c r="AT146" s="498">
        <v>677852.92</v>
      </c>
      <c r="AU146" s="498">
        <v>677852.92</v>
      </c>
      <c r="AV146" s="498">
        <v>744731.89</v>
      </c>
      <c r="AW146" s="468">
        <v>742358</v>
      </c>
      <c r="AX146" s="468">
        <v>742365.5</v>
      </c>
      <c r="AY146" s="468">
        <v>742366.5</v>
      </c>
      <c r="AZ146" s="60" t="s">
        <v>152</v>
      </c>
      <c r="BA146" s="3" t="s">
        <v>3122</v>
      </c>
    </row>
    <row r="147" spans="1:252" ht="178.5" hidden="1">
      <c r="A147" s="191">
        <v>601</v>
      </c>
      <c r="B147" s="45" t="s">
        <v>3006</v>
      </c>
      <c r="C147" s="187">
        <v>401000014</v>
      </c>
      <c r="D147" s="154" t="s">
        <v>1180</v>
      </c>
      <c r="E147" s="144" t="s">
        <v>244</v>
      </c>
      <c r="F147" s="145"/>
      <c r="G147" s="145"/>
      <c r="H147" s="146"/>
      <c r="I147" s="145"/>
      <c r="J147" s="146">
        <v>16</v>
      </c>
      <c r="K147" s="146">
        <v>1</v>
      </c>
      <c r="L147" s="141" t="s">
        <v>1181</v>
      </c>
      <c r="M147" s="463"/>
      <c r="N147" s="463"/>
      <c r="O147" s="463"/>
      <c r="P147" s="52" t="s">
        <v>186</v>
      </c>
      <c r="Q147" s="52" t="s">
        <v>3008</v>
      </c>
      <c r="R147" s="146"/>
      <c r="S147" s="146"/>
      <c r="T147" s="146">
        <v>3</v>
      </c>
      <c r="U147" s="146"/>
      <c r="V147" s="146">
        <v>9</v>
      </c>
      <c r="W147" s="146">
        <v>1</v>
      </c>
      <c r="X147" s="146"/>
      <c r="Y147" s="146"/>
      <c r="Z147" s="146"/>
      <c r="AA147" s="146"/>
      <c r="AB147" s="52" t="s">
        <v>187</v>
      </c>
      <c r="AC147" s="52" t="s">
        <v>3009</v>
      </c>
      <c r="AD147" s="44"/>
      <c r="AE147" s="44"/>
      <c r="AF147" s="44"/>
      <c r="AG147" s="44"/>
      <c r="AH147" s="73" t="s">
        <v>77</v>
      </c>
      <c r="AI147" s="73"/>
      <c r="AJ147" s="73" t="s">
        <v>77</v>
      </c>
      <c r="AK147" s="44"/>
      <c r="AL147" s="44"/>
      <c r="AM147" s="73"/>
      <c r="AN147" s="52" t="s">
        <v>2627</v>
      </c>
      <c r="AO147" s="195" t="s">
        <v>99</v>
      </c>
      <c r="AP147" s="195" t="s">
        <v>68</v>
      </c>
      <c r="AQ147" s="195" t="s">
        <v>3167</v>
      </c>
      <c r="AR147" s="148" t="s">
        <v>3168</v>
      </c>
      <c r="AS147" s="195" t="s">
        <v>116</v>
      </c>
      <c r="AT147" s="498">
        <v>100000</v>
      </c>
      <c r="AU147" s="498">
        <v>59753.599999999999</v>
      </c>
      <c r="AV147" s="498" t="s">
        <v>2776</v>
      </c>
      <c r="AW147" s="498" t="s">
        <v>2776</v>
      </c>
      <c r="AX147" s="498" t="s">
        <v>2776</v>
      </c>
      <c r="AY147" s="498" t="s">
        <v>2776</v>
      </c>
      <c r="AZ147" s="60" t="s">
        <v>134</v>
      </c>
      <c r="BA147" s="3" t="s">
        <v>3018</v>
      </c>
    </row>
    <row r="148" spans="1:252" ht="178.5" hidden="1">
      <c r="A148" s="191">
        <v>601</v>
      </c>
      <c r="B148" s="45" t="s">
        <v>3006</v>
      </c>
      <c r="C148" s="187">
        <v>401000014</v>
      </c>
      <c r="D148" s="154" t="s">
        <v>1180</v>
      </c>
      <c r="E148" s="144" t="s">
        <v>244</v>
      </c>
      <c r="F148" s="145"/>
      <c r="G148" s="145"/>
      <c r="H148" s="146"/>
      <c r="I148" s="145"/>
      <c r="J148" s="146">
        <v>16</v>
      </c>
      <c r="K148" s="146">
        <v>1</v>
      </c>
      <c r="L148" s="141" t="s">
        <v>1181</v>
      </c>
      <c r="M148" s="463"/>
      <c r="N148" s="463"/>
      <c r="O148" s="463"/>
      <c r="P148" s="52" t="s">
        <v>186</v>
      </c>
      <c r="Q148" s="52" t="s">
        <v>3008</v>
      </c>
      <c r="R148" s="146"/>
      <c r="S148" s="146"/>
      <c r="T148" s="146">
        <v>3</v>
      </c>
      <c r="U148" s="146"/>
      <c r="V148" s="146">
        <v>9</v>
      </c>
      <c r="W148" s="146">
        <v>1</v>
      </c>
      <c r="X148" s="146"/>
      <c r="Y148" s="146"/>
      <c r="Z148" s="146"/>
      <c r="AA148" s="146"/>
      <c r="AB148" s="52" t="s">
        <v>187</v>
      </c>
      <c r="AC148" s="52" t="s">
        <v>3009</v>
      </c>
      <c r="AD148" s="44"/>
      <c r="AE148" s="44"/>
      <c r="AF148" s="44"/>
      <c r="AG148" s="44"/>
      <c r="AH148" s="73" t="s">
        <v>77</v>
      </c>
      <c r="AI148" s="73"/>
      <c r="AJ148" s="73" t="s">
        <v>77</v>
      </c>
      <c r="AK148" s="44"/>
      <c r="AL148" s="44"/>
      <c r="AM148" s="73"/>
      <c r="AN148" s="52" t="s">
        <v>2627</v>
      </c>
      <c r="AO148" s="195" t="s">
        <v>99</v>
      </c>
      <c r="AP148" s="195" t="s">
        <v>68</v>
      </c>
      <c r="AQ148" s="195" t="s">
        <v>3169</v>
      </c>
      <c r="AR148" s="148" t="s">
        <v>3170</v>
      </c>
      <c r="AS148" s="195" t="s">
        <v>116</v>
      </c>
      <c r="AT148" s="498">
        <v>25000</v>
      </c>
      <c r="AU148" s="498">
        <v>14938.4</v>
      </c>
      <c r="AV148" s="498">
        <v>5263.16</v>
      </c>
      <c r="AW148" s="498">
        <v>5263.16</v>
      </c>
      <c r="AX148" s="498">
        <v>5263.16</v>
      </c>
      <c r="AY148" s="498" t="s">
        <v>2776</v>
      </c>
      <c r="AZ148" s="60" t="s">
        <v>315</v>
      </c>
      <c r="BA148" s="3" t="s">
        <v>3018</v>
      </c>
    </row>
    <row r="149" spans="1:252" ht="178.5" hidden="1">
      <c r="A149" s="191">
        <v>601</v>
      </c>
      <c r="B149" s="45" t="s">
        <v>3006</v>
      </c>
      <c r="C149" s="187">
        <v>401000014</v>
      </c>
      <c r="D149" s="154" t="s">
        <v>1180</v>
      </c>
      <c r="E149" s="144" t="s">
        <v>244</v>
      </c>
      <c r="F149" s="145"/>
      <c r="G149" s="145"/>
      <c r="H149" s="146"/>
      <c r="I149" s="145"/>
      <c r="J149" s="146">
        <v>16</v>
      </c>
      <c r="K149" s="146">
        <v>1</v>
      </c>
      <c r="L149" s="141" t="s">
        <v>1181</v>
      </c>
      <c r="M149" s="463"/>
      <c r="N149" s="463"/>
      <c r="O149" s="463"/>
      <c r="P149" s="52" t="s">
        <v>186</v>
      </c>
      <c r="Q149" s="52" t="s">
        <v>3008</v>
      </c>
      <c r="R149" s="146"/>
      <c r="S149" s="146"/>
      <c r="T149" s="146">
        <v>3</v>
      </c>
      <c r="U149" s="146"/>
      <c r="V149" s="146">
        <v>9</v>
      </c>
      <c r="W149" s="146">
        <v>1</v>
      </c>
      <c r="X149" s="146"/>
      <c r="Y149" s="146"/>
      <c r="Z149" s="146"/>
      <c r="AA149" s="146"/>
      <c r="AB149" s="52" t="s">
        <v>187</v>
      </c>
      <c r="AC149" s="52" t="s">
        <v>3009</v>
      </c>
      <c r="AD149" s="44"/>
      <c r="AE149" s="44"/>
      <c r="AF149" s="44"/>
      <c r="AG149" s="44"/>
      <c r="AH149" s="73" t="s">
        <v>77</v>
      </c>
      <c r="AI149" s="73"/>
      <c r="AJ149" s="73" t="s">
        <v>77</v>
      </c>
      <c r="AK149" s="44"/>
      <c r="AL149" s="44"/>
      <c r="AM149" s="73"/>
      <c r="AN149" s="52" t="s">
        <v>2627</v>
      </c>
      <c r="AO149" s="195" t="s">
        <v>99</v>
      </c>
      <c r="AP149" s="195" t="s">
        <v>68</v>
      </c>
      <c r="AQ149" s="195" t="s">
        <v>3169</v>
      </c>
      <c r="AR149" s="148" t="s">
        <v>3170</v>
      </c>
      <c r="AS149" s="195" t="s">
        <v>116</v>
      </c>
      <c r="AT149" s="498">
        <v>0</v>
      </c>
      <c r="AU149" s="498">
        <v>0</v>
      </c>
      <c r="AV149" s="498">
        <v>100000</v>
      </c>
      <c r="AW149" s="498">
        <v>100000</v>
      </c>
      <c r="AX149" s="498">
        <v>100000</v>
      </c>
      <c r="AY149" s="469">
        <v>100000</v>
      </c>
      <c r="AZ149" s="60" t="s">
        <v>152</v>
      </c>
    </row>
    <row r="150" spans="1:252" s="253" customFormat="1" ht="344.25" hidden="1">
      <c r="A150" s="191">
        <v>601</v>
      </c>
      <c r="B150" s="45" t="s">
        <v>3006</v>
      </c>
      <c r="C150" s="187">
        <v>404020039</v>
      </c>
      <c r="D150" s="154" t="s">
        <v>1830</v>
      </c>
      <c r="E150" s="144" t="s">
        <v>244</v>
      </c>
      <c r="F150" s="145"/>
      <c r="G150" s="145"/>
      <c r="H150" s="146">
        <v>4</v>
      </c>
      <c r="I150" s="145"/>
      <c r="J150" s="146">
        <v>19</v>
      </c>
      <c r="K150" s="146" t="s">
        <v>520</v>
      </c>
      <c r="L150" s="146"/>
      <c r="M150" s="463"/>
      <c r="N150" s="463"/>
      <c r="O150" s="463"/>
      <c r="P150" s="52" t="s">
        <v>186</v>
      </c>
      <c r="Q150" s="52" t="s">
        <v>3171</v>
      </c>
      <c r="R150" s="146"/>
      <c r="S150" s="146"/>
      <c r="T150" s="146"/>
      <c r="U150" s="146"/>
      <c r="V150" s="146" t="s">
        <v>3172</v>
      </c>
      <c r="W150" s="476" t="s">
        <v>3173</v>
      </c>
      <c r="X150" s="146"/>
      <c r="Y150" s="146"/>
      <c r="Z150" s="146"/>
      <c r="AA150" s="146"/>
      <c r="AB150" s="52" t="s">
        <v>1895</v>
      </c>
      <c r="AC150" s="52" t="s">
        <v>3174</v>
      </c>
      <c r="AD150" s="44"/>
      <c r="AE150" s="44"/>
      <c r="AF150" s="44"/>
      <c r="AG150" s="44"/>
      <c r="AH150" s="73" t="s">
        <v>3166</v>
      </c>
      <c r="AI150" s="73" t="s">
        <v>672</v>
      </c>
      <c r="AJ150" s="73" t="s">
        <v>71</v>
      </c>
      <c r="AK150" s="44"/>
      <c r="AL150" s="44"/>
      <c r="AM150" s="73"/>
      <c r="AN150" s="52" t="s">
        <v>2627</v>
      </c>
      <c r="AO150" s="195" t="s">
        <v>99</v>
      </c>
      <c r="AP150" s="195" t="s">
        <v>430</v>
      </c>
      <c r="AQ150" s="195">
        <v>7110076930</v>
      </c>
      <c r="AR150" s="148" t="s">
        <v>3175</v>
      </c>
      <c r="AS150" s="195" t="s">
        <v>116</v>
      </c>
      <c r="AT150" s="498">
        <v>9000</v>
      </c>
      <c r="AU150" s="498">
        <v>9000</v>
      </c>
      <c r="AV150" s="498">
        <v>9000</v>
      </c>
      <c r="AW150" s="498">
        <v>9000</v>
      </c>
      <c r="AX150" s="498">
        <v>9000</v>
      </c>
      <c r="AY150" s="498">
        <v>9000</v>
      </c>
      <c r="AZ150" s="499" t="s">
        <v>152</v>
      </c>
      <c r="BD150" s="275"/>
      <c r="BE150" s="249"/>
      <c r="BF150" s="250"/>
      <c r="BG150" s="250"/>
      <c r="BH150" s="251"/>
      <c r="BI150" s="251"/>
      <c r="BJ150" s="251"/>
      <c r="BK150" s="251"/>
      <c r="BL150" s="251"/>
      <c r="BM150" s="251"/>
      <c r="BN150" s="251"/>
      <c r="BO150" s="251"/>
      <c r="BP150" s="252"/>
      <c r="BQ150" s="13"/>
    </row>
    <row r="151" spans="1:252" s="479" customFormat="1" ht="242.25" hidden="1">
      <c r="A151" s="191">
        <v>601</v>
      </c>
      <c r="B151" s="45" t="s">
        <v>3006</v>
      </c>
      <c r="C151" s="471">
        <v>401000001</v>
      </c>
      <c r="D151" s="486" t="s">
        <v>63</v>
      </c>
      <c r="E151" s="144" t="s">
        <v>244</v>
      </c>
      <c r="F151" s="145"/>
      <c r="G151" s="145"/>
      <c r="H151" s="146">
        <v>3</v>
      </c>
      <c r="I151" s="145"/>
      <c r="J151" s="146">
        <v>17</v>
      </c>
      <c r="K151" s="146">
        <v>1</v>
      </c>
      <c r="L151" s="146">
        <v>5</v>
      </c>
      <c r="M151" s="463"/>
      <c r="N151" s="463"/>
      <c r="O151" s="463"/>
      <c r="P151" s="52" t="s">
        <v>186</v>
      </c>
      <c r="Q151" s="52" t="s">
        <v>3008</v>
      </c>
      <c r="R151" s="146"/>
      <c r="S151" s="146"/>
      <c r="T151" s="146" t="s">
        <v>71</v>
      </c>
      <c r="U151" s="146"/>
      <c r="V151" s="146">
        <v>12</v>
      </c>
      <c r="W151" s="146" t="s">
        <v>73</v>
      </c>
      <c r="X151" s="146">
        <v>8</v>
      </c>
      <c r="Y151" s="146"/>
      <c r="Z151" s="146"/>
      <c r="AA151" s="146"/>
      <c r="AB151" s="52" t="s">
        <v>187</v>
      </c>
      <c r="AC151" s="354" t="s">
        <v>3009</v>
      </c>
      <c r="AD151" s="39"/>
      <c r="AE151" s="39"/>
      <c r="AF151" s="39"/>
      <c r="AG151" s="39"/>
      <c r="AH151" s="191">
        <v>10</v>
      </c>
      <c r="AI151" s="191">
        <v>1</v>
      </c>
      <c r="AJ151" s="191">
        <v>8</v>
      </c>
      <c r="AK151" s="51"/>
      <c r="AL151" s="39"/>
      <c r="AM151" s="409"/>
      <c r="AN151" s="354" t="s">
        <v>2627</v>
      </c>
      <c r="AO151" s="477" t="s">
        <v>99</v>
      </c>
      <c r="AP151" s="477" t="s">
        <v>263</v>
      </c>
      <c r="AQ151" s="477"/>
      <c r="AR151" s="478" t="s">
        <v>3176</v>
      </c>
      <c r="AS151" s="477" t="s">
        <v>3177</v>
      </c>
      <c r="AT151" s="468"/>
      <c r="AU151" s="468"/>
      <c r="AV151" s="468"/>
      <c r="AW151" s="468">
        <v>23391680</v>
      </c>
      <c r="AX151" s="468"/>
      <c r="AY151" s="468"/>
      <c r="AZ151" s="474"/>
      <c r="BD151" s="480"/>
      <c r="BE151" s="481"/>
      <c r="BF151" s="482"/>
      <c r="BG151" s="482"/>
      <c r="BH151" s="483"/>
      <c r="BI151" s="483"/>
      <c r="BJ151" s="483"/>
      <c r="BK151" s="483"/>
      <c r="BL151" s="483"/>
      <c r="BM151" s="483"/>
      <c r="BN151" s="483"/>
      <c r="BO151" s="483"/>
      <c r="BP151" s="484"/>
      <c r="BQ151" s="485"/>
      <c r="BS151" s="3"/>
      <c r="BT151" s="3"/>
    </row>
    <row r="152" spans="1:252" ht="14.25">
      <c r="A152" s="141">
        <v>601</v>
      </c>
      <c r="B152" s="157"/>
      <c r="C152" s="158"/>
      <c r="D152" s="159" t="s">
        <v>98</v>
      </c>
      <c r="E152" s="160"/>
      <c r="F152" s="161"/>
      <c r="G152" s="161"/>
      <c r="H152" s="161"/>
      <c r="I152" s="161"/>
      <c r="J152" s="161"/>
      <c r="K152" s="161"/>
      <c r="L152" s="161"/>
      <c r="M152" s="161"/>
      <c r="N152" s="161"/>
      <c r="O152" s="161"/>
      <c r="P152" s="162"/>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3"/>
      <c r="AR152" s="157"/>
      <c r="AS152" s="157"/>
      <c r="AT152" s="56">
        <v>329276136.75</v>
      </c>
      <c r="AU152" s="56">
        <v>324152775.44999999</v>
      </c>
      <c r="AV152" s="56">
        <v>346576105.95999998</v>
      </c>
      <c r="AW152" s="56">
        <v>363389619.00000006</v>
      </c>
      <c r="AX152" s="56">
        <v>340750143.00000006</v>
      </c>
      <c r="AY152" s="56">
        <v>339501213</v>
      </c>
      <c r="AZ152" s="164"/>
      <c r="BA152" s="165"/>
      <c r="BB152" s="166"/>
      <c r="BC152" s="166"/>
      <c r="BD152" s="167"/>
      <c r="BE152" s="167"/>
      <c r="BF152" s="167"/>
      <c r="BG152" s="167"/>
      <c r="BH152" s="167"/>
      <c r="BI152" s="167"/>
      <c r="BJ152" s="167"/>
      <c r="BK152" s="167"/>
      <c r="BL152" s="168"/>
      <c r="BM152" s="169"/>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c r="IC152" s="170"/>
      <c r="ID152" s="170"/>
      <c r="IE152" s="170"/>
      <c r="IF152" s="170"/>
      <c r="IG152" s="170"/>
      <c r="IH152" s="170"/>
      <c r="II152" s="170"/>
      <c r="IJ152" s="170"/>
      <c r="IK152" s="170"/>
      <c r="IL152" s="170"/>
      <c r="IM152" s="170"/>
      <c r="IN152" s="170"/>
      <c r="IO152" s="170"/>
      <c r="IP152" s="170"/>
      <c r="IQ152" s="170"/>
      <c r="IR152" s="170"/>
    </row>
    <row r="153" spans="1:252" s="253" customFormat="1" ht="144" hidden="1">
      <c r="A153" s="141">
        <v>602</v>
      </c>
      <c r="B153" s="45" t="s">
        <v>1001</v>
      </c>
      <c r="C153" s="142">
        <v>401000003</v>
      </c>
      <c r="D153" s="270" t="s">
        <v>184</v>
      </c>
      <c r="E153" s="271" t="s">
        <v>1002</v>
      </c>
      <c r="F153" s="272"/>
      <c r="G153" s="272"/>
      <c r="H153" s="273" t="s">
        <v>71</v>
      </c>
      <c r="I153" s="272"/>
      <c r="J153" s="273">
        <v>16</v>
      </c>
      <c r="K153" s="273">
        <v>1</v>
      </c>
      <c r="L153" s="273" t="s">
        <v>71</v>
      </c>
      <c r="M153" s="273"/>
      <c r="N153" s="273"/>
      <c r="O153" s="273"/>
      <c r="P153" s="274" t="s">
        <v>186</v>
      </c>
      <c r="Q153" s="274" t="s">
        <v>74</v>
      </c>
      <c r="R153" s="273"/>
      <c r="S153" s="273"/>
      <c r="T153" s="273" t="s">
        <v>71</v>
      </c>
      <c r="U153" s="273"/>
      <c r="V153" s="273">
        <v>9</v>
      </c>
      <c r="W153" s="273" t="s">
        <v>73</v>
      </c>
      <c r="X153" s="273"/>
      <c r="Y153" s="273"/>
      <c r="Z153" s="273"/>
      <c r="AA153" s="273"/>
      <c r="AB153" s="274" t="s">
        <v>187</v>
      </c>
      <c r="AC153" s="274" t="s">
        <v>1003</v>
      </c>
      <c r="AD153" s="274"/>
      <c r="AE153" s="274"/>
      <c r="AF153" s="274"/>
      <c r="AG153" s="274"/>
      <c r="AH153" s="274"/>
      <c r="AI153" s="274"/>
      <c r="AJ153" s="274"/>
      <c r="AK153" s="274"/>
      <c r="AL153" s="274"/>
      <c r="AM153" s="274" t="s">
        <v>1004</v>
      </c>
      <c r="AN153" s="274" t="s">
        <v>1005</v>
      </c>
      <c r="AO153" s="147" t="s">
        <v>99</v>
      </c>
      <c r="AP153" s="147" t="s">
        <v>68</v>
      </c>
      <c r="AQ153" s="147" t="s">
        <v>1006</v>
      </c>
      <c r="AR153" s="148" t="s">
        <v>1007</v>
      </c>
      <c r="AS153" s="147">
        <v>852</v>
      </c>
      <c r="AT153" s="200">
        <v>2948295.76</v>
      </c>
      <c r="AU153" s="200">
        <v>2948295.76</v>
      </c>
      <c r="AV153" s="200">
        <v>40333.33</v>
      </c>
      <c r="AW153" s="200">
        <v>0</v>
      </c>
      <c r="AX153" s="200">
        <v>0</v>
      </c>
      <c r="AY153" s="200">
        <v>0</v>
      </c>
      <c r="AZ153" s="141" t="s">
        <v>193</v>
      </c>
      <c r="BD153" s="275"/>
      <c r="BE153" s="249"/>
      <c r="BF153" s="250"/>
      <c r="BG153" s="250"/>
      <c r="BH153" s="251"/>
      <c r="BI153" s="251"/>
      <c r="BJ153" s="251"/>
      <c r="BK153" s="251"/>
      <c r="BL153" s="251"/>
      <c r="BM153" s="251"/>
      <c r="BN153" s="251"/>
      <c r="BO153" s="251"/>
      <c r="BP153" s="252"/>
      <c r="BQ153" s="13"/>
    </row>
    <row r="154" spans="1:252" s="253" customFormat="1" ht="153" hidden="1">
      <c r="A154" s="141">
        <v>602</v>
      </c>
      <c r="B154" s="45" t="s">
        <v>1001</v>
      </c>
      <c r="C154" s="142">
        <v>401000003</v>
      </c>
      <c r="D154" s="270" t="s">
        <v>184</v>
      </c>
      <c r="E154" s="271" t="s">
        <v>1002</v>
      </c>
      <c r="F154" s="272"/>
      <c r="G154" s="272"/>
      <c r="H154" s="273" t="s">
        <v>71</v>
      </c>
      <c r="I154" s="272"/>
      <c r="J154" s="273">
        <v>16</v>
      </c>
      <c r="K154" s="273">
        <v>1</v>
      </c>
      <c r="L154" s="273" t="s">
        <v>71</v>
      </c>
      <c r="M154" s="273"/>
      <c r="N154" s="273"/>
      <c r="O154" s="273"/>
      <c r="P154" s="274" t="s">
        <v>186</v>
      </c>
      <c r="Q154" s="274" t="s">
        <v>74</v>
      </c>
      <c r="R154" s="273"/>
      <c r="S154" s="273"/>
      <c r="T154" s="273" t="s">
        <v>71</v>
      </c>
      <c r="U154" s="273"/>
      <c r="V154" s="273">
        <v>9</v>
      </c>
      <c r="W154" s="273" t="s">
        <v>73</v>
      </c>
      <c r="X154" s="273"/>
      <c r="Y154" s="273"/>
      <c r="Z154" s="273"/>
      <c r="AA154" s="273"/>
      <c r="AB154" s="274" t="s">
        <v>187</v>
      </c>
      <c r="AC154" s="274" t="s">
        <v>1008</v>
      </c>
      <c r="AD154" s="274"/>
      <c r="AE154" s="274"/>
      <c r="AF154" s="274"/>
      <c r="AG154" s="274"/>
      <c r="AH154" s="274"/>
      <c r="AI154" s="274"/>
      <c r="AJ154" s="274"/>
      <c r="AK154" s="274"/>
      <c r="AL154" s="274"/>
      <c r="AM154" s="274" t="s">
        <v>1009</v>
      </c>
      <c r="AN154" s="274" t="s">
        <v>1010</v>
      </c>
      <c r="AO154" s="147" t="s">
        <v>99</v>
      </c>
      <c r="AP154" s="147" t="s">
        <v>68</v>
      </c>
      <c r="AQ154" s="147" t="s">
        <v>1011</v>
      </c>
      <c r="AR154" s="148" t="s">
        <v>1012</v>
      </c>
      <c r="AS154" s="147">
        <v>244</v>
      </c>
      <c r="AT154" s="200">
        <v>1817070</v>
      </c>
      <c r="AU154" s="200">
        <v>1112350.8600000001</v>
      </c>
      <c r="AV154" s="200">
        <v>0</v>
      </c>
      <c r="AW154" s="200">
        <v>0</v>
      </c>
      <c r="AX154" s="200">
        <v>0</v>
      </c>
      <c r="AY154" s="200">
        <v>0</v>
      </c>
      <c r="AZ154" s="141" t="s">
        <v>193</v>
      </c>
      <c r="BD154" s="275"/>
      <c r="BE154" s="249"/>
      <c r="BF154" s="250"/>
      <c r="BG154" s="250"/>
      <c r="BH154" s="251"/>
      <c r="BI154" s="251"/>
      <c r="BJ154" s="251"/>
      <c r="BK154" s="251"/>
      <c r="BL154" s="251"/>
      <c r="BM154" s="251"/>
      <c r="BN154" s="251"/>
      <c r="BO154" s="251"/>
      <c r="BP154" s="252"/>
      <c r="BQ154" s="13"/>
    </row>
    <row r="155" spans="1:252" s="253" customFormat="1" ht="153" hidden="1">
      <c r="A155" s="141">
        <v>602</v>
      </c>
      <c r="B155" s="45" t="s">
        <v>1001</v>
      </c>
      <c r="C155" s="142">
        <v>401000003</v>
      </c>
      <c r="D155" s="270" t="s">
        <v>184</v>
      </c>
      <c r="E155" s="271" t="s">
        <v>1002</v>
      </c>
      <c r="F155" s="272"/>
      <c r="G155" s="272"/>
      <c r="H155" s="273" t="s">
        <v>71</v>
      </c>
      <c r="I155" s="272"/>
      <c r="J155" s="273">
        <v>16</v>
      </c>
      <c r="K155" s="273">
        <v>1</v>
      </c>
      <c r="L155" s="273" t="s">
        <v>71</v>
      </c>
      <c r="M155" s="273"/>
      <c r="N155" s="273"/>
      <c r="O155" s="273"/>
      <c r="P155" s="274" t="s">
        <v>186</v>
      </c>
      <c r="Q155" s="274" t="s">
        <v>74</v>
      </c>
      <c r="R155" s="273"/>
      <c r="S155" s="273"/>
      <c r="T155" s="273" t="s">
        <v>71</v>
      </c>
      <c r="U155" s="273"/>
      <c r="V155" s="273">
        <v>9</v>
      </c>
      <c r="W155" s="273" t="s">
        <v>73</v>
      </c>
      <c r="X155" s="273"/>
      <c r="Y155" s="273"/>
      <c r="Z155" s="273"/>
      <c r="AA155" s="273"/>
      <c r="AB155" s="274" t="s">
        <v>187</v>
      </c>
      <c r="AC155" s="274" t="s">
        <v>1008</v>
      </c>
      <c r="AD155" s="274"/>
      <c r="AE155" s="274"/>
      <c r="AF155" s="274"/>
      <c r="AG155" s="274"/>
      <c r="AH155" s="274"/>
      <c r="AI155" s="274"/>
      <c r="AJ155" s="274"/>
      <c r="AK155" s="274"/>
      <c r="AL155" s="274"/>
      <c r="AM155" s="274" t="s">
        <v>1009</v>
      </c>
      <c r="AN155" s="274" t="s">
        <v>1010</v>
      </c>
      <c r="AO155" s="147" t="s">
        <v>99</v>
      </c>
      <c r="AP155" s="147" t="s">
        <v>68</v>
      </c>
      <c r="AQ155" s="147" t="s">
        <v>1013</v>
      </c>
      <c r="AR155" s="148" t="s">
        <v>1012</v>
      </c>
      <c r="AS155" s="147" t="s">
        <v>116</v>
      </c>
      <c r="AT155" s="200">
        <v>0</v>
      </c>
      <c r="AU155" s="200">
        <v>0</v>
      </c>
      <c r="AV155" s="200">
        <v>1267050</v>
      </c>
      <c r="AW155" s="200">
        <v>1269770</v>
      </c>
      <c r="AX155" s="200">
        <v>1269770</v>
      </c>
      <c r="AY155" s="200">
        <v>1269770</v>
      </c>
      <c r="AZ155" s="141" t="s">
        <v>193</v>
      </c>
      <c r="BD155" s="275"/>
      <c r="BE155" s="249"/>
      <c r="BF155" s="250"/>
      <c r="BG155" s="250"/>
      <c r="BH155" s="251"/>
      <c r="BI155" s="251"/>
      <c r="BJ155" s="251"/>
      <c r="BK155" s="251"/>
      <c r="BL155" s="251"/>
      <c r="BM155" s="251"/>
      <c r="BN155" s="251"/>
      <c r="BO155" s="251"/>
      <c r="BP155" s="252"/>
      <c r="BQ155" s="13"/>
    </row>
    <row r="156" spans="1:252" s="253" customFormat="1" ht="153" hidden="1">
      <c r="A156" s="141">
        <v>602</v>
      </c>
      <c r="B156" s="45" t="s">
        <v>1001</v>
      </c>
      <c r="C156" s="142">
        <v>401000003</v>
      </c>
      <c r="D156" s="270" t="s">
        <v>184</v>
      </c>
      <c r="E156" s="271" t="s">
        <v>1002</v>
      </c>
      <c r="F156" s="272"/>
      <c r="G156" s="272"/>
      <c r="H156" s="273" t="s">
        <v>71</v>
      </c>
      <c r="I156" s="272"/>
      <c r="J156" s="273">
        <v>16</v>
      </c>
      <c r="K156" s="273">
        <v>1</v>
      </c>
      <c r="L156" s="273" t="s">
        <v>71</v>
      </c>
      <c r="M156" s="273"/>
      <c r="N156" s="273"/>
      <c r="O156" s="273"/>
      <c r="P156" s="274" t="s">
        <v>186</v>
      </c>
      <c r="Q156" s="274" t="s">
        <v>74</v>
      </c>
      <c r="R156" s="273"/>
      <c r="S156" s="273"/>
      <c r="T156" s="273" t="s">
        <v>71</v>
      </c>
      <c r="U156" s="273"/>
      <c r="V156" s="273">
        <v>9</v>
      </c>
      <c r="W156" s="273" t="s">
        <v>73</v>
      </c>
      <c r="X156" s="273"/>
      <c r="Y156" s="273"/>
      <c r="Z156" s="273"/>
      <c r="AA156" s="273"/>
      <c r="AB156" s="274" t="s">
        <v>187</v>
      </c>
      <c r="AC156" s="274" t="s">
        <v>1008</v>
      </c>
      <c r="AD156" s="274"/>
      <c r="AE156" s="274"/>
      <c r="AF156" s="274"/>
      <c r="AG156" s="274"/>
      <c r="AH156" s="274"/>
      <c r="AI156" s="274"/>
      <c r="AJ156" s="274"/>
      <c r="AK156" s="274"/>
      <c r="AL156" s="274"/>
      <c r="AM156" s="274" t="s">
        <v>1009</v>
      </c>
      <c r="AN156" s="274" t="s">
        <v>1010</v>
      </c>
      <c r="AO156" s="147" t="s">
        <v>99</v>
      </c>
      <c r="AP156" s="147" t="s">
        <v>68</v>
      </c>
      <c r="AQ156" s="147" t="s">
        <v>1014</v>
      </c>
      <c r="AR156" s="148" t="s">
        <v>1012</v>
      </c>
      <c r="AS156" s="147" t="s">
        <v>116</v>
      </c>
      <c r="AT156" s="200">
        <v>0</v>
      </c>
      <c r="AU156" s="200">
        <v>0</v>
      </c>
      <c r="AV156" s="200">
        <v>295000</v>
      </c>
      <c r="AW156" s="200">
        <v>0</v>
      </c>
      <c r="AX156" s="200">
        <v>0</v>
      </c>
      <c r="AY156" s="200">
        <v>0</v>
      </c>
      <c r="AZ156" s="141" t="s">
        <v>1015</v>
      </c>
      <c r="BD156" s="275"/>
      <c r="BE156" s="249"/>
      <c r="BF156" s="250"/>
      <c r="BG156" s="250"/>
      <c r="BH156" s="251"/>
      <c r="BI156" s="251"/>
      <c r="BJ156" s="251"/>
      <c r="BK156" s="251"/>
      <c r="BL156" s="251"/>
      <c r="BM156" s="251"/>
      <c r="BN156" s="251"/>
      <c r="BO156" s="251"/>
      <c r="BP156" s="252"/>
      <c r="BQ156" s="13"/>
    </row>
    <row r="157" spans="1:252" s="253" customFormat="1" ht="144" hidden="1">
      <c r="A157" s="141">
        <v>602</v>
      </c>
      <c r="B157" s="45" t="s">
        <v>1001</v>
      </c>
      <c r="C157" s="142">
        <v>401000003</v>
      </c>
      <c r="D157" s="270" t="s">
        <v>184</v>
      </c>
      <c r="E157" s="271" t="s">
        <v>1002</v>
      </c>
      <c r="F157" s="272"/>
      <c r="G157" s="272"/>
      <c r="H157" s="273" t="s">
        <v>71</v>
      </c>
      <c r="I157" s="272"/>
      <c r="J157" s="273">
        <v>16</v>
      </c>
      <c r="K157" s="273">
        <v>1</v>
      </c>
      <c r="L157" s="273" t="s">
        <v>71</v>
      </c>
      <c r="M157" s="273"/>
      <c r="N157" s="273"/>
      <c r="O157" s="273"/>
      <c r="P157" s="274" t="s">
        <v>186</v>
      </c>
      <c r="Q157" s="274" t="s">
        <v>74</v>
      </c>
      <c r="R157" s="273"/>
      <c r="S157" s="273"/>
      <c r="T157" s="273" t="s">
        <v>71</v>
      </c>
      <c r="U157" s="273"/>
      <c r="V157" s="273">
        <v>9</v>
      </c>
      <c r="W157" s="273" t="s">
        <v>73</v>
      </c>
      <c r="X157" s="273"/>
      <c r="Y157" s="273"/>
      <c r="Z157" s="273"/>
      <c r="AA157" s="273"/>
      <c r="AB157" s="274" t="s">
        <v>187</v>
      </c>
      <c r="AC157" s="274" t="s">
        <v>1016</v>
      </c>
      <c r="AD157" s="274"/>
      <c r="AE157" s="274"/>
      <c r="AF157" s="274"/>
      <c r="AG157" s="274"/>
      <c r="AH157" s="274"/>
      <c r="AI157" s="274"/>
      <c r="AJ157" s="274"/>
      <c r="AK157" s="274"/>
      <c r="AL157" s="274"/>
      <c r="AM157" s="274" t="s">
        <v>1017</v>
      </c>
      <c r="AN157" s="274" t="s">
        <v>1010</v>
      </c>
      <c r="AO157" s="147" t="s">
        <v>99</v>
      </c>
      <c r="AP157" s="147" t="s">
        <v>68</v>
      </c>
      <c r="AQ157" s="147" t="s">
        <v>1018</v>
      </c>
      <c r="AR157" s="148" t="s">
        <v>1019</v>
      </c>
      <c r="AS157" s="147">
        <v>244</v>
      </c>
      <c r="AT157" s="200">
        <v>883062.57</v>
      </c>
      <c r="AU157" s="200">
        <v>511025.85</v>
      </c>
      <c r="AV157" s="200">
        <v>0</v>
      </c>
      <c r="AW157" s="200">
        <v>0</v>
      </c>
      <c r="AX157" s="200">
        <v>0</v>
      </c>
      <c r="AY157" s="200">
        <v>0</v>
      </c>
      <c r="AZ157" s="141" t="s">
        <v>193</v>
      </c>
      <c r="BD157" s="275"/>
      <c r="BE157" s="249"/>
      <c r="BF157" s="250"/>
      <c r="BG157" s="250"/>
      <c r="BH157" s="251"/>
      <c r="BI157" s="251"/>
      <c r="BJ157" s="251"/>
      <c r="BK157" s="251"/>
      <c r="BL157" s="251"/>
      <c r="BM157" s="251"/>
      <c r="BN157" s="251"/>
      <c r="BO157" s="251"/>
      <c r="BP157" s="252"/>
      <c r="BQ157" s="13"/>
    </row>
    <row r="158" spans="1:252" s="253" customFormat="1" ht="144" hidden="1">
      <c r="A158" s="141">
        <v>602</v>
      </c>
      <c r="B158" s="45" t="s">
        <v>1001</v>
      </c>
      <c r="C158" s="142">
        <v>401000003</v>
      </c>
      <c r="D158" s="270" t="s">
        <v>184</v>
      </c>
      <c r="E158" s="271" t="s">
        <v>1002</v>
      </c>
      <c r="F158" s="272"/>
      <c r="G158" s="272"/>
      <c r="H158" s="273" t="s">
        <v>71</v>
      </c>
      <c r="I158" s="272"/>
      <c r="J158" s="273">
        <v>16</v>
      </c>
      <c r="K158" s="273">
        <v>1</v>
      </c>
      <c r="L158" s="273" t="s">
        <v>71</v>
      </c>
      <c r="M158" s="273"/>
      <c r="N158" s="273"/>
      <c r="O158" s="273"/>
      <c r="P158" s="274" t="s">
        <v>186</v>
      </c>
      <c r="Q158" s="274" t="s">
        <v>74</v>
      </c>
      <c r="R158" s="273"/>
      <c r="S158" s="273"/>
      <c r="T158" s="273" t="s">
        <v>71</v>
      </c>
      <c r="U158" s="273"/>
      <c r="V158" s="273">
        <v>9</v>
      </c>
      <c r="W158" s="273" t="s">
        <v>73</v>
      </c>
      <c r="X158" s="273"/>
      <c r="Y158" s="273"/>
      <c r="Z158" s="273"/>
      <c r="AA158" s="273"/>
      <c r="AB158" s="274" t="s">
        <v>187</v>
      </c>
      <c r="AC158" s="274" t="s">
        <v>1016</v>
      </c>
      <c r="AD158" s="274"/>
      <c r="AE158" s="274"/>
      <c r="AF158" s="274"/>
      <c r="AG158" s="274"/>
      <c r="AH158" s="274"/>
      <c r="AI158" s="274"/>
      <c r="AJ158" s="274"/>
      <c r="AK158" s="274"/>
      <c r="AL158" s="274"/>
      <c r="AM158" s="274" t="s">
        <v>1017</v>
      </c>
      <c r="AN158" s="274" t="s">
        <v>1010</v>
      </c>
      <c r="AO158" s="147" t="s">
        <v>99</v>
      </c>
      <c r="AP158" s="147" t="s">
        <v>68</v>
      </c>
      <c r="AQ158" s="147" t="s">
        <v>1020</v>
      </c>
      <c r="AR158" s="148" t="s">
        <v>1019</v>
      </c>
      <c r="AS158" s="147" t="s">
        <v>116</v>
      </c>
      <c r="AT158" s="200">
        <v>0</v>
      </c>
      <c r="AU158" s="200">
        <v>0</v>
      </c>
      <c r="AV158" s="200">
        <v>1749327.15</v>
      </c>
      <c r="AW158" s="200">
        <v>1832859.89</v>
      </c>
      <c r="AX158" s="200">
        <v>1703920</v>
      </c>
      <c r="AY158" s="200">
        <v>1703920</v>
      </c>
      <c r="AZ158" s="141" t="s">
        <v>193</v>
      </c>
      <c r="BD158" s="275"/>
      <c r="BE158" s="249"/>
      <c r="BF158" s="250"/>
      <c r="BG158" s="250"/>
      <c r="BH158" s="251"/>
      <c r="BI158" s="251"/>
      <c r="BJ158" s="251"/>
      <c r="BK158" s="251"/>
      <c r="BL158" s="251"/>
      <c r="BM158" s="251"/>
      <c r="BN158" s="251"/>
      <c r="BO158" s="251"/>
      <c r="BP158" s="252"/>
      <c r="BQ158" s="13"/>
    </row>
    <row r="159" spans="1:252" s="253" customFormat="1" ht="144" hidden="1">
      <c r="A159" s="141">
        <v>602</v>
      </c>
      <c r="B159" s="45" t="s">
        <v>1001</v>
      </c>
      <c r="C159" s="142">
        <v>401000003</v>
      </c>
      <c r="D159" s="270" t="s">
        <v>184</v>
      </c>
      <c r="E159" s="271" t="s">
        <v>1002</v>
      </c>
      <c r="F159" s="272"/>
      <c r="G159" s="272"/>
      <c r="H159" s="273" t="s">
        <v>71</v>
      </c>
      <c r="I159" s="272"/>
      <c r="J159" s="273">
        <v>16</v>
      </c>
      <c r="K159" s="273">
        <v>1</v>
      </c>
      <c r="L159" s="273" t="s">
        <v>71</v>
      </c>
      <c r="M159" s="273"/>
      <c r="N159" s="273"/>
      <c r="O159" s="273"/>
      <c r="P159" s="274" t="s">
        <v>186</v>
      </c>
      <c r="Q159" s="274" t="s">
        <v>74</v>
      </c>
      <c r="R159" s="273"/>
      <c r="S159" s="273"/>
      <c r="T159" s="273" t="s">
        <v>71</v>
      </c>
      <c r="U159" s="273"/>
      <c r="V159" s="273">
        <v>9</v>
      </c>
      <c r="W159" s="273" t="s">
        <v>73</v>
      </c>
      <c r="X159" s="273"/>
      <c r="Y159" s="273"/>
      <c r="Z159" s="273"/>
      <c r="AA159" s="273"/>
      <c r="AB159" s="274" t="s">
        <v>187</v>
      </c>
      <c r="AC159" s="274" t="s">
        <v>1016</v>
      </c>
      <c r="AD159" s="274"/>
      <c r="AE159" s="274"/>
      <c r="AF159" s="274"/>
      <c r="AG159" s="274"/>
      <c r="AH159" s="274"/>
      <c r="AI159" s="274"/>
      <c r="AJ159" s="274"/>
      <c r="AK159" s="274"/>
      <c r="AL159" s="274"/>
      <c r="AM159" s="274" t="s">
        <v>1017</v>
      </c>
      <c r="AN159" s="274" t="s">
        <v>1010</v>
      </c>
      <c r="AO159" s="147" t="s">
        <v>99</v>
      </c>
      <c r="AP159" s="147" t="s">
        <v>68</v>
      </c>
      <c r="AQ159" s="147" t="s">
        <v>1020</v>
      </c>
      <c r="AR159" s="148" t="s">
        <v>1019</v>
      </c>
      <c r="AS159" s="147" t="s">
        <v>1021</v>
      </c>
      <c r="AT159" s="200">
        <v>0</v>
      </c>
      <c r="AU159" s="200">
        <v>0</v>
      </c>
      <c r="AV159" s="200">
        <v>2582242</v>
      </c>
      <c r="AW159" s="200">
        <v>6025229.4199999999</v>
      </c>
      <c r="AX159" s="200">
        <v>0</v>
      </c>
      <c r="AY159" s="200">
        <v>0</v>
      </c>
      <c r="AZ159" s="141" t="s">
        <v>193</v>
      </c>
      <c r="BD159" s="275"/>
      <c r="BE159" s="249"/>
      <c r="BF159" s="250"/>
      <c r="BG159" s="250"/>
      <c r="BH159" s="251"/>
      <c r="BI159" s="251"/>
      <c r="BJ159" s="251"/>
      <c r="BK159" s="251"/>
      <c r="BL159" s="251"/>
      <c r="BM159" s="251"/>
      <c r="BN159" s="251"/>
      <c r="BO159" s="251"/>
      <c r="BP159" s="252"/>
      <c r="BQ159" s="13"/>
    </row>
    <row r="160" spans="1:252" s="253" customFormat="1" ht="144" hidden="1">
      <c r="A160" s="141">
        <v>602</v>
      </c>
      <c r="B160" s="45" t="s">
        <v>1001</v>
      </c>
      <c r="C160" s="142">
        <v>401000003</v>
      </c>
      <c r="D160" s="270" t="s">
        <v>184</v>
      </c>
      <c r="E160" s="271" t="s">
        <v>1002</v>
      </c>
      <c r="F160" s="272"/>
      <c r="G160" s="272"/>
      <c r="H160" s="273" t="s">
        <v>71</v>
      </c>
      <c r="I160" s="272"/>
      <c r="J160" s="273">
        <v>16</v>
      </c>
      <c r="K160" s="273">
        <v>1</v>
      </c>
      <c r="L160" s="273" t="s">
        <v>71</v>
      </c>
      <c r="M160" s="273"/>
      <c r="N160" s="273"/>
      <c r="O160" s="273"/>
      <c r="P160" s="274" t="s">
        <v>186</v>
      </c>
      <c r="Q160" s="274" t="s">
        <v>74</v>
      </c>
      <c r="R160" s="273"/>
      <c r="S160" s="273"/>
      <c r="T160" s="273" t="s">
        <v>71</v>
      </c>
      <c r="U160" s="273"/>
      <c r="V160" s="273">
        <v>9</v>
      </c>
      <c r="W160" s="273" t="s">
        <v>73</v>
      </c>
      <c r="X160" s="273"/>
      <c r="Y160" s="273"/>
      <c r="Z160" s="273"/>
      <c r="AA160" s="273"/>
      <c r="AB160" s="274" t="s">
        <v>187</v>
      </c>
      <c r="AC160" s="274" t="s">
        <v>1016</v>
      </c>
      <c r="AD160" s="274"/>
      <c r="AE160" s="274"/>
      <c r="AF160" s="274"/>
      <c r="AG160" s="274"/>
      <c r="AH160" s="274"/>
      <c r="AI160" s="274"/>
      <c r="AJ160" s="274"/>
      <c r="AK160" s="274"/>
      <c r="AL160" s="274"/>
      <c r="AM160" s="274" t="s">
        <v>1017</v>
      </c>
      <c r="AN160" s="274" t="s">
        <v>1010</v>
      </c>
      <c r="AO160" s="147" t="s">
        <v>99</v>
      </c>
      <c r="AP160" s="147" t="s">
        <v>68</v>
      </c>
      <c r="AQ160" s="147" t="s">
        <v>1022</v>
      </c>
      <c r="AR160" s="148" t="s">
        <v>1019</v>
      </c>
      <c r="AS160" s="147" t="s">
        <v>116</v>
      </c>
      <c r="AT160" s="200">
        <v>0</v>
      </c>
      <c r="AU160" s="200">
        <v>0</v>
      </c>
      <c r="AV160" s="200">
        <v>112569.42</v>
      </c>
      <c r="AW160" s="200">
        <v>0</v>
      </c>
      <c r="AX160" s="200">
        <v>0</v>
      </c>
      <c r="AY160" s="200">
        <v>0</v>
      </c>
      <c r="AZ160" s="141" t="s">
        <v>1015</v>
      </c>
      <c r="BA160" s="276"/>
      <c r="BD160" s="275"/>
      <c r="BE160" s="249"/>
      <c r="BF160" s="250"/>
      <c r="BG160" s="250"/>
      <c r="BH160" s="251"/>
      <c r="BI160" s="251"/>
      <c r="BJ160" s="251"/>
      <c r="BK160" s="251"/>
      <c r="BL160" s="251"/>
      <c r="BM160" s="251"/>
      <c r="BN160" s="251"/>
      <c r="BO160" s="251"/>
      <c r="BP160" s="252"/>
      <c r="BQ160" s="13"/>
    </row>
    <row r="161" spans="1:69" s="253" customFormat="1" ht="153" hidden="1">
      <c r="A161" s="141">
        <v>602</v>
      </c>
      <c r="B161" s="45" t="s">
        <v>1001</v>
      </c>
      <c r="C161" s="142">
        <v>401000003</v>
      </c>
      <c r="D161" s="270" t="s">
        <v>184</v>
      </c>
      <c r="E161" s="271" t="s">
        <v>1002</v>
      </c>
      <c r="F161" s="272"/>
      <c r="G161" s="272"/>
      <c r="H161" s="273" t="s">
        <v>71</v>
      </c>
      <c r="I161" s="272"/>
      <c r="J161" s="273">
        <v>16</v>
      </c>
      <c r="K161" s="273">
        <v>1</v>
      </c>
      <c r="L161" s="273" t="s">
        <v>71</v>
      </c>
      <c r="M161" s="273"/>
      <c r="N161" s="273"/>
      <c r="O161" s="273"/>
      <c r="P161" s="274" t="s">
        <v>186</v>
      </c>
      <c r="Q161" s="274" t="s">
        <v>74</v>
      </c>
      <c r="R161" s="273"/>
      <c r="S161" s="273"/>
      <c r="T161" s="273" t="s">
        <v>71</v>
      </c>
      <c r="U161" s="273"/>
      <c r="V161" s="273">
        <v>9</v>
      </c>
      <c r="W161" s="273" t="s">
        <v>73</v>
      </c>
      <c r="X161" s="273"/>
      <c r="Y161" s="273"/>
      <c r="Z161" s="273"/>
      <c r="AA161" s="273"/>
      <c r="AB161" s="274" t="s">
        <v>187</v>
      </c>
      <c r="AC161" s="274" t="s">
        <v>1016</v>
      </c>
      <c r="AD161" s="274"/>
      <c r="AE161" s="274"/>
      <c r="AF161" s="274"/>
      <c r="AG161" s="274"/>
      <c r="AH161" s="274"/>
      <c r="AI161" s="274"/>
      <c r="AJ161" s="274"/>
      <c r="AK161" s="274"/>
      <c r="AL161" s="274"/>
      <c r="AM161" s="274" t="s">
        <v>1023</v>
      </c>
      <c r="AN161" s="274" t="s">
        <v>1005</v>
      </c>
      <c r="AO161" s="147" t="s">
        <v>99</v>
      </c>
      <c r="AP161" s="147" t="s">
        <v>68</v>
      </c>
      <c r="AQ161" s="147" t="s">
        <v>1024</v>
      </c>
      <c r="AR161" s="148" t="s">
        <v>1025</v>
      </c>
      <c r="AS161" s="147">
        <v>244</v>
      </c>
      <c r="AT161" s="200">
        <v>1326320</v>
      </c>
      <c r="AU161" s="200">
        <v>1165969.6200000001</v>
      </c>
      <c r="AV161" s="200">
        <v>0</v>
      </c>
      <c r="AW161" s="200">
        <v>0</v>
      </c>
      <c r="AX161" s="200">
        <v>0</v>
      </c>
      <c r="AY161" s="200">
        <v>0</v>
      </c>
      <c r="AZ161" s="141" t="s">
        <v>193</v>
      </c>
      <c r="BA161" s="276"/>
      <c r="BD161" s="275"/>
      <c r="BE161" s="249"/>
      <c r="BF161" s="250"/>
      <c r="BG161" s="250"/>
      <c r="BH161" s="251"/>
      <c r="BI161" s="251"/>
      <c r="BJ161" s="251"/>
      <c r="BK161" s="251"/>
      <c r="BL161" s="251"/>
      <c r="BM161" s="251"/>
      <c r="BN161" s="251"/>
      <c r="BO161" s="251"/>
      <c r="BP161" s="252"/>
      <c r="BQ161" s="13"/>
    </row>
    <row r="162" spans="1:69" s="253" customFormat="1" ht="191.25" hidden="1">
      <c r="A162" s="141">
        <v>602</v>
      </c>
      <c r="B162" s="45" t="s">
        <v>1001</v>
      </c>
      <c r="C162" s="142">
        <v>401000003</v>
      </c>
      <c r="D162" s="270" t="s">
        <v>184</v>
      </c>
      <c r="E162" s="271" t="s">
        <v>1002</v>
      </c>
      <c r="F162" s="272"/>
      <c r="G162" s="272"/>
      <c r="H162" s="273" t="s">
        <v>71</v>
      </c>
      <c r="I162" s="272"/>
      <c r="J162" s="273">
        <v>16</v>
      </c>
      <c r="K162" s="273">
        <v>1</v>
      </c>
      <c r="L162" s="273" t="s">
        <v>71</v>
      </c>
      <c r="M162" s="273"/>
      <c r="N162" s="273"/>
      <c r="O162" s="273"/>
      <c r="P162" s="274" t="s">
        <v>186</v>
      </c>
      <c r="Q162" s="274" t="s">
        <v>74</v>
      </c>
      <c r="R162" s="273"/>
      <c r="S162" s="273"/>
      <c r="T162" s="273" t="s">
        <v>71</v>
      </c>
      <c r="U162" s="273"/>
      <c r="V162" s="273">
        <v>9</v>
      </c>
      <c r="W162" s="273" t="s">
        <v>73</v>
      </c>
      <c r="X162" s="273"/>
      <c r="Y162" s="273"/>
      <c r="Z162" s="273"/>
      <c r="AA162" s="273"/>
      <c r="AB162" s="274" t="s">
        <v>187</v>
      </c>
      <c r="AC162" s="274" t="s">
        <v>1016</v>
      </c>
      <c r="AD162" s="274"/>
      <c r="AE162" s="274"/>
      <c r="AF162" s="274"/>
      <c r="AG162" s="274"/>
      <c r="AH162" s="274"/>
      <c r="AI162" s="274"/>
      <c r="AJ162" s="274"/>
      <c r="AK162" s="274"/>
      <c r="AL162" s="274"/>
      <c r="AM162" s="274" t="s">
        <v>1023</v>
      </c>
      <c r="AN162" s="274" t="s">
        <v>1005</v>
      </c>
      <c r="AO162" s="147" t="s">
        <v>430</v>
      </c>
      <c r="AP162" s="147" t="s">
        <v>948</v>
      </c>
      <c r="AQ162" s="147" t="s">
        <v>1026</v>
      </c>
      <c r="AR162" s="148" t="s">
        <v>1027</v>
      </c>
      <c r="AS162" s="147" t="s">
        <v>116</v>
      </c>
      <c r="AT162" s="200">
        <v>0</v>
      </c>
      <c r="AU162" s="200">
        <v>0</v>
      </c>
      <c r="AV162" s="200">
        <v>0</v>
      </c>
      <c r="AW162" s="200">
        <v>6000000</v>
      </c>
      <c r="AX162" s="200">
        <v>0</v>
      </c>
      <c r="AY162" s="200">
        <v>0</v>
      </c>
      <c r="AZ162" s="141" t="s">
        <v>193</v>
      </c>
      <c r="BA162" s="276"/>
      <c r="BD162" s="275"/>
      <c r="BE162" s="249"/>
      <c r="BF162" s="250"/>
      <c r="BG162" s="250"/>
      <c r="BH162" s="251"/>
      <c r="BI162" s="251"/>
      <c r="BJ162" s="251"/>
      <c r="BK162" s="251"/>
      <c r="BL162" s="251"/>
      <c r="BM162" s="251"/>
      <c r="BN162" s="251"/>
      <c r="BO162" s="251"/>
      <c r="BP162" s="252"/>
      <c r="BQ162" s="13"/>
    </row>
    <row r="163" spans="1:69" s="253" customFormat="1" ht="153" hidden="1">
      <c r="A163" s="141">
        <v>602</v>
      </c>
      <c r="B163" s="45" t="s">
        <v>1001</v>
      </c>
      <c r="C163" s="142">
        <v>401000003</v>
      </c>
      <c r="D163" s="270" t="s">
        <v>184</v>
      </c>
      <c r="E163" s="271" t="s">
        <v>1002</v>
      </c>
      <c r="F163" s="272"/>
      <c r="G163" s="272"/>
      <c r="H163" s="273" t="s">
        <v>71</v>
      </c>
      <c r="I163" s="272"/>
      <c r="J163" s="273">
        <v>16</v>
      </c>
      <c r="K163" s="273">
        <v>1</v>
      </c>
      <c r="L163" s="273" t="s">
        <v>71</v>
      </c>
      <c r="M163" s="273"/>
      <c r="N163" s="273"/>
      <c r="O163" s="273"/>
      <c r="P163" s="274" t="s">
        <v>186</v>
      </c>
      <c r="Q163" s="274" t="s">
        <v>74</v>
      </c>
      <c r="R163" s="273"/>
      <c r="S163" s="273"/>
      <c r="T163" s="273" t="s">
        <v>71</v>
      </c>
      <c r="U163" s="273"/>
      <c r="V163" s="273">
        <v>9</v>
      </c>
      <c r="W163" s="273" t="s">
        <v>73</v>
      </c>
      <c r="X163" s="273"/>
      <c r="Y163" s="273"/>
      <c r="Z163" s="273"/>
      <c r="AA163" s="273"/>
      <c r="AB163" s="274" t="s">
        <v>187</v>
      </c>
      <c r="AC163" s="274" t="s">
        <v>1016</v>
      </c>
      <c r="AD163" s="274"/>
      <c r="AE163" s="274"/>
      <c r="AF163" s="274"/>
      <c r="AG163" s="274"/>
      <c r="AH163" s="274"/>
      <c r="AI163" s="274"/>
      <c r="AJ163" s="274"/>
      <c r="AK163" s="274"/>
      <c r="AL163" s="274"/>
      <c r="AM163" s="274" t="s">
        <v>1023</v>
      </c>
      <c r="AN163" s="274" t="s">
        <v>1005</v>
      </c>
      <c r="AO163" s="147" t="s">
        <v>99</v>
      </c>
      <c r="AP163" s="147" t="s">
        <v>68</v>
      </c>
      <c r="AQ163" s="147" t="s">
        <v>1028</v>
      </c>
      <c r="AR163" s="148" t="s">
        <v>1025</v>
      </c>
      <c r="AS163" s="147" t="s">
        <v>116</v>
      </c>
      <c r="AT163" s="200">
        <v>0</v>
      </c>
      <c r="AU163" s="200">
        <v>0</v>
      </c>
      <c r="AV163" s="200">
        <v>876320</v>
      </c>
      <c r="AW163" s="200">
        <v>644320</v>
      </c>
      <c r="AX163" s="200">
        <v>644320</v>
      </c>
      <c r="AY163" s="200">
        <v>644320</v>
      </c>
      <c r="AZ163" s="141" t="s">
        <v>193</v>
      </c>
      <c r="BA163" s="276"/>
      <c r="BD163" s="275"/>
      <c r="BE163" s="249"/>
      <c r="BF163" s="250"/>
      <c r="BG163" s="250"/>
      <c r="BH163" s="251"/>
      <c r="BI163" s="251"/>
      <c r="BJ163" s="251"/>
      <c r="BK163" s="251"/>
      <c r="BL163" s="251"/>
      <c r="BM163" s="251"/>
      <c r="BN163" s="251"/>
      <c r="BO163" s="251"/>
      <c r="BP163" s="252"/>
      <c r="BQ163" s="13"/>
    </row>
    <row r="164" spans="1:69" s="253" customFormat="1" ht="153" hidden="1">
      <c r="A164" s="141">
        <v>602</v>
      </c>
      <c r="B164" s="45" t="s">
        <v>1001</v>
      </c>
      <c r="C164" s="142">
        <v>401000003</v>
      </c>
      <c r="D164" s="270" t="s">
        <v>184</v>
      </c>
      <c r="E164" s="271" t="s">
        <v>1002</v>
      </c>
      <c r="F164" s="272"/>
      <c r="G164" s="272"/>
      <c r="H164" s="273" t="s">
        <v>71</v>
      </c>
      <c r="I164" s="272"/>
      <c r="J164" s="273">
        <v>16</v>
      </c>
      <c r="K164" s="273">
        <v>1</v>
      </c>
      <c r="L164" s="273" t="s">
        <v>71</v>
      </c>
      <c r="M164" s="273"/>
      <c r="N164" s="273"/>
      <c r="O164" s="273"/>
      <c r="P164" s="274" t="s">
        <v>186</v>
      </c>
      <c r="Q164" s="274" t="s">
        <v>74</v>
      </c>
      <c r="R164" s="273"/>
      <c r="S164" s="273"/>
      <c r="T164" s="273" t="s">
        <v>71</v>
      </c>
      <c r="U164" s="273"/>
      <c r="V164" s="273">
        <v>9</v>
      </c>
      <c r="W164" s="273" t="s">
        <v>73</v>
      </c>
      <c r="X164" s="273"/>
      <c r="Y164" s="273"/>
      <c r="Z164" s="273"/>
      <c r="AA164" s="273"/>
      <c r="AB164" s="274" t="s">
        <v>187</v>
      </c>
      <c r="AC164" s="274" t="s">
        <v>1016</v>
      </c>
      <c r="AD164" s="274"/>
      <c r="AE164" s="274"/>
      <c r="AF164" s="274"/>
      <c r="AG164" s="274"/>
      <c r="AH164" s="274"/>
      <c r="AI164" s="274"/>
      <c r="AJ164" s="274"/>
      <c r="AK164" s="274"/>
      <c r="AL164" s="274"/>
      <c r="AM164" s="274" t="s">
        <v>1023</v>
      </c>
      <c r="AN164" s="274" t="s">
        <v>1005</v>
      </c>
      <c r="AO164" s="147" t="s">
        <v>99</v>
      </c>
      <c r="AP164" s="147" t="s">
        <v>68</v>
      </c>
      <c r="AQ164" s="147" t="s">
        <v>1028</v>
      </c>
      <c r="AR164" s="148" t="s">
        <v>1025</v>
      </c>
      <c r="AS164" s="147" t="s">
        <v>105</v>
      </c>
      <c r="AT164" s="200">
        <v>0</v>
      </c>
      <c r="AU164" s="200">
        <v>0</v>
      </c>
      <c r="AV164" s="200">
        <v>105000</v>
      </c>
      <c r="AW164" s="200">
        <v>0</v>
      </c>
      <c r="AX164" s="200">
        <v>0</v>
      </c>
      <c r="AY164" s="200">
        <v>0</v>
      </c>
      <c r="AZ164" s="141" t="s">
        <v>193</v>
      </c>
      <c r="BA164" s="276"/>
      <c r="BD164" s="275"/>
      <c r="BE164" s="249"/>
      <c r="BF164" s="250"/>
      <c r="BG164" s="250"/>
      <c r="BH164" s="251"/>
      <c r="BI164" s="251"/>
      <c r="BJ164" s="251"/>
      <c r="BK164" s="251"/>
      <c r="BL164" s="251"/>
      <c r="BM164" s="251"/>
      <c r="BN164" s="251"/>
      <c r="BO164" s="251"/>
      <c r="BP164" s="252"/>
      <c r="BQ164" s="13"/>
    </row>
    <row r="165" spans="1:69" s="253" customFormat="1" ht="153" hidden="1">
      <c r="A165" s="141">
        <v>602</v>
      </c>
      <c r="B165" s="45" t="s">
        <v>1001</v>
      </c>
      <c r="C165" s="142">
        <v>401000003</v>
      </c>
      <c r="D165" s="270" t="s">
        <v>184</v>
      </c>
      <c r="E165" s="271" t="s">
        <v>1002</v>
      </c>
      <c r="F165" s="272"/>
      <c r="G165" s="272"/>
      <c r="H165" s="273" t="s">
        <v>71</v>
      </c>
      <c r="I165" s="272"/>
      <c r="J165" s="273">
        <v>16</v>
      </c>
      <c r="K165" s="273">
        <v>1</v>
      </c>
      <c r="L165" s="273" t="s">
        <v>71</v>
      </c>
      <c r="M165" s="273"/>
      <c r="N165" s="273"/>
      <c r="O165" s="273"/>
      <c r="P165" s="274" t="s">
        <v>186</v>
      </c>
      <c r="Q165" s="274" t="s">
        <v>74</v>
      </c>
      <c r="R165" s="273"/>
      <c r="S165" s="273"/>
      <c r="T165" s="273" t="s">
        <v>71</v>
      </c>
      <c r="U165" s="273"/>
      <c r="V165" s="273">
        <v>9</v>
      </c>
      <c r="W165" s="273" t="s">
        <v>73</v>
      </c>
      <c r="X165" s="273"/>
      <c r="Y165" s="273"/>
      <c r="Z165" s="273"/>
      <c r="AA165" s="273"/>
      <c r="AB165" s="274" t="s">
        <v>187</v>
      </c>
      <c r="AC165" s="274" t="s">
        <v>1016</v>
      </c>
      <c r="AD165" s="274"/>
      <c r="AE165" s="274"/>
      <c r="AF165" s="274"/>
      <c r="AG165" s="274"/>
      <c r="AH165" s="274"/>
      <c r="AI165" s="274"/>
      <c r="AJ165" s="274"/>
      <c r="AK165" s="274"/>
      <c r="AL165" s="274"/>
      <c r="AM165" s="274" t="s">
        <v>1023</v>
      </c>
      <c r="AN165" s="274" t="s">
        <v>1005</v>
      </c>
      <c r="AO165" s="147" t="s">
        <v>99</v>
      </c>
      <c r="AP165" s="147" t="s">
        <v>68</v>
      </c>
      <c r="AQ165" s="147" t="s">
        <v>1029</v>
      </c>
      <c r="AR165" s="148" t="s">
        <v>1025</v>
      </c>
      <c r="AS165" s="147" t="s">
        <v>116</v>
      </c>
      <c r="AT165" s="200">
        <v>0</v>
      </c>
      <c r="AU165" s="200">
        <v>0</v>
      </c>
      <c r="AV165" s="200">
        <v>10443.030000000001</v>
      </c>
      <c r="AW165" s="200">
        <v>0</v>
      </c>
      <c r="AX165" s="200">
        <v>0</v>
      </c>
      <c r="AY165" s="200">
        <v>0</v>
      </c>
      <c r="AZ165" s="141" t="s">
        <v>1015</v>
      </c>
      <c r="BA165" s="276"/>
      <c r="BD165" s="275"/>
      <c r="BE165" s="249"/>
      <c r="BF165" s="250"/>
      <c r="BG165" s="250"/>
      <c r="BH165" s="251"/>
      <c r="BI165" s="251"/>
      <c r="BJ165" s="251"/>
      <c r="BK165" s="251"/>
      <c r="BL165" s="251"/>
      <c r="BM165" s="251"/>
      <c r="BN165" s="251"/>
      <c r="BO165" s="251"/>
      <c r="BP165" s="252"/>
      <c r="BQ165" s="13"/>
    </row>
    <row r="166" spans="1:69" s="253" customFormat="1" ht="408" hidden="1">
      <c r="A166" s="181">
        <v>602</v>
      </c>
      <c r="B166" s="181" t="s">
        <v>1001</v>
      </c>
      <c r="C166" s="187">
        <v>401000003</v>
      </c>
      <c r="D166" s="270" t="s">
        <v>184</v>
      </c>
      <c r="E166" s="271" t="s">
        <v>1002</v>
      </c>
      <c r="F166" s="272"/>
      <c r="G166" s="272"/>
      <c r="H166" s="273" t="s">
        <v>71</v>
      </c>
      <c r="I166" s="272"/>
      <c r="J166" s="273">
        <v>16</v>
      </c>
      <c r="K166" s="273">
        <v>1</v>
      </c>
      <c r="L166" s="273" t="s">
        <v>71</v>
      </c>
      <c r="M166" s="273"/>
      <c r="N166" s="273"/>
      <c r="O166" s="273"/>
      <c r="P166" s="274" t="s">
        <v>186</v>
      </c>
      <c r="Q166" s="274" t="s">
        <v>1030</v>
      </c>
      <c r="R166" s="273" t="s">
        <v>1031</v>
      </c>
      <c r="S166" s="273"/>
      <c r="T166" s="273" t="s">
        <v>94</v>
      </c>
      <c r="U166" s="273"/>
      <c r="V166" s="273" t="s">
        <v>1032</v>
      </c>
      <c r="W166" s="273" t="s">
        <v>95</v>
      </c>
      <c r="X166" s="273" t="s">
        <v>1033</v>
      </c>
      <c r="Y166" s="273"/>
      <c r="Z166" s="273"/>
      <c r="AA166" s="273"/>
      <c r="AB166" s="274" t="s">
        <v>1034</v>
      </c>
      <c r="AC166" s="274" t="s">
        <v>1035</v>
      </c>
      <c r="AD166" s="274"/>
      <c r="AE166" s="274"/>
      <c r="AF166" s="274"/>
      <c r="AG166" s="274"/>
      <c r="AH166" s="274"/>
      <c r="AI166" s="274"/>
      <c r="AJ166" s="274"/>
      <c r="AK166" s="274"/>
      <c r="AL166" s="274"/>
      <c r="AM166" s="274" t="s">
        <v>1036</v>
      </c>
      <c r="AN166" s="274" t="s">
        <v>1005</v>
      </c>
      <c r="AO166" s="147" t="s">
        <v>891</v>
      </c>
      <c r="AP166" s="147" t="s">
        <v>200</v>
      </c>
      <c r="AQ166" s="147" t="s">
        <v>1037</v>
      </c>
      <c r="AR166" s="148" t="s">
        <v>1038</v>
      </c>
      <c r="AS166" s="147">
        <v>244</v>
      </c>
      <c r="AT166" s="200">
        <v>1002127.66</v>
      </c>
      <c r="AU166" s="200">
        <v>994931.5</v>
      </c>
      <c r="AV166" s="200">
        <v>0</v>
      </c>
      <c r="AW166" s="200">
        <v>0</v>
      </c>
      <c r="AX166" s="200">
        <v>0</v>
      </c>
      <c r="AY166" s="200">
        <v>0</v>
      </c>
      <c r="AZ166" s="141" t="s">
        <v>1039</v>
      </c>
      <c r="BA166" s="276"/>
      <c r="BD166" s="275"/>
      <c r="BE166" s="249"/>
      <c r="BF166" s="250"/>
      <c r="BG166" s="250"/>
      <c r="BH166" s="251"/>
      <c r="BI166" s="251"/>
      <c r="BJ166" s="251"/>
      <c r="BK166" s="251"/>
      <c r="BL166" s="251"/>
      <c r="BM166" s="251"/>
      <c r="BN166" s="251"/>
      <c r="BO166" s="251"/>
      <c r="BP166" s="252"/>
      <c r="BQ166" s="13"/>
    </row>
    <row r="167" spans="1:69" s="253" customFormat="1" ht="396" hidden="1">
      <c r="A167" s="141">
        <v>602</v>
      </c>
      <c r="B167" s="45" t="s">
        <v>1001</v>
      </c>
      <c r="C167" s="187">
        <v>401000003</v>
      </c>
      <c r="D167" s="270" t="s">
        <v>184</v>
      </c>
      <c r="E167" s="271" t="s">
        <v>1002</v>
      </c>
      <c r="F167" s="272"/>
      <c r="G167" s="272"/>
      <c r="H167" s="273" t="s">
        <v>71</v>
      </c>
      <c r="I167" s="272"/>
      <c r="J167" s="273">
        <v>16</v>
      </c>
      <c r="K167" s="273">
        <v>1</v>
      </c>
      <c r="L167" s="273">
        <v>3</v>
      </c>
      <c r="M167" s="273"/>
      <c r="N167" s="273"/>
      <c r="O167" s="273"/>
      <c r="P167" s="274" t="s">
        <v>186</v>
      </c>
      <c r="Q167" s="274" t="s">
        <v>1040</v>
      </c>
      <c r="R167" s="273" t="s">
        <v>1041</v>
      </c>
      <c r="S167" s="273"/>
      <c r="T167" s="273" t="s">
        <v>94</v>
      </c>
      <c r="U167" s="273"/>
      <c r="V167" s="273" t="s">
        <v>1032</v>
      </c>
      <c r="W167" s="273" t="s">
        <v>95</v>
      </c>
      <c r="X167" s="277" t="s">
        <v>1042</v>
      </c>
      <c r="Y167" s="273"/>
      <c r="Z167" s="273"/>
      <c r="AA167" s="273"/>
      <c r="AB167" s="274" t="s">
        <v>1043</v>
      </c>
      <c r="AC167" s="274" t="s">
        <v>1016</v>
      </c>
      <c r="AD167" s="274"/>
      <c r="AE167" s="274"/>
      <c r="AF167" s="274"/>
      <c r="AG167" s="274"/>
      <c r="AH167" s="274"/>
      <c r="AI167" s="274"/>
      <c r="AJ167" s="274"/>
      <c r="AK167" s="274"/>
      <c r="AL167" s="274"/>
      <c r="AM167" s="274" t="s">
        <v>1023</v>
      </c>
      <c r="AN167" s="274" t="s">
        <v>1005</v>
      </c>
      <c r="AO167" s="147" t="s">
        <v>891</v>
      </c>
      <c r="AP167" s="147" t="s">
        <v>200</v>
      </c>
      <c r="AQ167" s="147" t="s">
        <v>1044</v>
      </c>
      <c r="AR167" s="148" t="s">
        <v>1038</v>
      </c>
      <c r="AS167" s="147">
        <v>244</v>
      </c>
      <c r="AT167" s="200">
        <v>15700000</v>
      </c>
      <c r="AU167" s="200">
        <v>15587260.16</v>
      </c>
      <c r="AV167" s="200">
        <v>0</v>
      </c>
      <c r="AW167" s="200">
        <v>0</v>
      </c>
      <c r="AX167" s="200">
        <v>0</v>
      </c>
      <c r="AY167" s="200">
        <v>0</v>
      </c>
      <c r="AZ167" s="141" t="s">
        <v>241</v>
      </c>
      <c r="BA167" s="276"/>
      <c r="BD167" s="275"/>
      <c r="BE167" s="249"/>
      <c r="BF167" s="250"/>
      <c r="BG167" s="250"/>
      <c r="BH167" s="251"/>
      <c r="BI167" s="251"/>
      <c r="BJ167" s="251"/>
      <c r="BK167" s="251"/>
      <c r="BL167" s="251"/>
      <c r="BM167" s="251"/>
      <c r="BN167" s="251"/>
      <c r="BO167" s="251"/>
      <c r="BP167" s="252"/>
      <c r="BQ167" s="13"/>
    </row>
    <row r="168" spans="1:69" s="253" customFormat="1" ht="357" hidden="1">
      <c r="A168" s="141">
        <v>602</v>
      </c>
      <c r="B168" s="45" t="s">
        <v>1001</v>
      </c>
      <c r="C168" s="142">
        <v>401000007</v>
      </c>
      <c r="D168" s="270" t="s">
        <v>1045</v>
      </c>
      <c r="E168" s="271" t="s">
        <v>1002</v>
      </c>
      <c r="F168" s="272"/>
      <c r="G168" s="272"/>
      <c r="H168" s="273" t="s">
        <v>71</v>
      </c>
      <c r="I168" s="272"/>
      <c r="J168" s="273">
        <v>16</v>
      </c>
      <c r="K168" s="273">
        <v>1</v>
      </c>
      <c r="L168" s="273" t="s">
        <v>575</v>
      </c>
      <c r="M168" s="273"/>
      <c r="N168" s="273"/>
      <c r="O168" s="273"/>
      <c r="P168" s="274" t="s">
        <v>186</v>
      </c>
      <c r="Q168" s="274" t="s">
        <v>74</v>
      </c>
      <c r="R168" s="273"/>
      <c r="S168" s="273"/>
      <c r="T168" s="273" t="s">
        <v>71</v>
      </c>
      <c r="U168" s="273"/>
      <c r="V168" s="273">
        <v>9</v>
      </c>
      <c r="W168" s="273" t="s">
        <v>73</v>
      </c>
      <c r="X168" s="273"/>
      <c r="Y168" s="273"/>
      <c r="Z168" s="273"/>
      <c r="AA168" s="273"/>
      <c r="AB168" s="274" t="s">
        <v>187</v>
      </c>
      <c r="AC168" s="274" t="s">
        <v>1016</v>
      </c>
      <c r="AD168" s="274"/>
      <c r="AE168" s="274"/>
      <c r="AF168" s="274"/>
      <c r="AG168" s="274"/>
      <c r="AH168" s="274"/>
      <c r="AI168" s="274"/>
      <c r="AJ168" s="274"/>
      <c r="AK168" s="274"/>
      <c r="AL168" s="274"/>
      <c r="AM168" s="274" t="s">
        <v>1009</v>
      </c>
      <c r="AN168" s="274" t="s">
        <v>1010</v>
      </c>
      <c r="AO168" s="147" t="s">
        <v>99</v>
      </c>
      <c r="AP168" s="147" t="s">
        <v>68</v>
      </c>
      <c r="AQ168" s="147" t="s">
        <v>1046</v>
      </c>
      <c r="AR168" s="148" t="s">
        <v>1047</v>
      </c>
      <c r="AS168" s="147">
        <v>244</v>
      </c>
      <c r="AT168" s="200">
        <v>2578944.91</v>
      </c>
      <c r="AU168" s="200">
        <v>2020346.18</v>
      </c>
      <c r="AV168" s="200">
        <v>0</v>
      </c>
      <c r="AW168" s="200">
        <v>0</v>
      </c>
      <c r="AX168" s="200">
        <v>0</v>
      </c>
      <c r="AY168" s="200">
        <v>0</v>
      </c>
      <c r="AZ168" s="141" t="s">
        <v>193</v>
      </c>
      <c r="BA168" s="278"/>
      <c r="BB168" s="251"/>
      <c r="BC168" s="251"/>
      <c r="BD168" s="251"/>
      <c r="BE168" s="251"/>
      <c r="BF168" s="252"/>
      <c r="BG168" s="13"/>
    </row>
    <row r="169" spans="1:69" s="253" customFormat="1" ht="357" hidden="1">
      <c r="A169" s="141">
        <v>602</v>
      </c>
      <c r="B169" s="45" t="s">
        <v>1001</v>
      </c>
      <c r="C169" s="142">
        <v>401000007</v>
      </c>
      <c r="D169" s="270" t="s">
        <v>1045</v>
      </c>
      <c r="E169" s="271" t="s">
        <v>1002</v>
      </c>
      <c r="F169" s="272"/>
      <c r="G169" s="272"/>
      <c r="H169" s="273" t="s">
        <v>71</v>
      </c>
      <c r="I169" s="272"/>
      <c r="J169" s="273">
        <v>16</v>
      </c>
      <c r="K169" s="273">
        <v>1</v>
      </c>
      <c r="L169" s="273" t="s">
        <v>575</v>
      </c>
      <c r="M169" s="273"/>
      <c r="N169" s="273"/>
      <c r="O169" s="273"/>
      <c r="P169" s="274" t="s">
        <v>186</v>
      </c>
      <c r="Q169" s="274" t="s">
        <v>74</v>
      </c>
      <c r="R169" s="273"/>
      <c r="S169" s="273"/>
      <c r="T169" s="273" t="s">
        <v>71</v>
      </c>
      <c r="U169" s="273"/>
      <c r="V169" s="273">
        <v>9</v>
      </c>
      <c r="W169" s="273" t="s">
        <v>73</v>
      </c>
      <c r="X169" s="273"/>
      <c r="Y169" s="273"/>
      <c r="Z169" s="273"/>
      <c r="AA169" s="273"/>
      <c r="AB169" s="274" t="s">
        <v>187</v>
      </c>
      <c r="AC169" s="274" t="s">
        <v>1016</v>
      </c>
      <c r="AD169" s="274"/>
      <c r="AE169" s="274"/>
      <c r="AF169" s="274"/>
      <c r="AG169" s="274"/>
      <c r="AH169" s="274"/>
      <c r="AI169" s="274"/>
      <c r="AJ169" s="274"/>
      <c r="AK169" s="274"/>
      <c r="AL169" s="274"/>
      <c r="AM169" s="274" t="s">
        <v>1009</v>
      </c>
      <c r="AN169" s="274" t="s">
        <v>1010</v>
      </c>
      <c r="AO169" s="147" t="s">
        <v>99</v>
      </c>
      <c r="AP169" s="147" t="s">
        <v>68</v>
      </c>
      <c r="AQ169" s="147" t="s">
        <v>1048</v>
      </c>
      <c r="AR169" s="148" t="s">
        <v>1047</v>
      </c>
      <c r="AS169" s="147" t="s">
        <v>116</v>
      </c>
      <c r="AT169" s="200">
        <v>0</v>
      </c>
      <c r="AU169" s="200">
        <v>0</v>
      </c>
      <c r="AV169" s="200">
        <v>2264529.67</v>
      </c>
      <c r="AW169" s="200">
        <v>2161770</v>
      </c>
      <c r="AX169" s="200">
        <v>2161770</v>
      </c>
      <c r="AY169" s="200">
        <v>2161770</v>
      </c>
      <c r="AZ169" s="141" t="s">
        <v>193</v>
      </c>
      <c r="BA169" s="278"/>
      <c r="BB169" s="251"/>
      <c r="BC169" s="251"/>
      <c r="BD169" s="251"/>
      <c r="BE169" s="252"/>
      <c r="BF169" s="13"/>
    </row>
    <row r="170" spans="1:69" s="253" customFormat="1" ht="357" hidden="1">
      <c r="A170" s="141">
        <v>602</v>
      </c>
      <c r="B170" s="45" t="s">
        <v>1001</v>
      </c>
      <c r="C170" s="142">
        <v>401000007</v>
      </c>
      <c r="D170" s="270" t="s">
        <v>1045</v>
      </c>
      <c r="E170" s="271" t="s">
        <v>1002</v>
      </c>
      <c r="F170" s="272"/>
      <c r="G170" s="272"/>
      <c r="H170" s="273" t="s">
        <v>71</v>
      </c>
      <c r="I170" s="272"/>
      <c r="J170" s="273">
        <v>16</v>
      </c>
      <c r="K170" s="273">
        <v>1</v>
      </c>
      <c r="L170" s="273" t="s">
        <v>575</v>
      </c>
      <c r="M170" s="273"/>
      <c r="N170" s="273"/>
      <c r="O170" s="273"/>
      <c r="P170" s="274" t="s">
        <v>186</v>
      </c>
      <c r="Q170" s="274" t="s">
        <v>74</v>
      </c>
      <c r="R170" s="273"/>
      <c r="S170" s="273"/>
      <c r="T170" s="273" t="s">
        <v>71</v>
      </c>
      <c r="U170" s="273"/>
      <c r="V170" s="273">
        <v>9</v>
      </c>
      <c r="W170" s="273" t="s">
        <v>73</v>
      </c>
      <c r="X170" s="273"/>
      <c r="Y170" s="273"/>
      <c r="Z170" s="273"/>
      <c r="AA170" s="273"/>
      <c r="AB170" s="274" t="s">
        <v>187</v>
      </c>
      <c r="AC170" s="274" t="s">
        <v>1016</v>
      </c>
      <c r="AD170" s="274"/>
      <c r="AE170" s="274"/>
      <c r="AF170" s="274"/>
      <c r="AG170" s="274"/>
      <c r="AH170" s="274"/>
      <c r="AI170" s="274"/>
      <c r="AJ170" s="274"/>
      <c r="AK170" s="274"/>
      <c r="AL170" s="274"/>
      <c r="AM170" s="274" t="s">
        <v>1009</v>
      </c>
      <c r="AN170" s="274" t="s">
        <v>1010</v>
      </c>
      <c r="AO170" s="147" t="s">
        <v>99</v>
      </c>
      <c r="AP170" s="147" t="s">
        <v>68</v>
      </c>
      <c r="AQ170" s="147" t="s">
        <v>1049</v>
      </c>
      <c r="AR170" s="148" t="s">
        <v>1047</v>
      </c>
      <c r="AS170" s="147" t="s">
        <v>116</v>
      </c>
      <c r="AT170" s="200">
        <v>0</v>
      </c>
      <c r="AU170" s="200">
        <v>0</v>
      </c>
      <c r="AV170" s="200">
        <v>558598.73</v>
      </c>
      <c r="AW170" s="200">
        <v>0</v>
      </c>
      <c r="AX170" s="200">
        <v>0</v>
      </c>
      <c r="AY170" s="200">
        <v>0</v>
      </c>
      <c r="AZ170" s="141" t="s">
        <v>1015</v>
      </c>
      <c r="BA170" s="278"/>
      <c r="BB170" s="251"/>
      <c r="BC170" s="251"/>
      <c r="BD170" s="251"/>
      <c r="BE170" s="252"/>
      <c r="BF170" s="13"/>
    </row>
    <row r="171" spans="1:69" s="253" customFormat="1" ht="357" hidden="1">
      <c r="A171" s="141">
        <v>602</v>
      </c>
      <c r="B171" s="45" t="s">
        <v>1001</v>
      </c>
      <c r="C171" s="142">
        <v>401000007</v>
      </c>
      <c r="D171" s="270" t="s">
        <v>1045</v>
      </c>
      <c r="E171" s="271" t="s">
        <v>1002</v>
      </c>
      <c r="F171" s="272"/>
      <c r="G171" s="272"/>
      <c r="H171" s="273" t="s">
        <v>71</v>
      </c>
      <c r="I171" s="272"/>
      <c r="J171" s="273">
        <v>16</v>
      </c>
      <c r="K171" s="273">
        <v>1</v>
      </c>
      <c r="L171" s="273" t="s">
        <v>575</v>
      </c>
      <c r="M171" s="273"/>
      <c r="N171" s="273"/>
      <c r="O171" s="273"/>
      <c r="P171" s="274" t="s">
        <v>186</v>
      </c>
      <c r="Q171" s="274" t="s">
        <v>74</v>
      </c>
      <c r="R171" s="273"/>
      <c r="S171" s="273"/>
      <c r="T171" s="273" t="s">
        <v>71</v>
      </c>
      <c r="U171" s="273"/>
      <c r="V171" s="273">
        <v>9</v>
      </c>
      <c r="W171" s="273" t="s">
        <v>73</v>
      </c>
      <c r="X171" s="273"/>
      <c r="Y171" s="273"/>
      <c r="Z171" s="273"/>
      <c r="AA171" s="273"/>
      <c r="AB171" s="274" t="s">
        <v>187</v>
      </c>
      <c r="AC171" s="274" t="s">
        <v>1050</v>
      </c>
      <c r="AD171" s="274"/>
      <c r="AE171" s="274"/>
      <c r="AF171" s="274"/>
      <c r="AG171" s="274"/>
      <c r="AH171" s="274"/>
      <c r="AI171" s="274"/>
      <c r="AJ171" s="274"/>
      <c r="AK171" s="274"/>
      <c r="AL171" s="274"/>
      <c r="AM171" s="274" t="s">
        <v>1051</v>
      </c>
      <c r="AN171" s="274" t="s">
        <v>1052</v>
      </c>
      <c r="AO171" s="147" t="s">
        <v>891</v>
      </c>
      <c r="AP171" s="147" t="s">
        <v>891</v>
      </c>
      <c r="AQ171" s="147" t="s">
        <v>1053</v>
      </c>
      <c r="AR171" s="148" t="s">
        <v>1054</v>
      </c>
      <c r="AS171" s="147">
        <v>244</v>
      </c>
      <c r="AT171" s="200">
        <v>26423.53</v>
      </c>
      <c r="AU171" s="200">
        <v>26423.53</v>
      </c>
      <c r="AV171" s="200">
        <v>0</v>
      </c>
      <c r="AW171" s="200">
        <v>0</v>
      </c>
      <c r="AX171" s="200">
        <v>0</v>
      </c>
      <c r="AY171" s="200">
        <v>0</v>
      </c>
      <c r="AZ171" s="141" t="s">
        <v>193</v>
      </c>
      <c r="BA171" s="278"/>
      <c r="BB171" s="251"/>
      <c r="BC171" s="251"/>
      <c r="BD171" s="251"/>
      <c r="BE171" s="252"/>
      <c r="BF171" s="13"/>
    </row>
    <row r="172" spans="1:69" s="253" customFormat="1" ht="357" hidden="1">
      <c r="A172" s="141">
        <v>602</v>
      </c>
      <c r="B172" s="45" t="s">
        <v>1001</v>
      </c>
      <c r="C172" s="142">
        <v>401000007</v>
      </c>
      <c r="D172" s="270" t="s">
        <v>1045</v>
      </c>
      <c r="E172" s="271" t="s">
        <v>1002</v>
      </c>
      <c r="F172" s="272"/>
      <c r="G172" s="272"/>
      <c r="H172" s="273" t="s">
        <v>71</v>
      </c>
      <c r="I172" s="272"/>
      <c r="J172" s="273">
        <v>16</v>
      </c>
      <c r="K172" s="273">
        <v>1</v>
      </c>
      <c r="L172" s="273" t="s">
        <v>575</v>
      </c>
      <c r="M172" s="273"/>
      <c r="N172" s="273"/>
      <c r="O172" s="273"/>
      <c r="P172" s="274" t="s">
        <v>186</v>
      </c>
      <c r="Q172" s="274" t="s">
        <v>74</v>
      </c>
      <c r="R172" s="273"/>
      <c r="S172" s="273"/>
      <c r="T172" s="273" t="s">
        <v>71</v>
      </c>
      <c r="U172" s="273"/>
      <c r="V172" s="273">
        <v>9</v>
      </c>
      <c r="W172" s="273" t="s">
        <v>73</v>
      </c>
      <c r="X172" s="273"/>
      <c r="Y172" s="273"/>
      <c r="Z172" s="273"/>
      <c r="AA172" s="273"/>
      <c r="AB172" s="274" t="s">
        <v>187</v>
      </c>
      <c r="AC172" s="274" t="s">
        <v>1055</v>
      </c>
      <c r="AD172" s="274"/>
      <c r="AE172" s="274"/>
      <c r="AF172" s="274"/>
      <c r="AG172" s="274"/>
      <c r="AH172" s="274"/>
      <c r="AI172" s="274"/>
      <c r="AJ172" s="274"/>
      <c r="AK172" s="274"/>
      <c r="AL172" s="274"/>
      <c r="AM172" s="274" t="s">
        <v>1056</v>
      </c>
      <c r="AN172" s="274" t="s">
        <v>1057</v>
      </c>
      <c r="AO172" s="147" t="s">
        <v>891</v>
      </c>
      <c r="AP172" s="147" t="s">
        <v>99</v>
      </c>
      <c r="AQ172" s="147" t="s">
        <v>1058</v>
      </c>
      <c r="AR172" s="148" t="s">
        <v>1059</v>
      </c>
      <c r="AS172" s="147" t="s">
        <v>1060</v>
      </c>
      <c r="AT172" s="200">
        <v>105254145.09</v>
      </c>
      <c r="AU172" s="200">
        <v>0</v>
      </c>
      <c r="AV172" s="200">
        <v>0</v>
      </c>
      <c r="AW172" s="200">
        <v>0</v>
      </c>
      <c r="AX172" s="200">
        <v>0</v>
      </c>
      <c r="AY172" s="200">
        <v>0</v>
      </c>
      <c r="AZ172" s="141" t="s">
        <v>193</v>
      </c>
      <c r="BA172" s="278"/>
      <c r="BB172" s="251"/>
      <c r="BC172" s="251"/>
      <c r="BD172" s="251"/>
      <c r="BE172" s="252"/>
      <c r="BF172" s="13"/>
    </row>
    <row r="173" spans="1:69" s="253" customFormat="1" ht="114.75" hidden="1">
      <c r="A173" s="181">
        <v>602</v>
      </c>
      <c r="B173" s="181" t="s">
        <v>1001</v>
      </c>
      <c r="C173" s="187">
        <v>401000003</v>
      </c>
      <c r="D173" s="270" t="s">
        <v>184</v>
      </c>
      <c r="E173" s="271" t="s">
        <v>185</v>
      </c>
      <c r="F173" s="272"/>
      <c r="G173" s="272"/>
      <c r="H173" s="273" t="s">
        <v>71</v>
      </c>
      <c r="I173" s="272"/>
      <c r="J173" s="273">
        <v>16</v>
      </c>
      <c r="K173" s="273" t="s">
        <v>1061</v>
      </c>
      <c r="L173" s="273" t="s">
        <v>1062</v>
      </c>
      <c r="M173" s="273"/>
      <c r="N173" s="273"/>
      <c r="O173" s="273"/>
      <c r="P173" s="274" t="s">
        <v>186</v>
      </c>
      <c r="Q173" s="274" t="s">
        <v>74</v>
      </c>
      <c r="R173" s="273"/>
      <c r="S173" s="273"/>
      <c r="T173" s="273" t="s">
        <v>71</v>
      </c>
      <c r="U173" s="273"/>
      <c r="V173" s="273">
        <v>9</v>
      </c>
      <c r="W173" s="273" t="s">
        <v>73</v>
      </c>
      <c r="X173" s="273"/>
      <c r="Y173" s="273"/>
      <c r="Z173" s="273"/>
      <c r="AA173" s="273"/>
      <c r="AB173" s="274" t="s">
        <v>187</v>
      </c>
      <c r="AC173" s="274" t="s">
        <v>1050</v>
      </c>
      <c r="AD173" s="274"/>
      <c r="AE173" s="274"/>
      <c r="AF173" s="274"/>
      <c r="AG173" s="274"/>
      <c r="AH173" s="274"/>
      <c r="AI173" s="274"/>
      <c r="AJ173" s="274"/>
      <c r="AK173" s="274"/>
      <c r="AL173" s="274"/>
      <c r="AM173" s="274" t="s">
        <v>1063</v>
      </c>
      <c r="AN173" s="274" t="s">
        <v>1052</v>
      </c>
      <c r="AO173" s="147" t="s">
        <v>99</v>
      </c>
      <c r="AP173" s="147" t="s">
        <v>68</v>
      </c>
      <c r="AQ173" s="147" t="s">
        <v>1064</v>
      </c>
      <c r="AR173" s="148" t="s">
        <v>1065</v>
      </c>
      <c r="AS173" s="147" t="s">
        <v>116</v>
      </c>
      <c r="AT173" s="200">
        <v>28053999</v>
      </c>
      <c r="AU173" s="200">
        <v>28053999</v>
      </c>
      <c r="AV173" s="200">
        <v>0</v>
      </c>
      <c r="AW173" s="200">
        <v>0</v>
      </c>
      <c r="AX173" s="200">
        <v>0</v>
      </c>
      <c r="AY173" s="200">
        <v>0</v>
      </c>
      <c r="AZ173" s="141" t="s">
        <v>193</v>
      </c>
      <c r="BA173" s="279"/>
      <c r="BB173" s="13"/>
    </row>
    <row r="174" spans="1:69" s="253" customFormat="1" ht="409.5" hidden="1">
      <c r="A174" s="141">
        <v>602</v>
      </c>
      <c r="B174" s="45" t="s">
        <v>1001</v>
      </c>
      <c r="C174" s="142">
        <v>401000007</v>
      </c>
      <c r="D174" s="270" t="s">
        <v>1045</v>
      </c>
      <c r="E174" s="271" t="s">
        <v>1002</v>
      </c>
      <c r="F174" s="272"/>
      <c r="G174" s="272"/>
      <c r="H174" s="273" t="s">
        <v>71</v>
      </c>
      <c r="I174" s="272"/>
      <c r="J174" s="273">
        <v>16</v>
      </c>
      <c r="K174" s="273">
        <v>1</v>
      </c>
      <c r="L174" s="273" t="s">
        <v>575</v>
      </c>
      <c r="M174" s="273"/>
      <c r="N174" s="273"/>
      <c r="O174" s="273"/>
      <c r="P174" s="274" t="s">
        <v>186</v>
      </c>
      <c r="Q174" s="274" t="s">
        <v>1066</v>
      </c>
      <c r="R174" s="273" t="s">
        <v>1067</v>
      </c>
      <c r="S174" s="273"/>
      <c r="T174" s="273" t="s">
        <v>94</v>
      </c>
      <c r="U174" s="273"/>
      <c r="V174" s="273" t="s">
        <v>1032</v>
      </c>
      <c r="W174" s="273" t="s">
        <v>1068</v>
      </c>
      <c r="X174" s="273" t="s">
        <v>1069</v>
      </c>
      <c r="Y174" s="273"/>
      <c r="Z174" s="273"/>
      <c r="AA174" s="273"/>
      <c r="AB174" s="274" t="s">
        <v>1070</v>
      </c>
      <c r="AC174" s="274" t="s">
        <v>1071</v>
      </c>
      <c r="AD174" s="274"/>
      <c r="AE174" s="274"/>
      <c r="AF174" s="274"/>
      <c r="AG174" s="274"/>
      <c r="AH174" s="274"/>
      <c r="AI174" s="274"/>
      <c r="AJ174" s="274"/>
      <c r="AK174" s="274"/>
      <c r="AL174" s="274"/>
      <c r="AM174" s="274" t="s">
        <v>1023</v>
      </c>
      <c r="AN174" s="274" t="s">
        <v>1005</v>
      </c>
      <c r="AO174" s="147" t="s">
        <v>891</v>
      </c>
      <c r="AP174" s="147" t="s">
        <v>99</v>
      </c>
      <c r="AQ174" s="147" t="s">
        <v>1072</v>
      </c>
      <c r="AR174" s="148" t="s">
        <v>1073</v>
      </c>
      <c r="AS174" s="147" t="s">
        <v>1060</v>
      </c>
      <c r="AT174" s="200">
        <v>16349420.34</v>
      </c>
      <c r="AU174" s="200">
        <v>15367246.289999999</v>
      </c>
      <c r="AV174" s="200">
        <v>982174.05</v>
      </c>
      <c r="AW174" s="200">
        <v>0</v>
      </c>
      <c r="AX174" s="200">
        <v>0</v>
      </c>
      <c r="AY174" s="200">
        <v>0</v>
      </c>
      <c r="AZ174" s="141" t="s">
        <v>1074</v>
      </c>
      <c r="BA174" s="279"/>
      <c r="BB174" s="13"/>
    </row>
    <row r="175" spans="1:69" s="253" customFormat="1" ht="409.5" hidden="1">
      <c r="A175" s="141">
        <v>602</v>
      </c>
      <c r="B175" s="45" t="s">
        <v>1001</v>
      </c>
      <c r="C175" s="142">
        <v>401000007</v>
      </c>
      <c r="D175" s="270" t="s">
        <v>1045</v>
      </c>
      <c r="E175" s="271" t="s">
        <v>1002</v>
      </c>
      <c r="F175" s="272"/>
      <c r="G175" s="272"/>
      <c r="H175" s="273" t="s">
        <v>71</v>
      </c>
      <c r="I175" s="272"/>
      <c r="J175" s="273">
        <v>16</v>
      </c>
      <c r="K175" s="273">
        <v>1</v>
      </c>
      <c r="L175" s="273" t="s">
        <v>575</v>
      </c>
      <c r="M175" s="273"/>
      <c r="N175" s="273"/>
      <c r="O175" s="273"/>
      <c r="P175" s="274" t="s">
        <v>186</v>
      </c>
      <c r="Q175" s="274" t="s">
        <v>1075</v>
      </c>
      <c r="R175" s="273" t="s">
        <v>1076</v>
      </c>
      <c r="S175" s="273"/>
      <c r="T175" s="273" t="s">
        <v>71</v>
      </c>
      <c r="U175" s="273"/>
      <c r="V175" s="273">
        <v>9</v>
      </c>
      <c r="W175" s="273" t="s">
        <v>73</v>
      </c>
      <c r="X175" s="273" t="s">
        <v>1069</v>
      </c>
      <c r="Y175" s="273"/>
      <c r="Z175" s="273"/>
      <c r="AA175" s="273"/>
      <c r="AB175" s="274" t="s">
        <v>1070</v>
      </c>
      <c r="AC175" s="274" t="s">
        <v>1077</v>
      </c>
      <c r="AD175" s="274"/>
      <c r="AE175" s="274"/>
      <c r="AF175" s="274"/>
      <c r="AG175" s="274"/>
      <c r="AH175" s="274"/>
      <c r="AI175" s="274"/>
      <c r="AJ175" s="274"/>
      <c r="AK175" s="274"/>
      <c r="AL175" s="274"/>
      <c r="AM175" s="274" t="s">
        <v>1056</v>
      </c>
      <c r="AN175" s="274" t="s">
        <v>1057</v>
      </c>
      <c r="AO175" s="147" t="s">
        <v>891</v>
      </c>
      <c r="AP175" s="147" t="s">
        <v>99</v>
      </c>
      <c r="AQ175" s="147" t="s">
        <v>1078</v>
      </c>
      <c r="AR175" s="148" t="s">
        <v>1079</v>
      </c>
      <c r="AS175" s="147" t="s">
        <v>1060</v>
      </c>
      <c r="AT175" s="200">
        <v>0</v>
      </c>
      <c r="AU175" s="200">
        <v>0</v>
      </c>
      <c r="AV175" s="200">
        <v>589304.43000000005</v>
      </c>
      <c r="AW175" s="200">
        <v>0</v>
      </c>
      <c r="AX175" s="200">
        <v>0</v>
      </c>
      <c r="AY175" s="200">
        <v>0</v>
      </c>
      <c r="AZ175" s="141" t="s">
        <v>1080</v>
      </c>
      <c r="BA175" s="279"/>
      <c r="BB175" s="13"/>
    </row>
    <row r="176" spans="1:69" s="253" customFormat="1" ht="409.5" hidden="1">
      <c r="A176" s="141">
        <v>602</v>
      </c>
      <c r="B176" s="45" t="s">
        <v>1001</v>
      </c>
      <c r="C176" s="142">
        <v>401000007</v>
      </c>
      <c r="D176" s="270" t="s">
        <v>1045</v>
      </c>
      <c r="E176" s="271" t="s">
        <v>1002</v>
      </c>
      <c r="F176" s="272"/>
      <c r="G176" s="272"/>
      <c r="H176" s="273" t="s">
        <v>71</v>
      </c>
      <c r="I176" s="272"/>
      <c r="J176" s="273">
        <v>16</v>
      </c>
      <c r="K176" s="273">
        <v>1</v>
      </c>
      <c r="L176" s="273" t="s">
        <v>575</v>
      </c>
      <c r="M176" s="273"/>
      <c r="N176" s="273"/>
      <c r="O176" s="273"/>
      <c r="P176" s="274" t="s">
        <v>186</v>
      </c>
      <c r="Q176" s="274" t="s">
        <v>1075</v>
      </c>
      <c r="R176" s="273" t="s">
        <v>1076</v>
      </c>
      <c r="S176" s="273"/>
      <c r="T176" s="273" t="s">
        <v>71</v>
      </c>
      <c r="U176" s="273"/>
      <c r="V176" s="273">
        <v>9</v>
      </c>
      <c r="W176" s="273" t="s">
        <v>73</v>
      </c>
      <c r="X176" s="273" t="s">
        <v>1069</v>
      </c>
      <c r="Y176" s="273"/>
      <c r="Z176" s="273"/>
      <c r="AA176" s="273"/>
      <c r="AB176" s="274" t="s">
        <v>1070</v>
      </c>
      <c r="AC176" s="274" t="s">
        <v>1081</v>
      </c>
      <c r="AD176" s="274"/>
      <c r="AE176" s="274"/>
      <c r="AF176" s="274"/>
      <c r="AG176" s="274"/>
      <c r="AH176" s="274"/>
      <c r="AI176" s="274"/>
      <c r="AJ176" s="274"/>
      <c r="AK176" s="274"/>
      <c r="AL176" s="274"/>
      <c r="AM176" s="274" t="s">
        <v>1023</v>
      </c>
      <c r="AN176" s="274" t="s">
        <v>1005</v>
      </c>
      <c r="AO176" s="147" t="s">
        <v>891</v>
      </c>
      <c r="AP176" s="147" t="s">
        <v>99</v>
      </c>
      <c r="AQ176" s="147" t="s">
        <v>1082</v>
      </c>
      <c r="AR176" s="148" t="s">
        <v>1079</v>
      </c>
      <c r="AS176" s="147" t="s">
        <v>1060</v>
      </c>
      <c r="AT176" s="200">
        <v>9244524.3699999992</v>
      </c>
      <c r="AU176" s="200">
        <v>8655219.9399999995</v>
      </c>
      <c r="AV176" s="200">
        <v>0</v>
      </c>
      <c r="AW176" s="200">
        <v>0</v>
      </c>
      <c r="AX176" s="200">
        <v>0</v>
      </c>
      <c r="AY176" s="200">
        <v>0</v>
      </c>
      <c r="AZ176" s="141" t="s">
        <v>241</v>
      </c>
      <c r="BA176" s="279"/>
      <c r="BB176" s="13"/>
    </row>
    <row r="177" spans="1:55" s="253" customFormat="1" ht="409.5" hidden="1">
      <c r="A177" s="141">
        <v>602</v>
      </c>
      <c r="B177" s="45" t="s">
        <v>1001</v>
      </c>
      <c r="C177" s="142">
        <v>401000007</v>
      </c>
      <c r="D177" s="270" t="s">
        <v>1045</v>
      </c>
      <c r="E177" s="271" t="s">
        <v>1002</v>
      </c>
      <c r="F177" s="272"/>
      <c r="G177" s="272"/>
      <c r="H177" s="273" t="s">
        <v>71</v>
      </c>
      <c r="I177" s="272"/>
      <c r="J177" s="273">
        <v>16</v>
      </c>
      <c r="K177" s="273">
        <v>1</v>
      </c>
      <c r="L177" s="273" t="s">
        <v>575</v>
      </c>
      <c r="M177" s="273"/>
      <c r="N177" s="273"/>
      <c r="O177" s="273"/>
      <c r="P177" s="274" t="s">
        <v>186</v>
      </c>
      <c r="Q177" s="274" t="s">
        <v>1075</v>
      </c>
      <c r="R177" s="273" t="s">
        <v>1067</v>
      </c>
      <c r="S177" s="273"/>
      <c r="T177" s="273" t="s">
        <v>94</v>
      </c>
      <c r="U177" s="273"/>
      <c r="V177" s="273" t="s">
        <v>1032</v>
      </c>
      <c r="W177" s="273" t="s">
        <v>95</v>
      </c>
      <c r="X177" s="273" t="s">
        <v>1083</v>
      </c>
      <c r="Y177" s="273"/>
      <c r="Z177" s="273"/>
      <c r="AA177" s="273"/>
      <c r="AB177" s="274" t="s">
        <v>1084</v>
      </c>
      <c r="AC177" s="274" t="s">
        <v>1081</v>
      </c>
      <c r="AD177" s="274"/>
      <c r="AE177" s="274"/>
      <c r="AF177" s="274"/>
      <c r="AG177" s="274"/>
      <c r="AH177" s="274"/>
      <c r="AI177" s="274"/>
      <c r="AJ177" s="274"/>
      <c r="AK177" s="274"/>
      <c r="AL177" s="274"/>
      <c r="AM177" s="274" t="s">
        <v>1023</v>
      </c>
      <c r="AN177" s="274" t="s">
        <v>1005</v>
      </c>
      <c r="AO177" s="147" t="s">
        <v>891</v>
      </c>
      <c r="AP177" s="147" t="s">
        <v>99</v>
      </c>
      <c r="AQ177" s="147" t="s">
        <v>1085</v>
      </c>
      <c r="AR177" s="148" t="s">
        <v>1086</v>
      </c>
      <c r="AS177" s="147" t="s">
        <v>1060</v>
      </c>
      <c r="AT177" s="200">
        <v>0</v>
      </c>
      <c r="AU177" s="200">
        <v>0</v>
      </c>
      <c r="AV177" s="200">
        <v>8928.85</v>
      </c>
      <c r="AW177" s="200">
        <v>0</v>
      </c>
      <c r="AX177" s="200">
        <v>0</v>
      </c>
      <c r="AY177" s="200">
        <v>0</v>
      </c>
      <c r="AZ177" s="141" t="s">
        <v>1080</v>
      </c>
      <c r="BA177" s="279"/>
      <c r="BB177" s="13"/>
    </row>
    <row r="178" spans="1:55" s="253" customFormat="1" ht="409.5" hidden="1">
      <c r="A178" s="141">
        <v>602</v>
      </c>
      <c r="B178" s="45" t="s">
        <v>1001</v>
      </c>
      <c r="C178" s="142">
        <v>401000007</v>
      </c>
      <c r="D178" s="270" t="s">
        <v>1045</v>
      </c>
      <c r="E178" s="271" t="s">
        <v>1002</v>
      </c>
      <c r="F178" s="272"/>
      <c r="G178" s="272"/>
      <c r="H178" s="273" t="s">
        <v>71</v>
      </c>
      <c r="I178" s="272"/>
      <c r="J178" s="273">
        <v>16</v>
      </c>
      <c r="K178" s="273">
        <v>1</v>
      </c>
      <c r="L178" s="273" t="s">
        <v>575</v>
      </c>
      <c r="M178" s="273"/>
      <c r="N178" s="273"/>
      <c r="O178" s="273"/>
      <c r="P178" s="274" t="s">
        <v>186</v>
      </c>
      <c r="Q178" s="274" t="s">
        <v>1075</v>
      </c>
      <c r="R178" s="273" t="s">
        <v>1067</v>
      </c>
      <c r="S178" s="273"/>
      <c r="T178" s="273" t="s">
        <v>94</v>
      </c>
      <c r="U178" s="273"/>
      <c r="V178" s="273" t="s">
        <v>1032</v>
      </c>
      <c r="W178" s="273" t="s">
        <v>95</v>
      </c>
      <c r="X178" s="273" t="s">
        <v>1083</v>
      </c>
      <c r="Y178" s="273"/>
      <c r="Z178" s="273"/>
      <c r="AA178" s="273"/>
      <c r="AB178" s="274" t="s">
        <v>1084</v>
      </c>
      <c r="AC178" s="274" t="s">
        <v>1016</v>
      </c>
      <c r="AD178" s="274"/>
      <c r="AE178" s="274"/>
      <c r="AF178" s="274"/>
      <c r="AG178" s="274"/>
      <c r="AH178" s="274"/>
      <c r="AI178" s="274"/>
      <c r="AJ178" s="274"/>
      <c r="AK178" s="274"/>
      <c r="AL178" s="274"/>
      <c r="AM178" s="274" t="s">
        <v>1017</v>
      </c>
      <c r="AN178" s="274" t="s">
        <v>1087</v>
      </c>
      <c r="AO178" s="147" t="s">
        <v>891</v>
      </c>
      <c r="AP178" s="147" t="s">
        <v>99</v>
      </c>
      <c r="AQ178" s="147" t="s">
        <v>1085</v>
      </c>
      <c r="AR178" s="148" t="s">
        <v>1086</v>
      </c>
      <c r="AS178" s="147" t="s">
        <v>1060</v>
      </c>
      <c r="AT178" s="200">
        <v>148631.09</v>
      </c>
      <c r="AU178" s="200">
        <v>139702.24</v>
      </c>
      <c r="AV178" s="200">
        <v>0</v>
      </c>
      <c r="AW178" s="200">
        <v>0</v>
      </c>
      <c r="AX178" s="200">
        <v>0</v>
      </c>
      <c r="AY178" s="200">
        <v>0</v>
      </c>
      <c r="AZ178" s="141" t="s">
        <v>241</v>
      </c>
      <c r="BA178" s="279"/>
      <c r="BB178" s="13"/>
    </row>
    <row r="179" spans="1:55" s="253" customFormat="1" ht="409.5" hidden="1">
      <c r="A179" s="141">
        <v>602</v>
      </c>
      <c r="B179" s="45" t="s">
        <v>1001</v>
      </c>
      <c r="C179" s="142">
        <v>401000007</v>
      </c>
      <c r="D179" s="270" t="s">
        <v>1045</v>
      </c>
      <c r="E179" s="271" t="s">
        <v>1002</v>
      </c>
      <c r="F179" s="272"/>
      <c r="G179" s="272"/>
      <c r="H179" s="273" t="s">
        <v>71</v>
      </c>
      <c r="I179" s="272"/>
      <c r="J179" s="273">
        <v>16</v>
      </c>
      <c r="K179" s="273">
        <v>1</v>
      </c>
      <c r="L179" s="273" t="s">
        <v>575</v>
      </c>
      <c r="M179" s="273"/>
      <c r="N179" s="273"/>
      <c r="O179" s="273"/>
      <c r="P179" s="274" t="s">
        <v>186</v>
      </c>
      <c r="Q179" s="274" t="s">
        <v>1075</v>
      </c>
      <c r="R179" s="273" t="s">
        <v>1067</v>
      </c>
      <c r="S179" s="273"/>
      <c r="T179" s="273" t="s">
        <v>71</v>
      </c>
      <c r="U179" s="273"/>
      <c r="V179" s="273">
        <v>9</v>
      </c>
      <c r="W179" s="273" t="s">
        <v>73</v>
      </c>
      <c r="X179" s="277" t="s">
        <v>1088</v>
      </c>
      <c r="Y179" s="273"/>
      <c r="Z179" s="273"/>
      <c r="AA179" s="273"/>
      <c r="AB179" s="274" t="s">
        <v>1089</v>
      </c>
      <c r="AC179" s="274" t="s">
        <v>1016</v>
      </c>
      <c r="AD179" s="274"/>
      <c r="AE179" s="274"/>
      <c r="AF179" s="274"/>
      <c r="AG179" s="274"/>
      <c r="AH179" s="274"/>
      <c r="AI179" s="274"/>
      <c r="AJ179" s="274"/>
      <c r="AK179" s="274"/>
      <c r="AL179" s="274"/>
      <c r="AM179" s="274" t="s">
        <v>1017</v>
      </c>
      <c r="AN179" s="274" t="s">
        <v>1087</v>
      </c>
      <c r="AO179" s="147" t="s">
        <v>891</v>
      </c>
      <c r="AP179" s="147" t="s">
        <v>99</v>
      </c>
      <c r="AQ179" s="147" t="s">
        <v>1078</v>
      </c>
      <c r="AR179" s="148" t="s">
        <v>1090</v>
      </c>
      <c r="AS179" s="147" t="s">
        <v>1060</v>
      </c>
      <c r="AT179" s="200">
        <v>0</v>
      </c>
      <c r="AU179" s="200">
        <v>0</v>
      </c>
      <c r="AV179" s="200">
        <v>5952.57</v>
      </c>
      <c r="AW179" s="200">
        <v>0</v>
      </c>
      <c r="AX179" s="200">
        <v>0</v>
      </c>
      <c r="AY179" s="200">
        <v>0</v>
      </c>
      <c r="AZ179" s="141" t="s">
        <v>1015</v>
      </c>
      <c r="BA179" s="278"/>
      <c r="BB179" s="252"/>
      <c r="BC179" s="13"/>
    </row>
    <row r="180" spans="1:55" s="253" customFormat="1" ht="409.5" hidden="1">
      <c r="A180" s="141">
        <v>602</v>
      </c>
      <c r="B180" s="45" t="s">
        <v>1001</v>
      </c>
      <c r="C180" s="142">
        <v>401000007</v>
      </c>
      <c r="D180" s="270" t="s">
        <v>1045</v>
      </c>
      <c r="E180" s="271" t="s">
        <v>1002</v>
      </c>
      <c r="F180" s="272"/>
      <c r="G180" s="272"/>
      <c r="H180" s="273" t="s">
        <v>71</v>
      </c>
      <c r="I180" s="272"/>
      <c r="J180" s="273">
        <v>16</v>
      </c>
      <c r="K180" s="273">
        <v>1</v>
      </c>
      <c r="L180" s="273" t="s">
        <v>575</v>
      </c>
      <c r="M180" s="273"/>
      <c r="N180" s="273"/>
      <c r="O180" s="273"/>
      <c r="P180" s="274" t="s">
        <v>186</v>
      </c>
      <c r="Q180" s="274" t="s">
        <v>1075</v>
      </c>
      <c r="R180" s="273" t="s">
        <v>1067</v>
      </c>
      <c r="S180" s="273"/>
      <c r="T180" s="273" t="s">
        <v>71</v>
      </c>
      <c r="U180" s="273"/>
      <c r="V180" s="273">
        <v>9</v>
      </c>
      <c r="W180" s="273" t="s">
        <v>73</v>
      </c>
      <c r="X180" s="277" t="s">
        <v>1088</v>
      </c>
      <c r="Y180" s="273"/>
      <c r="Z180" s="273"/>
      <c r="AA180" s="273"/>
      <c r="AB180" s="274" t="s">
        <v>1089</v>
      </c>
      <c r="AC180" s="274" t="s">
        <v>1016</v>
      </c>
      <c r="AD180" s="274"/>
      <c r="AE180" s="274"/>
      <c r="AF180" s="274"/>
      <c r="AG180" s="274"/>
      <c r="AH180" s="274"/>
      <c r="AI180" s="274"/>
      <c r="AJ180" s="274"/>
      <c r="AK180" s="274"/>
      <c r="AL180" s="274"/>
      <c r="AM180" s="274" t="s">
        <v>1017</v>
      </c>
      <c r="AN180" s="274" t="s">
        <v>1087</v>
      </c>
      <c r="AO180" s="147" t="s">
        <v>891</v>
      </c>
      <c r="AP180" s="147" t="s">
        <v>99</v>
      </c>
      <c r="AQ180" s="147" t="s">
        <v>1078</v>
      </c>
      <c r="AR180" s="148" t="s">
        <v>1090</v>
      </c>
      <c r="AS180" s="147" t="s">
        <v>1060</v>
      </c>
      <c r="AT180" s="200">
        <v>93379.03</v>
      </c>
      <c r="AU180" s="200">
        <v>87426.46</v>
      </c>
      <c r="AV180" s="200">
        <v>0</v>
      </c>
      <c r="AW180" s="200">
        <v>0</v>
      </c>
      <c r="AX180" s="200">
        <v>0</v>
      </c>
      <c r="AY180" s="200">
        <v>0</v>
      </c>
      <c r="AZ180" s="141" t="s">
        <v>1039</v>
      </c>
      <c r="BA180" s="278"/>
      <c r="BB180" s="252"/>
      <c r="BC180" s="13"/>
    </row>
    <row r="181" spans="1:55" s="253" customFormat="1" ht="409.5" hidden="1">
      <c r="A181" s="141">
        <v>602</v>
      </c>
      <c r="B181" s="45" t="s">
        <v>1001</v>
      </c>
      <c r="C181" s="142">
        <v>401000007</v>
      </c>
      <c r="D181" s="270" t="s">
        <v>1045</v>
      </c>
      <c r="E181" s="271" t="s">
        <v>1002</v>
      </c>
      <c r="F181" s="272"/>
      <c r="G181" s="272"/>
      <c r="H181" s="273" t="s">
        <v>71</v>
      </c>
      <c r="I181" s="272"/>
      <c r="J181" s="273">
        <v>16</v>
      </c>
      <c r="K181" s="273">
        <v>1</v>
      </c>
      <c r="L181" s="273" t="s">
        <v>575</v>
      </c>
      <c r="M181" s="273"/>
      <c r="N181" s="273"/>
      <c r="O181" s="273"/>
      <c r="P181" s="274" t="s">
        <v>186</v>
      </c>
      <c r="Q181" s="274" t="s">
        <v>1075</v>
      </c>
      <c r="R181" s="273" t="s">
        <v>1067</v>
      </c>
      <c r="S181" s="273"/>
      <c r="T181" s="273" t="s">
        <v>94</v>
      </c>
      <c r="U181" s="273"/>
      <c r="V181" s="273" t="s">
        <v>1032</v>
      </c>
      <c r="W181" s="273" t="s">
        <v>95</v>
      </c>
      <c r="X181" s="273" t="s">
        <v>1091</v>
      </c>
      <c r="Y181" s="273"/>
      <c r="Z181" s="273"/>
      <c r="AA181" s="273"/>
      <c r="AB181" s="274" t="s">
        <v>1092</v>
      </c>
      <c r="AC181" s="274" t="s">
        <v>1016</v>
      </c>
      <c r="AD181" s="274"/>
      <c r="AE181" s="274"/>
      <c r="AF181" s="274"/>
      <c r="AG181" s="274"/>
      <c r="AH181" s="274"/>
      <c r="AI181" s="274"/>
      <c r="AJ181" s="274"/>
      <c r="AK181" s="274"/>
      <c r="AL181" s="274"/>
      <c r="AM181" s="274" t="s">
        <v>1017</v>
      </c>
      <c r="AN181" s="274" t="s">
        <v>1087</v>
      </c>
      <c r="AO181" s="147" t="s">
        <v>891</v>
      </c>
      <c r="AP181" s="147" t="s">
        <v>99</v>
      </c>
      <c r="AQ181" s="147" t="s">
        <v>1093</v>
      </c>
      <c r="AR181" s="148" t="s">
        <v>1094</v>
      </c>
      <c r="AS181" s="147" t="s">
        <v>1060</v>
      </c>
      <c r="AT181" s="200">
        <v>0</v>
      </c>
      <c r="AU181" s="200">
        <v>0</v>
      </c>
      <c r="AV181" s="200">
        <v>992.1</v>
      </c>
      <c r="AW181" s="200">
        <v>0</v>
      </c>
      <c r="AX181" s="200">
        <v>0</v>
      </c>
      <c r="AY181" s="200">
        <v>0</v>
      </c>
      <c r="AZ181" s="141" t="s">
        <v>1015</v>
      </c>
      <c r="BA181" s="278"/>
      <c r="BB181" s="252"/>
      <c r="BC181" s="13"/>
    </row>
    <row r="182" spans="1:55" s="253" customFormat="1" ht="409.5" hidden="1">
      <c r="A182" s="141">
        <v>602</v>
      </c>
      <c r="B182" s="45" t="s">
        <v>1001</v>
      </c>
      <c r="C182" s="142">
        <v>401000007</v>
      </c>
      <c r="D182" s="270" t="s">
        <v>1045</v>
      </c>
      <c r="E182" s="271" t="s">
        <v>1002</v>
      </c>
      <c r="F182" s="272"/>
      <c r="G182" s="272"/>
      <c r="H182" s="273" t="s">
        <v>71</v>
      </c>
      <c r="I182" s="272"/>
      <c r="J182" s="273">
        <v>16</v>
      </c>
      <c r="K182" s="273">
        <v>1</v>
      </c>
      <c r="L182" s="273" t="s">
        <v>575</v>
      </c>
      <c r="M182" s="273"/>
      <c r="N182" s="273"/>
      <c r="O182" s="273"/>
      <c r="P182" s="274" t="s">
        <v>186</v>
      </c>
      <c r="Q182" s="274" t="s">
        <v>1075</v>
      </c>
      <c r="R182" s="273" t="s">
        <v>1067</v>
      </c>
      <c r="S182" s="273"/>
      <c r="T182" s="273" t="s">
        <v>94</v>
      </c>
      <c r="U182" s="273"/>
      <c r="V182" s="273" t="s">
        <v>1032</v>
      </c>
      <c r="W182" s="273" t="s">
        <v>95</v>
      </c>
      <c r="X182" s="273" t="s">
        <v>1091</v>
      </c>
      <c r="Y182" s="273"/>
      <c r="Z182" s="273"/>
      <c r="AA182" s="273"/>
      <c r="AB182" s="274" t="s">
        <v>1092</v>
      </c>
      <c r="AC182" s="274" t="s">
        <v>1050</v>
      </c>
      <c r="AD182" s="274"/>
      <c r="AE182" s="274"/>
      <c r="AF182" s="274"/>
      <c r="AG182" s="274"/>
      <c r="AH182" s="274"/>
      <c r="AI182" s="274"/>
      <c r="AJ182" s="280"/>
      <c r="AK182" s="274"/>
      <c r="AL182" s="274"/>
      <c r="AM182" s="274" t="s">
        <v>1095</v>
      </c>
      <c r="AN182" s="274" t="s">
        <v>1052</v>
      </c>
      <c r="AO182" s="147" t="s">
        <v>891</v>
      </c>
      <c r="AP182" s="147" t="s">
        <v>99</v>
      </c>
      <c r="AQ182" s="147" t="s">
        <v>1093</v>
      </c>
      <c r="AR182" s="148" t="s">
        <v>1094</v>
      </c>
      <c r="AS182" s="147" t="s">
        <v>1060</v>
      </c>
      <c r="AT182" s="200">
        <v>16514.57</v>
      </c>
      <c r="AU182" s="200">
        <v>15522.47</v>
      </c>
      <c r="AV182" s="200">
        <v>0</v>
      </c>
      <c r="AW182" s="200">
        <v>0</v>
      </c>
      <c r="AX182" s="200">
        <v>0</v>
      </c>
      <c r="AY182" s="200">
        <v>0</v>
      </c>
      <c r="AZ182" s="141" t="s">
        <v>1039</v>
      </c>
      <c r="BA182" s="276"/>
    </row>
    <row r="183" spans="1:55" s="253" customFormat="1" ht="408" hidden="1">
      <c r="A183" s="141">
        <v>602</v>
      </c>
      <c r="B183" s="45" t="s">
        <v>1001</v>
      </c>
      <c r="C183" s="142">
        <v>401000007</v>
      </c>
      <c r="D183" s="270" t="s">
        <v>1045</v>
      </c>
      <c r="E183" s="271" t="s">
        <v>1002</v>
      </c>
      <c r="F183" s="272"/>
      <c r="G183" s="272"/>
      <c r="H183" s="273" t="s">
        <v>71</v>
      </c>
      <c r="I183" s="272"/>
      <c r="J183" s="273">
        <v>16</v>
      </c>
      <c r="K183" s="273">
        <v>1</v>
      </c>
      <c r="L183" s="273" t="s">
        <v>575</v>
      </c>
      <c r="M183" s="273"/>
      <c r="N183" s="273"/>
      <c r="O183" s="273"/>
      <c r="P183" s="274" t="s">
        <v>186</v>
      </c>
      <c r="Q183" s="274" t="s">
        <v>1096</v>
      </c>
      <c r="R183" s="273" t="s">
        <v>1097</v>
      </c>
      <c r="S183" s="273"/>
      <c r="T183" s="273" t="s">
        <v>94</v>
      </c>
      <c r="U183" s="273"/>
      <c r="V183" s="273" t="s">
        <v>1032</v>
      </c>
      <c r="W183" s="273" t="s">
        <v>95</v>
      </c>
      <c r="X183" s="273" t="s">
        <v>1098</v>
      </c>
      <c r="Y183" s="273"/>
      <c r="Z183" s="273"/>
      <c r="AA183" s="273"/>
      <c r="AB183" s="274" t="s">
        <v>1099</v>
      </c>
      <c r="AC183" s="274" t="s">
        <v>1050</v>
      </c>
      <c r="AD183" s="274"/>
      <c r="AE183" s="274"/>
      <c r="AF183" s="274"/>
      <c r="AG183" s="274"/>
      <c r="AH183" s="274"/>
      <c r="AI183" s="274"/>
      <c r="AJ183" s="280"/>
      <c r="AK183" s="274"/>
      <c r="AL183" s="274"/>
      <c r="AM183" s="274" t="s">
        <v>1095</v>
      </c>
      <c r="AN183" s="274" t="s">
        <v>1052</v>
      </c>
      <c r="AO183" s="147" t="s">
        <v>891</v>
      </c>
      <c r="AP183" s="147" t="s">
        <v>99</v>
      </c>
      <c r="AQ183" s="147" t="s">
        <v>1100</v>
      </c>
      <c r="AR183" s="148" t="s">
        <v>1101</v>
      </c>
      <c r="AS183" s="147" t="s">
        <v>1060</v>
      </c>
      <c r="AT183" s="200">
        <v>33655612.659999996</v>
      </c>
      <c r="AU183" s="200">
        <v>33655612.659999996</v>
      </c>
      <c r="AV183" s="200">
        <v>0</v>
      </c>
      <c r="AW183" s="200">
        <v>0</v>
      </c>
      <c r="AX183" s="200">
        <v>0</v>
      </c>
      <c r="AY183" s="200">
        <v>0</v>
      </c>
      <c r="AZ183" s="141" t="s">
        <v>241</v>
      </c>
      <c r="BA183" s="276"/>
    </row>
    <row r="184" spans="1:55" s="253" customFormat="1" ht="408" hidden="1">
      <c r="A184" s="141">
        <v>602</v>
      </c>
      <c r="B184" s="45" t="s">
        <v>1001</v>
      </c>
      <c r="C184" s="142">
        <v>401000007</v>
      </c>
      <c r="D184" s="270" t="s">
        <v>1045</v>
      </c>
      <c r="E184" s="271" t="s">
        <v>1002</v>
      </c>
      <c r="F184" s="272"/>
      <c r="G184" s="272"/>
      <c r="H184" s="273" t="s">
        <v>71</v>
      </c>
      <c r="I184" s="272"/>
      <c r="J184" s="273">
        <v>16</v>
      </c>
      <c r="K184" s="273">
        <v>1</v>
      </c>
      <c r="L184" s="273" t="s">
        <v>575</v>
      </c>
      <c r="M184" s="273"/>
      <c r="N184" s="273"/>
      <c r="O184" s="273"/>
      <c r="P184" s="274" t="s">
        <v>186</v>
      </c>
      <c r="Q184" s="274" t="s">
        <v>1096</v>
      </c>
      <c r="R184" s="273" t="s">
        <v>1097</v>
      </c>
      <c r="S184" s="273"/>
      <c r="T184" s="273" t="s">
        <v>94</v>
      </c>
      <c r="U184" s="273"/>
      <c r="V184" s="273" t="s">
        <v>1032</v>
      </c>
      <c r="W184" s="273" t="s">
        <v>95</v>
      </c>
      <c r="X184" s="273" t="s">
        <v>1088</v>
      </c>
      <c r="Y184" s="273"/>
      <c r="Z184" s="273"/>
      <c r="AA184" s="273"/>
      <c r="AB184" s="274" t="s">
        <v>1099</v>
      </c>
      <c r="AC184" s="274" t="s">
        <v>1050</v>
      </c>
      <c r="AD184" s="274"/>
      <c r="AE184" s="274"/>
      <c r="AF184" s="274"/>
      <c r="AG184" s="274"/>
      <c r="AH184" s="274"/>
      <c r="AI184" s="274"/>
      <c r="AJ184" s="280"/>
      <c r="AK184" s="274"/>
      <c r="AL184" s="274"/>
      <c r="AM184" s="274" t="s">
        <v>1095</v>
      </c>
      <c r="AN184" s="274" t="s">
        <v>1052</v>
      </c>
      <c r="AO184" s="147" t="s">
        <v>891</v>
      </c>
      <c r="AP184" s="147" t="s">
        <v>99</v>
      </c>
      <c r="AQ184" s="147" t="s">
        <v>1102</v>
      </c>
      <c r="AR184" s="148" t="s">
        <v>1103</v>
      </c>
      <c r="AS184" s="147" t="s">
        <v>1060</v>
      </c>
      <c r="AT184" s="200">
        <v>1771348.04</v>
      </c>
      <c r="AU184" s="200">
        <v>1771348.04</v>
      </c>
      <c r="AV184" s="200">
        <v>0</v>
      </c>
      <c r="AW184" s="200">
        <v>0</v>
      </c>
      <c r="AX184" s="200">
        <v>0</v>
      </c>
      <c r="AY184" s="200">
        <v>0</v>
      </c>
      <c r="AZ184" s="141" t="s">
        <v>1039</v>
      </c>
      <c r="BA184" s="278"/>
      <c r="BB184" s="252"/>
      <c r="BC184" s="13"/>
    </row>
    <row r="185" spans="1:55" s="253" customFormat="1" ht="409.5" hidden="1">
      <c r="A185" s="141">
        <v>602</v>
      </c>
      <c r="B185" s="45" t="s">
        <v>1001</v>
      </c>
      <c r="C185" s="142">
        <v>401000007</v>
      </c>
      <c r="D185" s="270" t="s">
        <v>1045</v>
      </c>
      <c r="E185" s="271" t="s">
        <v>1002</v>
      </c>
      <c r="F185" s="272"/>
      <c r="G185" s="272"/>
      <c r="H185" s="273" t="s">
        <v>71</v>
      </c>
      <c r="I185" s="272"/>
      <c r="J185" s="273">
        <v>16</v>
      </c>
      <c r="K185" s="273">
        <v>1</v>
      </c>
      <c r="L185" s="273" t="s">
        <v>575</v>
      </c>
      <c r="M185" s="273"/>
      <c r="N185" s="273"/>
      <c r="O185" s="273"/>
      <c r="P185" s="274" t="s">
        <v>186</v>
      </c>
      <c r="Q185" s="274" t="s">
        <v>1104</v>
      </c>
      <c r="R185" s="273" t="s">
        <v>1097</v>
      </c>
      <c r="S185" s="273"/>
      <c r="T185" s="273" t="s">
        <v>94</v>
      </c>
      <c r="U185" s="273"/>
      <c r="V185" s="273" t="s">
        <v>1032</v>
      </c>
      <c r="W185" s="273" t="s">
        <v>95</v>
      </c>
      <c r="X185" s="273" t="s">
        <v>1098</v>
      </c>
      <c r="Y185" s="273"/>
      <c r="Z185" s="273"/>
      <c r="AA185" s="273"/>
      <c r="AB185" s="274" t="s">
        <v>1105</v>
      </c>
      <c r="AC185" s="274" t="s">
        <v>1050</v>
      </c>
      <c r="AD185" s="274"/>
      <c r="AE185" s="274"/>
      <c r="AF185" s="274"/>
      <c r="AG185" s="274"/>
      <c r="AH185" s="274"/>
      <c r="AI185" s="274"/>
      <c r="AJ185" s="280"/>
      <c r="AK185" s="274"/>
      <c r="AL185" s="274"/>
      <c r="AM185" s="274" t="s">
        <v>1095</v>
      </c>
      <c r="AN185" s="274" t="s">
        <v>1052</v>
      </c>
      <c r="AO185" s="147" t="s">
        <v>891</v>
      </c>
      <c r="AP185" s="147" t="s">
        <v>99</v>
      </c>
      <c r="AQ185" s="147" t="s">
        <v>1106</v>
      </c>
      <c r="AR185" s="148" t="s">
        <v>1103</v>
      </c>
      <c r="AS185" s="147" t="s">
        <v>1060</v>
      </c>
      <c r="AT185" s="200">
        <v>0</v>
      </c>
      <c r="AU185" s="200">
        <v>0</v>
      </c>
      <c r="AV185" s="200">
        <v>18707906.420000002</v>
      </c>
      <c r="AW185" s="200">
        <v>0</v>
      </c>
      <c r="AX185" s="200">
        <v>0</v>
      </c>
      <c r="AY185" s="200">
        <v>0</v>
      </c>
      <c r="AZ185" s="141" t="s">
        <v>241</v>
      </c>
      <c r="BA185" s="278"/>
      <c r="BB185" s="252"/>
      <c r="BC185" s="13"/>
    </row>
    <row r="186" spans="1:55" s="253" customFormat="1" ht="409.5" hidden="1">
      <c r="A186" s="141">
        <v>602</v>
      </c>
      <c r="B186" s="45" t="s">
        <v>1001</v>
      </c>
      <c r="C186" s="142">
        <v>401000007</v>
      </c>
      <c r="D186" s="270" t="s">
        <v>1045</v>
      </c>
      <c r="E186" s="271" t="s">
        <v>1002</v>
      </c>
      <c r="F186" s="272"/>
      <c r="G186" s="272"/>
      <c r="H186" s="273" t="s">
        <v>71</v>
      </c>
      <c r="I186" s="272"/>
      <c r="J186" s="273">
        <v>16</v>
      </c>
      <c r="K186" s="273">
        <v>1</v>
      </c>
      <c r="L186" s="273" t="s">
        <v>575</v>
      </c>
      <c r="M186" s="273"/>
      <c r="N186" s="273"/>
      <c r="O186" s="273"/>
      <c r="P186" s="274" t="s">
        <v>186</v>
      </c>
      <c r="Q186" s="274" t="s">
        <v>1104</v>
      </c>
      <c r="R186" s="273" t="s">
        <v>1097</v>
      </c>
      <c r="S186" s="273"/>
      <c r="T186" s="273" t="s">
        <v>94</v>
      </c>
      <c r="U186" s="273"/>
      <c r="V186" s="273" t="s">
        <v>1032</v>
      </c>
      <c r="W186" s="273" t="s">
        <v>95</v>
      </c>
      <c r="X186" s="273" t="s">
        <v>1107</v>
      </c>
      <c r="Y186" s="273"/>
      <c r="Z186" s="273"/>
      <c r="AA186" s="273"/>
      <c r="AB186" s="274" t="s">
        <v>1105</v>
      </c>
      <c r="AC186" s="274" t="s">
        <v>1050</v>
      </c>
      <c r="AD186" s="274"/>
      <c r="AE186" s="274"/>
      <c r="AF186" s="274"/>
      <c r="AG186" s="274"/>
      <c r="AH186" s="274"/>
      <c r="AI186" s="274"/>
      <c r="AJ186" s="280"/>
      <c r="AK186" s="274"/>
      <c r="AL186" s="274"/>
      <c r="AM186" s="274" t="s">
        <v>1095</v>
      </c>
      <c r="AN186" s="274" t="s">
        <v>1052</v>
      </c>
      <c r="AO186" s="147" t="s">
        <v>891</v>
      </c>
      <c r="AP186" s="147" t="s">
        <v>99</v>
      </c>
      <c r="AQ186" s="147" t="s">
        <v>1106</v>
      </c>
      <c r="AR186" s="148" t="s">
        <v>1103</v>
      </c>
      <c r="AS186" s="147" t="s">
        <v>1060</v>
      </c>
      <c r="AT186" s="200">
        <v>0</v>
      </c>
      <c r="AU186" s="200">
        <v>0</v>
      </c>
      <c r="AV186" s="200">
        <v>984626.66</v>
      </c>
      <c r="AW186" s="200">
        <v>0</v>
      </c>
      <c r="AX186" s="200">
        <v>0</v>
      </c>
      <c r="AY186" s="200">
        <v>0</v>
      </c>
      <c r="AZ186" s="141" t="s">
        <v>1039</v>
      </c>
      <c r="BA186" s="278"/>
      <c r="BB186" s="252"/>
      <c r="BC186" s="13"/>
    </row>
    <row r="187" spans="1:55" s="253" customFormat="1" ht="409.5" hidden="1">
      <c r="A187" s="141">
        <v>602</v>
      </c>
      <c r="B187" s="45" t="s">
        <v>1001</v>
      </c>
      <c r="C187" s="142">
        <v>401000007</v>
      </c>
      <c r="D187" s="270" t="s">
        <v>1045</v>
      </c>
      <c r="E187" s="271" t="s">
        <v>1002</v>
      </c>
      <c r="F187" s="272"/>
      <c r="G187" s="272"/>
      <c r="H187" s="273" t="s">
        <v>71</v>
      </c>
      <c r="I187" s="272"/>
      <c r="J187" s="273">
        <v>16</v>
      </c>
      <c r="K187" s="273">
        <v>1</v>
      </c>
      <c r="L187" s="273" t="s">
        <v>575</v>
      </c>
      <c r="M187" s="273"/>
      <c r="N187" s="273"/>
      <c r="O187" s="273"/>
      <c r="P187" s="274" t="s">
        <v>186</v>
      </c>
      <c r="Q187" s="274" t="s">
        <v>1075</v>
      </c>
      <c r="R187" s="273" t="s">
        <v>1067</v>
      </c>
      <c r="S187" s="273"/>
      <c r="T187" s="273" t="s">
        <v>94</v>
      </c>
      <c r="U187" s="273"/>
      <c r="V187" s="273" t="s">
        <v>1032</v>
      </c>
      <c r="W187" s="273" t="s">
        <v>95</v>
      </c>
      <c r="X187" s="273" t="s">
        <v>1091</v>
      </c>
      <c r="Y187" s="273"/>
      <c r="Z187" s="273"/>
      <c r="AA187" s="273"/>
      <c r="AB187" s="274" t="s">
        <v>1092</v>
      </c>
      <c r="AC187" s="274" t="s">
        <v>1050</v>
      </c>
      <c r="AD187" s="274"/>
      <c r="AE187" s="274"/>
      <c r="AF187" s="274"/>
      <c r="AG187" s="274"/>
      <c r="AH187" s="274"/>
      <c r="AI187" s="274"/>
      <c r="AJ187" s="280"/>
      <c r="AK187" s="274"/>
      <c r="AL187" s="274"/>
      <c r="AM187" s="274" t="s">
        <v>1108</v>
      </c>
      <c r="AN187" s="274" t="s">
        <v>1052</v>
      </c>
      <c r="AO187" s="147" t="s">
        <v>891</v>
      </c>
      <c r="AP187" s="147" t="s">
        <v>99</v>
      </c>
      <c r="AQ187" s="147" t="s">
        <v>1109</v>
      </c>
      <c r="AR187" s="148" t="s">
        <v>1110</v>
      </c>
      <c r="AS187" s="147" t="s">
        <v>1060</v>
      </c>
      <c r="AT187" s="200">
        <v>167725.1</v>
      </c>
      <c r="AU187" s="200">
        <v>0</v>
      </c>
      <c r="AV187" s="200">
        <v>0</v>
      </c>
      <c r="AW187" s="200">
        <v>0</v>
      </c>
      <c r="AX187" s="200">
        <v>0</v>
      </c>
      <c r="AY187" s="200">
        <v>0</v>
      </c>
      <c r="AZ187" s="141" t="s">
        <v>193</v>
      </c>
      <c r="BA187" s="278"/>
      <c r="BB187" s="252"/>
      <c r="BC187" s="13"/>
    </row>
    <row r="188" spans="1:55" s="253" customFormat="1" ht="409.5" hidden="1">
      <c r="A188" s="141">
        <v>602</v>
      </c>
      <c r="B188" s="45" t="s">
        <v>1001</v>
      </c>
      <c r="C188" s="142">
        <v>401000007</v>
      </c>
      <c r="D188" s="270" t="s">
        <v>1045</v>
      </c>
      <c r="E188" s="271" t="s">
        <v>1002</v>
      </c>
      <c r="F188" s="272"/>
      <c r="G188" s="272"/>
      <c r="H188" s="273" t="s">
        <v>71</v>
      </c>
      <c r="I188" s="272"/>
      <c r="J188" s="273">
        <v>16</v>
      </c>
      <c r="K188" s="273">
        <v>1</v>
      </c>
      <c r="L188" s="273" t="s">
        <v>575</v>
      </c>
      <c r="M188" s="273"/>
      <c r="N188" s="273"/>
      <c r="O188" s="273"/>
      <c r="P188" s="274" t="s">
        <v>186</v>
      </c>
      <c r="Q188" s="274" t="s">
        <v>1111</v>
      </c>
      <c r="R188" s="273" t="s">
        <v>1112</v>
      </c>
      <c r="S188" s="273"/>
      <c r="T188" s="273" t="s">
        <v>94</v>
      </c>
      <c r="U188" s="273"/>
      <c r="V188" s="273" t="s">
        <v>1113</v>
      </c>
      <c r="W188" s="273" t="s">
        <v>95</v>
      </c>
      <c r="X188" s="273"/>
      <c r="Y188" s="273" t="s">
        <v>1114</v>
      </c>
      <c r="Z188" s="273"/>
      <c r="AA188" s="273"/>
      <c r="AB188" s="274" t="s">
        <v>1115</v>
      </c>
      <c r="AC188" s="274" t="s">
        <v>1050</v>
      </c>
      <c r="AD188" s="274"/>
      <c r="AE188" s="274"/>
      <c r="AF188" s="274"/>
      <c r="AG188" s="274"/>
      <c r="AH188" s="274"/>
      <c r="AI188" s="274"/>
      <c r="AJ188" s="280"/>
      <c r="AK188" s="274"/>
      <c r="AL188" s="274"/>
      <c r="AM188" s="274" t="s">
        <v>1095</v>
      </c>
      <c r="AN188" s="274" t="s">
        <v>1052</v>
      </c>
      <c r="AO188" s="147" t="s">
        <v>199</v>
      </c>
      <c r="AP188" s="147" t="s">
        <v>430</v>
      </c>
      <c r="AQ188" s="147" t="s">
        <v>1116</v>
      </c>
      <c r="AR188" s="148" t="s">
        <v>1117</v>
      </c>
      <c r="AS188" s="147" t="s">
        <v>1118</v>
      </c>
      <c r="AT188" s="200">
        <v>0</v>
      </c>
      <c r="AU188" s="200">
        <v>0</v>
      </c>
      <c r="AV188" s="200">
        <v>782064.42</v>
      </c>
      <c r="AW188" s="200">
        <v>7404630</v>
      </c>
      <c r="AX188" s="200">
        <v>7404630</v>
      </c>
      <c r="AY188" s="200">
        <v>7404630</v>
      </c>
      <c r="AZ188" s="141" t="s">
        <v>1119</v>
      </c>
      <c r="BA188" s="278"/>
      <c r="BB188" s="252"/>
      <c r="BC188" s="13"/>
    </row>
    <row r="189" spans="1:55" s="253" customFormat="1" ht="409.5" hidden="1">
      <c r="A189" s="141">
        <v>602</v>
      </c>
      <c r="B189" s="45" t="s">
        <v>1001</v>
      </c>
      <c r="C189" s="142">
        <v>401000007</v>
      </c>
      <c r="D189" s="270" t="s">
        <v>1045</v>
      </c>
      <c r="E189" s="271" t="s">
        <v>1002</v>
      </c>
      <c r="F189" s="272"/>
      <c r="G189" s="272"/>
      <c r="H189" s="273" t="s">
        <v>71</v>
      </c>
      <c r="I189" s="272"/>
      <c r="J189" s="273">
        <v>16</v>
      </c>
      <c r="K189" s="273">
        <v>1</v>
      </c>
      <c r="L189" s="273" t="s">
        <v>575</v>
      </c>
      <c r="M189" s="273"/>
      <c r="N189" s="273"/>
      <c r="O189" s="273"/>
      <c r="P189" s="274" t="s">
        <v>186</v>
      </c>
      <c r="Q189" s="274" t="s">
        <v>1120</v>
      </c>
      <c r="R189" s="273" t="s">
        <v>1121</v>
      </c>
      <c r="S189" s="273"/>
      <c r="T189" s="273" t="s">
        <v>94</v>
      </c>
      <c r="U189" s="273"/>
      <c r="V189" s="273" t="s">
        <v>1032</v>
      </c>
      <c r="W189" s="273" t="s">
        <v>95</v>
      </c>
      <c r="X189" s="273"/>
      <c r="Y189" s="273" t="s">
        <v>1122</v>
      </c>
      <c r="Z189" s="273"/>
      <c r="AA189" s="273"/>
      <c r="AB189" s="274" t="s">
        <v>1123</v>
      </c>
      <c r="AC189" s="274" t="s">
        <v>1050</v>
      </c>
      <c r="AD189" s="274"/>
      <c r="AE189" s="274"/>
      <c r="AF189" s="274"/>
      <c r="AG189" s="274"/>
      <c r="AH189" s="274"/>
      <c r="AI189" s="274"/>
      <c r="AJ189" s="280"/>
      <c r="AK189" s="274"/>
      <c r="AL189" s="274"/>
      <c r="AM189" s="274" t="s">
        <v>1095</v>
      </c>
      <c r="AN189" s="274" t="s">
        <v>1052</v>
      </c>
      <c r="AO189" s="147" t="s">
        <v>199</v>
      </c>
      <c r="AP189" s="147" t="s">
        <v>430</v>
      </c>
      <c r="AQ189" s="147" t="s">
        <v>1124</v>
      </c>
      <c r="AR189" s="148" t="s">
        <v>1125</v>
      </c>
      <c r="AS189" s="147">
        <v>322</v>
      </c>
      <c r="AT189" s="200">
        <v>439309.97</v>
      </c>
      <c r="AU189" s="200">
        <v>437344.32</v>
      </c>
      <c r="AV189" s="200">
        <v>0</v>
      </c>
      <c r="AW189" s="200">
        <v>0</v>
      </c>
      <c r="AX189" s="200">
        <v>0</v>
      </c>
      <c r="AY189" s="200">
        <v>0</v>
      </c>
      <c r="AZ189" s="141" t="s">
        <v>1126</v>
      </c>
      <c r="BA189" s="278"/>
      <c r="BB189" s="252"/>
      <c r="BC189" s="13"/>
    </row>
    <row r="190" spans="1:55" s="253" customFormat="1" ht="409.5" hidden="1">
      <c r="A190" s="141">
        <v>602</v>
      </c>
      <c r="B190" s="45" t="s">
        <v>1001</v>
      </c>
      <c r="C190" s="142">
        <v>401000007</v>
      </c>
      <c r="D190" s="270" t="s">
        <v>1045</v>
      </c>
      <c r="E190" s="271" t="s">
        <v>1002</v>
      </c>
      <c r="F190" s="272"/>
      <c r="G190" s="272"/>
      <c r="H190" s="273" t="s">
        <v>71</v>
      </c>
      <c r="I190" s="272"/>
      <c r="J190" s="273">
        <v>16</v>
      </c>
      <c r="K190" s="273">
        <v>1</v>
      </c>
      <c r="L190" s="273" t="s">
        <v>575</v>
      </c>
      <c r="M190" s="273"/>
      <c r="N190" s="273"/>
      <c r="O190" s="273"/>
      <c r="P190" s="274" t="s">
        <v>186</v>
      </c>
      <c r="Q190" s="274" t="s">
        <v>1120</v>
      </c>
      <c r="R190" s="273" t="s">
        <v>1121</v>
      </c>
      <c r="S190" s="273"/>
      <c r="T190" s="273" t="s">
        <v>94</v>
      </c>
      <c r="U190" s="273"/>
      <c r="V190" s="273" t="s">
        <v>1032</v>
      </c>
      <c r="W190" s="273" t="s">
        <v>95</v>
      </c>
      <c r="X190" s="273"/>
      <c r="Y190" s="273" t="s">
        <v>1122</v>
      </c>
      <c r="Z190" s="273"/>
      <c r="AA190" s="273"/>
      <c r="AB190" s="274" t="s">
        <v>1123</v>
      </c>
      <c r="AC190" s="274" t="s">
        <v>1050</v>
      </c>
      <c r="AD190" s="274"/>
      <c r="AE190" s="274"/>
      <c r="AF190" s="274"/>
      <c r="AG190" s="274"/>
      <c r="AH190" s="274"/>
      <c r="AI190" s="274"/>
      <c r="AJ190" s="280"/>
      <c r="AK190" s="274"/>
      <c r="AL190" s="274"/>
      <c r="AM190" s="274" t="s">
        <v>1095</v>
      </c>
      <c r="AN190" s="274" t="s">
        <v>1052</v>
      </c>
      <c r="AO190" s="147" t="s">
        <v>199</v>
      </c>
      <c r="AP190" s="147" t="s">
        <v>430</v>
      </c>
      <c r="AQ190" s="147" t="s">
        <v>1124</v>
      </c>
      <c r="AR190" s="148" t="s">
        <v>1127</v>
      </c>
      <c r="AS190" s="147">
        <v>322</v>
      </c>
      <c r="AT190" s="200">
        <v>0</v>
      </c>
      <c r="AU190" s="200">
        <v>0</v>
      </c>
      <c r="AV190" s="200">
        <v>9682999.8300000001</v>
      </c>
      <c r="AW190" s="200">
        <v>0</v>
      </c>
      <c r="AX190" s="200">
        <v>0</v>
      </c>
      <c r="AY190" s="200">
        <v>0</v>
      </c>
      <c r="AZ190" s="141" t="s">
        <v>241</v>
      </c>
      <c r="BA190" s="278"/>
      <c r="BB190" s="252"/>
      <c r="BC190" s="13"/>
    </row>
    <row r="191" spans="1:55" s="253" customFormat="1" ht="409.5" hidden="1">
      <c r="A191" s="141">
        <v>602</v>
      </c>
      <c r="B191" s="45" t="s">
        <v>1001</v>
      </c>
      <c r="C191" s="142">
        <v>401000007</v>
      </c>
      <c r="D191" s="270" t="s">
        <v>1045</v>
      </c>
      <c r="E191" s="271" t="s">
        <v>1002</v>
      </c>
      <c r="F191" s="272"/>
      <c r="G191" s="272"/>
      <c r="H191" s="273" t="s">
        <v>71</v>
      </c>
      <c r="I191" s="272"/>
      <c r="J191" s="273">
        <v>16</v>
      </c>
      <c r="K191" s="273">
        <v>1</v>
      </c>
      <c r="L191" s="273" t="s">
        <v>575</v>
      </c>
      <c r="M191" s="273"/>
      <c r="N191" s="273"/>
      <c r="O191" s="273"/>
      <c r="P191" s="274" t="s">
        <v>186</v>
      </c>
      <c r="Q191" s="274" t="s">
        <v>1128</v>
      </c>
      <c r="R191" s="273" t="s">
        <v>1121</v>
      </c>
      <c r="S191" s="273"/>
      <c r="T191" s="273" t="s">
        <v>94</v>
      </c>
      <c r="U191" s="273"/>
      <c r="V191" s="273" t="s">
        <v>1032</v>
      </c>
      <c r="W191" s="273" t="s">
        <v>95</v>
      </c>
      <c r="X191" s="273"/>
      <c r="Y191" s="273" t="s">
        <v>1129</v>
      </c>
      <c r="Z191" s="273"/>
      <c r="AA191" s="273"/>
      <c r="AB191" s="274" t="s">
        <v>1123</v>
      </c>
      <c r="AC191" s="274" t="s">
        <v>1050</v>
      </c>
      <c r="AD191" s="274"/>
      <c r="AE191" s="274"/>
      <c r="AF191" s="274"/>
      <c r="AG191" s="274"/>
      <c r="AH191" s="274"/>
      <c r="AI191" s="274"/>
      <c r="AJ191" s="280"/>
      <c r="AK191" s="274"/>
      <c r="AL191" s="274"/>
      <c r="AM191" s="274" t="s">
        <v>1095</v>
      </c>
      <c r="AN191" s="274" t="s">
        <v>1052</v>
      </c>
      <c r="AO191" s="147" t="s">
        <v>199</v>
      </c>
      <c r="AP191" s="147" t="s">
        <v>430</v>
      </c>
      <c r="AQ191" s="147" t="s">
        <v>1124</v>
      </c>
      <c r="AR191" s="148" t="s">
        <v>1125</v>
      </c>
      <c r="AS191" s="147">
        <v>322</v>
      </c>
      <c r="AT191" s="200">
        <v>67309.83</v>
      </c>
      <c r="AU191" s="200">
        <v>55359.82</v>
      </c>
      <c r="AV191" s="200">
        <v>0</v>
      </c>
      <c r="AW191" s="200">
        <v>0</v>
      </c>
      <c r="AX191" s="200">
        <v>0</v>
      </c>
      <c r="AY191" s="200">
        <v>0</v>
      </c>
      <c r="AZ191" s="141" t="s">
        <v>1039</v>
      </c>
      <c r="BA191" s="278"/>
      <c r="BB191" s="252"/>
      <c r="BC191" s="13"/>
    </row>
    <row r="192" spans="1:55" s="253" customFormat="1" ht="409.5" hidden="1">
      <c r="A192" s="141">
        <v>602</v>
      </c>
      <c r="B192" s="45" t="s">
        <v>1001</v>
      </c>
      <c r="C192" s="142">
        <v>401000007</v>
      </c>
      <c r="D192" s="270" t="s">
        <v>1045</v>
      </c>
      <c r="E192" s="271" t="s">
        <v>1002</v>
      </c>
      <c r="F192" s="272"/>
      <c r="G192" s="272"/>
      <c r="H192" s="273" t="s">
        <v>71</v>
      </c>
      <c r="I192" s="272"/>
      <c r="J192" s="273">
        <v>16</v>
      </c>
      <c r="K192" s="273">
        <v>1</v>
      </c>
      <c r="L192" s="273" t="s">
        <v>575</v>
      </c>
      <c r="M192" s="273"/>
      <c r="N192" s="273"/>
      <c r="O192" s="273"/>
      <c r="P192" s="274" t="s">
        <v>186</v>
      </c>
      <c r="Q192" s="274" t="s">
        <v>1128</v>
      </c>
      <c r="R192" s="273" t="s">
        <v>1121</v>
      </c>
      <c r="S192" s="273"/>
      <c r="T192" s="273" t="s">
        <v>94</v>
      </c>
      <c r="U192" s="273"/>
      <c r="V192" s="273" t="s">
        <v>1032</v>
      </c>
      <c r="W192" s="273" t="s">
        <v>95</v>
      </c>
      <c r="X192" s="273"/>
      <c r="Y192" s="273" t="s">
        <v>1129</v>
      </c>
      <c r="Z192" s="273"/>
      <c r="AA192" s="273"/>
      <c r="AB192" s="274" t="s">
        <v>1123</v>
      </c>
      <c r="AC192" s="274" t="s">
        <v>1050</v>
      </c>
      <c r="AD192" s="274"/>
      <c r="AE192" s="274"/>
      <c r="AF192" s="274"/>
      <c r="AG192" s="274"/>
      <c r="AH192" s="274"/>
      <c r="AI192" s="274"/>
      <c r="AJ192" s="280"/>
      <c r="AK192" s="274"/>
      <c r="AL192" s="274"/>
      <c r="AM192" s="274" t="s">
        <v>1095</v>
      </c>
      <c r="AN192" s="274" t="s">
        <v>1052</v>
      </c>
      <c r="AO192" s="147" t="s">
        <v>199</v>
      </c>
      <c r="AP192" s="147" t="s">
        <v>430</v>
      </c>
      <c r="AQ192" s="147" t="s">
        <v>1124</v>
      </c>
      <c r="AR192" s="148" t="s">
        <v>1127</v>
      </c>
      <c r="AS192" s="147">
        <v>322</v>
      </c>
      <c r="AT192" s="200">
        <v>0</v>
      </c>
      <c r="AU192" s="200">
        <v>0</v>
      </c>
      <c r="AV192" s="200">
        <v>509631.57</v>
      </c>
      <c r="AW192" s="200">
        <v>0</v>
      </c>
      <c r="AX192" s="200">
        <v>0</v>
      </c>
      <c r="AY192" s="200">
        <v>0</v>
      </c>
      <c r="AZ192" s="141" t="s">
        <v>1039</v>
      </c>
      <c r="BA192" s="278"/>
      <c r="BB192" s="252"/>
      <c r="BC192" s="13"/>
    </row>
    <row r="193" spans="1:69" s="253" customFormat="1" ht="409.5" hidden="1">
      <c r="A193" s="141">
        <v>602</v>
      </c>
      <c r="B193" s="45" t="s">
        <v>1001</v>
      </c>
      <c r="C193" s="142">
        <v>401000007</v>
      </c>
      <c r="D193" s="270" t="s">
        <v>1045</v>
      </c>
      <c r="E193" s="271" t="s">
        <v>1002</v>
      </c>
      <c r="F193" s="272"/>
      <c r="G193" s="272"/>
      <c r="H193" s="273" t="s">
        <v>71</v>
      </c>
      <c r="I193" s="272"/>
      <c r="J193" s="273">
        <v>16</v>
      </c>
      <c r="K193" s="273">
        <v>1</v>
      </c>
      <c r="L193" s="273" t="s">
        <v>575</v>
      </c>
      <c r="M193" s="273"/>
      <c r="N193" s="273"/>
      <c r="O193" s="273"/>
      <c r="P193" s="274" t="s">
        <v>186</v>
      </c>
      <c r="Q193" s="274" t="s">
        <v>1130</v>
      </c>
      <c r="R193" s="273" t="s">
        <v>1097</v>
      </c>
      <c r="S193" s="273"/>
      <c r="T193" s="273" t="s">
        <v>94</v>
      </c>
      <c r="U193" s="273"/>
      <c r="V193" s="273" t="s">
        <v>1032</v>
      </c>
      <c r="W193" s="273" t="s">
        <v>95</v>
      </c>
      <c r="X193" s="273"/>
      <c r="Y193" s="273" t="s">
        <v>1131</v>
      </c>
      <c r="Z193" s="273"/>
      <c r="AA193" s="273"/>
      <c r="AB193" s="274" t="s">
        <v>1132</v>
      </c>
      <c r="AC193" s="274" t="s">
        <v>1050</v>
      </c>
      <c r="AD193" s="274"/>
      <c r="AE193" s="274"/>
      <c r="AF193" s="274"/>
      <c r="AG193" s="274"/>
      <c r="AH193" s="274"/>
      <c r="AI193" s="274"/>
      <c r="AJ193" s="280"/>
      <c r="AK193" s="274"/>
      <c r="AL193" s="274"/>
      <c r="AM193" s="274" t="s">
        <v>1108</v>
      </c>
      <c r="AN193" s="274" t="s">
        <v>1052</v>
      </c>
      <c r="AO193" s="147" t="s">
        <v>199</v>
      </c>
      <c r="AP193" s="147" t="s">
        <v>430</v>
      </c>
      <c r="AQ193" s="147" t="s">
        <v>1116</v>
      </c>
      <c r="AR193" s="148" t="s">
        <v>1117</v>
      </c>
      <c r="AS193" s="147">
        <v>322</v>
      </c>
      <c r="AT193" s="200">
        <v>0</v>
      </c>
      <c r="AU193" s="200">
        <v>0</v>
      </c>
      <c r="AV193" s="200">
        <v>5359144.5599999996</v>
      </c>
      <c r="AW193" s="200">
        <v>13376790</v>
      </c>
      <c r="AX193" s="200">
        <v>3994020</v>
      </c>
      <c r="AY193" s="200">
        <v>3994020</v>
      </c>
      <c r="AZ193" s="141" t="s">
        <v>241</v>
      </c>
      <c r="BA193" s="278"/>
      <c r="BB193" s="252"/>
      <c r="BC193" s="13"/>
    </row>
    <row r="194" spans="1:69" s="253" customFormat="1" ht="396" hidden="1">
      <c r="A194" s="141">
        <v>602</v>
      </c>
      <c r="B194" s="45" t="s">
        <v>1001</v>
      </c>
      <c r="C194" s="142">
        <v>401000007</v>
      </c>
      <c r="D194" s="270" t="s">
        <v>1045</v>
      </c>
      <c r="E194" s="271" t="s">
        <v>1002</v>
      </c>
      <c r="F194" s="272"/>
      <c r="G194" s="272"/>
      <c r="H194" s="273" t="s">
        <v>71</v>
      </c>
      <c r="I194" s="272"/>
      <c r="J194" s="273">
        <v>16</v>
      </c>
      <c r="K194" s="273">
        <v>1</v>
      </c>
      <c r="L194" s="273" t="s">
        <v>575</v>
      </c>
      <c r="M194" s="273"/>
      <c r="N194" s="273"/>
      <c r="O194" s="273"/>
      <c r="P194" s="274" t="s">
        <v>186</v>
      </c>
      <c r="Q194" s="274" t="s">
        <v>1133</v>
      </c>
      <c r="R194" s="273" t="s">
        <v>1097</v>
      </c>
      <c r="S194" s="273"/>
      <c r="T194" s="273" t="s">
        <v>94</v>
      </c>
      <c r="U194" s="273"/>
      <c r="V194" s="273" t="s">
        <v>1032</v>
      </c>
      <c r="W194" s="273" t="s">
        <v>95</v>
      </c>
      <c r="X194" s="273" t="s">
        <v>1098</v>
      </c>
      <c r="Y194" s="273"/>
      <c r="Z194" s="273"/>
      <c r="AA194" s="273"/>
      <c r="AB194" s="274" t="s">
        <v>1134</v>
      </c>
      <c r="AC194" s="274" t="s">
        <v>1050</v>
      </c>
      <c r="AD194" s="274"/>
      <c r="AE194" s="274"/>
      <c r="AF194" s="274"/>
      <c r="AG194" s="274"/>
      <c r="AH194" s="274"/>
      <c r="AI194" s="274"/>
      <c r="AJ194" s="280"/>
      <c r="AK194" s="274"/>
      <c r="AL194" s="274"/>
      <c r="AM194" s="274" t="s">
        <v>1108</v>
      </c>
      <c r="AN194" s="274" t="s">
        <v>1052</v>
      </c>
      <c r="AO194" s="147" t="s">
        <v>199</v>
      </c>
      <c r="AP194" s="147" t="s">
        <v>430</v>
      </c>
      <c r="AQ194" s="147" t="s">
        <v>1135</v>
      </c>
      <c r="AR194" s="148" t="s">
        <v>1136</v>
      </c>
      <c r="AS194" s="147">
        <v>322</v>
      </c>
      <c r="AT194" s="200">
        <v>0</v>
      </c>
      <c r="AU194" s="200">
        <v>0</v>
      </c>
      <c r="AV194" s="200">
        <v>16077433.68</v>
      </c>
      <c r="AW194" s="200">
        <v>0</v>
      </c>
      <c r="AX194" s="200">
        <v>0</v>
      </c>
      <c r="AY194" s="200">
        <v>0</v>
      </c>
      <c r="AZ194" s="141" t="s">
        <v>241</v>
      </c>
      <c r="BA194" s="278"/>
      <c r="BB194" s="252"/>
      <c r="BC194" s="13"/>
    </row>
    <row r="195" spans="1:69" s="253" customFormat="1" ht="396" hidden="1">
      <c r="A195" s="141">
        <v>602</v>
      </c>
      <c r="B195" s="45" t="s">
        <v>1001</v>
      </c>
      <c r="C195" s="142">
        <v>401000007</v>
      </c>
      <c r="D195" s="270" t="s">
        <v>1045</v>
      </c>
      <c r="E195" s="271" t="s">
        <v>1002</v>
      </c>
      <c r="F195" s="272"/>
      <c r="G195" s="272"/>
      <c r="H195" s="273" t="s">
        <v>71</v>
      </c>
      <c r="I195" s="272"/>
      <c r="J195" s="273">
        <v>16</v>
      </c>
      <c r="K195" s="273">
        <v>1</v>
      </c>
      <c r="L195" s="273" t="s">
        <v>575</v>
      </c>
      <c r="M195" s="273"/>
      <c r="N195" s="273"/>
      <c r="O195" s="273"/>
      <c r="P195" s="274" t="s">
        <v>186</v>
      </c>
      <c r="Q195" s="274" t="s">
        <v>1137</v>
      </c>
      <c r="R195" s="273" t="s">
        <v>1097</v>
      </c>
      <c r="S195" s="273"/>
      <c r="T195" s="273" t="s">
        <v>94</v>
      </c>
      <c r="U195" s="273"/>
      <c r="V195" s="273" t="s">
        <v>1032</v>
      </c>
      <c r="W195" s="273" t="s">
        <v>95</v>
      </c>
      <c r="X195" s="273" t="s">
        <v>1107</v>
      </c>
      <c r="Y195" s="273"/>
      <c r="Z195" s="273"/>
      <c r="AA195" s="273"/>
      <c r="AB195" s="274" t="s">
        <v>1134</v>
      </c>
      <c r="AC195" s="274" t="s">
        <v>1050</v>
      </c>
      <c r="AD195" s="274"/>
      <c r="AE195" s="274"/>
      <c r="AF195" s="274"/>
      <c r="AG195" s="274"/>
      <c r="AH195" s="274"/>
      <c r="AI195" s="274"/>
      <c r="AJ195" s="280"/>
      <c r="AK195" s="274"/>
      <c r="AL195" s="274"/>
      <c r="AM195" s="274" t="s">
        <v>1108</v>
      </c>
      <c r="AN195" s="274" t="s">
        <v>1052</v>
      </c>
      <c r="AO195" s="147" t="s">
        <v>199</v>
      </c>
      <c r="AP195" s="147" t="s">
        <v>430</v>
      </c>
      <c r="AQ195" s="147" t="s">
        <v>1135</v>
      </c>
      <c r="AR195" s="148" t="s">
        <v>1138</v>
      </c>
      <c r="AS195" s="147" t="s">
        <v>1118</v>
      </c>
      <c r="AT195" s="200">
        <v>0</v>
      </c>
      <c r="AU195" s="200">
        <v>0</v>
      </c>
      <c r="AV195" s="200">
        <v>846180.72</v>
      </c>
      <c r="AW195" s="200">
        <v>0</v>
      </c>
      <c r="AX195" s="200">
        <v>0</v>
      </c>
      <c r="AY195" s="200">
        <v>0</v>
      </c>
      <c r="AZ195" s="141" t="s">
        <v>1039</v>
      </c>
      <c r="BA195" s="278"/>
      <c r="BB195" s="252"/>
      <c r="BC195" s="13"/>
    </row>
    <row r="196" spans="1:69" s="253" customFormat="1" ht="384" hidden="1">
      <c r="A196" s="141">
        <v>602</v>
      </c>
      <c r="B196" s="45" t="s">
        <v>1001</v>
      </c>
      <c r="C196" s="142">
        <v>401000007</v>
      </c>
      <c r="D196" s="270" t="s">
        <v>1045</v>
      </c>
      <c r="E196" s="271" t="s">
        <v>1002</v>
      </c>
      <c r="F196" s="272"/>
      <c r="G196" s="272"/>
      <c r="H196" s="273" t="s">
        <v>71</v>
      </c>
      <c r="I196" s="272"/>
      <c r="J196" s="273">
        <v>16</v>
      </c>
      <c r="K196" s="273">
        <v>1</v>
      </c>
      <c r="L196" s="273" t="s">
        <v>575</v>
      </c>
      <c r="M196" s="273"/>
      <c r="N196" s="273"/>
      <c r="O196" s="273"/>
      <c r="P196" s="274" t="s">
        <v>186</v>
      </c>
      <c r="Q196" s="274" t="s">
        <v>1139</v>
      </c>
      <c r="R196" s="273" t="s">
        <v>1140</v>
      </c>
      <c r="S196" s="273"/>
      <c r="T196" s="273" t="s">
        <v>94</v>
      </c>
      <c r="U196" s="273"/>
      <c r="V196" s="273" t="s">
        <v>1032</v>
      </c>
      <c r="W196" s="273" t="s">
        <v>95</v>
      </c>
      <c r="X196" s="273" t="s">
        <v>1098</v>
      </c>
      <c r="Y196" s="273"/>
      <c r="Z196" s="273"/>
      <c r="AA196" s="273"/>
      <c r="AB196" s="274" t="s">
        <v>1141</v>
      </c>
      <c r="AC196" s="274" t="s">
        <v>1050</v>
      </c>
      <c r="AD196" s="274"/>
      <c r="AE196" s="274"/>
      <c r="AF196" s="274"/>
      <c r="AG196" s="274"/>
      <c r="AH196" s="274"/>
      <c r="AI196" s="274"/>
      <c r="AJ196" s="280"/>
      <c r="AK196" s="274"/>
      <c r="AL196" s="274"/>
      <c r="AM196" s="274" t="s">
        <v>1095</v>
      </c>
      <c r="AN196" s="274" t="s">
        <v>1052</v>
      </c>
      <c r="AO196" s="147" t="s">
        <v>199</v>
      </c>
      <c r="AP196" s="147" t="s">
        <v>430</v>
      </c>
      <c r="AQ196" s="147" t="s">
        <v>1142</v>
      </c>
      <c r="AR196" s="148" t="s">
        <v>1143</v>
      </c>
      <c r="AS196" s="147">
        <v>322</v>
      </c>
      <c r="AT196" s="200">
        <v>9588428.8499999996</v>
      </c>
      <c r="AU196" s="200">
        <v>9361378.6600000001</v>
      </c>
      <c r="AV196" s="200">
        <v>0</v>
      </c>
      <c r="AW196" s="200">
        <v>0</v>
      </c>
      <c r="AX196" s="200">
        <v>0</v>
      </c>
      <c r="AY196" s="200">
        <v>0</v>
      </c>
      <c r="AZ196" s="141" t="s">
        <v>241</v>
      </c>
      <c r="BA196" s="278"/>
      <c r="BB196" s="252"/>
      <c r="BC196" s="13"/>
    </row>
    <row r="197" spans="1:69" s="253" customFormat="1" ht="409.5" hidden="1">
      <c r="A197" s="141">
        <v>602</v>
      </c>
      <c r="B197" s="45" t="s">
        <v>1001</v>
      </c>
      <c r="C197" s="142">
        <v>401000007</v>
      </c>
      <c r="D197" s="270" t="s">
        <v>1045</v>
      </c>
      <c r="E197" s="271" t="s">
        <v>1002</v>
      </c>
      <c r="F197" s="272"/>
      <c r="G197" s="272"/>
      <c r="H197" s="273" t="s">
        <v>71</v>
      </c>
      <c r="I197" s="272"/>
      <c r="J197" s="273">
        <v>16</v>
      </c>
      <c r="K197" s="273">
        <v>1</v>
      </c>
      <c r="L197" s="273" t="s">
        <v>575</v>
      </c>
      <c r="M197" s="273"/>
      <c r="N197" s="273"/>
      <c r="O197" s="273"/>
      <c r="P197" s="274" t="s">
        <v>186</v>
      </c>
      <c r="Q197" s="274" t="s">
        <v>1144</v>
      </c>
      <c r="R197" s="273" t="s">
        <v>1145</v>
      </c>
      <c r="S197" s="273"/>
      <c r="T197" s="273" t="s">
        <v>94</v>
      </c>
      <c r="U197" s="273"/>
      <c r="V197" s="273" t="s">
        <v>1032</v>
      </c>
      <c r="W197" s="273" t="s">
        <v>95</v>
      </c>
      <c r="X197" s="273" t="s">
        <v>1146</v>
      </c>
      <c r="Y197" s="273" t="s">
        <v>1147</v>
      </c>
      <c r="Z197" s="273"/>
      <c r="AA197" s="273"/>
      <c r="AB197" s="274" t="s">
        <v>1148</v>
      </c>
      <c r="AC197" s="274" t="s">
        <v>1050</v>
      </c>
      <c r="AD197" s="274"/>
      <c r="AE197" s="274"/>
      <c r="AF197" s="274"/>
      <c r="AG197" s="274"/>
      <c r="AH197" s="274"/>
      <c r="AI197" s="274"/>
      <c r="AJ197" s="280"/>
      <c r="AK197" s="274"/>
      <c r="AL197" s="274"/>
      <c r="AM197" s="274" t="s">
        <v>1095</v>
      </c>
      <c r="AN197" s="274" t="s">
        <v>1052</v>
      </c>
      <c r="AO197" s="147" t="s">
        <v>199</v>
      </c>
      <c r="AP197" s="147" t="s">
        <v>430</v>
      </c>
      <c r="AQ197" s="147" t="s">
        <v>1149</v>
      </c>
      <c r="AR197" s="148" t="s">
        <v>1150</v>
      </c>
      <c r="AS197" s="147">
        <v>322</v>
      </c>
      <c r="AT197" s="200">
        <v>8958826.8000000007</v>
      </c>
      <c r="AU197" s="200">
        <v>5304864.5999999996</v>
      </c>
      <c r="AV197" s="200">
        <v>0</v>
      </c>
      <c r="AW197" s="200">
        <v>0</v>
      </c>
      <c r="AX197" s="200">
        <v>0</v>
      </c>
      <c r="AY197" s="200">
        <v>0</v>
      </c>
      <c r="AZ197" s="141" t="s">
        <v>241</v>
      </c>
      <c r="BA197" s="278"/>
      <c r="BB197" s="252"/>
      <c r="BC197" s="13"/>
    </row>
    <row r="198" spans="1:69" s="253" customFormat="1" ht="409.5" hidden="1">
      <c r="A198" s="141">
        <v>602</v>
      </c>
      <c r="B198" s="45" t="s">
        <v>1001</v>
      </c>
      <c r="C198" s="142">
        <v>401000007</v>
      </c>
      <c r="D198" s="270" t="s">
        <v>1045</v>
      </c>
      <c r="E198" s="271" t="s">
        <v>1002</v>
      </c>
      <c r="F198" s="272"/>
      <c r="G198" s="272"/>
      <c r="H198" s="273" t="s">
        <v>71</v>
      </c>
      <c r="I198" s="272"/>
      <c r="J198" s="273">
        <v>16</v>
      </c>
      <c r="K198" s="273">
        <v>1</v>
      </c>
      <c r="L198" s="273" t="s">
        <v>575</v>
      </c>
      <c r="M198" s="273"/>
      <c r="N198" s="273"/>
      <c r="O198" s="273"/>
      <c r="P198" s="274" t="s">
        <v>186</v>
      </c>
      <c r="Q198" s="274" t="s">
        <v>1151</v>
      </c>
      <c r="R198" s="273" t="s">
        <v>1140</v>
      </c>
      <c r="S198" s="273"/>
      <c r="T198" s="273" t="s">
        <v>94</v>
      </c>
      <c r="U198" s="273"/>
      <c r="V198" s="273" t="s">
        <v>1032</v>
      </c>
      <c r="W198" s="273" t="s">
        <v>95</v>
      </c>
      <c r="X198" s="273" t="s">
        <v>1098</v>
      </c>
      <c r="Y198" s="273" t="s">
        <v>1147</v>
      </c>
      <c r="Z198" s="273"/>
      <c r="AA198" s="273"/>
      <c r="AB198" s="274" t="s">
        <v>1152</v>
      </c>
      <c r="AC198" s="274" t="s">
        <v>1050</v>
      </c>
      <c r="AD198" s="274"/>
      <c r="AE198" s="274"/>
      <c r="AF198" s="274"/>
      <c r="AG198" s="274"/>
      <c r="AH198" s="274"/>
      <c r="AI198" s="274"/>
      <c r="AJ198" s="280"/>
      <c r="AK198" s="274"/>
      <c r="AL198" s="274"/>
      <c r="AM198" s="274" t="s">
        <v>1095</v>
      </c>
      <c r="AN198" s="274" t="s">
        <v>1052</v>
      </c>
      <c r="AO198" s="147" t="s">
        <v>199</v>
      </c>
      <c r="AP198" s="147" t="s">
        <v>430</v>
      </c>
      <c r="AQ198" s="147" t="s">
        <v>1153</v>
      </c>
      <c r="AR198" s="148" t="s">
        <v>1154</v>
      </c>
      <c r="AS198" s="147" t="s">
        <v>1118</v>
      </c>
      <c r="AT198" s="200">
        <v>0</v>
      </c>
      <c r="AU198" s="200">
        <v>0</v>
      </c>
      <c r="AV198" s="200">
        <v>3653962.2</v>
      </c>
      <c r="AW198" s="200">
        <v>0</v>
      </c>
      <c r="AX198" s="200">
        <v>0</v>
      </c>
      <c r="AY198" s="200">
        <v>0</v>
      </c>
      <c r="AZ198" s="141" t="s">
        <v>1080</v>
      </c>
      <c r="BA198" s="281"/>
      <c r="BB198" s="282"/>
      <c r="BC198" s="691" t="s">
        <v>30</v>
      </c>
      <c r="BD198" s="691"/>
      <c r="BE198" s="249"/>
      <c r="BF198" s="250"/>
      <c r="BG198" s="250"/>
      <c r="BH198" s="251"/>
      <c r="BI198" s="251"/>
      <c r="BJ198" s="251"/>
      <c r="BK198" s="251"/>
      <c r="BL198" s="251"/>
      <c r="BM198" s="251"/>
      <c r="BN198" s="251"/>
      <c r="BO198" s="251"/>
      <c r="BP198" s="252"/>
      <c r="BQ198" s="13"/>
    </row>
    <row r="199" spans="1:69" s="253" customFormat="1" ht="409.5" hidden="1">
      <c r="A199" s="141">
        <v>602</v>
      </c>
      <c r="B199" s="45" t="s">
        <v>1001</v>
      </c>
      <c r="C199" s="142">
        <v>401000007</v>
      </c>
      <c r="D199" s="270" t="s">
        <v>1045</v>
      </c>
      <c r="E199" s="271" t="s">
        <v>1002</v>
      </c>
      <c r="F199" s="272"/>
      <c r="G199" s="272"/>
      <c r="H199" s="273" t="s">
        <v>71</v>
      </c>
      <c r="I199" s="272"/>
      <c r="J199" s="273">
        <v>16</v>
      </c>
      <c r="K199" s="273">
        <v>1</v>
      </c>
      <c r="L199" s="273" t="s">
        <v>575</v>
      </c>
      <c r="M199" s="273"/>
      <c r="N199" s="273"/>
      <c r="O199" s="273"/>
      <c r="P199" s="274" t="s">
        <v>186</v>
      </c>
      <c r="Q199" s="274" t="s">
        <v>1151</v>
      </c>
      <c r="R199" s="273" t="s">
        <v>1155</v>
      </c>
      <c r="S199" s="273"/>
      <c r="T199" s="273" t="s">
        <v>94</v>
      </c>
      <c r="U199" s="273"/>
      <c r="V199" s="273" t="s">
        <v>1032</v>
      </c>
      <c r="W199" s="273" t="s">
        <v>95</v>
      </c>
      <c r="X199" s="273" t="s">
        <v>1156</v>
      </c>
      <c r="Y199" s="273" t="s">
        <v>1147</v>
      </c>
      <c r="Z199" s="273"/>
      <c r="AA199" s="273"/>
      <c r="AB199" s="274" t="s">
        <v>1157</v>
      </c>
      <c r="AC199" s="274" t="s">
        <v>1050</v>
      </c>
      <c r="AD199" s="274"/>
      <c r="AE199" s="274"/>
      <c r="AF199" s="274"/>
      <c r="AG199" s="274"/>
      <c r="AH199" s="274"/>
      <c r="AI199" s="274"/>
      <c r="AJ199" s="280"/>
      <c r="AK199" s="274"/>
      <c r="AL199" s="274"/>
      <c r="AM199" s="274" t="s">
        <v>1095</v>
      </c>
      <c r="AN199" s="274" t="s">
        <v>1052</v>
      </c>
      <c r="AO199" s="147" t="s">
        <v>199</v>
      </c>
      <c r="AP199" s="147" t="s">
        <v>430</v>
      </c>
      <c r="AQ199" s="147" t="s">
        <v>1153</v>
      </c>
      <c r="AR199" s="148" t="s">
        <v>1158</v>
      </c>
      <c r="AS199" s="147" t="s">
        <v>1118</v>
      </c>
      <c r="AT199" s="200">
        <v>0</v>
      </c>
      <c r="AU199" s="200">
        <v>0</v>
      </c>
      <c r="AV199" s="200">
        <v>192313.8</v>
      </c>
      <c r="AW199" s="200">
        <v>0</v>
      </c>
      <c r="AX199" s="200">
        <v>0</v>
      </c>
      <c r="AY199" s="200">
        <v>0</v>
      </c>
      <c r="AZ199" s="141" t="s">
        <v>1015</v>
      </c>
      <c r="BA199" s="283"/>
      <c r="BB199" s="284"/>
      <c r="BC199" s="284"/>
      <c r="BD199" s="284"/>
      <c r="BE199" s="249"/>
      <c r="BF199" s="250"/>
      <c r="BG199" s="250"/>
      <c r="BH199" s="251"/>
      <c r="BI199" s="251"/>
      <c r="BJ199" s="251"/>
      <c r="BK199" s="251"/>
      <c r="BL199" s="251"/>
      <c r="BM199" s="251"/>
      <c r="BN199" s="251"/>
      <c r="BO199" s="251"/>
      <c r="BP199" s="252"/>
      <c r="BQ199" s="13"/>
    </row>
    <row r="200" spans="1:69" s="253" customFormat="1" ht="409.5" hidden="1">
      <c r="A200" s="141">
        <v>602</v>
      </c>
      <c r="B200" s="45" t="s">
        <v>1001</v>
      </c>
      <c r="C200" s="142">
        <v>401000007</v>
      </c>
      <c r="D200" s="270" t="s">
        <v>1045</v>
      </c>
      <c r="E200" s="271" t="s">
        <v>1002</v>
      </c>
      <c r="F200" s="272"/>
      <c r="G200" s="272"/>
      <c r="H200" s="273" t="s">
        <v>71</v>
      </c>
      <c r="I200" s="272"/>
      <c r="J200" s="273">
        <v>16</v>
      </c>
      <c r="K200" s="273">
        <v>1</v>
      </c>
      <c r="L200" s="273" t="s">
        <v>575</v>
      </c>
      <c r="M200" s="273"/>
      <c r="N200" s="273"/>
      <c r="O200" s="273"/>
      <c r="P200" s="274" t="s">
        <v>186</v>
      </c>
      <c r="Q200" s="274" t="s">
        <v>1159</v>
      </c>
      <c r="R200" s="273" t="s">
        <v>1155</v>
      </c>
      <c r="S200" s="273"/>
      <c r="T200" s="273" t="s">
        <v>94</v>
      </c>
      <c r="U200" s="273"/>
      <c r="V200" s="273" t="s">
        <v>1032</v>
      </c>
      <c r="W200" s="273" t="s">
        <v>95</v>
      </c>
      <c r="X200" s="273" t="s">
        <v>1160</v>
      </c>
      <c r="Y200" s="273" t="s">
        <v>1161</v>
      </c>
      <c r="Z200" s="273"/>
      <c r="AA200" s="273"/>
      <c r="AB200" s="274" t="s">
        <v>1162</v>
      </c>
      <c r="AC200" s="274" t="s">
        <v>1050</v>
      </c>
      <c r="AD200" s="274"/>
      <c r="AE200" s="274"/>
      <c r="AF200" s="274"/>
      <c r="AG200" s="274"/>
      <c r="AH200" s="274"/>
      <c r="AI200" s="274"/>
      <c r="AJ200" s="280"/>
      <c r="AK200" s="274"/>
      <c r="AL200" s="274"/>
      <c r="AM200" s="274" t="s">
        <v>1095</v>
      </c>
      <c r="AN200" s="274" t="s">
        <v>1052</v>
      </c>
      <c r="AO200" s="147" t="s">
        <v>199</v>
      </c>
      <c r="AP200" s="147" t="s">
        <v>430</v>
      </c>
      <c r="AQ200" s="147" t="s">
        <v>1163</v>
      </c>
      <c r="AR200" s="148" t="s">
        <v>1164</v>
      </c>
      <c r="AS200" s="147">
        <v>322</v>
      </c>
      <c r="AT200" s="200">
        <v>86889.600000000006</v>
      </c>
      <c r="AU200" s="200">
        <v>86889.600000000006</v>
      </c>
      <c r="AV200" s="200">
        <v>0</v>
      </c>
      <c r="AW200" s="200">
        <v>0</v>
      </c>
      <c r="AX200" s="200">
        <v>0</v>
      </c>
      <c r="AY200" s="200">
        <v>0</v>
      </c>
      <c r="AZ200" s="141" t="s">
        <v>1126</v>
      </c>
      <c r="BA200" s="283"/>
      <c r="BB200" s="284"/>
      <c r="BC200" s="284"/>
      <c r="BD200" s="284"/>
      <c r="BE200" s="249"/>
      <c r="BF200" s="250"/>
      <c r="BG200" s="250"/>
      <c r="BH200" s="251"/>
      <c r="BI200" s="251"/>
      <c r="BJ200" s="251"/>
      <c r="BK200" s="251"/>
      <c r="BL200" s="251"/>
      <c r="BM200" s="251"/>
      <c r="BN200" s="251"/>
      <c r="BO200" s="251"/>
      <c r="BP200" s="252"/>
      <c r="BQ200" s="13"/>
    </row>
    <row r="201" spans="1:69" s="253" customFormat="1" ht="409.5" hidden="1">
      <c r="A201" s="141">
        <v>602</v>
      </c>
      <c r="B201" s="45" t="s">
        <v>1001</v>
      </c>
      <c r="C201" s="142">
        <v>401000007</v>
      </c>
      <c r="D201" s="270" t="s">
        <v>1045</v>
      </c>
      <c r="E201" s="271" t="s">
        <v>1002</v>
      </c>
      <c r="F201" s="272"/>
      <c r="G201" s="272"/>
      <c r="H201" s="273" t="s">
        <v>71</v>
      </c>
      <c r="I201" s="272"/>
      <c r="J201" s="273">
        <v>16</v>
      </c>
      <c r="K201" s="273">
        <v>1</v>
      </c>
      <c r="L201" s="273" t="s">
        <v>575</v>
      </c>
      <c r="M201" s="273"/>
      <c r="N201" s="273"/>
      <c r="O201" s="273"/>
      <c r="P201" s="274" t="s">
        <v>186</v>
      </c>
      <c r="Q201" s="274" t="s">
        <v>1159</v>
      </c>
      <c r="R201" s="273" t="s">
        <v>1155</v>
      </c>
      <c r="S201" s="273"/>
      <c r="T201" s="273" t="s">
        <v>94</v>
      </c>
      <c r="U201" s="273"/>
      <c r="V201" s="273" t="s">
        <v>1032</v>
      </c>
      <c r="W201" s="273" t="s">
        <v>95</v>
      </c>
      <c r="X201" s="273" t="s">
        <v>1160</v>
      </c>
      <c r="Y201" s="273" t="s">
        <v>1161</v>
      </c>
      <c r="Z201" s="273"/>
      <c r="AA201" s="273"/>
      <c r="AB201" s="274" t="s">
        <v>1162</v>
      </c>
      <c r="AC201" s="274" t="s">
        <v>1050</v>
      </c>
      <c r="AD201" s="274"/>
      <c r="AE201" s="274"/>
      <c r="AF201" s="274"/>
      <c r="AG201" s="274"/>
      <c r="AH201" s="274"/>
      <c r="AI201" s="274"/>
      <c r="AJ201" s="280"/>
      <c r="AK201" s="274"/>
      <c r="AL201" s="274"/>
      <c r="AM201" s="274" t="s">
        <v>1095</v>
      </c>
      <c r="AN201" s="274" t="s">
        <v>1052</v>
      </c>
      <c r="AO201" s="147" t="s">
        <v>199</v>
      </c>
      <c r="AP201" s="147" t="s">
        <v>430</v>
      </c>
      <c r="AQ201" s="147" t="s">
        <v>1163</v>
      </c>
      <c r="AR201" s="148" t="s">
        <v>1164</v>
      </c>
      <c r="AS201" s="147">
        <v>322</v>
      </c>
      <c r="AT201" s="200">
        <v>384627.6</v>
      </c>
      <c r="AU201" s="200">
        <v>384627.6</v>
      </c>
      <c r="AV201" s="200">
        <v>0</v>
      </c>
      <c r="AW201" s="200">
        <v>0</v>
      </c>
      <c r="AX201" s="200">
        <v>0</v>
      </c>
      <c r="AY201" s="200">
        <v>0</v>
      </c>
      <c r="AZ201" s="141" t="s">
        <v>1039</v>
      </c>
      <c r="BA201" s="283"/>
      <c r="BB201" s="284"/>
      <c r="BC201" s="284"/>
      <c r="BD201" s="284"/>
      <c r="BE201" s="249"/>
      <c r="BF201" s="250"/>
      <c r="BG201" s="250"/>
      <c r="BH201" s="251"/>
      <c r="BI201" s="251"/>
      <c r="BJ201" s="251"/>
      <c r="BK201" s="251"/>
      <c r="BL201" s="251"/>
      <c r="BM201" s="251"/>
      <c r="BN201" s="251"/>
      <c r="BO201" s="251"/>
      <c r="BP201" s="252"/>
      <c r="BQ201" s="13"/>
    </row>
    <row r="202" spans="1:69" s="253" customFormat="1" ht="409.5" hidden="1">
      <c r="A202" s="141">
        <v>602</v>
      </c>
      <c r="B202" s="45" t="s">
        <v>1001</v>
      </c>
      <c r="C202" s="142">
        <v>401000007</v>
      </c>
      <c r="D202" s="270" t="s">
        <v>1045</v>
      </c>
      <c r="E202" s="271" t="s">
        <v>1002</v>
      </c>
      <c r="F202" s="272"/>
      <c r="G202" s="272"/>
      <c r="H202" s="273" t="s">
        <v>71</v>
      </c>
      <c r="I202" s="272"/>
      <c r="J202" s="273">
        <v>16</v>
      </c>
      <c r="K202" s="273">
        <v>1</v>
      </c>
      <c r="L202" s="273" t="s">
        <v>575</v>
      </c>
      <c r="M202" s="273"/>
      <c r="N202" s="273"/>
      <c r="O202" s="273"/>
      <c r="P202" s="274" t="s">
        <v>186</v>
      </c>
      <c r="Q202" s="274" t="s">
        <v>1165</v>
      </c>
      <c r="R202" s="273" t="s">
        <v>1166</v>
      </c>
      <c r="S202" s="273"/>
      <c r="T202" s="273" t="s">
        <v>94</v>
      </c>
      <c r="U202" s="273"/>
      <c r="V202" s="273" t="s">
        <v>1032</v>
      </c>
      <c r="W202" s="273" t="s">
        <v>95</v>
      </c>
      <c r="X202" s="273" t="s">
        <v>1167</v>
      </c>
      <c r="Y202" s="273"/>
      <c r="Z202" s="273"/>
      <c r="AA202" s="273"/>
      <c r="AB202" s="274" t="s">
        <v>1168</v>
      </c>
      <c r="AC202" s="274" t="s">
        <v>1050</v>
      </c>
      <c r="AD202" s="274"/>
      <c r="AE202" s="274"/>
      <c r="AF202" s="274"/>
      <c r="AG202" s="274"/>
      <c r="AH202" s="274"/>
      <c r="AI202" s="274"/>
      <c r="AJ202" s="274"/>
      <c r="AK202" s="274"/>
      <c r="AL202" s="274"/>
      <c r="AM202" s="274" t="s">
        <v>1169</v>
      </c>
      <c r="AN202" s="274" t="s">
        <v>1170</v>
      </c>
      <c r="AO202" s="147" t="s">
        <v>199</v>
      </c>
      <c r="AP202" s="147" t="s">
        <v>430</v>
      </c>
      <c r="AQ202" s="147" t="s">
        <v>1171</v>
      </c>
      <c r="AR202" s="148" t="s">
        <v>1172</v>
      </c>
      <c r="AS202" s="147">
        <v>322</v>
      </c>
      <c r="AT202" s="200">
        <v>445526.97</v>
      </c>
      <c r="AU202" s="200">
        <v>368601.45</v>
      </c>
      <c r="AV202" s="200">
        <v>0</v>
      </c>
      <c r="AW202" s="200">
        <v>0</v>
      </c>
      <c r="AX202" s="200">
        <v>0</v>
      </c>
      <c r="AY202" s="200">
        <v>0</v>
      </c>
      <c r="AZ202" s="141" t="s">
        <v>1039</v>
      </c>
      <c r="BA202" s="276"/>
      <c r="BD202" s="275"/>
      <c r="BE202" s="249"/>
      <c r="BF202" s="250"/>
      <c r="BG202" s="250"/>
      <c r="BH202" s="251"/>
      <c r="BI202" s="251"/>
      <c r="BJ202" s="251"/>
      <c r="BK202" s="251"/>
      <c r="BL202" s="251"/>
      <c r="BM202" s="251"/>
      <c r="BN202" s="251"/>
      <c r="BO202" s="251"/>
      <c r="BP202" s="252"/>
      <c r="BQ202" s="13"/>
    </row>
    <row r="203" spans="1:69" s="253" customFormat="1" ht="409.5" hidden="1">
      <c r="A203" s="141">
        <v>602</v>
      </c>
      <c r="B203" s="45" t="s">
        <v>1001</v>
      </c>
      <c r="C203" s="142">
        <v>401000007</v>
      </c>
      <c r="D203" s="270" t="s">
        <v>1045</v>
      </c>
      <c r="E203" s="271" t="s">
        <v>1002</v>
      </c>
      <c r="F203" s="272"/>
      <c r="G203" s="272"/>
      <c r="H203" s="273" t="s">
        <v>71</v>
      </c>
      <c r="I203" s="272"/>
      <c r="J203" s="273">
        <v>16</v>
      </c>
      <c r="K203" s="273">
        <v>1</v>
      </c>
      <c r="L203" s="273" t="s">
        <v>575</v>
      </c>
      <c r="M203" s="273"/>
      <c r="N203" s="273"/>
      <c r="O203" s="273"/>
      <c r="P203" s="274" t="s">
        <v>186</v>
      </c>
      <c r="Q203" s="274" t="s">
        <v>1173</v>
      </c>
      <c r="R203" s="273" t="s">
        <v>1145</v>
      </c>
      <c r="S203" s="273"/>
      <c r="T203" s="273" t="s">
        <v>94</v>
      </c>
      <c r="U203" s="273"/>
      <c r="V203" s="273" t="s">
        <v>1032</v>
      </c>
      <c r="W203" s="273" t="s">
        <v>95</v>
      </c>
      <c r="X203" s="273" t="s">
        <v>1146</v>
      </c>
      <c r="Y203" s="273" t="s">
        <v>1147</v>
      </c>
      <c r="Z203" s="273"/>
      <c r="AA203" s="273"/>
      <c r="AB203" s="274" t="s">
        <v>1174</v>
      </c>
      <c r="AC203" s="274" t="s">
        <v>1050</v>
      </c>
      <c r="AD203" s="274"/>
      <c r="AE203" s="274"/>
      <c r="AF203" s="274"/>
      <c r="AG203" s="274"/>
      <c r="AH203" s="274"/>
      <c r="AI203" s="274"/>
      <c r="AJ203" s="274"/>
      <c r="AK203" s="274"/>
      <c r="AL203" s="274"/>
      <c r="AM203" s="274" t="s">
        <v>1169</v>
      </c>
      <c r="AN203" s="274" t="s">
        <v>1170</v>
      </c>
      <c r="AO203" s="147" t="s">
        <v>199</v>
      </c>
      <c r="AP203" s="147" t="s">
        <v>430</v>
      </c>
      <c r="AQ203" s="147" t="s">
        <v>1175</v>
      </c>
      <c r="AR203" s="148" t="s">
        <v>1176</v>
      </c>
      <c r="AS203" s="147" t="s">
        <v>1118</v>
      </c>
      <c r="AT203" s="200">
        <v>8465012.4299999997</v>
      </c>
      <c r="AU203" s="200">
        <v>7003427.5499999998</v>
      </c>
      <c r="AV203" s="200">
        <v>0</v>
      </c>
      <c r="AW203" s="200">
        <v>0</v>
      </c>
      <c r="AX203" s="200">
        <v>0</v>
      </c>
      <c r="AY203" s="200">
        <v>0</v>
      </c>
      <c r="AZ203" s="141" t="s">
        <v>241</v>
      </c>
      <c r="BA203" s="276"/>
      <c r="BD203" s="275"/>
      <c r="BE203" s="249"/>
      <c r="BF203" s="250"/>
      <c r="BG203" s="250"/>
      <c r="BH203" s="251"/>
      <c r="BI203" s="251"/>
      <c r="BJ203" s="251"/>
      <c r="BK203" s="251"/>
      <c r="BL203" s="251"/>
      <c r="BM203" s="251"/>
      <c r="BN203" s="251"/>
      <c r="BO203" s="251"/>
      <c r="BP203" s="252"/>
      <c r="BQ203" s="13"/>
    </row>
    <row r="204" spans="1:69" s="253" customFormat="1" ht="409.5" hidden="1">
      <c r="A204" s="141">
        <v>602</v>
      </c>
      <c r="B204" s="45" t="s">
        <v>1001</v>
      </c>
      <c r="C204" s="142">
        <v>401000007</v>
      </c>
      <c r="D204" s="270" t="s">
        <v>1045</v>
      </c>
      <c r="E204" s="271" t="s">
        <v>1002</v>
      </c>
      <c r="F204" s="272"/>
      <c r="G204" s="272"/>
      <c r="H204" s="273" t="s">
        <v>71</v>
      </c>
      <c r="I204" s="272"/>
      <c r="J204" s="273">
        <v>16</v>
      </c>
      <c r="K204" s="273">
        <v>1</v>
      </c>
      <c r="L204" s="273" t="s">
        <v>575</v>
      </c>
      <c r="M204" s="273"/>
      <c r="N204" s="273"/>
      <c r="O204" s="273"/>
      <c r="P204" s="274" t="s">
        <v>186</v>
      </c>
      <c r="Q204" s="274" t="s">
        <v>1173</v>
      </c>
      <c r="R204" s="273" t="s">
        <v>1145</v>
      </c>
      <c r="S204" s="273"/>
      <c r="T204" s="273" t="s">
        <v>94</v>
      </c>
      <c r="U204" s="273"/>
      <c r="V204" s="273" t="s">
        <v>1032</v>
      </c>
      <c r="W204" s="273" t="s">
        <v>95</v>
      </c>
      <c r="X204" s="273" t="s">
        <v>1146</v>
      </c>
      <c r="Y204" s="273" t="s">
        <v>1147</v>
      </c>
      <c r="Z204" s="273"/>
      <c r="AA204" s="273"/>
      <c r="AB204" s="274" t="s">
        <v>1174</v>
      </c>
      <c r="AC204" s="274" t="s">
        <v>1050</v>
      </c>
      <c r="AD204" s="274"/>
      <c r="AE204" s="274"/>
      <c r="AF204" s="274"/>
      <c r="AG204" s="274"/>
      <c r="AH204" s="274"/>
      <c r="AI204" s="274"/>
      <c r="AJ204" s="274"/>
      <c r="AK204" s="274"/>
      <c r="AL204" s="274"/>
      <c r="AM204" s="274" t="s">
        <v>1169</v>
      </c>
      <c r="AN204" s="274" t="s">
        <v>1170</v>
      </c>
      <c r="AO204" s="147" t="s">
        <v>199</v>
      </c>
      <c r="AP204" s="147" t="s">
        <v>430</v>
      </c>
      <c r="AQ204" s="147" t="s">
        <v>1177</v>
      </c>
      <c r="AR204" s="148" t="s">
        <v>1176</v>
      </c>
      <c r="AS204" s="147" t="s">
        <v>1118</v>
      </c>
      <c r="AT204" s="200">
        <v>0</v>
      </c>
      <c r="AU204" s="200">
        <v>0</v>
      </c>
      <c r="AV204" s="200">
        <v>730792.44</v>
      </c>
      <c r="AW204" s="200">
        <v>0</v>
      </c>
      <c r="AX204" s="200">
        <v>0</v>
      </c>
      <c r="AY204" s="200">
        <v>0</v>
      </c>
      <c r="AZ204" s="141" t="s">
        <v>1080</v>
      </c>
      <c r="BA204" s="276"/>
      <c r="BD204" s="275"/>
      <c r="BE204" s="249"/>
      <c r="BF204" s="250"/>
      <c r="BG204" s="250"/>
      <c r="BH204" s="251"/>
      <c r="BI204" s="251"/>
      <c r="BJ204" s="251"/>
      <c r="BK204" s="251"/>
      <c r="BL204" s="251"/>
      <c r="BM204" s="251"/>
      <c r="BN204" s="251"/>
      <c r="BO204" s="251"/>
      <c r="BP204" s="252"/>
      <c r="BQ204" s="13"/>
    </row>
    <row r="205" spans="1:69" s="253" customFormat="1" ht="409.5" hidden="1">
      <c r="A205" s="141">
        <v>602</v>
      </c>
      <c r="B205" s="45" t="s">
        <v>1001</v>
      </c>
      <c r="C205" s="142">
        <v>401000007</v>
      </c>
      <c r="D205" s="270" t="s">
        <v>1045</v>
      </c>
      <c r="E205" s="271" t="s">
        <v>1002</v>
      </c>
      <c r="F205" s="272"/>
      <c r="G205" s="272"/>
      <c r="H205" s="273" t="s">
        <v>71</v>
      </c>
      <c r="I205" s="272"/>
      <c r="J205" s="273">
        <v>16</v>
      </c>
      <c r="K205" s="273">
        <v>1</v>
      </c>
      <c r="L205" s="273" t="s">
        <v>575</v>
      </c>
      <c r="M205" s="273"/>
      <c r="N205" s="273"/>
      <c r="O205" s="273"/>
      <c r="P205" s="274" t="s">
        <v>186</v>
      </c>
      <c r="Q205" s="274" t="s">
        <v>1173</v>
      </c>
      <c r="R205" s="273" t="s">
        <v>1145</v>
      </c>
      <c r="S205" s="273"/>
      <c r="T205" s="273" t="s">
        <v>94</v>
      </c>
      <c r="U205" s="273"/>
      <c r="V205" s="273" t="s">
        <v>1032</v>
      </c>
      <c r="W205" s="273" t="s">
        <v>95</v>
      </c>
      <c r="X205" s="273" t="s">
        <v>1146</v>
      </c>
      <c r="Y205" s="273" t="s">
        <v>1147</v>
      </c>
      <c r="Z205" s="273"/>
      <c r="AA205" s="273"/>
      <c r="AB205" s="274" t="s">
        <v>1174</v>
      </c>
      <c r="AC205" s="274" t="s">
        <v>1178</v>
      </c>
      <c r="AD205" s="274"/>
      <c r="AE205" s="274"/>
      <c r="AF205" s="274"/>
      <c r="AG205" s="274"/>
      <c r="AH205" s="274"/>
      <c r="AI205" s="274"/>
      <c r="AJ205" s="274"/>
      <c r="AK205" s="274"/>
      <c r="AL205" s="274"/>
      <c r="AM205" s="274" t="s">
        <v>1169</v>
      </c>
      <c r="AN205" s="274" t="s">
        <v>1170</v>
      </c>
      <c r="AO205" s="147" t="s">
        <v>199</v>
      </c>
      <c r="AP205" s="147" t="s">
        <v>430</v>
      </c>
      <c r="AQ205" s="147" t="s">
        <v>1177</v>
      </c>
      <c r="AR205" s="148" t="s">
        <v>1179</v>
      </c>
      <c r="AS205" s="147" t="s">
        <v>1118</v>
      </c>
      <c r="AT205" s="200">
        <v>0</v>
      </c>
      <c r="AU205" s="200">
        <v>0</v>
      </c>
      <c r="AV205" s="200">
        <v>38462.76</v>
      </c>
      <c r="AW205" s="200">
        <v>0</v>
      </c>
      <c r="AX205" s="200">
        <v>0</v>
      </c>
      <c r="AY205" s="200">
        <v>0</v>
      </c>
      <c r="AZ205" s="141" t="s">
        <v>1015</v>
      </c>
      <c r="BA205" s="276"/>
      <c r="BD205" s="275"/>
      <c r="BE205" s="249"/>
      <c r="BF205" s="250"/>
      <c r="BG205" s="250"/>
      <c r="BH205" s="251"/>
      <c r="BI205" s="251"/>
      <c r="BJ205" s="251"/>
      <c r="BK205" s="251"/>
      <c r="BL205" s="251"/>
      <c r="BM205" s="251"/>
      <c r="BN205" s="251"/>
      <c r="BO205" s="251"/>
      <c r="BP205" s="252"/>
      <c r="BQ205" s="13"/>
    </row>
    <row r="206" spans="1:69" s="253" customFormat="1" ht="178.5" hidden="1">
      <c r="A206" s="285">
        <v>602</v>
      </c>
      <c r="B206" s="286" t="s">
        <v>1001</v>
      </c>
      <c r="C206" s="142">
        <v>401000014</v>
      </c>
      <c r="D206" s="287" t="s">
        <v>1180</v>
      </c>
      <c r="E206" s="288" t="s">
        <v>1002</v>
      </c>
      <c r="F206" s="289"/>
      <c r="G206" s="289"/>
      <c r="H206" s="290" t="s">
        <v>71</v>
      </c>
      <c r="I206" s="289"/>
      <c r="J206" s="290">
        <v>16</v>
      </c>
      <c r="K206" s="290">
        <v>1</v>
      </c>
      <c r="L206" s="290" t="s">
        <v>1181</v>
      </c>
      <c r="M206" s="290"/>
      <c r="N206" s="290"/>
      <c r="O206" s="290"/>
      <c r="P206" s="291" t="s">
        <v>186</v>
      </c>
      <c r="Q206" s="291" t="s">
        <v>74</v>
      </c>
      <c r="R206" s="290"/>
      <c r="S206" s="290"/>
      <c r="T206" s="290" t="s">
        <v>71</v>
      </c>
      <c r="U206" s="290"/>
      <c r="V206" s="290">
        <v>9</v>
      </c>
      <c r="W206" s="290" t="s">
        <v>73</v>
      </c>
      <c r="X206" s="290"/>
      <c r="Y206" s="290"/>
      <c r="Z206" s="290"/>
      <c r="AA206" s="290"/>
      <c r="AB206" s="291" t="s">
        <v>187</v>
      </c>
      <c r="AC206" s="274" t="s">
        <v>1182</v>
      </c>
      <c r="AD206" s="274"/>
      <c r="AE206" s="274"/>
      <c r="AF206" s="274"/>
      <c r="AG206" s="274"/>
      <c r="AH206" s="274"/>
      <c r="AI206" s="274"/>
      <c r="AJ206" s="274"/>
      <c r="AK206" s="274"/>
      <c r="AL206" s="274"/>
      <c r="AM206" s="274" t="s">
        <v>1169</v>
      </c>
      <c r="AN206" s="274" t="s">
        <v>1170</v>
      </c>
      <c r="AO206" s="292" t="s">
        <v>99</v>
      </c>
      <c r="AP206" s="292" t="s">
        <v>68</v>
      </c>
      <c r="AQ206" s="292" t="s">
        <v>285</v>
      </c>
      <c r="AR206" s="293" t="s">
        <v>286</v>
      </c>
      <c r="AS206" s="147" t="s">
        <v>1060</v>
      </c>
      <c r="AT206" s="200">
        <v>70000000</v>
      </c>
      <c r="AU206" s="200">
        <v>70000000</v>
      </c>
      <c r="AV206" s="200">
        <v>0</v>
      </c>
      <c r="AW206" s="200">
        <v>0</v>
      </c>
      <c r="AX206" s="200">
        <v>0</v>
      </c>
      <c r="AY206" s="200">
        <v>0</v>
      </c>
      <c r="AZ206" s="141" t="s">
        <v>193</v>
      </c>
      <c r="BA206" s="276"/>
      <c r="BD206" s="275"/>
      <c r="BE206" s="249"/>
      <c r="BF206" s="250"/>
      <c r="BG206" s="250"/>
      <c r="BH206" s="251"/>
      <c r="BI206" s="251"/>
      <c r="BJ206" s="251"/>
      <c r="BK206" s="251"/>
      <c r="BL206" s="251"/>
      <c r="BM206" s="251"/>
      <c r="BN206" s="251"/>
      <c r="BO206" s="251"/>
      <c r="BP206" s="252"/>
      <c r="BQ206" s="13"/>
    </row>
    <row r="207" spans="1:69" s="253" customFormat="1" ht="178.5" hidden="1">
      <c r="A207" s="141">
        <v>602</v>
      </c>
      <c r="B207" s="45" t="s">
        <v>1001</v>
      </c>
      <c r="C207" s="142">
        <v>401000014</v>
      </c>
      <c r="D207" s="270" t="s">
        <v>1180</v>
      </c>
      <c r="E207" s="271" t="s">
        <v>1002</v>
      </c>
      <c r="F207" s="272"/>
      <c r="G207" s="272"/>
      <c r="H207" s="273" t="s">
        <v>71</v>
      </c>
      <c r="I207" s="272"/>
      <c r="J207" s="273">
        <v>16</v>
      </c>
      <c r="K207" s="273">
        <v>1</v>
      </c>
      <c r="L207" s="273" t="s">
        <v>1181</v>
      </c>
      <c r="M207" s="273"/>
      <c r="N207" s="273"/>
      <c r="O207" s="273"/>
      <c r="P207" s="274" t="s">
        <v>186</v>
      </c>
      <c r="Q207" s="274" t="s">
        <v>74</v>
      </c>
      <c r="R207" s="273"/>
      <c r="S207" s="273"/>
      <c r="T207" s="273" t="s">
        <v>71</v>
      </c>
      <c r="U207" s="273"/>
      <c r="V207" s="273">
        <v>9</v>
      </c>
      <c r="W207" s="273" t="s">
        <v>73</v>
      </c>
      <c r="X207" s="273"/>
      <c r="Y207" s="273"/>
      <c r="Z207" s="273"/>
      <c r="AA207" s="273"/>
      <c r="AB207" s="274" t="s">
        <v>187</v>
      </c>
      <c r="AC207" s="274" t="s">
        <v>1182</v>
      </c>
      <c r="AD207" s="274"/>
      <c r="AE207" s="274"/>
      <c r="AF207" s="274"/>
      <c r="AG207" s="274"/>
      <c r="AH207" s="274"/>
      <c r="AI207" s="274"/>
      <c r="AJ207" s="274"/>
      <c r="AK207" s="274"/>
      <c r="AL207" s="274"/>
      <c r="AM207" s="274" t="s">
        <v>1169</v>
      </c>
      <c r="AN207" s="274" t="s">
        <v>1170</v>
      </c>
      <c r="AO207" s="147" t="s">
        <v>99</v>
      </c>
      <c r="AP207" s="147" t="s">
        <v>68</v>
      </c>
      <c r="AQ207" s="147" t="s">
        <v>285</v>
      </c>
      <c r="AR207" s="148" t="s">
        <v>286</v>
      </c>
      <c r="AS207" s="147">
        <v>244</v>
      </c>
      <c r="AT207" s="200">
        <v>6049757.2999999998</v>
      </c>
      <c r="AU207" s="200">
        <v>6049757.2999999998</v>
      </c>
      <c r="AV207" s="200">
        <v>0</v>
      </c>
      <c r="AW207" s="200">
        <v>0</v>
      </c>
      <c r="AX207" s="200">
        <v>0</v>
      </c>
      <c r="AY207" s="200">
        <v>0</v>
      </c>
      <c r="AZ207" s="141" t="s">
        <v>193</v>
      </c>
      <c r="BA207" s="276"/>
      <c r="BD207" s="275"/>
      <c r="BE207" s="249"/>
      <c r="BF207" s="250"/>
      <c r="BG207" s="250"/>
      <c r="BH207" s="251"/>
      <c r="BI207" s="251"/>
      <c r="BJ207" s="251"/>
      <c r="BK207" s="251"/>
      <c r="BL207" s="251"/>
      <c r="BM207" s="251"/>
      <c r="BN207" s="251"/>
      <c r="BO207" s="251"/>
      <c r="BP207" s="252"/>
      <c r="BQ207" s="13"/>
    </row>
    <row r="208" spans="1:69" s="253" customFormat="1" ht="409.5" hidden="1">
      <c r="A208" s="141">
        <v>602</v>
      </c>
      <c r="B208" s="45" t="s">
        <v>1001</v>
      </c>
      <c r="C208" s="142">
        <v>401000014</v>
      </c>
      <c r="D208" s="270" t="s">
        <v>1180</v>
      </c>
      <c r="E208" s="271" t="s">
        <v>1002</v>
      </c>
      <c r="F208" s="272"/>
      <c r="G208" s="272"/>
      <c r="H208" s="273" t="s">
        <v>71</v>
      </c>
      <c r="I208" s="272"/>
      <c r="J208" s="273">
        <v>16</v>
      </c>
      <c r="K208" s="273">
        <v>1</v>
      </c>
      <c r="L208" s="273" t="s">
        <v>1181</v>
      </c>
      <c r="M208" s="273"/>
      <c r="N208" s="273"/>
      <c r="O208" s="273"/>
      <c r="P208" s="274" t="s">
        <v>186</v>
      </c>
      <c r="Q208" s="274" t="s">
        <v>1183</v>
      </c>
      <c r="R208" s="273" t="s">
        <v>1097</v>
      </c>
      <c r="S208" s="273"/>
      <c r="T208" s="273" t="s">
        <v>94</v>
      </c>
      <c r="U208" s="273"/>
      <c r="V208" s="273" t="s">
        <v>1032</v>
      </c>
      <c r="W208" s="273" t="s">
        <v>95</v>
      </c>
      <c r="X208" s="273" t="s">
        <v>1098</v>
      </c>
      <c r="Y208" s="273"/>
      <c r="Z208" s="273"/>
      <c r="AA208" s="273"/>
      <c r="AB208" s="274" t="s">
        <v>1184</v>
      </c>
      <c r="AC208" s="274" t="s">
        <v>1050</v>
      </c>
      <c r="AD208" s="274"/>
      <c r="AE208" s="274"/>
      <c r="AF208" s="274"/>
      <c r="AG208" s="274"/>
      <c r="AH208" s="274"/>
      <c r="AI208" s="274"/>
      <c r="AJ208" s="274"/>
      <c r="AK208" s="274"/>
      <c r="AL208" s="274"/>
      <c r="AM208" s="274" t="s">
        <v>1185</v>
      </c>
      <c r="AN208" s="274" t="s">
        <v>1052</v>
      </c>
      <c r="AO208" s="147" t="s">
        <v>99</v>
      </c>
      <c r="AP208" s="147" t="s">
        <v>68</v>
      </c>
      <c r="AQ208" s="147" t="s">
        <v>1186</v>
      </c>
      <c r="AR208" s="148" t="s">
        <v>1187</v>
      </c>
      <c r="AS208" s="147">
        <v>244</v>
      </c>
      <c r="AT208" s="200">
        <v>5140000</v>
      </c>
      <c r="AU208" s="200">
        <v>4028360</v>
      </c>
      <c r="AV208" s="200">
        <v>0</v>
      </c>
      <c r="AW208" s="200">
        <v>0</v>
      </c>
      <c r="AX208" s="200">
        <v>0</v>
      </c>
      <c r="AY208" s="200">
        <v>0</v>
      </c>
      <c r="AZ208" s="141" t="s">
        <v>241</v>
      </c>
      <c r="BA208" s="276"/>
      <c r="BD208" s="275"/>
      <c r="BE208" s="249"/>
      <c r="BF208" s="250"/>
      <c r="BG208" s="250"/>
      <c r="BH208" s="251"/>
      <c r="BI208" s="251"/>
      <c r="BJ208" s="251"/>
      <c r="BK208" s="251"/>
      <c r="BL208" s="251"/>
      <c r="BM208" s="251"/>
      <c r="BN208" s="251"/>
      <c r="BO208" s="251"/>
      <c r="BP208" s="252"/>
      <c r="BQ208" s="13"/>
    </row>
    <row r="209" spans="1:69" s="253" customFormat="1" ht="409.5" hidden="1">
      <c r="A209" s="141">
        <v>602</v>
      </c>
      <c r="B209" s="45" t="s">
        <v>1001</v>
      </c>
      <c r="C209" s="142">
        <v>401000014</v>
      </c>
      <c r="D209" s="270" t="s">
        <v>1180</v>
      </c>
      <c r="E209" s="271" t="s">
        <v>1002</v>
      </c>
      <c r="F209" s="272"/>
      <c r="G209" s="272"/>
      <c r="H209" s="273" t="s">
        <v>71</v>
      </c>
      <c r="I209" s="272"/>
      <c r="J209" s="273">
        <v>16</v>
      </c>
      <c r="K209" s="273">
        <v>1</v>
      </c>
      <c r="L209" s="273" t="s">
        <v>1181</v>
      </c>
      <c r="M209" s="273"/>
      <c r="N209" s="273"/>
      <c r="O209" s="273"/>
      <c r="P209" s="274" t="s">
        <v>186</v>
      </c>
      <c r="Q209" s="274" t="s">
        <v>1188</v>
      </c>
      <c r="R209" s="273" t="s">
        <v>1189</v>
      </c>
      <c r="S209" s="273"/>
      <c r="T209" s="273" t="s">
        <v>71</v>
      </c>
      <c r="U209" s="273"/>
      <c r="V209" s="273">
        <v>9</v>
      </c>
      <c r="W209" s="273" t="s">
        <v>73</v>
      </c>
      <c r="X209" s="273" t="s">
        <v>1156</v>
      </c>
      <c r="Y209" s="273"/>
      <c r="Z209" s="273"/>
      <c r="AA209" s="273"/>
      <c r="AB209" s="274" t="s">
        <v>1190</v>
      </c>
      <c r="AC209" s="274" t="s">
        <v>1050</v>
      </c>
      <c r="AD209" s="274"/>
      <c r="AE209" s="274"/>
      <c r="AF209" s="274"/>
      <c r="AG209" s="274"/>
      <c r="AH209" s="274"/>
      <c r="AI209" s="274"/>
      <c r="AJ209" s="274"/>
      <c r="AK209" s="274"/>
      <c r="AL209" s="274"/>
      <c r="AM209" s="274" t="s">
        <v>1185</v>
      </c>
      <c r="AN209" s="274" t="s">
        <v>1052</v>
      </c>
      <c r="AO209" s="147" t="s">
        <v>99</v>
      </c>
      <c r="AP209" s="147" t="s">
        <v>68</v>
      </c>
      <c r="AQ209" s="147" t="s">
        <v>1191</v>
      </c>
      <c r="AR209" s="148" t="s">
        <v>1192</v>
      </c>
      <c r="AS209" s="147">
        <v>244</v>
      </c>
      <c r="AT209" s="200">
        <v>1285000</v>
      </c>
      <c r="AU209" s="200">
        <v>1007090</v>
      </c>
      <c r="AV209" s="200">
        <v>0</v>
      </c>
      <c r="AW209" s="200">
        <v>0</v>
      </c>
      <c r="AX209" s="200">
        <v>0</v>
      </c>
      <c r="AY209" s="200">
        <v>0</v>
      </c>
      <c r="AZ209" s="141" t="s">
        <v>1039</v>
      </c>
      <c r="BA209" s="276"/>
      <c r="BD209" s="275"/>
      <c r="BE209" s="249"/>
      <c r="BF209" s="250"/>
      <c r="BG209" s="250"/>
      <c r="BH209" s="251"/>
      <c r="BI209" s="251"/>
      <c r="BJ209" s="251"/>
      <c r="BK209" s="251"/>
      <c r="BL209" s="251"/>
      <c r="BM209" s="251"/>
      <c r="BN209" s="251"/>
      <c r="BO209" s="251"/>
      <c r="BP209" s="252"/>
      <c r="BQ209" s="13"/>
    </row>
    <row r="210" spans="1:69" s="253" customFormat="1" ht="408" hidden="1">
      <c r="A210" s="141">
        <v>602</v>
      </c>
      <c r="B210" s="45" t="s">
        <v>1001</v>
      </c>
      <c r="C210" s="142">
        <v>401000014</v>
      </c>
      <c r="D210" s="270" t="s">
        <v>1180</v>
      </c>
      <c r="E210" s="271" t="s">
        <v>1002</v>
      </c>
      <c r="F210" s="272"/>
      <c r="G210" s="272"/>
      <c r="H210" s="273" t="s">
        <v>71</v>
      </c>
      <c r="I210" s="272"/>
      <c r="J210" s="273">
        <v>16</v>
      </c>
      <c r="K210" s="273">
        <v>1</v>
      </c>
      <c r="L210" s="273" t="s">
        <v>1181</v>
      </c>
      <c r="M210" s="273"/>
      <c r="N210" s="273"/>
      <c r="O210" s="273"/>
      <c r="P210" s="274" t="s">
        <v>186</v>
      </c>
      <c r="Q210" s="274" t="s">
        <v>1193</v>
      </c>
      <c r="R210" s="273" t="s">
        <v>1067</v>
      </c>
      <c r="S210" s="273"/>
      <c r="T210" s="273" t="s">
        <v>94</v>
      </c>
      <c r="U210" s="273"/>
      <c r="V210" s="273" t="s">
        <v>1032</v>
      </c>
      <c r="W210" s="273" t="s">
        <v>95</v>
      </c>
      <c r="X210" s="273" t="s">
        <v>1146</v>
      </c>
      <c r="Y210" s="273"/>
      <c r="Z210" s="273"/>
      <c r="AA210" s="273"/>
      <c r="AB210" s="274" t="s">
        <v>1194</v>
      </c>
      <c r="AC210" s="274" t="s">
        <v>1050</v>
      </c>
      <c r="AD210" s="274"/>
      <c r="AE210" s="274"/>
      <c r="AF210" s="274"/>
      <c r="AG210" s="274"/>
      <c r="AH210" s="274"/>
      <c r="AI210" s="274"/>
      <c r="AJ210" s="274"/>
      <c r="AK210" s="274"/>
      <c r="AL210" s="274"/>
      <c r="AM210" s="274" t="s">
        <v>1185</v>
      </c>
      <c r="AN210" s="274" t="s">
        <v>1052</v>
      </c>
      <c r="AO210" s="147" t="s">
        <v>99</v>
      </c>
      <c r="AP210" s="147" t="s">
        <v>68</v>
      </c>
      <c r="AQ210" s="147" t="s">
        <v>1195</v>
      </c>
      <c r="AR210" s="148" t="s">
        <v>1196</v>
      </c>
      <c r="AS210" s="147">
        <v>244</v>
      </c>
      <c r="AT210" s="200">
        <v>2804990.61</v>
      </c>
      <c r="AU210" s="200">
        <v>2553883.9700000002</v>
      </c>
      <c r="AV210" s="200">
        <v>0</v>
      </c>
      <c r="AW210" s="200">
        <v>0</v>
      </c>
      <c r="AX210" s="200">
        <v>0</v>
      </c>
      <c r="AY210" s="200">
        <v>0</v>
      </c>
      <c r="AZ210" s="141" t="s">
        <v>241</v>
      </c>
      <c r="BA210" s="276"/>
      <c r="BD210" s="275"/>
      <c r="BE210" s="249"/>
      <c r="BF210" s="250"/>
      <c r="BG210" s="250"/>
      <c r="BH210" s="251"/>
      <c r="BI210" s="251"/>
      <c r="BJ210" s="251"/>
      <c r="BK210" s="251"/>
      <c r="BL210" s="251"/>
      <c r="BM210" s="251"/>
      <c r="BN210" s="251"/>
      <c r="BO210" s="251"/>
      <c r="BP210" s="252"/>
      <c r="BQ210" s="13"/>
    </row>
    <row r="211" spans="1:69" s="253" customFormat="1" ht="408" hidden="1">
      <c r="A211" s="141">
        <v>602</v>
      </c>
      <c r="B211" s="45" t="s">
        <v>1001</v>
      </c>
      <c r="C211" s="142">
        <v>401000014</v>
      </c>
      <c r="D211" s="270" t="s">
        <v>1180</v>
      </c>
      <c r="E211" s="271" t="s">
        <v>1002</v>
      </c>
      <c r="F211" s="272"/>
      <c r="G211" s="272"/>
      <c r="H211" s="273" t="s">
        <v>71</v>
      </c>
      <c r="I211" s="272"/>
      <c r="J211" s="273">
        <v>16</v>
      </c>
      <c r="K211" s="273">
        <v>1</v>
      </c>
      <c r="L211" s="273" t="s">
        <v>1181</v>
      </c>
      <c r="M211" s="273"/>
      <c r="N211" s="273"/>
      <c r="O211" s="273"/>
      <c r="P211" s="274" t="s">
        <v>186</v>
      </c>
      <c r="Q211" s="274" t="s">
        <v>1193</v>
      </c>
      <c r="R211" s="273" t="s">
        <v>1067</v>
      </c>
      <c r="S211" s="273"/>
      <c r="T211" s="273" t="s">
        <v>94</v>
      </c>
      <c r="U211" s="273"/>
      <c r="V211" s="273" t="s">
        <v>1032</v>
      </c>
      <c r="W211" s="273" t="s">
        <v>95</v>
      </c>
      <c r="X211" s="273" t="s">
        <v>1167</v>
      </c>
      <c r="Y211" s="273"/>
      <c r="Z211" s="273"/>
      <c r="AA211" s="273"/>
      <c r="AB211" s="274" t="s">
        <v>1194</v>
      </c>
      <c r="AC211" s="274" t="s">
        <v>1050</v>
      </c>
      <c r="AD211" s="274"/>
      <c r="AE211" s="274"/>
      <c r="AF211" s="274"/>
      <c r="AG211" s="274"/>
      <c r="AH211" s="274"/>
      <c r="AI211" s="274"/>
      <c r="AJ211" s="274"/>
      <c r="AK211" s="274"/>
      <c r="AL211" s="274"/>
      <c r="AM211" s="274" t="s">
        <v>1185</v>
      </c>
      <c r="AN211" s="274" t="s">
        <v>1052</v>
      </c>
      <c r="AO211" s="147" t="s">
        <v>99</v>
      </c>
      <c r="AP211" s="147" t="s">
        <v>68</v>
      </c>
      <c r="AQ211" s="147" t="s">
        <v>1197</v>
      </c>
      <c r="AR211" s="148" t="s">
        <v>1198</v>
      </c>
      <c r="AS211" s="147">
        <v>244</v>
      </c>
      <c r="AT211" s="200">
        <v>701247.65</v>
      </c>
      <c r="AU211" s="200">
        <v>638470.99</v>
      </c>
      <c r="AV211" s="200">
        <v>0</v>
      </c>
      <c r="AW211" s="200">
        <v>0</v>
      </c>
      <c r="AX211" s="200">
        <v>0</v>
      </c>
      <c r="AY211" s="200">
        <v>0</v>
      </c>
      <c r="AZ211" s="141" t="s">
        <v>1039</v>
      </c>
      <c r="BD211" s="275"/>
      <c r="BE211" s="249"/>
      <c r="BF211" s="250"/>
      <c r="BG211" s="250"/>
      <c r="BH211" s="251"/>
      <c r="BI211" s="251"/>
      <c r="BJ211" s="251"/>
      <c r="BK211" s="251"/>
      <c r="BL211" s="251"/>
      <c r="BM211" s="251"/>
      <c r="BN211" s="251"/>
      <c r="BO211" s="251"/>
      <c r="BP211" s="252"/>
      <c r="BQ211" s="13"/>
    </row>
    <row r="212" spans="1:69" s="253" customFormat="1" ht="144" hidden="1">
      <c r="A212" s="181">
        <v>602</v>
      </c>
      <c r="B212" s="181" t="s">
        <v>1001</v>
      </c>
      <c r="C212" s="187">
        <v>401000060</v>
      </c>
      <c r="D212" s="270" t="s">
        <v>1199</v>
      </c>
      <c r="E212" s="271" t="s">
        <v>1200</v>
      </c>
      <c r="F212" s="272"/>
      <c r="G212" s="272"/>
      <c r="H212" s="273" t="s">
        <v>1201</v>
      </c>
      <c r="I212" s="272"/>
      <c r="J212" s="273" t="s">
        <v>1202</v>
      </c>
      <c r="K212" s="273" t="s">
        <v>95</v>
      </c>
      <c r="L212" s="273" t="s">
        <v>1203</v>
      </c>
      <c r="M212" s="273"/>
      <c r="N212" s="273"/>
      <c r="O212" s="273"/>
      <c r="P212" s="274" t="s">
        <v>1204</v>
      </c>
      <c r="Q212" s="274" t="s">
        <v>74</v>
      </c>
      <c r="R212" s="273"/>
      <c r="S212" s="273"/>
      <c r="T212" s="273" t="s">
        <v>71</v>
      </c>
      <c r="U212" s="273"/>
      <c r="V212" s="273">
        <v>9</v>
      </c>
      <c r="W212" s="273" t="s">
        <v>73</v>
      </c>
      <c r="X212" s="273"/>
      <c r="Y212" s="273"/>
      <c r="Z212" s="273"/>
      <c r="AA212" s="273"/>
      <c r="AB212" s="274" t="s">
        <v>187</v>
      </c>
      <c r="AC212" s="274" t="s">
        <v>1016</v>
      </c>
      <c r="AD212" s="274"/>
      <c r="AE212" s="274"/>
      <c r="AF212" s="274"/>
      <c r="AG212" s="274"/>
      <c r="AH212" s="274"/>
      <c r="AI212" s="274"/>
      <c r="AJ212" s="274"/>
      <c r="AK212" s="274"/>
      <c r="AL212" s="274"/>
      <c r="AM212" s="274" t="s">
        <v>481</v>
      </c>
      <c r="AN212" s="274" t="s">
        <v>1205</v>
      </c>
      <c r="AO212" s="147" t="s">
        <v>430</v>
      </c>
      <c r="AP212" s="147" t="s">
        <v>948</v>
      </c>
      <c r="AQ212" s="147" t="s">
        <v>1206</v>
      </c>
      <c r="AR212" s="148" t="s">
        <v>1207</v>
      </c>
      <c r="AS212" s="147" t="s">
        <v>116</v>
      </c>
      <c r="AT212" s="200">
        <v>180000</v>
      </c>
      <c r="AU212" s="200">
        <v>180000</v>
      </c>
      <c r="AV212" s="200">
        <v>0</v>
      </c>
      <c r="AW212" s="200">
        <v>180000</v>
      </c>
      <c r="AX212" s="200">
        <v>180000</v>
      </c>
      <c r="AY212" s="200">
        <v>180000</v>
      </c>
      <c r="AZ212" s="141" t="s">
        <v>193</v>
      </c>
      <c r="BD212" s="275"/>
      <c r="BE212" s="249"/>
      <c r="BF212" s="250"/>
      <c r="BG212" s="250"/>
      <c r="BH212" s="251"/>
      <c r="BI212" s="251"/>
      <c r="BJ212" s="251"/>
      <c r="BK212" s="251"/>
      <c r="BL212" s="251"/>
      <c r="BM212" s="251"/>
      <c r="BN212" s="251"/>
      <c r="BO212" s="251"/>
      <c r="BP212" s="252"/>
      <c r="BQ212" s="13"/>
    </row>
    <row r="213" spans="1:69" s="253" customFormat="1" ht="153" hidden="1">
      <c r="A213" s="141">
        <v>602</v>
      </c>
      <c r="B213" s="45" t="s">
        <v>1001</v>
      </c>
      <c r="C213" s="142">
        <v>401000060</v>
      </c>
      <c r="D213" s="270" t="s">
        <v>1208</v>
      </c>
      <c r="E213" s="271" t="s">
        <v>1002</v>
      </c>
      <c r="F213" s="272"/>
      <c r="G213" s="272"/>
      <c r="H213" s="273" t="s">
        <v>1209</v>
      </c>
      <c r="I213" s="272"/>
      <c r="J213" s="273" t="s">
        <v>1210</v>
      </c>
      <c r="K213" s="273" t="s">
        <v>1211</v>
      </c>
      <c r="L213" s="273" t="s">
        <v>1212</v>
      </c>
      <c r="M213" s="273"/>
      <c r="N213" s="273"/>
      <c r="O213" s="273"/>
      <c r="P213" s="274" t="s">
        <v>186</v>
      </c>
      <c r="Q213" s="274" t="s">
        <v>74</v>
      </c>
      <c r="R213" s="273"/>
      <c r="S213" s="273"/>
      <c r="T213" s="273" t="s">
        <v>71</v>
      </c>
      <c r="U213" s="273"/>
      <c r="V213" s="273">
        <v>9</v>
      </c>
      <c r="W213" s="273" t="s">
        <v>73</v>
      </c>
      <c r="X213" s="273"/>
      <c r="Y213" s="273"/>
      <c r="Z213" s="273"/>
      <c r="AA213" s="273"/>
      <c r="AB213" s="274" t="s">
        <v>187</v>
      </c>
      <c r="AC213" s="274" t="s">
        <v>1016</v>
      </c>
      <c r="AD213" s="274"/>
      <c r="AE213" s="274"/>
      <c r="AF213" s="274"/>
      <c r="AG213" s="274"/>
      <c r="AH213" s="274"/>
      <c r="AI213" s="274"/>
      <c r="AJ213" s="274"/>
      <c r="AK213" s="274"/>
      <c r="AL213" s="274"/>
      <c r="AM213" s="274" t="s">
        <v>481</v>
      </c>
      <c r="AN213" s="274" t="s">
        <v>1205</v>
      </c>
      <c r="AO213" s="147" t="s">
        <v>430</v>
      </c>
      <c r="AP213" s="147" t="s">
        <v>948</v>
      </c>
      <c r="AQ213" s="147" t="s">
        <v>1213</v>
      </c>
      <c r="AR213" s="148" t="s">
        <v>1214</v>
      </c>
      <c r="AS213" s="147">
        <v>244</v>
      </c>
      <c r="AT213" s="200">
        <v>319320</v>
      </c>
      <c r="AU213" s="200">
        <v>151969.82</v>
      </c>
      <c r="AV213" s="200">
        <v>0</v>
      </c>
      <c r="AW213" s="200">
        <v>0</v>
      </c>
      <c r="AX213" s="200">
        <v>0</v>
      </c>
      <c r="AY213" s="200">
        <v>0</v>
      </c>
      <c r="AZ213" s="141" t="s">
        <v>193</v>
      </c>
      <c r="BD213" s="275"/>
      <c r="BE213" s="249"/>
      <c r="BF213" s="250"/>
      <c r="BG213" s="250"/>
      <c r="BH213" s="251"/>
      <c r="BI213" s="251"/>
      <c r="BJ213" s="251"/>
      <c r="BK213" s="251"/>
      <c r="BL213" s="251"/>
      <c r="BM213" s="251"/>
      <c r="BN213" s="251"/>
      <c r="BO213" s="251"/>
      <c r="BP213" s="252"/>
      <c r="BQ213" s="13"/>
    </row>
    <row r="214" spans="1:69" s="253" customFormat="1" ht="153" hidden="1">
      <c r="A214" s="141">
        <v>602</v>
      </c>
      <c r="B214" s="45" t="s">
        <v>1001</v>
      </c>
      <c r="C214" s="142">
        <v>401000060</v>
      </c>
      <c r="D214" s="270" t="s">
        <v>1208</v>
      </c>
      <c r="E214" s="271" t="s">
        <v>1002</v>
      </c>
      <c r="F214" s="272"/>
      <c r="G214" s="272"/>
      <c r="H214" s="273" t="s">
        <v>1209</v>
      </c>
      <c r="I214" s="272"/>
      <c r="J214" s="273" t="s">
        <v>1210</v>
      </c>
      <c r="K214" s="273" t="s">
        <v>1211</v>
      </c>
      <c r="L214" s="273" t="s">
        <v>1212</v>
      </c>
      <c r="M214" s="273"/>
      <c r="N214" s="273"/>
      <c r="O214" s="273"/>
      <c r="P214" s="274" t="s">
        <v>186</v>
      </c>
      <c r="Q214" s="274" t="s">
        <v>74</v>
      </c>
      <c r="R214" s="273"/>
      <c r="S214" s="273"/>
      <c r="T214" s="273" t="s">
        <v>71</v>
      </c>
      <c r="U214" s="273"/>
      <c r="V214" s="273">
        <v>9</v>
      </c>
      <c r="W214" s="273" t="s">
        <v>73</v>
      </c>
      <c r="X214" s="273"/>
      <c r="Y214" s="273"/>
      <c r="Z214" s="273"/>
      <c r="AA214" s="273"/>
      <c r="AB214" s="274" t="s">
        <v>187</v>
      </c>
      <c r="AC214" s="274" t="s">
        <v>1016</v>
      </c>
      <c r="AD214" s="280"/>
      <c r="AE214" s="274"/>
      <c r="AF214" s="274"/>
      <c r="AG214" s="274"/>
      <c r="AH214" s="274"/>
      <c r="AI214" s="274"/>
      <c r="AJ214" s="274"/>
      <c r="AK214" s="274"/>
      <c r="AL214" s="274"/>
      <c r="AM214" s="274" t="s">
        <v>1215</v>
      </c>
      <c r="AN214" s="274" t="s">
        <v>1216</v>
      </c>
      <c r="AO214" s="147" t="s">
        <v>430</v>
      </c>
      <c r="AP214" s="147" t="s">
        <v>948</v>
      </c>
      <c r="AQ214" s="147" t="s">
        <v>1217</v>
      </c>
      <c r="AR214" s="148" t="s">
        <v>1214</v>
      </c>
      <c r="AS214" s="147" t="s">
        <v>116</v>
      </c>
      <c r="AT214" s="200">
        <v>0</v>
      </c>
      <c r="AU214" s="200">
        <v>0</v>
      </c>
      <c r="AV214" s="200">
        <v>612000</v>
      </c>
      <c r="AW214" s="200">
        <v>612000</v>
      </c>
      <c r="AX214" s="200">
        <v>612000</v>
      </c>
      <c r="AY214" s="200">
        <v>612000</v>
      </c>
      <c r="AZ214" s="141" t="s">
        <v>193</v>
      </c>
      <c r="BD214" s="275"/>
      <c r="BE214" s="249"/>
      <c r="BF214" s="250"/>
      <c r="BG214" s="250"/>
      <c r="BH214" s="251"/>
      <c r="BI214" s="251"/>
      <c r="BJ214" s="251"/>
      <c r="BK214" s="251"/>
      <c r="BL214" s="251"/>
      <c r="BM214" s="251"/>
      <c r="BN214" s="251"/>
      <c r="BO214" s="251"/>
      <c r="BP214" s="252"/>
      <c r="BQ214" s="13"/>
    </row>
    <row r="215" spans="1:69" s="253" customFormat="1" ht="192" hidden="1">
      <c r="A215" s="181">
        <v>602</v>
      </c>
      <c r="B215" s="181" t="s">
        <v>1001</v>
      </c>
      <c r="C215" s="187">
        <v>402000001</v>
      </c>
      <c r="D215" s="270" t="s">
        <v>79</v>
      </c>
      <c r="E215" s="271" t="s">
        <v>1218</v>
      </c>
      <c r="F215" s="272"/>
      <c r="G215" s="272"/>
      <c r="H215" s="273" t="s">
        <v>1219</v>
      </c>
      <c r="I215" s="272"/>
      <c r="J215" s="273" t="s">
        <v>1220</v>
      </c>
      <c r="K215" s="273" t="s">
        <v>1221</v>
      </c>
      <c r="L215" s="273" t="s">
        <v>1222</v>
      </c>
      <c r="M215" s="273"/>
      <c r="N215" s="273"/>
      <c r="O215" s="273"/>
      <c r="P215" s="274" t="s">
        <v>1223</v>
      </c>
      <c r="Q215" s="274" t="s">
        <v>1224</v>
      </c>
      <c r="R215" s="273"/>
      <c r="S215" s="273"/>
      <c r="T215" s="273" t="s">
        <v>94</v>
      </c>
      <c r="U215" s="273"/>
      <c r="V215" s="273" t="s">
        <v>1225</v>
      </c>
      <c r="W215" s="273" t="s">
        <v>1226</v>
      </c>
      <c r="X215" s="273" t="s">
        <v>1227</v>
      </c>
      <c r="Y215" s="273"/>
      <c r="Z215" s="273"/>
      <c r="AA215" s="273"/>
      <c r="AB215" s="274" t="s">
        <v>1228</v>
      </c>
      <c r="AC215" s="52" t="s">
        <v>921</v>
      </c>
      <c r="AD215" s="52"/>
      <c r="AE215" s="52"/>
      <c r="AF215" s="52"/>
      <c r="AG215" s="52"/>
      <c r="AH215" s="52"/>
      <c r="AI215" s="52"/>
      <c r="AJ215" s="52"/>
      <c r="AK215" s="52"/>
      <c r="AL215" s="52"/>
      <c r="AM215" s="52" t="s">
        <v>131</v>
      </c>
      <c r="AN215" s="52" t="s">
        <v>135</v>
      </c>
      <c r="AO215" s="147" t="s">
        <v>99</v>
      </c>
      <c r="AP215" s="147" t="s">
        <v>68</v>
      </c>
      <c r="AQ215" s="147" t="s">
        <v>1229</v>
      </c>
      <c r="AR215" s="148" t="s">
        <v>111</v>
      </c>
      <c r="AS215" s="147">
        <v>122</v>
      </c>
      <c r="AT215" s="200">
        <v>1242717.5</v>
      </c>
      <c r="AU215" s="200">
        <v>1165311.4099999999</v>
      </c>
      <c r="AV215" s="200">
        <v>1222139.76</v>
      </c>
      <c r="AW215" s="200">
        <v>1183742.5</v>
      </c>
      <c r="AX215" s="200">
        <v>1183742.5</v>
      </c>
      <c r="AY215" s="200">
        <v>1183742.5</v>
      </c>
      <c r="AZ215" s="141" t="s">
        <v>193</v>
      </c>
      <c r="BD215" s="275"/>
      <c r="BE215" s="249"/>
      <c r="BF215" s="250"/>
      <c r="BG215" s="250"/>
      <c r="BH215" s="251"/>
      <c r="BI215" s="251"/>
      <c r="BJ215" s="251"/>
      <c r="BK215" s="251"/>
      <c r="BL215" s="251"/>
      <c r="BM215" s="251"/>
      <c r="BN215" s="251"/>
      <c r="BO215" s="251"/>
      <c r="BP215" s="252"/>
      <c r="BQ215" s="13"/>
    </row>
    <row r="216" spans="1:69" s="253" customFormat="1" ht="192" hidden="1">
      <c r="A216" s="181">
        <v>602</v>
      </c>
      <c r="B216" s="181" t="s">
        <v>1001</v>
      </c>
      <c r="C216" s="187">
        <v>402000001</v>
      </c>
      <c r="D216" s="270" t="s">
        <v>79</v>
      </c>
      <c r="E216" s="271" t="s">
        <v>1218</v>
      </c>
      <c r="F216" s="272"/>
      <c r="G216" s="272"/>
      <c r="H216" s="273" t="s">
        <v>1230</v>
      </c>
      <c r="I216" s="272"/>
      <c r="J216" s="273" t="s">
        <v>1231</v>
      </c>
      <c r="K216" s="273" t="s">
        <v>1232</v>
      </c>
      <c r="L216" s="273" t="s">
        <v>1222</v>
      </c>
      <c r="M216" s="273"/>
      <c r="N216" s="273"/>
      <c r="O216" s="273"/>
      <c r="P216" s="274" t="s">
        <v>1233</v>
      </c>
      <c r="Q216" s="274" t="s">
        <v>1234</v>
      </c>
      <c r="R216" s="273"/>
      <c r="S216" s="273"/>
      <c r="T216" s="273" t="s">
        <v>94</v>
      </c>
      <c r="U216" s="273"/>
      <c r="V216" s="273" t="s">
        <v>1225</v>
      </c>
      <c r="W216" s="273" t="s">
        <v>1235</v>
      </c>
      <c r="X216" s="273" t="s">
        <v>1227</v>
      </c>
      <c r="Y216" s="273"/>
      <c r="Z216" s="273"/>
      <c r="AA216" s="273"/>
      <c r="AB216" s="274" t="s">
        <v>1228</v>
      </c>
      <c r="AC216" s="52" t="s">
        <v>921</v>
      </c>
      <c r="AD216" s="52"/>
      <c r="AE216" s="52"/>
      <c r="AF216" s="52"/>
      <c r="AG216" s="52"/>
      <c r="AH216" s="52"/>
      <c r="AI216" s="52"/>
      <c r="AJ216" s="52"/>
      <c r="AK216" s="52"/>
      <c r="AL216" s="52"/>
      <c r="AM216" s="52" t="s">
        <v>131</v>
      </c>
      <c r="AN216" s="52" t="s">
        <v>135</v>
      </c>
      <c r="AO216" s="147" t="s">
        <v>99</v>
      </c>
      <c r="AP216" s="147" t="s">
        <v>68</v>
      </c>
      <c r="AQ216" s="147" t="s">
        <v>1229</v>
      </c>
      <c r="AR216" s="148" t="s">
        <v>111</v>
      </c>
      <c r="AS216" s="147">
        <v>129</v>
      </c>
      <c r="AT216" s="200">
        <v>351450.24</v>
      </c>
      <c r="AU216" s="200">
        <v>328709.53000000003</v>
      </c>
      <c r="AV216" s="200">
        <v>351450.24</v>
      </c>
      <c r="AW216" s="200">
        <v>351447.5</v>
      </c>
      <c r="AX216" s="200">
        <v>351447.5</v>
      </c>
      <c r="AY216" s="200">
        <v>351447.5</v>
      </c>
      <c r="AZ216" s="141" t="s">
        <v>193</v>
      </c>
      <c r="BD216" s="275"/>
      <c r="BE216" s="249"/>
      <c r="BF216" s="250"/>
      <c r="BG216" s="250"/>
      <c r="BH216" s="251"/>
      <c r="BI216" s="251"/>
      <c r="BJ216" s="251"/>
      <c r="BK216" s="251"/>
      <c r="BL216" s="251"/>
      <c r="BM216" s="251"/>
      <c r="BN216" s="251"/>
      <c r="BO216" s="251"/>
      <c r="BP216" s="252"/>
      <c r="BQ216" s="13"/>
    </row>
    <row r="217" spans="1:69" s="253" customFormat="1" ht="153" hidden="1">
      <c r="A217" s="181">
        <v>602</v>
      </c>
      <c r="B217" s="181" t="s">
        <v>1001</v>
      </c>
      <c r="C217" s="187">
        <v>402000001</v>
      </c>
      <c r="D217" s="270" t="s">
        <v>79</v>
      </c>
      <c r="E217" s="271" t="s">
        <v>185</v>
      </c>
      <c r="F217" s="272"/>
      <c r="G217" s="272"/>
      <c r="H217" s="273" t="s">
        <v>71</v>
      </c>
      <c r="I217" s="272"/>
      <c r="J217" s="273" t="s">
        <v>510</v>
      </c>
      <c r="K217" s="273" t="s">
        <v>1061</v>
      </c>
      <c r="L217" s="273" t="s">
        <v>1062</v>
      </c>
      <c r="M217" s="273"/>
      <c r="N217" s="273"/>
      <c r="O217" s="273"/>
      <c r="P217" s="274" t="s">
        <v>186</v>
      </c>
      <c r="Q217" s="274" t="s">
        <v>78</v>
      </c>
      <c r="R217" s="273"/>
      <c r="S217" s="273"/>
      <c r="T217" s="273">
        <v>3</v>
      </c>
      <c r="U217" s="273"/>
      <c r="V217" s="273" t="s">
        <v>948</v>
      </c>
      <c r="W217" s="273" t="s">
        <v>73</v>
      </c>
      <c r="X217" s="273" t="s">
        <v>71</v>
      </c>
      <c r="Y217" s="273"/>
      <c r="Z217" s="273"/>
      <c r="AA217" s="273"/>
      <c r="AB217" s="274" t="s">
        <v>187</v>
      </c>
      <c r="AC217" s="274" t="s">
        <v>1236</v>
      </c>
      <c r="AD217" s="274"/>
      <c r="AE217" s="274"/>
      <c r="AF217" s="274"/>
      <c r="AG217" s="274"/>
      <c r="AH217" s="274"/>
      <c r="AI217" s="274"/>
      <c r="AJ217" s="274"/>
      <c r="AK217" s="274"/>
      <c r="AL217" s="274"/>
      <c r="AM217" s="274" t="s">
        <v>1237</v>
      </c>
      <c r="AN217" s="274" t="s">
        <v>1216</v>
      </c>
      <c r="AO217" s="147" t="s">
        <v>99</v>
      </c>
      <c r="AP217" s="147" t="s">
        <v>68</v>
      </c>
      <c r="AQ217" s="147" t="s">
        <v>1229</v>
      </c>
      <c r="AR217" s="148" t="s">
        <v>111</v>
      </c>
      <c r="AS217" s="147" t="s">
        <v>227</v>
      </c>
      <c r="AT217" s="200">
        <v>0</v>
      </c>
      <c r="AU217" s="200">
        <v>0</v>
      </c>
      <c r="AV217" s="200">
        <v>0</v>
      </c>
      <c r="AW217" s="200">
        <v>1184730</v>
      </c>
      <c r="AX217" s="200">
        <v>1198510</v>
      </c>
      <c r="AY217" s="200">
        <v>1227730</v>
      </c>
      <c r="AZ217" s="141" t="s">
        <v>193</v>
      </c>
      <c r="BD217" s="275"/>
      <c r="BE217" s="249"/>
      <c r="BF217" s="250"/>
      <c r="BG217" s="250"/>
      <c r="BH217" s="251"/>
      <c r="BI217" s="251"/>
      <c r="BJ217" s="251"/>
      <c r="BK217" s="251"/>
      <c r="BL217" s="251"/>
      <c r="BM217" s="251"/>
      <c r="BN217" s="251"/>
      <c r="BO217" s="251"/>
      <c r="BP217" s="252"/>
      <c r="BQ217" s="13"/>
    </row>
    <row r="218" spans="1:69" s="253" customFormat="1" ht="153" hidden="1">
      <c r="A218" s="181">
        <v>602</v>
      </c>
      <c r="B218" s="181" t="s">
        <v>1001</v>
      </c>
      <c r="C218" s="187">
        <v>402000001</v>
      </c>
      <c r="D218" s="270" t="s">
        <v>79</v>
      </c>
      <c r="E218" s="271" t="s">
        <v>185</v>
      </c>
      <c r="F218" s="272"/>
      <c r="G218" s="272"/>
      <c r="H218" s="273" t="s">
        <v>71</v>
      </c>
      <c r="I218" s="272"/>
      <c r="J218" s="273" t="s">
        <v>510</v>
      </c>
      <c r="K218" s="273" t="s">
        <v>1061</v>
      </c>
      <c r="L218" s="273" t="s">
        <v>1062</v>
      </c>
      <c r="M218" s="273"/>
      <c r="N218" s="273"/>
      <c r="O218" s="273"/>
      <c r="P218" s="274" t="s">
        <v>186</v>
      </c>
      <c r="Q218" s="274" t="s">
        <v>78</v>
      </c>
      <c r="R218" s="273"/>
      <c r="S218" s="273"/>
      <c r="T218" s="273">
        <v>3</v>
      </c>
      <c r="U218" s="273"/>
      <c r="V218" s="273" t="s">
        <v>948</v>
      </c>
      <c r="W218" s="273" t="s">
        <v>73</v>
      </c>
      <c r="X218" s="273" t="s">
        <v>71</v>
      </c>
      <c r="Y218" s="273"/>
      <c r="Z218" s="273"/>
      <c r="AA218" s="273"/>
      <c r="AB218" s="274" t="s">
        <v>187</v>
      </c>
      <c r="AC218" s="274" t="s">
        <v>1236</v>
      </c>
      <c r="AD218" s="274"/>
      <c r="AE218" s="274"/>
      <c r="AF218" s="274"/>
      <c r="AG218" s="274"/>
      <c r="AH218" s="274"/>
      <c r="AI218" s="274"/>
      <c r="AJ218" s="274"/>
      <c r="AK218" s="274"/>
      <c r="AL218" s="274"/>
      <c r="AM218" s="274" t="s">
        <v>1237</v>
      </c>
      <c r="AN218" s="274" t="s">
        <v>1216</v>
      </c>
      <c r="AO218" s="147" t="s">
        <v>99</v>
      </c>
      <c r="AP218" s="147" t="s">
        <v>68</v>
      </c>
      <c r="AQ218" s="147" t="s">
        <v>1229</v>
      </c>
      <c r="AR218" s="148" t="s">
        <v>111</v>
      </c>
      <c r="AS218" s="147">
        <v>244</v>
      </c>
      <c r="AT218" s="200">
        <v>10109243.68</v>
      </c>
      <c r="AU218" s="200">
        <v>9816039.7899999991</v>
      </c>
      <c r="AV218" s="200">
        <v>9878938.2799999993</v>
      </c>
      <c r="AW218" s="200">
        <v>9355364.6899999995</v>
      </c>
      <c r="AX218" s="200">
        <v>9521324</v>
      </c>
      <c r="AY218" s="200">
        <v>9521324</v>
      </c>
      <c r="AZ218" s="141" t="s">
        <v>193</v>
      </c>
      <c r="BD218" s="275"/>
      <c r="BE218" s="249"/>
      <c r="BF218" s="250"/>
      <c r="BG218" s="250"/>
      <c r="BH218" s="251"/>
      <c r="BI218" s="251"/>
      <c r="BJ218" s="251"/>
      <c r="BK218" s="251"/>
      <c r="BL218" s="251"/>
      <c r="BM218" s="251"/>
      <c r="BN218" s="251"/>
      <c r="BO218" s="251"/>
      <c r="BP218" s="252"/>
      <c r="BQ218" s="13"/>
    </row>
    <row r="219" spans="1:69" s="253" customFormat="1" ht="153" hidden="1">
      <c r="A219" s="181">
        <v>602</v>
      </c>
      <c r="B219" s="181" t="s">
        <v>1001</v>
      </c>
      <c r="C219" s="187">
        <v>402000001</v>
      </c>
      <c r="D219" s="270" t="s">
        <v>79</v>
      </c>
      <c r="E219" s="271" t="s">
        <v>185</v>
      </c>
      <c r="F219" s="272"/>
      <c r="G219" s="272"/>
      <c r="H219" s="273" t="s">
        <v>71</v>
      </c>
      <c r="I219" s="272"/>
      <c r="J219" s="273" t="s">
        <v>510</v>
      </c>
      <c r="K219" s="273" t="s">
        <v>1061</v>
      </c>
      <c r="L219" s="273" t="s">
        <v>1062</v>
      </c>
      <c r="M219" s="273"/>
      <c r="N219" s="273"/>
      <c r="O219" s="273"/>
      <c r="P219" s="274" t="s">
        <v>186</v>
      </c>
      <c r="Q219" s="274" t="s">
        <v>78</v>
      </c>
      <c r="R219" s="273"/>
      <c r="S219" s="273"/>
      <c r="T219" s="273">
        <v>3</v>
      </c>
      <c r="U219" s="273"/>
      <c r="V219" s="273" t="s">
        <v>948</v>
      </c>
      <c r="W219" s="273" t="s">
        <v>73</v>
      </c>
      <c r="X219" s="273" t="s">
        <v>71</v>
      </c>
      <c r="Y219" s="273"/>
      <c r="Z219" s="273"/>
      <c r="AA219" s="273"/>
      <c r="AB219" s="274" t="s">
        <v>187</v>
      </c>
      <c r="AC219" s="274" t="s">
        <v>1236</v>
      </c>
      <c r="AD219" s="274"/>
      <c r="AE219" s="274"/>
      <c r="AF219" s="274"/>
      <c r="AG219" s="274"/>
      <c r="AH219" s="274"/>
      <c r="AI219" s="274"/>
      <c r="AJ219" s="274"/>
      <c r="AK219" s="274"/>
      <c r="AL219" s="274"/>
      <c r="AM219" s="274" t="s">
        <v>1237</v>
      </c>
      <c r="AN219" s="274" t="s">
        <v>1216</v>
      </c>
      <c r="AO219" s="147" t="s">
        <v>99</v>
      </c>
      <c r="AP219" s="147" t="s">
        <v>68</v>
      </c>
      <c r="AQ219" s="147" t="s">
        <v>1229</v>
      </c>
      <c r="AR219" s="148" t="s">
        <v>111</v>
      </c>
      <c r="AS219" s="147">
        <v>244</v>
      </c>
      <c r="AT219" s="200">
        <v>0</v>
      </c>
      <c r="AU219" s="200">
        <v>0</v>
      </c>
      <c r="AV219" s="200">
        <v>62540</v>
      </c>
      <c r="AW219" s="200">
        <v>0</v>
      </c>
      <c r="AX219" s="200">
        <v>0</v>
      </c>
      <c r="AY219" s="200">
        <v>0</v>
      </c>
      <c r="AZ219" s="141" t="s">
        <v>1015</v>
      </c>
      <c r="BD219" s="275"/>
      <c r="BE219" s="249"/>
      <c r="BF219" s="250"/>
      <c r="BG219" s="250"/>
      <c r="BH219" s="251"/>
      <c r="BI219" s="251"/>
      <c r="BJ219" s="251"/>
      <c r="BK219" s="251"/>
      <c r="BL219" s="251"/>
      <c r="BM219" s="251"/>
      <c r="BN219" s="251"/>
      <c r="BO219" s="251"/>
      <c r="BP219" s="252"/>
      <c r="BQ219" s="13"/>
    </row>
    <row r="220" spans="1:69" s="253" customFormat="1" ht="252" hidden="1">
      <c r="A220" s="181">
        <v>602</v>
      </c>
      <c r="B220" s="181" t="s">
        <v>1001</v>
      </c>
      <c r="C220" s="187">
        <v>402000001</v>
      </c>
      <c r="D220" s="270" t="s">
        <v>79</v>
      </c>
      <c r="E220" s="271" t="s">
        <v>185</v>
      </c>
      <c r="F220" s="272"/>
      <c r="G220" s="272"/>
      <c r="H220" s="273" t="s">
        <v>71</v>
      </c>
      <c r="I220" s="272"/>
      <c r="J220" s="273" t="s">
        <v>510</v>
      </c>
      <c r="K220" s="273" t="s">
        <v>1061</v>
      </c>
      <c r="L220" s="273" t="s">
        <v>1062</v>
      </c>
      <c r="M220" s="273"/>
      <c r="N220" s="273"/>
      <c r="O220" s="273"/>
      <c r="P220" s="274" t="s">
        <v>186</v>
      </c>
      <c r="Q220" s="274" t="s">
        <v>78</v>
      </c>
      <c r="R220" s="273"/>
      <c r="S220" s="273"/>
      <c r="T220" s="273">
        <v>3</v>
      </c>
      <c r="U220" s="273"/>
      <c r="V220" s="273" t="s">
        <v>948</v>
      </c>
      <c r="W220" s="273" t="s">
        <v>73</v>
      </c>
      <c r="X220" s="273" t="s">
        <v>71</v>
      </c>
      <c r="Y220" s="273"/>
      <c r="Z220" s="273"/>
      <c r="AA220" s="273"/>
      <c r="AB220" s="274" t="s">
        <v>187</v>
      </c>
      <c r="AC220" s="274" t="s">
        <v>1238</v>
      </c>
      <c r="AD220" s="274"/>
      <c r="AE220" s="274"/>
      <c r="AF220" s="274"/>
      <c r="AG220" s="274"/>
      <c r="AH220" s="274"/>
      <c r="AI220" s="274"/>
      <c r="AJ220" s="274" t="s">
        <v>1239</v>
      </c>
      <c r="AK220" s="274"/>
      <c r="AL220" s="274"/>
      <c r="AM220" s="274"/>
      <c r="AN220" s="274" t="s">
        <v>1240</v>
      </c>
      <c r="AO220" s="147" t="s">
        <v>99</v>
      </c>
      <c r="AP220" s="147" t="s">
        <v>68</v>
      </c>
      <c r="AQ220" s="147" t="s">
        <v>1229</v>
      </c>
      <c r="AR220" s="148" t="s">
        <v>111</v>
      </c>
      <c r="AS220" s="147">
        <v>831</v>
      </c>
      <c r="AT220" s="200">
        <v>125000</v>
      </c>
      <c r="AU220" s="200">
        <v>125000</v>
      </c>
      <c r="AV220" s="200">
        <v>35000</v>
      </c>
      <c r="AW220" s="200">
        <v>0</v>
      </c>
      <c r="AX220" s="200">
        <v>0</v>
      </c>
      <c r="AY220" s="200">
        <v>0</v>
      </c>
      <c r="AZ220" s="141" t="s">
        <v>193</v>
      </c>
      <c r="BD220" s="275"/>
      <c r="BE220" s="249"/>
      <c r="BF220" s="250"/>
      <c r="BG220" s="250"/>
      <c r="BH220" s="251"/>
      <c r="BI220" s="251"/>
      <c r="BJ220" s="251"/>
      <c r="BK220" s="251"/>
      <c r="BL220" s="251"/>
      <c r="BM220" s="251"/>
      <c r="BN220" s="251"/>
      <c r="BO220" s="251"/>
      <c r="BP220" s="252"/>
      <c r="BQ220" s="13"/>
    </row>
    <row r="221" spans="1:69" s="253" customFormat="1" ht="153" hidden="1">
      <c r="A221" s="181">
        <v>602</v>
      </c>
      <c r="B221" s="181" t="s">
        <v>1001</v>
      </c>
      <c r="C221" s="187">
        <v>402000001</v>
      </c>
      <c r="D221" s="270" t="s">
        <v>79</v>
      </c>
      <c r="E221" s="271" t="s">
        <v>185</v>
      </c>
      <c r="F221" s="272"/>
      <c r="G221" s="272"/>
      <c r="H221" s="273" t="s">
        <v>71</v>
      </c>
      <c r="I221" s="272"/>
      <c r="J221" s="273" t="s">
        <v>510</v>
      </c>
      <c r="K221" s="273" t="s">
        <v>1061</v>
      </c>
      <c r="L221" s="273" t="s">
        <v>1062</v>
      </c>
      <c r="M221" s="273"/>
      <c r="N221" s="273"/>
      <c r="O221" s="273"/>
      <c r="P221" s="274" t="s">
        <v>186</v>
      </c>
      <c r="Q221" s="274" t="s">
        <v>78</v>
      </c>
      <c r="R221" s="273"/>
      <c r="S221" s="273"/>
      <c r="T221" s="273">
        <v>3</v>
      </c>
      <c r="U221" s="273"/>
      <c r="V221" s="273" t="s">
        <v>948</v>
      </c>
      <c r="W221" s="273" t="s">
        <v>73</v>
      </c>
      <c r="X221" s="273" t="s">
        <v>71</v>
      </c>
      <c r="Y221" s="273"/>
      <c r="Z221" s="273"/>
      <c r="AA221" s="273"/>
      <c r="AB221" s="274" t="s">
        <v>187</v>
      </c>
      <c r="AC221" s="274" t="s">
        <v>1241</v>
      </c>
      <c r="AD221" s="274"/>
      <c r="AE221" s="274"/>
      <c r="AF221" s="274"/>
      <c r="AG221" s="274"/>
      <c r="AH221" s="274"/>
      <c r="AI221" s="274"/>
      <c r="AJ221" s="274"/>
      <c r="AK221" s="274"/>
      <c r="AL221" s="274"/>
      <c r="AM221" s="274" t="s">
        <v>250</v>
      </c>
      <c r="AN221" s="274" t="s">
        <v>1242</v>
      </c>
      <c r="AO221" s="147" t="s">
        <v>99</v>
      </c>
      <c r="AP221" s="147" t="s">
        <v>68</v>
      </c>
      <c r="AQ221" s="147" t="s">
        <v>1229</v>
      </c>
      <c r="AR221" s="148" t="s">
        <v>111</v>
      </c>
      <c r="AS221" s="147">
        <v>851</v>
      </c>
      <c r="AT221" s="200">
        <v>64491</v>
      </c>
      <c r="AU221" s="200">
        <v>64491</v>
      </c>
      <c r="AV221" s="200">
        <v>64602</v>
      </c>
      <c r="AW221" s="200">
        <v>63924</v>
      </c>
      <c r="AX221" s="200">
        <v>63924</v>
      </c>
      <c r="AY221" s="200">
        <v>63924</v>
      </c>
      <c r="AZ221" s="141" t="s">
        <v>193</v>
      </c>
      <c r="BD221" s="275"/>
      <c r="BE221" s="249"/>
      <c r="BF221" s="250"/>
      <c r="BG221" s="250"/>
      <c r="BH221" s="251"/>
      <c r="BI221" s="251"/>
      <c r="BJ221" s="251"/>
      <c r="BK221" s="251"/>
      <c r="BL221" s="251"/>
      <c r="BM221" s="251"/>
      <c r="BN221" s="251"/>
      <c r="BO221" s="251"/>
      <c r="BP221" s="252"/>
      <c r="BQ221" s="13"/>
    </row>
    <row r="222" spans="1:69" s="253" customFormat="1" ht="153" hidden="1">
      <c r="A222" s="181">
        <v>602</v>
      </c>
      <c r="B222" s="181" t="s">
        <v>1001</v>
      </c>
      <c r="C222" s="187">
        <v>402000001</v>
      </c>
      <c r="D222" s="270" t="s">
        <v>79</v>
      </c>
      <c r="E222" s="271" t="s">
        <v>185</v>
      </c>
      <c r="F222" s="272"/>
      <c r="G222" s="272"/>
      <c r="H222" s="273" t="s">
        <v>71</v>
      </c>
      <c r="I222" s="272"/>
      <c r="J222" s="273" t="s">
        <v>510</v>
      </c>
      <c r="K222" s="273" t="s">
        <v>1061</v>
      </c>
      <c r="L222" s="273" t="s">
        <v>1062</v>
      </c>
      <c r="M222" s="273"/>
      <c r="N222" s="273"/>
      <c r="O222" s="273"/>
      <c r="P222" s="274" t="s">
        <v>186</v>
      </c>
      <c r="Q222" s="274" t="s">
        <v>78</v>
      </c>
      <c r="R222" s="273"/>
      <c r="S222" s="273"/>
      <c r="T222" s="273">
        <v>3</v>
      </c>
      <c r="U222" s="273"/>
      <c r="V222" s="273" t="s">
        <v>948</v>
      </c>
      <c r="W222" s="273" t="s">
        <v>73</v>
      </c>
      <c r="X222" s="273" t="s">
        <v>71</v>
      </c>
      <c r="Y222" s="273"/>
      <c r="Z222" s="273"/>
      <c r="AA222" s="273"/>
      <c r="AB222" s="274" t="s">
        <v>187</v>
      </c>
      <c r="AC222" s="274" t="s">
        <v>1243</v>
      </c>
      <c r="AD222" s="274"/>
      <c r="AE222" s="274"/>
      <c r="AF222" s="274"/>
      <c r="AG222" s="274"/>
      <c r="AH222" s="274"/>
      <c r="AI222" s="274"/>
      <c r="AJ222" s="274"/>
      <c r="AK222" s="274"/>
      <c r="AL222" s="274"/>
      <c r="AM222" s="274" t="s">
        <v>1244</v>
      </c>
      <c r="AN222" s="274" t="s">
        <v>1052</v>
      </c>
      <c r="AO222" s="147" t="s">
        <v>99</v>
      </c>
      <c r="AP222" s="147" t="s">
        <v>68</v>
      </c>
      <c r="AQ222" s="147" t="s">
        <v>1229</v>
      </c>
      <c r="AR222" s="148" t="s">
        <v>111</v>
      </c>
      <c r="AS222" s="147">
        <v>852</v>
      </c>
      <c r="AT222" s="200">
        <v>5368.5</v>
      </c>
      <c r="AU222" s="200">
        <v>5368.5</v>
      </c>
      <c r="AV222" s="200">
        <v>6048</v>
      </c>
      <c r="AW222" s="200">
        <v>6048</v>
      </c>
      <c r="AX222" s="200">
        <v>6048</v>
      </c>
      <c r="AY222" s="200">
        <v>6048</v>
      </c>
      <c r="AZ222" s="141" t="s">
        <v>193</v>
      </c>
      <c r="BD222" s="275"/>
      <c r="BE222" s="249"/>
      <c r="BF222" s="250"/>
      <c r="BG222" s="250"/>
      <c r="BH222" s="251"/>
      <c r="BI222" s="251"/>
      <c r="BJ222" s="251"/>
      <c r="BK222" s="251"/>
      <c r="BL222" s="251"/>
      <c r="BM222" s="251"/>
      <c r="BN222" s="251"/>
      <c r="BO222" s="251"/>
      <c r="BP222" s="252"/>
      <c r="BQ222" s="13"/>
    </row>
    <row r="223" spans="1:69" s="253" customFormat="1" ht="192" hidden="1">
      <c r="A223" s="141">
        <v>602</v>
      </c>
      <c r="B223" s="45" t="s">
        <v>1001</v>
      </c>
      <c r="C223" s="142">
        <v>402000001</v>
      </c>
      <c r="D223" s="270" t="s">
        <v>79</v>
      </c>
      <c r="E223" s="271" t="s">
        <v>1245</v>
      </c>
      <c r="F223" s="272"/>
      <c r="G223" s="272"/>
      <c r="H223" s="273" t="s">
        <v>1246</v>
      </c>
      <c r="I223" s="272"/>
      <c r="J223" s="273" t="s">
        <v>1247</v>
      </c>
      <c r="K223" s="273" t="s">
        <v>1248</v>
      </c>
      <c r="L223" s="273" t="s">
        <v>1249</v>
      </c>
      <c r="M223" s="273"/>
      <c r="N223" s="273"/>
      <c r="O223" s="273"/>
      <c r="P223" s="274" t="s">
        <v>1250</v>
      </c>
      <c r="Q223" s="274" t="s">
        <v>1251</v>
      </c>
      <c r="R223" s="273"/>
      <c r="S223" s="273"/>
      <c r="T223" s="273" t="s">
        <v>94</v>
      </c>
      <c r="U223" s="273"/>
      <c r="V223" s="273" t="s">
        <v>1252</v>
      </c>
      <c r="W223" s="273" t="s">
        <v>95</v>
      </c>
      <c r="X223" s="273"/>
      <c r="Y223" s="273"/>
      <c r="Z223" s="273"/>
      <c r="AA223" s="273"/>
      <c r="AB223" s="274" t="s">
        <v>1228</v>
      </c>
      <c r="AC223" s="274" t="s">
        <v>1236</v>
      </c>
      <c r="AD223" s="274"/>
      <c r="AE223" s="274"/>
      <c r="AF223" s="274"/>
      <c r="AG223" s="274"/>
      <c r="AH223" s="274"/>
      <c r="AI223" s="274"/>
      <c r="AJ223" s="274"/>
      <c r="AK223" s="274"/>
      <c r="AL223" s="274"/>
      <c r="AM223" s="274" t="s">
        <v>1253</v>
      </c>
      <c r="AN223" s="274" t="s">
        <v>1216</v>
      </c>
      <c r="AO223" s="147" t="s">
        <v>99</v>
      </c>
      <c r="AP223" s="147" t="s">
        <v>68</v>
      </c>
      <c r="AQ223" s="147" t="s">
        <v>1254</v>
      </c>
      <c r="AR223" s="148" t="s">
        <v>121</v>
      </c>
      <c r="AS223" s="147">
        <v>129</v>
      </c>
      <c r="AT223" s="200">
        <v>14802419.73</v>
      </c>
      <c r="AU223" s="200">
        <v>14802419.73</v>
      </c>
      <c r="AV223" s="200">
        <v>17108496.739999998</v>
      </c>
      <c r="AW223" s="200">
        <v>17116205</v>
      </c>
      <c r="AX223" s="200">
        <v>17116205</v>
      </c>
      <c r="AY223" s="200">
        <v>17116205</v>
      </c>
      <c r="AZ223" s="141" t="s">
        <v>193</v>
      </c>
      <c r="BD223" s="275"/>
      <c r="BE223" s="249"/>
      <c r="BF223" s="250"/>
      <c r="BG223" s="250"/>
      <c r="BH223" s="251"/>
      <c r="BI223" s="251"/>
      <c r="BJ223" s="251"/>
      <c r="BK223" s="251"/>
      <c r="BL223" s="251"/>
      <c r="BM223" s="251"/>
      <c r="BN223" s="251"/>
      <c r="BO223" s="251"/>
      <c r="BP223" s="252"/>
      <c r="BQ223" s="13"/>
    </row>
    <row r="224" spans="1:69" s="253" customFormat="1" ht="165.75" hidden="1">
      <c r="A224" s="141">
        <v>602</v>
      </c>
      <c r="B224" s="45" t="s">
        <v>1001</v>
      </c>
      <c r="C224" s="142">
        <v>402000001</v>
      </c>
      <c r="D224" s="270" t="s">
        <v>79</v>
      </c>
      <c r="E224" s="271" t="s">
        <v>1255</v>
      </c>
      <c r="F224" s="272"/>
      <c r="G224" s="272"/>
      <c r="H224" s="273">
        <v>7</v>
      </c>
      <c r="I224" s="272"/>
      <c r="J224" s="273">
        <v>26</v>
      </c>
      <c r="K224" s="273"/>
      <c r="L224" s="273"/>
      <c r="M224" s="273"/>
      <c r="N224" s="273"/>
      <c r="O224" s="273"/>
      <c r="P224" s="274" t="s">
        <v>218</v>
      </c>
      <c r="Q224" s="274" t="s">
        <v>1256</v>
      </c>
      <c r="R224" s="273"/>
      <c r="S224" s="273"/>
      <c r="T224" s="273"/>
      <c r="U224" s="273"/>
      <c r="V224" s="273" t="s">
        <v>68</v>
      </c>
      <c r="W224" s="273" t="s">
        <v>69</v>
      </c>
      <c r="X224" s="273"/>
      <c r="Y224" s="273"/>
      <c r="Z224" s="273"/>
      <c r="AA224" s="273"/>
      <c r="AB224" s="274" t="s">
        <v>220</v>
      </c>
      <c r="AC224" s="52" t="s">
        <v>1257</v>
      </c>
      <c r="AD224" s="52"/>
      <c r="AE224" s="52"/>
      <c r="AF224" s="52"/>
      <c r="AG224" s="52"/>
      <c r="AH224" s="52"/>
      <c r="AI224" s="52"/>
      <c r="AJ224" s="73"/>
      <c r="AK224" s="52"/>
      <c r="AL224" s="52"/>
      <c r="AM224" s="74" t="s">
        <v>173</v>
      </c>
      <c r="AN224" s="52" t="s">
        <v>174</v>
      </c>
      <c r="AO224" s="147" t="s">
        <v>99</v>
      </c>
      <c r="AP224" s="147" t="s">
        <v>68</v>
      </c>
      <c r="AQ224" s="147" t="s">
        <v>1258</v>
      </c>
      <c r="AR224" s="148" t="s">
        <v>101</v>
      </c>
      <c r="AS224" s="147">
        <v>129</v>
      </c>
      <c r="AT224" s="200">
        <v>50971.56</v>
      </c>
      <c r="AU224" s="200">
        <v>50971.56</v>
      </c>
      <c r="AV224" s="200">
        <v>0</v>
      </c>
      <c r="AW224" s="200">
        <v>0</v>
      </c>
      <c r="AX224" s="200">
        <v>0</v>
      </c>
      <c r="AY224" s="200">
        <v>0</v>
      </c>
      <c r="AZ224" s="141" t="s">
        <v>193</v>
      </c>
      <c r="BD224" s="275"/>
      <c r="BE224" s="249"/>
      <c r="BF224" s="250"/>
      <c r="BG224" s="250"/>
      <c r="BH224" s="251"/>
      <c r="BI224" s="251"/>
      <c r="BJ224" s="251"/>
      <c r="BK224" s="251"/>
      <c r="BL224" s="251"/>
      <c r="BM224" s="251"/>
      <c r="BN224" s="251"/>
      <c r="BO224" s="251"/>
      <c r="BP224" s="252"/>
      <c r="BQ224" s="13"/>
    </row>
    <row r="225" spans="1:256" s="253" customFormat="1" ht="153" hidden="1">
      <c r="A225" s="141">
        <v>602</v>
      </c>
      <c r="B225" s="45" t="s">
        <v>1001</v>
      </c>
      <c r="C225" s="142">
        <v>402000001</v>
      </c>
      <c r="D225" s="270" t="s">
        <v>79</v>
      </c>
      <c r="E225" s="271" t="s">
        <v>185</v>
      </c>
      <c r="F225" s="272"/>
      <c r="G225" s="272"/>
      <c r="H225" s="273">
        <v>3</v>
      </c>
      <c r="I225" s="272"/>
      <c r="J225" s="273" t="s">
        <v>1259</v>
      </c>
      <c r="K225" s="273">
        <v>1</v>
      </c>
      <c r="L225" s="273">
        <v>3</v>
      </c>
      <c r="M225" s="273"/>
      <c r="N225" s="273"/>
      <c r="O225" s="273"/>
      <c r="P225" s="274" t="s">
        <v>186</v>
      </c>
      <c r="Q225" s="274" t="s">
        <v>1260</v>
      </c>
      <c r="R225" s="273"/>
      <c r="S225" s="273"/>
      <c r="T225" s="273">
        <v>3</v>
      </c>
      <c r="U225" s="273"/>
      <c r="V225" s="273" t="s">
        <v>1261</v>
      </c>
      <c r="W225" s="273" t="s">
        <v>73</v>
      </c>
      <c r="X225" s="273"/>
      <c r="Y225" s="273"/>
      <c r="Z225" s="273"/>
      <c r="AA225" s="273"/>
      <c r="AB225" s="274" t="s">
        <v>187</v>
      </c>
      <c r="AC225" s="274" t="s">
        <v>1243</v>
      </c>
      <c r="AD225" s="274"/>
      <c r="AE225" s="274"/>
      <c r="AF225" s="274"/>
      <c r="AG225" s="274"/>
      <c r="AH225" s="274"/>
      <c r="AI225" s="274"/>
      <c r="AJ225" s="274"/>
      <c r="AK225" s="274"/>
      <c r="AL225" s="274"/>
      <c r="AM225" s="274" t="s">
        <v>1262</v>
      </c>
      <c r="AN225" s="274" t="s">
        <v>1052</v>
      </c>
      <c r="AO225" s="147" t="s">
        <v>99</v>
      </c>
      <c r="AP225" s="147" t="s">
        <v>68</v>
      </c>
      <c r="AQ225" s="147" t="s">
        <v>1263</v>
      </c>
      <c r="AR225" s="148" t="s">
        <v>104</v>
      </c>
      <c r="AS225" s="147">
        <v>831</v>
      </c>
      <c r="AT225" s="200">
        <v>1233806.8999999999</v>
      </c>
      <c r="AU225" s="200">
        <v>1233806.8999999999</v>
      </c>
      <c r="AV225" s="200">
        <v>324815.24</v>
      </c>
      <c r="AW225" s="200">
        <v>0</v>
      </c>
      <c r="AX225" s="200">
        <v>0</v>
      </c>
      <c r="AY225" s="200">
        <v>0</v>
      </c>
      <c r="AZ225" s="141" t="s">
        <v>193</v>
      </c>
      <c r="BD225" s="275"/>
      <c r="BE225" s="249"/>
      <c r="BF225" s="250"/>
      <c r="BG225" s="250"/>
      <c r="BH225" s="251"/>
      <c r="BI225" s="251"/>
      <c r="BJ225" s="251"/>
      <c r="BK225" s="251"/>
      <c r="BL225" s="251"/>
      <c r="BM225" s="251"/>
      <c r="BN225" s="251"/>
      <c r="BO225" s="251"/>
      <c r="BP225" s="252"/>
      <c r="BQ225" s="13"/>
    </row>
    <row r="226" spans="1:256" s="253" customFormat="1" ht="153" hidden="1">
      <c r="A226" s="141">
        <v>602</v>
      </c>
      <c r="B226" s="45" t="s">
        <v>1001</v>
      </c>
      <c r="C226" s="142">
        <v>402000001</v>
      </c>
      <c r="D226" s="270" t="s">
        <v>79</v>
      </c>
      <c r="E226" s="271" t="s">
        <v>185</v>
      </c>
      <c r="F226" s="272"/>
      <c r="G226" s="272"/>
      <c r="H226" s="273" t="s">
        <v>71</v>
      </c>
      <c r="I226" s="272"/>
      <c r="J226" s="273" t="s">
        <v>510</v>
      </c>
      <c r="K226" s="273" t="s">
        <v>1061</v>
      </c>
      <c r="L226" s="273" t="s">
        <v>1062</v>
      </c>
      <c r="M226" s="273"/>
      <c r="N226" s="273"/>
      <c r="O226" s="273"/>
      <c r="P226" s="274" t="s">
        <v>186</v>
      </c>
      <c r="Q226" s="274" t="s">
        <v>78</v>
      </c>
      <c r="R226" s="273"/>
      <c r="S226" s="273"/>
      <c r="T226" s="273">
        <v>3</v>
      </c>
      <c r="U226" s="273"/>
      <c r="V226" s="273" t="s">
        <v>948</v>
      </c>
      <c r="W226" s="273" t="s">
        <v>73</v>
      </c>
      <c r="X226" s="273">
        <v>15</v>
      </c>
      <c r="Y226" s="273"/>
      <c r="Z226" s="273"/>
      <c r="AA226" s="273"/>
      <c r="AB226" s="274" t="s">
        <v>187</v>
      </c>
      <c r="AC226" s="274" t="s">
        <v>1241</v>
      </c>
      <c r="AD226" s="274"/>
      <c r="AE226" s="274"/>
      <c r="AF226" s="274"/>
      <c r="AG226" s="274"/>
      <c r="AH226" s="274"/>
      <c r="AI226" s="274"/>
      <c r="AJ226" s="274"/>
      <c r="AK226" s="274"/>
      <c r="AL226" s="274"/>
      <c r="AM226" s="274" t="s">
        <v>250</v>
      </c>
      <c r="AN226" s="274" t="s">
        <v>1242</v>
      </c>
      <c r="AO226" s="147" t="s">
        <v>99</v>
      </c>
      <c r="AP226" s="147" t="s">
        <v>68</v>
      </c>
      <c r="AQ226" s="147" t="s">
        <v>952</v>
      </c>
      <c r="AR226" s="148" t="s">
        <v>953</v>
      </c>
      <c r="AS226" s="147">
        <v>831</v>
      </c>
      <c r="AT226" s="200">
        <v>100000</v>
      </c>
      <c r="AU226" s="200">
        <v>0</v>
      </c>
      <c r="AV226" s="200">
        <v>300000</v>
      </c>
      <c r="AW226" s="200">
        <v>0</v>
      </c>
      <c r="AX226" s="200">
        <v>0</v>
      </c>
      <c r="AY226" s="200">
        <v>0</v>
      </c>
      <c r="AZ226" s="141" t="s">
        <v>193</v>
      </c>
      <c r="BD226" s="275"/>
      <c r="BE226" s="249"/>
      <c r="BF226" s="250"/>
      <c r="BG226" s="250"/>
      <c r="BH226" s="251"/>
      <c r="BI226" s="251"/>
      <c r="BJ226" s="251"/>
      <c r="BK226" s="251"/>
      <c r="BL226" s="251"/>
      <c r="BM226" s="251"/>
      <c r="BN226" s="251"/>
      <c r="BO226" s="251"/>
      <c r="BP226" s="252"/>
      <c r="BQ226" s="13"/>
    </row>
    <row r="227" spans="1:256" s="253" customFormat="1" ht="252" hidden="1">
      <c r="A227" s="141">
        <v>602</v>
      </c>
      <c r="B227" s="45" t="s">
        <v>1001</v>
      </c>
      <c r="C227" s="142">
        <v>402000001</v>
      </c>
      <c r="D227" s="270" t="s">
        <v>79</v>
      </c>
      <c r="E227" s="271" t="s">
        <v>185</v>
      </c>
      <c r="F227" s="272"/>
      <c r="G227" s="272"/>
      <c r="H227" s="273" t="s">
        <v>71</v>
      </c>
      <c r="I227" s="272"/>
      <c r="J227" s="273" t="s">
        <v>510</v>
      </c>
      <c r="K227" s="273" t="s">
        <v>1061</v>
      </c>
      <c r="L227" s="273" t="s">
        <v>1062</v>
      </c>
      <c r="M227" s="273"/>
      <c r="N227" s="273"/>
      <c r="O227" s="273"/>
      <c r="P227" s="274" t="s">
        <v>186</v>
      </c>
      <c r="Q227" s="274" t="s">
        <v>78</v>
      </c>
      <c r="R227" s="273"/>
      <c r="S227" s="273"/>
      <c r="T227" s="273">
        <v>3</v>
      </c>
      <c r="U227" s="273"/>
      <c r="V227" s="273" t="s">
        <v>948</v>
      </c>
      <c r="W227" s="273" t="s">
        <v>73</v>
      </c>
      <c r="X227" s="273" t="s">
        <v>71</v>
      </c>
      <c r="Y227" s="273"/>
      <c r="Z227" s="273"/>
      <c r="AA227" s="273"/>
      <c r="AB227" s="274" t="s">
        <v>187</v>
      </c>
      <c r="AC227" s="274" t="s">
        <v>1264</v>
      </c>
      <c r="AD227" s="274"/>
      <c r="AE227" s="274"/>
      <c r="AF227" s="274"/>
      <c r="AG227" s="274"/>
      <c r="AH227" s="274"/>
      <c r="AI227" s="274"/>
      <c r="AJ227" s="274" t="s">
        <v>1239</v>
      </c>
      <c r="AK227" s="274"/>
      <c r="AL227" s="274"/>
      <c r="AM227" s="274"/>
      <c r="AN227" s="274" t="s">
        <v>1265</v>
      </c>
      <c r="AO227" s="147" t="s">
        <v>99</v>
      </c>
      <c r="AP227" s="147" t="s">
        <v>68</v>
      </c>
      <c r="AQ227" s="147" t="s">
        <v>952</v>
      </c>
      <c r="AR227" s="148" t="s">
        <v>953</v>
      </c>
      <c r="AS227" s="147" t="s">
        <v>116</v>
      </c>
      <c r="AT227" s="200">
        <v>68316.38</v>
      </c>
      <c r="AU227" s="200">
        <v>0</v>
      </c>
      <c r="AV227" s="200">
        <v>780000</v>
      </c>
      <c r="AW227" s="200">
        <v>0</v>
      </c>
      <c r="AX227" s="200">
        <v>0</v>
      </c>
      <c r="AY227" s="200">
        <v>0</v>
      </c>
      <c r="AZ227" s="141" t="s">
        <v>193</v>
      </c>
      <c r="BD227" s="275"/>
      <c r="BE227" s="249"/>
      <c r="BF227" s="250"/>
      <c r="BG227" s="250"/>
      <c r="BH227" s="251"/>
      <c r="BI227" s="251"/>
      <c r="BJ227" s="251"/>
      <c r="BK227" s="251"/>
      <c r="BL227" s="251"/>
      <c r="BM227" s="251"/>
      <c r="BN227" s="251"/>
      <c r="BO227" s="251"/>
      <c r="BP227" s="252"/>
      <c r="BQ227" s="13"/>
    </row>
    <row r="228" spans="1:256" s="253" customFormat="1" ht="153" hidden="1">
      <c r="A228" s="141">
        <v>602</v>
      </c>
      <c r="B228" s="45" t="s">
        <v>1001</v>
      </c>
      <c r="C228" s="142">
        <v>402000001</v>
      </c>
      <c r="D228" s="270" t="s">
        <v>79</v>
      </c>
      <c r="E228" s="271" t="s">
        <v>185</v>
      </c>
      <c r="F228" s="272"/>
      <c r="G228" s="272"/>
      <c r="H228" s="273" t="s">
        <v>71</v>
      </c>
      <c r="I228" s="272"/>
      <c r="J228" s="273" t="s">
        <v>510</v>
      </c>
      <c r="K228" s="273" t="s">
        <v>1061</v>
      </c>
      <c r="L228" s="273" t="s">
        <v>1062</v>
      </c>
      <c r="M228" s="273"/>
      <c r="N228" s="273"/>
      <c r="O228" s="273"/>
      <c r="P228" s="274" t="s">
        <v>186</v>
      </c>
      <c r="Q228" s="274" t="s">
        <v>78</v>
      </c>
      <c r="R228" s="273"/>
      <c r="S228" s="273"/>
      <c r="T228" s="273">
        <v>3</v>
      </c>
      <c r="U228" s="273"/>
      <c r="V228" s="273" t="s">
        <v>948</v>
      </c>
      <c r="W228" s="273" t="s">
        <v>73</v>
      </c>
      <c r="X228" s="273" t="s">
        <v>71</v>
      </c>
      <c r="Y228" s="273"/>
      <c r="Z228" s="273"/>
      <c r="AA228" s="273"/>
      <c r="AB228" s="274" t="s">
        <v>187</v>
      </c>
      <c r="AC228" s="274" t="s">
        <v>1003</v>
      </c>
      <c r="AD228" s="274"/>
      <c r="AE228" s="274"/>
      <c r="AF228" s="274"/>
      <c r="AG228" s="274"/>
      <c r="AH228" s="274"/>
      <c r="AI228" s="274"/>
      <c r="AJ228" s="274"/>
      <c r="AK228" s="274"/>
      <c r="AL228" s="274"/>
      <c r="AM228" s="274" t="s">
        <v>1004</v>
      </c>
      <c r="AN228" s="274" t="s">
        <v>1005</v>
      </c>
      <c r="AO228" s="147" t="s">
        <v>99</v>
      </c>
      <c r="AP228" s="147" t="s">
        <v>68</v>
      </c>
      <c r="AQ228" s="147" t="s">
        <v>952</v>
      </c>
      <c r="AR228" s="148" t="s">
        <v>953</v>
      </c>
      <c r="AS228" s="147" t="s">
        <v>116</v>
      </c>
      <c r="AT228" s="200">
        <v>0</v>
      </c>
      <c r="AU228" s="200">
        <v>0</v>
      </c>
      <c r="AV228" s="200">
        <v>68316.38</v>
      </c>
      <c r="AW228" s="200">
        <v>0</v>
      </c>
      <c r="AX228" s="200">
        <v>0</v>
      </c>
      <c r="AY228" s="200">
        <v>0</v>
      </c>
      <c r="AZ228" s="141" t="s">
        <v>1015</v>
      </c>
      <c r="BD228" s="275"/>
      <c r="BE228" s="249"/>
      <c r="BF228" s="250"/>
      <c r="BG228" s="250"/>
      <c r="BH228" s="251"/>
      <c r="BI228" s="251"/>
      <c r="BJ228" s="251"/>
      <c r="BK228" s="251"/>
      <c r="BL228" s="251"/>
      <c r="BM228" s="251"/>
      <c r="BN228" s="251"/>
      <c r="BO228" s="251"/>
      <c r="BP228" s="252"/>
      <c r="BQ228" s="13"/>
    </row>
    <row r="229" spans="1:256" s="253" customFormat="1" ht="165.75" hidden="1">
      <c r="A229" s="141">
        <v>602</v>
      </c>
      <c r="B229" s="45" t="s">
        <v>1001</v>
      </c>
      <c r="C229" s="142">
        <v>402000001</v>
      </c>
      <c r="D229" s="154" t="s">
        <v>79</v>
      </c>
      <c r="E229" s="271" t="s">
        <v>1255</v>
      </c>
      <c r="F229" s="272"/>
      <c r="G229" s="272"/>
      <c r="H229" s="273">
        <v>7</v>
      </c>
      <c r="I229" s="272"/>
      <c r="J229" s="273">
        <v>26</v>
      </c>
      <c r="K229" s="273"/>
      <c r="L229" s="273"/>
      <c r="M229" s="273"/>
      <c r="N229" s="273"/>
      <c r="O229" s="273"/>
      <c r="P229" s="274" t="s">
        <v>218</v>
      </c>
      <c r="Q229" s="274" t="s">
        <v>1256</v>
      </c>
      <c r="R229" s="273"/>
      <c r="S229" s="273"/>
      <c r="T229" s="273"/>
      <c r="U229" s="273"/>
      <c r="V229" s="273">
        <v>13</v>
      </c>
      <c r="W229" s="273" t="s">
        <v>69</v>
      </c>
      <c r="X229" s="273"/>
      <c r="Y229" s="273"/>
      <c r="Z229" s="273"/>
      <c r="AA229" s="273"/>
      <c r="AB229" s="274" t="s">
        <v>220</v>
      </c>
      <c r="AC229" s="52" t="s">
        <v>1266</v>
      </c>
      <c r="AD229" s="52"/>
      <c r="AE229" s="52"/>
      <c r="AF229" s="52"/>
      <c r="AG229" s="52"/>
      <c r="AH229" s="52"/>
      <c r="AI229" s="52"/>
      <c r="AJ229" s="73"/>
      <c r="AK229" s="52"/>
      <c r="AL229" s="52"/>
      <c r="AM229" s="74" t="s">
        <v>173</v>
      </c>
      <c r="AN229" s="52" t="s">
        <v>174</v>
      </c>
      <c r="AO229" s="147" t="s">
        <v>99</v>
      </c>
      <c r="AP229" s="147" t="s">
        <v>68</v>
      </c>
      <c r="AQ229" s="147" t="s">
        <v>1258</v>
      </c>
      <c r="AR229" s="148" t="s">
        <v>101</v>
      </c>
      <c r="AS229" s="147" t="s">
        <v>115</v>
      </c>
      <c r="AT229" s="200">
        <v>168780</v>
      </c>
      <c r="AU229" s="200">
        <v>168780</v>
      </c>
      <c r="AV229" s="200">
        <v>0</v>
      </c>
      <c r="AW229" s="200">
        <v>0</v>
      </c>
      <c r="AX229" s="200">
        <v>0</v>
      </c>
      <c r="AY229" s="200">
        <v>0</v>
      </c>
      <c r="AZ229" s="191" t="s">
        <v>193</v>
      </c>
      <c r="BD229" s="275"/>
      <c r="BE229" s="249"/>
      <c r="BF229" s="250"/>
      <c r="BG229" s="250"/>
      <c r="BH229" s="251"/>
      <c r="BI229" s="251"/>
      <c r="BJ229" s="251"/>
      <c r="BK229" s="251"/>
      <c r="BL229" s="251"/>
      <c r="BM229" s="251"/>
      <c r="BN229" s="251"/>
      <c r="BO229" s="251"/>
      <c r="BP229" s="252"/>
      <c r="BQ229" s="13"/>
    </row>
    <row r="230" spans="1:256" s="253" customFormat="1" ht="318.75" hidden="1">
      <c r="A230" s="141">
        <v>602</v>
      </c>
      <c r="B230" s="45" t="s">
        <v>1001</v>
      </c>
      <c r="C230" s="142">
        <v>402000002</v>
      </c>
      <c r="D230" s="270" t="s">
        <v>91</v>
      </c>
      <c r="E230" s="271" t="s">
        <v>1245</v>
      </c>
      <c r="F230" s="272"/>
      <c r="G230" s="272"/>
      <c r="H230" s="273" t="s">
        <v>1267</v>
      </c>
      <c r="I230" s="272"/>
      <c r="J230" s="273" t="s">
        <v>1268</v>
      </c>
      <c r="K230" s="273" t="s">
        <v>1269</v>
      </c>
      <c r="L230" s="273" t="s">
        <v>1249</v>
      </c>
      <c r="M230" s="273"/>
      <c r="N230" s="273"/>
      <c r="O230" s="273"/>
      <c r="P230" s="274" t="s">
        <v>1270</v>
      </c>
      <c r="Q230" s="274" t="s">
        <v>1251</v>
      </c>
      <c r="R230" s="273"/>
      <c r="S230" s="273"/>
      <c r="T230" s="273" t="s">
        <v>94</v>
      </c>
      <c r="U230" s="273"/>
      <c r="V230" s="273" t="s">
        <v>1271</v>
      </c>
      <c r="W230" s="273" t="s">
        <v>95</v>
      </c>
      <c r="X230" s="273"/>
      <c r="Y230" s="273"/>
      <c r="Z230" s="273"/>
      <c r="AA230" s="273"/>
      <c r="AB230" s="274" t="s">
        <v>1272</v>
      </c>
      <c r="AC230" s="72" t="s">
        <v>160</v>
      </c>
      <c r="AD230" s="72"/>
      <c r="AE230" s="72"/>
      <c r="AF230" s="72"/>
      <c r="AG230" s="72"/>
      <c r="AH230" s="72"/>
      <c r="AI230" s="72"/>
      <c r="AJ230" s="72" t="s">
        <v>161</v>
      </c>
      <c r="AK230" s="72"/>
      <c r="AL230" s="72"/>
      <c r="AM230" s="72"/>
      <c r="AN230" s="72" t="s">
        <v>162</v>
      </c>
      <c r="AO230" s="147" t="s">
        <v>99</v>
      </c>
      <c r="AP230" s="147" t="s">
        <v>68</v>
      </c>
      <c r="AQ230" s="147" t="s">
        <v>1254</v>
      </c>
      <c r="AR230" s="148" t="s">
        <v>121</v>
      </c>
      <c r="AS230" s="147">
        <v>121</v>
      </c>
      <c r="AT230" s="200">
        <v>49838760.32</v>
      </c>
      <c r="AU230" s="200">
        <v>49838758.649999999</v>
      </c>
      <c r="AV230" s="200">
        <v>56650677.5</v>
      </c>
      <c r="AW230" s="200">
        <v>56676185</v>
      </c>
      <c r="AX230" s="200">
        <v>56676185</v>
      </c>
      <c r="AY230" s="200">
        <v>56676185</v>
      </c>
      <c r="AZ230" s="191" t="s">
        <v>193</v>
      </c>
      <c r="BD230" s="275"/>
      <c r="BE230" s="249"/>
      <c r="BF230" s="250"/>
      <c r="BG230" s="250"/>
      <c r="BH230" s="251"/>
      <c r="BI230" s="251"/>
      <c r="BJ230" s="251"/>
      <c r="BK230" s="251"/>
      <c r="BL230" s="251"/>
      <c r="BM230" s="251"/>
      <c r="BN230" s="251"/>
      <c r="BO230" s="251"/>
      <c r="BP230" s="252"/>
      <c r="BQ230" s="13"/>
    </row>
    <row r="231" spans="1:256" s="253" customFormat="1" ht="144" hidden="1">
      <c r="A231" s="141">
        <v>602</v>
      </c>
      <c r="B231" s="45" t="s">
        <v>1001</v>
      </c>
      <c r="C231" s="142">
        <v>401000003</v>
      </c>
      <c r="D231" s="270" t="s">
        <v>184</v>
      </c>
      <c r="E231" s="271" t="s">
        <v>1002</v>
      </c>
      <c r="F231" s="272"/>
      <c r="G231" s="272"/>
      <c r="H231" s="273" t="s">
        <v>71</v>
      </c>
      <c r="I231" s="272"/>
      <c r="J231" s="273">
        <v>16</v>
      </c>
      <c r="K231" s="273">
        <v>1</v>
      </c>
      <c r="L231" s="273" t="s">
        <v>71</v>
      </c>
      <c r="M231" s="273"/>
      <c r="N231" s="273"/>
      <c r="O231" s="273"/>
      <c r="P231" s="274" t="s">
        <v>186</v>
      </c>
      <c r="Q231" s="274" t="s">
        <v>74</v>
      </c>
      <c r="R231" s="273"/>
      <c r="S231" s="273"/>
      <c r="T231" s="273" t="s">
        <v>71</v>
      </c>
      <c r="U231" s="273"/>
      <c r="V231" s="273">
        <v>9</v>
      </c>
      <c r="W231" s="273" t="s">
        <v>73</v>
      </c>
      <c r="X231" s="273"/>
      <c r="Y231" s="273"/>
      <c r="Z231" s="273"/>
      <c r="AA231" s="273"/>
      <c r="AB231" s="274" t="s">
        <v>187</v>
      </c>
      <c r="AC231" s="274" t="s">
        <v>1003</v>
      </c>
      <c r="AD231" s="274"/>
      <c r="AE231" s="274"/>
      <c r="AF231" s="274"/>
      <c r="AG231" s="274"/>
      <c r="AH231" s="274"/>
      <c r="AI231" s="274"/>
      <c r="AJ231" s="274"/>
      <c r="AK231" s="274"/>
      <c r="AL231" s="274"/>
      <c r="AM231" s="274" t="s">
        <v>1004</v>
      </c>
      <c r="AN231" s="274" t="s">
        <v>1005</v>
      </c>
      <c r="AO231" s="147" t="s">
        <v>208</v>
      </c>
      <c r="AP231" s="147" t="s">
        <v>99</v>
      </c>
      <c r="AQ231" s="147" t="s">
        <v>1273</v>
      </c>
      <c r="AR231" s="148" t="s">
        <v>1274</v>
      </c>
      <c r="AS231" s="147" t="s">
        <v>116</v>
      </c>
      <c r="AT231" s="200">
        <v>0</v>
      </c>
      <c r="AU231" s="200">
        <v>0</v>
      </c>
      <c r="AV231" s="200">
        <v>856304</v>
      </c>
      <c r="AW231" s="200">
        <v>0</v>
      </c>
      <c r="AX231" s="200">
        <v>0</v>
      </c>
      <c r="AY231" s="200">
        <v>0</v>
      </c>
      <c r="AZ231" s="191" t="s">
        <v>193</v>
      </c>
      <c r="BD231" s="275"/>
      <c r="BE231" s="249"/>
      <c r="BF231" s="250"/>
      <c r="BG231" s="250"/>
      <c r="BH231" s="251"/>
      <c r="BI231" s="251"/>
      <c r="BJ231" s="251"/>
      <c r="BK231" s="251"/>
      <c r="BL231" s="251"/>
      <c r="BM231" s="251"/>
      <c r="BN231" s="251"/>
      <c r="BO231" s="251"/>
      <c r="BP231" s="252"/>
      <c r="BQ231" s="13"/>
    </row>
    <row r="232" spans="1:256" s="253" customFormat="1" ht="165.75" hidden="1">
      <c r="A232" s="141">
        <v>602</v>
      </c>
      <c r="B232" s="45" t="s">
        <v>1001</v>
      </c>
      <c r="C232" s="142">
        <v>401000003</v>
      </c>
      <c r="D232" s="270" t="s">
        <v>184</v>
      </c>
      <c r="E232" s="271" t="s">
        <v>1002</v>
      </c>
      <c r="F232" s="272"/>
      <c r="G232" s="272"/>
      <c r="H232" s="273" t="s">
        <v>71</v>
      </c>
      <c r="I232" s="272"/>
      <c r="J232" s="273">
        <v>16</v>
      </c>
      <c r="K232" s="273">
        <v>1</v>
      </c>
      <c r="L232" s="273" t="s">
        <v>71</v>
      </c>
      <c r="M232" s="273"/>
      <c r="N232" s="273"/>
      <c r="O232" s="273"/>
      <c r="P232" s="274" t="s">
        <v>186</v>
      </c>
      <c r="Q232" s="274" t="s">
        <v>74</v>
      </c>
      <c r="R232" s="273"/>
      <c r="S232" s="273"/>
      <c r="T232" s="273" t="s">
        <v>71</v>
      </c>
      <c r="U232" s="273"/>
      <c r="V232" s="273">
        <v>9</v>
      </c>
      <c r="W232" s="273" t="s">
        <v>73</v>
      </c>
      <c r="X232" s="273"/>
      <c r="Y232" s="273"/>
      <c r="Z232" s="273"/>
      <c r="AA232" s="273"/>
      <c r="AB232" s="274" t="s">
        <v>187</v>
      </c>
      <c r="AC232" s="274" t="s">
        <v>1003</v>
      </c>
      <c r="AD232" s="274"/>
      <c r="AE232" s="274"/>
      <c r="AF232" s="274"/>
      <c r="AG232" s="274"/>
      <c r="AH232" s="274"/>
      <c r="AI232" s="274"/>
      <c r="AJ232" s="274"/>
      <c r="AK232" s="274"/>
      <c r="AL232" s="274"/>
      <c r="AM232" s="274" t="s">
        <v>1004</v>
      </c>
      <c r="AN232" s="274" t="s">
        <v>1005</v>
      </c>
      <c r="AO232" s="147" t="s">
        <v>208</v>
      </c>
      <c r="AP232" s="147" t="s">
        <v>99</v>
      </c>
      <c r="AQ232" s="147" t="s">
        <v>780</v>
      </c>
      <c r="AR232" s="148" t="s">
        <v>1275</v>
      </c>
      <c r="AS232" s="147" t="s">
        <v>116</v>
      </c>
      <c r="AT232" s="200">
        <v>0</v>
      </c>
      <c r="AU232" s="200">
        <v>0</v>
      </c>
      <c r="AV232" s="200">
        <v>0</v>
      </c>
      <c r="AW232" s="200">
        <v>4227426.67</v>
      </c>
      <c r="AX232" s="200">
        <v>0</v>
      </c>
      <c r="AY232" s="200">
        <v>0</v>
      </c>
      <c r="AZ232" s="191" t="s">
        <v>193</v>
      </c>
      <c r="BD232" s="275"/>
      <c r="BE232" s="249"/>
      <c r="BF232" s="250"/>
      <c r="BG232" s="250"/>
      <c r="BH232" s="251"/>
      <c r="BI232" s="251"/>
      <c r="BJ232" s="251"/>
      <c r="BK232" s="251"/>
      <c r="BL232" s="251"/>
      <c r="BM232" s="251"/>
      <c r="BN232" s="251"/>
      <c r="BO232" s="251"/>
      <c r="BP232" s="252"/>
      <c r="BQ232" s="13"/>
    </row>
    <row r="233" spans="1:256" ht="14.25">
      <c r="A233" s="141" t="s">
        <v>1276</v>
      </c>
      <c r="B233" s="157"/>
      <c r="C233" s="158"/>
      <c r="D233" s="159" t="s">
        <v>98</v>
      </c>
      <c r="E233" s="160"/>
      <c r="F233" s="161"/>
      <c r="G233" s="161"/>
      <c r="H233" s="161"/>
      <c r="I233" s="161"/>
      <c r="J233" s="161"/>
      <c r="K233" s="161"/>
      <c r="L233" s="161"/>
      <c r="M233" s="161"/>
      <c r="N233" s="161"/>
      <c r="O233" s="161"/>
      <c r="P233" s="162"/>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3"/>
      <c r="AR233" s="157"/>
      <c r="AS233" s="157"/>
      <c r="AT233" s="56">
        <v>414115117.13999999</v>
      </c>
      <c r="AU233" s="56">
        <v>297324363.30999994</v>
      </c>
      <c r="AV233" s="56">
        <v>157335612.52999997</v>
      </c>
      <c r="AW233" s="56">
        <v>129672442.67</v>
      </c>
      <c r="AX233" s="56">
        <v>104087816</v>
      </c>
      <c r="AY233" s="56">
        <v>104117036</v>
      </c>
      <c r="AZ233" s="164"/>
      <c r="BA233" s="165"/>
      <c r="BB233" s="166"/>
      <c r="BC233" s="166"/>
      <c r="BD233" s="167"/>
      <c r="BE233" s="167"/>
      <c r="BF233" s="167"/>
      <c r="BG233" s="167"/>
      <c r="BH233" s="167"/>
      <c r="BI233" s="167"/>
      <c r="BJ233" s="167"/>
      <c r="BK233" s="167"/>
      <c r="BL233" s="168"/>
      <c r="BM233" s="169"/>
      <c r="BN233" s="170"/>
      <c r="BO233" s="170"/>
      <c r="BP233" s="170"/>
      <c r="BQ233" s="170"/>
      <c r="BR233" s="170"/>
      <c r="BS233" s="170"/>
      <c r="BT233" s="170"/>
      <c r="BU233" s="170"/>
      <c r="BV233" s="170"/>
      <c r="BW233" s="170"/>
      <c r="BX233" s="170"/>
      <c r="BY233" s="170"/>
      <c r="BZ233" s="170"/>
      <c r="CA233" s="170"/>
      <c r="CB233" s="170"/>
      <c r="CC233" s="170"/>
      <c r="CD233" s="170"/>
      <c r="CE233" s="170"/>
      <c r="CF233" s="170"/>
      <c r="CG233" s="170"/>
      <c r="CH233" s="170"/>
      <c r="CI233" s="170"/>
      <c r="CJ233" s="170"/>
      <c r="CK233" s="170"/>
      <c r="CL233" s="170"/>
      <c r="CM233" s="170"/>
      <c r="CN233" s="170"/>
      <c r="CO233" s="170"/>
      <c r="CP233" s="170"/>
      <c r="CQ233" s="170"/>
      <c r="CR233" s="170"/>
      <c r="CS233" s="170"/>
      <c r="CT233" s="170"/>
      <c r="CU233" s="170"/>
      <c r="CV233" s="170"/>
      <c r="CW233" s="170"/>
      <c r="CX233" s="170"/>
      <c r="CY233" s="170"/>
      <c r="CZ233" s="170"/>
      <c r="DA233" s="170"/>
      <c r="DB233" s="170"/>
      <c r="DC233" s="170"/>
      <c r="DD233" s="170"/>
      <c r="DE233" s="170"/>
      <c r="DF233" s="170"/>
      <c r="DG233" s="170"/>
      <c r="DH233" s="170"/>
      <c r="DI233" s="170"/>
      <c r="DJ233" s="170"/>
      <c r="DK233" s="170"/>
      <c r="DL233" s="170"/>
      <c r="DM233" s="170"/>
      <c r="DN233" s="170"/>
      <c r="DO233" s="170"/>
      <c r="DP233" s="170"/>
      <c r="DQ233" s="170"/>
      <c r="DR233" s="170"/>
      <c r="DS233" s="170"/>
      <c r="DT233" s="170"/>
      <c r="DU233" s="170"/>
      <c r="DV233" s="170"/>
      <c r="DW233" s="170"/>
      <c r="DX233" s="170"/>
      <c r="DY233" s="170"/>
      <c r="DZ233" s="170"/>
      <c r="EA233" s="170"/>
      <c r="EB233" s="170"/>
      <c r="EC233" s="170"/>
      <c r="ED233" s="170"/>
      <c r="EE233" s="170"/>
      <c r="EF233" s="170"/>
      <c r="EG233" s="170"/>
      <c r="EH233" s="170"/>
      <c r="EI233" s="170"/>
      <c r="EJ233" s="170"/>
      <c r="EK233" s="170"/>
      <c r="EL233" s="170"/>
      <c r="EM233" s="170"/>
      <c r="EN233" s="170"/>
      <c r="EO233" s="170"/>
      <c r="EP233" s="170"/>
      <c r="EQ233" s="170"/>
      <c r="ER233" s="170"/>
      <c r="ES233" s="170"/>
      <c r="ET233" s="170"/>
      <c r="EU233" s="170"/>
      <c r="EV233" s="170"/>
      <c r="EW233" s="170"/>
      <c r="EX233" s="170"/>
      <c r="EY233" s="170"/>
      <c r="EZ233" s="170"/>
      <c r="FA233" s="170"/>
      <c r="FB233" s="170"/>
      <c r="FC233" s="170"/>
      <c r="FD233" s="170"/>
      <c r="FE233" s="170"/>
      <c r="FF233" s="170"/>
      <c r="FG233" s="170"/>
      <c r="FH233" s="170"/>
      <c r="FI233" s="170"/>
      <c r="FJ233" s="170"/>
      <c r="FK233" s="170"/>
      <c r="FL233" s="170"/>
      <c r="FM233" s="170"/>
      <c r="FN233" s="170"/>
      <c r="FO233" s="170"/>
      <c r="FP233" s="170"/>
      <c r="FQ233" s="170"/>
      <c r="FR233" s="170"/>
      <c r="FS233" s="170"/>
      <c r="FT233" s="170"/>
      <c r="FU233" s="170"/>
      <c r="FV233" s="170"/>
      <c r="FW233" s="170"/>
      <c r="FX233" s="170"/>
      <c r="FY233" s="170"/>
      <c r="FZ233" s="170"/>
      <c r="GA233" s="170"/>
      <c r="GB233" s="170"/>
      <c r="GC233" s="170"/>
      <c r="GD233" s="170"/>
      <c r="GE233" s="170"/>
      <c r="GF233" s="170"/>
      <c r="GG233" s="170"/>
      <c r="GH233" s="170"/>
      <c r="GI233" s="170"/>
      <c r="GJ233" s="170"/>
      <c r="GK233" s="170"/>
      <c r="GL233" s="170"/>
      <c r="GM233" s="170"/>
      <c r="GN233" s="170"/>
      <c r="GO233" s="170"/>
      <c r="GP233" s="170"/>
      <c r="GQ233" s="170"/>
      <c r="GR233" s="170"/>
      <c r="GS233" s="170"/>
      <c r="GT233" s="170"/>
      <c r="GU233" s="170"/>
      <c r="GV233" s="170"/>
      <c r="GW233" s="170"/>
      <c r="GX233" s="170"/>
      <c r="GY233" s="170"/>
      <c r="GZ233" s="170"/>
      <c r="HA233" s="170"/>
      <c r="HB233" s="170"/>
      <c r="HC233" s="170"/>
      <c r="HD233" s="170"/>
      <c r="HE233" s="170"/>
      <c r="HF233" s="170"/>
      <c r="HG233" s="170"/>
      <c r="HH233" s="170"/>
      <c r="HI233" s="170"/>
      <c r="HJ233" s="170"/>
      <c r="HK233" s="170"/>
      <c r="HL233" s="170"/>
      <c r="HM233" s="170"/>
      <c r="HN233" s="170"/>
      <c r="HO233" s="170"/>
      <c r="HP233" s="170"/>
      <c r="HQ233" s="170"/>
      <c r="HR233" s="170"/>
      <c r="HS233" s="170"/>
      <c r="HT233" s="170"/>
      <c r="HU233" s="170"/>
      <c r="HV233" s="170"/>
      <c r="HW233" s="170"/>
      <c r="HX233" s="170"/>
      <c r="HY233" s="170"/>
      <c r="HZ233" s="170"/>
      <c r="IA233" s="170"/>
      <c r="IB233" s="170"/>
      <c r="IC233" s="170"/>
      <c r="ID233" s="170"/>
      <c r="IE233" s="170"/>
      <c r="IF233" s="170"/>
      <c r="IG233" s="170"/>
      <c r="IH233" s="170"/>
      <c r="II233" s="170"/>
      <c r="IJ233" s="170"/>
      <c r="IK233" s="170"/>
      <c r="IL233" s="170"/>
      <c r="IM233" s="170"/>
      <c r="IN233" s="170"/>
      <c r="IO233" s="170"/>
      <c r="IP233" s="170"/>
    </row>
    <row r="234" spans="1:256" s="152" customFormat="1" ht="242.25" hidden="1">
      <c r="A234" s="44">
        <v>604</v>
      </c>
      <c r="B234" s="45" t="s">
        <v>62</v>
      </c>
      <c r="C234" s="46">
        <v>401000001</v>
      </c>
      <c r="D234" s="47" t="s">
        <v>63</v>
      </c>
      <c r="E234" s="48" t="s">
        <v>64</v>
      </c>
      <c r="F234" s="49"/>
      <c r="G234" s="49"/>
      <c r="H234" s="59" t="s">
        <v>65</v>
      </c>
      <c r="I234" s="49"/>
      <c r="J234" s="59" t="s">
        <v>66</v>
      </c>
      <c r="K234" s="59"/>
      <c r="L234" s="59"/>
      <c r="M234" s="59"/>
      <c r="N234" s="59"/>
      <c r="O234" s="59"/>
      <c r="P234" s="49" t="s">
        <v>139</v>
      </c>
      <c r="Q234" s="49" t="s">
        <v>67</v>
      </c>
      <c r="R234" s="59"/>
      <c r="S234" s="59"/>
      <c r="T234" s="59"/>
      <c r="U234" s="59"/>
      <c r="V234" s="59" t="s">
        <v>68</v>
      </c>
      <c r="W234" s="59" t="s">
        <v>69</v>
      </c>
      <c r="X234" s="59"/>
      <c r="Y234" s="59"/>
      <c r="Z234" s="59"/>
      <c r="AA234" s="59"/>
      <c r="AB234" s="49" t="s">
        <v>140</v>
      </c>
      <c r="AC234" s="52" t="s">
        <v>172</v>
      </c>
      <c r="AD234" s="52"/>
      <c r="AE234" s="52"/>
      <c r="AF234" s="52"/>
      <c r="AG234" s="52"/>
      <c r="AH234" s="52"/>
      <c r="AI234" s="52"/>
      <c r="AJ234" s="52"/>
      <c r="AK234" s="52"/>
      <c r="AL234" s="52"/>
      <c r="AM234" s="52" t="s">
        <v>173</v>
      </c>
      <c r="AN234" s="52" t="s">
        <v>174</v>
      </c>
      <c r="AO234" s="53" t="s">
        <v>99</v>
      </c>
      <c r="AP234" s="53" t="s">
        <v>68</v>
      </c>
      <c r="AQ234" s="53" t="s">
        <v>100</v>
      </c>
      <c r="AR234" s="54" t="s">
        <v>101</v>
      </c>
      <c r="AS234" s="55" t="s">
        <v>102</v>
      </c>
      <c r="AT234" s="57">
        <v>16000</v>
      </c>
      <c r="AU234" s="57">
        <v>0</v>
      </c>
      <c r="AV234" s="57">
        <v>3555213.23</v>
      </c>
      <c r="AW234" s="57">
        <v>2000000</v>
      </c>
      <c r="AX234" s="57">
        <v>2000000</v>
      </c>
      <c r="AY234" s="57">
        <v>2000000</v>
      </c>
      <c r="AZ234" s="60" t="s">
        <v>134</v>
      </c>
      <c r="BA234" s="3"/>
      <c r="BB234" s="3"/>
      <c r="BC234" s="3"/>
      <c r="BD234" s="9"/>
      <c r="BE234" s="10"/>
      <c r="BF234" s="11"/>
      <c r="BG234" s="11"/>
      <c r="BH234" s="12"/>
      <c r="BI234" s="12"/>
      <c r="BJ234" s="12"/>
      <c r="BK234" s="12"/>
      <c r="BL234" s="12"/>
      <c r="BM234" s="12"/>
      <c r="BN234" s="12"/>
      <c r="BO234" s="12"/>
      <c r="BP234" s="2"/>
      <c r="BQ234" s="13"/>
      <c r="BR234" s="3"/>
      <c r="BS234" s="3"/>
      <c r="BT234" s="3"/>
      <c r="BU234" s="33"/>
      <c r="BV234" s="33"/>
      <c r="BW234" s="33"/>
      <c r="BX234" s="33"/>
      <c r="BY234" s="33"/>
      <c r="BZ234" s="33"/>
      <c r="CA234" s="33"/>
      <c r="CB234" s="33"/>
      <c r="CC234" s="33"/>
      <c r="CD234" s="33"/>
      <c r="CE234" s="33"/>
      <c r="CF234" s="33"/>
      <c r="CG234" s="33"/>
      <c r="CH234" s="33"/>
      <c r="CI234" s="33"/>
      <c r="CJ234" s="33"/>
      <c r="CK234" s="33"/>
      <c r="CL234" s="33"/>
      <c r="CM234" s="33"/>
      <c r="CN234" s="3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row>
    <row r="235" spans="1:256" s="152" customFormat="1" ht="242.25" hidden="1">
      <c r="A235" s="44">
        <v>604</v>
      </c>
      <c r="B235" s="45" t="s">
        <v>62</v>
      </c>
      <c r="C235" s="46">
        <v>401000001</v>
      </c>
      <c r="D235" s="47" t="s">
        <v>63</v>
      </c>
      <c r="E235" s="48" t="s">
        <v>70</v>
      </c>
      <c r="F235" s="49"/>
      <c r="G235" s="49"/>
      <c r="H235" s="59" t="s">
        <v>71</v>
      </c>
      <c r="I235" s="49"/>
      <c r="J235" s="59" t="s">
        <v>72</v>
      </c>
      <c r="K235" s="59" t="s">
        <v>73</v>
      </c>
      <c r="L235" s="59" t="s">
        <v>73</v>
      </c>
      <c r="M235" s="59"/>
      <c r="N235" s="59"/>
      <c r="O235" s="59"/>
      <c r="P235" s="49" t="s">
        <v>138</v>
      </c>
      <c r="Q235" s="49" t="s">
        <v>74</v>
      </c>
      <c r="R235" s="59"/>
      <c r="S235" s="59"/>
      <c r="T235" s="59" t="s">
        <v>71</v>
      </c>
      <c r="U235" s="59"/>
      <c r="V235" s="59" t="s">
        <v>75</v>
      </c>
      <c r="W235" s="59" t="s">
        <v>73</v>
      </c>
      <c r="X235" s="59"/>
      <c r="Y235" s="59"/>
      <c r="Z235" s="59"/>
      <c r="AA235" s="59"/>
      <c r="AB235" s="49" t="s">
        <v>141</v>
      </c>
      <c r="AC235" s="52" t="s">
        <v>155</v>
      </c>
      <c r="AD235" s="52"/>
      <c r="AE235" s="52"/>
      <c r="AF235" s="52"/>
      <c r="AG235" s="52"/>
      <c r="AH235" s="52"/>
      <c r="AI235" s="52"/>
      <c r="AJ235" s="52"/>
      <c r="AK235" s="52"/>
      <c r="AL235" s="52"/>
      <c r="AM235" s="52" t="s">
        <v>154</v>
      </c>
      <c r="AN235" s="52" t="s">
        <v>181</v>
      </c>
      <c r="AO235" s="53" t="s">
        <v>99</v>
      </c>
      <c r="AP235" s="53" t="s">
        <v>68</v>
      </c>
      <c r="AQ235" s="53" t="s">
        <v>103</v>
      </c>
      <c r="AR235" s="54" t="s">
        <v>104</v>
      </c>
      <c r="AS235" s="75" t="s">
        <v>105</v>
      </c>
      <c r="AT235" s="57">
        <v>300000.06</v>
      </c>
      <c r="AU235" s="57">
        <v>0</v>
      </c>
      <c r="AV235" s="57">
        <v>12599465.199999999</v>
      </c>
      <c r="AW235" s="57">
        <v>1359270</v>
      </c>
      <c r="AX235" s="57">
        <v>9744420</v>
      </c>
      <c r="AY235" s="57">
        <v>9744420</v>
      </c>
      <c r="AZ235" s="60" t="s">
        <v>134</v>
      </c>
      <c r="BA235" s="3"/>
      <c r="BB235" s="3"/>
      <c r="BC235" s="3"/>
      <c r="BD235" s="9"/>
      <c r="BE235" s="10"/>
      <c r="BF235" s="11"/>
      <c r="BG235" s="11"/>
      <c r="BH235" s="12"/>
      <c r="BI235" s="12"/>
      <c r="BJ235" s="12"/>
      <c r="BK235" s="12"/>
      <c r="BL235" s="12"/>
      <c r="BM235" s="12"/>
      <c r="BN235" s="12"/>
      <c r="BO235" s="12"/>
      <c r="BP235" s="2"/>
      <c r="BQ235" s="13"/>
      <c r="BR235" s="3"/>
      <c r="BS235" s="3"/>
      <c r="BT235" s="3"/>
      <c r="BU235" s="33"/>
      <c r="BV235" s="33"/>
      <c r="BW235" s="33"/>
      <c r="BX235" s="33"/>
      <c r="BY235" s="33"/>
      <c r="BZ235" s="33"/>
      <c r="CA235" s="33"/>
      <c r="CB235" s="33"/>
      <c r="CC235" s="33"/>
      <c r="CD235" s="33"/>
      <c r="CE235" s="33"/>
      <c r="CF235" s="33"/>
      <c r="CG235" s="33"/>
      <c r="CH235" s="33"/>
      <c r="CI235" s="33"/>
      <c r="CJ235" s="33"/>
      <c r="CK235" s="33"/>
      <c r="CL235" s="33"/>
      <c r="CM235" s="33"/>
      <c r="CN235" s="3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row>
    <row r="236" spans="1:256" s="152" customFormat="1" ht="114.75" hidden="1">
      <c r="A236" s="44">
        <v>604</v>
      </c>
      <c r="B236" s="45" t="s">
        <v>62</v>
      </c>
      <c r="C236" s="46">
        <v>401000016</v>
      </c>
      <c r="D236" s="47" t="s">
        <v>76</v>
      </c>
      <c r="E236" s="48" t="s">
        <v>70</v>
      </c>
      <c r="F236" s="49"/>
      <c r="G236" s="49"/>
      <c r="H236" s="59" t="s">
        <v>71</v>
      </c>
      <c r="I236" s="49"/>
      <c r="J236" s="59" t="s">
        <v>72</v>
      </c>
      <c r="K236" s="59" t="s">
        <v>73</v>
      </c>
      <c r="L236" s="59" t="s">
        <v>77</v>
      </c>
      <c r="M236" s="59"/>
      <c r="N236" s="59"/>
      <c r="O236" s="59"/>
      <c r="P236" s="49" t="s">
        <v>138</v>
      </c>
      <c r="Q236" s="49" t="s">
        <v>78</v>
      </c>
      <c r="R236" s="59"/>
      <c r="S236" s="59"/>
      <c r="T236" s="59" t="s">
        <v>71</v>
      </c>
      <c r="U236" s="59"/>
      <c r="V236" s="59" t="s">
        <v>75</v>
      </c>
      <c r="W236" s="59" t="s">
        <v>73</v>
      </c>
      <c r="X236" s="59"/>
      <c r="Y236" s="59"/>
      <c r="Z236" s="59"/>
      <c r="AA236" s="59"/>
      <c r="AB236" s="49" t="s">
        <v>141</v>
      </c>
      <c r="AC236" s="52" t="s">
        <v>156</v>
      </c>
      <c r="AD236" s="52"/>
      <c r="AE236" s="52"/>
      <c r="AF236" s="52"/>
      <c r="AG236" s="52"/>
      <c r="AH236" s="52"/>
      <c r="AI236" s="52"/>
      <c r="AJ236" s="52"/>
      <c r="AK236" s="52"/>
      <c r="AL236" s="52"/>
      <c r="AM236" s="52" t="s">
        <v>157</v>
      </c>
      <c r="AN236" s="52" t="s">
        <v>133</v>
      </c>
      <c r="AO236" s="53" t="s">
        <v>99</v>
      </c>
      <c r="AP236" s="53" t="s">
        <v>106</v>
      </c>
      <c r="AQ236" s="53" t="s">
        <v>107</v>
      </c>
      <c r="AR236" s="54" t="s">
        <v>108</v>
      </c>
      <c r="AS236" s="55">
        <v>870</v>
      </c>
      <c r="AT236" s="57">
        <v>2437579.66</v>
      </c>
      <c r="AU236" s="57">
        <v>0</v>
      </c>
      <c r="AV236" s="57">
        <v>15807975.539999999</v>
      </c>
      <c r="AW236" s="57">
        <v>17178720</v>
      </c>
      <c r="AX236" s="57">
        <v>12775540</v>
      </c>
      <c r="AY236" s="57">
        <v>12775540</v>
      </c>
      <c r="AZ236" s="60" t="s">
        <v>134</v>
      </c>
      <c r="BA236" s="3"/>
      <c r="BB236" s="3"/>
      <c r="BC236" s="3"/>
      <c r="BD236" s="9"/>
      <c r="BE236" s="10"/>
      <c r="BF236" s="11"/>
      <c r="BG236" s="11"/>
      <c r="BH236" s="12"/>
      <c r="BI236" s="12"/>
      <c r="BJ236" s="12"/>
      <c r="BK236" s="12"/>
      <c r="BL236" s="12"/>
      <c r="BM236" s="12"/>
      <c r="BN236" s="12"/>
      <c r="BO236" s="12"/>
      <c r="BP236" s="2"/>
      <c r="BQ236" s="13"/>
      <c r="BR236" s="3"/>
      <c r="BS236" s="3"/>
      <c r="BT236" s="3"/>
      <c r="BU236" s="33"/>
      <c r="BV236" s="33"/>
      <c r="BW236" s="33"/>
      <c r="BX236" s="33"/>
      <c r="BY236" s="33"/>
      <c r="BZ236" s="33"/>
      <c r="CA236" s="33"/>
      <c r="CB236" s="33"/>
      <c r="CC236" s="33"/>
      <c r="CD236" s="33"/>
      <c r="CE236" s="33"/>
      <c r="CF236" s="33"/>
      <c r="CG236" s="33"/>
      <c r="CH236" s="33"/>
      <c r="CI236" s="33"/>
      <c r="CJ236" s="33"/>
      <c r="CK236" s="33"/>
      <c r="CL236" s="33"/>
      <c r="CM236" s="33"/>
      <c r="CN236" s="3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row>
    <row r="237" spans="1:256" s="152" customFormat="1" ht="153" hidden="1">
      <c r="A237" s="44">
        <v>604</v>
      </c>
      <c r="B237" s="45" t="s">
        <v>62</v>
      </c>
      <c r="C237" s="46">
        <v>402000001</v>
      </c>
      <c r="D237" s="47" t="s">
        <v>79</v>
      </c>
      <c r="E237" s="48" t="s">
        <v>80</v>
      </c>
      <c r="F237" s="49"/>
      <c r="G237" s="49"/>
      <c r="H237" s="59">
        <v>6</v>
      </c>
      <c r="I237" s="49"/>
      <c r="J237" s="59">
        <v>23</v>
      </c>
      <c r="K237" s="59">
        <v>3</v>
      </c>
      <c r="L237" s="59"/>
      <c r="M237" s="59"/>
      <c r="N237" s="59"/>
      <c r="O237" s="59"/>
      <c r="P237" s="49" t="s">
        <v>139</v>
      </c>
      <c r="Q237" s="49" t="s">
        <v>67</v>
      </c>
      <c r="R237" s="59"/>
      <c r="S237" s="59"/>
      <c r="T237" s="59"/>
      <c r="U237" s="59"/>
      <c r="V237" s="59">
        <v>11</v>
      </c>
      <c r="W237" s="59">
        <v>1</v>
      </c>
      <c r="X237" s="59" t="s">
        <v>69</v>
      </c>
      <c r="Y237" s="59"/>
      <c r="Z237" s="59"/>
      <c r="AA237" s="59"/>
      <c r="AB237" s="49" t="s">
        <v>140</v>
      </c>
      <c r="AC237" s="52" t="s">
        <v>942</v>
      </c>
      <c r="AD237" s="52"/>
      <c r="AE237" s="52"/>
      <c r="AF237" s="52"/>
      <c r="AG237" s="52"/>
      <c r="AH237" s="52"/>
      <c r="AI237" s="52"/>
      <c r="AJ237" s="52"/>
      <c r="AK237" s="52"/>
      <c r="AL237" s="52"/>
      <c r="AM237" s="52" t="s">
        <v>131</v>
      </c>
      <c r="AN237" s="52" t="s">
        <v>135</v>
      </c>
      <c r="AO237" s="53" t="s">
        <v>99</v>
      </c>
      <c r="AP237" s="53" t="s">
        <v>109</v>
      </c>
      <c r="AQ237" s="53" t="s">
        <v>110</v>
      </c>
      <c r="AR237" s="54" t="s">
        <v>111</v>
      </c>
      <c r="AS237" s="75" t="s">
        <v>112</v>
      </c>
      <c r="AT237" s="57">
        <v>906967.08</v>
      </c>
      <c r="AU237" s="57">
        <v>904094.16</v>
      </c>
      <c r="AV237" s="57">
        <v>1019562.5</v>
      </c>
      <c r="AW237" s="57">
        <v>1019562.5</v>
      </c>
      <c r="AX237" s="57">
        <v>1019562.5</v>
      </c>
      <c r="AY237" s="57">
        <v>1019562.5</v>
      </c>
      <c r="AZ237" s="60" t="s">
        <v>134</v>
      </c>
      <c r="BA237" s="3"/>
      <c r="BB237" s="3"/>
      <c r="BC237" s="3"/>
      <c r="BD237" s="9"/>
      <c r="BE237" s="10"/>
      <c r="BF237" s="11"/>
      <c r="BG237" s="11"/>
      <c r="BH237" s="12"/>
      <c r="BI237" s="12"/>
      <c r="BJ237" s="12"/>
      <c r="BK237" s="12"/>
      <c r="BL237" s="12"/>
      <c r="BM237" s="12"/>
      <c r="BN237" s="12"/>
      <c r="BO237" s="12"/>
      <c r="BP237" s="2"/>
      <c r="BQ237" s="13"/>
      <c r="BR237" s="3"/>
      <c r="BS237" s="3"/>
      <c r="BT237" s="3"/>
      <c r="BU237" s="33"/>
      <c r="BV237" s="33"/>
      <c r="BW237" s="33"/>
      <c r="BX237" s="33"/>
      <c r="BY237" s="33"/>
      <c r="BZ237" s="33"/>
      <c r="CA237" s="33"/>
      <c r="CB237" s="33"/>
      <c r="CC237" s="33"/>
      <c r="CD237" s="33"/>
      <c r="CE237" s="33"/>
      <c r="CF237" s="33"/>
      <c r="CG237" s="33"/>
      <c r="CH237" s="33"/>
      <c r="CI237" s="33"/>
      <c r="CJ237" s="33"/>
      <c r="CK237" s="33"/>
      <c r="CL237" s="33"/>
      <c r="CM237" s="33"/>
      <c r="CN237" s="3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row>
    <row r="238" spans="1:256" s="152" customFormat="1" ht="153" hidden="1">
      <c r="A238" s="44">
        <v>604</v>
      </c>
      <c r="B238" s="45" t="s">
        <v>62</v>
      </c>
      <c r="C238" s="46">
        <v>402000001</v>
      </c>
      <c r="D238" s="47" t="s">
        <v>79</v>
      </c>
      <c r="E238" s="48" t="s">
        <v>80</v>
      </c>
      <c r="F238" s="49"/>
      <c r="G238" s="49"/>
      <c r="H238" s="59">
        <v>6</v>
      </c>
      <c r="I238" s="49"/>
      <c r="J238" s="59">
        <v>23</v>
      </c>
      <c r="K238" s="59">
        <v>3</v>
      </c>
      <c r="L238" s="59"/>
      <c r="M238" s="59"/>
      <c r="N238" s="59"/>
      <c r="O238" s="59"/>
      <c r="P238" s="49" t="s">
        <v>139</v>
      </c>
      <c r="Q238" s="49" t="s">
        <v>67</v>
      </c>
      <c r="R238" s="59"/>
      <c r="S238" s="59"/>
      <c r="T238" s="59"/>
      <c r="U238" s="59"/>
      <c r="V238" s="59">
        <v>11</v>
      </c>
      <c r="W238" s="59">
        <v>1</v>
      </c>
      <c r="X238" s="59" t="s">
        <v>69</v>
      </c>
      <c r="Y238" s="59"/>
      <c r="Z238" s="59"/>
      <c r="AA238" s="59"/>
      <c r="AB238" s="49" t="s">
        <v>140</v>
      </c>
      <c r="AC238" s="52" t="s">
        <v>942</v>
      </c>
      <c r="AD238" s="52"/>
      <c r="AE238" s="52"/>
      <c r="AF238" s="52"/>
      <c r="AG238" s="52"/>
      <c r="AH238" s="52"/>
      <c r="AI238" s="52"/>
      <c r="AJ238" s="52"/>
      <c r="AK238" s="52"/>
      <c r="AL238" s="52"/>
      <c r="AM238" s="52" t="s">
        <v>131</v>
      </c>
      <c r="AN238" s="52" t="s">
        <v>135</v>
      </c>
      <c r="AO238" s="53" t="s">
        <v>99</v>
      </c>
      <c r="AP238" s="53" t="s">
        <v>109</v>
      </c>
      <c r="AQ238" s="53" t="s">
        <v>110</v>
      </c>
      <c r="AR238" s="54" t="s">
        <v>111</v>
      </c>
      <c r="AS238" s="75" t="s">
        <v>113</v>
      </c>
      <c r="AT238" s="57">
        <v>258117.5</v>
      </c>
      <c r="AU238" s="57">
        <v>256005.68</v>
      </c>
      <c r="AV238" s="57">
        <v>271777.5</v>
      </c>
      <c r="AW238" s="57">
        <v>271777.5</v>
      </c>
      <c r="AX238" s="57">
        <v>271777.5</v>
      </c>
      <c r="AY238" s="57">
        <v>271777.5</v>
      </c>
      <c r="AZ238" s="60" t="s">
        <v>134</v>
      </c>
      <c r="BA238" s="3"/>
      <c r="BB238" s="3"/>
      <c r="BC238" s="3"/>
      <c r="BD238" s="9"/>
      <c r="BE238" s="10"/>
      <c r="BF238" s="11"/>
      <c r="BG238" s="11"/>
      <c r="BH238" s="12"/>
      <c r="BI238" s="12"/>
      <c r="BJ238" s="12"/>
      <c r="BK238" s="12"/>
      <c r="BL238" s="12"/>
      <c r="BM238" s="12"/>
      <c r="BN238" s="12"/>
      <c r="BO238" s="12"/>
      <c r="BP238" s="2"/>
      <c r="BQ238" s="13"/>
      <c r="BR238" s="3"/>
      <c r="BS238" s="3"/>
      <c r="BT238" s="3"/>
      <c r="BU238" s="33"/>
      <c r="BV238" s="33"/>
      <c r="BW238" s="33"/>
      <c r="BX238" s="33"/>
      <c r="BY238" s="33"/>
      <c r="BZ238" s="33"/>
      <c r="CA238" s="33"/>
      <c r="CB238" s="33"/>
      <c r="CC238" s="33"/>
      <c r="CD238" s="33"/>
      <c r="CE238" s="33"/>
      <c r="CF238" s="33"/>
      <c r="CG238" s="33"/>
      <c r="CH238" s="33"/>
      <c r="CI238" s="33"/>
      <c r="CJ238" s="33"/>
      <c r="CK238" s="33"/>
      <c r="CL238" s="33"/>
      <c r="CM238" s="33"/>
      <c r="CN238" s="3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row>
    <row r="239" spans="1:256" s="152" customFormat="1" ht="165.75" hidden="1">
      <c r="A239" s="44">
        <v>604</v>
      </c>
      <c r="B239" s="45" t="s">
        <v>62</v>
      </c>
      <c r="C239" s="46">
        <v>402000001</v>
      </c>
      <c r="D239" s="47" t="s">
        <v>79</v>
      </c>
      <c r="E239" s="48" t="s">
        <v>64</v>
      </c>
      <c r="F239" s="49"/>
      <c r="G239" s="49"/>
      <c r="H239" s="59" t="s">
        <v>65</v>
      </c>
      <c r="I239" s="49"/>
      <c r="J239" s="59" t="s">
        <v>66</v>
      </c>
      <c r="K239" s="59"/>
      <c r="L239" s="59"/>
      <c r="M239" s="59"/>
      <c r="N239" s="59"/>
      <c r="O239" s="59"/>
      <c r="P239" s="49" t="s">
        <v>139</v>
      </c>
      <c r="Q239" s="49" t="s">
        <v>67</v>
      </c>
      <c r="R239" s="59"/>
      <c r="S239" s="59"/>
      <c r="T239" s="59"/>
      <c r="U239" s="59"/>
      <c r="V239" s="59" t="s">
        <v>68</v>
      </c>
      <c r="W239" s="59" t="s">
        <v>69</v>
      </c>
      <c r="X239" s="59"/>
      <c r="Y239" s="59"/>
      <c r="Z239" s="59"/>
      <c r="AA239" s="59"/>
      <c r="AB239" s="49" t="s">
        <v>140</v>
      </c>
      <c r="AC239" s="52" t="s">
        <v>175</v>
      </c>
      <c r="AD239" s="52"/>
      <c r="AE239" s="52"/>
      <c r="AF239" s="52"/>
      <c r="AG239" s="52"/>
      <c r="AH239" s="52"/>
      <c r="AI239" s="52"/>
      <c r="AJ239" s="73"/>
      <c r="AK239" s="52"/>
      <c r="AL239" s="52"/>
      <c r="AM239" s="74" t="s">
        <v>173</v>
      </c>
      <c r="AN239" s="52" t="s">
        <v>174</v>
      </c>
      <c r="AO239" s="53" t="s">
        <v>99</v>
      </c>
      <c r="AP239" s="53" t="s">
        <v>68</v>
      </c>
      <c r="AQ239" s="53" t="s">
        <v>114</v>
      </c>
      <c r="AR239" s="54" t="s">
        <v>101</v>
      </c>
      <c r="AS239" s="75" t="s">
        <v>113</v>
      </c>
      <c r="AT239" s="57">
        <v>89029.6</v>
      </c>
      <c r="AU239" s="57">
        <v>89029.6</v>
      </c>
      <c r="AV239" s="57">
        <v>153911.28</v>
      </c>
      <c r="AW239" s="57">
        <v>0</v>
      </c>
      <c r="AX239" s="57">
        <v>0</v>
      </c>
      <c r="AY239" s="57">
        <v>0</v>
      </c>
      <c r="AZ239" s="60" t="s">
        <v>134</v>
      </c>
      <c r="BA239" s="3"/>
      <c r="BB239" s="3"/>
      <c r="BC239" s="3"/>
      <c r="BD239" s="9"/>
      <c r="BE239" s="10"/>
      <c r="BF239" s="11"/>
      <c r="BG239" s="11"/>
      <c r="BH239" s="12"/>
      <c r="BI239" s="12"/>
      <c r="BJ239" s="12"/>
      <c r="BK239" s="12"/>
      <c r="BL239" s="12"/>
      <c r="BM239" s="12"/>
      <c r="BN239" s="12"/>
      <c r="BO239" s="12"/>
      <c r="BP239" s="2"/>
      <c r="BQ239" s="13"/>
      <c r="BR239" s="3"/>
      <c r="BS239" s="3"/>
      <c r="BT239" s="3"/>
      <c r="BU239" s="33"/>
      <c r="BV239" s="33"/>
      <c r="BW239" s="33"/>
      <c r="BX239" s="33"/>
      <c r="BY239" s="33"/>
      <c r="BZ239" s="33"/>
      <c r="CA239" s="33"/>
      <c r="CB239" s="33"/>
      <c r="CC239" s="33"/>
      <c r="CD239" s="33"/>
      <c r="CE239" s="33"/>
      <c r="CF239" s="33"/>
      <c r="CG239" s="33"/>
      <c r="CH239" s="33"/>
      <c r="CI239" s="33"/>
      <c r="CJ239" s="33"/>
      <c r="CK239" s="33"/>
      <c r="CL239" s="33"/>
      <c r="CM239" s="33"/>
      <c r="CN239" s="3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row>
    <row r="240" spans="1:256" s="152" customFormat="1" ht="144" hidden="1" customHeight="1">
      <c r="A240" s="44">
        <v>604</v>
      </c>
      <c r="B240" s="45" t="s">
        <v>62</v>
      </c>
      <c r="C240" s="46">
        <v>402000001</v>
      </c>
      <c r="D240" s="47" t="s">
        <v>79</v>
      </c>
      <c r="E240" s="48" t="s">
        <v>64</v>
      </c>
      <c r="F240" s="49"/>
      <c r="G240" s="49"/>
      <c r="H240" s="59" t="s">
        <v>65</v>
      </c>
      <c r="I240" s="49"/>
      <c r="J240" s="59" t="s">
        <v>66</v>
      </c>
      <c r="K240" s="59"/>
      <c r="L240" s="59"/>
      <c r="M240" s="59"/>
      <c r="N240" s="59"/>
      <c r="O240" s="59"/>
      <c r="P240" s="49" t="s">
        <v>139</v>
      </c>
      <c r="Q240" s="49" t="s">
        <v>67</v>
      </c>
      <c r="R240" s="59"/>
      <c r="S240" s="59"/>
      <c r="T240" s="59"/>
      <c r="U240" s="59"/>
      <c r="V240" s="59" t="s">
        <v>68</v>
      </c>
      <c r="W240" s="59" t="s">
        <v>69</v>
      </c>
      <c r="X240" s="59"/>
      <c r="Y240" s="59"/>
      <c r="Z240" s="59"/>
      <c r="AA240" s="59"/>
      <c r="AB240" s="49" t="s">
        <v>140</v>
      </c>
      <c r="AC240" s="52" t="s">
        <v>176</v>
      </c>
      <c r="AD240" s="52"/>
      <c r="AE240" s="52"/>
      <c r="AF240" s="52"/>
      <c r="AG240" s="52"/>
      <c r="AH240" s="52"/>
      <c r="AI240" s="52"/>
      <c r="AJ240" s="73"/>
      <c r="AK240" s="52"/>
      <c r="AL240" s="52"/>
      <c r="AM240" s="74" t="s">
        <v>173</v>
      </c>
      <c r="AN240" s="52" t="s">
        <v>174</v>
      </c>
      <c r="AO240" s="53" t="s">
        <v>99</v>
      </c>
      <c r="AP240" s="53" t="s">
        <v>68</v>
      </c>
      <c r="AQ240" s="53" t="s">
        <v>114</v>
      </c>
      <c r="AR240" s="54" t="s">
        <v>101</v>
      </c>
      <c r="AS240" s="75" t="s">
        <v>115</v>
      </c>
      <c r="AT240" s="57">
        <v>294800</v>
      </c>
      <c r="AU240" s="57">
        <v>294800</v>
      </c>
      <c r="AV240" s="57">
        <v>509640</v>
      </c>
      <c r="AW240" s="57">
        <v>0</v>
      </c>
      <c r="AX240" s="57">
        <v>0</v>
      </c>
      <c r="AY240" s="57">
        <v>0</v>
      </c>
      <c r="AZ240" s="60" t="s">
        <v>134</v>
      </c>
      <c r="BA240" s="3"/>
      <c r="BB240" s="3"/>
      <c r="BC240" s="3"/>
      <c r="BD240" s="9"/>
      <c r="BE240" s="10"/>
      <c r="BF240" s="11"/>
      <c r="BG240" s="11"/>
      <c r="BH240" s="12"/>
      <c r="BI240" s="12"/>
      <c r="BJ240" s="12"/>
      <c r="BK240" s="12"/>
      <c r="BL240" s="12"/>
      <c r="BM240" s="12"/>
      <c r="BN240" s="12"/>
      <c r="BO240" s="12"/>
      <c r="BP240" s="2"/>
      <c r="BQ240" s="13"/>
      <c r="BR240" s="3"/>
      <c r="BS240" s="3"/>
      <c r="BT240" s="3"/>
      <c r="BU240" s="33"/>
      <c r="BV240" s="33"/>
      <c r="BW240" s="33"/>
      <c r="BX240" s="33"/>
      <c r="BY240" s="33"/>
      <c r="BZ240" s="33"/>
      <c r="CA240" s="33"/>
      <c r="CB240" s="33"/>
      <c r="CC240" s="33"/>
      <c r="CD240" s="33"/>
      <c r="CE240" s="33"/>
      <c r="CF240" s="33"/>
      <c r="CG240" s="33"/>
      <c r="CH240" s="33"/>
      <c r="CI240" s="33"/>
      <c r="CJ240" s="33"/>
      <c r="CK240" s="33"/>
      <c r="CL240" s="33"/>
      <c r="CM240" s="33"/>
      <c r="CN240" s="3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row>
    <row r="241" spans="1:16382" s="152" customFormat="1" ht="140.25" hidden="1" customHeight="1">
      <c r="A241" s="44">
        <v>604</v>
      </c>
      <c r="B241" s="45" t="s">
        <v>62</v>
      </c>
      <c r="C241" s="46">
        <v>402000001</v>
      </c>
      <c r="D241" s="47" t="s">
        <v>79</v>
      </c>
      <c r="E241" s="48" t="s">
        <v>70</v>
      </c>
      <c r="F241" s="49"/>
      <c r="G241" s="49"/>
      <c r="H241" s="59" t="s">
        <v>71</v>
      </c>
      <c r="I241" s="49"/>
      <c r="J241" s="59" t="s">
        <v>72</v>
      </c>
      <c r="K241" s="59" t="s">
        <v>73</v>
      </c>
      <c r="L241" s="59" t="s">
        <v>73</v>
      </c>
      <c r="M241" s="59"/>
      <c r="N241" s="59"/>
      <c r="O241" s="59"/>
      <c r="P241" s="49" t="s">
        <v>138</v>
      </c>
      <c r="Q241" s="49" t="s">
        <v>78</v>
      </c>
      <c r="R241" s="59"/>
      <c r="S241" s="59"/>
      <c r="T241" s="59" t="s">
        <v>71</v>
      </c>
      <c r="U241" s="59"/>
      <c r="V241" s="59" t="s">
        <v>75</v>
      </c>
      <c r="W241" s="59" t="s">
        <v>73</v>
      </c>
      <c r="X241" s="59"/>
      <c r="Y241" s="59"/>
      <c r="Z241" s="59"/>
      <c r="AA241" s="59"/>
      <c r="AB241" s="49" t="s">
        <v>141</v>
      </c>
      <c r="AC241" s="52" t="s">
        <v>158</v>
      </c>
      <c r="AD241" s="52"/>
      <c r="AE241" s="52"/>
      <c r="AF241" s="52"/>
      <c r="AG241" s="52"/>
      <c r="AH241" s="52"/>
      <c r="AI241" s="52"/>
      <c r="AJ241" s="52"/>
      <c r="AK241" s="52"/>
      <c r="AL241" s="52"/>
      <c r="AM241" s="52" t="s">
        <v>177</v>
      </c>
      <c r="AN241" s="52" t="s">
        <v>182</v>
      </c>
      <c r="AO241" s="53" t="s">
        <v>99</v>
      </c>
      <c r="AP241" s="53" t="s">
        <v>109</v>
      </c>
      <c r="AQ241" s="53" t="s">
        <v>110</v>
      </c>
      <c r="AR241" s="54" t="s">
        <v>111</v>
      </c>
      <c r="AS241" s="75" t="s">
        <v>116</v>
      </c>
      <c r="AT241" s="57">
        <v>2919739.33</v>
      </c>
      <c r="AU241" s="57">
        <v>2904677.23</v>
      </c>
      <c r="AV241" s="57">
        <v>3507265</v>
      </c>
      <c r="AW241" s="57">
        <v>3495680</v>
      </c>
      <c r="AX241" s="57">
        <v>3639480</v>
      </c>
      <c r="AY241" s="57">
        <v>3639480</v>
      </c>
      <c r="AZ241" s="60" t="s">
        <v>134</v>
      </c>
      <c r="BA241" s="3"/>
      <c r="BB241" s="3"/>
      <c r="BC241" s="3"/>
      <c r="BD241" s="9"/>
      <c r="BE241" s="10"/>
      <c r="BF241" s="11"/>
      <c r="BG241" s="11"/>
      <c r="BH241" s="12"/>
      <c r="BI241" s="12"/>
      <c r="BJ241" s="12"/>
      <c r="BK241" s="12"/>
      <c r="BL241" s="12"/>
      <c r="BM241" s="12"/>
      <c r="BN241" s="12"/>
      <c r="BO241" s="12"/>
      <c r="BP241" s="2"/>
      <c r="BQ241" s="13"/>
      <c r="BR241" s="3"/>
      <c r="BS241" s="3"/>
      <c r="BT241" s="3"/>
      <c r="BU241" s="33"/>
      <c r="BV241" s="33"/>
      <c r="BW241" s="33"/>
      <c r="BX241" s="33"/>
      <c r="BY241" s="33"/>
      <c r="BZ241" s="33"/>
      <c r="CA241" s="33"/>
      <c r="CB241" s="33"/>
      <c r="CC241" s="33"/>
      <c r="CD241" s="33"/>
      <c r="CE241" s="33"/>
      <c r="CF241" s="33"/>
      <c r="CG241" s="33"/>
      <c r="CH241" s="33"/>
      <c r="CI241" s="33"/>
      <c r="CJ241" s="33"/>
      <c r="CK241" s="33"/>
      <c r="CL241" s="33"/>
      <c r="CM241" s="33"/>
      <c r="CN241" s="3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row>
    <row r="242" spans="1:16382" s="152" customFormat="1" ht="135" hidden="1" customHeight="1">
      <c r="A242" s="44">
        <v>604</v>
      </c>
      <c r="B242" s="45" t="s">
        <v>62</v>
      </c>
      <c r="C242" s="46">
        <v>402000001</v>
      </c>
      <c r="D242" s="47" t="s">
        <v>79</v>
      </c>
      <c r="E242" s="48" t="s">
        <v>70</v>
      </c>
      <c r="F242" s="49"/>
      <c r="G242" s="49"/>
      <c r="H242" s="59" t="s">
        <v>71</v>
      </c>
      <c r="I242" s="49"/>
      <c r="J242" s="59" t="s">
        <v>72</v>
      </c>
      <c r="K242" s="59" t="s">
        <v>73</v>
      </c>
      <c r="L242" s="59" t="s">
        <v>73</v>
      </c>
      <c r="M242" s="59"/>
      <c r="N242" s="59"/>
      <c r="O242" s="59"/>
      <c r="P242" s="49" t="s">
        <v>138</v>
      </c>
      <c r="Q242" s="49" t="s">
        <v>78</v>
      </c>
      <c r="R242" s="59"/>
      <c r="S242" s="59"/>
      <c r="T242" s="59" t="s">
        <v>71</v>
      </c>
      <c r="U242" s="59"/>
      <c r="V242" s="59" t="s">
        <v>75</v>
      </c>
      <c r="W242" s="59" t="s">
        <v>73</v>
      </c>
      <c r="X242" s="59"/>
      <c r="Y242" s="59"/>
      <c r="Z242" s="59"/>
      <c r="AA242" s="59"/>
      <c r="AB242" s="49" t="s">
        <v>141</v>
      </c>
      <c r="AC242" s="52" t="s">
        <v>159</v>
      </c>
      <c r="AD242" s="52"/>
      <c r="AE242" s="52"/>
      <c r="AF242" s="52"/>
      <c r="AG242" s="52"/>
      <c r="AH242" s="52"/>
      <c r="AI242" s="52"/>
      <c r="AJ242" s="52"/>
      <c r="AK242" s="52"/>
      <c r="AL242" s="52"/>
      <c r="AM242" s="52" t="s">
        <v>178</v>
      </c>
      <c r="AN242" s="52" t="s">
        <v>182</v>
      </c>
      <c r="AO242" s="53" t="s">
        <v>99</v>
      </c>
      <c r="AP242" s="53" t="s">
        <v>109</v>
      </c>
      <c r="AQ242" s="53" t="s">
        <v>110</v>
      </c>
      <c r="AR242" s="54" t="s">
        <v>111</v>
      </c>
      <c r="AS242" s="75" t="s">
        <v>117</v>
      </c>
      <c r="AT242" s="57">
        <v>2992.25</v>
      </c>
      <c r="AU242" s="57">
        <v>2992.25</v>
      </c>
      <c r="AV242" s="57">
        <v>0</v>
      </c>
      <c r="AW242" s="57">
        <v>0</v>
      </c>
      <c r="AX242" s="57">
        <v>0</v>
      </c>
      <c r="AY242" s="57">
        <v>0</v>
      </c>
      <c r="AZ242" s="60" t="s">
        <v>134</v>
      </c>
      <c r="BA242" s="3"/>
      <c r="BB242" s="3"/>
      <c r="BC242" s="3"/>
      <c r="BD242" s="9"/>
      <c r="BE242" s="10"/>
      <c r="BF242" s="11"/>
      <c r="BG242" s="11"/>
      <c r="BH242" s="12"/>
      <c r="BI242" s="12"/>
      <c r="BJ242" s="12"/>
      <c r="BK242" s="12"/>
      <c r="BL242" s="12"/>
      <c r="BM242" s="12"/>
      <c r="BN242" s="12"/>
      <c r="BO242" s="12"/>
      <c r="BP242" s="2"/>
      <c r="BQ242" s="13"/>
      <c r="BR242" s="3"/>
      <c r="BS242" s="3"/>
      <c r="BT242" s="3"/>
      <c r="BU242" s="33"/>
      <c r="BV242" s="33"/>
      <c r="BW242" s="33"/>
      <c r="BX242" s="33"/>
      <c r="BY242" s="33"/>
      <c r="BZ242" s="33"/>
      <c r="CA242" s="33"/>
      <c r="CB242" s="33"/>
      <c r="CC242" s="33"/>
      <c r="CD242" s="33"/>
      <c r="CE242" s="33"/>
      <c r="CF242" s="33"/>
      <c r="CG242" s="33"/>
      <c r="CH242" s="33"/>
      <c r="CI242" s="33"/>
      <c r="CJ242" s="33"/>
      <c r="CK242" s="33"/>
      <c r="CL242" s="33"/>
      <c r="CM242" s="33"/>
      <c r="CN242" s="3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row>
    <row r="243" spans="1:16382" s="152" customFormat="1" ht="144" hidden="1" customHeight="1">
      <c r="A243" s="44">
        <v>604</v>
      </c>
      <c r="B243" s="45" t="s">
        <v>62</v>
      </c>
      <c r="C243" s="46">
        <v>402000001</v>
      </c>
      <c r="D243" s="47" t="s">
        <v>79</v>
      </c>
      <c r="E243" s="48" t="s">
        <v>70</v>
      </c>
      <c r="F243" s="49"/>
      <c r="G243" s="49"/>
      <c r="H243" s="59" t="s">
        <v>71</v>
      </c>
      <c r="I243" s="49"/>
      <c r="J243" s="59" t="s">
        <v>72</v>
      </c>
      <c r="K243" s="59" t="s">
        <v>73</v>
      </c>
      <c r="L243" s="59" t="s">
        <v>73</v>
      </c>
      <c r="M243" s="59"/>
      <c r="N243" s="59"/>
      <c r="O243" s="59"/>
      <c r="P243" s="49" t="s">
        <v>138</v>
      </c>
      <c r="Q243" s="49" t="s">
        <v>78</v>
      </c>
      <c r="R243" s="59"/>
      <c r="S243" s="59"/>
      <c r="T243" s="59" t="s">
        <v>71</v>
      </c>
      <c r="U243" s="59"/>
      <c r="V243" s="59" t="s">
        <v>75</v>
      </c>
      <c r="W243" s="59" t="s">
        <v>73</v>
      </c>
      <c r="X243" s="59"/>
      <c r="Y243" s="59"/>
      <c r="Z243" s="59"/>
      <c r="AA243" s="59"/>
      <c r="AB243" s="49" t="s">
        <v>141</v>
      </c>
      <c r="AC243" s="52" t="s">
        <v>159</v>
      </c>
      <c r="AD243" s="52"/>
      <c r="AE243" s="52"/>
      <c r="AF243" s="52"/>
      <c r="AG243" s="52"/>
      <c r="AH243" s="52"/>
      <c r="AI243" s="52"/>
      <c r="AJ243" s="52"/>
      <c r="AK243" s="52"/>
      <c r="AL243" s="52"/>
      <c r="AM243" s="52" t="s">
        <v>179</v>
      </c>
      <c r="AN243" s="52" t="s">
        <v>182</v>
      </c>
      <c r="AO243" s="53" t="s">
        <v>99</v>
      </c>
      <c r="AP243" s="53" t="s">
        <v>109</v>
      </c>
      <c r="AQ243" s="53" t="s">
        <v>110</v>
      </c>
      <c r="AR243" s="54" t="s">
        <v>111</v>
      </c>
      <c r="AS243" s="75" t="s">
        <v>118</v>
      </c>
      <c r="AT243" s="57">
        <v>10974.5</v>
      </c>
      <c r="AU243" s="57">
        <v>10974.5</v>
      </c>
      <c r="AV243" s="57">
        <v>3300</v>
      </c>
      <c r="AW243" s="57">
        <v>3300</v>
      </c>
      <c r="AX243" s="57">
        <v>3300</v>
      </c>
      <c r="AY243" s="57">
        <v>3300</v>
      </c>
      <c r="AZ243" s="60" t="s">
        <v>134</v>
      </c>
      <c r="BA243" s="3"/>
      <c r="BB243" s="3"/>
      <c r="BC243" s="3"/>
      <c r="BD243" s="9"/>
      <c r="BE243" s="10"/>
      <c r="BF243" s="11"/>
      <c r="BG243" s="11"/>
      <c r="BH243" s="12"/>
      <c r="BI243" s="12"/>
      <c r="BJ243" s="12"/>
      <c r="BK243" s="12"/>
      <c r="BL243" s="12"/>
      <c r="BM243" s="12"/>
      <c r="BN243" s="12"/>
      <c r="BO243" s="12"/>
      <c r="BP243" s="2"/>
      <c r="BQ243" s="13"/>
      <c r="BR243" s="3"/>
      <c r="BS243" s="3"/>
      <c r="BT243" s="3"/>
      <c r="BU243" s="33"/>
      <c r="BV243" s="33"/>
      <c r="BW243" s="33"/>
      <c r="BX243" s="33"/>
      <c r="BY243" s="33"/>
      <c r="BZ243" s="33"/>
      <c r="CA243" s="33"/>
      <c r="CB243" s="33"/>
      <c r="CC243" s="33"/>
      <c r="CD243" s="33"/>
      <c r="CE243" s="33"/>
      <c r="CF243" s="33"/>
      <c r="CG243" s="33"/>
      <c r="CH243" s="33"/>
      <c r="CI243" s="33"/>
      <c r="CJ243" s="33"/>
      <c r="CK243" s="33"/>
      <c r="CL243" s="33"/>
      <c r="CM243" s="33"/>
      <c r="CN243" s="3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row>
    <row r="244" spans="1:16382" s="152" customFormat="1" ht="127.5" hidden="1" customHeight="1">
      <c r="A244" s="44">
        <v>604</v>
      </c>
      <c r="B244" s="45" t="s">
        <v>62</v>
      </c>
      <c r="C244" s="46">
        <v>402000001</v>
      </c>
      <c r="D244" s="47" t="s">
        <v>79</v>
      </c>
      <c r="E244" s="48" t="s">
        <v>70</v>
      </c>
      <c r="F244" s="49"/>
      <c r="G244" s="49"/>
      <c r="H244" s="59" t="s">
        <v>71</v>
      </c>
      <c r="I244" s="49"/>
      <c r="J244" s="59" t="s">
        <v>72</v>
      </c>
      <c r="K244" s="59" t="s">
        <v>73</v>
      </c>
      <c r="L244" s="59" t="s">
        <v>73</v>
      </c>
      <c r="M244" s="59"/>
      <c r="N244" s="59"/>
      <c r="O244" s="59"/>
      <c r="P244" s="49" t="s">
        <v>138</v>
      </c>
      <c r="Q244" s="49" t="s">
        <v>78</v>
      </c>
      <c r="R244" s="59"/>
      <c r="S244" s="59"/>
      <c r="T244" s="59" t="s">
        <v>71</v>
      </c>
      <c r="U244" s="59"/>
      <c r="V244" s="59" t="s">
        <v>75</v>
      </c>
      <c r="W244" s="59" t="s">
        <v>73</v>
      </c>
      <c r="X244" s="59"/>
      <c r="Y244" s="59"/>
      <c r="Z244" s="59"/>
      <c r="AA244" s="59"/>
      <c r="AB244" s="49" t="s">
        <v>141</v>
      </c>
      <c r="AC244" s="52" t="s">
        <v>159</v>
      </c>
      <c r="AD244" s="52"/>
      <c r="AE244" s="52"/>
      <c r="AF244" s="52"/>
      <c r="AG244" s="52"/>
      <c r="AH244" s="52"/>
      <c r="AI244" s="52"/>
      <c r="AJ244" s="52"/>
      <c r="AK244" s="52"/>
      <c r="AL244" s="52"/>
      <c r="AM244" s="52" t="s">
        <v>179</v>
      </c>
      <c r="AN244" s="52" t="s">
        <v>182</v>
      </c>
      <c r="AO244" s="53" t="s">
        <v>99</v>
      </c>
      <c r="AP244" s="53" t="s">
        <v>109</v>
      </c>
      <c r="AQ244" s="53" t="s">
        <v>110</v>
      </c>
      <c r="AR244" s="54" t="s">
        <v>111</v>
      </c>
      <c r="AS244" s="75" t="s">
        <v>119</v>
      </c>
      <c r="AT244" s="57">
        <v>45000</v>
      </c>
      <c r="AU244" s="57">
        <v>45000</v>
      </c>
      <c r="AV244" s="57">
        <v>45000</v>
      </c>
      <c r="AW244" s="57">
        <v>45000</v>
      </c>
      <c r="AX244" s="57">
        <v>45000</v>
      </c>
      <c r="AY244" s="57">
        <v>45000</v>
      </c>
      <c r="AZ244" s="60" t="s">
        <v>134</v>
      </c>
      <c r="BA244" s="3"/>
      <c r="BB244" s="3"/>
      <c r="BC244" s="3"/>
      <c r="BD244" s="9"/>
      <c r="BE244" s="10"/>
      <c r="BF244" s="11"/>
      <c r="BG244" s="11"/>
      <c r="BH244" s="12"/>
      <c r="BI244" s="12"/>
      <c r="BJ244" s="12"/>
      <c r="BK244" s="12"/>
      <c r="BL244" s="12"/>
      <c r="BM244" s="12"/>
      <c r="BN244" s="12"/>
      <c r="BO244" s="12"/>
      <c r="BP244" s="2"/>
      <c r="BQ244" s="13"/>
      <c r="BR244" s="3"/>
      <c r="BS244" s="3"/>
      <c r="BT244" s="3"/>
      <c r="BU244" s="33"/>
      <c r="BV244" s="33"/>
      <c r="BW244" s="33"/>
      <c r="BX244" s="33"/>
      <c r="BY244" s="33"/>
      <c r="BZ244" s="33"/>
      <c r="CA244" s="33"/>
      <c r="CB244" s="33"/>
      <c r="CC244" s="33"/>
      <c r="CD244" s="33"/>
      <c r="CE244" s="33"/>
      <c r="CF244" s="33"/>
      <c r="CG244" s="33"/>
      <c r="CH244" s="33"/>
      <c r="CI244" s="33"/>
      <c r="CJ244" s="33"/>
      <c r="CK244" s="33"/>
      <c r="CL244" s="33"/>
      <c r="CM244" s="33"/>
      <c r="CN244" s="3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row>
    <row r="245" spans="1:16382" s="152" customFormat="1" ht="132.75" hidden="1" customHeight="1">
      <c r="A245" s="44">
        <v>604</v>
      </c>
      <c r="B245" s="45" t="s">
        <v>62</v>
      </c>
      <c r="C245" s="46">
        <v>402000001</v>
      </c>
      <c r="D245" s="50" t="s">
        <v>79</v>
      </c>
      <c r="E245" s="48" t="s">
        <v>81</v>
      </c>
      <c r="F245" s="49"/>
      <c r="G245" s="49"/>
      <c r="H245" s="59" t="s">
        <v>82</v>
      </c>
      <c r="I245" s="49"/>
      <c r="J245" s="59" t="s">
        <v>83</v>
      </c>
      <c r="K245" s="59" t="s">
        <v>84</v>
      </c>
      <c r="L245" s="59" t="s">
        <v>85</v>
      </c>
      <c r="M245" s="59"/>
      <c r="N245" s="59"/>
      <c r="O245" s="59"/>
      <c r="P245" s="49" t="s">
        <v>86</v>
      </c>
      <c r="Q245" s="49" t="s">
        <v>87</v>
      </c>
      <c r="R245" s="59"/>
      <c r="S245" s="59"/>
      <c r="T245" s="59" t="s">
        <v>85</v>
      </c>
      <c r="U245" s="59"/>
      <c r="V245" s="59" t="s">
        <v>137</v>
      </c>
      <c r="W245" s="59" t="s">
        <v>88</v>
      </c>
      <c r="X245" s="59"/>
      <c r="Y245" s="59"/>
      <c r="Z245" s="59"/>
      <c r="AA245" s="59"/>
      <c r="AB245" s="49" t="s">
        <v>89</v>
      </c>
      <c r="AC245" s="72" t="s">
        <v>160</v>
      </c>
      <c r="AD245" s="72"/>
      <c r="AE245" s="72"/>
      <c r="AF245" s="72"/>
      <c r="AG245" s="72"/>
      <c r="AH245" s="72"/>
      <c r="AI245" s="72"/>
      <c r="AJ245" s="72" t="s">
        <v>161</v>
      </c>
      <c r="AK245" s="72"/>
      <c r="AL245" s="72"/>
      <c r="AM245" s="72"/>
      <c r="AN245" s="72" t="s">
        <v>162</v>
      </c>
      <c r="AO245" s="53" t="s">
        <v>99</v>
      </c>
      <c r="AP245" s="53" t="s">
        <v>109</v>
      </c>
      <c r="AQ245" s="53" t="s">
        <v>120</v>
      </c>
      <c r="AR245" s="54" t="s">
        <v>121</v>
      </c>
      <c r="AS245" s="75" t="s">
        <v>113</v>
      </c>
      <c r="AT245" s="57">
        <v>9896001.6199999992</v>
      </c>
      <c r="AU245" s="57">
        <v>9896001.6199999992</v>
      </c>
      <c r="AV245" s="57">
        <v>11479702.52</v>
      </c>
      <c r="AW245" s="57">
        <v>11483449</v>
      </c>
      <c r="AX245" s="57">
        <v>11483449</v>
      </c>
      <c r="AY245" s="57">
        <v>11483449</v>
      </c>
      <c r="AZ245" s="60" t="s">
        <v>134</v>
      </c>
      <c r="BA245" s="3"/>
      <c r="BB245" s="3"/>
      <c r="BC245" s="3"/>
      <c r="BD245" s="9"/>
      <c r="BE245" s="10"/>
      <c r="BF245" s="11"/>
      <c r="BG245" s="11"/>
      <c r="BH245" s="12"/>
      <c r="BI245" s="12"/>
      <c r="BJ245" s="12"/>
      <c r="BK245" s="12"/>
      <c r="BL245" s="12"/>
      <c r="BM245" s="12"/>
      <c r="BN245" s="12"/>
      <c r="BO245" s="12"/>
      <c r="BP245" s="2"/>
      <c r="BQ245" s="13"/>
      <c r="BR245" s="3"/>
      <c r="BS245" s="3"/>
      <c r="BT245" s="3"/>
      <c r="BU245" s="33"/>
      <c r="BV245" s="33"/>
      <c r="BW245" s="33"/>
      <c r="BX245" s="33"/>
      <c r="BY245" s="33"/>
      <c r="BZ245" s="33"/>
      <c r="CA245" s="33"/>
      <c r="CB245" s="33"/>
      <c r="CC245" s="33"/>
      <c r="CD245" s="33"/>
      <c r="CE245" s="33"/>
      <c r="CF245" s="33"/>
      <c r="CG245" s="33"/>
      <c r="CH245" s="33"/>
      <c r="CI245" s="33"/>
      <c r="CJ245" s="33"/>
      <c r="CK245" s="33"/>
      <c r="CL245" s="33"/>
      <c r="CM245" s="33"/>
      <c r="CN245" s="3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row>
    <row r="246" spans="1:16382" s="152" customFormat="1" ht="135" hidden="1" customHeight="1">
      <c r="A246" s="44">
        <v>604</v>
      </c>
      <c r="B246" s="45" t="s">
        <v>62</v>
      </c>
      <c r="C246" s="46">
        <v>402000001</v>
      </c>
      <c r="D246" s="50" t="s">
        <v>79</v>
      </c>
      <c r="E246" s="48" t="s">
        <v>80</v>
      </c>
      <c r="F246" s="49"/>
      <c r="G246" s="49"/>
      <c r="H246" s="59">
        <v>6</v>
      </c>
      <c r="I246" s="49"/>
      <c r="J246" s="59">
        <v>22</v>
      </c>
      <c r="K246" s="59">
        <v>1</v>
      </c>
      <c r="L246" s="59"/>
      <c r="M246" s="59"/>
      <c r="N246" s="59"/>
      <c r="O246" s="59"/>
      <c r="P246" s="49" t="s">
        <v>139</v>
      </c>
      <c r="Q246" s="49" t="s">
        <v>67</v>
      </c>
      <c r="R246" s="59"/>
      <c r="S246" s="59"/>
      <c r="T246" s="59"/>
      <c r="U246" s="59"/>
      <c r="V246" s="59" t="s">
        <v>90</v>
      </c>
      <c r="W246" s="59"/>
      <c r="X246" s="59"/>
      <c r="Y246" s="59"/>
      <c r="Z246" s="59"/>
      <c r="AA246" s="59"/>
      <c r="AB246" s="49" t="s">
        <v>142</v>
      </c>
      <c r="AC246" s="52" t="s">
        <v>132</v>
      </c>
      <c r="AD246" s="52"/>
      <c r="AE246" s="52"/>
      <c r="AF246" s="52"/>
      <c r="AG246" s="52"/>
      <c r="AH246" s="52"/>
      <c r="AI246" s="52"/>
      <c r="AJ246" s="73">
        <v>1</v>
      </c>
      <c r="AK246" s="52"/>
      <c r="AL246" s="52"/>
      <c r="AM246" s="52"/>
      <c r="AN246" s="52" t="s">
        <v>136</v>
      </c>
      <c r="AO246" s="53" t="s">
        <v>99</v>
      </c>
      <c r="AP246" s="53" t="s">
        <v>109</v>
      </c>
      <c r="AQ246" s="53" t="s">
        <v>120</v>
      </c>
      <c r="AR246" s="54" t="s">
        <v>121</v>
      </c>
      <c r="AS246" s="75" t="s">
        <v>122</v>
      </c>
      <c r="AT246" s="57">
        <v>6255.42</v>
      </c>
      <c r="AU246" s="57">
        <v>6255.42</v>
      </c>
      <c r="AV246" s="57">
        <v>0</v>
      </c>
      <c r="AW246" s="57">
        <v>0</v>
      </c>
      <c r="AX246" s="57">
        <v>0</v>
      </c>
      <c r="AY246" s="57">
        <v>0</v>
      </c>
      <c r="AZ246" s="60" t="s">
        <v>152</v>
      </c>
      <c r="BA246" s="3"/>
      <c r="BB246" s="3"/>
      <c r="BC246" s="3"/>
      <c r="BD246" s="9"/>
      <c r="BE246" s="10"/>
      <c r="BF246" s="11"/>
      <c r="BG246" s="11"/>
      <c r="BH246" s="12"/>
      <c r="BI246" s="12"/>
      <c r="BJ246" s="12"/>
      <c r="BK246" s="12"/>
      <c r="BL246" s="12"/>
      <c r="BM246" s="12"/>
      <c r="BN246" s="12"/>
      <c r="BO246" s="12"/>
      <c r="BP246" s="2"/>
      <c r="BQ246" s="13"/>
      <c r="BR246" s="3"/>
      <c r="BS246" s="3"/>
      <c r="BT246" s="3"/>
      <c r="BU246" s="33"/>
      <c r="BV246" s="33"/>
      <c r="BW246" s="33"/>
      <c r="BX246" s="33"/>
      <c r="BY246" s="33"/>
      <c r="BZ246" s="33"/>
      <c r="CA246" s="33"/>
      <c r="CB246" s="33"/>
      <c r="CC246" s="33"/>
      <c r="CD246" s="33"/>
      <c r="CE246" s="33"/>
      <c r="CF246" s="33"/>
      <c r="CG246" s="33"/>
      <c r="CH246" s="33"/>
      <c r="CI246" s="33"/>
      <c r="CJ246" s="33"/>
      <c r="CK246" s="33"/>
      <c r="CL246" s="33"/>
      <c r="CM246" s="33"/>
      <c r="CN246" s="3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row>
    <row r="247" spans="1:16382" s="152" customFormat="1" ht="216.75" hidden="1" customHeight="1">
      <c r="A247" s="44">
        <v>604</v>
      </c>
      <c r="B247" s="45" t="s">
        <v>62</v>
      </c>
      <c r="C247" s="46">
        <v>402000002</v>
      </c>
      <c r="D247" s="47" t="s">
        <v>91</v>
      </c>
      <c r="E247" s="48" t="s">
        <v>81</v>
      </c>
      <c r="F247" s="49"/>
      <c r="G247" s="49"/>
      <c r="H247" s="59" t="s">
        <v>82</v>
      </c>
      <c r="I247" s="49"/>
      <c r="J247" s="59" t="s">
        <v>83</v>
      </c>
      <c r="K247" s="59" t="s">
        <v>92</v>
      </c>
      <c r="L247" s="59" t="s">
        <v>85</v>
      </c>
      <c r="M247" s="59"/>
      <c r="N247" s="59"/>
      <c r="O247" s="59"/>
      <c r="P247" s="49" t="s">
        <v>93</v>
      </c>
      <c r="Q247" s="49" t="s">
        <v>87</v>
      </c>
      <c r="R247" s="59"/>
      <c r="S247" s="59"/>
      <c r="T247" s="59" t="s">
        <v>94</v>
      </c>
      <c r="U247" s="59"/>
      <c r="V247" s="59" t="s">
        <v>137</v>
      </c>
      <c r="W247" s="59" t="s">
        <v>95</v>
      </c>
      <c r="X247" s="59"/>
      <c r="Y247" s="59"/>
      <c r="Z247" s="59"/>
      <c r="AA247" s="59"/>
      <c r="AB247" s="49" t="s">
        <v>96</v>
      </c>
      <c r="AC247" s="72" t="s">
        <v>163</v>
      </c>
      <c r="AD247" s="72"/>
      <c r="AE247" s="72"/>
      <c r="AF247" s="72"/>
      <c r="AG247" s="72"/>
      <c r="AH247" s="72"/>
      <c r="AI247" s="72"/>
      <c r="AJ247" s="72" t="s">
        <v>164</v>
      </c>
      <c r="AK247" s="72"/>
      <c r="AL247" s="72"/>
      <c r="AM247" s="72"/>
      <c r="AN247" s="72" t="s">
        <v>165</v>
      </c>
      <c r="AO247" s="53" t="s">
        <v>99</v>
      </c>
      <c r="AP247" s="53" t="s">
        <v>109</v>
      </c>
      <c r="AQ247" s="53" t="s">
        <v>120</v>
      </c>
      <c r="AR247" s="54" t="s">
        <v>121</v>
      </c>
      <c r="AS247" s="75" t="s">
        <v>115</v>
      </c>
      <c r="AT247" s="57">
        <v>33436871.010000002</v>
      </c>
      <c r="AU247" s="57">
        <v>33436871.010000002</v>
      </c>
      <c r="AV247" s="57">
        <v>38012281.5</v>
      </c>
      <c r="AW247" s="57">
        <v>38024667</v>
      </c>
      <c r="AX247" s="57">
        <v>38024667</v>
      </c>
      <c r="AY247" s="57">
        <v>38024667</v>
      </c>
      <c r="AZ247" s="60" t="s">
        <v>152</v>
      </c>
      <c r="BA247" s="3"/>
      <c r="BB247" s="3"/>
      <c r="BC247" s="3"/>
      <c r="BD247" s="9"/>
      <c r="BE247" s="10"/>
      <c r="BF247" s="11"/>
      <c r="BG247" s="11"/>
      <c r="BH247" s="12"/>
      <c r="BI247" s="12"/>
      <c r="BJ247" s="12"/>
      <c r="BK247" s="12"/>
      <c r="BL247" s="12"/>
      <c r="BM247" s="12"/>
      <c r="BN247" s="12"/>
      <c r="BO247" s="12"/>
      <c r="BP247" s="2"/>
      <c r="BQ247" s="13"/>
      <c r="BR247" s="3"/>
      <c r="BS247" s="3"/>
      <c r="BT247" s="3"/>
      <c r="BU247" s="33"/>
      <c r="BV247" s="33"/>
      <c r="BW247" s="33"/>
      <c r="BX247" s="33"/>
      <c r="BY247" s="33"/>
      <c r="BZ247" s="33"/>
      <c r="CA247" s="33"/>
      <c r="CB247" s="33"/>
      <c r="CC247" s="33"/>
      <c r="CD247" s="33"/>
      <c r="CE247" s="33"/>
      <c r="CF247" s="33"/>
      <c r="CG247" s="33"/>
      <c r="CH247" s="33"/>
      <c r="CI247" s="33"/>
      <c r="CJ247" s="33"/>
      <c r="CK247" s="33"/>
      <c r="CL247" s="33"/>
      <c r="CM247" s="33"/>
      <c r="CN247" s="3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row>
    <row r="248" spans="1:16382" s="152" customFormat="1" ht="216.75" hidden="1" customHeight="1">
      <c r="A248" s="44">
        <v>604</v>
      </c>
      <c r="B248" s="45" t="s">
        <v>62</v>
      </c>
      <c r="C248" s="46">
        <v>402000003</v>
      </c>
      <c r="D248" s="47" t="s">
        <v>97</v>
      </c>
      <c r="E248" s="48" t="s">
        <v>70</v>
      </c>
      <c r="F248" s="49"/>
      <c r="G248" s="49"/>
      <c r="H248" s="59" t="s">
        <v>71</v>
      </c>
      <c r="I248" s="49"/>
      <c r="J248" s="59" t="s">
        <v>72</v>
      </c>
      <c r="K248" s="59" t="s">
        <v>73</v>
      </c>
      <c r="L248" s="59" t="s">
        <v>73</v>
      </c>
      <c r="M248" s="59"/>
      <c r="N248" s="59"/>
      <c r="O248" s="59"/>
      <c r="P248" s="49" t="s">
        <v>138</v>
      </c>
      <c r="Q248" s="49" t="s">
        <v>78</v>
      </c>
      <c r="R248" s="59"/>
      <c r="S248" s="59"/>
      <c r="T248" s="59" t="s">
        <v>71</v>
      </c>
      <c r="U248" s="59"/>
      <c r="V248" s="59" t="s">
        <v>75</v>
      </c>
      <c r="W248" s="59" t="s">
        <v>73</v>
      </c>
      <c r="X248" s="59"/>
      <c r="Y248" s="59"/>
      <c r="Z248" s="59"/>
      <c r="AA248" s="59"/>
      <c r="AB248" s="49" t="s">
        <v>141</v>
      </c>
      <c r="AC248" s="52" t="s">
        <v>170</v>
      </c>
      <c r="AD248" s="72"/>
      <c r="AE248" s="72"/>
      <c r="AF248" s="72"/>
      <c r="AG248" s="72"/>
      <c r="AH248" s="72"/>
      <c r="AI248" s="72"/>
      <c r="AJ248" s="72"/>
      <c r="AK248" s="72"/>
      <c r="AL248" s="72"/>
      <c r="AM248" s="52" t="s">
        <v>180</v>
      </c>
      <c r="AN248" s="52" t="s">
        <v>171</v>
      </c>
      <c r="AO248" s="53" t="s">
        <v>68</v>
      </c>
      <c r="AP248" s="53" t="s">
        <v>99</v>
      </c>
      <c r="AQ248" s="53" t="s">
        <v>123</v>
      </c>
      <c r="AR248" s="54" t="s">
        <v>124</v>
      </c>
      <c r="AS248" s="75" t="s">
        <v>125</v>
      </c>
      <c r="AT248" s="57">
        <v>114949426.84999999</v>
      </c>
      <c r="AU248" s="57">
        <v>113804341.67999999</v>
      </c>
      <c r="AV248" s="57">
        <v>223146129.47</v>
      </c>
      <c r="AW248" s="57">
        <v>180194116.15000001</v>
      </c>
      <c r="AX248" s="57">
        <v>210302521.49000001</v>
      </c>
      <c r="AY248" s="57">
        <v>240576377.50999999</v>
      </c>
      <c r="AZ248" s="60" t="s">
        <v>134</v>
      </c>
      <c r="BA248" s="3"/>
      <c r="BB248" s="3"/>
      <c r="BC248" s="3"/>
      <c r="BD248" s="9"/>
      <c r="BE248" s="10"/>
      <c r="BF248" s="11"/>
      <c r="BG248" s="11"/>
      <c r="BH248" s="12"/>
      <c r="BI248" s="12"/>
      <c r="BJ248" s="12"/>
      <c r="BK248" s="12"/>
      <c r="BL248" s="12"/>
      <c r="BM248" s="12"/>
      <c r="BN248" s="12"/>
      <c r="BO248" s="12"/>
      <c r="BP248" s="2"/>
      <c r="BQ248" s="13"/>
      <c r="BR248" s="3"/>
      <c r="BS248" s="3"/>
      <c r="BT248" s="3"/>
      <c r="BU248" s="33"/>
      <c r="BV248" s="33"/>
      <c r="BW248" s="33"/>
      <c r="BX248" s="33"/>
      <c r="BY248" s="33"/>
      <c r="BZ248" s="33"/>
      <c r="CA248" s="33"/>
      <c r="CB248" s="33"/>
      <c r="CC248" s="33"/>
      <c r="CD248" s="33"/>
      <c r="CE248" s="33"/>
      <c r="CF248" s="33"/>
      <c r="CG248" s="33"/>
      <c r="CH248" s="33"/>
      <c r="CI248" s="33"/>
      <c r="CJ248" s="33"/>
      <c r="CK248" s="33"/>
      <c r="CL248" s="33"/>
      <c r="CM248" s="33"/>
      <c r="CN248" s="3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row>
    <row r="249" spans="1:16382" s="152" customFormat="1" ht="274.5" hidden="1" customHeight="1">
      <c r="A249" s="44">
        <v>604</v>
      </c>
      <c r="B249" s="45" t="s">
        <v>62</v>
      </c>
      <c r="C249" s="46">
        <v>402000004</v>
      </c>
      <c r="D249" s="47" t="s">
        <v>169</v>
      </c>
      <c r="E249" s="48" t="s">
        <v>70</v>
      </c>
      <c r="F249" s="49"/>
      <c r="G249" s="49"/>
      <c r="H249" s="59" t="s">
        <v>71</v>
      </c>
      <c r="I249" s="49"/>
      <c r="J249" s="59" t="s">
        <v>72</v>
      </c>
      <c r="K249" s="59" t="s">
        <v>73</v>
      </c>
      <c r="L249" s="59" t="s">
        <v>73</v>
      </c>
      <c r="M249" s="59"/>
      <c r="N249" s="59"/>
      <c r="O249" s="59"/>
      <c r="P249" s="49" t="s">
        <v>138</v>
      </c>
      <c r="Q249" s="49" t="s">
        <v>78</v>
      </c>
      <c r="R249" s="59"/>
      <c r="S249" s="59"/>
      <c r="T249" s="59" t="s">
        <v>71</v>
      </c>
      <c r="U249" s="59"/>
      <c r="V249" s="59" t="s">
        <v>75</v>
      </c>
      <c r="W249" s="59" t="s">
        <v>73</v>
      </c>
      <c r="X249" s="59"/>
      <c r="Y249" s="59"/>
      <c r="Z249" s="59"/>
      <c r="AA249" s="59"/>
      <c r="AB249" s="49" t="s">
        <v>141</v>
      </c>
      <c r="AC249" s="52" t="s">
        <v>170</v>
      </c>
      <c r="AD249" s="72"/>
      <c r="AE249" s="72"/>
      <c r="AF249" s="72"/>
      <c r="AG249" s="72"/>
      <c r="AH249" s="72"/>
      <c r="AI249" s="72"/>
      <c r="AJ249" s="72"/>
      <c r="AK249" s="72"/>
      <c r="AL249" s="72"/>
      <c r="AM249" s="52" t="s">
        <v>180</v>
      </c>
      <c r="AN249" s="52" t="s">
        <v>171</v>
      </c>
      <c r="AO249" s="53" t="s">
        <v>68</v>
      </c>
      <c r="AP249" s="53" t="s">
        <v>99</v>
      </c>
      <c r="AQ249" s="53" t="s">
        <v>123</v>
      </c>
      <c r="AR249" s="54" t="s">
        <v>124</v>
      </c>
      <c r="AS249" s="75" t="s">
        <v>125</v>
      </c>
      <c r="AT249" s="57">
        <v>50573.15</v>
      </c>
      <c r="AU249" s="57">
        <v>50573.15</v>
      </c>
      <c r="AV249" s="57">
        <v>153870.53</v>
      </c>
      <c r="AW249" s="57">
        <v>105883.85</v>
      </c>
      <c r="AX249" s="57">
        <v>197478.51</v>
      </c>
      <c r="AY249" s="57">
        <v>223622.49</v>
      </c>
      <c r="AZ249" s="60" t="s">
        <v>134</v>
      </c>
      <c r="BA249" s="3"/>
      <c r="BB249" s="3"/>
      <c r="BC249" s="3"/>
      <c r="BD249" s="9"/>
      <c r="BE249" s="10"/>
      <c r="BF249" s="11"/>
      <c r="BG249" s="11"/>
      <c r="BH249" s="12"/>
      <c r="BI249" s="12"/>
      <c r="BJ249" s="12"/>
      <c r="BK249" s="12"/>
      <c r="BL249" s="12"/>
      <c r="BM249" s="12"/>
      <c r="BN249" s="12"/>
      <c r="BO249" s="12"/>
      <c r="BP249" s="2"/>
      <c r="BQ249" s="13"/>
      <c r="BR249" s="3"/>
      <c r="BS249" s="3"/>
      <c r="BT249" s="3"/>
      <c r="BU249" s="33"/>
      <c r="BV249" s="33"/>
      <c r="BW249" s="33"/>
      <c r="BX249" s="33"/>
      <c r="BY249" s="33"/>
      <c r="BZ249" s="33"/>
      <c r="CA249" s="33"/>
      <c r="CB249" s="33"/>
      <c r="CC249" s="33"/>
      <c r="CD249" s="33"/>
      <c r="CE249" s="33"/>
      <c r="CF249" s="33"/>
      <c r="CG249" s="33"/>
      <c r="CH249" s="33"/>
      <c r="CI249" s="33"/>
      <c r="CJ249" s="33"/>
      <c r="CK249" s="33"/>
      <c r="CL249" s="33"/>
      <c r="CM249" s="33"/>
      <c r="CN249" s="3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row>
    <row r="250" spans="1:16382" s="152" customFormat="1" ht="12.75" customHeight="1">
      <c r="A250" s="141">
        <v>604</v>
      </c>
      <c r="B250" s="157"/>
      <c r="C250" s="158"/>
      <c r="D250" s="159" t="s">
        <v>98</v>
      </c>
      <c r="E250" s="160"/>
      <c r="F250" s="161"/>
      <c r="G250" s="161"/>
      <c r="H250" s="161"/>
      <c r="I250" s="161"/>
      <c r="J250" s="161"/>
      <c r="K250" s="161"/>
      <c r="L250" s="161"/>
      <c r="M250" s="161"/>
      <c r="N250" s="161"/>
      <c r="O250" s="161"/>
      <c r="P250" s="162"/>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3"/>
      <c r="AR250" s="157"/>
      <c r="AS250" s="157"/>
      <c r="AT250" s="56">
        <v>165620328.03</v>
      </c>
      <c r="AU250" s="56">
        <v>161701616.29999998</v>
      </c>
      <c r="AV250" s="56">
        <v>310265094.26999998</v>
      </c>
      <c r="AW250" s="56">
        <v>255181426</v>
      </c>
      <c r="AX250" s="56">
        <v>289507196</v>
      </c>
      <c r="AY250" s="56">
        <v>319807196</v>
      </c>
      <c r="AZ250" s="164"/>
      <c r="BA250" s="165"/>
      <c r="BB250" s="166"/>
      <c r="BC250" s="166"/>
      <c r="BD250" s="167"/>
      <c r="BE250" s="167"/>
      <c r="BF250" s="167"/>
      <c r="BG250" s="167"/>
      <c r="BH250" s="167"/>
      <c r="BI250" s="167"/>
      <c r="BJ250" s="167"/>
      <c r="BK250" s="167"/>
      <c r="BL250" s="168"/>
      <c r="BM250" s="169"/>
      <c r="BN250" s="170"/>
      <c r="BO250" s="170"/>
      <c r="BP250" s="170"/>
      <c r="BQ250" s="170"/>
      <c r="BR250" s="170"/>
      <c r="BS250" s="170"/>
      <c r="BT250" s="170"/>
      <c r="BU250" s="170"/>
      <c r="BV250" s="170"/>
      <c r="BW250" s="170"/>
      <c r="BX250" s="170"/>
      <c r="BY250" s="170"/>
      <c r="BZ250" s="170"/>
      <c r="CA250" s="170"/>
      <c r="CB250" s="170"/>
      <c r="CC250" s="170"/>
      <c r="CD250" s="170"/>
      <c r="CE250" s="170"/>
      <c r="CF250" s="170"/>
      <c r="CG250" s="170"/>
      <c r="CH250" s="170"/>
      <c r="CI250" s="170"/>
      <c r="CJ250" s="170"/>
      <c r="CK250" s="170"/>
      <c r="CL250" s="170"/>
      <c r="CM250" s="170"/>
      <c r="CN250" s="170"/>
      <c r="CO250" s="170"/>
      <c r="CP250" s="170"/>
      <c r="CQ250" s="170"/>
      <c r="CR250" s="170"/>
      <c r="CS250" s="170"/>
      <c r="CT250" s="170"/>
      <c r="CU250" s="170"/>
      <c r="CV250" s="170"/>
      <c r="CW250" s="170"/>
      <c r="CX250" s="170"/>
      <c r="CY250" s="170"/>
      <c r="CZ250" s="170"/>
      <c r="DA250" s="170"/>
      <c r="DB250" s="170"/>
      <c r="DC250" s="170"/>
      <c r="DD250" s="170"/>
      <c r="DE250" s="170"/>
      <c r="DF250" s="170"/>
      <c r="DG250" s="170"/>
      <c r="DH250" s="170"/>
      <c r="DI250" s="170"/>
      <c r="DJ250" s="170"/>
      <c r="DK250" s="170"/>
      <c r="DL250" s="170"/>
      <c r="DM250" s="170"/>
      <c r="DN250" s="170"/>
      <c r="DO250" s="170"/>
      <c r="DP250" s="170"/>
      <c r="DQ250" s="170"/>
      <c r="DR250" s="170"/>
      <c r="DS250" s="170"/>
      <c r="DT250" s="170"/>
      <c r="DU250" s="170"/>
      <c r="DV250" s="170"/>
      <c r="DW250" s="170"/>
      <c r="DX250" s="170"/>
      <c r="DY250" s="170"/>
      <c r="DZ250" s="170"/>
      <c r="EA250" s="170"/>
      <c r="EB250" s="170"/>
      <c r="EC250" s="170"/>
      <c r="ED250" s="170"/>
      <c r="EE250" s="170"/>
      <c r="EF250" s="170"/>
      <c r="EG250" s="170"/>
      <c r="EH250" s="170"/>
      <c r="EI250" s="170"/>
      <c r="EJ250" s="170"/>
      <c r="EK250" s="170"/>
      <c r="EL250" s="170"/>
      <c r="EM250" s="170"/>
      <c r="EN250" s="170"/>
      <c r="EO250" s="170"/>
      <c r="EP250" s="170"/>
      <c r="EQ250" s="170"/>
      <c r="ER250" s="170"/>
      <c r="ES250" s="170"/>
      <c r="ET250" s="170"/>
      <c r="EU250" s="170"/>
      <c r="EV250" s="170"/>
      <c r="EW250" s="170"/>
      <c r="EX250" s="170"/>
      <c r="EY250" s="170"/>
      <c r="EZ250" s="170"/>
      <c r="FA250" s="170"/>
      <c r="FB250" s="170"/>
      <c r="FC250" s="170"/>
      <c r="FD250" s="170"/>
      <c r="FE250" s="170"/>
      <c r="FF250" s="170"/>
      <c r="FG250" s="170"/>
      <c r="FH250" s="170"/>
      <c r="FI250" s="170"/>
      <c r="FJ250" s="170"/>
      <c r="FK250" s="170"/>
      <c r="FL250" s="170"/>
      <c r="FM250" s="170"/>
      <c r="FN250" s="170"/>
      <c r="FO250" s="170"/>
      <c r="FP250" s="170"/>
      <c r="FQ250" s="170"/>
      <c r="FR250" s="170"/>
      <c r="FS250" s="170"/>
      <c r="FT250" s="170"/>
      <c r="FU250" s="170"/>
      <c r="FV250" s="170"/>
      <c r="FW250" s="170"/>
      <c r="FX250" s="170"/>
      <c r="FY250" s="170"/>
      <c r="FZ250" s="170"/>
      <c r="GA250" s="170"/>
      <c r="GB250" s="170"/>
      <c r="GC250" s="170"/>
      <c r="GD250" s="170"/>
      <c r="GE250" s="170"/>
      <c r="GF250" s="170"/>
      <c r="GG250" s="170"/>
      <c r="GH250" s="170"/>
      <c r="GI250" s="170"/>
      <c r="GJ250" s="170"/>
      <c r="GK250" s="170"/>
      <c r="GL250" s="170"/>
      <c r="GM250" s="170"/>
      <c r="GN250" s="170"/>
      <c r="GO250" s="170"/>
      <c r="GP250" s="170"/>
      <c r="GQ250" s="170"/>
      <c r="GR250" s="170"/>
      <c r="GS250" s="170"/>
      <c r="GT250" s="170"/>
      <c r="GU250" s="170"/>
      <c r="GV250" s="170"/>
      <c r="GW250" s="170"/>
      <c r="GX250" s="170"/>
      <c r="GY250" s="170"/>
      <c r="GZ250" s="170"/>
      <c r="HA250" s="170"/>
      <c r="HB250" s="170"/>
      <c r="HC250" s="170"/>
      <c r="HD250" s="170"/>
      <c r="HE250" s="170"/>
      <c r="HF250" s="170"/>
      <c r="HG250" s="170"/>
      <c r="HH250" s="170"/>
      <c r="HI250" s="170"/>
      <c r="HJ250" s="170"/>
      <c r="HK250" s="170"/>
      <c r="HL250" s="170"/>
      <c r="HM250" s="170"/>
      <c r="HN250" s="170"/>
      <c r="HO250" s="170"/>
      <c r="HP250" s="170"/>
      <c r="HQ250" s="170"/>
      <c r="HR250" s="170"/>
      <c r="HS250" s="170"/>
      <c r="HT250" s="170"/>
      <c r="HU250" s="170"/>
      <c r="HV250" s="170"/>
      <c r="HW250" s="170"/>
      <c r="HX250" s="170"/>
      <c r="HY250" s="170"/>
      <c r="HZ250" s="170"/>
      <c r="IA250" s="170"/>
      <c r="IB250" s="170"/>
      <c r="IC250" s="170"/>
      <c r="ID250" s="170"/>
      <c r="IE250" s="170"/>
      <c r="IF250" s="170"/>
      <c r="IG250" s="170"/>
      <c r="IH250" s="170"/>
      <c r="II250" s="170"/>
      <c r="IJ250" s="170"/>
      <c r="IK250" s="170"/>
      <c r="IL250" s="170"/>
      <c r="IM250" s="170"/>
      <c r="IN250" s="170"/>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c r="XK250" s="3"/>
      <c r="XL250" s="3"/>
      <c r="XM250" s="3"/>
      <c r="XN250" s="3"/>
      <c r="XO250" s="3"/>
      <c r="XP250" s="3"/>
      <c r="XQ250" s="3"/>
      <c r="XR250" s="3"/>
      <c r="XS250" s="3"/>
      <c r="XT250" s="3"/>
      <c r="XU250" s="3"/>
      <c r="XV250" s="3"/>
      <c r="XW250" s="3"/>
      <c r="XX250" s="3"/>
      <c r="XY250" s="3"/>
      <c r="XZ250" s="3"/>
      <c r="YA250" s="3"/>
      <c r="YB250" s="3"/>
      <c r="YC250" s="3"/>
      <c r="YD250" s="3"/>
      <c r="YE250" s="3"/>
      <c r="YF250" s="3"/>
      <c r="YG250" s="3"/>
      <c r="YH250" s="3"/>
      <c r="YI250" s="3"/>
      <c r="YJ250" s="3"/>
      <c r="YK250" s="3"/>
      <c r="YL250" s="3"/>
      <c r="YM250" s="3"/>
      <c r="YN250" s="3"/>
      <c r="YO250" s="3"/>
      <c r="YP250" s="3"/>
      <c r="YQ250" s="3"/>
      <c r="YR250" s="3"/>
      <c r="YS250" s="3"/>
      <c r="YT250" s="3"/>
      <c r="YU250" s="3"/>
      <c r="YV250" s="3"/>
      <c r="YW250" s="3"/>
      <c r="YX250" s="3"/>
      <c r="YY250" s="3"/>
      <c r="YZ250" s="3"/>
      <c r="ZA250" s="3"/>
      <c r="ZB250" s="3"/>
      <c r="ZC250" s="3"/>
      <c r="ZD250" s="3"/>
      <c r="ZE250" s="3"/>
      <c r="ZF250" s="3"/>
      <c r="ZG250" s="3"/>
      <c r="ZH250" s="3"/>
      <c r="ZI250" s="3"/>
      <c r="ZJ250" s="3"/>
      <c r="ZK250" s="3"/>
      <c r="ZL250" s="3"/>
      <c r="ZM250" s="3"/>
      <c r="ZN250" s="3"/>
      <c r="ZO250" s="3"/>
      <c r="ZP250" s="3"/>
      <c r="ZQ250" s="3"/>
      <c r="ZR250" s="3"/>
      <c r="ZS250" s="3"/>
      <c r="ZT250" s="3"/>
      <c r="ZU250" s="3"/>
      <c r="ZV250" s="3"/>
      <c r="ZW250" s="3"/>
      <c r="ZX250" s="3"/>
      <c r="ZY250" s="3"/>
      <c r="ZZ250" s="3"/>
      <c r="AAA250" s="3"/>
      <c r="AAB250" s="3"/>
      <c r="AAC250" s="3"/>
      <c r="AAD250" s="3"/>
      <c r="AAE250" s="3"/>
      <c r="AAF250" s="3"/>
      <c r="AAG250" s="3"/>
      <c r="AAH250" s="3"/>
      <c r="AAI250" s="3"/>
      <c r="AAJ250" s="3"/>
      <c r="AAK250" s="3"/>
      <c r="AAL250" s="3"/>
      <c r="AAM250" s="3"/>
      <c r="AAN250" s="3"/>
      <c r="AAO250" s="3"/>
      <c r="AAP250" s="3"/>
      <c r="AAQ250" s="3"/>
      <c r="AAR250" s="3"/>
      <c r="AAS250" s="3"/>
      <c r="AAT250" s="3"/>
      <c r="AAU250" s="3"/>
      <c r="AAV250" s="3"/>
      <c r="AAW250" s="3"/>
      <c r="AAX250" s="3"/>
      <c r="AAY250" s="3"/>
      <c r="AAZ250" s="3"/>
      <c r="ABA250" s="3"/>
      <c r="ABB250" s="3"/>
      <c r="ABC250" s="3"/>
      <c r="ABD250" s="3"/>
      <c r="ABE250" s="3"/>
      <c r="ABF250" s="3"/>
      <c r="ABG250" s="3"/>
      <c r="ABH250" s="3"/>
      <c r="ABI250" s="3"/>
      <c r="ABJ250" s="3"/>
      <c r="ABK250" s="3"/>
      <c r="ABL250" s="3"/>
      <c r="ABM250" s="3"/>
      <c r="ABN250" s="3"/>
      <c r="ABO250" s="3"/>
      <c r="ABP250" s="3"/>
      <c r="ABQ250" s="3"/>
      <c r="ABR250" s="3"/>
      <c r="ABS250" s="3"/>
      <c r="ABT250" s="3"/>
      <c r="ABU250" s="3"/>
      <c r="ABV250" s="3"/>
      <c r="ABW250" s="3"/>
      <c r="ABX250" s="3"/>
      <c r="ABY250" s="3"/>
      <c r="ABZ250" s="3"/>
      <c r="ACA250" s="3"/>
      <c r="ACB250" s="3"/>
      <c r="ACC250" s="3"/>
      <c r="ACD250" s="3"/>
      <c r="ACE250" s="3"/>
      <c r="ACF250" s="3"/>
      <c r="ACG250" s="3"/>
      <c r="ACH250" s="3"/>
      <c r="ACI250" s="3"/>
      <c r="ACJ250" s="3"/>
      <c r="ACK250" s="3"/>
      <c r="ACL250" s="3"/>
      <c r="ACM250" s="3"/>
      <c r="ACN250" s="3"/>
      <c r="ACO250" s="3"/>
      <c r="ACP250" s="3"/>
      <c r="ACQ250" s="3"/>
      <c r="ACR250" s="3"/>
      <c r="ACS250" s="3"/>
      <c r="ACT250" s="3"/>
      <c r="ACU250" s="3"/>
      <c r="ACV250" s="3"/>
      <c r="ACW250" s="3"/>
      <c r="ACX250" s="3"/>
      <c r="ACY250" s="3"/>
      <c r="ACZ250" s="3"/>
      <c r="ADA250" s="3"/>
      <c r="ADB250" s="3"/>
      <c r="ADC250" s="3"/>
      <c r="ADD250" s="3"/>
      <c r="ADE250" s="3"/>
      <c r="ADF250" s="3"/>
      <c r="ADG250" s="3"/>
      <c r="ADH250" s="3"/>
      <c r="ADI250" s="3"/>
      <c r="ADJ250" s="3"/>
      <c r="ADK250" s="3"/>
      <c r="ADL250" s="3"/>
      <c r="ADM250" s="3"/>
      <c r="ADN250" s="3"/>
      <c r="ADO250" s="3"/>
      <c r="ADP250" s="3"/>
      <c r="ADQ250" s="3"/>
      <c r="ADR250" s="3"/>
      <c r="ADS250" s="3"/>
      <c r="ADT250" s="3"/>
      <c r="ADU250" s="3"/>
      <c r="ADV250" s="3"/>
      <c r="ADW250" s="3"/>
      <c r="ADX250" s="3"/>
      <c r="ADY250" s="3"/>
      <c r="ADZ250" s="3"/>
      <c r="AEA250" s="3"/>
      <c r="AEB250" s="3"/>
      <c r="AEC250" s="3"/>
      <c r="AED250" s="3"/>
      <c r="AEE250" s="3"/>
      <c r="AEF250" s="3"/>
      <c r="AEG250" s="3"/>
      <c r="AEH250" s="3"/>
      <c r="AEI250" s="3"/>
      <c r="AEJ250" s="3"/>
      <c r="AEK250" s="3"/>
      <c r="AEL250" s="3"/>
      <c r="AEM250" s="3"/>
      <c r="AEN250" s="3"/>
      <c r="AEO250" s="3"/>
      <c r="AEP250" s="3"/>
      <c r="AEQ250" s="3"/>
      <c r="AER250" s="3"/>
      <c r="AES250" s="3"/>
      <c r="AET250" s="3"/>
      <c r="AEU250" s="3"/>
      <c r="AEV250" s="3"/>
      <c r="AEW250" s="3"/>
      <c r="AEX250" s="3"/>
      <c r="AEY250" s="3"/>
      <c r="AEZ250" s="3"/>
      <c r="AFA250" s="3"/>
      <c r="AFB250" s="3"/>
      <c r="AFC250" s="3"/>
      <c r="AFD250" s="3"/>
      <c r="AFE250" s="3"/>
      <c r="AFF250" s="3"/>
      <c r="AFG250" s="3"/>
      <c r="AFH250" s="3"/>
      <c r="AFI250" s="3"/>
      <c r="AFJ250" s="3"/>
      <c r="AFK250" s="3"/>
      <c r="AFL250" s="3"/>
      <c r="AFM250" s="3"/>
      <c r="AFN250" s="3"/>
      <c r="AFO250" s="3"/>
      <c r="AFP250" s="3"/>
      <c r="AFQ250" s="3"/>
      <c r="AFR250" s="3"/>
      <c r="AFS250" s="3"/>
      <c r="AFT250" s="3"/>
      <c r="AFU250" s="3"/>
      <c r="AFV250" s="3"/>
      <c r="AFW250" s="3"/>
      <c r="AFX250" s="3"/>
      <c r="AFY250" s="3"/>
      <c r="AFZ250" s="3"/>
      <c r="AGA250" s="3"/>
      <c r="AGB250" s="3"/>
      <c r="AGC250" s="3"/>
      <c r="AGD250" s="3"/>
      <c r="AGE250" s="3"/>
      <c r="AGF250" s="3"/>
      <c r="AGG250" s="3"/>
      <c r="AGH250" s="3"/>
      <c r="AGI250" s="3"/>
      <c r="AGJ250" s="3"/>
      <c r="AGK250" s="3"/>
      <c r="AGL250" s="3"/>
      <c r="AGM250" s="3"/>
      <c r="AGN250" s="3"/>
      <c r="AGO250" s="3"/>
      <c r="AGP250" s="3"/>
      <c r="AGQ250" s="3"/>
      <c r="AGR250" s="3"/>
      <c r="AGS250" s="3"/>
      <c r="AGT250" s="3"/>
      <c r="AGU250" s="3"/>
      <c r="AGV250" s="3"/>
      <c r="AGW250" s="3"/>
      <c r="AGX250" s="3"/>
      <c r="AGY250" s="3"/>
      <c r="AGZ250" s="3"/>
      <c r="AHA250" s="3"/>
      <c r="AHB250" s="3"/>
      <c r="AHC250" s="3"/>
      <c r="AHD250" s="3"/>
      <c r="AHE250" s="3"/>
      <c r="AHF250" s="3"/>
      <c r="AHG250" s="3"/>
      <c r="AHH250" s="3"/>
      <c r="AHI250" s="3"/>
      <c r="AHJ250" s="3"/>
      <c r="AHK250" s="3"/>
      <c r="AHL250" s="3"/>
      <c r="AHM250" s="3"/>
      <c r="AHN250" s="3"/>
      <c r="AHO250" s="3"/>
      <c r="AHP250" s="3"/>
      <c r="AHQ250" s="3"/>
      <c r="AHR250" s="3"/>
      <c r="AHS250" s="3"/>
      <c r="AHT250" s="3"/>
      <c r="AHU250" s="3"/>
      <c r="AHV250" s="3"/>
      <c r="AHW250" s="3"/>
      <c r="AHX250" s="3"/>
      <c r="AHY250" s="3"/>
      <c r="AHZ250" s="3"/>
      <c r="AIA250" s="3"/>
      <c r="AIB250" s="3"/>
      <c r="AIC250" s="3"/>
      <c r="AID250" s="3"/>
      <c r="AIE250" s="3"/>
      <c r="AIF250" s="3"/>
      <c r="AIG250" s="3"/>
      <c r="AIH250" s="3"/>
      <c r="AII250" s="3"/>
      <c r="AIJ250" s="3"/>
      <c r="AIK250" s="3"/>
      <c r="AIL250" s="3"/>
      <c r="AIM250" s="3"/>
      <c r="AIN250" s="3"/>
      <c r="AIO250" s="3"/>
      <c r="AIP250" s="3"/>
      <c r="AIQ250" s="3"/>
      <c r="AIR250" s="3"/>
      <c r="AIS250" s="3"/>
      <c r="AIT250" s="3"/>
      <c r="AIU250" s="3"/>
      <c r="AIV250" s="3"/>
      <c r="AIW250" s="3"/>
      <c r="AIX250" s="3"/>
      <c r="AIY250" s="3"/>
      <c r="AIZ250" s="3"/>
      <c r="AJA250" s="3"/>
      <c r="AJB250" s="3"/>
      <c r="AJC250" s="3"/>
      <c r="AJD250" s="3"/>
      <c r="AJE250" s="3"/>
      <c r="AJF250" s="3"/>
      <c r="AJG250" s="3"/>
      <c r="AJH250" s="3"/>
      <c r="AJI250" s="3"/>
      <c r="AJJ250" s="3"/>
      <c r="AJK250" s="3"/>
      <c r="AJL250" s="3"/>
      <c r="AJM250" s="3"/>
      <c r="AJN250" s="3"/>
      <c r="AJO250" s="3"/>
      <c r="AJP250" s="3"/>
      <c r="AJQ250" s="3"/>
      <c r="AJR250" s="3"/>
      <c r="AJS250" s="3"/>
      <c r="AJT250" s="3"/>
      <c r="AJU250" s="3"/>
      <c r="AJV250" s="3"/>
      <c r="AJW250" s="3"/>
      <c r="AJX250" s="3"/>
      <c r="AJY250" s="3"/>
      <c r="AJZ250" s="3"/>
      <c r="AKA250" s="3"/>
      <c r="AKB250" s="3"/>
      <c r="AKC250" s="3"/>
      <c r="AKD250" s="3"/>
      <c r="AKE250" s="3"/>
      <c r="AKF250" s="3"/>
      <c r="AKG250" s="3"/>
      <c r="AKH250" s="3"/>
      <c r="AKI250" s="3"/>
      <c r="AKJ250" s="3"/>
      <c r="AKK250" s="3"/>
      <c r="AKL250" s="3"/>
      <c r="AKM250" s="3"/>
      <c r="AKN250" s="3"/>
      <c r="AKO250" s="3"/>
      <c r="AKP250" s="3"/>
      <c r="AKQ250" s="3"/>
      <c r="AKR250" s="3"/>
      <c r="AKS250" s="3"/>
      <c r="AKT250" s="3"/>
      <c r="AKU250" s="3"/>
      <c r="AKV250" s="3"/>
      <c r="AKW250" s="3"/>
      <c r="AKX250" s="3"/>
      <c r="AKY250" s="3"/>
      <c r="AKZ250" s="3"/>
      <c r="ALA250" s="3"/>
      <c r="ALB250" s="3"/>
      <c r="ALC250" s="3"/>
      <c r="ALD250" s="3"/>
      <c r="ALE250" s="3"/>
      <c r="ALF250" s="3"/>
      <c r="ALG250" s="3"/>
      <c r="ALH250" s="3"/>
      <c r="ALI250" s="3"/>
      <c r="ALJ250" s="3"/>
      <c r="ALK250" s="3"/>
      <c r="ALL250" s="3"/>
      <c r="ALM250" s="3"/>
      <c r="ALN250" s="3"/>
      <c r="ALO250" s="3"/>
      <c r="ALP250" s="3"/>
      <c r="ALQ250" s="3"/>
      <c r="ALR250" s="3"/>
      <c r="ALS250" s="3"/>
      <c r="ALT250" s="3"/>
      <c r="ALU250" s="3"/>
      <c r="ALV250" s="3"/>
      <c r="ALW250" s="3"/>
      <c r="ALX250" s="3"/>
      <c r="ALY250" s="3"/>
      <c r="ALZ250" s="3"/>
      <c r="AMA250" s="3"/>
      <c r="AMB250" s="3"/>
      <c r="AMC250" s="3"/>
      <c r="AMD250" s="3"/>
      <c r="AME250" s="3"/>
      <c r="AMF250" s="3"/>
      <c r="AMG250" s="3"/>
      <c r="AMH250" s="3"/>
      <c r="AMI250" s="3"/>
      <c r="AMJ250" s="3"/>
      <c r="AMK250" s="3"/>
      <c r="AML250" s="3"/>
      <c r="AMM250" s="3"/>
      <c r="AMN250" s="3"/>
      <c r="AMO250" s="3"/>
      <c r="AMP250" s="3"/>
      <c r="AMQ250" s="3"/>
      <c r="AMR250" s="3"/>
      <c r="AMS250" s="3"/>
      <c r="AMT250" s="3"/>
      <c r="AMU250" s="3"/>
      <c r="AMV250" s="3"/>
      <c r="AMW250" s="3"/>
      <c r="AMX250" s="3"/>
      <c r="AMY250" s="3"/>
      <c r="AMZ250" s="3"/>
      <c r="ANA250" s="3"/>
      <c r="ANB250" s="3"/>
      <c r="ANC250" s="3"/>
      <c r="AND250" s="3"/>
      <c r="ANE250" s="3"/>
      <c r="ANF250" s="3"/>
      <c r="ANG250" s="3"/>
      <c r="ANH250" s="3"/>
      <c r="ANI250" s="3"/>
      <c r="ANJ250" s="3"/>
      <c r="ANK250" s="3"/>
      <c r="ANL250" s="3"/>
      <c r="ANM250" s="3"/>
      <c r="ANN250" s="3"/>
      <c r="ANO250" s="3"/>
      <c r="ANP250" s="3"/>
      <c r="ANQ250" s="3"/>
      <c r="ANR250" s="3"/>
      <c r="ANS250" s="3"/>
      <c r="ANT250" s="3"/>
      <c r="ANU250" s="3"/>
      <c r="ANV250" s="3"/>
      <c r="ANW250" s="3"/>
      <c r="ANX250" s="3"/>
      <c r="ANY250" s="3"/>
      <c r="ANZ250" s="3"/>
      <c r="AOA250" s="3"/>
      <c r="AOB250" s="3"/>
      <c r="AOC250" s="3"/>
      <c r="AOD250" s="3"/>
      <c r="AOE250" s="3"/>
      <c r="AOF250" s="3"/>
      <c r="AOG250" s="3"/>
      <c r="AOH250" s="3"/>
      <c r="AOI250" s="3"/>
      <c r="AOJ250" s="3"/>
      <c r="AOK250" s="3"/>
      <c r="AOL250" s="3"/>
      <c r="AOM250" s="3"/>
      <c r="AON250" s="3"/>
      <c r="AOO250" s="3"/>
      <c r="AOP250" s="3"/>
      <c r="AOQ250" s="3"/>
      <c r="AOR250" s="3"/>
      <c r="AOS250" s="3"/>
      <c r="AOT250" s="3"/>
      <c r="AOU250" s="3"/>
      <c r="AOV250" s="3"/>
      <c r="AOW250" s="3"/>
      <c r="AOX250" s="3"/>
      <c r="AOY250" s="3"/>
      <c r="AOZ250" s="3"/>
      <c r="APA250" s="3"/>
      <c r="APB250" s="3"/>
      <c r="APC250" s="3"/>
      <c r="APD250" s="3"/>
      <c r="APE250" s="3"/>
      <c r="APF250" s="3"/>
      <c r="APG250" s="3"/>
      <c r="APH250" s="3"/>
      <c r="API250" s="3"/>
      <c r="APJ250" s="3"/>
      <c r="APK250" s="3"/>
      <c r="APL250" s="3"/>
      <c r="APM250" s="3"/>
      <c r="APN250" s="3"/>
      <c r="APO250" s="3"/>
      <c r="APP250" s="3"/>
      <c r="APQ250" s="3"/>
      <c r="APR250" s="3"/>
      <c r="APS250" s="3"/>
      <c r="APT250" s="3"/>
      <c r="APU250" s="3"/>
      <c r="APV250" s="3"/>
      <c r="APW250" s="3"/>
      <c r="APX250" s="3"/>
      <c r="APY250" s="3"/>
      <c r="APZ250" s="3"/>
      <c r="AQA250" s="3"/>
      <c r="AQB250" s="3"/>
      <c r="AQC250" s="3"/>
      <c r="AQD250" s="3"/>
      <c r="AQE250" s="3"/>
      <c r="AQF250" s="3"/>
      <c r="AQG250" s="3"/>
      <c r="AQH250" s="3"/>
      <c r="AQI250" s="3"/>
      <c r="AQJ250" s="3"/>
      <c r="AQK250" s="3"/>
      <c r="AQL250" s="3"/>
      <c r="AQM250" s="3"/>
      <c r="AQN250" s="3"/>
      <c r="AQO250" s="3"/>
      <c r="AQP250" s="3"/>
      <c r="AQQ250" s="3"/>
      <c r="AQR250" s="3"/>
      <c r="AQS250" s="3"/>
      <c r="AQT250" s="3"/>
      <c r="AQU250" s="3"/>
      <c r="AQV250" s="3"/>
      <c r="AQW250" s="3"/>
      <c r="AQX250" s="3"/>
      <c r="AQY250" s="3"/>
      <c r="AQZ250" s="3"/>
      <c r="ARA250" s="3"/>
      <c r="ARB250" s="3"/>
      <c r="ARC250" s="3"/>
      <c r="ARD250" s="3"/>
      <c r="ARE250" s="3"/>
      <c r="ARF250" s="3"/>
      <c r="ARG250" s="3"/>
      <c r="ARH250" s="3"/>
      <c r="ARI250" s="3"/>
      <c r="ARJ250" s="3"/>
      <c r="ARK250" s="3"/>
      <c r="ARL250" s="3"/>
      <c r="ARM250" s="3"/>
      <c r="ARN250" s="3"/>
      <c r="ARO250" s="3"/>
      <c r="ARP250" s="3"/>
      <c r="ARQ250" s="3"/>
      <c r="ARR250" s="3"/>
      <c r="ARS250" s="3"/>
      <c r="ART250" s="3"/>
      <c r="ARU250" s="3"/>
      <c r="ARV250" s="3"/>
      <c r="ARW250" s="3"/>
      <c r="ARX250" s="3"/>
      <c r="ARY250" s="3"/>
      <c r="ARZ250" s="3"/>
      <c r="ASA250" s="3"/>
      <c r="ASB250" s="3"/>
      <c r="ASC250" s="3"/>
      <c r="ASD250" s="3"/>
      <c r="ASE250" s="3"/>
      <c r="ASF250" s="3"/>
      <c r="ASG250" s="3"/>
      <c r="ASH250" s="3"/>
      <c r="ASI250" s="3"/>
      <c r="ASJ250" s="3"/>
      <c r="ASK250" s="3"/>
      <c r="ASL250" s="3"/>
      <c r="ASM250" s="3"/>
      <c r="ASN250" s="3"/>
      <c r="ASO250" s="3"/>
      <c r="ASP250" s="3"/>
      <c r="ASQ250" s="3"/>
      <c r="ASR250" s="3"/>
      <c r="ASS250" s="3"/>
      <c r="AST250" s="3"/>
      <c r="ASU250" s="3"/>
      <c r="ASV250" s="3"/>
      <c r="ASW250" s="3"/>
      <c r="ASX250" s="3"/>
      <c r="ASY250" s="3"/>
      <c r="ASZ250" s="3"/>
      <c r="ATA250" s="3"/>
      <c r="ATB250" s="3"/>
      <c r="ATC250" s="3"/>
      <c r="ATD250" s="3"/>
      <c r="ATE250" s="3"/>
      <c r="ATF250" s="3"/>
      <c r="ATG250" s="3"/>
      <c r="ATH250" s="3"/>
      <c r="ATI250" s="3"/>
      <c r="ATJ250" s="3"/>
      <c r="ATK250" s="3"/>
      <c r="ATL250" s="3"/>
      <c r="ATM250" s="3"/>
      <c r="ATN250" s="3"/>
      <c r="ATO250" s="3"/>
      <c r="ATP250" s="3"/>
      <c r="ATQ250" s="3"/>
      <c r="ATR250" s="3"/>
      <c r="ATS250" s="3"/>
      <c r="ATT250" s="3"/>
      <c r="ATU250" s="3"/>
      <c r="ATV250" s="3"/>
      <c r="ATW250" s="3"/>
      <c r="ATX250" s="3"/>
      <c r="ATY250" s="3"/>
      <c r="ATZ250" s="3"/>
      <c r="AUA250" s="3"/>
      <c r="AUB250" s="3"/>
      <c r="AUC250" s="3"/>
      <c r="AUD250" s="3"/>
      <c r="AUE250" s="3"/>
      <c r="AUF250" s="3"/>
      <c r="AUG250" s="3"/>
      <c r="AUH250" s="3"/>
      <c r="AUI250" s="3"/>
      <c r="AUJ250" s="3"/>
      <c r="AUK250" s="3"/>
      <c r="AUL250" s="3"/>
      <c r="AUM250" s="3"/>
      <c r="AUN250" s="3"/>
      <c r="AUO250" s="3"/>
      <c r="AUP250" s="3"/>
      <c r="AUQ250" s="3"/>
      <c r="AUR250" s="3"/>
      <c r="AUS250" s="3"/>
      <c r="AUT250" s="3"/>
      <c r="AUU250" s="3"/>
      <c r="AUV250" s="3"/>
      <c r="AUW250" s="3"/>
      <c r="AUX250" s="3"/>
      <c r="AUY250" s="3"/>
      <c r="AUZ250" s="3"/>
      <c r="AVA250" s="3"/>
      <c r="AVB250" s="3"/>
      <c r="AVC250" s="3"/>
      <c r="AVD250" s="3"/>
      <c r="AVE250" s="3"/>
      <c r="AVF250" s="3"/>
      <c r="AVG250" s="3"/>
      <c r="AVH250" s="3"/>
      <c r="AVI250" s="3"/>
      <c r="AVJ250" s="3"/>
      <c r="AVK250" s="3"/>
      <c r="AVL250" s="3"/>
      <c r="AVM250" s="3"/>
      <c r="AVN250" s="3"/>
      <c r="AVO250" s="3"/>
      <c r="AVP250" s="3"/>
      <c r="AVQ250" s="3"/>
      <c r="AVR250" s="3"/>
      <c r="AVS250" s="3"/>
      <c r="AVT250" s="3"/>
      <c r="AVU250" s="3"/>
      <c r="AVV250" s="3"/>
      <c r="AVW250" s="3"/>
      <c r="AVX250" s="3"/>
      <c r="AVY250" s="3"/>
      <c r="AVZ250" s="3"/>
      <c r="AWA250" s="3"/>
      <c r="AWB250" s="3"/>
      <c r="AWC250" s="3"/>
      <c r="AWD250" s="3"/>
      <c r="AWE250" s="3"/>
      <c r="AWF250" s="3"/>
      <c r="AWG250" s="3"/>
      <c r="AWH250" s="3"/>
      <c r="AWI250" s="3"/>
      <c r="AWJ250" s="3"/>
      <c r="AWK250" s="3"/>
      <c r="AWL250" s="3"/>
      <c r="AWM250" s="3"/>
      <c r="AWN250" s="3"/>
      <c r="AWO250" s="3"/>
      <c r="AWP250" s="3"/>
      <c r="AWQ250" s="3"/>
      <c r="AWR250" s="3"/>
      <c r="AWS250" s="3"/>
      <c r="AWT250" s="3"/>
      <c r="AWU250" s="3"/>
      <c r="AWV250" s="3"/>
      <c r="AWW250" s="3"/>
      <c r="AWX250" s="3"/>
      <c r="AWY250" s="3"/>
      <c r="AWZ250" s="3"/>
      <c r="AXA250" s="3"/>
      <c r="AXB250" s="3"/>
      <c r="AXC250" s="3"/>
      <c r="AXD250" s="3"/>
      <c r="AXE250" s="3"/>
      <c r="AXF250" s="3"/>
      <c r="AXG250" s="3"/>
      <c r="AXH250" s="3"/>
      <c r="AXI250" s="3"/>
      <c r="AXJ250" s="3"/>
      <c r="AXK250" s="3"/>
      <c r="AXL250" s="3"/>
      <c r="AXM250" s="3"/>
      <c r="AXN250" s="3"/>
      <c r="AXO250" s="3"/>
      <c r="AXP250" s="3"/>
      <c r="AXQ250" s="3"/>
      <c r="AXR250" s="3"/>
      <c r="AXS250" s="3"/>
      <c r="AXT250" s="3"/>
      <c r="AXU250" s="3"/>
      <c r="AXV250" s="3"/>
      <c r="AXW250" s="3"/>
      <c r="AXX250" s="3"/>
      <c r="AXY250" s="3"/>
      <c r="AXZ250" s="3"/>
      <c r="AYA250" s="3"/>
      <c r="AYB250" s="3"/>
      <c r="AYC250" s="3"/>
      <c r="AYD250" s="3"/>
      <c r="AYE250" s="3"/>
      <c r="AYF250" s="3"/>
      <c r="AYG250" s="3"/>
      <c r="AYH250" s="3"/>
      <c r="AYI250" s="3"/>
      <c r="AYJ250" s="3"/>
      <c r="AYK250" s="3"/>
      <c r="AYL250" s="3"/>
      <c r="AYM250" s="3"/>
      <c r="AYN250" s="3"/>
      <c r="AYO250" s="3"/>
      <c r="AYP250" s="3"/>
      <c r="AYQ250" s="3"/>
      <c r="AYR250" s="3"/>
      <c r="AYS250" s="3"/>
      <c r="AYT250" s="3"/>
      <c r="AYU250" s="3"/>
      <c r="AYV250" s="3"/>
      <c r="AYW250" s="3"/>
      <c r="AYX250" s="3"/>
      <c r="AYY250" s="3"/>
      <c r="AYZ250" s="3"/>
      <c r="AZA250" s="3"/>
      <c r="AZB250" s="3"/>
      <c r="AZC250" s="3"/>
      <c r="AZD250" s="3"/>
      <c r="AZE250" s="3"/>
      <c r="AZF250" s="3"/>
      <c r="AZG250" s="3"/>
      <c r="AZH250" s="3"/>
      <c r="AZI250" s="3"/>
      <c r="AZJ250" s="3"/>
      <c r="AZK250" s="3"/>
      <c r="AZL250" s="3"/>
      <c r="AZM250" s="3"/>
      <c r="AZN250" s="3"/>
      <c r="AZO250" s="3"/>
      <c r="AZP250" s="3"/>
      <c r="AZQ250" s="3"/>
      <c r="AZR250" s="3"/>
      <c r="AZS250" s="3"/>
      <c r="AZT250" s="3"/>
      <c r="AZU250" s="3"/>
      <c r="AZV250" s="3"/>
      <c r="AZW250" s="3"/>
      <c r="AZX250" s="3"/>
      <c r="AZY250" s="3"/>
      <c r="AZZ250" s="3"/>
      <c r="BAA250" s="3"/>
      <c r="BAB250" s="3"/>
      <c r="BAC250" s="3"/>
      <c r="BAD250" s="3"/>
      <c r="BAE250" s="3"/>
      <c r="BAF250" s="3"/>
      <c r="BAG250" s="3"/>
      <c r="BAH250" s="3"/>
      <c r="BAI250" s="3"/>
      <c r="BAJ250" s="3"/>
      <c r="BAK250" s="3"/>
      <c r="BAL250" s="3"/>
      <c r="BAM250" s="3"/>
      <c r="BAN250" s="3"/>
      <c r="BAO250" s="3"/>
      <c r="BAP250" s="3"/>
      <c r="BAQ250" s="3"/>
      <c r="BAR250" s="3"/>
      <c r="BAS250" s="3"/>
      <c r="BAT250" s="3"/>
      <c r="BAU250" s="3"/>
      <c r="BAV250" s="3"/>
      <c r="BAW250" s="3"/>
      <c r="BAX250" s="3"/>
      <c r="BAY250" s="3"/>
      <c r="BAZ250" s="3"/>
      <c r="BBA250" s="3"/>
      <c r="BBB250" s="3"/>
      <c r="BBC250" s="3"/>
      <c r="BBD250" s="3"/>
      <c r="BBE250" s="3"/>
      <c r="BBF250" s="3"/>
      <c r="BBG250" s="3"/>
      <c r="BBH250" s="3"/>
      <c r="BBI250" s="3"/>
      <c r="BBJ250" s="3"/>
      <c r="BBK250" s="3"/>
      <c r="BBL250" s="3"/>
      <c r="BBM250" s="3"/>
      <c r="BBN250" s="3"/>
      <c r="BBO250" s="3"/>
      <c r="BBP250" s="3"/>
      <c r="BBQ250" s="3"/>
      <c r="BBR250" s="3"/>
      <c r="BBS250" s="3"/>
      <c r="BBT250" s="3"/>
      <c r="BBU250" s="3"/>
      <c r="BBV250" s="3"/>
      <c r="BBW250" s="3"/>
      <c r="BBX250" s="3"/>
      <c r="BBY250" s="3"/>
      <c r="BBZ250" s="3"/>
      <c r="BCA250" s="3"/>
      <c r="BCB250" s="3"/>
      <c r="BCC250" s="3"/>
      <c r="BCD250" s="3"/>
      <c r="BCE250" s="3"/>
      <c r="BCF250" s="3"/>
      <c r="BCG250" s="3"/>
      <c r="BCH250" s="3"/>
      <c r="BCI250" s="3"/>
      <c r="BCJ250" s="3"/>
      <c r="BCK250" s="3"/>
      <c r="BCL250" s="3"/>
      <c r="BCM250" s="3"/>
      <c r="BCN250" s="3"/>
      <c r="BCO250" s="3"/>
      <c r="BCP250" s="3"/>
      <c r="BCQ250" s="3"/>
      <c r="BCR250" s="3"/>
      <c r="BCS250" s="3"/>
      <c r="BCT250" s="3"/>
      <c r="BCU250" s="3"/>
      <c r="BCV250" s="3"/>
      <c r="BCW250" s="3"/>
      <c r="BCX250" s="3"/>
      <c r="BCY250" s="3"/>
      <c r="BCZ250" s="3"/>
      <c r="BDA250" s="3"/>
      <c r="BDB250" s="3"/>
      <c r="BDC250" s="3"/>
      <c r="BDD250" s="3"/>
      <c r="BDE250" s="3"/>
      <c r="BDF250" s="3"/>
      <c r="BDG250" s="3"/>
      <c r="BDH250" s="3"/>
      <c r="BDI250" s="3"/>
      <c r="BDJ250" s="3"/>
      <c r="BDK250" s="3"/>
      <c r="BDL250" s="3"/>
      <c r="BDM250" s="3"/>
      <c r="BDN250" s="3"/>
      <c r="BDO250" s="3"/>
      <c r="BDP250" s="3"/>
      <c r="BDQ250" s="3"/>
      <c r="BDR250" s="3"/>
      <c r="BDS250" s="3"/>
      <c r="BDT250" s="3"/>
      <c r="BDU250" s="3"/>
      <c r="BDV250" s="3"/>
      <c r="BDW250" s="3"/>
      <c r="BDX250" s="3"/>
      <c r="BDY250" s="3"/>
      <c r="BDZ250" s="3"/>
      <c r="BEA250" s="3"/>
      <c r="BEB250" s="3"/>
      <c r="BEC250" s="3"/>
      <c r="BED250" s="3"/>
      <c r="BEE250" s="3"/>
      <c r="BEF250" s="3"/>
      <c r="BEG250" s="3"/>
      <c r="BEH250" s="3"/>
      <c r="BEI250" s="3"/>
      <c r="BEJ250" s="3"/>
      <c r="BEK250" s="3"/>
      <c r="BEL250" s="3"/>
      <c r="BEM250" s="3"/>
      <c r="BEN250" s="3"/>
      <c r="BEO250" s="3"/>
      <c r="BEP250" s="3"/>
      <c r="BEQ250" s="3"/>
      <c r="BER250" s="3"/>
      <c r="BES250" s="3"/>
      <c r="BET250" s="3"/>
      <c r="BEU250" s="3"/>
      <c r="BEV250" s="3"/>
      <c r="BEW250" s="3"/>
      <c r="BEX250" s="3"/>
      <c r="BEY250" s="3"/>
      <c r="BEZ250" s="3"/>
      <c r="BFA250" s="3"/>
      <c r="BFB250" s="3"/>
      <c r="BFC250" s="3"/>
      <c r="BFD250" s="3"/>
      <c r="BFE250" s="3"/>
      <c r="BFF250" s="3"/>
      <c r="BFG250" s="3"/>
      <c r="BFH250" s="3"/>
      <c r="BFI250" s="3"/>
      <c r="BFJ250" s="3"/>
      <c r="BFK250" s="3"/>
      <c r="BFL250" s="3"/>
      <c r="BFM250" s="3"/>
      <c r="BFN250" s="3"/>
      <c r="BFO250" s="3"/>
      <c r="BFP250" s="3"/>
      <c r="BFQ250" s="3"/>
      <c r="BFR250" s="3"/>
      <c r="BFS250" s="3"/>
      <c r="BFT250" s="3"/>
      <c r="BFU250" s="3"/>
      <c r="BFV250" s="3"/>
      <c r="BFW250" s="3"/>
      <c r="BFX250" s="3"/>
      <c r="BFY250" s="3"/>
      <c r="BFZ250" s="3"/>
      <c r="BGA250" s="3"/>
      <c r="BGB250" s="3"/>
      <c r="BGC250" s="3"/>
      <c r="BGD250" s="3"/>
      <c r="BGE250" s="3"/>
      <c r="BGF250" s="3"/>
      <c r="BGG250" s="3"/>
      <c r="BGH250" s="3"/>
      <c r="BGI250" s="3"/>
      <c r="BGJ250" s="3"/>
      <c r="BGK250" s="3"/>
      <c r="BGL250" s="3"/>
      <c r="BGM250" s="3"/>
      <c r="BGN250" s="3"/>
      <c r="BGO250" s="3"/>
      <c r="BGP250" s="3"/>
      <c r="BGQ250" s="3"/>
      <c r="BGR250" s="3"/>
      <c r="BGS250" s="3"/>
      <c r="BGT250" s="3"/>
      <c r="BGU250" s="3"/>
      <c r="BGV250" s="3"/>
      <c r="BGW250" s="3"/>
      <c r="BGX250" s="3"/>
      <c r="BGY250" s="3"/>
      <c r="BGZ250" s="3"/>
      <c r="BHA250" s="3"/>
      <c r="BHB250" s="3"/>
      <c r="BHC250" s="3"/>
      <c r="BHD250" s="3"/>
      <c r="BHE250" s="3"/>
      <c r="BHF250" s="3"/>
      <c r="BHG250" s="3"/>
      <c r="BHH250" s="3"/>
      <c r="BHI250" s="3"/>
      <c r="BHJ250" s="3"/>
      <c r="BHK250" s="3"/>
      <c r="BHL250" s="3"/>
      <c r="BHM250" s="3"/>
      <c r="BHN250" s="3"/>
      <c r="BHO250" s="3"/>
      <c r="BHP250" s="3"/>
      <c r="BHQ250" s="3"/>
      <c r="BHR250" s="3"/>
      <c r="BHS250" s="3"/>
      <c r="BHT250" s="3"/>
      <c r="BHU250" s="3"/>
      <c r="BHV250" s="3"/>
      <c r="BHW250" s="3"/>
      <c r="BHX250" s="3"/>
      <c r="BHY250" s="3"/>
      <c r="BHZ250" s="3"/>
      <c r="BIA250" s="3"/>
      <c r="BIB250" s="3"/>
      <c r="BIC250" s="3"/>
      <c r="BID250" s="3"/>
      <c r="BIE250" s="3"/>
      <c r="BIF250" s="3"/>
      <c r="BIG250" s="3"/>
      <c r="BIH250" s="3"/>
      <c r="BII250" s="3"/>
      <c r="BIJ250" s="3"/>
      <c r="BIK250" s="3"/>
      <c r="BIL250" s="3"/>
      <c r="BIM250" s="3"/>
      <c r="BIN250" s="3"/>
      <c r="BIO250" s="3"/>
      <c r="BIP250" s="3"/>
      <c r="BIQ250" s="3"/>
      <c r="BIR250" s="3"/>
      <c r="BIS250" s="3"/>
      <c r="BIT250" s="3"/>
      <c r="BIU250" s="3"/>
      <c r="BIV250" s="3"/>
      <c r="BIW250" s="3"/>
      <c r="BIX250" s="3"/>
      <c r="BIY250" s="3"/>
      <c r="BIZ250" s="3"/>
      <c r="BJA250" s="3"/>
      <c r="BJB250" s="3"/>
      <c r="BJC250" s="3"/>
      <c r="BJD250" s="3"/>
      <c r="BJE250" s="3"/>
      <c r="BJF250" s="3"/>
      <c r="BJG250" s="3"/>
      <c r="BJH250" s="3"/>
      <c r="BJI250" s="3"/>
      <c r="BJJ250" s="3"/>
      <c r="BJK250" s="3"/>
      <c r="BJL250" s="3"/>
      <c r="BJM250" s="3"/>
      <c r="BJN250" s="3"/>
      <c r="BJO250" s="3"/>
      <c r="BJP250" s="3"/>
      <c r="BJQ250" s="3"/>
      <c r="BJR250" s="3"/>
      <c r="BJS250" s="3"/>
      <c r="BJT250" s="3"/>
      <c r="BJU250" s="3"/>
      <c r="BJV250" s="3"/>
      <c r="BJW250" s="3"/>
      <c r="BJX250" s="3"/>
      <c r="BJY250" s="3"/>
      <c r="BJZ250" s="3"/>
      <c r="BKA250" s="3"/>
      <c r="BKB250" s="3"/>
      <c r="BKC250" s="3"/>
      <c r="BKD250" s="3"/>
      <c r="BKE250" s="3"/>
      <c r="BKF250" s="3"/>
      <c r="BKG250" s="3"/>
      <c r="BKH250" s="3"/>
      <c r="BKI250" s="3"/>
      <c r="BKJ250" s="3"/>
      <c r="BKK250" s="3"/>
      <c r="BKL250" s="3"/>
      <c r="BKM250" s="3"/>
      <c r="BKN250" s="3"/>
      <c r="BKO250" s="3"/>
      <c r="BKP250" s="3"/>
      <c r="BKQ250" s="3"/>
      <c r="BKR250" s="3"/>
      <c r="BKS250" s="3"/>
      <c r="BKT250" s="3"/>
      <c r="BKU250" s="3"/>
      <c r="BKV250" s="3"/>
      <c r="BKW250" s="3"/>
      <c r="BKX250" s="3"/>
      <c r="BKY250" s="3"/>
      <c r="BKZ250" s="3"/>
      <c r="BLA250" s="3"/>
      <c r="BLB250" s="3"/>
      <c r="BLC250" s="3"/>
      <c r="BLD250" s="3"/>
      <c r="BLE250" s="3"/>
      <c r="BLF250" s="3"/>
      <c r="BLG250" s="3"/>
      <c r="BLH250" s="3"/>
      <c r="BLI250" s="3"/>
      <c r="BLJ250" s="3"/>
      <c r="BLK250" s="3"/>
      <c r="BLL250" s="3"/>
      <c r="BLM250" s="3"/>
      <c r="BLN250" s="3"/>
      <c r="BLO250" s="3"/>
      <c r="BLP250" s="3"/>
      <c r="BLQ250" s="3"/>
      <c r="BLR250" s="3"/>
      <c r="BLS250" s="3"/>
      <c r="BLT250" s="3"/>
      <c r="BLU250" s="3"/>
      <c r="BLV250" s="3"/>
      <c r="BLW250" s="3"/>
      <c r="BLX250" s="3"/>
      <c r="BLY250" s="3"/>
      <c r="BLZ250" s="3"/>
      <c r="BMA250" s="3"/>
      <c r="BMB250" s="3"/>
      <c r="BMC250" s="3"/>
      <c r="BMD250" s="3"/>
      <c r="BME250" s="3"/>
      <c r="BMF250" s="3"/>
      <c r="BMG250" s="3"/>
      <c r="BMH250" s="3"/>
      <c r="BMI250" s="3"/>
      <c r="BMJ250" s="3"/>
      <c r="BMK250" s="3"/>
      <c r="BML250" s="3"/>
      <c r="BMM250" s="3"/>
      <c r="BMN250" s="3"/>
      <c r="BMO250" s="3"/>
      <c r="BMP250" s="3"/>
      <c r="BMQ250" s="3"/>
      <c r="BMR250" s="3"/>
      <c r="BMS250" s="3"/>
      <c r="BMT250" s="3"/>
      <c r="BMU250" s="3"/>
      <c r="BMV250" s="3"/>
      <c r="BMW250" s="3"/>
      <c r="BMX250" s="3"/>
      <c r="BMY250" s="3"/>
      <c r="BMZ250" s="3"/>
      <c r="BNA250" s="3"/>
      <c r="BNB250" s="3"/>
      <c r="BNC250" s="3"/>
      <c r="BND250" s="3"/>
      <c r="BNE250" s="3"/>
      <c r="BNF250" s="3"/>
      <c r="BNG250" s="3"/>
      <c r="BNH250" s="3"/>
      <c r="BNI250" s="3"/>
      <c r="BNJ250" s="3"/>
      <c r="BNK250" s="3"/>
      <c r="BNL250" s="3"/>
      <c r="BNM250" s="3"/>
      <c r="BNN250" s="3"/>
      <c r="BNO250" s="3"/>
      <c r="BNP250" s="3"/>
      <c r="BNQ250" s="3"/>
      <c r="BNR250" s="3"/>
      <c r="BNS250" s="3"/>
      <c r="BNT250" s="3"/>
      <c r="BNU250" s="3"/>
      <c r="BNV250" s="3"/>
      <c r="BNW250" s="3"/>
      <c r="BNX250" s="3"/>
      <c r="BNY250" s="3"/>
      <c r="BNZ250" s="3"/>
      <c r="BOA250" s="3"/>
      <c r="BOB250" s="3"/>
      <c r="BOC250" s="3"/>
      <c r="BOD250" s="3"/>
      <c r="BOE250" s="3"/>
      <c r="BOF250" s="3"/>
      <c r="BOG250" s="3"/>
      <c r="BOH250" s="3"/>
      <c r="BOI250" s="3"/>
      <c r="BOJ250" s="3"/>
      <c r="BOK250" s="3"/>
      <c r="BOL250" s="3"/>
      <c r="BOM250" s="3"/>
      <c r="BON250" s="3"/>
      <c r="BOO250" s="3"/>
      <c r="BOP250" s="3"/>
      <c r="BOQ250" s="3"/>
      <c r="BOR250" s="3"/>
      <c r="BOS250" s="3"/>
      <c r="BOT250" s="3"/>
      <c r="BOU250" s="3"/>
      <c r="BOV250" s="3"/>
      <c r="BOW250" s="3"/>
      <c r="BOX250" s="3"/>
      <c r="BOY250" s="3"/>
      <c r="BOZ250" s="3"/>
      <c r="BPA250" s="3"/>
      <c r="BPB250" s="3"/>
      <c r="BPC250" s="3"/>
      <c r="BPD250" s="3"/>
      <c r="BPE250" s="3"/>
      <c r="BPF250" s="3"/>
      <c r="BPG250" s="3"/>
      <c r="BPH250" s="3"/>
      <c r="BPI250" s="3"/>
      <c r="BPJ250" s="3"/>
      <c r="BPK250" s="3"/>
      <c r="BPL250" s="3"/>
      <c r="BPM250" s="3"/>
      <c r="BPN250" s="3"/>
      <c r="BPO250" s="3"/>
      <c r="BPP250" s="3"/>
      <c r="BPQ250" s="3"/>
      <c r="BPR250" s="3"/>
      <c r="BPS250" s="3"/>
      <c r="BPT250" s="3"/>
      <c r="BPU250" s="3"/>
      <c r="BPV250" s="3"/>
      <c r="BPW250" s="3"/>
      <c r="BPX250" s="3"/>
      <c r="BPY250" s="3"/>
      <c r="BPZ250" s="3"/>
      <c r="BQA250" s="3"/>
      <c r="BQB250" s="3"/>
      <c r="BQC250" s="3"/>
      <c r="BQD250" s="3"/>
      <c r="BQE250" s="3"/>
      <c r="BQF250" s="3"/>
      <c r="BQG250" s="3"/>
      <c r="BQH250" s="3"/>
      <c r="BQI250" s="3"/>
      <c r="BQJ250" s="3"/>
      <c r="BQK250" s="3"/>
      <c r="BQL250" s="3"/>
      <c r="BQM250" s="3"/>
      <c r="BQN250" s="3"/>
      <c r="BQO250" s="3"/>
      <c r="BQP250" s="3"/>
      <c r="BQQ250" s="3"/>
      <c r="BQR250" s="3"/>
      <c r="BQS250" s="3"/>
      <c r="BQT250" s="3"/>
      <c r="BQU250" s="3"/>
      <c r="BQV250" s="3"/>
      <c r="BQW250" s="3"/>
      <c r="BQX250" s="3"/>
      <c r="BQY250" s="3"/>
      <c r="BQZ250" s="3"/>
      <c r="BRA250" s="3"/>
      <c r="BRB250" s="3"/>
      <c r="BRC250" s="3"/>
      <c r="BRD250" s="3"/>
      <c r="BRE250" s="3"/>
      <c r="BRF250" s="3"/>
      <c r="BRG250" s="3"/>
      <c r="BRH250" s="3"/>
      <c r="BRI250" s="3"/>
      <c r="BRJ250" s="3"/>
      <c r="BRK250" s="3"/>
      <c r="BRL250" s="3"/>
      <c r="BRM250" s="3"/>
      <c r="BRN250" s="3"/>
      <c r="BRO250" s="3"/>
      <c r="BRP250" s="3"/>
      <c r="BRQ250" s="3"/>
      <c r="BRR250" s="3"/>
      <c r="BRS250" s="3"/>
      <c r="BRT250" s="3"/>
      <c r="BRU250" s="3"/>
      <c r="BRV250" s="3"/>
      <c r="BRW250" s="3"/>
      <c r="BRX250" s="3"/>
      <c r="BRY250" s="3"/>
      <c r="BRZ250" s="3"/>
      <c r="BSA250" s="3"/>
      <c r="BSB250" s="3"/>
      <c r="BSC250" s="3"/>
      <c r="BSD250" s="3"/>
      <c r="BSE250" s="3"/>
      <c r="BSF250" s="3"/>
      <c r="BSG250" s="3"/>
      <c r="BSH250" s="3"/>
      <c r="BSI250" s="3"/>
      <c r="BSJ250" s="3"/>
      <c r="BSK250" s="3"/>
      <c r="BSL250" s="3"/>
      <c r="BSM250" s="3"/>
      <c r="BSN250" s="3"/>
      <c r="BSO250" s="3"/>
      <c r="BSP250" s="3"/>
      <c r="BSQ250" s="3"/>
      <c r="BSR250" s="3"/>
      <c r="BSS250" s="3"/>
      <c r="BST250" s="3"/>
      <c r="BSU250" s="3"/>
      <c r="BSV250" s="3"/>
      <c r="BSW250" s="3"/>
      <c r="BSX250" s="3"/>
      <c r="BSY250" s="3"/>
      <c r="BSZ250" s="3"/>
      <c r="BTA250" s="3"/>
      <c r="BTB250" s="3"/>
      <c r="BTC250" s="3"/>
      <c r="BTD250" s="3"/>
      <c r="BTE250" s="3"/>
      <c r="BTF250" s="3"/>
      <c r="BTG250" s="3"/>
      <c r="BTH250" s="3"/>
      <c r="BTI250" s="3"/>
      <c r="BTJ250" s="3"/>
      <c r="BTK250" s="3"/>
      <c r="BTL250" s="3"/>
      <c r="BTM250" s="3"/>
      <c r="BTN250" s="3"/>
      <c r="BTO250" s="3"/>
      <c r="BTP250" s="3"/>
      <c r="BTQ250" s="3"/>
      <c r="BTR250" s="3"/>
      <c r="BTS250" s="3"/>
      <c r="BTT250" s="3"/>
      <c r="BTU250" s="3"/>
      <c r="BTV250" s="3"/>
      <c r="BTW250" s="3"/>
      <c r="BTX250" s="3"/>
      <c r="BTY250" s="3"/>
      <c r="BTZ250" s="3"/>
      <c r="BUA250" s="3"/>
      <c r="BUB250" s="3"/>
      <c r="BUC250" s="3"/>
      <c r="BUD250" s="3"/>
      <c r="BUE250" s="3"/>
      <c r="BUF250" s="3"/>
      <c r="BUG250" s="3"/>
      <c r="BUH250" s="3"/>
      <c r="BUI250" s="3"/>
      <c r="BUJ250" s="3"/>
      <c r="BUK250" s="3"/>
      <c r="BUL250" s="3"/>
      <c r="BUM250" s="3"/>
      <c r="BUN250" s="3"/>
      <c r="BUO250" s="3"/>
      <c r="BUP250" s="3"/>
      <c r="BUQ250" s="3"/>
      <c r="BUR250" s="3"/>
      <c r="BUS250" s="3"/>
      <c r="BUT250" s="3"/>
      <c r="BUU250" s="3"/>
      <c r="BUV250" s="3"/>
      <c r="BUW250" s="3"/>
      <c r="BUX250" s="3"/>
      <c r="BUY250" s="3"/>
      <c r="BUZ250" s="3"/>
      <c r="BVA250" s="3"/>
      <c r="BVB250" s="3"/>
      <c r="BVC250" s="3"/>
      <c r="BVD250" s="3"/>
      <c r="BVE250" s="3"/>
      <c r="BVF250" s="3"/>
      <c r="BVG250" s="3"/>
      <c r="BVH250" s="3"/>
      <c r="BVI250" s="3"/>
      <c r="BVJ250" s="3"/>
      <c r="BVK250" s="3"/>
      <c r="BVL250" s="3"/>
      <c r="BVM250" s="3"/>
      <c r="BVN250" s="3"/>
      <c r="BVO250" s="3"/>
      <c r="BVP250" s="3"/>
      <c r="BVQ250" s="3"/>
      <c r="BVR250" s="3"/>
      <c r="BVS250" s="3"/>
      <c r="BVT250" s="3"/>
      <c r="BVU250" s="3"/>
      <c r="BVV250" s="3"/>
      <c r="BVW250" s="3"/>
      <c r="BVX250" s="3"/>
      <c r="BVY250" s="3"/>
      <c r="BVZ250" s="3"/>
      <c r="BWA250" s="3"/>
      <c r="BWB250" s="3"/>
      <c r="BWC250" s="3"/>
      <c r="BWD250" s="3"/>
      <c r="BWE250" s="3"/>
      <c r="BWF250" s="3"/>
      <c r="BWG250" s="3"/>
      <c r="BWH250" s="3"/>
      <c r="BWI250" s="3"/>
      <c r="BWJ250" s="3"/>
      <c r="BWK250" s="3"/>
      <c r="BWL250" s="3"/>
      <c r="BWM250" s="3"/>
      <c r="BWN250" s="3"/>
      <c r="BWO250" s="3"/>
      <c r="BWP250" s="3"/>
      <c r="BWQ250" s="3"/>
      <c r="BWR250" s="3"/>
      <c r="BWS250" s="3"/>
      <c r="BWT250" s="3"/>
      <c r="BWU250" s="3"/>
      <c r="BWV250" s="3"/>
      <c r="BWW250" s="3"/>
      <c r="BWX250" s="3"/>
      <c r="BWY250" s="3"/>
      <c r="BWZ250" s="3"/>
      <c r="BXA250" s="3"/>
      <c r="BXB250" s="3"/>
      <c r="BXC250" s="3"/>
      <c r="BXD250" s="3"/>
      <c r="BXE250" s="3"/>
      <c r="BXF250" s="3"/>
      <c r="BXG250" s="3"/>
      <c r="BXH250" s="3"/>
      <c r="BXI250" s="3"/>
      <c r="BXJ250" s="3"/>
      <c r="BXK250" s="3"/>
      <c r="BXL250" s="3"/>
      <c r="BXM250" s="3"/>
      <c r="BXN250" s="3"/>
      <c r="BXO250" s="3"/>
      <c r="BXP250" s="3"/>
      <c r="BXQ250" s="3"/>
      <c r="BXR250" s="3"/>
      <c r="BXS250" s="3"/>
      <c r="BXT250" s="3"/>
      <c r="BXU250" s="3"/>
      <c r="BXV250" s="3"/>
      <c r="BXW250" s="3"/>
      <c r="BXX250" s="3"/>
      <c r="BXY250" s="3"/>
      <c r="BXZ250" s="3"/>
      <c r="BYA250" s="3"/>
      <c r="BYB250" s="3"/>
      <c r="BYC250" s="3"/>
      <c r="BYD250" s="3"/>
      <c r="BYE250" s="3"/>
      <c r="BYF250" s="3"/>
      <c r="BYG250" s="3"/>
      <c r="BYH250" s="3"/>
      <c r="BYI250" s="3"/>
      <c r="BYJ250" s="3"/>
      <c r="BYK250" s="3"/>
      <c r="BYL250" s="3"/>
      <c r="BYM250" s="3"/>
      <c r="BYN250" s="3"/>
      <c r="BYO250" s="3"/>
      <c r="BYP250" s="3"/>
      <c r="BYQ250" s="3"/>
      <c r="BYR250" s="3"/>
      <c r="BYS250" s="3"/>
      <c r="BYT250" s="3"/>
      <c r="BYU250" s="3"/>
      <c r="BYV250" s="3"/>
      <c r="BYW250" s="3"/>
      <c r="BYX250" s="3"/>
      <c r="BYY250" s="3"/>
      <c r="BYZ250" s="3"/>
      <c r="BZA250" s="3"/>
      <c r="BZB250" s="3"/>
      <c r="BZC250" s="3"/>
      <c r="BZD250" s="3"/>
      <c r="BZE250" s="3"/>
      <c r="BZF250" s="3"/>
      <c r="BZG250" s="3"/>
      <c r="BZH250" s="3"/>
      <c r="BZI250" s="3"/>
      <c r="BZJ250" s="3"/>
      <c r="BZK250" s="3"/>
      <c r="BZL250" s="3"/>
      <c r="BZM250" s="3"/>
      <c r="BZN250" s="3"/>
      <c r="BZO250" s="3"/>
      <c r="BZP250" s="3"/>
      <c r="BZQ250" s="3"/>
      <c r="BZR250" s="3"/>
      <c r="BZS250" s="3"/>
      <c r="BZT250" s="3"/>
      <c r="BZU250" s="3"/>
      <c r="BZV250" s="3"/>
      <c r="BZW250" s="3"/>
      <c r="BZX250" s="3"/>
      <c r="BZY250" s="3"/>
      <c r="BZZ250" s="3"/>
      <c r="CAA250" s="3"/>
      <c r="CAB250" s="3"/>
      <c r="CAC250" s="3"/>
      <c r="CAD250" s="3"/>
      <c r="CAE250" s="3"/>
      <c r="CAF250" s="3"/>
      <c r="CAG250" s="3"/>
      <c r="CAH250" s="3"/>
      <c r="CAI250" s="3"/>
      <c r="CAJ250" s="3"/>
      <c r="CAK250" s="3"/>
      <c r="CAL250" s="3"/>
      <c r="CAM250" s="3"/>
      <c r="CAN250" s="3"/>
      <c r="CAO250" s="3"/>
      <c r="CAP250" s="3"/>
      <c r="CAQ250" s="3"/>
      <c r="CAR250" s="3"/>
      <c r="CAS250" s="3"/>
      <c r="CAT250" s="3"/>
      <c r="CAU250" s="3"/>
      <c r="CAV250" s="3"/>
      <c r="CAW250" s="3"/>
      <c r="CAX250" s="3"/>
      <c r="CAY250" s="3"/>
      <c r="CAZ250" s="3"/>
      <c r="CBA250" s="3"/>
      <c r="CBB250" s="3"/>
      <c r="CBC250" s="3"/>
      <c r="CBD250" s="3"/>
      <c r="CBE250" s="3"/>
      <c r="CBF250" s="3"/>
      <c r="CBG250" s="3"/>
      <c r="CBH250" s="3"/>
      <c r="CBI250" s="3"/>
      <c r="CBJ250" s="3"/>
      <c r="CBK250" s="3"/>
      <c r="CBL250" s="3"/>
      <c r="CBM250" s="3"/>
      <c r="CBN250" s="3"/>
      <c r="CBO250" s="3"/>
      <c r="CBP250" s="3"/>
      <c r="CBQ250" s="3"/>
      <c r="CBR250" s="3"/>
      <c r="CBS250" s="3"/>
      <c r="CBT250" s="3"/>
      <c r="CBU250" s="3"/>
      <c r="CBV250" s="3"/>
      <c r="CBW250" s="3"/>
      <c r="CBX250" s="3"/>
      <c r="CBY250" s="3"/>
      <c r="CBZ250" s="3"/>
      <c r="CCA250" s="3"/>
      <c r="CCB250" s="3"/>
      <c r="CCC250" s="3"/>
      <c r="CCD250" s="3"/>
      <c r="CCE250" s="3"/>
      <c r="CCF250" s="3"/>
      <c r="CCG250" s="3"/>
      <c r="CCH250" s="3"/>
      <c r="CCI250" s="3"/>
      <c r="CCJ250" s="3"/>
      <c r="CCK250" s="3"/>
      <c r="CCL250" s="3"/>
      <c r="CCM250" s="3"/>
      <c r="CCN250" s="3"/>
      <c r="CCO250" s="3"/>
      <c r="CCP250" s="3"/>
      <c r="CCQ250" s="3"/>
      <c r="CCR250" s="3"/>
      <c r="CCS250" s="3"/>
      <c r="CCT250" s="3"/>
      <c r="CCU250" s="3"/>
      <c r="CCV250" s="3"/>
      <c r="CCW250" s="3"/>
      <c r="CCX250" s="3"/>
      <c r="CCY250" s="3"/>
      <c r="CCZ250" s="3"/>
      <c r="CDA250" s="3"/>
      <c r="CDB250" s="3"/>
      <c r="CDC250" s="3"/>
      <c r="CDD250" s="3"/>
      <c r="CDE250" s="3"/>
      <c r="CDF250" s="3"/>
      <c r="CDG250" s="3"/>
      <c r="CDH250" s="3"/>
      <c r="CDI250" s="3"/>
      <c r="CDJ250" s="3"/>
      <c r="CDK250" s="3"/>
      <c r="CDL250" s="3"/>
      <c r="CDM250" s="3"/>
      <c r="CDN250" s="3"/>
      <c r="CDO250" s="3"/>
      <c r="CDP250" s="3"/>
      <c r="CDQ250" s="3"/>
      <c r="CDR250" s="3"/>
      <c r="CDS250" s="3"/>
      <c r="CDT250" s="3"/>
      <c r="CDU250" s="3"/>
      <c r="CDV250" s="3"/>
      <c r="CDW250" s="3"/>
      <c r="CDX250" s="3"/>
      <c r="CDY250" s="3"/>
      <c r="CDZ250" s="3"/>
      <c r="CEA250" s="3"/>
      <c r="CEB250" s="3"/>
      <c r="CEC250" s="3"/>
      <c r="CED250" s="3"/>
      <c r="CEE250" s="3"/>
      <c r="CEF250" s="3"/>
      <c r="CEG250" s="3"/>
      <c r="CEH250" s="3"/>
      <c r="CEI250" s="3"/>
      <c r="CEJ250" s="3"/>
      <c r="CEK250" s="3"/>
      <c r="CEL250" s="3"/>
      <c r="CEM250" s="3"/>
      <c r="CEN250" s="3"/>
      <c r="CEO250" s="3"/>
      <c r="CEP250" s="3"/>
      <c r="CEQ250" s="3"/>
      <c r="CER250" s="3"/>
      <c r="CES250" s="3"/>
      <c r="CET250" s="3"/>
      <c r="CEU250" s="3"/>
      <c r="CEV250" s="3"/>
      <c r="CEW250" s="3"/>
      <c r="CEX250" s="3"/>
      <c r="CEY250" s="3"/>
      <c r="CEZ250" s="3"/>
      <c r="CFA250" s="3"/>
      <c r="CFB250" s="3"/>
      <c r="CFC250" s="3"/>
      <c r="CFD250" s="3"/>
      <c r="CFE250" s="3"/>
      <c r="CFF250" s="3"/>
      <c r="CFG250" s="3"/>
      <c r="CFH250" s="3"/>
      <c r="CFI250" s="3"/>
      <c r="CFJ250" s="3"/>
      <c r="CFK250" s="3"/>
      <c r="CFL250" s="3"/>
      <c r="CFM250" s="3"/>
      <c r="CFN250" s="3"/>
      <c r="CFO250" s="3"/>
      <c r="CFP250" s="3"/>
      <c r="CFQ250" s="3"/>
      <c r="CFR250" s="3"/>
      <c r="CFS250" s="3"/>
      <c r="CFT250" s="3"/>
      <c r="CFU250" s="3"/>
      <c r="CFV250" s="3"/>
      <c r="CFW250" s="3"/>
      <c r="CFX250" s="3"/>
      <c r="CFY250" s="3"/>
      <c r="CFZ250" s="3"/>
      <c r="CGA250" s="3"/>
      <c r="CGB250" s="3"/>
      <c r="CGC250" s="3"/>
      <c r="CGD250" s="3"/>
      <c r="CGE250" s="3"/>
      <c r="CGF250" s="3"/>
      <c r="CGG250" s="3"/>
      <c r="CGH250" s="3"/>
      <c r="CGI250" s="3"/>
      <c r="CGJ250" s="3"/>
      <c r="CGK250" s="3"/>
      <c r="CGL250" s="3"/>
      <c r="CGM250" s="3"/>
      <c r="CGN250" s="3"/>
      <c r="CGO250" s="3"/>
      <c r="CGP250" s="3"/>
      <c r="CGQ250" s="3"/>
      <c r="CGR250" s="3"/>
      <c r="CGS250" s="3"/>
      <c r="CGT250" s="3"/>
      <c r="CGU250" s="3"/>
      <c r="CGV250" s="3"/>
      <c r="CGW250" s="3"/>
      <c r="CGX250" s="3"/>
      <c r="CGY250" s="3"/>
      <c r="CGZ250" s="3"/>
      <c r="CHA250" s="3"/>
      <c r="CHB250" s="3"/>
      <c r="CHC250" s="3"/>
      <c r="CHD250" s="3"/>
      <c r="CHE250" s="3"/>
      <c r="CHF250" s="3"/>
      <c r="CHG250" s="3"/>
      <c r="CHH250" s="3"/>
      <c r="CHI250" s="3"/>
      <c r="CHJ250" s="3"/>
      <c r="CHK250" s="3"/>
      <c r="CHL250" s="3"/>
      <c r="CHM250" s="3"/>
      <c r="CHN250" s="3"/>
      <c r="CHO250" s="3"/>
      <c r="CHP250" s="3"/>
      <c r="CHQ250" s="3"/>
      <c r="CHR250" s="3"/>
      <c r="CHS250" s="3"/>
      <c r="CHT250" s="3"/>
      <c r="CHU250" s="3"/>
      <c r="CHV250" s="3"/>
      <c r="CHW250" s="3"/>
      <c r="CHX250" s="3"/>
      <c r="CHY250" s="3"/>
      <c r="CHZ250" s="3"/>
      <c r="CIA250" s="3"/>
      <c r="CIB250" s="3"/>
      <c r="CIC250" s="3"/>
      <c r="CID250" s="3"/>
      <c r="CIE250" s="3"/>
      <c r="CIF250" s="3"/>
      <c r="CIG250" s="3"/>
      <c r="CIH250" s="3"/>
      <c r="CII250" s="3"/>
      <c r="CIJ250" s="3"/>
      <c r="CIK250" s="3"/>
      <c r="CIL250" s="3"/>
      <c r="CIM250" s="3"/>
      <c r="CIN250" s="3"/>
      <c r="CIO250" s="3"/>
      <c r="CIP250" s="3"/>
      <c r="CIQ250" s="3"/>
      <c r="CIR250" s="3"/>
      <c r="CIS250" s="3"/>
      <c r="CIT250" s="3"/>
      <c r="CIU250" s="3"/>
      <c r="CIV250" s="3"/>
      <c r="CIW250" s="3"/>
      <c r="CIX250" s="3"/>
      <c r="CIY250" s="3"/>
      <c r="CIZ250" s="3"/>
      <c r="CJA250" s="3"/>
      <c r="CJB250" s="3"/>
      <c r="CJC250" s="3"/>
      <c r="CJD250" s="3"/>
      <c r="CJE250" s="3"/>
      <c r="CJF250" s="3"/>
      <c r="CJG250" s="3"/>
      <c r="CJH250" s="3"/>
      <c r="CJI250" s="3"/>
      <c r="CJJ250" s="3"/>
      <c r="CJK250" s="3"/>
      <c r="CJL250" s="3"/>
      <c r="CJM250" s="3"/>
      <c r="CJN250" s="3"/>
      <c r="CJO250" s="3"/>
      <c r="CJP250" s="3"/>
      <c r="CJQ250" s="3"/>
      <c r="CJR250" s="3"/>
      <c r="CJS250" s="3"/>
      <c r="CJT250" s="3"/>
      <c r="CJU250" s="3"/>
      <c r="CJV250" s="3"/>
      <c r="CJW250" s="3"/>
      <c r="CJX250" s="3"/>
      <c r="CJY250" s="3"/>
      <c r="CJZ250" s="3"/>
      <c r="CKA250" s="3"/>
      <c r="CKB250" s="3"/>
      <c r="CKC250" s="3"/>
      <c r="CKD250" s="3"/>
      <c r="CKE250" s="3"/>
      <c r="CKF250" s="3"/>
      <c r="CKG250" s="3"/>
      <c r="CKH250" s="3"/>
      <c r="CKI250" s="3"/>
      <c r="CKJ250" s="3"/>
      <c r="CKK250" s="3"/>
      <c r="CKL250" s="3"/>
      <c r="CKM250" s="3"/>
      <c r="CKN250" s="3"/>
      <c r="CKO250" s="3"/>
      <c r="CKP250" s="3"/>
      <c r="CKQ250" s="3"/>
      <c r="CKR250" s="3"/>
      <c r="CKS250" s="3"/>
      <c r="CKT250" s="3"/>
      <c r="CKU250" s="3"/>
      <c r="CKV250" s="3"/>
      <c r="CKW250" s="3"/>
      <c r="CKX250" s="3"/>
      <c r="CKY250" s="3"/>
      <c r="CKZ250" s="3"/>
      <c r="CLA250" s="3"/>
      <c r="CLB250" s="3"/>
      <c r="CLC250" s="3"/>
      <c r="CLD250" s="3"/>
      <c r="CLE250" s="3"/>
      <c r="CLF250" s="3"/>
      <c r="CLG250" s="3"/>
      <c r="CLH250" s="3"/>
      <c r="CLI250" s="3"/>
      <c r="CLJ250" s="3"/>
      <c r="CLK250" s="3"/>
      <c r="CLL250" s="3"/>
      <c r="CLM250" s="3"/>
      <c r="CLN250" s="3"/>
      <c r="CLO250" s="3"/>
      <c r="CLP250" s="3"/>
      <c r="CLQ250" s="3"/>
      <c r="CLR250" s="3"/>
      <c r="CLS250" s="3"/>
      <c r="CLT250" s="3"/>
      <c r="CLU250" s="3"/>
      <c r="CLV250" s="3"/>
      <c r="CLW250" s="3"/>
      <c r="CLX250" s="3"/>
      <c r="CLY250" s="3"/>
      <c r="CLZ250" s="3"/>
      <c r="CMA250" s="3"/>
      <c r="CMB250" s="3"/>
      <c r="CMC250" s="3"/>
      <c r="CMD250" s="3"/>
      <c r="CME250" s="3"/>
      <c r="CMF250" s="3"/>
      <c r="CMG250" s="3"/>
      <c r="CMH250" s="3"/>
      <c r="CMI250" s="3"/>
      <c r="CMJ250" s="3"/>
      <c r="CMK250" s="3"/>
      <c r="CML250" s="3"/>
      <c r="CMM250" s="3"/>
      <c r="CMN250" s="3"/>
      <c r="CMO250" s="3"/>
      <c r="CMP250" s="3"/>
      <c r="CMQ250" s="3"/>
      <c r="CMR250" s="3"/>
      <c r="CMS250" s="3"/>
      <c r="CMT250" s="3"/>
      <c r="CMU250" s="3"/>
      <c r="CMV250" s="3"/>
      <c r="CMW250" s="3"/>
      <c r="CMX250" s="3"/>
      <c r="CMY250" s="3"/>
      <c r="CMZ250" s="3"/>
      <c r="CNA250" s="3"/>
      <c r="CNB250" s="3"/>
      <c r="CNC250" s="3"/>
      <c r="CND250" s="3"/>
      <c r="CNE250" s="3"/>
      <c r="CNF250" s="3"/>
      <c r="CNG250" s="3"/>
      <c r="CNH250" s="3"/>
      <c r="CNI250" s="3"/>
      <c r="CNJ250" s="3"/>
      <c r="CNK250" s="3"/>
      <c r="CNL250" s="3"/>
      <c r="CNM250" s="3"/>
      <c r="CNN250" s="3"/>
      <c r="CNO250" s="3"/>
      <c r="CNP250" s="3"/>
      <c r="CNQ250" s="3"/>
      <c r="CNR250" s="3"/>
      <c r="CNS250" s="3"/>
      <c r="CNT250" s="3"/>
      <c r="CNU250" s="3"/>
      <c r="CNV250" s="3"/>
      <c r="CNW250" s="3"/>
      <c r="CNX250" s="3"/>
      <c r="CNY250" s="3"/>
      <c r="CNZ250" s="3"/>
      <c r="COA250" s="3"/>
      <c r="COB250" s="3"/>
      <c r="COC250" s="3"/>
      <c r="COD250" s="3"/>
      <c r="COE250" s="3"/>
      <c r="COF250" s="3"/>
      <c r="COG250" s="3"/>
      <c r="COH250" s="3"/>
      <c r="COI250" s="3"/>
      <c r="COJ250" s="3"/>
      <c r="COK250" s="3"/>
      <c r="COL250" s="3"/>
      <c r="COM250" s="3"/>
      <c r="CON250" s="3"/>
      <c r="COO250" s="3"/>
      <c r="COP250" s="3"/>
      <c r="COQ250" s="3"/>
      <c r="COR250" s="3"/>
      <c r="COS250" s="3"/>
      <c r="COT250" s="3"/>
      <c r="COU250" s="3"/>
      <c r="COV250" s="3"/>
      <c r="COW250" s="3"/>
      <c r="COX250" s="3"/>
      <c r="COY250" s="3"/>
      <c r="COZ250" s="3"/>
      <c r="CPA250" s="3"/>
      <c r="CPB250" s="3"/>
      <c r="CPC250" s="3"/>
      <c r="CPD250" s="3"/>
      <c r="CPE250" s="3"/>
      <c r="CPF250" s="3"/>
      <c r="CPG250" s="3"/>
      <c r="CPH250" s="3"/>
      <c r="CPI250" s="3"/>
      <c r="CPJ250" s="3"/>
      <c r="CPK250" s="3"/>
      <c r="CPL250" s="3"/>
      <c r="CPM250" s="3"/>
      <c r="CPN250" s="3"/>
      <c r="CPO250" s="3"/>
      <c r="CPP250" s="3"/>
      <c r="CPQ250" s="3"/>
      <c r="CPR250" s="3"/>
      <c r="CPS250" s="3"/>
      <c r="CPT250" s="3"/>
      <c r="CPU250" s="3"/>
      <c r="CPV250" s="3"/>
      <c r="CPW250" s="3"/>
      <c r="CPX250" s="3"/>
      <c r="CPY250" s="3"/>
      <c r="CPZ250" s="3"/>
      <c r="CQA250" s="3"/>
      <c r="CQB250" s="3"/>
      <c r="CQC250" s="3"/>
      <c r="CQD250" s="3"/>
      <c r="CQE250" s="3"/>
      <c r="CQF250" s="3"/>
      <c r="CQG250" s="3"/>
      <c r="CQH250" s="3"/>
      <c r="CQI250" s="3"/>
      <c r="CQJ250" s="3"/>
      <c r="CQK250" s="3"/>
      <c r="CQL250" s="3"/>
      <c r="CQM250" s="3"/>
      <c r="CQN250" s="3"/>
      <c r="CQO250" s="3"/>
      <c r="CQP250" s="3"/>
      <c r="CQQ250" s="3"/>
      <c r="CQR250" s="3"/>
      <c r="CQS250" s="3"/>
      <c r="CQT250" s="3"/>
      <c r="CQU250" s="3"/>
      <c r="CQV250" s="3"/>
      <c r="CQW250" s="3"/>
      <c r="CQX250" s="3"/>
      <c r="CQY250" s="3"/>
      <c r="CQZ250" s="3"/>
      <c r="CRA250" s="3"/>
      <c r="CRB250" s="3"/>
      <c r="CRC250" s="3"/>
      <c r="CRD250" s="3"/>
      <c r="CRE250" s="3"/>
      <c r="CRF250" s="3"/>
      <c r="CRG250" s="3"/>
      <c r="CRH250" s="3"/>
      <c r="CRI250" s="3"/>
      <c r="CRJ250" s="3"/>
      <c r="CRK250" s="3"/>
      <c r="CRL250" s="3"/>
      <c r="CRM250" s="3"/>
      <c r="CRN250" s="3"/>
      <c r="CRO250" s="3"/>
      <c r="CRP250" s="3"/>
      <c r="CRQ250" s="3"/>
      <c r="CRR250" s="3"/>
      <c r="CRS250" s="3"/>
      <c r="CRT250" s="3"/>
      <c r="CRU250" s="3"/>
      <c r="CRV250" s="3"/>
      <c r="CRW250" s="3"/>
      <c r="CRX250" s="3"/>
      <c r="CRY250" s="3"/>
      <c r="CRZ250" s="3"/>
      <c r="CSA250" s="3"/>
      <c r="CSB250" s="3"/>
      <c r="CSC250" s="3"/>
      <c r="CSD250" s="3"/>
      <c r="CSE250" s="3"/>
      <c r="CSF250" s="3"/>
      <c r="CSG250" s="3"/>
      <c r="CSH250" s="3"/>
      <c r="CSI250" s="3"/>
      <c r="CSJ250" s="3"/>
      <c r="CSK250" s="3"/>
      <c r="CSL250" s="3"/>
      <c r="CSM250" s="3"/>
      <c r="CSN250" s="3"/>
      <c r="CSO250" s="3"/>
      <c r="CSP250" s="3"/>
      <c r="CSQ250" s="3"/>
      <c r="CSR250" s="3"/>
      <c r="CSS250" s="3"/>
      <c r="CST250" s="3"/>
      <c r="CSU250" s="3"/>
      <c r="CSV250" s="3"/>
      <c r="CSW250" s="3"/>
      <c r="CSX250" s="3"/>
      <c r="CSY250" s="3"/>
      <c r="CSZ250" s="3"/>
      <c r="CTA250" s="3"/>
      <c r="CTB250" s="3"/>
      <c r="CTC250" s="3"/>
      <c r="CTD250" s="3"/>
      <c r="CTE250" s="3"/>
      <c r="CTF250" s="3"/>
      <c r="CTG250" s="3"/>
      <c r="CTH250" s="3"/>
      <c r="CTI250" s="3"/>
      <c r="CTJ250" s="3"/>
      <c r="CTK250" s="3"/>
      <c r="CTL250" s="3"/>
      <c r="CTM250" s="3"/>
      <c r="CTN250" s="3"/>
      <c r="CTO250" s="3"/>
      <c r="CTP250" s="3"/>
      <c r="CTQ250" s="3"/>
      <c r="CTR250" s="3"/>
      <c r="CTS250" s="3"/>
      <c r="CTT250" s="3"/>
      <c r="CTU250" s="3"/>
      <c r="CTV250" s="3"/>
      <c r="CTW250" s="3"/>
      <c r="CTX250" s="3"/>
      <c r="CTY250" s="3"/>
      <c r="CTZ250" s="3"/>
      <c r="CUA250" s="3"/>
      <c r="CUB250" s="3"/>
      <c r="CUC250" s="3"/>
      <c r="CUD250" s="3"/>
      <c r="CUE250" s="3"/>
      <c r="CUF250" s="3"/>
      <c r="CUG250" s="3"/>
      <c r="CUH250" s="3"/>
      <c r="CUI250" s="3"/>
      <c r="CUJ250" s="3"/>
      <c r="CUK250" s="3"/>
      <c r="CUL250" s="3"/>
      <c r="CUM250" s="3"/>
      <c r="CUN250" s="3"/>
      <c r="CUO250" s="3"/>
      <c r="CUP250" s="3"/>
      <c r="CUQ250" s="3"/>
      <c r="CUR250" s="3"/>
      <c r="CUS250" s="3"/>
      <c r="CUT250" s="3"/>
      <c r="CUU250" s="3"/>
      <c r="CUV250" s="3"/>
      <c r="CUW250" s="3"/>
      <c r="CUX250" s="3"/>
      <c r="CUY250" s="3"/>
      <c r="CUZ250" s="3"/>
      <c r="CVA250" s="3"/>
      <c r="CVB250" s="3"/>
      <c r="CVC250" s="3"/>
      <c r="CVD250" s="3"/>
      <c r="CVE250" s="3"/>
      <c r="CVF250" s="3"/>
      <c r="CVG250" s="3"/>
      <c r="CVH250" s="3"/>
      <c r="CVI250" s="3"/>
      <c r="CVJ250" s="3"/>
      <c r="CVK250" s="3"/>
      <c r="CVL250" s="3"/>
      <c r="CVM250" s="3"/>
      <c r="CVN250" s="3"/>
      <c r="CVO250" s="3"/>
      <c r="CVP250" s="3"/>
      <c r="CVQ250" s="3"/>
      <c r="CVR250" s="3"/>
      <c r="CVS250" s="3"/>
      <c r="CVT250" s="3"/>
      <c r="CVU250" s="3"/>
      <c r="CVV250" s="3"/>
      <c r="CVW250" s="3"/>
      <c r="CVX250" s="3"/>
      <c r="CVY250" s="3"/>
      <c r="CVZ250" s="3"/>
      <c r="CWA250" s="3"/>
      <c r="CWB250" s="3"/>
      <c r="CWC250" s="3"/>
      <c r="CWD250" s="3"/>
      <c r="CWE250" s="3"/>
      <c r="CWF250" s="3"/>
      <c r="CWG250" s="3"/>
      <c r="CWH250" s="3"/>
      <c r="CWI250" s="3"/>
      <c r="CWJ250" s="3"/>
      <c r="CWK250" s="3"/>
      <c r="CWL250" s="3"/>
      <c r="CWM250" s="3"/>
      <c r="CWN250" s="3"/>
      <c r="CWO250" s="3"/>
      <c r="CWP250" s="3"/>
      <c r="CWQ250" s="3"/>
      <c r="CWR250" s="3"/>
      <c r="CWS250" s="3"/>
      <c r="CWT250" s="3"/>
      <c r="CWU250" s="3"/>
      <c r="CWV250" s="3"/>
      <c r="CWW250" s="3"/>
      <c r="CWX250" s="3"/>
      <c r="CWY250" s="3"/>
      <c r="CWZ250" s="3"/>
      <c r="CXA250" s="3"/>
      <c r="CXB250" s="3"/>
      <c r="CXC250" s="3"/>
      <c r="CXD250" s="3"/>
      <c r="CXE250" s="3"/>
      <c r="CXF250" s="3"/>
      <c r="CXG250" s="3"/>
      <c r="CXH250" s="3"/>
      <c r="CXI250" s="3"/>
      <c r="CXJ250" s="3"/>
      <c r="CXK250" s="3"/>
      <c r="CXL250" s="3"/>
      <c r="CXM250" s="3"/>
      <c r="CXN250" s="3"/>
      <c r="CXO250" s="3"/>
      <c r="CXP250" s="3"/>
      <c r="CXQ250" s="3"/>
      <c r="CXR250" s="3"/>
      <c r="CXS250" s="3"/>
      <c r="CXT250" s="3"/>
      <c r="CXU250" s="3"/>
      <c r="CXV250" s="3"/>
      <c r="CXW250" s="3"/>
      <c r="CXX250" s="3"/>
      <c r="CXY250" s="3"/>
      <c r="CXZ250" s="3"/>
      <c r="CYA250" s="3"/>
      <c r="CYB250" s="3"/>
      <c r="CYC250" s="3"/>
      <c r="CYD250" s="3"/>
      <c r="CYE250" s="3"/>
      <c r="CYF250" s="3"/>
      <c r="CYG250" s="3"/>
      <c r="CYH250" s="3"/>
      <c r="CYI250" s="3"/>
      <c r="CYJ250" s="3"/>
      <c r="CYK250" s="3"/>
      <c r="CYL250" s="3"/>
      <c r="CYM250" s="3"/>
      <c r="CYN250" s="3"/>
      <c r="CYO250" s="3"/>
      <c r="CYP250" s="3"/>
      <c r="CYQ250" s="3"/>
      <c r="CYR250" s="3"/>
      <c r="CYS250" s="3"/>
      <c r="CYT250" s="3"/>
      <c r="CYU250" s="3"/>
      <c r="CYV250" s="3"/>
      <c r="CYW250" s="3"/>
      <c r="CYX250" s="3"/>
      <c r="CYY250" s="3"/>
      <c r="CYZ250" s="3"/>
      <c r="CZA250" s="3"/>
      <c r="CZB250" s="3"/>
      <c r="CZC250" s="3"/>
      <c r="CZD250" s="3"/>
      <c r="CZE250" s="3"/>
      <c r="CZF250" s="3"/>
      <c r="CZG250" s="3"/>
      <c r="CZH250" s="3"/>
      <c r="CZI250" s="3"/>
      <c r="CZJ250" s="3"/>
      <c r="CZK250" s="3"/>
      <c r="CZL250" s="3"/>
      <c r="CZM250" s="3"/>
      <c r="CZN250" s="3"/>
      <c r="CZO250" s="3"/>
      <c r="CZP250" s="3"/>
      <c r="CZQ250" s="3"/>
      <c r="CZR250" s="3"/>
      <c r="CZS250" s="3"/>
      <c r="CZT250" s="3"/>
      <c r="CZU250" s="3"/>
      <c r="CZV250" s="3"/>
      <c r="CZW250" s="3"/>
      <c r="CZX250" s="3"/>
      <c r="CZY250" s="3"/>
      <c r="CZZ250" s="3"/>
      <c r="DAA250" s="3"/>
      <c r="DAB250" s="3"/>
      <c r="DAC250" s="3"/>
      <c r="DAD250" s="3"/>
      <c r="DAE250" s="3"/>
      <c r="DAF250" s="3"/>
      <c r="DAG250" s="3"/>
      <c r="DAH250" s="3"/>
      <c r="DAI250" s="3"/>
      <c r="DAJ250" s="3"/>
      <c r="DAK250" s="3"/>
      <c r="DAL250" s="3"/>
      <c r="DAM250" s="3"/>
      <c r="DAN250" s="3"/>
      <c r="DAO250" s="3"/>
      <c r="DAP250" s="3"/>
      <c r="DAQ250" s="3"/>
      <c r="DAR250" s="3"/>
      <c r="DAS250" s="3"/>
      <c r="DAT250" s="3"/>
      <c r="DAU250" s="3"/>
      <c r="DAV250" s="3"/>
      <c r="DAW250" s="3"/>
      <c r="DAX250" s="3"/>
      <c r="DAY250" s="3"/>
      <c r="DAZ250" s="3"/>
      <c r="DBA250" s="3"/>
      <c r="DBB250" s="3"/>
      <c r="DBC250" s="3"/>
      <c r="DBD250" s="3"/>
      <c r="DBE250" s="3"/>
      <c r="DBF250" s="3"/>
      <c r="DBG250" s="3"/>
      <c r="DBH250" s="3"/>
      <c r="DBI250" s="3"/>
      <c r="DBJ250" s="3"/>
      <c r="DBK250" s="3"/>
      <c r="DBL250" s="3"/>
      <c r="DBM250" s="3"/>
      <c r="DBN250" s="3"/>
      <c r="DBO250" s="3"/>
      <c r="DBP250" s="3"/>
      <c r="DBQ250" s="3"/>
      <c r="DBR250" s="3"/>
      <c r="DBS250" s="3"/>
      <c r="DBT250" s="3"/>
      <c r="DBU250" s="3"/>
      <c r="DBV250" s="3"/>
      <c r="DBW250" s="3"/>
      <c r="DBX250" s="3"/>
      <c r="DBY250" s="3"/>
      <c r="DBZ250" s="3"/>
      <c r="DCA250" s="3"/>
      <c r="DCB250" s="3"/>
      <c r="DCC250" s="3"/>
      <c r="DCD250" s="3"/>
      <c r="DCE250" s="3"/>
      <c r="DCF250" s="3"/>
      <c r="DCG250" s="3"/>
      <c r="DCH250" s="3"/>
      <c r="DCI250" s="3"/>
      <c r="DCJ250" s="3"/>
      <c r="DCK250" s="3"/>
      <c r="DCL250" s="3"/>
      <c r="DCM250" s="3"/>
      <c r="DCN250" s="3"/>
      <c r="DCO250" s="3"/>
      <c r="DCP250" s="3"/>
      <c r="DCQ250" s="3"/>
      <c r="DCR250" s="3"/>
      <c r="DCS250" s="3"/>
      <c r="DCT250" s="3"/>
      <c r="DCU250" s="3"/>
      <c r="DCV250" s="3"/>
      <c r="DCW250" s="3"/>
      <c r="DCX250" s="3"/>
      <c r="DCY250" s="3"/>
      <c r="DCZ250" s="3"/>
      <c r="DDA250" s="3"/>
      <c r="DDB250" s="3"/>
      <c r="DDC250" s="3"/>
      <c r="DDD250" s="3"/>
      <c r="DDE250" s="3"/>
      <c r="DDF250" s="3"/>
      <c r="DDG250" s="3"/>
      <c r="DDH250" s="3"/>
      <c r="DDI250" s="3"/>
      <c r="DDJ250" s="3"/>
      <c r="DDK250" s="3"/>
      <c r="DDL250" s="3"/>
      <c r="DDM250" s="3"/>
      <c r="DDN250" s="3"/>
      <c r="DDO250" s="3"/>
      <c r="DDP250" s="3"/>
      <c r="DDQ250" s="3"/>
      <c r="DDR250" s="3"/>
      <c r="DDS250" s="3"/>
      <c r="DDT250" s="3"/>
      <c r="DDU250" s="3"/>
      <c r="DDV250" s="3"/>
      <c r="DDW250" s="3"/>
      <c r="DDX250" s="3"/>
      <c r="DDY250" s="3"/>
      <c r="DDZ250" s="3"/>
      <c r="DEA250" s="3"/>
      <c r="DEB250" s="3"/>
      <c r="DEC250" s="3"/>
      <c r="DED250" s="3"/>
      <c r="DEE250" s="3"/>
      <c r="DEF250" s="3"/>
      <c r="DEG250" s="3"/>
      <c r="DEH250" s="3"/>
      <c r="DEI250" s="3"/>
      <c r="DEJ250" s="3"/>
      <c r="DEK250" s="3"/>
      <c r="DEL250" s="3"/>
      <c r="DEM250" s="3"/>
      <c r="DEN250" s="3"/>
      <c r="DEO250" s="3"/>
      <c r="DEP250" s="3"/>
      <c r="DEQ250" s="3"/>
      <c r="DER250" s="3"/>
      <c r="DES250" s="3"/>
      <c r="DET250" s="3"/>
      <c r="DEU250" s="3"/>
      <c r="DEV250" s="3"/>
      <c r="DEW250" s="3"/>
      <c r="DEX250" s="3"/>
      <c r="DEY250" s="3"/>
      <c r="DEZ250" s="3"/>
      <c r="DFA250" s="3"/>
      <c r="DFB250" s="3"/>
      <c r="DFC250" s="3"/>
      <c r="DFD250" s="3"/>
      <c r="DFE250" s="3"/>
      <c r="DFF250" s="3"/>
      <c r="DFG250" s="3"/>
      <c r="DFH250" s="3"/>
      <c r="DFI250" s="3"/>
      <c r="DFJ250" s="3"/>
      <c r="DFK250" s="3"/>
      <c r="DFL250" s="3"/>
      <c r="DFM250" s="3"/>
      <c r="DFN250" s="3"/>
      <c r="DFO250" s="3"/>
      <c r="DFP250" s="3"/>
      <c r="DFQ250" s="3"/>
      <c r="DFR250" s="3"/>
      <c r="DFS250" s="3"/>
      <c r="DFT250" s="3"/>
      <c r="DFU250" s="3"/>
      <c r="DFV250" s="3"/>
      <c r="DFW250" s="3"/>
      <c r="DFX250" s="3"/>
      <c r="DFY250" s="3"/>
      <c r="DFZ250" s="3"/>
      <c r="DGA250" s="3"/>
      <c r="DGB250" s="3"/>
      <c r="DGC250" s="3"/>
      <c r="DGD250" s="3"/>
      <c r="DGE250" s="3"/>
      <c r="DGF250" s="3"/>
      <c r="DGG250" s="3"/>
      <c r="DGH250" s="3"/>
      <c r="DGI250" s="3"/>
      <c r="DGJ250" s="3"/>
      <c r="DGK250" s="3"/>
      <c r="DGL250" s="3"/>
      <c r="DGM250" s="3"/>
      <c r="DGN250" s="3"/>
      <c r="DGO250" s="3"/>
      <c r="DGP250" s="3"/>
      <c r="DGQ250" s="3"/>
      <c r="DGR250" s="3"/>
      <c r="DGS250" s="3"/>
      <c r="DGT250" s="3"/>
      <c r="DGU250" s="3"/>
      <c r="DGV250" s="3"/>
      <c r="DGW250" s="3"/>
      <c r="DGX250" s="3"/>
      <c r="DGY250" s="3"/>
      <c r="DGZ250" s="3"/>
      <c r="DHA250" s="3"/>
      <c r="DHB250" s="3"/>
      <c r="DHC250" s="3"/>
      <c r="DHD250" s="3"/>
      <c r="DHE250" s="3"/>
      <c r="DHF250" s="3"/>
      <c r="DHG250" s="3"/>
      <c r="DHH250" s="3"/>
      <c r="DHI250" s="3"/>
      <c r="DHJ250" s="3"/>
      <c r="DHK250" s="3"/>
      <c r="DHL250" s="3"/>
      <c r="DHM250" s="3"/>
      <c r="DHN250" s="3"/>
      <c r="DHO250" s="3"/>
      <c r="DHP250" s="3"/>
      <c r="DHQ250" s="3"/>
      <c r="DHR250" s="3"/>
      <c r="DHS250" s="3"/>
      <c r="DHT250" s="3"/>
      <c r="DHU250" s="3"/>
      <c r="DHV250" s="3"/>
      <c r="DHW250" s="3"/>
      <c r="DHX250" s="3"/>
      <c r="DHY250" s="3"/>
      <c r="DHZ250" s="3"/>
      <c r="DIA250" s="3"/>
      <c r="DIB250" s="3"/>
      <c r="DIC250" s="3"/>
      <c r="DID250" s="3"/>
      <c r="DIE250" s="3"/>
      <c r="DIF250" s="3"/>
      <c r="DIG250" s="3"/>
      <c r="DIH250" s="3"/>
      <c r="DII250" s="3"/>
      <c r="DIJ250" s="3"/>
      <c r="DIK250" s="3"/>
      <c r="DIL250" s="3"/>
      <c r="DIM250" s="3"/>
      <c r="DIN250" s="3"/>
      <c r="DIO250" s="3"/>
      <c r="DIP250" s="3"/>
      <c r="DIQ250" s="3"/>
      <c r="DIR250" s="3"/>
      <c r="DIS250" s="3"/>
      <c r="DIT250" s="3"/>
      <c r="DIU250" s="3"/>
      <c r="DIV250" s="3"/>
      <c r="DIW250" s="3"/>
      <c r="DIX250" s="3"/>
      <c r="DIY250" s="3"/>
      <c r="DIZ250" s="3"/>
      <c r="DJA250" s="3"/>
      <c r="DJB250" s="3"/>
      <c r="DJC250" s="3"/>
      <c r="DJD250" s="3"/>
      <c r="DJE250" s="3"/>
      <c r="DJF250" s="3"/>
      <c r="DJG250" s="3"/>
      <c r="DJH250" s="3"/>
      <c r="DJI250" s="3"/>
      <c r="DJJ250" s="3"/>
      <c r="DJK250" s="3"/>
      <c r="DJL250" s="3"/>
      <c r="DJM250" s="3"/>
      <c r="DJN250" s="3"/>
      <c r="DJO250" s="3"/>
      <c r="DJP250" s="3"/>
      <c r="DJQ250" s="3"/>
      <c r="DJR250" s="3"/>
      <c r="DJS250" s="3"/>
      <c r="DJT250" s="3"/>
      <c r="DJU250" s="3"/>
      <c r="DJV250" s="3"/>
      <c r="DJW250" s="3"/>
      <c r="DJX250" s="3"/>
      <c r="DJY250" s="3"/>
      <c r="DJZ250" s="3"/>
      <c r="DKA250" s="3"/>
      <c r="DKB250" s="3"/>
      <c r="DKC250" s="3"/>
      <c r="DKD250" s="3"/>
      <c r="DKE250" s="3"/>
      <c r="DKF250" s="3"/>
      <c r="DKG250" s="3"/>
      <c r="DKH250" s="3"/>
      <c r="DKI250" s="3"/>
      <c r="DKJ250" s="3"/>
      <c r="DKK250" s="3"/>
      <c r="DKL250" s="3"/>
      <c r="DKM250" s="3"/>
      <c r="DKN250" s="3"/>
      <c r="DKO250" s="3"/>
      <c r="DKP250" s="3"/>
      <c r="DKQ250" s="3"/>
      <c r="DKR250" s="3"/>
      <c r="DKS250" s="3"/>
      <c r="DKT250" s="3"/>
      <c r="DKU250" s="3"/>
      <c r="DKV250" s="3"/>
      <c r="DKW250" s="3"/>
      <c r="DKX250" s="3"/>
      <c r="DKY250" s="3"/>
      <c r="DKZ250" s="3"/>
      <c r="DLA250" s="3"/>
      <c r="DLB250" s="3"/>
      <c r="DLC250" s="3"/>
      <c r="DLD250" s="3"/>
      <c r="DLE250" s="3"/>
      <c r="DLF250" s="3"/>
      <c r="DLG250" s="3"/>
      <c r="DLH250" s="3"/>
      <c r="DLI250" s="3"/>
      <c r="DLJ250" s="3"/>
      <c r="DLK250" s="3"/>
      <c r="DLL250" s="3"/>
      <c r="DLM250" s="3"/>
      <c r="DLN250" s="3"/>
      <c r="DLO250" s="3"/>
      <c r="DLP250" s="3"/>
      <c r="DLQ250" s="3"/>
      <c r="DLR250" s="3"/>
      <c r="DLS250" s="3"/>
      <c r="DLT250" s="3"/>
      <c r="DLU250" s="3"/>
      <c r="DLV250" s="3"/>
      <c r="DLW250" s="3"/>
      <c r="DLX250" s="3"/>
      <c r="DLY250" s="3"/>
      <c r="DLZ250" s="3"/>
      <c r="DMA250" s="3"/>
      <c r="DMB250" s="3"/>
      <c r="DMC250" s="3"/>
      <c r="DMD250" s="3"/>
      <c r="DME250" s="3"/>
      <c r="DMF250" s="3"/>
      <c r="DMG250" s="3"/>
      <c r="DMH250" s="3"/>
      <c r="DMI250" s="3"/>
      <c r="DMJ250" s="3"/>
      <c r="DMK250" s="3"/>
      <c r="DML250" s="3"/>
      <c r="DMM250" s="3"/>
      <c r="DMN250" s="3"/>
      <c r="DMO250" s="3"/>
      <c r="DMP250" s="3"/>
      <c r="DMQ250" s="3"/>
      <c r="DMR250" s="3"/>
      <c r="DMS250" s="3"/>
      <c r="DMT250" s="3"/>
      <c r="DMU250" s="3"/>
      <c r="DMV250" s="3"/>
      <c r="DMW250" s="3"/>
      <c r="DMX250" s="3"/>
      <c r="DMY250" s="3"/>
      <c r="DMZ250" s="3"/>
      <c r="DNA250" s="3"/>
      <c r="DNB250" s="3"/>
      <c r="DNC250" s="3"/>
      <c r="DND250" s="3"/>
      <c r="DNE250" s="3"/>
      <c r="DNF250" s="3"/>
      <c r="DNG250" s="3"/>
      <c r="DNH250" s="3"/>
      <c r="DNI250" s="3"/>
      <c r="DNJ250" s="3"/>
      <c r="DNK250" s="3"/>
      <c r="DNL250" s="3"/>
      <c r="DNM250" s="3"/>
      <c r="DNN250" s="3"/>
      <c r="DNO250" s="3"/>
      <c r="DNP250" s="3"/>
      <c r="DNQ250" s="3"/>
      <c r="DNR250" s="3"/>
      <c r="DNS250" s="3"/>
      <c r="DNT250" s="3"/>
      <c r="DNU250" s="3"/>
      <c r="DNV250" s="3"/>
      <c r="DNW250" s="3"/>
      <c r="DNX250" s="3"/>
      <c r="DNY250" s="3"/>
      <c r="DNZ250" s="3"/>
      <c r="DOA250" s="3"/>
      <c r="DOB250" s="3"/>
      <c r="DOC250" s="3"/>
      <c r="DOD250" s="3"/>
      <c r="DOE250" s="3"/>
      <c r="DOF250" s="3"/>
      <c r="DOG250" s="3"/>
      <c r="DOH250" s="3"/>
      <c r="DOI250" s="3"/>
      <c r="DOJ250" s="3"/>
      <c r="DOK250" s="3"/>
      <c r="DOL250" s="3"/>
      <c r="DOM250" s="3"/>
      <c r="DON250" s="3"/>
      <c r="DOO250" s="3"/>
      <c r="DOP250" s="3"/>
      <c r="DOQ250" s="3"/>
      <c r="DOR250" s="3"/>
      <c r="DOS250" s="3"/>
      <c r="DOT250" s="3"/>
      <c r="DOU250" s="3"/>
      <c r="DOV250" s="3"/>
      <c r="DOW250" s="3"/>
      <c r="DOX250" s="3"/>
      <c r="DOY250" s="3"/>
      <c r="DOZ250" s="3"/>
      <c r="DPA250" s="3"/>
      <c r="DPB250" s="3"/>
      <c r="DPC250" s="3"/>
      <c r="DPD250" s="3"/>
      <c r="DPE250" s="3"/>
      <c r="DPF250" s="3"/>
      <c r="DPG250" s="3"/>
      <c r="DPH250" s="3"/>
      <c r="DPI250" s="3"/>
      <c r="DPJ250" s="3"/>
      <c r="DPK250" s="3"/>
      <c r="DPL250" s="3"/>
      <c r="DPM250" s="3"/>
      <c r="DPN250" s="3"/>
      <c r="DPO250" s="3"/>
      <c r="DPP250" s="3"/>
      <c r="DPQ250" s="3"/>
      <c r="DPR250" s="3"/>
      <c r="DPS250" s="3"/>
      <c r="DPT250" s="3"/>
      <c r="DPU250" s="3"/>
      <c r="DPV250" s="3"/>
      <c r="DPW250" s="3"/>
      <c r="DPX250" s="3"/>
      <c r="DPY250" s="3"/>
      <c r="DPZ250" s="3"/>
      <c r="DQA250" s="3"/>
      <c r="DQB250" s="3"/>
      <c r="DQC250" s="3"/>
      <c r="DQD250" s="3"/>
      <c r="DQE250" s="3"/>
      <c r="DQF250" s="3"/>
      <c r="DQG250" s="3"/>
      <c r="DQH250" s="3"/>
      <c r="DQI250" s="3"/>
      <c r="DQJ250" s="3"/>
      <c r="DQK250" s="3"/>
      <c r="DQL250" s="3"/>
      <c r="DQM250" s="3"/>
      <c r="DQN250" s="3"/>
      <c r="DQO250" s="3"/>
      <c r="DQP250" s="3"/>
      <c r="DQQ250" s="3"/>
      <c r="DQR250" s="3"/>
      <c r="DQS250" s="3"/>
      <c r="DQT250" s="3"/>
      <c r="DQU250" s="3"/>
      <c r="DQV250" s="3"/>
      <c r="DQW250" s="3"/>
      <c r="DQX250" s="3"/>
      <c r="DQY250" s="3"/>
      <c r="DQZ250" s="3"/>
      <c r="DRA250" s="3"/>
      <c r="DRB250" s="3"/>
      <c r="DRC250" s="3"/>
      <c r="DRD250" s="3"/>
      <c r="DRE250" s="3"/>
      <c r="DRF250" s="3"/>
      <c r="DRG250" s="3"/>
      <c r="DRH250" s="3"/>
      <c r="DRI250" s="3"/>
      <c r="DRJ250" s="3"/>
      <c r="DRK250" s="3"/>
      <c r="DRL250" s="3"/>
      <c r="DRM250" s="3"/>
      <c r="DRN250" s="3"/>
      <c r="DRO250" s="3"/>
      <c r="DRP250" s="3"/>
      <c r="DRQ250" s="3"/>
      <c r="DRR250" s="3"/>
      <c r="DRS250" s="3"/>
      <c r="DRT250" s="3"/>
      <c r="DRU250" s="3"/>
      <c r="DRV250" s="3"/>
      <c r="DRW250" s="3"/>
      <c r="DRX250" s="3"/>
      <c r="DRY250" s="3"/>
      <c r="DRZ250" s="3"/>
      <c r="DSA250" s="3"/>
      <c r="DSB250" s="3"/>
      <c r="DSC250" s="3"/>
      <c r="DSD250" s="3"/>
      <c r="DSE250" s="3"/>
      <c r="DSF250" s="3"/>
      <c r="DSG250" s="3"/>
      <c r="DSH250" s="3"/>
      <c r="DSI250" s="3"/>
      <c r="DSJ250" s="3"/>
      <c r="DSK250" s="3"/>
      <c r="DSL250" s="3"/>
      <c r="DSM250" s="3"/>
      <c r="DSN250" s="3"/>
      <c r="DSO250" s="3"/>
      <c r="DSP250" s="3"/>
      <c r="DSQ250" s="3"/>
      <c r="DSR250" s="3"/>
      <c r="DSS250" s="3"/>
      <c r="DST250" s="3"/>
      <c r="DSU250" s="3"/>
      <c r="DSV250" s="3"/>
      <c r="DSW250" s="3"/>
      <c r="DSX250" s="3"/>
      <c r="DSY250" s="3"/>
      <c r="DSZ250" s="3"/>
      <c r="DTA250" s="3"/>
      <c r="DTB250" s="3"/>
      <c r="DTC250" s="3"/>
      <c r="DTD250" s="3"/>
      <c r="DTE250" s="3"/>
      <c r="DTF250" s="3"/>
      <c r="DTG250" s="3"/>
      <c r="DTH250" s="3"/>
      <c r="DTI250" s="3"/>
      <c r="DTJ250" s="3"/>
      <c r="DTK250" s="3"/>
      <c r="DTL250" s="3"/>
      <c r="DTM250" s="3"/>
      <c r="DTN250" s="3"/>
      <c r="DTO250" s="3"/>
      <c r="DTP250" s="3"/>
      <c r="DTQ250" s="3"/>
      <c r="DTR250" s="3"/>
      <c r="DTS250" s="3"/>
      <c r="DTT250" s="3"/>
      <c r="DTU250" s="3"/>
      <c r="DTV250" s="3"/>
      <c r="DTW250" s="3"/>
      <c r="DTX250" s="3"/>
      <c r="DTY250" s="3"/>
      <c r="DTZ250" s="3"/>
      <c r="DUA250" s="3"/>
      <c r="DUB250" s="3"/>
      <c r="DUC250" s="3"/>
      <c r="DUD250" s="3"/>
      <c r="DUE250" s="3"/>
      <c r="DUF250" s="3"/>
      <c r="DUG250" s="3"/>
      <c r="DUH250" s="3"/>
      <c r="DUI250" s="3"/>
      <c r="DUJ250" s="3"/>
      <c r="DUK250" s="3"/>
      <c r="DUL250" s="3"/>
      <c r="DUM250" s="3"/>
      <c r="DUN250" s="3"/>
      <c r="DUO250" s="3"/>
      <c r="DUP250" s="3"/>
      <c r="DUQ250" s="3"/>
      <c r="DUR250" s="3"/>
      <c r="DUS250" s="3"/>
      <c r="DUT250" s="3"/>
      <c r="DUU250" s="3"/>
      <c r="DUV250" s="3"/>
      <c r="DUW250" s="3"/>
      <c r="DUX250" s="3"/>
      <c r="DUY250" s="3"/>
      <c r="DUZ250" s="3"/>
      <c r="DVA250" s="3"/>
      <c r="DVB250" s="3"/>
      <c r="DVC250" s="3"/>
      <c r="DVD250" s="3"/>
      <c r="DVE250" s="3"/>
      <c r="DVF250" s="3"/>
      <c r="DVG250" s="3"/>
      <c r="DVH250" s="3"/>
      <c r="DVI250" s="3"/>
      <c r="DVJ250" s="3"/>
      <c r="DVK250" s="3"/>
      <c r="DVL250" s="3"/>
      <c r="DVM250" s="3"/>
      <c r="DVN250" s="3"/>
      <c r="DVO250" s="3"/>
      <c r="DVP250" s="3"/>
      <c r="DVQ250" s="3"/>
      <c r="DVR250" s="3"/>
      <c r="DVS250" s="3"/>
      <c r="DVT250" s="3"/>
      <c r="DVU250" s="3"/>
      <c r="DVV250" s="3"/>
      <c r="DVW250" s="3"/>
      <c r="DVX250" s="3"/>
      <c r="DVY250" s="3"/>
      <c r="DVZ250" s="3"/>
      <c r="DWA250" s="3"/>
      <c r="DWB250" s="3"/>
      <c r="DWC250" s="3"/>
      <c r="DWD250" s="3"/>
      <c r="DWE250" s="3"/>
      <c r="DWF250" s="3"/>
      <c r="DWG250" s="3"/>
      <c r="DWH250" s="3"/>
      <c r="DWI250" s="3"/>
      <c r="DWJ250" s="3"/>
      <c r="DWK250" s="3"/>
      <c r="DWL250" s="3"/>
      <c r="DWM250" s="3"/>
      <c r="DWN250" s="3"/>
      <c r="DWO250" s="3"/>
      <c r="DWP250" s="3"/>
      <c r="DWQ250" s="3"/>
      <c r="DWR250" s="3"/>
      <c r="DWS250" s="3"/>
      <c r="DWT250" s="3"/>
      <c r="DWU250" s="3"/>
      <c r="DWV250" s="3"/>
      <c r="DWW250" s="3"/>
      <c r="DWX250" s="3"/>
      <c r="DWY250" s="3"/>
      <c r="DWZ250" s="3"/>
      <c r="DXA250" s="3"/>
      <c r="DXB250" s="3"/>
      <c r="DXC250" s="3"/>
      <c r="DXD250" s="3"/>
      <c r="DXE250" s="3"/>
      <c r="DXF250" s="3"/>
      <c r="DXG250" s="3"/>
      <c r="DXH250" s="3"/>
      <c r="DXI250" s="3"/>
      <c r="DXJ250" s="3"/>
      <c r="DXK250" s="3"/>
      <c r="DXL250" s="3"/>
      <c r="DXM250" s="3"/>
      <c r="DXN250" s="3"/>
      <c r="DXO250" s="3"/>
      <c r="DXP250" s="3"/>
      <c r="DXQ250" s="3"/>
      <c r="DXR250" s="3"/>
      <c r="DXS250" s="3"/>
      <c r="DXT250" s="3"/>
      <c r="DXU250" s="3"/>
      <c r="DXV250" s="3"/>
      <c r="DXW250" s="3"/>
      <c r="DXX250" s="3"/>
      <c r="DXY250" s="3"/>
      <c r="DXZ250" s="3"/>
      <c r="DYA250" s="3"/>
      <c r="DYB250" s="3"/>
      <c r="DYC250" s="3"/>
      <c r="DYD250" s="3"/>
      <c r="DYE250" s="3"/>
      <c r="DYF250" s="3"/>
      <c r="DYG250" s="3"/>
      <c r="DYH250" s="3"/>
      <c r="DYI250" s="3"/>
      <c r="DYJ250" s="3"/>
      <c r="DYK250" s="3"/>
      <c r="DYL250" s="3"/>
      <c r="DYM250" s="3"/>
      <c r="DYN250" s="3"/>
      <c r="DYO250" s="3"/>
      <c r="DYP250" s="3"/>
      <c r="DYQ250" s="3"/>
      <c r="DYR250" s="3"/>
      <c r="DYS250" s="3"/>
      <c r="DYT250" s="3"/>
      <c r="DYU250" s="3"/>
      <c r="DYV250" s="3"/>
      <c r="DYW250" s="3"/>
      <c r="DYX250" s="3"/>
      <c r="DYY250" s="3"/>
      <c r="DYZ250" s="3"/>
      <c r="DZA250" s="3"/>
      <c r="DZB250" s="3"/>
      <c r="DZC250" s="3"/>
      <c r="DZD250" s="3"/>
      <c r="DZE250" s="3"/>
      <c r="DZF250" s="3"/>
      <c r="DZG250" s="3"/>
      <c r="DZH250" s="3"/>
      <c r="DZI250" s="3"/>
      <c r="DZJ250" s="3"/>
      <c r="DZK250" s="3"/>
      <c r="DZL250" s="3"/>
      <c r="DZM250" s="3"/>
      <c r="DZN250" s="3"/>
      <c r="DZO250" s="3"/>
      <c r="DZP250" s="3"/>
      <c r="DZQ250" s="3"/>
      <c r="DZR250" s="3"/>
      <c r="DZS250" s="3"/>
      <c r="DZT250" s="3"/>
      <c r="DZU250" s="3"/>
      <c r="DZV250" s="3"/>
      <c r="DZW250" s="3"/>
      <c r="DZX250" s="3"/>
      <c r="DZY250" s="3"/>
      <c r="DZZ250" s="3"/>
      <c r="EAA250" s="3"/>
      <c r="EAB250" s="3"/>
      <c r="EAC250" s="3"/>
      <c r="EAD250" s="3"/>
      <c r="EAE250" s="3"/>
      <c r="EAF250" s="3"/>
      <c r="EAG250" s="3"/>
      <c r="EAH250" s="3"/>
      <c r="EAI250" s="3"/>
      <c r="EAJ250" s="3"/>
      <c r="EAK250" s="3"/>
      <c r="EAL250" s="3"/>
      <c r="EAM250" s="3"/>
      <c r="EAN250" s="3"/>
      <c r="EAO250" s="3"/>
      <c r="EAP250" s="3"/>
      <c r="EAQ250" s="3"/>
      <c r="EAR250" s="3"/>
      <c r="EAS250" s="3"/>
      <c r="EAT250" s="3"/>
      <c r="EAU250" s="3"/>
      <c r="EAV250" s="3"/>
      <c r="EAW250" s="3"/>
      <c r="EAX250" s="3"/>
      <c r="EAY250" s="3"/>
      <c r="EAZ250" s="3"/>
      <c r="EBA250" s="3"/>
      <c r="EBB250" s="3"/>
      <c r="EBC250" s="3"/>
      <c r="EBD250" s="3"/>
      <c r="EBE250" s="3"/>
      <c r="EBF250" s="3"/>
      <c r="EBG250" s="3"/>
      <c r="EBH250" s="3"/>
      <c r="EBI250" s="3"/>
      <c r="EBJ250" s="3"/>
      <c r="EBK250" s="3"/>
      <c r="EBL250" s="3"/>
      <c r="EBM250" s="3"/>
      <c r="EBN250" s="3"/>
      <c r="EBO250" s="3"/>
      <c r="EBP250" s="3"/>
      <c r="EBQ250" s="3"/>
      <c r="EBR250" s="3"/>
      <c r="EBS250" s="3"/>
      <c r="EBT250" s="3"/>
      <c r="EBU250" s="3"/>
      <c r="EBV250" s="3"/>
      <c r="EBW250" s="3"/>
      <c r="EBX250" s="3"/>
      <c r="EBY250" s="3"/>
      <c r="EBZ250" s="3"/>
      <c r="ECA250" s="3"/>
      <c r="ECB250" s="3"/>
      <c r="ECC250" s="3"/>
      <c r="ECD250" s="3"/>
      <c r="ECE250" s="3"/>
      <c r="ECF250" s="3"/>
      <c r="ECG250" s="3"/>
      <c r="ECH250" s="3"/>
      <c r="ECI250" s="3"/>
      <c r="ECJ250" s="3"/>
      <c r="ECK250" s="3"/>
      <c r="ECL250" s="3"/>
      <c r="ECM250" s="3"/>
      <c r="ECN250" s="3"/>
      <c r="ECO250" s="3"/>
      <c r="ECP250" s="3"/>
      <c r="ECQ250" s="3"/>
      <c r="ECR250" s="3"/>
      <c r="ECS250" s="3"/>
      <c r="ECT250" s="3"/>
      <c r="ECU250" s="3"/>
      <c r="ECV250" s="3"/>
      <c r="ECW250" s="3"/>
      <c r="ECX250" s="3"/>
      <c r="ECY250" s="3"/>
      <c r="ECZ250" s="3"/>
      <c r="EDA250" s="3"/>
      <c r="EDB250" s="3"/>
      <c r="EDC250" s="3"/>
      <c r="EDD250" s="3"/>
      <c r="EDE250" s="3"/>
      <c r="EDF250" s="3"/>
      <c r="EDG250" s="3"/>
      <c r="EDH250" s="3"/>
      <c r="EDI250" s="3"/>
      <c r="EDJ250" s="3"/>
      <c r="EDK250" s="3"/>
      <c r="EDL250" s="3"/>
      <c r="EDM250" s="3"/>
      <c r="EDN250" s="3"/>
      <c r="EDO250" s="3"/>
      <c r="EDP250" s="3"/>
      <c r="EDQ250" s="3"/>
      <c r="EDR250" s="3"/>
      <c r="EDS250" s="3"/>
      <c r="EDT250" s="3"/>
      <c r="EDU250" s="3"/>
      <c r="EDV250" s="3"/>
      <c r="EDW250" s="3"/>
      <c r="EDX250" s="3"/>
      <c r="EDY250" s="3"/>
      <c r="EDZ250" s="3"/>
      <c r="EEA250" s="3"/>
      <c r="EEB250" s="3"/>
      <c r="EEC250" s="3"/>
      <c r="EED250" s="3"/>
      <c r="EEE250" s="3"/>
      <c r="EEF250" s="3"/>
      <c r="EEG250" s="3"/>
      <c r="EEH250" s="3"/>
      <c r="EEI250" s="3"/>
      <c r="EEJ250" s="3"/>
      <c r="EEK250" s="3"/>
      <c r="EEL250" s="3"/>
      <c r="EEM250" s="3"/>
      <c r="EEN250" s="3"/>
      <c r="EEO250" s="3"/>
      <c r="EEP250" s="3"/>
      <c r="EEQ250" s="3"/>
      <c r="EER250" s="3"/>
      <c r="EES250" s="3"/>
      <c r="EET250" s="3"/>
      <c r="EEU250" s="3"/>
      <c r="EEV250" s="3"/>
      <c r="EEW250" s="3"/>
      <c r="EEX250" s="3"/>
      <c r="EEY250" s="3"/>
      <c r="EEZ250" s="3"/>
      <c r="EFA250" s="3"/>
      <c r="EFB250" s="3"/>
      <c r="EFC250" s="3"/>
      <c r="EFD250" s="3"/>
      <c r="EFE250" s="3"/>
      <c r="EFF250" s="3"/>
      <c r="EFG250" s="3"/>
      <c r="EFH250" s="3"/>
      <c r="EFI250" s="3"/>
      <c r="EFJ250" s="3"/>
      <c r="EFK250" s="3"/>
      <c r="EFL250" s="3"/>
      <c r="EFM250" s="3"/>
      <c r="EFN250" s="3"/>
      <c r="EFO250" s="3"/>
      <c r="EFP250" s="3"/>
      <c r="EFQ250" s="3"/>
      <c r="EFR250" s="3"/>
      <c r="EFS250" s="3"/>
      <c r="EFT250" s="3"/>
      <c r="EFU250" s="3"/>
      <c r="EFV250" s="3"/>
      <c r="EFW250" s="3"/>
      <c r="EFX250" s="3"/>
      <c r="EFY250" s="3"/>
      <c r="EFZ250" s="3"/>
      <c r="EGA250" s="3"/>
      <c r="EGB250" s="3"/>
      <c r="EGC250" s="3"/>
      <c r="EGD250" s="3"/>
      <c r="EGE250" s="3"/>
      <c r="EGF250" s="3"/>
      <c r="EGG250" s="3"/>
      <c r="EGH250" s="3"/>
      <c r="EGI250" s="3"/>
      <c r="EGJ250" s="3"/>
      <c r="EGK250" s="3"/>
      <c r="EGL250" s="3"/>
      <c r="EGM250" s="3"/>
      <c r="EGN250" s="3"/>
      <c r="EGO250" s="3"/>
      <c r="EGP250" s="3"/>
      <c r="EGQ250" s="3"/>
      <c r="EGR250" s="3"/>
      <c r="EGS250" s="3"/>
      <c r="EGT250" s="3"/>
      <c r="EGU250" s="3"/>
      <c r="EGV250" s="3"/>
      <c r="EGW250" s="3"/>
      <c r="EGX250" s="3"/>
      <c r="EGY250" s="3"/>
      <c r="EGZ250" s="3"/>
      <c r="EHA250" s="3"/>
      <c r="EHB250" s="3"/>
      <c r="EHC250" s="3"/>
      <c r="EHD250" s="3"/>
      <c r="EHE250" s="3"/>
      <c r="EHF250" s="3"/>
      <c r="EHG250" s="3"/>
      <c r="EHH250" s="3"/>
      <c r="EHI250" s="3"/>
      <c r="EHJ250" s="3"/>
      <c r="EHK250" s="3"/>
      <c r="EHL250" s="3"/>
      <c r="EHM250" s="3"/>
      <c r="EHN250" s="3"/>
      <c r="EHO250" s="3"/>
      <c r="EHP250" s="3"/>
      <c r="EHQ250" s="3"/>
      <c r="EHR250" s="3"/>
      <c r="EHS250" s="3"/>
      <c r="EHT250" s="3"/>
      <c r="EHU250" s="3"/>
      <c r="EHV250" s="3"/>
      <c r="EHW250" s="3"/>
      <c r="EHX250" s="3"/>
      <c r="EHY250" s="3"/>
      <c r="EHZ250" s="3"/>
      <c r="EIA250" s="3"/>
      <c r="EIB250" s="3"/>
      <c r="EIC250" s="3"/>
      <c r="EID250" s="3"/>
      <c r="EIE250" s="3"/>
      <c r="EIF250" s="3"/>
      <c r="EIG250" s="3"/>
      <c r="EIH250" s="3"/>
      <c r="EII250" s="3"/>
      <c r="EIJ250" s="3"/>
      <c r="EIK250" s="3"/>
      <c r="EIL250" s="3"/>
      <c r="EIM250" s="3"/>
      <c r="EIN250" s="3"/>
      <c r="EIO250" s="3"/>
      <c r="EIP250" s="3"/>
      <c r="EIQ250" s="3"/>
      <c r="EIR250" s="3"/>
      <c r="EIS250" s="3"/>
      <c r="EIT250" s="3"/>
      <c r="EIU250" s="3"/>
      <c r="EIV250" s="3"/>
      <c r="EIW250" s="3"/>
      <c r="EIX250" s="3"/>
      <c r="EIY250" s="3"/>
      <c r="EIZ250" s="3"/>
      <c r="EJA250" s="3"/>
      <c r="EJB250" s="3"/>
      <c r="EJC250" s="3"/>
      <c r="EJD250" s="3"/>
      <c r="EJE250" s="3"/>
      <c r="EJF250" s="3"/>
      <c r="EJG250" s="3"/>
      <c r="EJH250" s="3"/>
      <c r="EJI250" s="3"/>
      <c r="EJJ250" s="3"/>
      <c r="EJK250" s="3"/>
      <c r="EJL250" s="3"/>
      <c r="EJM250" s="3"/>
      <c r="EJN250" s="3"/>
      <c r="EJO250" s="3"/>
      <c r="EJP250" s="3"/>
      <c r="EJQ250" s="3"/>
      <c r="EJR250" s="3"/>
      <c r="EJS250" s="3"/>
      <c r="EJT250" s="3"/>
      <c r="EJU250" s="3"/>
      <c r="EJV250" s="3"/>
      <c r="EJW250" s="3"/>
      <c r="EJX250" s="3"/>
      <c r="EJY250" s="3"/>
      <c r="EJZ250" s="3"/>
      <c r="EKA250" s="3"/>
      <c r="EKB250" s="3"/>
      <c r="EKC250" s="3"/>
      <c r="EKD250" s="3"/>
      <c r="EKE250" s="3"/>
      <c r="EKF250" s="3"/>
      <c r="EKG250" s="3"/>
      <c r="EKH250" s="3"/>
      <c r="EKI250" s="3"/>
      <c r="EKJ250" s="3"/>
      <c r="EKK250" s="3"/>
      <c r="EKL250" s="3"/>
      <c r="EKM250" s="3"/>
      <c r="EKN250" s="3"/>
      <c r="EKO250" s="3"/>
      <c r="EKP250" s="3"/>
      <c r="EKQ250" s="3"/>
      <c r="EKR250" s="3"/>
      <c r="EKS250" s="3"/>
      <c r="EKT250" s="3"/>
      <c r="EKU250" s="3"/>
      <c r="EKV250" s="3"/>
      <c r="EKW250" s="3"/>
      <c r="EKX250" s="3"/>
      <c r="EKY250" s="3"/>
      <c r="EKZ250" s="3"/>
      <c r="ELA250" s="3"/>
      <c r="ELB250" s="3"/>
      <c r="ELC250" s="3"/>
      <c r="ELD250" s="3"/>
      <c r="ELE250" s="3"/>
      <c r="ELF250" s="3"/>
      <c r="ELG250" s="3"/>
      <c r="ELH250" s="3"/>
      <c r="ELI250" s="3"/>
      <c r="ELJ250" s="3"/>
      <c r="ELK250" s="3"/>
      <c r="ELL250" s="3"/>
      <c r="ELM250" s="3"/>
      <c r="ELN250" s="3"/>
      <c r="ELO250" s="3"/>
      <c r="ELP250" s="3"/>
      <c r="ELQ250" s="3"/>
      <c r="ELR250" s="3"/>
      <c r="ELS250" s="3"/>
      <c r="ELT250" s="3"/>
      <c r="ELU250" s="3"/>
      <c r="ELV250" s="3"/>
      <c r="ELW250" s="3"/>
      <c r="ELX250" s="3"/>
      <c r="ELY250" s="3"/>
      <c r="ELZ250" s="3"/>
      <c r="EMA250" s="3"/>
      <c r="EMB250" s="3"/>
      <c r="EMC250" s="3"/>
      <c r="EMD250" s="3"/>
      <c r="EME250" s="3"/>
      <c r="EMF250" s="3"/>
      <c r="EMG250" s="3"/>
      <c r="EMH250" s="3"/>
      <c r="EMI250" s="3"/>
      <c r="EMJ250" s="3"/>
      <c r="EMK250" s="3"/>
      <c r="EML250" s="3"/>
      <c r="EMM250" s="3"/>
      <c r="EMN250" s="3"/>
      <c r="EMO250" s="3"/>
      <c r="EMP250" s="3"/>
      <c r="EMQ250" s="3"/>
      <c r="EMR250" s="3"/>
      <c r="EMS250" s="3"/>
      <c r="EMT250" s="3"/>
      <c r="EMU250" s="3"/>
      <c r="EMV250" s="3"/>
      <c r="EMW250" s="3"/>
      <c r="EMX250" s="3"/>
      <c r="EMY250" s="3"/>
      <c r="EMZ250" s="3"/>
      <c r="ENA250" s="3"/>
      <c r="ENB250" s="3"/>
      <c r="ENC250" s="3"/>
      <c r="END250" s="3"/>
      <c r="ENE250" s="3"/>
      <c r="ENF250" s="3"/>
      <c r="ENG250" s="3"/>
      <c r="ENH250" s="3"/>
      <c r="ENI250" s="3"/>
      <c r="ENJ250" s="3"/>
      <c r="ENK250" s="3"/>
      <c r="ENL250" s="3"/>
      <c r="ENM250" s="3"/>
      <c r="ENN250" s="3"/>
      <c r="ENO250" s="3"/>
      <c r="ENP250" s="3"/>
      <c r="ENQ250" s="3"/>
      <c r="ENR250" s="3"/>
      <c r="ENS250" s="3"/>
      <c r="ENT250" s="3"/>
      <c r="ENU250" s="3"/>
      <c r="ENV250" s="3"/>
      <c r="ENW250" s="3"/>
      <c r="ENX250" s="3"/>
      <c r="ENY250" s="3"/>
      <c r="ENZ250" s="3"/>
      <c r="EOA250" s="3"/>
      <c r="EOB250" s="3"/>
      <c r="EOC250" s="3"/>
      <c r="EOD250" s="3"/>
      <c r="EOE250" s="3"/>
      <c r="EOF250" s="3"/>
      <c r="EOG250" s="3"/>
      <c r="EOH250" s="3"/>
      <c r="EOI250" s="3"/>
      <c r="EOJ250" s="3"/>
      <c r="EOK250" s="3"/>
      <c r="EOL250" s="3"/>
      <c r="EOM250" s="3"/>
      <c r="EON250" s="3"/>
      <c r="EOO250" s="3"/>
      <c r="EOP250" s="3"/>
      <c r="EOQ250" s="3"/>
      <c r="EOR250" s="3"/>
      <c r="EOS250" s="3"/>
      <c r="EOT250" s="3"/>
      <c r="EOU250" s="3"/>
      <c r="EOV250" s="3"/>
      <c r="EOW250" s="3"/>
      <c r="EOX250" s="3"/>
      <c r="EOY250" s="3"/>
      <c r="EOZ250" s="3"/>
      <c r="EPA250" s="3"/>
      <c r="EPB250" s="3"/>
      <c r="EPC250" s="3"/>
      <c r="EPD250" s="3"/>
      <c r="EPE250" s="3"/>
      <c r="EPF250" s="3"/>
      <c r="EPG250" s="3"/>
      <c r="EPH250" s="3"/>
      <c r="EPI250" s="3"/>
      <c r="EPJ250" s="3"/>
      <c r="EPK250" s="3"/>
      <c r="EPL250" s="3"/>
      <c r="EPM250" s="3"/>
      <c r="EPN250" s="3"/>
      <c r="EPO250" s="3"/>
      <c r="EPP250" s="3"/>
      <c r="EPQ250" s="3"/>
      <c r="EPR250" s="3"/>
      <c r="EPS250" s="3"/>
      <c r="EPT250" s="3"/>
      <c r="EPU250" s="3"/>
      <c r="EPV250" s="3"/>
      <c r="EPW250" s="3"/>
      <c r="EPX250" s="3"/>
      <c r="EPY250" s="3"/>
      <c r="EPZ250" s="3"/>
      <c r="EQA250" s="3"/>
      <c r="EQB250" s="3"/>
      <c r="EQC250" s="3"/>
      <c r="EQD250" s="3"/>
      <c r="EQE250" s="3"/>
      <c r="EQF250" s="3"/>
      <c r="EQG250" s="3"/>
      <c r="EQH250" s="3"/>
      <c r="EQI250" s="3"/>
      <c r="EQJ250" s="3"/>
      <c r="EQK250" s="3"/>
      <c r="EQL250" s="3"/>
      <c r="EQM250" s="3"/>
      <c r="EQN250" s="3"/>
      <c r="EQO250" s="3"/>
      <c r="EQP250" s="3"/>
      <c r="EQQ250" s="3"/>
      <c r="EQR250" s="3"/>
      <c r="EQS250" s="3"/>
      <c r="EQT250" s="3"/>
      <c r="EQU250" s="3"/>
      <c r="EQV250" s="3"/>
      <c r="EQW250" s="3"/>
      <c r="EQX250" s="3"/>
      <c r="EQY250" s="3"/>
      <c r="EQZ250" s="3"/>
      <c r="ERA250" s="3"/>
      <c r="ERB250" s="3"/>
      <c r="ERC250" s="3"/>
      <c r="ERD250" s="3"/>
      <c r="ERE250" s="3"/>
      <c r="ERF250" s="3"/>
      <c r="ERG250" s="3"/>
      <c r="ERH250" s="3"/>
      <c r="ERI250" s="3"/>
      <c r="ERJ250" s="3"/>
      <c r="ERK250" s="3"/>
      <c r="ERL250" s="3"/>
      <c r="ERM250" s="3"/>
      <c r="ERN250" s="3"/>
      <c r="ERO250" s="3"/>
      <c r="ERP250" s="3"/>
      <c r="ERQ250" s="3"/>
      <c r="ERR250" s="3"/>
      <c r="ERS250" s="3"/>
      <c r="ERT250" s="3"/>
      <c r="ERU250" s="3"/>
      <c r="ERV250" s="3"/>
      <c r="ERW250" s="3"/>
      <c r="ERX250" s="3"/>
      <c r="ERY250" s="3"/>
      <c r="ERZ250" s="3"/>
      <c r="ESA250" s="3"/>
      <c r="ESB250" s="3"/>
      <c r="ESC250" s="3"/>
      <c r="ESD250" s="3"/>
      <c r="ESE250" s="3"/>
      <c r="ESF250" s="3"/>
      <c r="ESG250" s="3"/>
      <c r="ESH250" s="3"/>
      <c r="ESI250" s="3"/>
      <c r="ESJ250" s="3"/>
      <c r="ESK250" s="3"/>
      <c r="ESL250" s="3"/>
      <c r="ESM250" s="3"/>
      <c r="ESN250" s="3"/>
      <c r="ESO250" s="3"/>
      <c r="ESP250" s="3"/>
      <c r="ESQ250" s="3"/>
      <c r="ESR250" s="3"/>
      <c r="ESS250" s="3"/>
      <c r="EST250" s="3"/>
      <c r="ESU250" s="3"/>
      <c r="ESV250" s="3"/>
      <c r="ESW250" s="3"/>
      <c r="ESX250" s="3"/>
      <c r="ESY250" s="3"/>
      <c r="ESZ250" s="3"/>
      <c r="ETA250" s="3"/>
      <c r="ETB250" s="3"/>
      <c r="ETC250" s="3"/>
      <c r="ETD250" s="3"/>
      <c r="ETE250" s="3"/>
      <c r="ETF250" s="3"/>
      <c r="ETG250" s="3"/>
      <c r="ETH250" s="3"/>
      <c r="ETI250" s="3"/>
      <c r="ETJ250" s="3"/>
      <c r="ETK250" s="3"/>
      <c r="ETL250" s="3"/>
      <c r="ETM250" s="3"/>
      <c r="ETN250" s="3"/>
      <c r="ETO250" s="3"/>
      <c r="ETP250" s="3"/>
      <c r="ETQ250" s="3"/>
      <c r="ETR250" s="3"/>
      <c r="ETS250" s="3"/>
      <c r="ETT250" s="3"/>
      <c r="ETU250" s="3"/>
      <c r="ETV250" s="3"/>
      <c r="ETW250" s="3"/>
      <c r="ETX250" s="3"/>
      <c r="ETY250" s="3"/>
      <c r="ETZ250" s="3"/>
      <c r="EUA250" s="3"/>
      <c r="EUB250" s="3"/>
      <c r="EUC250" s="3"/>
      <c r="EUD250" s="3"/>
      <c r="EUE250" s="3"/>
      <c r="EUF250" s="3"/>
      <c r="EUG250" s="3"/>
      <c r="EUH250" s="3"/>
      <c r="EUI250" s="3"/>
      <c r="EUJ250" s="3"/>
      <c r="EUK250" s="3"/>
      <c r="EUL250" s="3"/>
      <c r="EUM250" s="3"/>
      <c r="EUN250" s="3"/>
      <c r="EUO250" s="3"/>
      <c r="EUP250" s="3"/>
      <c r="EUQ250" s="3"/>
      <c r="EUR250" s="3"/>
      <c r="EUS250" s="3"/>
      <c r="EUT250" s="3"/>
      <c r="EUU250" s="3"/>
      <c r="EUV250" s="3"/>
      <c r="EUW250" s="3"/>
      <c r="EUX250" s="3"/>
      <c r="EUY250" s="3"/>
      <c r="EUZ250" s="3"/>
      <c r="EVA250" s="3"/>
      <c r="EVB250" s="3"/>
      <c r="EVC250" s="3"/>
      <c r="EVD250" s="3"/>
      <c r="EVE250" s="3"/>
      <c r="EVF250" s="3"/>
      <c r="EVG250" s="3"/>
      <c r="EVH250" s="3"/>
      <c r="EVI250" s="3"/>
      <c r="EVJ250" s="3"/>
      <c r="EVK250" s="3"/>
      <c r="EVL250" s="3"/>
      <c r="EVM250" s="3"/>
      <c r="EVN250" s="3"/>
      <c r="EVO250" s="3"/>
      <c r="EVP250" s="3"/>
      <c r="EVQ250" s="3"/>
      <c r="EVR250" s="3"/>
      <c r="EVS250" s="3"/>
      <c r="EVT250" s="3"/>
      <c r="EVU250" s="3"/>
      <c r="EVV250" s="3"/>
      <c r="EVW250" s="3"/>
      <c r="EVX250" s="3"/>
      <c r="EVY250" s="3"/>
      <c r="EVZ250" s="3"/>
      <c r="EWA250" s="3"/>
      <c r="EWB250" s="3"/>
      <c r="EWC250" s="3"/>
      <c r="EWD250" s="3"/>
      <c r="EWE250" s="3"/>
      <c r="EWF250" s="3"/>
      <c r="EWG250" s="3"/>
      <c r="EWH250" s="3"/>
      <c r="EWI250" s="3"/>
      <c r="EWJ250" s="3"/>
      <c r="EWK250" s="3"/>
      <c r="EWL250" s="3"/>
      <c r="EWM250" s="3"/>
      <c r="EWN250" s="3"/>
      <c r="EWO250" s="3"/>
      <c r="EWP250" s="3"/>
      <c r="EWQ250" s="3"/>
      <c r="EWR250" s="3"/>
      <c r="EWS250" s="3"/>
      <c r="EWT250" s="3"/>
      <c r="EWU250" s="3"/>
      <c r="EWV250" s="3"/>
      <c r="EWW250" s="3"/>
      <c r="EWX250" s="3"/>
      <c r="EWY250" s="3"/>
      <c r="EWZ250" s="3"/>
      <c r="EXA250" s="3"/>
      <c r="EXB250" s="3"/>
      <c r="EXC250" s="3"/>
      <c r="EXD250" s="3"/>
      <c r="EXE250" s="3"/>
      <c r="EXF250" s="3"/>
      <c r="EXG250" s="3"/>
      <c r="EXH250" s="3"/>
      <c r="EXI250" s="3"/>
      <c r="EXJ250" s="3"/>
      <c r="EXK250" s="3"/>
      <c r="EXL250" s="3"/>
      <c r="EXM250" s="3"/>
      <c r="EXN250" s="3"/>
      <c r="EXO250" s="3"/>
      <c r="EXP250" s="3"/>
      <c r="EXQ250" s="3"/>
      <c r="EXR250" s="3"/>
      <c r="EXS250" s="3"/>
      <c r="EXT250" s="3"/>
      <c r="EXU250" s="3"/>
      <c r="EXV250" s="3"/>
      <c r="EXW250" s="3"/>
      <c r="EXX250" s="3"/>
      <c r="EXY250" s="3"/>
      <c r="EXZ250" s="3"/>
      <c r="EYA250" s="3"/>
      <c r="EYB250" s="3"/>
      <c r="EYC250" s="3"/>
      <c r="EYD250" s="3"/>
      <c r="EYE250" s="3"/>
      <c r="EYF250" s="3"/>
      <c r="EYG250" s="3"/>
      <c r="EYH250" s="3"/>
      <c r="EYI250" s="3"/>
      <c r="EYJ250" s="3"/>
      <c r="EYK250" s="3"/>
      <c r="EYL250" s="3"/>
      <c r="EYM250" s="3"/>
      <c r="EYN250" s="3"/>
      <c r="EYO250" s="3"/>
      <c r="EYP250" s="3"/>
      <c r="EYQ250" s="3"/>
      <c r="EYR250" s="3"/>
      <c r="EYS250" s="3"/>
      <c r="EYT250" s="3"/>
      <c r="EYU250" s="3"/>
      <c r="EYV250" s="3"/>
      <c r="EYW250" s="3"/>
      <c r="EYX250" s="3"/>
      <c r="EYY250" s="3"/>
      <c r="EYZ250" s="3"/>
      <c r="EZA250" s="3"/>
      <c r="EZB250" s="3"/>
      <c r="EZC250" s="3"/>
      <c r="EZD250" s="3"/>
      <c r="EZE250" s="3"/>
      <c r="EZF250" s="3"/>
      <c r="EZG250" s="3"/>
      <c r="EZH250" s="3"/>
      <c r="EZI250" s="3"/>
      <c r="EZJ250" s="3"/>
      <c r="EZK250" s="3"/>
      <c r="EZL250" s="3"/>
      <c r="EZM250" s="3"/>
      <c r="EZN250" s="3"/>
      <c r="EZO250" s="3"/>
      <c r="EZP250" s="3"/>
      <c r="EZQ250" s="3"/>
      <c r="EZR250" s="3"/>
      <c r="EZS250" s="3"/>
      <c r="EZT250" s="3"/>
      <c r="EZU250" s="3"/>
      <c r="EZV250" s="3"/>
      <c r="EZW250" s="3"/>
      <c r="EZX250" s="3"/>
      <c r="EZY250" s="3"/>
      <c r="EZZ250" s="3"/>
      <c r="FAA250" s="3"/>
      <c r="FAB250" s="3"/>
      <c r="FAC250" s="3"/>
      <c r="FAD250" s="3"/>
      <c r="FAE250" s="3"/>
      <c r="FAF250" s="3"/>
      <c r="FAG250" s="3"/>
      <c r="FAH250" s="3"/>
      <c r="FAI250" s="3"/>
      <c r="FAJ250" s="3"/>
      <c r="FAK250" s="3"/>
      <c r="FAL250" s="3"/>
      <c r="FAM250" s="3"/>
      <c r="FAN250" s="3"/>
      <c r="FAO250" s="3"/>
      <c r="FAP250" s="3"/>
      <c r="FAQ250" s="3"/>
      <c r="FAR250" s="3"/>
      <c r="FAS250" s="3"/>
      <c r="FAT250" s="3"/>
      <c r="FAU250" s="3"/>
      <c r="FAV250" s="3"/>
      <c r="FAW250" s="3"/>
      <c r="FAX250" s="3"/>
      <c r="FAY250" s="3"/>
      <c r="FAZ250" s="3"/>
      <c r="FBA250" s="3"/>
      <c r="FBB250" s="3"/>
      <c r="FBC250" s="3"/>
      <c r="FBD250" s="3"/>
      <c r="FBE250" s="3"/>
      <c r="FBF250" s="3"/>
      <c r="FBG250" s="3"/>
      <c r="FBH250" s="3"/>
      <c r="FBI250" s="3"/>
      <c r="FBJ250" s="3"/>
      <c r="FBK250" s="3"/>
      <c r="FBL250" s="3"/>
      <c r="FBM250" s="3"/>
      <c r="FBN250" s="3"/>
      <c r="FBO250" s="3"/>
      <c r="FBP250" s="3"/>
      <c r="FBQ250" s="3"/>
      <c r="FBR250" s="3"/>
      <c r="FBS250" s="3"/>
      <c r="FBT250" s="3"/>
      <c r="FBU250" s="3"/>
      <c r="FBV250" s="3"/>
      <c r="FBW250" s="3"/>
      <c r="FBX250" s="3"/>
      <c r="FBY250" s="3"/>
      <c r="FBZ250" s="3"/>
      <c r="FCA250" s="3"/>
      <c r="FCB250" s="3"/>
      <c r="FCC250" s="3"/>
      <c r="FCD250" s="3"/>
      <c r="FCE250" s="3"/>
      <c r="FCF250" s="3"/>
      <c r="FCG250" s="3"/>
      <c r="FCH250" s="3"/>
      <c r="FCI250" s="3"/>
      <c r="FCJ250" s="3"/>
      <c r="FCK250" s="3"/>
      <c r="FCL250" s="3"/>
      <c r="FCM250" s="3"/>
      <c r="FCN250" s="3"/>
      <c r="FCO250" s="3"/>
      <c r="FCP250" s="3"/>
      <c r="FCQ250" s="3"/>
      <c r="FCR250" s="3"/>
      <c r="FCS250" s="3"/>
      <c r="FCT250" s="3"/>
      <c r="FCU250" s="3"/>
      <c r="FCV250" s="3"/>
      <c r="FCW250" s="3"/>
      <c r="FCX250" s="3"/>
      <c r="FCY250" s="3"/>
      <c r="FCZ250" s="3"/>
      <c r="FDA250" s="3"/>
      <c r="FDB250" s="3"/>
      <c r="FDC250" s="3"/>
      <c r="FDD250" s="3"/>
      <c r="FDE250" s="3"/>
      <c r="FDF250" s="3"/>
      <c r="FDG250" s="3"/>
      <c r="FDH250" s="3"/>
      <c r="FDI250" s="3"/>
      <c r="FDJ250" s="3"/>
      <c r="FDK250" s="3"/>
      <c r="FDL250" s="3"/>
      <c r="FDM250" s="3"/>
      <c r="FDN250" s="3"/>
      <c r="FDO250" s="3"/>
      <c r="FDP250" s="3"/>
      <c r="FDQ250" s="3"/>
      <c r="FDR250" s="3"/>
      <c r="FDS250" s="3"/>
      <c r="FDT250" s="3"/>
      <c r="FDU250" s="3"/>
      <c r="FDV250" s="3"/>
      <c r="FDW250" s="3"/>
      <c r="FDX250" s="3"/>
      <c r="FDY250" s="3"/>
      <c r="FDZ250" s="3"/>
      <c r="FEA250" s="3"/>
      <c r="FEB250" s="3"/>
      <c r="FEC250" s="3"/>
      <c r="FED250" s="3"/>
      <c r="FEE250" s="3"/>
      <c r="FEF250" s="3"/>
      <c r="FEG250" s="3"/>
      <c r="FEH250" s="3"/>
      <c r="FEI250" s="3"/>
      <c r="FEJ250" s="3"/>
      <c r="FEK250" s="3"/>
      <c r="FEL250" s="3"/>
      <c r="FEM250" s="3"/>
      <c r="FEN250" s="3"/>
      <c r="FEO250" s="3"/>
      <c r="FEP250" s="3"/>
      <c r="FEQ250" s="3"/>
      <c r="FER250" s="3"/>
      <c r="FES250" s="3"/>
      <c r="FET250" s="3"/>
      <c r="FEU250" s="3"/>
      <c r="FEV250" s="3"/>
      <c r="FEW250" s="3"/>
      <c r="FEX250" s="3"/>
      <c r="FEY250" s="3"/>
      <c r="FEZ250" s="3"/>
      <c r="FFA250" s="3"/>
      <c r="FFB250" s="3"/>
      <c r="FFC250" s="3"/>
      <c r="FFD250" s="3"/>
      <c r="FFE250" s="3"/>
      <c r="FFF250" s="3"/>
      <c r="FFG250" s="3"/>
      <c r="FFH250" s="3"/>
      <c r="FFI250" s="3"/>
      <c r="FFJ250" s="3"/>
      <c r="FFK250" s="3"/>
      <c r="FFL250" s="3"/>
      <c r="FFM250" s="3"/>
      <c r="FFN250" s="3"/>
      <c r="FFO250" s="3"/>
      <c r="FFP250" s="3"/>
      <c r="FFQ250" s="3"/>
      <c r="FFR250" s="3"/>
      <c r="FFS250" s="3"/>
      <c r="FFT250" s="3"/>
      <c r="FFU250" s="3"/>
      <c r="FFV250" s="3"/>
      <c r="FFW250" s="3"/>
      <c r="FFX250" s="3"/>
      <c r="FFY250" s="3"/>
      <c r="FFZ250" s="3"/>
      <c r="FGA250" s="3"/>
      <c r="FGB250" s="3"/>
      <c r="FGC250" s="3"/>
      <c r="FGD250" s="3"/>
      <c r="FGE250" s="3"/>
      <c r="FGF250" s="3"/>
      <c r="FGG250" s="3"/>
      <c r="FGH250" s="3"/>
      <c r="FGI250" s="3"/>
      <c r="FGJ250" s="3"/>
      <c r="FGK250" s="3"/>
      <c r="FGL250" s="3"/>
      <c r="FGM250" s="3"/>
      <c r="FGN250" s="3"/>
      <c r="FGO250" s="3"/>
      <c r="FGP250" s="3"/>
      <c r="FGQ250" s="3"/>
      <c r="FGR250" s="3"/>
      <c r="FGS250" s="3"/>
      <c r="FGT250" s="3"/>
      <c r="FGU250" s="3"/>
      <c r="FGV250" s="3"/>
      <c r="FGW250" s="3"/>
      <c r="FGX250" s="3"/>
      <c r="FGY250" s="3"/>
      <c r="FGZ250" s="3"/>
      <c r="FHA250" s="3"/>
      <c r="FHB250" s="3"/>
      <c r="FHC250" s="3"/>
      <c r="FHD250" s="3"/>
      <c r="FHE250" s="3"/>
      <c r="FHF250" s="3"/>
      <c r="FHG250" s="3"/>
      <c r="FHH250" s="3"/>
      <c r="FHI250" s="3"/>
      <c r="FHJ250" s="3"/>
      <c r="FHK250" s="3"/>
      <c r="FHL250" s="3"/>
      <c r="FHM250" s="3"/>
      <c r="FHN250" s="3"/>
      <c r="FHO250" s="3"/>
      <c r="FHP250" s="3"/>
      <c r="FHQ250" s="3"/>
      <c r="FHR250" s="3"/>
      <c r="FHS250" s="3"/>
      <c r="FHT250" s="3"/>
      <c r="FHU250" s="3"/>
      <c r="FHV250" s="3"/>
      <c r="FHW250" s="3"/>
      <c r="FHX250" s="3"/>
      <c r="FHY250" s="3"/>
      <c r="FHZ250" s="3"/>
      <c r="FIA250" s="3"/>
      <c r="FIB250" s="3"/>
      <c r="FIC250" s="3"/>
      <c r="FID250" s="3"/>
      <c r="FIE250" s="3"/>
      <c r="FIF250" s="3"/>
      <c r="FIG250" s="3"/>
      <c r="FIH250" s="3"/>
      <c r="FII250" s="3"/>
      <c r="FIJ250" s="3"/>
      <c r="FIK250" s="3"/>
      <c r="FIL250" s="3"/>
      <c r="FIM250" s="3"/>
      <c r="FIN250" s="3"/>
      <c r="FIO250" s="3"/>
      <c r="FIP250" s="3"/>
      <c r="FIQ250" s="3"/>
      <c r="FIR250" s="3"/>
      <c r="FIS250" s="3"/>
      <c r="FIT250" s="3"/>
      <c r="FIU250" s="3"/>
      <c r="FIV250" s="3"/>
      <c r="FIW250" s="3"/>
      <c r="FIX250" s="3"/>
      <c r="FIY250" s="3"/>
      <c r="FIZ250" s="3"/>
      <c r="FJA250" s="3"/>
      <c r="FJB250" s="3"/>
      <c r="FJC250" s="3"/>
      <c r="FJD250" s="3"/>
      <c r="FJE250" s="3"/>
      <c r="FJF250" s="3"/>
      <c r="FJG250" s="3"/>
      <c r="FJH250" s="3"/>
      <c r="FJI250" s="3"/>
      <c r="FJJ250" s="3"/>
      <c r="FJK250" s="3"/>
      <c r="FJL250" s="3"/>
      <c r="FJM250" s="3"/>
      <c r="FJN250" s="3"/>
      <c r="FJO250" s="3"/>
      <c r="FJP250" s="3"/>
      <c r="FJQ250" s="3"/>
      <c r="FJR250" s="3"/>
      <c r="FJS250" s="3"/>
      <c r="FJT250" s="3"/>
      <c r="FJU250" s="3"/>
      <c r="FJV250" s="3"/>
      <c r="FJW250" s="3"/>
      <c r="FJX250" s="3"/>
      <c r="FJY250" s="3"/>
      <c r="FJZ250" s="3"/>
      <c r="FKA250" s="3"/>
      <c r="FKB250" s="3"/>
      <c r="FKC250" s="3"/>
      <c r="FKD250" s="3"/>
      <c r="FKE250" s="3"/>
      <c r="FKF250" s="3"/>
      <c r="FKG250" s="3"/>
      <c r="FKH250" s="3"/>
      <c r="FKI250" s="3"/>
      <c r="FKJ250" s="3"/>
      <c r="FKK250" s="3"/>
      <c r="FKL250" s="3"/>
      <c r="FKM250" s="3"/>
      <c r="FKN250" s="3"/>
      <c r="FKO250" s="3"/>
      <c r="FKP250" s="3"/>
      <c r="FKQ250" s="3"/>
      <c r="FKR250" s="3"/>
      <c r="FKS250" s="3"/>
      <c r="FKT250" s="3"/>
      <c r="FKU250" s="3"/>
      <c r="FKV250" s="3"/>
      <c r="FKW250" s="3"/>
      <c r="FKX250" s="3"/>
      <c r="FKY250" s="3"/>
      <c r="FKZ250" s="3"/>
      <c r="FLA250" s="3"/>
      <c r="FLB250" s="3"/>
      <c r="FLC250" s="3"/>
      <c r="FLD250" s="3"/>
      <c r="FLE250" s="3"/>
      <c r="FLF250" s="3"/>
      <c r="FLG250" s="3"/>
      <c r="FLH250" s="3"/>
      <c r="FLI250" s="3"/>
      <c r="FLJ250" s="3"/>
      <c r="FLK250" s="3"/>
      <c r="FLL250" s="3"/>
      <c r="FLM250" s="3"/>
      <c r="FLN250" s="3"/>
      <c r="FLO250" s="3"/>
      <c r="FLP250" s="3"/>
      <c r="FLQ250" s="3"/>
      <c r="FLR250" s="3"/>
      <c r="FLS250" s="3"/>
      <c r="FLT250" s="3"/>
      <c r="FLU250" s="3"/>
      <c r="FLV250" s="3"/>
      <c r="FLW250" s="3"/>
      <c r="FLX250" s="3"/>
      <c r="FLY250" s="3"/>
      <c r="FLZ250" s="3"/>
      <c r="FMA250" s="3"/>
      <c r="FMB250" s="3"/>
      <c r="FMC250" s="3"/>
      <c r="FMD250" s="3"/>
      <c r="FME250" s="3"/>
      <c r="FMF250" s="3"/>
      <c r="FMG250" s="3"/>
      <c r="FMH250" s="3"/>
      <c r="FMI250" s="3"/>
      <c r="FMJ250" s="3"/>
      <c r="FMK250" s="3"/>
      <c r="FML250" s="3"/>
      <c r="FMM250" s="3"/>
      <c r="FMN250" s="3"/>
      <c r="FMO250" s="3"/>
      <c r="FMP250" s="3"/>
      <c r="FMQ250" s="3"/>
      <c r="FMR250" s="3"/>
      <c r="FMS250" s="3"/>
      <c r="FMT250" s="3"/>
      <c r="FMU250" s="3"/>
      <c r="FMV250" s="3"/>
      <c r="FMW250" s="3"/>
      <c r="FMX250" s="3"/>
      <c r="FMY250" s="3"/>
      <c r="FMZ250" s="3"/>
      <c r="FNA250" s="3"/>
      <c r="FNB250" s="3"/>
      <c r="FNC250" s="3"/>
      <c r="FND250" s="3"/>
      <c r="FNE250" s="3"/>
      <c r="FNF250" s="3"/>
      <c r="FNG250" s="3"/>
      <c r="FNH250" s="3"/>
      <c r="FNI250" s="3"/>
      <c r="FNJ250" s="3"/>
      <c r="FNK250" s="3"/>
      <c r="FNL250" s="3"/>
      <c r="FNM250" s="3"/>
      <c r="FNN250" s="3"/>
      <c r="FNO250" s="3"/>
      <c r="FNP250" s="3"/>
      <c r="FNQ250" s="3"/>
      <c r="FNR250" s="3"/>
      <c r="FNS250" s="3"/>
      <c r="FNT250" s="3"/>
      <c r="FNU250" s="3"/>
      <c r="FNV250" s="3"/>
      <c r="FNW250" s="3"/>
      <c r="FNX250" s="3"/>
      <c r="FNY250" s="3"/>
      <c r="FNZ250" s="3"/>
      <c r="FOA250" s="3"/>
      <c r="FOB250" s="3"/>
      <c r="FOC250" s="3"/>
      <c r="FOD250" s="3"/>
      <c r="FOE250" s="3"/>
      <c r="FOF250" s="3"/>
      <c r="FOG250" s="3"/>
      <c r="FOH250" s="3"/>
      <c r="FOI250" s="3"/>
      <c r="FOJ250" s="3"/>
      <c r="FOK250" s="3"/>
      <c r="FOL250" s="3"/>
      <c r="FOM250" s="3"/>
      <c r="FON250" s="3"/>
      <c r="FOO250" s="3"/>
      <c r="FOP250" s="3"/>
      <c r="FOQ250" s="3"/>
      <c r="FOR250" s="3"/>
      <c r="FOS250" s="3"/>
      <c r="FOT250" s="3"/>
      <c r="FOU250" s="3"/>
      <c r="FOV250" s="3"/>
      <c r="FOW250" s="3"/>
      <c r="FOX250" s="3"/>
      <c r="FOY250" s="3"/>
      <c r="FOZ250" s="3"/>
      <c r="FPA250" s="3"/>
      <c r="FPB250" s="3"/>
      <c r="FPC250" s="3"/>
      <c r="FPD250" s="3"/>
      <c r="FPE250" s="3"/>
      <c r="FPF250" s="3"/>
      <c r="FPG250" s="3"/>
      <c r="FPH250" s="3"/>
      <c r="FPI250" s="3"/>
      <c r="FPJ250" s="3"/>
      <c r="FPK250" s="3"/>
      <c r="FPL250" s="3"/>
      <c r="FPM250" s="3"/>
      <c r="FPN250" s="3"/>
      <c r="FPO250" s="3"/>
      <c r="FPP250" s="3"/>
      <c r="FPQ250" s="3"/>
      <c r="FPR250" s="3"/>
      <c r="FPS250" s="3"/>
      <c r="FPT250" s="3"/>
      <c r="FPU250" s="3"/>
      <c r="FPV250" s="3"/>
      <c r="FPW250" s="3"/>
      <c r="FPX250" s="3"/>
      <c r="FPY250" s="3"/>
      <c r="FPZ250" s="3"/>
      <c r="FQA250" s="3"/>
      <c r="FQB250" s="3"/>
      <c r="FQC250" s="3"/>
      <c r="FQD250" s="3"/>
      <c r="FQE250" s="3"/>
      <c r="FQF250" s="3"/>
      <c r="FQG250" s="3"/>
      <c r="FQH250" s="3"/>
      <c r="FQI250" s="3"/>
      <c r="FQJ250" s="3"/>
      <c r="FQK250" s="3"/>
      <c r="FQL250" s="3"/>
      <c r="FQM250" s="3"/>
      <c r="FQN250" s="3"/>
      <c r="FQO250" s="3"/>
      <c r="FQP250" s="3"/>
      <c r="FQQ250" s="3"/>
      <c r="FQR250" s="3"/>
      <c r="FQS250" s="3"/>
      <c r="FQT250" s="3"/>
      <c r="FQU250" s="3"/>
      <c r="FQV250" s="3"/>
      <c r="FQW250" s="3"/>
      <c r="FQX250" s="3"/>
      <c r="FQY250" s="3"/>
      <c r="FQZ250" s="3"/>
      <c r="FRA250" s="3"/>
      <c r="FRB250" s="3"/>
      <c r="FRC250" s="3"/>
      <c r="FRD250" s="3"/>
      <c r="FRE250" s="3"/>
      <c r="FRF250" s="3"/>
      <c r="FRG250" s="3"/>
      <c r="FRH250" s="3"/>
      <c r="FRI250" s="3"/>
      <c r="FRJ250" s="3"/>
      <c r="FRK250" s="3"/>
      <c r="FRL250" s="3"/>
      <c r="FRM250" s="3"/>
      <c r="FRN250" s="3"/>
      <c r="FRO250" s="3"/>
      <c r="FRP250" s="3"/>
      <c r="FRQ250" s="3"/>
      <c r="FRR250" s="3"/>
      <c r="FRS250" s="3"/>
      <c r="FRT250" s="3"/>
      <c r="FRU250" s="3"/>
      <c r="FRV250" s="3"/>
      <c r="FRW250" s="3"/>
      <c r="FRX250" s="3"/>
      <c r="FRY250" s="3"/>
      <c r="FRZ250" s="3"/>
      <c r="FSA250" s="3"/>
      <c r="FSB250" s="3"/>
      <c r="FSC250" s="3"/>
      <c r="FSD250" s="3"/>
      <c r="FSE250" s="3"/>
      <c r="FSF250" s="3"/>
      <c r="FSG250" s="3"/>
      <c r="FSH250" s="3"/>
      <c r="FSI250" s="3"/>
      <c r="FSJ250" s="3"/>
      <c r="FSK250" s="3"/>
      <c r="FSL250" s="3"/>
      <c r="FSM250" s="3"/>
      <c r="FSN250" s="3"/>
      <c r="FSO250" s="3"/>
      <c r="FSP250" s="3"/>
      <c r="FSQ250" s="3"/>
      <c r="FSR250" s="3"/>
      <c r="FSS250" s="3"/>
      <c r="FST250" s="3"/>
      <c r="FSU250" s="3"/>
      <c r="FSV250" s="3"/>
      <c r="FSW250" s="3"/>
      <c r="FSX250" s="3"/>
      <c r="FSY250" s="3"/>
      <c r="FSZ250" s="3"/>
      <c r="FTA250" s="3"/>
      <c r="FTB250" s="3"/>
      <c r="FTC250" s="3"/>
      <c r="FTD250" s="3"/>
      <c r="FTE250" s="3"/>
      <c r="FTF250" s="3"/>
      <c r="FTG250" s="3"/>
      <c r="FTH250" s="3"/>
      <c r="FTI250" s="3"/>
      <c r="FTJ250" s="3"/>
      <c r="FTK250" s="3"/>
      <c r="FTL250" s="3"/>
      <c r="FTM250" s="3"/>
      <c r="FTN250" s="3"/>
      <c r="FTO250" s="3"/>
      <c r="FTP250" s="3"/>
      <c r="FTQ250" s="3"/>
      <c r="FTR250" s="3"/>
      <c r="FTS250" s="3"/>
      <c r="FTT250" s="3"/>
      <c r="FTU250" s="3"/>
      <c r="FTV250" s="3"/>
      <c r="FTW250" s="3"/>
      <c r="FTX250" s="3"/>
      <c r="FTY250" s="3"/>
      <c r="FTZ250" s="3"/>
      <c r="FUA250" s="3"/>
      <c r="FUB250" s="3"/>
      <c r="FUC250" s="3"/>
      <c r="FUD250" s="3"/>
      <c r="FUE250" s="3"/>
      <c r="FUF250" s="3"/>
      <c r="FUG250" s="3"/>
      <c r="FUH250" s="3"/>
      <c r="FUI250" s="3"/>
      <c r="FUJ250" s="3"/>
      <c r="FUK250" s="3"/>
      <c r="FUL250" s="3"/>
      <c r="FUM250" s="3"/>
      <c r="FUN250" s="3"/>
      <c r="FUO250" s="3"/>
      <c r="FUP250" s="3"/>
      <c r="FUQ250" s="3"/>
      <c r="FUR250" s="3"/>
      <c r="FUS250" s="3"/>
      <c r="FUT250" s="3"/>
      <c r="FUU250" s="3"/>
      <c r="FUV250" s="3"/>
      <c r="FUW250" s="3"/>
      <c r="FUX250" s="3"/>
      <c r="FUY250" s="3"/>
      <c r="FUZ250" s="3"/>
      <c r="FVA250" s="3"/>
      <c r="FVB250" s="3"/>
      <c r="FVC250" s="3"/>
      <c r="FVD250" s="3"/>
      <c r="FVE250" s="3"/>
      <c r="FVF250" s="3"/>
      <c r="FVG250" s="3"/>
      <c r="FVH250" s="3"/>
      <c r="FVI250" s="3"/>
      <c r="FVJ250" s="3"/>
      <c r="FVK250" s="3"/>
      <c r="FVL250" s="3"/>
      <c r="FVM250" s="3"/>
      <c r="FVN250" s="3"/>
      <c r="FVO250" s="3"/>
      <c r="FVP250" s="3"/>
      <c r="FVQ250" s="3"/>
      <c r="FVR250" s="3"/>
      <c r="FVS250" s="3"/>
      <c r="FVT250" s="3"/>
      <c r="FVU250" s="3"/>
      <c r="FVV250" s="3"/>
      <c r="FVW250" s="3"/>
      <c r="FVX250" s="3"/>
      <c r="FVY250" s="3"/>
      <c r="FVZ250" s="3"/>
      <c r="FWA250" s="3"/>
      <c r="FWB250" s="3"/>
      <c r="FWC250" s="3"/>
      <c r="FWD250" s="3"/>
      <c r="FWE250" s="3"/>
      <c r="FWF250" s="3"/>
      <c r="FWG250" s="3"/>
      <c r="FWH250" s="3"/>
      <c r="FWI250" s="3"/>
      <c r="FWJ250" s="3"/>
      <c r="FWK250" s="3"/>
      <c r="FWL250" s="3"/>
      <c r="FWM250" s="3"/>
      <c r="FWN250" s="3"/>
      <c r="FWO250" s="3"/>
      <c r="FWP250" s="3"/>
      <c r="FWQ250" s="3"/>
      <c r="FWR250" s="3"/>
      <c r="FWS250" s="3"/>
      <c r="FWT250" s="3"/>
      <c r="FWU250" s="3"/>
      <c r="FWV250" s="3"/>
      <c r="FWW250" s="3"/>
      <c r="FWX250" s="3"/>
      <c r="FWY250" s="3"/>
      <c r="FWZ250" s="3"/>
      <c r="FXA250" s="3"/>
      <c r="FXB250" s="3"/>
      <c r="FXC250" s="3"/>
      <c r="FXD250" s="3"/>
      <c r="FXE250" s="3"/>
      <c r="FXF250" s="3"/>
      <c r="FXG250" s="3"/>
      <c r="FXH250" s="3"/>
      <c r="FXI250" s="3"/>
      <c r="FXJ250" s="3"/>
      <c r="FXK250" s="3"/>
      <c r="FXL250" s="3"/>
      <c r="FXM250" s="3"/>
      <c r="FXN250" s="3"/>
      <c r="FXO250" s="3"/>
      <c r="FXP250" s="3"/>
      <c r="FXQ250" s="3"/>
      <c r="FXR250" s="3"/>
      <c r="FXS250" s="3"/>
      <c r="FXT250" s="3"/>
      <c r="FXU250" s="3"/>
      <c r="FXV250" s="3"/>
      <c r="FXW250" s="3"/>
      <c r="FXX250" s="3"/>
      <c r="FXY250" s="3"/>
      <c r="FXZ250" s="3"/>
      <c r="FYA250" s="3"/>
      <c r="FYB250" s="3"/>
      <c r="FYC250" s="3"/>
      <c r="FYD250" s="3"/>
      <c r="FYE250" s="3"/>
      <c r="FYF250" s="3"/>
      <c r="FYG250" s="3"/>
      <c r="FYH250" s="3"/>
      <c r="FYI250" s="3"/>
      <c r="FYJ250" s="3"/>
      <c r="FYK250" s="3"/>
      <c r="FYL250" s="3"/>
      <c r="FYM250" s="3"/>
      <c r="FYN250" s="3"/>
      <c r="FYO250" s="3"/>
      <c r="FYP250" s="3"/>
      <c r="FYQ250" s="3"/>
      <c r="FYR250" s="3"/>
      <c r="FYS250" s="3"/>
      <c r="FYT250" s="3"/>
      <c r="FYU250" s="3"/>
      <c r="FYV250" s="3"/>
      <c r="FYW250" s="3"/>
      <c r="FYX250" s="3"/>
      <c r="FYY250" s="3"/>
      <c r="FYZ250" s="3"/>
      <c r="FZA250" s="3"/>
      <c r="FZB250" s="3"/>
      <c r="FZC250" s="3"/>
      <c r="FZD250" s="3"/>
      <c r="FZE250" s="3"/>
      <c r="FZF250" s="3"/>
      <c r="FZG250" s="3"/>
      <c r="FZH250" s="3"/>
      <c r="FZI250" s="3"/>
      <c r="FZJ250" s="3"/>
      <c r="FZK250" s="3"/>
      <c r="FZL250" s="3"/>
      <c r="FZM250" s="3"/>
      <c r="FZN250" s="3"/>
      <c r="FZO250" s="3"/>
      <c r="FZP250" s="3"/>
      <c r="FZQ250" s="3"/>
      <c r="FZR250" s="3"/>
      <c r="FZS250" s="3"/>
      <c r="FZT250" s="3"/>
      <c r="FZU250" s="3"/>
      <c r="FZV250" s="3"/>
      <c r="FZW250" s="3"/>
      <c r="FZX250" s="3"/>
      <c r="FZY250" s="3"/>
      <c r="FZZ250" s="3"/>
      <c r="GAA250" s="3"/>
      <c r="GAB250" s="3"/>
      <c r="GAC250" s="3"/>
      <c r="GAD250" s="3"/>
      <c r="GAE250" s="3"/>
      <c r="GAF250" s="3"/>
      <c r="GAG250" s="3"/>
      <c r="GAH250" s="3"/>
      <c r="GAI250" s="3"/>
      <c r="GAJ250" s="3"/>
      <c r="GAK250" s="3"/>
      <c r="GAL250" s="3"/>
      <c r="GAM250" s="3"/>
      <c r="GAN250" s="3"/>
      <c r="GAO250" s="3"/>
      <c r="GAP250" s="3"/>
      <c r="GAQ250" s="3"/>
      <c r="GAR250" s="3"/>
      <c r="GAS250" s="3"/>
      <c r="GAT250" s="3"/>
      <c r="GAU250" s="3"/>
      <c r="GAV250" s="3"/>
      <c r="GAW250" s="3"/>
      <c r="GAX250" s="3"/>
      <c r="GAY250" s="3"/>
      <c r="GAZ250" s="3"/>
      <c r="GBA250" s="3"/>
      <c r="GBB250" s="3"/>
      <c r="GBC250" s="3"/>
      <c r="GBD250" s="3"/>
      <c r="GBE250" s="3"/>
      <c r="GBF250" s="3"/>
      <c r="GBG250" s="3"/>
      <c r="GBH250" s="3"/>
      <c r="GBI250" s="3"/>
      <c r="GBJ250" s="3"/>
      <c r="GBK250" s="3"/>
      <c r="GBL250" s="3"/>
      <c r="GBM250" s="3"/>
      <c r="GBN250" s="3"/>
      <c r="GBO250" s="3"/>
      <c r="GBP250" s="3"/>
      <c r="GBQ250" s="3"/>
      <c r="GBR250" s="3"/>
      <c r="GBS250" s="3"/>
      <c r="GBT250" s="3"/>
      <c r="GBU250" s="3"/>
      <c r="GBV250" s="3"/>
      <c r="GBW250" s="3"/>
      <c r="GBX250" s="3"/>
      <c r="GBY250" s="3"/>
      <c r="GBZ250" s="3"/>
      <c r="GCA250" s="3"/>
      <c r="GCB250" s="3"/>
      <c r="GCC250" s="3"/>
      <c r="GCD250" s="3"/>
      <c r="GCE250" s="3"/>
      <c r="GCF250" s="3"/>
      <c r="GCG250" s="3"/>
      <c r="GCH250" s="3"/>
      <c r="GCI250" s="3"/>
      <c r="GCJ250" s="3"/>
      <c r="GCK250" s="3"/>
      <c r="GCL250" s="3"/>
      <c r="GCM250" s="3"/>
      <c r="GCN250" s="3"/>
      <c r="GCO250" s="3"/>
      <c r="GCP250" s="3"/>
      <c r="GCQ250" s="3"/>
      <c r="GCR250" s="3"/>
      <c r="GCS250" s="3"/>
      <c r="GCT250" s="3"/>
      <c r="GCU250" s="3"/>
      <c r="GCV250" s="3"/>
      <c r="GCW250" s="3"/>
      <c r="GCX250" s="3"/>
      <c r="GCY250" s="3"/>
      <c r="GCZ250" s="3"/>
      <c r="GDA250" s="3"/>
      <c r="GDB250" s="3"/>
      <c r="GDC250" s="3"/>
      <c r="GDD250" s="3"/>
      <c r="GDE250" s="3"/>
      <c r="GDF250" s="3"/>
      <c r="GDG250" s="3"/>
      <c r="GDH250" s="3"/>
      <c r="GDI250" s="3"/>
      <c r="GDJ250" s="3"/>
      <c r="GDK250" s="3"/>
      <c r="GDL250" s="3"/>
      <c r="GDM250" s="3"/>
      <c r="GDN250" s="3"/>
      <c r="GDO250" s="3"/>
      <c r="GDP250" s="3"/>
      <c r="GDQ250" s="3"/>
      <c r="GDR250" s="3"/>
      <c r="GDS250" s="3"/>
      <c r="GDT250" s="3"/>
      <c r="GDU250" s="3"/>
      <c r="GDV250" s="3"/>
      <c r="GDW250" s="3"/>
      <c r="GDX250" s="3"/>
      <c r="GDY250" s="3"/>
      <c r="GDZ250" s="3"/>
      <c r="GEA250" s="3"/>
      <c r="GEB250" s="3"/>
      <c r="GEC250" s="3"/>
      <c r="GED250" s="3"/>
      <c r="GEE250" s="3"/>
      <c r="GEF250" s="3"/>
      <c r="GEG250" s="3"/>
      <c r="GEH250" s="3"/>
      <c r="GEI250" s="3"/>
      <c r="GEJ250" s="3"/>
      <c r="GEK250" s="3"/>
      <c r="GEL250" s="3"/>
      <c r="GEM250" s="3"/>
      <c r="GEN250" s="3"/>
      <c r="GEO250" s="3"/>
      <c r="GEP250" s="3"/>
      <c r="GEQ250" s="3"/>
      <c r="GER250" s="3"/>
      <c r="GES250" s="3"/>
      <c r="GET250" s="3"/>
      <c r="GEU250" s="3"/>
      <c r="GEV250" s="3"/>
      <c r="GEW250" s="3"/>
      <c r="GEX250" s="3"/>
      <c r="GEY250" s="3"/>
      <c r="GEZ250" s="3"/>
      <c r="GFA250" s="3"/>
      <c r="GFB250" s="3"/>
      <c r="GFC250" s="3"/>
      <c r="GFD250" s="3"/>
      <c r="GFE250" s="3"/>
      <c r="GFF250" s="3"/>
      <c r="GFG250" s="3"/>
      <c r="GFH250" s="3"/>
      <c r="GFI250" s="3"/>
      <c r="GFJ250" s="3"/>
      <c r="GFK250" s="3"/>
      <c r="GFL250" s="3"/>
      <c r="GFM250" s="3"/>
      <c r="GFN250" s="3"/>
      <c r="GFO250" s="3"/>
      <c r="GFP250" s="3"/>
      <c r="GFQ250" s="3"/>
      <c r="GFR250" s="3"/>
      <c r="GFS250" s="3"/>
      <c r="GFT250" s="3"/>
      <c r="GFU250" s="3"/>
      <c r="GFV250" s="3"/>
      <c r="GFW250" s="3"/>
      <c r="GFX250" s="3"/>
      <c r="GFY250" s="3"/>
      <c r="GFZ250" s="3"/>
      <c r="GGA250" s="3"/>
      <c r="GGB250" s="3"/>
      <c r="GGC250" s="3"/>
      <c r="GGD250" s="3"/>
      <c r="GGE250" s="3"/>
      <c r="GGF250" s="3"/>
      <c r="GGG250" s="3"/>
      <c r="GGH250" s="3"/>
      <c r="GGI250" s="3"/>
      <c r="GGJ250" s="3"/>
      <c r="GGK250" s="3"/>
      <c r="GGL250" s="3"/>
      <c r="GGM250" s="3"/>
      <c r="GGN250" s="3"/>
      <c r="GGO250" s="3"/>
      <c r="GGP250" s="3"/>
      <c r="GGQ250" s="3"/>
      <c r="GGR250" s="3"/>
      <c r="GGS250" s="3"/>
      <c r="GGT250" s="3"/>
      <c r="GGU250" s="3"/>
      <c r="GGV250" s="3"/>
      <c r="GGW250" s="3"/>
      <c r="GGX250" s="3"/>
      <c r="GGY250" s="3"/>
      <c r="GGZ250" s="3"/>
      <c r="GHA250" s="3"/>
      <c r="GHB250" s="3"/>
      <c r="GHC250" s="3"/>
      <c r="GHD250" s="3"/>
      <c r="GHE250" s="3"/>
      <c r="GHF250" s="3"/>
      <c r="GHG250" s="3"/>
      <c r="GHH250" s="3"/>
      <c r="GHI250" s="3"/>
      <c r="GHJ250" s="3"/>
      <c r="GHK250" s="3"/>
      <c r="GHL250" s="3"/>
      <c r="GHM250" s="3"/>
      <c r="GHN250" s="3"/>
      <c r="GHO250" s="3"/>
      <c r="GHP250" s="3"/>
      <c r="GHQ250" s="3"/>
      <c r="GHR250" s="3"/>
      <c r="GHS250" s="3"/>
      <c r="GHT250" s="3"/>
      <c r="GHU250" s="3"/>
      <c r="GHV250" s="3"/>
      <c r="GHW250" s="3"/>
      <c r="GHX250" s="3"/>
      <c r="GHY250" s="3"/>
      <c r="GHZ250" s="3"/>
      <c r="GIA250" s="3"/>
      <c r="GIB250" s="3"/>
      <c r="GIC250" s="3"/>
      <c r="GID250" s="3"/>
      <c r="GIE250" s="3"/>
      <c r="GIF250" s="3"/>
      <c r="GIG250" s="3"/>
      <c r="GIH250" s="3"/>
      <c r="GII250" s="3"/>
      <c r="GIJ250" s="3"/>
      <c r="GIK250" s="3"/>
      <c r="GIL250" s="3"/>
      <c r="GIM250" s="3"/>
      <c r="GIN250" s="3"/>
      <c r="GIO250" s="3"/>
      <c r="GIP250" s="3"/>
      <c r="GIQ250" s="3"/>
      <c r="GIR250" s="3"/>
      <c r="GIS250" s="3"/>
      <c r="GIT250" s="3"/>
      <c r="GIU250" s="3"/>
      <c r="GIV250" s="3"/>
      <c r="GIW250" s="3"/>
      <c r="GIX250" s="3"/>
      <c r="GIY250" s="3"/>
      <c r="GIZ250" s="3"/>
      <c r="GJA250" s="3"/>
      <c r="GJB250" s="3"/>
      <c r="GJC250" s="3"/>
      <c r="GJD250" s="3"/>
      <c r="GJE250" s="3"/>
      <c r="GJF250" s="3"/>
      <c r="GJG250" s="3"/>
      <c r="GJH250" s="3"/>
      <c r="GJI250" s="3"/>
      <c r="GJJ250" s="3"/>
      <c r="GJK250" s="3"/>
      <c r="GJL250" s="3"/>
      <c r="GJM250" s="3"/>
      <c r="GJN250" s="3"/>
      <c r="GJO250" s="3"/>
      <c r="GJP250" s="3"/>
      <c r="GJQ250" s="3"/>
      <c r="GJR250" s="3"/>
      <c r="GJS250" s="3"/>
      <c r="GJT250" s="3"/>
      <c r="GJU250" s="3"/>
      <c r="GJV250" s="3"/>
      <c r="GJW250" s="3"/>
      <c r="GJX250" s="3"/>
      <c r="GJY250" s="3"/>
      <c r="GJZ250" s="3"/>
      <c r="GKA250" s="3"/>
      <c r="GKB250" s="3"/>
      <c r="GKC250" s="3"/>
      <c r="GKD250" s="3"/>
      <c r="GKE250" s="3"/>
      <c r="GKF250" s="3"/>
      <c r="GKG250" s="3"/>
      <c r="GKH250" s="3"/>
      <c r="GKI250" s="3"/>
      <c r="GKJ250" s="3"/>
      <c r="GKK250" s="3"/>
      <c r="GKL250" s="3"/>
      <c r="GKM250" s="3"/>
      <c r="GKN250" s="3"/>
      <c r="GKO250" s="3"/>
      <c r="GKP250" s="3"/>
      <c r="GKQ250" s="3"/>
      <c r="GKR250" s="3"/>
      <c r="GKS250" s="3"/>
      <c r="GKT250" s="3"/>
      <c r="GKU250" s="3"/>
      <c r="GKV250" s="3"/>
      <c r="GKW250" s="3"/>
      <c r="GKX250" s="3"/>
      <c r="GKY250" s="3"/>
      <c r="GKZ250" s="3"/>
      <c r="GLA250" s="3"/>
      <c r="GLB250" s="3"/>
      <c r="GLC250" s="3"/>
      <c r="GLD250" s="3"/>
      <c r="GLE250" s="3"/>
      <c r="GLF250" s="3"/>
      <c r="GLG250" s="3"/>
      <c r="GLH250" s="3"/>
      <c r="GLI250" s="3"/>
      <c r="GLJ250" s="3"/>
      <c r="GLK250" s="3"/>
      <c r="GLL250" s="3"/>
      <c r="GLM250" s="3"/>
      <c r="GLN250" s="3"/>
      <c r="GLO250" s="3"/>
      <c r="GLP250" s="3"/>
      <c r="GLQ250" s="3"/>
      <c r="GLR250" s="3"/>
      <c r="GLS250" s="3"/>
      <c r="GLT250" s="3"/>
      <c r="GLU250" s="3"/>
      <c r="GLV250" s="3"/>
      <c r="GLW250" s="3"/>
      <c r="GLX250" s="3"/>
      <c r="GLY250" s="3"/>
      <c r="GLZ250" s="3"/>
      <c r="GMA250" s="3"/>
      <c r="GMB250" s="3"/>
      <c r="GMC250" s="3"/>
      <c r="GMD250" s="3"/>
      <c r="GME250" s="3"/>
      <c r="GMF250" s="3"/>
      <c r="GMG250" s="3"/>
      <c r="GMH250" s="3"/>
      <c r="GMI250" s="3"/>
      <c r="GMJ250" s="3"/>
      <c r="GMK250" s="3"/>
      <c r="GML250" s="3"/>
      <c r="GMM250" s="3"/>
      <c r="GMN250" s="3"/>
      <c r="GMO250" s="3"/>
      <c r="GMP250" s="3"/>
      <c r="GMQ250" s="3"/>
      <c r="GMR250" s="3"/>
      <c r="GMS250" s="3"/>
      <c r="GMT250" s="3"/>
      <c r="GMU250" s="3"/>
      <c r="GMV250" s="3"/>
      <c r="GMW250" s="3"/>
      <c r="GMX250" s="3"/>
      <c r="GMY250" s="3"/>
      <c r="GMZ250" s="3"/>
      <c r="GNA250" s="3"/>
      <c r="GNB250" s="3"/>
      <c r="GNC250" s="3"/>
      <c r="GND250" s="3"/>
      <c r="GNE250" s="3"/>
      <c r="GNF250" s="3"/>
      <c r="GNG250" s="3"/>
      <c r="GNH250" s="3"/>
      <c r="GNI250" s="3"/>
      <c r="GNJ250" s="3"/>
      <c r="GNK250" s="3"/>
      <c r="GNL250" s="3"/>
      <c r="GNM250" s="3"/>
      <c r="GNN250" s="3"/>
      <c r="GNO250" s="3"/>
      <c r="GNP250" s="3"/>
      <c r="GNQ250" s="3"/>
      <c r="GNR250" s="3"/>
      <c r="GNS250" s="3"/>
      <c r="GNT250" s="3"/>
      <c r="GNU250" s="3"/>
      <c r="GNV250" s="3"/>
      <c r="GNW250" s="3"/>
      <c r="GNX250" s="3"/>
      <c r="GNY250" s="3"/>
      <c r="GNZ250" s="3"/>
      <c r="GOA250" s="3"/>
      <c r="GOB250" s="3"/>
      <c r="GOC250" s="3"/>
      <c r="GOD250" s="3"/>
      <c r="GOE250" s="3"/>
      <c r="GOF250" s="3"/>
      <c r="GOG250" s="3"/>
      <c r="GOH250" s="3"/>
      <c r="GOI250" s="3"/>
      <c r="GOJ250" s="3"/>
      <c r="GOK250" s="3"/>
      <c r="GOL250" s="3"/>
      <c r="GOM250" s="3"/>
      <c r="GON250" s="3"/>
      <c r="GOO250" s="3"/>
      <c r="GOP250" s="3"/>
      <c r="GOQ250" s="3"/>
      <c r="GOR250" s="3"/>
      <c r="GOS250" s="3"/>
      <c r="GOT250" s="3"/>
      <c r="GOU250" s="3"/>
      <c r="GOV250" s="3"/>
      <c r="GOW250" s="3"/>
      <c r="GOX250" s="3"/>
      <c r="GOY250" s="3"/>
      <c r="GOZ250" s="3"/>
      <c r="GPA250" s="3"/>
      <c r="GPB250" s="3"/>
      <c r="GPC250" s="3"/>
      <c r="GPD250" s="3"/>
      <c r="GPE250" s="3"/>
      <c r="GPF250" s="3"/>
      <c r="GPG250" s="3"/>
      <c r="GPH250" s="3"/>
      <c r="GPI250" s="3"/>
      <c r="GPJ250" s="3"/>
      <c r="GPK250" s="3"/>
      <c r="GPL250" s="3"/>
      <c r="GPM250" s="3"/>
      <c r="GPN250" s="3"/>
      <c r="GPO250" s="3"/>
      <c r="GPP250" s="3"/>
      <c r="GPQ250" s="3"/>
      <c r="GPR250" s="3"/>
      <c r="GPS250" s="3"/>
      <c r="GPT250" s="3"/>
      <c r="GPU250" s="3"/>
      <c r="GPV250" s="3"/>
      <c r="GPW250" s="3"/>
      <c r="GPX250" s="3"/>
      <c r="GPY250" s="3"/>
      <c r="GPZ250" s="3"/>
      <c r="GQA250" s="3"/>
      <c r="GQB250" s="3"/>
      <c r="GQC250" s="3"/>
      <c r="GQD250" s="3"/>
      <c r="GQE250" s="3"/>
      <c r="GQF250" s="3"/>
      <c r="GQG250" s="3"/>
      <c r="GQH250" s="3"/>
      <c r="GQI250" s="3"/>
      <c r="GQJ250" s="3"/>
      <c r="GQK250" s="3"/>
      <c r="GQL250" s="3"/>
      <c r="GQM250" s="3"/>
      <c r="GQN250" s="3"/>
      <c r="GQO250" s="3"/>
      <c r="GQP250" s="3"/>
      <c r="GQQ250" s="3"/>
      <c r="GQR250" s="3"/>
      <c r="GQS250" s="3"/>
      <c r="GQT250" s="3"/>
      <c r="GQU250" s="3"/>
      <c r="GQV250" s="3"/>
      <c r="GQW250" s="3"/>
      <c r="GQX250" s="3"/>
      <c r="GQY250" s="3"/>
      <c r="GQZ250" s="3"/>
      <c r="GRA250" s="3"/>
      <c r="GRB250" s="3"/>
      <c r="GRC250" s="3"/>
      <c r="GRD250" s="3"/>
      <c r="GRE250" s="3"/>
      <c r="GRF250" s="3"/>
      <c r="GRG250" s="3"/>
      <c r="GRH250" s="3"/>
      <c r="GRI250" s="3"/>
      <c r="GRJ250" s="3"/>
      <c r="GRK250" s="3"/>
      <c r="GRL250" s="3"/>
      <c r="GRM250" s="3"/>
      <c r="GRN250" s="3"/>
      <c r="GRO250" s="3"/>
      <c r="GRP250" s="3"/>
      <c r="GRQ250" s="3"/>
      <c r="GRR250" s="3"/>
      <c r="GRS250" s="3"/>
      <c r="GRT250" s="3"/>
      <c r="GRU250" s="3"/>
      <c r="GRV250" s="3"/>
      <c r="GRW250" s="3"/>
      <c r="GRX250" s="3"/>
      <c r="GRY250" s="3"/>
      <c r="GRZ250" s="3"/>
      <c r="GSA250" s="3"/>
      <c r="GSB250" s="3"/>
      <c r="GSC250" s="3"/>
      <c r="GSD250" s="3"/>
      <c r="GSE250" s="3"/>
      <c r="GSF250" s="3"/>
      <c r="GSG250" s="3"/>
      <c r="GSH250" s="3"/>
      <c r="GSI250" s="3"/>
      <c r="GSJ250" s="3"/>
      <c r="GSK250" s="3"/>
      <c r="GSL250" s="3"/>
      <c r="GSM250" s="3"/>
      <c r="GSN250" s="3"/>
      <c r="GSO250" s="3"/>
      <c r="GSP250" s="3"/>
      <c r="GSQ250" s="3"/>
      <c r="GSR250" s="3"/>
      <c r="GSS250" s="3"/>
      <c r="GST250" s="3"/>
      <c r="GSU250" s="3"/>
      <c r="GSV250" s="3"/>
      <c r="GSW250" s="3"/>
      <c r="GSX250" s="3"/>
      <c r="GSY250" s="3"/>
      <c r="GSZ250" s="3"/>
      <c r="GTA250" s="3"/>
      <c r="GTB250" s="3"/>
      <c r="GTC250" s="3"/>
      <c r="GTD250" s="3"/>
      <c r="GTE250" s="3"/>
      <c r="GTF250" s="3"/>
      <c r="GTG250" s="3"/>
      <c r="GTH250" s="3"/>
      <c r="GTI250" s="3"/>
      <c r="GTJ250" s="3"/>
      <c r="GTK250" s="3"/>
      <c r="GTL250" s="3"/>
      <c r="GTM250" s="3"/>
      <c r="GTN250" s="3"/>
      <c r="GTO250" s="3"/>
      <c r="GTP250" s="3"/>
      <c r="GTQ250" s="3"/>
      <c r="GTR250" s="3"/>
      <c r="GTS250" s="3"/>
      <c r="GTT250" s="3"/>
      <c r="GTU250" s="3"/>
      <c r="GTV250" s="3"/>
      <c r="GTW250" s="3"/>
      <c r="GTX250" s="3"/>
      <c r="GTY250" s="3"/>
      <c r="GTZ250" s="3"/>
      <c r="GUA250" s="3"/>
      <c r="GUB250" s="3"/>
      <c r="GUC250" s="3"/>
      <c r="GUD250" s="3"/>
      <c r="GUE250" s="3"/>
      <c r="GUF250" s="3"/>
      <c r="GUG250" s="3"/>
      <c r="GUH250" s="3"/>
      <c r="GUI250" s="3"/>
      <c r="GUJ250" s="3"/>
      <c r="GUK250" s="3"/>
      <c r="GUL250" s="3"/>
      <c r="GUM250" s="3"/>
      <c r="GUN250" s="3"/>
      <c r="GUO250" s="3"/>
      <c r="GUP250" s="3"/>
      <c r="GUQ250" s="3"/>
      <c r="GUR250" s="3"/>
      <c r="GUS250" s="3"/>
      <c r="GUT250" s="3"/>
      <c r="GUU250" s="3"/>
      <c r="GUV250" s="3"/>
      <c r="GUW250" s="3"/>
      <c r="GUX250" s="3"/>
      <c r="GUY250" s="3"/>
      <c r="GUZ250" s="3"/>
      <c r="GVA250" s="3"/>
      <c r="GVB250" s="3"/>
      <c r="GVC250" s="3"/>
      <c r="GVD250" s="3"/>
      <c r="GVE250" s="3"/>
      <c r="GVF250" s="3"/>
      <c r="GVG250" s="3"/>
      <c r="GVH250" s="3"/>
      <c r="GVI250" s="3"/>
      <c r="GVJ250" s="3"/>
      <c r="GVK250" s="3"/>
      <c r="GVL250" s="3"/>
      <c r="GVM250" s="3"/>
      <c r="GVN250" s="3"/>
      <c r="GVO250" s="3"/>
      <c r="GVP250" s="3"/>
      <c r="GVQ250" s="3"/>
      <c r="GVR250" s="3"/>
      <c r="GVS250" s="3"/>
      <c r="GVT250" s="3"/>
      <c r="GVU250" s="3"/>
      <c r="GVV250" s="3"/>
      <c r="GVW250" s="3"/>
      <c r="GVX250" s="3"/>
      <c r="GVY250" s="3"/>
      <c r="GVZ250" s="3"/>
      <c r="GWA250" s="3"/>
      <c r="GWB250" s="3"/>
      <c r="GWC250" s="3"/>
      <c r="GWD250" s="3"/>
      <c r="GWE250" s="3"/>
      <c r="GWF250" s="3"/>
      <c r="GWG250" s="3"/>
      <c r="GWH250" s="3"/>
      <c r="GWI250" s="3"/>
      <c r="GWJ250" s="3"/>
      <c r="GWK250" s="3"/>
      <c r="GWL250" s="3"/>
      <c r="GWM250" s="3"/>
      <c r="GWN250" s="3"/>
      <c r="GWO250" s="3"/>
      <c r="GWP250" s="3"/>
      <c r="GWQ250" s="3"/>
      <c r="GWR250" s="3"/>
      <c r="GWS250" s="3"/>
      <c r="GWT250" s="3"/>
      <c r="GWU250" s="3"/>
      <c r="GWV250" s="3"/>
      <c r="GWW250" s="3"/>
      <c r="GWX250" s="3"/>
      <c r="GWY250" s="3"/>
      <c r="GWZ250" s="3"/>
      <c r="GXA250" s="3"/>
      <c r="GXB250" s="3"/>
      <c r="GXC250" s="3"/>
      <c r="GXD250" s="3"/>
      <c r="GXE250" s="3"/>
      <c r="GXF250" s="3"/>
      <c r="GXG250" s="3"/>
      <c r="GXH250" s="3"/>
      <c r="GXI250" s="3"/>
      <c r="GXJ250" s="3"/>
      <c r="GXK250" s="3"/>
      <c r="GXL250" s="3"/>
      <c r="GXM250" s="3"/>
      <c r="GXN250" s="3"/>
      <c r="GXO250" s="3"/>
      <c r="GXP250" s="3"/>
      <c r="GXQ250" s="3"/>
      <c r="GXR250" s="3"/>
      <c r="GXS250" s="3"/>
      <c r="GXT250" s="3"/>
      <c r="GXU250" s="3"/>
      <c r="GXV250" s="3"/>
      <c r="GXW250" s="3"/>
      <c r="GXX250" s="3"/>
      <c r="GXY250" s="3"/>
      <c r="GXZ250" s="3"/>
      <c r="GYA250" s="3"/>
      <c r="GYB250" s="3"/>
      <c r="GYC250" s="3"/>
      <c r="GYD250" s="3"/>
      <c r="GYE250" s="3"/>
      <c r="GYF250" s="3"/>
      <c r="GYG250" s="3"/>
      <c r="GYH250" s="3"/>
      <c r="GYI250" s="3"/>
      <c r="GYJ250" s="3"/>
      <c r="GYK250" s="3"/>
      <c r="GYL250" s="3"/>
      <c r="GYM250" s="3"/>
      <c r="GYN250" s="3"/>
      <c r="GYO250" s="3"/>
      <c r="GYP250" s="3"/>
      <c r="GYQ250" s="3"/>
      <c r="GYR250" s="3"/>
      <c r="GYS250" s="3"/>
      <c r="GYT250" s="3"/>
      <c r="GYU250" s="3"/>
      <c r="GYV250" s="3"/>
      <c r="GYW250" s="3"/>
      <c r="GYX250" s="3"/>
      <c r="GYY250" s="3"/>
      <c r="GYZ250" s="3"/>
      <c r="GZA250" s="3"/>
      <c r="GZB250" s="3"/>
      <c r="GZC250" s="3"/>
      <c r="GZD250" s="3"/>
      <c r="GZE250" s="3"/>
      <c r="GZF250" s="3"/>
      <c r="GZG250" s="3"/>
      <c r="GZH250" s="3"/>
      <c r="GZI250" s="3"/>
      <c r="GZJ250" s="3"/>
      <c r="GZK250" s="3"/>
      <c r="GZL250" s="3"/>
      <c r="GZM250" s="3"/>
      <c r="GZN250" s="3"/>
      <c r="GZO250" s="3"/>
      <c r="GZP250" s="3"/>
      <c r="GZQ250" s="3"/>
      <c r="GZR250" s="3"/>
      <c r="GZS250" s="3"/>
      <c r="GZT250" s="3"/>
      <c r="GZU250" s="3"/>
      <c r="GZV250" s="3"/>
      <c r="GZW250" s="3"/>
      <c r="GZX250" s="3"/>
      <c r="GZY250" s="3"/>
      <c r="GZZ250" s="3"/>
      <c r="HAA250" s="3"/>
      <c r="HAB250" s="3"/>
      <c r="HAC250" s="3"/>
      <c r="HAD250" s="3"/>
      <c r="HAE250" s="3"/>
      <c r="HAF250" s="3"/>
      <c r="HAG250" s="3"/>
      <c r="HAH250" s="3"/>
      <c r="HAI250" s="3"/>
      <c r="HAJ250" s="3"/>
      <c r="HAK250" s="3"/>
      <c r="HAL250" s="3"/>
      <c r="HAM250" s="3"/>
      <c r="HAN250" s="3"/>
      <c r="HAO250" s="3"/>
      <c r="HAP250" s="3"/>
      <c r="HAQ250" s="3"/>
      <c r="HAR250" s="3"/>
      <c r="HAS250" s="3"/>
      <c r="HAT250" s="3"/>
      <c r="HAU250" s="3"/>
      <c r="HAV250" s="3"/>
      <c r="HAW250" s="3"/>
      <c r="HAX250" s="3"/>
      <c r="HAY250" s="3"/>
      <c r="HAZ250" s="3"/>
      <c r="HBA250" s="3"/>
      <c r="HBB250" s="3"/>
      <c r="HBC250" s="3"/>
      <c r="HBD250" s="3"/>
      <c r="HBE250" s="3"/>
      <c r="HBF250" s="3"/>
      <c r="HBG250" s="3"/>
      <c r="HBH250" s="3"/>
      <c r="HBI250" s="3"/>
      <c r="HBJ250" s="3"/>
      <c r="HBK250" s="3"/>
      <c r="HBL250" s="3"/>
      <c r="HBM250" s="3"/>
      <c r="HBN250" s="3"/>
      <c r="HBO250" s="3"/>
      <c r="HBP250" s="3"/>
      <c r="HBQ250" s="3"/>
      <c r="HBR250" s="3"/>
      <c r="HBS250" s="3"/>
      <c r="HBT250" s="3"/>
      <c r="HBU250" s="3"/>
      <c r="HBV250" s="3"/>
      <c r="HBW250" s="3"/>
      <c r="HBX250" s="3"/>
      <c r="HBY250" s="3"/>
      <c r="HBZ250" s="3"/>
      <c r="HCA250" s="3"/>
      <c r="HCB250" s="3"/>
      <c r="HCC250" s="3"/>
      <c r="HCD250" s="3"/>
      <c r="HCE250" s="3"/>
      <c r="HCF250" s="3"/>
      <c r="HCG250" s="3"/>
      <c r="HCH250" s="3"/>
      <c r="HCI250" s="3"/>
      <c r="HCJ250" s="3"/>
      <c r="HCK250" s="3"/>
      <c r="HCL250" s="3"/>
      <c r="HCM250" s="3"/>
      <c r="HCN250" s="3"/>
      <c r="HCO250" s="3"/>
      <c r="HCP250" s="3"/>
      <c r="HCQ250" s="3"/>
      <c r="HCR250" s="3"/>
      <c r="HCS250" s="3"/>
      <c r="HCT250" s="3"/>
      <c r="HCU250" s="3"/>
      <c r="HCV250" s="3"/>
      <c r="HCW250" s="3"/>
      <c r="HCX250" s="3"/>
      <c r="HCY250" s="3"/>
      <c r="HCZ250" s="3"/>
      <c r="HDA250" s="3"/>
      <c r="HDB250" s="3"/>
      <c r="HDC250" s="3"/>
      <c r="HDD250" s="3"/>
      <c r="HDE250" s="3"/>
      <c r="HDF250" s="3"/>
      <c r="HDG250" s="3"/>
      <c r="HDH250" s="3"/>
      <c r="HDI250" s="3"/>
      <c r="HDJ250" s="3"/>
      <c r="HDK250" s="3"/>
      <c r="HDL250" s="3"/>
      <c r="HDM250" s="3"/>
      <c r="HDN250" s="3"/>
      <c r="HDO250" s="3"/>
      <c r="HDP250" s="3"/>
      <c r="HDQ250" s="3"/>
      <c r="HDR250" s="3"/>
      <c r="HDS250" s="3"/>
      <c r="HDT250" s="3"/>
      <c r="HDU250" s="3"/>
      <c r="HDV250" s="3"/>
      <c r="HDW250" s="3"/>
      <c r="HDX250" s="3"/>
      <c r="HDY250" s="3"/>
      <c r="HDZ250" s="3"/>
      <c r="HEA250" s="3"/>
      <c r="HEB250" s="3"/>
      <c r="HEC250" s="3"/>
      <c r="HED250" s="3"/>
      <c r="HEE250" s="3"/>
      <c r="HEF250" s="3"/>
      <c r="HEG250" s="3"/>
      <c r="HEH250" s="3"/>
      <c r="HEI250" s="3"/>
      <c r="HEJ250" s="3"/>
      <c r="HEK250" s="3"/>
      <c r="HEL250" s="3"/>
      <c r="HEM250" s="3"/>
      <c r="HEN250" s="3"/>
      <c r="HEO250" s="3"/>
      <c r="HEP250" s="3"/>
      <c r="HEQ250" s="3"/>
      <c r="HER250" s="3"/>
      <c r="HES250" s="3"/>
      <c r="HET250" s="3"/>
      <c r="HEU250" s="3"/>
      <c r="HEV250" s="3"/>
      <c r="HEW250" s="3"/>
      <c r="HEX250" s="3"/>
      <c r="HEY250" s="3"/>
      <c r="HEZ250" s="3"/>
      <c r="HFA250" s="3"/>
      <c r="HFB250" s="3"/>
      <c r="HFC250" s="3"/>
      <c r="HFD250" s="3"/>
      <c r="HFE250" s="3"/>
      <c r="HFF250" s="3"/>
      <c r="HFG250" s="3"/>
      <c r="HFH250" s="3"/>
      <c r="HFI250" s="3"/>
      <c r="HFJ250" s="3"/>
      <c r="HFK250" s="3"/>
      <c r="HFL250" s="3"/>
      <c r="HFM250" s="3"/>
      <c r="HFN250" s="3"/>
      <c r="HFO250" s="3"/>
      <c r="HFP250" s="3"/>
      <c r="HFQ250" s="3"/>
      <c r="HFR250" s="3"/>
      <c r="HFS250" s="3"/>
      <c r="HFT250" s="3"/>
      <c r="HFU250" s="3"/>
      <c r="HFV250" s="3"/>
      <c r="HFW250" s="3"/>
      <c r="HFX250" s="3"/>
      <c r="HFY250" s="3"/>
      <c r="HFZ250" s="3"/>
      <c r="HGA250" s="3"/>
      <c r="HGB250" s="3"/>
      <c r="HGC250" s="3"/>
      <c r="HGD250" s="3"/>
      <c r="HGE250" s="3"/>
      <c r="HGF250" s="3"/>
      <c r="HGG250" s="3"/>
      <c r="HGH250" s="3"/>
      <c r="HGI250" s="3"/>
      <c r="HGJ250" s="3"/>
      <c r="HGK250" s="3"/>
      <c r="HGL250" s="3"/>
      <c r="HGM250" s="3"/>
      <c r="HGN250" s="3"/>
      <c r="HGO250" s="3"/>
      <c r="HGP250" s="3"/>
      <c r="HGQ250" s="3"/>
      <c r="HGR250" s="3"/>
      <c r="HGS250" s="3"/>
      <c r="HGT250" s="3"/>
      <c r="HGU250" s="3"/>
      <c r="HGV250" s="3"/>
      <c r="HGW250" s="3"/>
      <c r="HGX250" s="3"/>
      <c r="HGY250" s="3"/>
      <c r="HGZ250" s="3"/>
      <c r="HHA250" s="3"/>
      <c r="HHB250" s="3"/>
      <c r="HHC250" s="3"/>
      <c r="HHD250" s="3"/>
      <c r="HHE250" s="3"/>
      <c r="HHF250" s="3"/>
      <c r="HHG250" s="3"/>
      <c r="HHH250" s="3"/>
      <c r="HHI250" s="3"/>
      <c r="HHJ250" s="3"/>
      <c r="HHK250" s="3"/>
      <c r="HHL250" s="3"/>
      <c r="HHM250" s="3"/>
      <c r="HHN250" s="3"/>
      <c r="HHO250" s="3"/>
      <c r="HHP250" s="3"/>
      <c r="HHQ250" s="3"/>
      <c r="HHR250" s="3"/>
      <c r="HHS250" s="3"/>
      <c r="HHT250" s="3"/>
      <c r="HHU250" s="3"/>
      <c r="HHV250" s="3"/>
      <c r="HHW250" s="3"/>
      <c r="HHX250" s="3"/>
      <c r="HHY250" s="3"/>
      <c r="HHZ250" s="3"/>
      <c r="HIA250" s="3"/>
      <c r="HIB250" s="3"/>
      <c r="HIC250" s="3"/>
      <c r="HID250" s="3"/>
      <c r="HIE250" s="3"/>
      <c r="HIF250" s="3"/>
      <c r="HIG250" s="3"/>
      <c r="HIH250" s="3"/>
      <c r="HII250" s="3"/>
      <c r="HIJ250" s="3"/>
      <c r="HIK250" s="3"/>
      <c r="HIL250" s="3"/>
      <c r="HIM250" s="3"/>
      <c r="HIN250" s="3"/>
      <c r="HIO250" s="3"/>
      <c r="HIP250" s="3"/>
      <c r="HIQ250" s="3"/>
      <c r="HIR250" s="3"/>
      <c r="HIS250" s="3"/>
      <c r="HIT250" s="3"/>
      <c r="HIU250" s="3"/>
      <c r="HIV250" s="3"/>
      <c r="HIW250" s="3"/>
      <c r="HIX250" s="3"/>
      <c r="HIY250" s="3"/>
      <c r="HIZ250" s="3"/>
      <c r="HJA250" s="3"/>
      <c r="HJB250" s="3"/>
      <c r="HJC250" s="3"/>
      <c r="HJD250" s="3"/>
      <c r="HJE250" s="3"/>
      <c r="HJF250" s="3"/>
      <c r="HJG250" s="3"/>
      <c r="HJH250" s="3"/>
      <c r="HJI250" s="3"/>
      <c r="HJJ250" s="3"/>
      <c r="HJK250" s="3"/>
      <c r="HJL250" s="3"/>
      <c r="HJM250" s="3"/>
      <c r="HJN250" s="3"/>
      <c r="HJO250" s="3"/>
      <c r="HJP250" s="3"/>
      <c r="HJQ250" s="3"/>
      <c r="HJR250" s="3"/>
      <c r="HJS250" s="3"/>
      <c r="HJT250" s="3"/>
      <c r="HJU250" s="3"/>
      <c r="HJV250" s="3"/>
      <c r="HJW250" s="3"/>
      <c r="HJX250" s="3"/>
      <c r="HJY250" s="3"/>
      <c r="HJZ250" s="3"/>
      <c r="HKA250" s="3"/>
      <c r="HKB250" s="3"/>
      <c r="HKC250" s="3"/>
      <c r="HKD250" s="3"/>
      <c r="HKE250" s="3"/>
      <c r="HKF250" s="3"/>
      <c r="HKG250" s="3"/>
      <c r="HKH250" s="3"/>
      <c r="HKI250" s="3"/>
      <c r="HKJ250" s="3"/>
      <c r="HKK250" s="3"/>
      <c r="HKL250" s="3"/>
      <c r="HKM250" s="3"/>
      <c r="HKN250" s="3"/>
      <c r="HKO250" s="3"/>
      <c r="HKP250" s="3"/>
      <c r="HKQ250" s="3"/>
      <c r="HKR250" s="3"/>
      <c r="HKS250" s="3"/>
      <c r="HKT250" s="3"/>
      <c r="HKU250" s="3"/>
      <c r="HKV250" s="3"/>
      <c r="HKW250" s="3"/>
      <c r="HKX250" s="3"/>
      <c r="HKY250" s="3"/>
      <c r="HKZ250" s="3"/>
      <c r="HLA250" s="3"/>
      <c r="HLB250" s="3"/>
      <c r="HLC250" s="3"/>
      <c r="HLD250" s="3"/>
      <c r="HLE250" s="3"/>
      <c r="HLF250" s="3"/>
      <c r="HLG250" s="3"/>
      <c r="HLH250" s="3"/>
      <c r="HLI250" s="3"/>
      <c r="HLJ250" s="3"/>
      <c r="HLK250" s="3"/>
      <c r="HLL250" s="3"/>
      <c r="HLM250" s="3"/>
      <c r="HLN250" s="3"/>
      <c r="HLO250" s="3"/>
      <c r="HLP250" s="3"/>
      <c r="HLQ250" s="3"/>
      <c r="HLR250" s="3"/>
      <c r="HLS250" s="3"/>
      <c r="HLT250" s="3"/>
      <c r="HLU250" s="3"/>
      <c r="HLV250" s="3"/>
      <c r="HLW250" s="3"/>
      <c r="HLX250" s="3"/>
      <c r="HLY250" s="3"/>
      <c r="HLZ250" s="3"/>
      <c r="HMA250" s="3"/>
      <c r="HMB250" s="3"/>
      <c r="HMC250" s="3"/>
      <c r="HMD250" s="3"/>
      <c r="HME250" s="3"/>
      <c r="HMF250" s="3"/>
      <c r="HMG250" s="3"/>
      <c r="HMH250" s="3"/>
      <c r="HMI250" s="3"/>
      <c r="HMJ250" s="3"/>
      <c r="HMK250" s="3"/>
      <c r="HML250" s="3"/>
      <c r="HMM250" s="3"/>
      <c r="HMN250" s="3"/>
      <c r="HMO250" s="3"/>
      <c r="HMP250" s="3"/>
      <c r="HMQ250" s="3"/>
      <c r="HMR250" s="3"/>
      <c r="HMS250" s="3"/>
      <c r="HMT250" s="3"/>
      <c r="HMU250" s="3"/>
      <c r="HMV250" s="3"/>
      <c r="HMW250" s="3"/>
      <c r="HMX250" s="3"/>
      <c r="HMY250" s="3"/>
      <c r="HMZ250" s="3"/>
      <c r="HNA250" s="3"/>
      <c r="HNB250" s="3"/>
      <c r="HNC250" s="3"/>
      <c r="HND250" s="3"/>
      <c r="HNE250" s="3"/>
      <c r="HNF250" s="3"/>
      <c r="HNG250" s="3"/>
      <c r="HNH250" s="3"/>
      <c r="HNI250" s="3"/>
      <c r="HNJ250" s="3"/>
      <c r="HNK250" s="3"/>
      <c r="HNL250" s="3"/>
      <c r="HNM250" s="3"/>
      <c r="HNN250" s="3"/>
      <c r="HNO250" s="3"/>
      <c r="HNP250" s="3"/>
      <c r="HNQ250" s="3"/>
      <c r="HNR250" s="3"/>
      <c r="HNS250" s="3"/>
      <c r="HNT250" s="3"/>
      <c r="HNU250" s="3"/>
      <c r="HNV250" s="3"/>
      <c r="HNW250" s="3"/>
      <c r="HNX250" s="3"/>
      <c r="HNY250" s="3"/>
      <c r="HNZ250" s="3"/>
      <c r="HOA250" s="3"/>
      <c r="HOB250" s="3"/>
      <c r="HOC250" s="3"/>
      <c r="HOD250" s="3"/>
      <c r="HOE250" s="3"/>
      <c r="HOF250" s="3"/>
      <c r="HOG250" s="3"/>
      <c r="HOH250" s="3"/>
      <c r="HOI250" s="3"/>
      <c r="HOJ250" s="3"/>
      <c r="HOK250" s="3"/>
      <c r="HOL250" s="3"/>
      <c r="HOM250" s="3"/>
      <c r="HON250" s="3"/>
      <c r="HOO250" s="3"/>
      <c r="HOP250" s="3"/>
      <c r="HOQ250" s="3"/>
      <c r="HOR250" s="3"/>
      <c r="HOS250" s="3"/>
      <c r="HOT250" s="3"/>
      <c r="HOU250" s="3"/>
      <c r="HOV250" s="3"/>
      <c r="HOW250" s="3"/>
      <c r="HOX250" s="3"/>
      <c r="HOY250" s="3"/>
      <c r="HOZ250" s="3"/>
      <c r="HPA250" s="3"/>
      <c r="HPB250" s="3"/>
      <c r="HPC250" s="3"/>
      <c r="HPD250" s="3"/>
      <c r="HPE250" s="3"/>
      <c r="HPF250" s="3"/>
      <c r="HPG250" s="3"/>
      <c r="HPH250" s="3"/>
      <c r="HPI250" s="3"/>
      <c r="HPJ250" s="3"/>
      <c r="HPK250" s="3"/>
      <c r="HPL250" s="3"/>
      <c r="HPM250" s="3"/>
      <c r="HPN250" s="3"/>
      <c r="HPO250" s="3"/>
      <c r="HPP250" s="3"/>
      <c r="HPQ250" s="3"/>
      <c r="HPR250" s="3"/>
      <c r="HPS250" s="3"/>
      <c r="HPT250" s="3"/>
      <c r="HPU250" s="3"/>
      <c r="HPV250" s="3"/>
      <c r="HPW250" s="3"/>
      <c r="HPX250" s="3"/>
      <c r="HPY250" s="3"/>
      <c r="HPZ250" s="3"/>
      <c r="HQA250" s="3"/>
      <c r="HQB250" s="3"/>
      <c r="HQC250" s="3"/>
      <c r="HQD250" s="3"/>
      <c r="HQE250" s="3"/>
      <c r="HQF250" s="3"/>
      <c r="HQG250" s="3"/>
      <c r="HQH250" s="3"/>
      <c r="HQI250" s="3"/>
      <c r="HQJ250" s="3"/>
      <c r="HQK250" s="3"/>
      <c r="HQL250" s="3"/>
      <c r="HQM250" s="3"/>
      <c r="HQN250" s="3"/>
      <c r="HQO250" s="3"/>
      <c r="HQP250" s="3"/>
      <c r="HQQ250" s="3"/>
      <c r="HQR250" s="3"/>
      <c r="HQS250" s="3"/>
      <c r="HQT250" s="3"/>
      <c r="HQU250" s="3"/>
      <c r="HQV250" s="3"/>
      <c r="HQW250" s="3"/>
      <c r="HQX250" s="3"/>
      <c r="HQY250" s="3"/>
      <c r="HQZ250" s="3"/>
      <c r="HRA250" s="3"/>
      <c r="HRB250" s="3"/>
      <c r="HRC250" s="3"/>
      <c r="HRD250" s="3"/>
      <c r="HRE250" s="3"/>
      <c r="HRF250" s="3"/>
      <c r="HRG250" s="3"/>
      <c r="HRH250" s="3"/>
      <c r="HRI250" s="3"/>
      <c r="HRJ250" s="3"/>
      <c r="HRK250" s="3"/>
      <c r="HRL250" s="3"/>
      <c r="HRM250" s="3"/>
      <c r="HRN250" s="3"/>
      <c r="HRO250" s="3"/>
      <c r="HRP250" s="3"/>
      <c r="HRQ250" s="3"/>
      <c r="HRR250" s="3"/>
      <c r="HRS250" s="3"/>
      <c r="HRT250" s="3"/>
      <c r="HRU250" s="3"/>
      <c r="HRV250" s="3"/>
      <c r="HRW250" s="3"/>
      <c r="HRX250" s="3"/>
      <c r="HRY250" s="3"/>
      <c r="HRZ250" s="3"/>
      <c r="HSA250" s="3"/>
      <c r="HSB250" s="3"/>
      <c r="HSC250" s="3"/>
      <c r="HSD250" s="3"/>
      <c r="HSE250" s="3"/>
      <c r="HSF250" s="3"/>
      <c r="HSG250" s="3"/>
      <c r="HSH250" s="3"/>
      <c r="HSI250" s="3"/>
      <c r="HSJ250" s="3"/>
      <c r="HSK250" s="3"/>
      <c r="HSL250" s="3"/>
      <c r="HSM250" s="3"/>
      <c r="HSN250" s="3"/>
      <c r="HSO250" s="3"/>
      <c r="HSP250" s="3"/>
      <c r="HSQ250" s="3"/>
      <c r="HSR250" s="3"/>
      <c r="HSS250" s="3"/>
      <c r="HST250" s="3"/>
      <c r="HSU250" s="3"/>
      <c r="HSV250" s="3"/>
      <c r="HSW250" s="3"/>
      <c r="HSX250" s="3"/>
      <c r="HSY250" s="3"/>
      <c r="HSZ250" s="3"/>
      <c r="HTA250" s="3"/>
      <c r="HTB250" s="3"/>
      <c r="HTC250" s="3"/>
      <c r="HTD250" s="3"/>
      <c r="HTE250" s="3"/>
      <c r="HTF250" s="3"/>
      <c r="HTG250" s="3"/>
      <c r="HTH250" s="3"/>
      <c r="HTI250" s="3"/>
      <c r="HTJ250" s="3"/>
      <c r="HTK250" s="3"/>
      <c r="HTL250" s="3"/>
      <c r="HTM250" s="3"/>
      <c r="HTN250" s="3"/>
      <c r="HTO250" s="3"/>
      <c r="HTP250" s="3"/>
      <c r="HTQ250" s="3"/>
      <c r="HTR250" s="3"/>
      <c r="HTS250" s="3"/>
      <c r="HTT250" s="3"/>
      <c r="HTU250" s="3"/>
      <c r="HTV250" s="3"/>
      <c r="HTW250" s="3"/>
      <c r="HTX250" s="3"/>
      <c r="HTY250" s="3"/>
      <c r="HTZ250" s="3"/>
      <c r="HUA250" s="3"/>
      <c r="HUB250" s="3"/>
      <c r="HUC250" s="3"/>
      <c r="HUD250" s="3"/>
      <c r="HUE250" s="3"/>
      <c r="HUF250" s="3"/>
      <c r="HUG250" s="3"/>
      <c r="HUH250" s="3"/>
      <c r="HUI250" s="3"/>
      <c r="HUJ250" s="3"/>
      <c r="HUK250" s="3"/>
      <c r="HUL250" s="3"/>
      <c r="HUM250" s="3"/>
      <c r="HUN250" s="3"/>
      <c r="HUO250" s="3"/>
      <c r="HUP250" s="3"/>
      <c r="HUQ250" s="3"/>
      <c r="HUR250" s="3"/>
      <c r="HUS250" s="3"/>
      <c r="HUT250" s="3"/>
      <c r="HUU250" s="3"/>
      <c r="HUV250" s="3"/>
      <c r="HUW250" s="3"/>
      <c r="HUX250" s="3"/>
      <c r="HUY250" s="3"/>
      <c r="HUZ250" s="3"/>
      <c r="HVA250" s="3"/>
      <c r="HVB250" s="3"/>
      <c r="HVC250" s="3"/>
      <c r="HVD250" s="3"/>
      <c r="HVE250" s="3"/>
      <c r="HVF250" s="3"/>
      <c r="HVG250" s="3"/>
      <c r="HVH250" s="3"/>
      <c r="HVI250" s="3"/>
      <c r="HVJ250" s="3"/>
      <c r="HVK250" s="3"/>
      <c r="HVL250" s="3"/>
      <c r="HVM250" s="3"/>
      <c r="HVN250" s="3"/>
      <c r="HVO250" s="3"/>
      <c r="HVP250" s="3"/>
      <c r="HVQ250" s="3"/>
      <c r="HVR250" s="3"/>
      <c r="HVS250" s="3"/>
      <c r="HVT250" s="3"/>
      <c r="HVU250" s="3"/>
      <c r="HVV250" s="3"/>
      <c r="HVW250" s="3"/>
      <c r="HVX250" s="3"/>
      <c r="HVY250" s="3"/>
      <c r="HVZ250" s="3"/>
      <c r="HWA250" s="3"/>
      <c r="HWB250" s="3"/>
      <c r="HWC250" s="3"/>
      <c r="HWD250" s="3"/>
      <c r="HWE250" s="3"/>
      <c r="HWF250" s="3"/>
      <c r="HWG250" s="3"/>
      <c r="HWH250" s="3"/>
      <c r="HWI250" s="3"/>
      <c r="HWJ250" s="3"/>
      <c r="HWK250" s="3"/>
      <c r="HWL250" s="3"/>
      <c r="HWM250" s="3"/>
      <c r="HWN250" s="3"/>
      <c r="HWO250" s="3"/>
      <c r="HWP250" s="3"/>
      <c r="HWQ250" s="3"/>
      <c r="HWR250" s="3"/>
      <c r="HWS250" s="3"/>
      <c r="HWT250" s="3"/>
      <c r="HWU250" s="3"/>
      <c r="HWV250" s="3"/>
      <c r="HWW250" s="3"/>
      <c r="HWX250" s="3"/>
      <c r="HWY250" s="3"/>
      <c r="HWZ250" s="3"/>
      <c r="HXA250" s="3"/>
      <c r="HXB250" s="3"/>
      <c r="HXC250" s="3"/>
      <c r="HXD250" s="3"/>
      <c r="HXE250" s="3"/>
      <c r="HXF250" s="3"/>
      <c r="HXG250" s="3"/>
      <c r="HXH250" s="3"/>
      <c r="HXI250" s="3"/>
      <c r="HXJ250" s="3"/>
      <c r="HXK250" s="3"/>
      <c r="HXL250" s="3"/>
      <c r="HXM250" s="3"/>
      <c r="HXN250" s="3"/>
      <c r="HXO250" s="3"/>
      <c r="HXP250" s="3"/>
      <c r="HXQ250" s="3"/>
      <c r="HXR250" s="3"/>
      <c r="HXS250" s="3"/>
      <c r="HXT250" s="3"/>
      <c r="HXU250" s="3"/>
      <c r="HXV250" s="3"/>
      <c r="HXW250" s="3"/>
      <c r="HXX250" s="3"/>
      <c r="HXY250" s="3"/>
      <c r="HXZ250" s="3"/>
      <c r="HYA250" s="3"/>
      <c r="HYB250" s="3"/>
      <c r="HYC250" s="3"/>
      <c r="HYD250" s="3"/>
      <c r="HYE250" s="3"/>
      <c r="HYF250" s="3"/>
      <c r="HYG250" s="3"/>
      <c r="HYH250" s="3"/>
      <c r="HYI250" s="3"/>
      <c r="HYJ250" s="3"/>
      <c r="HYK250" s="3"/>
      <c r="HYL250" s="3"/>
      <c r="HYM250" s="3"/>
      <c r="HYN250" s="3"/>
      <c r="HYO250" s="3"/>
      <c r="HYP250" s="3"/>
      <c r="HYQ250" s="3"/>
      <c r="HYR250" s="3"/>
      <c r="HYS250" s="3"/>
      <c r="HYT250" s="3"/>
      <c r="HYU250" s="3"/>
      <c r="HYV250" s="3"/>
      <c r="HYW250" s="3"/>
      <c r="HYX250" s="3"/>
      <c r="HYY250" s="3"/>
      <c r="HYZ250" s="3"/>
      <c r="HZA250" s="3"/>
      <c r="HZB250" s="3"/>
      <c r="HZC250" s="3"/>
      <c r="HZD250" s="3"/>
      <c r="HZE250" s="3"/>
      <c r="HZF250" s="3"/>
      <c r="HZG250" s="3"/>
      <c r="HZH250" s="3"/>
      <c r="HZI250" s="3"/>
      <c r="HZJ250" s="3"/>
      <c r="HZK250" s="3"/>
      <c r="HZL250" s="3"/>
      <c r="HZM250" s="3"/>
      <c r="HZN250" s="3"/>
      <c r="HZO250" s="3"/>
      <c r="HZP250" s="3"/>
      <c r="HZQ250" s="3"/>
      <c r="HZR250" s="3"/>
      <c r="HZS250" s="3"/>
      <c r="HZT250" s="3"/>
      <c r="HZU250" s="3"/>
      <c r="HZV250" s="3"/>
      <c r="HZW250" s="3"/>
      <c r="HZX250" s="3"/>
      <c r="HZY250" s="3"/>
      <c r="HZZ250" s="3"/>
      <c r="IAA250" s="3"/>
      <c r="IAB250" s="3"/>
      <c r="IAC250" s="3"/>
      <c r="IAD250" s="3"/>
      <c r="IAE250" s="3"/>
      <c r="IAF250" s="3"/>
      <c r="IAG250" s="3"/>
      <c r="IAH250" s="3"/>
      <c r="IAI250" s="3"/>
      <c r="IAJ250" s="3"/>
      <c r="IAK250" s="3"/>
      <c r="IAL250" s="3"/>
      <c r="IAM250" s="3"/>
      <c r="IAN250" s="3"/>
      <c r="IAO250" s="3"/>
      <c r="IAP250" s="3"/>
      <c r="IAQ250" s="3"/>
      <c r="IAR250" s="3"/>
      <c r="IAS250" s="3"/>
      <c r="IAT250" s="3"/>
      <c r="IAU250" s="3"/>
      <c r="IAV250" s="3"/>
      <c r="IAW250" s="3"/>
      <c r="IAX250" s="3"/>
      <c r="IAY250" s="3"/>
      <c r="IAZ250" s="3"/>
      <c r="IBA250" s="3"/>
      <c r="IBB250" s="3"/>
      <c r="IBC250" s="3"/>
      <c r="IBD250" s="3"/>
      <c r="IBE250" s="3"/>
      <c r="IBF250" s="3"/>
      <c r="IBG250" s="3"/>
      <c r="IBH250" s="3"/>
      <c r="IBI250" s="3"/>
      <c r="IBJ250" s="3"/>
      <c r="IBK250" s="3"/>
      <c r="IBL250" s="3"/>
      <c r="IBM250" s="3"/>
      <c r="IBN250" s="3"/>
      <c r="IBO250" s="3"/>
      <c r="IBP250" s="3"/>
      <c r="IBQ250" s="3"/>
      <c r="IBR250" s="3"/>
      <c r="IBS250" s="3"/>
      <c r="IBT250" s="3"/>
      <c r="IBU250" s="3"/>
      <c r="IBV250" s="3"/>
      <c r="IBW250" s="3"/>
      <c r="IBX250" s="3"/>
      <c r="IBY250" s="3"/>
      <c r="IBZ250" s="3"/>
      <c r="ICA250" s="3"/>
      <c r="ICB250" s="3"/>
      <c r="ICC250" s="3"/>
      <c r="ICD250" s="3"/>
      <c r="ICE250" s="3"/>
      <c r="ICF250" s="3"/>
      <c r="ICG250" s="3"/>
      <c r="ICH250" s="3"/>
      <c r="ICI250" s="3"/>
      <c r="ICJ250" s="3"/>
      <c r="ICK250" s="3"/>
      <c r="ICL250" s="3"/>
      <c r="ICM250" s="3"/>
      <c r="ICN250" s="3"/>
      <c r="ICO250" s="3"/>
      <c r="ICP250" s="3"/>
      <c r="ICQ250" s="3"/>
      <c r="ICR250" s="3"/>
      <c r="ICS250" s="3"/>
      <c r="ICT250" s="3"/>
      <c r="ICU250" s="3"/>
      <c r="ICV250" s="3"/>
      <c r="ICW250" s="3"/>
      <c r="ICX250" s="3"/>
      <c r="ICY250" s="3"/>
      <c r="ICZ250" s="3"/>
      <c r="IDA250" s="3"/>
      <c r="IDB250" s="3"/>
      <c r="IDC250" s="3"/>
      <c r="IDD250" s="3"/>
      <c r="IDE250" s="3"/>
      <c r="IDF250" s="3"/>
      <c r="IDG250" s="3"/>
      <c r="IDH250" s="3"/>
      <c r="IDI250" s="3"/>
      <c r="IDJ250" s="3"/>
      <c r="IDK250" s="3"/>
      <c r="IDL250" s="3"/>
      <c r="IDM250" s="3"/>
      <c r="IDN250" s="3"/>
      <c r="IDO250" s="3"/>
      <c r="IDP250" s="3"/>
      <c r="IDQ250" s="3"/>
      <c r="IDR250" s="3"/>
      <c r="IDS250" s="3"/>
      <c r="IDT250" s="3"/>
      <c r="IDU250" s="3"/>
      <c r="IDV250" s="3"/>
      <c r="IDW250" s="3"/>
      <c r="IDX250" s="3"/>
      <c r="IDY250" s="3"/>
      <c r="IDZ250" s="3"/>
      <c r="IEA250" s="3"/>
      <c r="IEB250" s="3"/>
      <c r="IEC250" s="3"/>
      <c r="IED250" s="3"/>
      <c r="IEE250" s="3"/>
      <c r="IEF250" s="3"/>
      <c r="IEG250" s="3"/>
      <c r="IEH250" s="3"/>
      <c r="IEI250" s="3"/>
      <c r="IEJ250" s="3"/>
      <c r="IEK250" s="3"/>
      <c r="IEL250" s="3"/>
      <c r="IEM250" s="3"/>
      <c r="IEN250" s="3"/>
      <c r="IEO250" s="3"/>
      <c r="IEP250" s="3"/>
      <c r="IEQ250" s="3"/>
      <c r="IER250" s="3"/>
      <c r="IES250" s="3"/>
      <c r="IET250" s="3"/>
      <c r="IEU250" s="3"/>
      <c r="IEV250" s="3"/>
      <c r="IEW250" s="3"/>
      <c r="IEX250" s="3"/>
      <c r="IEY250" s="3"/>
      <c r="IEZ250" s="3"/>
      <c r="IFA250" s="3"/>
      <c r="IFB250" s="3"/>
      <c r="IFC250" s="3"/>
      <c r="IFD250" s="3"/>
      <c r="IFE250" s="3"/>
      <c r="IFF250" s="3"/>
      <c r="IFG250" s="3"/>
      <c r="IFH250" s="3"/>
      <c r="IFI250" s="3"/>
      <c r="IFJ250" s="3"/>
      <c r="IFK250" s="3"/>
      <c r="IFL250" s="3"/>
      <c r="IFM250" s="3"/>
      <c r="IFN250" s="3"/>
      <c r="IFO250" s="3"/>
      <c r="IFP250" s="3"/>
      <c r="IFQ250" s="3"/>
      <c r="IFR250" s="3"/>
      <c r="IFS250" s="3"/>
      <c r="IFT250" s="3"/>
      <c r="IFU250" s="3"/>
      <c r="IFV250" s="3"/>
      <c r="IFW250" s="3"/>
      <c r="IFX250" s="3"/>
      <c r="IFY250" s="3"/>
      <c r="IFZ250" s="3"/>
      <c r="IGA250" s="3"/>
      <c r="IGB250" s="3"/>
      <c r="IGC250" s="3"/>
      <c r="IGD250" s="3"/>
      <c r="IGE250" s="3"/>
      <c r="IGF250" s="3"/>
      <c r="IGG250" s="3"/>
      <c r="IGH250" s="3"/>
      <c r="IGI250" s="3"/>
      <c r="IGJ250" s="3"/>
      <c r="IGK250" s="3"/>
      <c r="IGL250" s="3"/>
      <c r="IGM250" s="3"/>
      <c r="IGN250" s="3"/>
      <c r="IGO250" s="3"/>
      <c r="IGP250" s="3"/>
      <c r="IGQ250" s="3"/>
      <c r="IGR250" s="3"/>
      <c r="IGS250" s="3"/>
      <c r="IGT250" s="3"/>
      <c r="IGU250" s="3"/>
      <c r="IGV250" s="3"/>
      <c r="IGW250" s="3"/>
      <c r="IGX250" s="3"/>
      <c r="IGY250" s="3"/>
      <c r="IGZ250" s="3"/>
      <c r="IHA250" s="3"/>
      <c r="IHB250" s="3"/>
      <c r="IHC250" s="3"/>
      <c r="IHD250" s="3"/>
      <c r="IHE250" s="3"/>
      <c r="IHF250" s="3"/>
      <c r="IHG250" s="3"/>
      <c r="IHH250" s="3"/>
      <c r="IHI250" s="3"/>
      <c r="IHJ250" s="3"/>
      <c r="IHK250" s="3"/>
      <c r="IHL250" s="3"/>
      <c r="IHM250" s="3"/>
      <c r="IHN250" s="3"/>
      <c r="IHO250" s="3"/>
      <c r="IHP250" s="3"/>
      <c r="IHQ250" s="3"/>
      <c r="IHR250" s="3"/>
      <c r="IHS250" s="3"/>
      <c r="IHT250" s="3"/>
      <c r="IHU250" s="3"/>
      <c r="IHV250" s="3"/>
      <c r="IHW250" s="3"/>
      <c r="IHX250" s="3"/>
      <c r="IHY250" s="3"/>
      <c r="IHZ250" s="3"/>
      <c r="IIA250" s="3"/>
      <c r="IIB250" s="3"/>
      <c r="IIC250" s="3"/>
      <c r="IID250" s="3"/>
      <c r="IIE250" s="3"/>
      <c r="IIF250" s="3"/>
      <c r="IIG250" s="3"/>
      <c r="IIH250" s="3"/>
      <c r="III250" s="3"/>
      <c r="IIJ250" s="3"/>
      <c r="IIK250" s="3"/>
      <c r="IIL250" s="3"/>
      <c r="IIM250" s="3"/>
      <c r="IIN250" s="3"/>
      <c r="IIO250" s="3"/>
      <c r="IIP250" s="3"/>
      <c r="IIQ250" s="3"/>
      <c r="IIR250" s="3"/>
      <c r="IIS250" s="3"/>
      <c r="IIT250" s="3"/>
      <c r="IIU250" s="3"/>
      <c r="IIV250" s="3"/>
      <c r="IIW250" s="3"/>
      <c r="IIX250" s="3"/>
      <c r="IIY250" s="3"/>
      <c r="IIZ250" s="3"/>
      <c r="IJA250" s="3"/>
      <c r="IJB250" s="3"/>
      <c r="IJC250" s="3"/>
      <c r="IJD250" s="3"/>
      <c r="IJE250" s="3"/>
      <c r="IJF250" s="3"/>
      <c r="IJG250" s="3"/>
      <c r="IJH250" s="3"/>
      <c r="IJI250" s="3"/>
      <c r="IJJ250" s="3"/>
      <c r="IJK250" s="3"/>
      <c r="IJL250" s="3"/>
      <c r="IJM250" s="3"/>
      <c r="IJN250" s="3"/>
      <c r="IJO250" s="3"/>
      <c r="IJP250" s="3"/>
      <c r="IJQ250" s="3"/>
      <c r="IJR250" s="3"/>
      <c r="IJS250" s="3"/>
      <c r="IJT250" s="3"/>
      <c r="IJU250" s="3"/>
      <c r="IJV250" s="3"/>
      <c r="IJW250" s="3"/>
      <c r="IJX250" s="3"/>
      <c r="IJY250" s="3"/>
      <c r="IJZ250" s="3"/>
      <c r="IKA250" s="3"/>
      <c r="IKB250" s="3"/>
      <c r="IKC250" s="3"/>
      <c r="IKD250" s="3"/>
      <c r="IKE250" s="3"/>
      <c r="IKF250" s="3"/>
      <c r="IKG250" s="3"/>
      <c r="IKH250" s="3"/>
      <c r="IKI250" s="3"/>
      <c r="IKJ250" s="3"/>
      <c r="IKK250" s="3"/>
      <c r="IKL250" s="3"/>
      <c r="IKM250" s="3"/>
      <c r="IKN250" s="3"/>
      <c r="IKO250" s="3"/>
      <c r="IKP250" s="3"/>
      <c r="IKQ250" s="3"/>
      <c r="IKR250" s="3"/>
      <c r="IKS250" s="3"/>
      <c r="IKT250" s="3"/>
      <c r="IKU250" s="3"/>
      <c r="IKV250" s="3"/>
      <c r="IKW250" s="3"/>
      <c r="IKX250" s="3"/>
      <c r="IKY250" s="3"/>
      <c r="IKZ250" s="3"/>
      <c r="ILA250" s="3"/>
      <c r="ILB250" s="3"/>
      <c r="ILC250" s="3"/>
      <c r="ILD250" s="3"/>
      <c r="ILE250" s="3"/>
      <c r="ILF250" s="3"/>
      <c r="ILG250" s="3"/>
      <c r="ILH250" s="3"/>
      <c r="ILI250" s="3"/>
      <c r="ILJ250" s="3"/>
      <c r="ILK250" s="3"/>
      <c r="ILL250" s="3"/>
      <c r="ILM250" s="3"/>
      <c r="ILN250" s="3"/>
      <c r="ILO250" s="3"/>
      <c r="ILP250" s="3"/>
      <c r="ILQ250" s="3"/>
      <c r="ILR250" s="3"/>
      <c r="ILS250" s="3"/>
      <c r="ILT250" s="3"/>
      <c r="ILU250" s="3"/>
      <c r="ILV250" s="3"/>
      <c r="ILW250" s="3"/>
      <c r="ILX250" s="3"/>
      <c r="ILY250" s="3"/>
      <c r="ILZ250" s="3"/>
      <c r="IMA250" s="3"/>
      <c r="IMB250" s="3"/>
      <c r="IMC250" s="3"/>
      <c r="IMD250" s="3"/>
      <c r="IME250" s="3"/>
      <c r="IMF250" s="3"/>
      <c r="IMG250" s="3"/>
      <c r="IMH250" s="3"/>
      <c r="IMI250" s="3"/>
      <c r="IMJ250" s="3"/>
      <c r="IMK250" s="3"/>
      <c r="IML250" s="3"/>
      <c r="IMM250" s="3"/>
      <c r="IMN250" s="3"/>
      <c r="IMO250" s="3"/>
      <c r="IMP250" s="3"/>
      <c r="IMQ250" s="3"/>
      <c r="IMR250" s="3"/>
      <c r="IMS250" s="3"/>
      <c r="IMT250" s="3"/>
      <c r="IMU250" s="3"/>
      <c r="IMV250" s="3"/>
      <c r="IMW250" s="3"/>
      <c r="IMX250" s="3"/>
      <c r="IMY250" s="3"/>
      <c r="IMZ250" s="3"/>
      <c r="INA250" s="3"/>
      <c r="INB250" s="3"/>
      <c r="INC250" s="3"/>
      <c r="IND250" s="3"/>
      <c r="INE250" s="3"/>
      <c r="INF250" s="3"/>
      <c r="ING250" s="3"/>
      <c r="INH250" s="3"/>
      <c r="INI250" s="3"/>
      <c r="INJ250" s="3"/>
      <c r="INK250" s="3"/>
      <c r="INL250" s="3"/>
      <c r="INM250" s="3"/>
      <c r="INN250" s="3"/>
      <c r="INO250" s="3"/>
      <c r="INP250" s="3"/>
      <c r="INQ250" s="3"/>
      <c r="INR250" s="3"/>
      <c r="INS250" s="3"/>
      <c r="INT250" s="3"/>
      <c r="INU250" s="3"/>
      <c r="INV250" s="3"/>
      <c r="INW250" s="3"/>
      <c r="INX250" s="3"/>
      <c r="INY250" s="3"/>
      <c r="INZ250" s="3"/>
      <c r="IOA250" s="3"/>
      <c r="IOB250" s="3"/>
      <c r="IOC250" s="3"/>
      <c r="IOD250" s="3"/>
      <c r="IOE250" s="3"/>
      <c r="IOF250" s="3"/>
      <c r="IOG250" s="3"/>
      <c r="IOH250" s="3"/>
      <c r="IOI250" s="3"/>
      <c r="IOJ250" s="3"/>
      <c r="IOK250" s="3"/>
      <c r="IOL250" s="3"/>
      <c r="IOM250" s="3"/>
      <c r="ION250" s="3"/>
      <c r="IOO250" s="3"/>
      <c r="IOP250" s="3"/>
      <c r="IOQ250" s="3"/>
      <c r="IOR250" s="3"/>
      <c r="IOS250" s="3"/>
      <c r="IOT250" s="3"/>
      <c r="IOU250" s="3"/>
      <c r="IOV250" s="3"/>
      <c r="IOW250" s="3"/>
      <c r="IOX250" s="3"/>
      <c r="IOY250" s="3"/>
      <c r="IOZ250" s="3"/>
      <c r="IPA250" s="3"/>
      <c r="IPB250" s="3"/>
      <c r="IPC250" s="3"/>
      <c r="IPD250" s="3"/>
      <c r="IPE250" s="3"/>
      <c r="IPF250" s="3"/>
      <c r="IPG250" s="3"/>
      <c r="IPH250" s="3"/>
      <c r="IPI250" s="3"/>
      <c r="IPJ250" s="3"/>
      <c r="IPK250" s="3"/>
      <c r="IPL250" s="3"/>
      <c r="IPM250" s="3"/>
      <c r="IPN250" s="3"/>
      <c r="IPO250" s="3"/>
      <c r="IPP250" s="3"/>
      <c r="IPQ250" s="3"/>
      <c r="IPR250" s="3"/>
      <c r="IPS250" s="3"/>
      <c r="IPT250" s="3"/>
      <c r="IPU250" s="3"/>
      <c r="IPV250" s="3"/>
      <c r="IPW250" s="3"/>
      <c r="IPX250" s="3"/>
      <c r="IPY250" s="3"/>
      <c r="IPZ250" s="3"/>
      <c r="IQA250" s="3"/>
      <c r="IQB250" s="3"/>
      <c r="IQC250" s="3"/>
      <c r="IQD250" s="3"/>
      <c r="IQE250" s="3"/>
      <c r="IQF250" s="3"/>
      <c r="IQG250" s="3"/>
      <c r="IQH250" s="3"/>
      <c r="IQI250" s="3"/>
      <c r="IQJ250" s="3"/>
      <c r="IQK250" s="3"/>
      <c r="IQL250" s="3"/>
      <c r="IQM250" s="3"/>
      <c r="IQN250" s="3"/>
      <c r="IQO250" s="3"/>
      <c r="IQP250" s="3"/>
      <c r="IQQ250" s="3"/>
      <c r="IQR250" s="3"/>
      <c r="IQS250" s="3"/>
      <c r="IQT250" s="3"/>
      <c r="IQU250" s="3"/>
      <c r="IQV250" s="3"/>
      <c r="IQW250" s="3"/>
      <c r="IQX250" s="3"/>
      <c r="IQY250" s="3"/>
      <c r="IQZ250" s="3"/>
      <c r="IRA250" s="3"/>
      <c r="IRB250" s="3"/>
      <c r="IRC250" s="3"/>
      <c r="IRD250" s="3"/>
      <c r="IRE250" s="3"/>
      <c r="IRF250" s="3"/>
      <c r="IRG250" s="3"/>
      <c r="IRH250" s="3"/>
      <c r="IRI250" s="3"/>
      <c r="IRJ250" s="3"/>
      <c r="IRK250" s="3"/>
      <c r="IRL250" s="3"/>
      <c r="IRM250" s="3"/>
      <c r="IRN250" s="3"/>
      <c r="IRO250" s="3"/>
      <c r="IRP250" s="3"/>
      <c r="IRQ250" s="3"/>
      <c r="IRR250" s="3"/>
      <c r="IRS250" s="3"/>
      <c r="IRT250" s="3"/>
      <c r="IRU250" s="3"/>
      <c r="IRV250" s="3"/>
      <c r="IRW250" s="3"/>
      <c r="IRX250" s="3"/>
      <c r="IRY250" s="3"/>
      <c r="IRZ250" s="3"/>
      <c r="ISA250" s="3"/>
      <c r="ISB250" s="3"/>
      <c r="ISC250" s="3"/>
      <c r="ISD250" s="3"/>
      <c r="ISE250" s="3"/>
      <c r="ISF250" s="3"/>
      <c r="ISG250" s="3"/>
      <c r="ISH250" s="3"/>
      <c r="ISI250" s="3"/>
      <c r="ISJ250" s="3"/>
      <c r="ISK250" s="3"/>
      <c r="ISL250" s="3"/>
      <c r="ISM250" s="3"/>
      <c r="ISN250" s="3"/>
      <c r="ISO250" s="3"/>
      <c r="ISP250" s="3"/>
      <c r="ISQ250" s="3"/>
      <c r="ISR250" s="3"/>
      <c r="ISS250" s="3"/>
      <c r="IST250" s="3"/>
      <c r="ISU250" s="3"/>
      <c r="ISV250" s="3"/>
      <c r="ISW250" s="3"/>
      <c r="ISX250" s="3"/>
      <c r="ISY250" s="3"/>
      <c r="ISZ250" s="3"/>
      <c r="ITA250" s="3"/>
      <c r="ITB250" s="3"/>
      <c r="ITC250" s="3"/>
      <c r="ITD250" s="3"/>
      <c r="ITE250" s="3"/>
      <c r="ITF250" s="3"/>
      <c r="ITG250" s="3"/>
      <c r="ITH250" s="3"/>
      <c r="ITI250" s="3"/>
      <c r="ITJ250" s="3"/>
      <c r="ITK250" s="3"/>
      <c r="ITL250" s="3"/>
      <c r="ITM250" s="3"/>
      <c r="ITN250" s="3"/>
      <c r="ITO250" s="3"/>
      <c r="ITP250" s="3"/>
      <c r="ITQ250" s="3"/>
      <c r="ITR250" s="3"/>
      <c r="ITS250" s="3"/>
      <c r="ITT250" s="3"/>
      <c r="ITU250" s="3"/>
      <c r="ITV250" s="3"/>
      <c r="ITW250" s="3"/>
      <c r="ITX250" s="3"/>
      <c r="ITY250" s="3"/>
      <c r="ITZ250" s="3"/>
      <c r="IUA250" s="3"/>
      <c r="IUB250" s="3"/>
      <c r="IUC250" s="3"/>
      <c r="IUD250" s="3"/>
      <c r="IUE250" s="3"/>
      <c r="IUF250" s="3"/>
      <c r="IUG250" s="3"/>
      <c r="IUH250" s="3"/>
      <c r="IUI250" s="3"/>
      <c r="IUJ250" s="3"/>
      <c r="IUK250" s="3"/>
      <c r="IUL250" s="3"/>
      <c r="IUM250" s="3"/>
      <c r="IUN250" s="3"/>
      <c r="IUO250" s="3"/>
      <c r="IUP250" s="3"/>
      <c r="IUQ250" s="3"/>
      <c r="IUR250" s="3"/>
      <c r="IUS250" s="3"/>
      <c r="IUT250" s="3"/>
      <c r="IUU250" s="3"/>
      <c r="IUV250" s="3"/>
      <c r="IUW250" s="3"/>
      <c r="IUX250" s="3"/>
      <c r="IUY250" s="3"/>
      <c r="IUZ250" s="3"/>
      <c r="IVA250" s="3"/>
      <c r="IVB250" s="3"/>
      <c r="IVC250" s="3"/>
      <c r="IVD250" s="3"/>
      <c r="IVE250" s="3"/>
      <c r="IVF250" s="3"/>
      <c r="IVG250" s="3"/>
      <c r="IVH250" s="3"/>
      <c r="IVI250" s="3"/>
      <c r="IVJ250" s="3"/>
      <c r="IVK250" s="3"/>
      <c r="IVL250" s="3"/>
      <c r="IVM250" s="3"/>
      <c r="IVN250" s="3"/>
      <c r="IVO250" s="3"/>
      <c r="IVP250" s="3"/>
      <c r="IVQ250" s="3"/>
      <c r="IVR250" s="3"/>
      <c r="IVS250" s="3"/>
      <c r="IVT250" s="3"/>
      <c r="IVU250" s="3"/>
      <c r="IVV250" s="3"/>
      <c r="IVW250" s="3"/>
      <c r="IVX250" s="3"/>
      <c r="IVY250" s="3"/>
      <c r="IVZ250" s="3"/>
      <c r="IWA250" s="3"/>
      <c r="IWB250" s="3"/>
      <c r="IWC250" s="3"/>
      <c r="IWD250" s="3"/>
      <c r="IWE250" s="3"/>
      <c r="IWF250" s="3"/>
      <c r="IWG250" s="3"/>
      <c r="IWH250" s="3"/>
      <c r="IWI250" s="3"/>
      <c r="IWJ250" s="3"/>
      <c r="IWK250" s="3"/>
      <c r="IWL250" s="3"/>
      <c r="IWM250" s="3"/>
      <c r="IWN250" s="3"/>
      <c r="IWO250" s="3"/>
      <c r="IWP250" s="3"/>
      <c r="IWQ250" s="3"/>
      <c r="IWR250" s="3"/>
      <c r="IWS250" s="3"/>
      <c r="IWT250" s="3"/>
      <c r="IWU250" s="3"/>
      <c r="IWV250" s="3"/>
      <c r="IWW250" s="3"/>
      <c r="IWX250" s="3"/>
      <c r="IWY250" s="3"/>
      <c r="IWZ250" s="3"/>
      <c r="IXA250" s="3"/>
      <c r="IXB250" s="3"/>
      <c r="IXC250" s="3"/>
      <c r="IXD250" s="3"/>
      <c r="IXE250" s="3"/>
      <c r="IXF250" s="3"/>
      <c r="IXG250" s="3"/>
      <c r="IXH250" s="3"/>
      <c r="IXI250" s="3"/>
      <c r="IXJ250" s="3"/>
      <c r="IXK250" s="3"/>
      <c r="IXL250" s="3"/>
      <c r="IXM250" s="3"/>
      <c r="IXN250" s="3"/>
      <c r="IXO250" s="3"/>
      <c r="IXP250" s="3"/>
      <c r="IXQ250" s="3"/>
      <c r="IXR250" s="3"/>
      <c r="IXS250" s="3"/>
      <c r="IXT250" s="3"/>
      <c r="IXU250" s="3"/>
      <c r="IXV250" s="3"/>
      <c r="IXW250" s="3"/>
      <c r="IXX250" s="3"/>
      <c r="IXY250" s="3"/>
      <c r="IXZ250" s="3"/>
      <c r="IYA250" s="3"/>
      <c r="IYB250" s="3"/>
      <c r="IYC250" s="3"/>
      <c r="IYD250" s="3"/>
      <c r="IYE250" s="3"/>
      <c r="IYF250" s="3"/>
      <c r="IYG250" s="3"/>
      <c r="IYH250" s="3"/>
      <c r="IYI250" s="3"/>
      <c r="IYJ250" s="3"/>
      <c r="IYK250" s="3"/>
      <c r="IYL250" s="3"/>
      <c r="IYM250" s="3"/>
      <c r="IYN250" s="3"/>
      <c r="IYO250" s="3"/>
      <c r="IYP250" s="3"/>
      <c r="IYQ250" s="3"/>
      <c r="IYR250" s="3"/>
      <c r="IYS250" s="3"/>
      <c r="IYT250" s="3"/>
      <c r="IYU250" s="3"/>
      <c r="IYV250" s="3"/>
      <c r="IYW250" s="3"/>
      <c r="IYX250" s="3"/>
      <c r="IYY250" s="3"/>
      <c r="IYZ250" s="3"/>
      <c r="IZA250" s="3"/>
      <c r="IZB250" s="3"/>
      <c r="IZC250" s="3"/>
      <c r="IZD250" s="3"/>
      <c r="IZE250" s="3"/>
      <c r="IZF250" s="3"/>
      <c r="IZG250" s="3"/>
      <c r="IZH250" s="3"/>
      <c r="IZI250" s="3"/>
      <c r="IZJ250" s="3"/>
      <c r="IZK250" s="3"/>
      <c r="IZL250" s="3"/>
      <c r="IZM250" s="3"/>
      <c r="IZN250" s="3"/>
      <c r="IZO250" s="3"/>
      <c r="IZP250" s="3"/>
      <c r="IZQ250" s="3"/>
      <c r="IZR250" s="3"/>
      <c r="IZS250" s="3"/>
      <c r="IZT250" s="3"/>
      <c r="IZU250" s="3"/>
      <c r="IZV250" s="3"/>
      <c r="IZW250" s="3"/>
      <c r="IZX250" s="3"/>
      <c r="IZY250" s="3"/>
      <c r="IZZ250" s="3"/>
      <c r="JAA250" s="3"/>
      <c r="JAB250" s="3"/>
      <c r="JAC250" s="3"/>
      <c r="JAD250" s="3"/>
      <c r="JAE250" s="3"/>
      <c r="JAF250" s="3"/>
      <c r="JAG250" s="3"/>
      <c r="JAH250" s="3"/>
      <c r="JAI250" s="3"/>
      <c r="JAJ250" s="3"/>
      <c r="JAK250" s="3"/>
      <c r="JAL250" s="3"/>
      <c r="JAM250" s="3"/>
      <c r="JAN250" s="3"/>
      <c r="JAO250" s="3"/>
      <c r="JAP250" s="3"/>
      <c r="JAQ250" s="3"/>
      <c r="JAR250" s="3"/>
      <c r="JAS250" s="3"/>
      <c r="JAT250" s="3"/>
      <c r="JAU250" s="3"/>
      <c r="JAV250" s="3"/>
      <c r="JAW250" s="3"/>
      <c r="JAX250" s="3"/>
      <c r="JAY250" s="3"/>
      <c r="JAZ250" s="3"/>
      <c r="JBA250" s="3"/>
      <c r="JBB250" s="3"/>
      <c r="JBC250" s="3"/>
      <c r="JBD250" s="3"/>
      <c r="JBE250" s="3"/>
      <c r="JBF250" s="3"/>
      <c r="JBG250" s="3"/>
      <c r="JBH250" s="3"/>
      <c r="JBI250" s="3"/>
      <c r="JBJ250" s="3"/>
      <c r="JBK250" s="3"/>
      <c r="JBL250" s="3"/>
      <c r="JBM250" s="3"/>
      <c r="JBN250" s="3"/>
      <c r="JBO250" s="3"/>
      <c r="JBP250" s="3"/>
      <c r="JBQ250" s="3"/>
      <c r="JBR250" s="3"/>
      <c r="JBS250" s="3"/>
      <c r="JBT250" s="3"/>
      <c r="JBU250" s="3"/>
      <c r="JBV250" s="3"/>
      <c r="JBW250" s="3"/>
      <c r="JBX250" s="3"/>
      <c r="JBY250" s="3"/>
      <c r="JBZ250" s="3"/>
      <c r="JCA250" s="3"/>
      <c r="JCB250" s="3"/>
      <c r="JCC250" s="3"/>
      <c r="JCD250" s="3"/>
      <c r="JCE250" s="3"/>
      <c r="JCF250" s="3"/>
      <c r="JCG250" s="3"/>
      <c r="JCH250" s="3"/>
      <c r="JCI250" s="3"/>
      <c r="JCJ250" s="3"/>
      <c r="JCK250" s="3"/>
      <c r="JCL250" s="3"/>
      <c r="JCM250" s="3"/>
      <c r="JCN250" s="3"/>
      <c r="JCO250" s="3"/>
      <c r="JCP250" s="3"/>
      <c r="JCQ250" s="3"/>
      <c r="JCR250" s="3"/>
      <c r="JCS250" s="3"/>
      <c r="JCT250" s="3"/>
      <c r="JCU250" s="3"/>
      <c r="JCV250" s="3"/>
      <c r="JCW250" s="3"/>
      <c r="JCX250" s="3"/>
      <c r="JCY250" s="3"/>
      <c r="JCZ250" s="3"/>
      <c r="JDA250" s="3"/>
      <c r="JDB250" s="3"/>
      <c r="JDC250" s="3"/>
      <c r="JDD250" s="3"/>
      <c r="JDE250" s="3"/>
      <c r="JDF250" s="3"/>
      <c r="JDG250" s="3"/>
      <c r="JDH250" s="3"/>
      <c r="JDI250" s="3"/>
      <c r="JDJ250" s="3"/>
      <c r="JDK250" s="3"/>
      <c r="JDL250" s="3"/>
      <c r="JDM250" s="3"/>
      <c r="JDN250" s="3"/>
      <c r="JDO250" s="3"/>
      <c r="JDP250" s="3"/>
      <c r="JDQ250" s="3"/>
      <c r="JDR250" s="3"/>
      <c r="JDS250" s="3"/>
      <c r="JDT250" s="3"/>
      <c r="JDU250" s="3"/>
      <c r="JDV250" s="3"/>
      <c r="JDW250" s="3"/>
      <c r="JDX250" s="3"/>
      <c r="JDY250" s="3"/>
      <c r="JDZ250" s="3"/>
      <c r="JEA250" s="3"/>
      <c r="JEB250" s="3"/>
      <c r="JEC250" s="3"/>
      <c r="JED250" s="3"/>
      <c r="JEE250" s="3"/>
      <c r="JEF250" s="3"/>
      <c r="JEG250" s="3"/>
      <c r="JEH250" s="3"/>
      <c r="JEI250" s="3"/>
      <c r="JEJ250" s="3"/>
      <c r="JEK250" s="3"/>
      <c r="JEL250" s="3"/>
      <c r="JEM250" s="3"/>
      <c r="JEN250" s="3"/>
      <c r="JEO250" s="3"/>
      <c r="JEP250" s="3"/>
      <c r="JEQ250" s="3"/>
      <c r="JER250" s="3"/>
      <c r="JES250" s="3"/>
      <c r="JET250" s="3"/>
      <c r="JEU250" s="3"/>
      <c r="JEV250" s="3"/>
      <c r="JEW250" s="3"/>
      <c r="JEX250" s="3"/>
      <c r="JEY250" s="3"/>
      <c r="JEZ250" s="3"/>
      <c r="JFA250" s="3"/>
      <c r="JFB250" s="3"/>
      <c r="JFC250" s="3"/>
      <c r="JFD250" s="3"/>
      <c r="JFE250" s="3"/>
      <c r="JFF250" s="3"/>
      <c r="JFG250" s="3"/>
      <c r="JFH250" s="3"/>
      <c r="JFI250" s="3"/>
      <c r="JFJ250" s="3"/>
      <c r="JFK250" s="3"/>
      <c r="JFL250" s="3"/>
      <c r="JFM250" s="3"/>
      <c r="JFN250" s="3"/>
      <c r="JFO250" s="3"/>
      <c r="JFP250" s="3"/>
      <c r="JFQ250" s="3"/>
      <c r="JFR250" s="3"/>
      <c r="JFS250" s="3"/>
      <c r="JFT250" s="3"/>
      <c r="JFU250" s="3"/>
      <c r="JFV250" s="3"/>
      <c r="JFW250" s="3"/>
      <c r="JFX250" s="3"/>
      <c r="JFY250" s="3"/>
      <c r="JFZ250" s="3"/>
      <c r="JGA250" s="3"/>
      <c r="JGB250" s="3"/>
      <c r="JGC250" s="3"/>
      <c r="JGD250" s="3"/>
      <c r="JGE250" s="3"/>
      <c r="JGF250" s="3"/>
      <c r="JGG250" s="3"/>
      <c r="JGH250" s="3"/>
      <c r="JGI250" s="3"/>
      <c r="JGJ250" s="3"/>
      <c r="JGK250" s="3"/>
      <c r="JGL250" s="3"/>
      <c r="JGM250" s="3"/>
      <c r="JGN250" s="3"/>
      <c r="JGO250" s="3"/>
      <c r="JGP250" s="3"/>
      <c r="JGQ250" s="3"/>
      <c r="JGR250" s="3"/>
      <c r="JGS250" s="3"/>
      <c r="JGT250" s="3"/>
      <c r="JGU250" s="3"/>
      <c r="JGV250" s="3"/>
      <c r="JGW250" s="3"/>
      <c r="JGX250" s="3"/>
      <c r="JGY250" s="3"/>
      <c r="JGZ250" s="3"/>
      <c r="JHA250" s="3"/>
      <c r="JHB250" s="3"/>
      <c r="JHC250" s="3"/>
      <c r="JHD250" s="3"/>
      <c r="JHE250" s="3"/>
      <c r="JHF250" s="3"/>
      <c r="JHG250" s="3"/>
      <c r="JHH250" s="3"/>
      <c r="JHI250" s="3"/>
      <c r="JHJ250" s="3"/>
      <c r="JHK250" s="3"/>
      <c r="JHL250" s="3"/>
      <c r="JHM250" s="3"/>
      <c r="JHN250" s="3"/>
      <c r="JHO250" s="3"/>
      <c r="JHP250" s="3"/>
      <c r="JHQ250" s="3"/>
      <c r="JHR250" s="3"/>
      <c r="JHS250" s="3"/>
      <c r="JHT250" s="3"/>
      <c r="JHU250" s="3"/>
      <c r="JHV250" s="3"/>
      <c r="JHW250" s="3"/>
      <c r="JHX250" s="3"/>
      <c r="JHY250" s="3"/>
      <c r="JHZ250" s="3"/>
      <c r="JIA250" s="3"/>
      <c r="JIB250" s="3"/>
      <c r="JIC250" s="3"/>
      <c r="JID250" s="3"/>
      <c r="JIE250" s="3"/>
      <c r="JIF250" s="3"/>
      <c r="JIG250" s="3"/>
      <c r="JIH250" s="3"/>
      <c r="JII250" s="3"/>
      <c r="JIJ250" s="3"/>
      <c r="JIK250" s="3"/>
      <c r="JIL250" s="3"/>
      <c r="JIM250" s="3"/>
      <c r="JIN250" s="3"/>
      <c r="JIO250" s="3"/>
      <c r="JIP250" s="3"/>
      <c r="JIQ250" s="3"/>
      <c r="JIR250" s="3"/>
      <c r="JIS250" s="3"/>
      <c r="JIT250" s="3"/>
      <c r="JIU250" s="3"/>
      <c r="JIV250" s="3"/>
      <c r="JIW250" s="3"/>
      <c r="JIX250" s="3"/>
      <c r="JIY250" s="3"/>
      <c r="JIZ250" s="3"/>
      <c r="JJA250" s="3"/>
      <c r="JJB250" s="3"/>
      <c r="JJC250" s="3"/>
      <c r="JJD250" s="3"/>
      <c r="JJE250" s="3"/>
      <c r="JJF250" s="3"/>
      <c r="JJG250" s="3"/>
      <c r="JJH250" s="3"/>
      <c r="JJI250" s="3"/>
      <c r="JJJ250" s="3"/>
      <c r="JJK250" s="3"/>
      <c r="JJL250" s="3"/>
      <c r="JJM250" s="3"/>
      <c r="JJN250" s="3"/>
      <c r="JJO250" s="3"/>
      <c r="JJP250" s="3"/>
      <c r="JJQ250" s="3"/>
      <c r="JJR250" s="3"/>
      <c r="JJS250" s="3"/>
      <c r="JJT250" s="3"/>
      <c r="JJU250" s="3"/>
      <c r="JJV250" s="3"/>
      <c r="JJW250" s="3"/>
      <c r="JJX250" s="3"/>
      <c r="JJY250" s="3"/>
      <c r="JJZ250" s="3"/>
      <c r="JKA250" s="3"/>
      <c r="JKB250" s="3"/>
      <c r="JKC250" s="3"/>
      <c r="JKD250" s="3"/>
      <c r="JKE250" s="3"/>
      <c r="JKF250" s="3"/>
      <c r="JKG250" s="3"/>
      <c r="JKH250" s="3"/>
      <c r="JKI250" s="3"/>
      <c r="JKJ250" s="3"/>
      <c r="JKK250" s="3"/>
      <c r="JKL250" s="3"/>
      <c r="JKM250" s="3"/>
      <c r="JKN250" s="3"/>
      <c r="JKO250" s="3"/>
      <c r="JKP250" s="3"/>
      <c r="JKQ250" s="3"/>
      <c r="JKR250" s="3"/>
      <c r="JKS250" s="3"/>
      <c r="JKT250" s="3"/>
      <c r="JKU250" s="3"/>
      <c r="JKV250" s="3"/>
      <c r="JKW250" s="3"/>
      <c r="JKX250" s="3"/>
      <c r="JKY250" s="3"/>
      <c r="JKZ250" s="3"/>
      <c r="JLA250" s="3"/>
      <c r="JLB250" s="3"/>
      <c r="JLC250" s="3"/>
      <c r="JLD250" s="3"/>
      <c r="JLE250" s="3"/>
      <c r="JLF250" s="3"/>
      <c r="JLG250" s="3"/>
      <c r="JLH250" s="3"/>
      <c r="JLI250" s="3"/>
      <c r="JLJ250" s="3"/>
      <c r="JLK250" s="3"/>
      <c r="JLL250" s="3"/>
      <c r="JLM250" s="3"/>
      <c r="JLN250" s="3"/>
      <c r="JLO250" s="3"/>
      <c r="JLP250" s="3"/>
      <c r="JLQ250" s="3"/>
      <c r="JLR250" s="3"/>
      <c r="JLS250" s="3"/>
      <c r="JLT250" s="3"/>
      <c r="JLU250" s="3"/>
      <c r="JLV250" s="3"/>
      <c r="JLW250" s="3"/>
      <c r="JLX250" s="3"/>
      <c r="JLY250" s="3"/>
      <c r="JLZ250" s="3"/>
      <c r="JMA250" s="3"/>
      <c r="JMB250" s="3"/>
      <c r="JMC250" s="3"/>
      <c r="JMD250" s="3"/>
      <c r="JME250" s="3"/>
      <c r="JMF250" s="3"/>
      <c r="JMG250" s="3"/>
      <c r="JMH250" s="3"/>
      <c r="JMI250" s="3"/>
      <c r="JMJ250" s="3"/>
      <c r="JMK250" s="3"/>
      <c r="JML250" s="3"/>
      <c r="JMM250" s="3"/>
      <c r="JMN250" s="3"/>
      <c r="JMO250" s="3"/>
      <c r="JMP250" s="3"/>
      <c r="JMQ250" s="3"/>
      <c r="JMR250" s="3"/>
      <c r="JMS250" s="3"/>
      <c r="JMT250" s="3"/>
      <c r="JMU250" s="3"/>
      <c r="JMV250" s="3"/>
      <c r="JMW250" s="3"/>
      <c r="JMX250" s="3"/>
      <c r="JMY250" s="3"/>
      <c r="JMZ250" s="3"/>
      <c r="JNA250" s="3"/>
      <c r="JNB250" s="3"/>
      <c r="JNC250" s="3"/>
      <c r="JND250" s="3"/>
      <c r="JNE250" s="3"/>
      <c r="JNF250" s="3"/>
      <c r="JNG250" s="3"/>
      <c r="JNH250" s="3"/>
      <c r="JNI250" s="3"/>
      <c r="JNJ250" s="3"/>
      <c r="JNK250" s="3"/>
      <c r="JNL250" s="3"/>
      <c r="JNM250" s="3"/>
      <c r="JNN250" s="3"/>
      <c r="JNO250" s="3"/>
      <c r="JNP250" s="3"/>
      <c r="JNQ250" s="3"/>
      <c r="JNR250" s="3"/>
      <c r="JNS250" s="3"/>
      <c r="JNT250" s="3"/>
      <c r="JNU250" s="3"/>
      <c r="JNV250" s="3"/>
      <c r="JNW250" s="3"/>
      <c r="JNX250" s="3"/>
      <c r="JNY250" s="3"/>
      <c r="JNZ250" s="3"/>
      <c r="JOA250" s="3"/>
      <c r="JOB250" s="3"/>
      <c r="JOC250" s="3"/>
      <c r="JOD250" s="3"/>
      <c r="JOE250" s="3"/>
      <c r="JOF250" s="3"/>
      <c r="JOG250" s="3"/>
      <c r="JOH250" s="3"/>
      <c r="JOI250" s="3"/>
      <c r="JOJ250" s="3"/>
      <c r="JOK250" s="3"/>
      <c r="JOL250" s="3"/>
      <c r="JOM250" s="3"/>
      <c r="JON250" s="3"/>
      <c r="JOO250" s="3"/>
      <c r="JOP250" s="3"/>
      <c r="JOQ250" s="3"/>
      <c r="JOR250" s="3"/>
      <c r="JOS250" s="3"/>
      <c r="JOT250" s="3"/>
      <c r="JOU250" s="3"/>
      <c r="JOV250" s="3"/>
      <c r="JOW250" s="3"/>
      <c r="JOX250" s="3"/>
      <c r="JOY250" s="3"/>
      <c r="JOZ250" s="3"/>
      <c r="JPA250" s="3"/>
      <c r="JPB250" s="3"/>
      <c r="JPC250" s="3"/>
      <c r="JPD250" s="3"/>
      <c r="JPE250" s="3"/>
      <c r="JPF250" s="3"/>
      <c r="JPG250" s="3"/>
      <c r="JPH250" s="3"/>
      <c r="JPI250" s="3"/>
      <c r="JPJ250" s="3"/>
      <c r="JPK250" s="3"/>
      <c r="JPL250" s="3"/>
      <c r="JPM250" s="3"/>
      <c r="JPN250" s="3"/>
      <c r="JPO250" s="3"/>
      <c r="JPP250" s="3"/>
      <c r="JPQ250" s="3"/>
      <c r="JPR250" s="3"/>
      <c r="JPS250" s="3"/>
      <c r="JPT250" s="3"/>
      <c r="JPU250" s="3"/>
      <c r="JPV250" s="3"/>
      <c r="JPW250" s="3"/>
      <c r="JPX250" s="3"/>
      <c r="JPY250" s="3"/>
      <c r="JPZ250" s="3"/>
      <c r="JQA250" s="3"/>
      <c r="JQB250" s="3"/>
      <c r="JQC250" s="3"/>
      <c r="JQD250" s="3"/>
      <c r="JQE250" s="3"/>
      <c r="JQF250" s="3"/>
      <c r="JQG250" s="3"/>
      <c r="JQH250" s="3"/>
      <c r="JQI250" s="3"/>
      <c r="JQJ250" s="3"/>
      <c r="JQK250" s="3"/>
      <c r="JQL250" s="3"/>
      <c r="JQM250" s="3"/>
      <c r="JQN250" s="3"/>
      <c r="JQO250" s="3"/>
      <c r="JQP250" s="3"/>
      <c r="JQQ250" s="3"/>
      <c r="JQR250" s="3"/>
      <c r="JQS250" s="3"/>
      <c r="JQT250" s="3"/>
      <c r="JQU250" s="3"/>
      <c r="JQV250" s="3"/>
      <c r="JQW250" s="3"/>
      <c r="JQX250" s="3"/>
      <c r="JQY250" s="3"/>
      <c r="JQZ250" s="3"/>
      <c r="JRA250" s="3"/>
      <c r="JRB250" s="3"/>
      <c r="JRC250" s="3"/>
      <c r="JRD250" s="3"/>
      <c r="JRE250" s="3"/>
      <c r="JRF250" s="3"/>
      <c r="JRG250" s="3"/>
      <c r="JRH250" s="3"/>
      <c r="JRI250" s="3"/>
      <c r="JRJ250" s="3"/>
      <c r="JRK250" s="3"/>
      <c r="JRL250" s="3"/>
      <c r="JRM250" s="3"/>
      <c r="JRN250" s="3"/>
      <c r="JRO250" s="3"/>
      <c r="JRP250" s="3"/>
      <c r="JRQ250" s="3"/>
      <c r="JRR250" s="3"/>
      <c r="JRS250" s="3"/>
      <c r="JRT250" s="3"/>
      <c r="JRU250" s="3"/>
      <c r="JRV250" s="3"/>
      <c r="JRW250" s="3"/>
      <c r="JRX250" s="3"/>
      <c r="JRY250" s="3"/>
      <c r="JRZ250" s="3"/>
      <c r="JSA250" s="3"/>
      <c r="JSB250" s="3"/>
      <c r="JSC250" s="3"/>
      <c r="JSD250" s="3"/>
      <c r="JSE250" s="3"/>
      <c r="JSF250" s="3"/>
      <c r="JSG250" s="3"/>
      <c r="JSH250" s="3"/>
      <c r="JSI250" s="3"/>
      <c r="JSJ250" s="3"/>
      <c r="JSK250" s="3"/>
      <c r="JSL250" s="3"/>
      <c r="JSM250" s="3"/>
      <c r="JSN250" s="3"/>
      <c r="JSO250" s="3"/>
      <c r="JSP250" s="3"/>
      <c r="JSQ250" s="3"/>
      <c r="JSR250" s="3"/>
      <c r="JSS250" s="3"/>
      <c r="JST250" s="3"/>
      <c r="JSU250" s="3"/>
      <c r="JSV250" s="3"/>
      <c r="JSW250" s="3"/>
      <c r="JSX250" s="3"/>
      <c r="JSY250" s="3"/>
      <c r="JSZ250" s="3"/>
      <c r="JTA250" s="3"/>
      <c r="JTB250" s="3"/>
      <c r="JTC250" s="3"/>
      <c r="JTD250" s="3"/>
      <c r="JTE250" s="3"/>
      <c r="JTF250" s="3"/>
      <c r="JTG250" s="3"/>
      <c r="JTH250" s="3"/>
      <c r="JTI250" s="3"/>
      <c r="JTJ250" s="3"/>
      <c r="JTK250" s="3"/>
      <c r="JTL250" s="3"/>
      <c r="JTM250" s="3"/>
      <c r="JTN250" s="3"/>
      <c r="JTO250" s="3"/>
      <c r="JTP250" s="3"/>
      <c r="JTQ250" s="3"/>
      <c r="JTR250" s="3"/>
      <c r="JTS250" s="3"/>
      <c r="JTT250" s="3"/>
      <c r="JTU250" s="3"/>
      <c r="JTV250" s="3"/>
      <c r="JTW250" s="3"/>
      <c r="JTX250" s="3"/>
      <c r="JTY250" s="3"/>
      <c r="JTZ250" s="3"/>
      <c r="JUA250" s="3"/>
      <c r="JUB250" s="3"/>
      <c r="JUC250" s="3"/>
      <c r="JUD250" s="3"/>
      <c r="JUE250" s="3"/>
      <c r="JUF250" s="3"/>
      <c r="JUG250" s="3"/>
      <c r="JUH250" s="3"/>
      <c r="JUI250" s="3"/>
      <c r="JUJ250" s="3"/>
      <c r="JUK250" s="3"/>
      <c r="JUL250" s="3"/>
      <c r="JUM250" s="3"/>
      <c r="JUN250" s="3"/>
      <c r="JUO250" s="3"/>
      <c r="JUP250" s="3"/>
      <c r="JUQ250" s="3"/>
      <c r="JUR250" s="3"/>
      <c r="JUS250" s="3"/>
      <c r="JUT250" s="3"/>
      <c r="JUU250" s="3"/>
      <c r="JUV250" s="3"/>
      <c r="JUW250" s="3"/>
      <c r="JUX250" s="3"/>
      <c r="JUY250" s="3"/>
      <c r="JUZ250" s="3"/>
      <c r="JVA250" s="3"/>
      <c r="JVB250" s="3"/>
      <c r="JVC250" s="3"/>
      <c r="JVD250" s="3"/>
      <c r="JVE250" s="3"/>
      <c r="JVF250" s="3"/>
      <c r="JVG250" s="3"/>
      <c r="JVH250" s="3"/>
      <c r="JVI250" s="3"/>
      <c r="JVJ250" s="3"/>
      <c r="JVK250" s="3"/>
      <c r="JVL250" s="3"/>
      <c r="JVM250" s="3"/>
      <c r="JVN250" s="3"/>
      <c r="JVO250" s="3"/>
      <c r="JVP250" s="3"/>
      <c r="JVQ250" s="3"/>
      <c r="JVR250" s="3"/>
      <c r="JVS250" s="3"/>
      <c r="JVT250" s="3"/>
      <c r="JVU250" s="3"/>
      <c r="JVV250" s="3"/>
      <c r="JVW250" s="3"/>
      <c r="JVX250" s="3"/>
      <c r="JVY250" s="3"/>
      <c r="JVZ250" s="3"/>
      <c r="JWA250" s="3"/>
      <c r="JWB250" s="3"/>
      <c r="JWC250" s="3"/>
      <c r="JWD250" s="3"/>
      <c r="JWE250" s="3"/>
      <c r="JWF250" s="3"/>
      <c r="JWG250" s="3"/>
      <c r="JWH250" s="3"/>
      <c r="JWI250" s="3"/>
      <c r="JWJ250" s="3"/>
      <c r="JWK250" s="3"/>
      <c r="JWL250" s="3"/>
      <c r="JWM250" s="3"/>
      <c r="JWN250" s="3"/>
      <c r="JWO250" s="3"/>
      <c r="JWP250" s="3"/>
      <c r="JWQ250" s="3"/>
      <c r="JWR250" s="3"/>
      <c r="JWS250" s="3"/>
      <c r="JWT250" s="3"/>
      <c r="JWU250" s="3"/>
      <c r="JWV250" s="3"/>
      <c r="JWW250" s="3"/>
      <c r="JWX250" s="3"/>
      <c r="JWY250" s="3"/>
      <c r="JWZ250" s="3"/>
      <c r="JXA250" s="3"/>
      <c r="JXB250" s="3"/>
      <c r="JXC250" s="3"/>
      <c r="JXD250" s="3"/>
      <c r="JXE250" s="3"/>
      <c r="JXF250" s="3"/>
      <c r="JXG250" s="3"/>
      <c r="JXH250" s="3"/>
      <c r="JXI250" s="3"/>
      <c r="JXJ250" s="3"/>
      <c r="JXK250" s="3"/>
      <c r="JXL250" s="3"/>
      <c r="JXM250" s="3"/>
      <c r="JXN250" s="3"/>
      <c r="JXO250" s="3"/>
      <c r="JXP250" s="3"/>
      <c r="JXQ250" s="3"/>
      <c r="JXR250" s="3"/>
      <c r="JXS250" s="3"/>
      <c r="JXT250" s="3"/>
      <c r="JXU250" s="3"/>
      <c r="JXV250" s="3"/>
      <c r="JXW250" s="3"/>
      <c r="JXX250" s="3"/>
      <c r="JXY250" s="3"/>
      <c r="JXZ250" s="3"/>
      <c r="JYA250" s="3"/>
      <c r="JYB250" s="3"/>
      <c r="JYC250" s="3"/>
      <c r="JYD250" s="3"/>
      <c r="JYE250" s="3"/>
      <c r="JYF250" s="3"/>
      <c r="JYG250" s="3"/>
      <c r="JYH250" s="3"/>
      <c r="JYI250" s="3"/>
      <c r="JYJ250" s="3"/>
      <c r="JYK250" s="3"/>
      <c r="JYL250" s="3"/>
      <c r="JYM250" s="3"/>
      <c r="JYN250" s="3"/>
      <c r="JYO250" s="3"/>
      <c r="JYP250" s="3"/>
      <c r="JYQ250" s="3"/>
      <c r="JYR250" s="3"/>
      <c r="JYS250" s="3"/>
      <c r="JYT250" s="3"/>
      <c r="JYU250" s="3"/>
      <c r="JYV250" s="3"/>
      <c r="JYW250" s="3"/>
      <c r="JYX250" s="3"/>
      <c r="JYY250" s="3"/>
      <c r="JYZ250" s="3"/>
      <c r="JZA250" s="3"/>
      <c r="JZB250" s="3"/>
      <c r="JZC250" s="3"/>
      <c r="JZD250" s="3"/>
      <c r="JZE250" s="3"/>
      <c r="JZF250" s="3"/>
      <c r="JZG250" s="3"/>
      <c r="JZH250" s="3"/>
      <c r="JZI250" s="3"/>
      <c r="JZJ250" s="3"/>
      <c r="JZK250" s="3"/>
      <c r="JZL250" s="3"/>
      <c r="JZM250" s="3"/>
      <c r="JZN250" s="3"/>
      <c r="JZO250" s="3"/>
      <c r="JZP250" s="3"/>
      <c r="JZQ250" s="3"/>
      <c r="JZR250" s="3"/>
      <c r="JZS250" s="3"/>
      <c r="JZT250" s="3"/>
      <c r="JZU250" s="3"/>
      <c r="JZV250" s="3"/>
      <c r="JZW250" s="3"/>
      <c r="JZX250" s="3"/>
      <c r="JZY250" s="3"/>
      <c r="JZZ250" s="3"/>
      <c r="KAA250" s="3"/>
      <c r="KAB250" s="3"/>
      <c r="KAC250" s="3"/>
      <c r="KAD250" s="3"/>
      <c r="KAE250" s="3"/>
      <c r="KAF250" s="3"/>
      <c r="KAG250" s="3"/>
      <c r="KAH250" s="3"/>
      <c r="KAI250" s="3"/>
      <c r="KAJ250" s="3"/>
      <c r="KAK250" s="3"/>
      <c r="KAL250" s="3"/>
      <c r="KAM250" s="3"/>
      <c r="KAN250" s="3"/>
      <c r="KAO250" s="3"/>
      <c r="KAP250" s="3"/>
      <c r="KAQ250" s="3"/>
      <c r="KAR250" s="3"/>
      <c r="KAS250" s="3"/>
      <c r="KAT250" s="3"/>
      <c r="KAU250" s="3"/>
      <c r="KAV250" s="3"/>
      <c r="KAW250" s="3"/>
      <c r="KAX250" s="3"/>
      <c r="KAY250" s="3"/>
      <c r="KAZ250" s="3"/>
      <c r="KBA250" s="3"/>
      <c r="KBB250" s="3"/>
      <c r="KBC250" s="3"/>
      <c r="KBD250" s="3"/>
      <c r="KBE250" s="3"/>
      <c r="KBF250" s="3"/>
      <c r="KBG250" s="3"/>
      <c r="KBH250" s="3"/>
      <c r="KBI250" s="3"/>
      <c r="KBJ250" s="3"/>
      <c r="KBK250" s="3"/>
      <c r="KBL250" s="3"/>
      <c r="KBM250" s="3"/>
      <c r="KBN250" s="3"/>
      <c r="KBO250" s="3"/>
      <c r="KBP250" s="3"/>
      <c r="KBQ250" s="3"/>
      <c r="KBR250" s="3"/>
      <c r="KBS250" s="3"/>
      <c r="KBT250" s="3"/>
      <c r="KBU250" s="3"/>
      <c r="KBV250" s="3"/>
      <c r="KBW250" s="3"/>
      <c r="KBX250" s="3"/>
      <c r="KBY250" s="3"/>
      <c r="KBZ250" s="3"/>
      <c r="KCA250" s="3"/>
      <c r="KCB250" s="3"/>
      <c r="KCC250" s="3"/>
      <c r="KCD250" s="3"/>
      <c r="KCE250" s="3"/>
      <c r="KCF250" s="3"/>
      <c r="KCG250" s="3"/>
      <c r="KCH250" s="3"/>
      <c r="KCI250" s="3"/>
      <c r="KCJ250" s="3"/>
      <c r="KCK250" s="3"/>
      <c r="KCL250" s="3"/>
      <c r="KCM250" s="3"/>
      <c r="KCN250" s="3"/>
      <c r="KCO250" s="3"/>
      <c r="KCP250" s="3"/>
      <c r="KCQ250" s="3"/>
      <c r="KCR250" s="3"/>
      <c r="KCS250" s="3"/>
      <c r="KCT250" s="3"/>
      <c r="KCU250" s="3"/>
      <c r="KCV250" s="3"/>
      <c r="KCW250" s="3"/>
      <c r="KCX250" s="3"/>
      <c r="KCY250" s="3"/>
      <c r="KCZ250" s="3"/>
      <c r="KDA250" s="3"/>
      <c r="KDB250" s="3"/>
      <c r="KDC250" s="3"/>
      <c r="KDD250" s="3"/>
      <c r="KDE250" s="3"/>
      <c r="KDF250" s="3"/>
      <c r="KDG250" s="3"/>
      <c r="KDH250" s="3"/>
      <c r="KDI250" s="3"/>
      <c r="KDJ250" s="3"/>
      <c r="KDK250" s="3"/>
      <c r="KDL250" s="3"/>
      <c r="KDM250" s="3"/>
      <c r="KDN250" s="3"/>
      <c r="KDO250" s="3"/>
      <c r="KDP250" s="3"/>
      <c r="KDQ250" s="3"/>
      <c r="KDR250" s="3"/>
      <c r="KDS250" s="3"/>
      <c r="KDT250" s="3"/>
      <c r="KDU250" s="3"/>
      <c r="KDV250" s="3"/>
      <c r="KDW250" s="3"/>
      <c r="KDX250" s="3"/>
      <c r="KDY250" s="3"/>
      <c r="KDZ250" s="3"/>
      <c r="KEA250" s="3"/>
      <c r="KEB250" s="3"/>
      <c r="KEC250" s="3"/>
      <c r="KED250" s="3"/>
      <c r="KEE250" s="3"/>
      <c r="KEF250" s="3"/>
      <c r="KEG250" s="3"/>
      <c r="KEH250" s="3"/>
      <c r="KEI250" s="3"/>
      <c r="KEJ250" s="3"/>
      <c r="KEK250" s="3"/>
      <c r="KEL250" s="3"/>
      <c r="KEM250" s="3"/>
      <c r="KEN250" s="3"/>
      <c r="KEO250" s="3"/>
      <c r="KEP250" s="3"/>
      <c r="KEQ250" s="3"/>
      <c r="KER250" s="3"/>
      <c r="KES250" s="3"/>
      <c r="KET250" s="3"/>
      <c r="KEU250" s="3"/>
      <c r="KEV250" s="3"/>
      <c r="KEW250" s="3"/>
      <c r="KEX250" s="3"/>
      <c r="KEY250" s="3"/>
      <c r="KEZ250" s="3"/>
      <c r="KFA250" s="3"/>
      <c r="KFB250" s="3"/>
      <c r="KFC250" s="3"/>
      <c r="KFD250" s="3"/>
      <c r="KFE250" s="3"/>
      <c r="KFF250" s="3"/>
      <c r="KFG250" s="3"/>
      <c r="KFH250" s="3"/>
      <c r="KFI250" s="3"/>
      <c r="KFJ250" s="3"/>
      <c r="KFK250" s="3"/>
      <c r="KFL250" s="3"/>
      <c r="KFM250" s="3"/>
      <c r="KFN250" s="3"/>
      <c r="KFO250" s="3"/>
      <c r="KFP250" s="3"/>
      <c r="KFQ250" s="3"/>
      <c r="KFR250" s="3"/>
      <c r="KFS250" s="3"/>
      <c r="KFT250" s="3"/>
      <c r="KFU250" s="3"/>
      <c r="KFV250" s="3"/>
      <c r="KFW250" s="3"/>
      <c r="KFX250" s="3"/>
      <c r="KFY250" s="3"/>
      <c r="KFZ250" s="3"/>
      <c r="KGA250" s="3"/>
      <c r="KGB250" s="3"/>
      <c r="KGC250" s="3"/>
      <c r="KGD250" s="3"/>
      <c r="KGE250" s="3"/>
      <c r="KGF250" s="3"/>
      <c r="KGG250" s="3"/>
      <c r="KGH250" s="3"/>
      <c r="KGI250" s="3"/>
      <c r="KGJ250" s="3"/>
      <c r="KGK250" s="3"/>
      <c r="KGL250" s="3"/>
      <c r="KGM250" s="3"/>
      <c r="KGN250" s="3"/>
      <c r="KGO250" s="3"/>
      <c r="KGP250" s="3"/>
      <c r="KGQ250" s="3"/>
      <c r="KGR250" s="3"/>
      <c r="KGS250" s="3"/>
      <c r="KGT250" s="3"/>
      <c r="KGU250" s="3"/>
      <c r="KGV250" s="3"/>
      <c r="KGW250" s="3"/>
      <c r="KGX250" s="3"/>
      <c r="KGY250" s="3"/>
      <c r="KGZ250" s="3"/>
      <c r="KHA250" s="3"/>
      <c r="KHB250" s="3"/>
      <c r="KHC250" s="3"/>
      <c r="KHD250" s="3"/>
      <c r="KHE250" s="3"/>
      <c r="KHF250" s="3"/>
      <c r="KHG250" s="3"/>
      <c r="KHH250" s="3"/>
      <c r="KHI250" s="3"/>
      <c r="KHJ250" s="3"/>
      <c r="KHK250" s="3"/>
      <c r="KHL250" s="3"/>
      <c r="KHM250" s="3"/>
      <c r="KHN250" s="3"/>
      <c r="KHO250" s="3"/>
      <c r="KHP250" s="3"/>
      <c r="KHQ250" s="3"/>
      <c r="KHR250" s="3"/>
      <c r="KHS250" s="3"/>
      <c r="KHT250" s="3"/>
      <c r="KHU250" s="3"/>
      <c r="KHV250" s="3"/>
      <c r="KHW250" s="3"/>
      <c r="KHX250" s="3"/>
      <c r="KHY250" s="3"/>
      <c r="KHZ250" s="3"/>
      <c r="KIA250" s="3"/>
      <c r="KIB250" s="3"/>
      <c r="KIC250" s="3"/>
      <c r="KID250" s="3"/>
      <c r="KIE250" s="3"/>
      <c r="KIF250" s="3"/>
      <c r="KIG250" s="3"/>
      <c r="KIH250" s="3"/>
      <c r="KII250" s="3"/>
      <c r="KIJ250" s="3"/>
      <c r="KIK250" s="3"/>
      <c r="KIL250" s="3"/>
      <c r="KIM250" s="3"/>
      <c r="KIN250" s="3"/>
      <c r="KIO250" s="3"/>
      <c r="KIP250" s="3"/>
      <c r="KIQ250" s="3"/>
      <c r="KIR250" s="3"/>
      <c r="KIS250" s="3"/>
      <c r="KIT250" s="3"/>
      <c r="KIU250" s="3"/>
      <c r="KIV250" s="3"/>
      <c r="KIW250" s="3"/>
      <c r="KIX250" s="3"/>
      <c r="KIY250" s="3"/>
      <c r="KIZ250" s="3"/>
      <c r="KJA250" s="3"/>
      <c r="KJB250" s="3"/>
      <c r="KJC250" s="3"/>
      <c r="KJD250" s="3"/>
      <c r="KJE250" s="3"/>
      <c r="KJF250" s="3"/>
      <c r="KJG250" s="3"/>
      <c r="KJH250" s="3"/>
      <c r="KJI250" s="3"/>
      <c r="KJJ250" s="3"/>
      <c r="KJK250" s="3"/>
      <c r="KJL250" s="3"/>
      <c r="KJM250" s="3"/>
      <c r="KJN250" s="3"/>
      <c r="KJO250" s="3"/>
      <c r="KJP250" s="3"/>
      <c r="KJQ250" s="3"/>
      <c r="KJR250" s="3"/>
      <c r="KJS250" s="3"/>
      <c r="KJT250" s="3"/>
      <c r="KJU250" s="3"/>
      <c r="KJV250" s="3"/>
      <c r="KJW250" s="3"/>
      <c r="KJX250" s="3"/>
      <c r="KJY250" s="3"/>
      <c r="KJZ250" s="3"/>
      <c r="KKA250" s="3"/>
      <c r="KKB250" s="3"/>
      <c r="KKC250" s="3"/>
      <c r="KKD250" s="3"/>
      <c r="KKE250" s="3"/>
      <c r="KKF250" s="3"/>
      <c r="KKG250" s="3"/>
      <c r="KKH250" s="3"/>
      <c r="KKI250" s="3"/>
      <c r="KKJ250" s="3"/>
      <c r="KKK250" s="3"/>
      <c r="KKL250" s="3"/>
      <c r="KKM250" s="3"/>
      <c r="KKN250" s="3"/>
      <c r="KKO250" s="3"/>
      <c r="KKP250" s="3"/>
      <c r="KKQ250" s="3"/>
      <c r="KKR250" s="3"/>
      <c r="KKS250" s="3"/>
      <c r="KKT250" s="3"/>
      <c r="KKU250" s="3"/>
      <c r="KKV250" s="3"/>
      <c r="KKW250" s="3"/>
      <c r="KKX250" s="3"/>
      <c r="KKY250" s="3"/>
      <c r="KKZ250" s="3"/>
      <c r="KLA250" s="3"/>
      <c r="KLB250" s="3"/>
      <c r="KLC250" s="3"/>
      <c r="KLD250" s="3"/>
      <c r="KLE250" s="3"/>
      <c r="KLF250" s="3"/>
      <c r="KLG250" s="3"/>
      <c r="KLH250" s="3"/>
      <c r="KLI250" s="3"/>
      <c r="KLJ250" s="3"/>
      <c r="KLK250" s="3"/>
      <c r="KLL250" s="3"/>
      <c r="KLM250" s="3"/>
      <c r="KLN250" s="3"/>
      <c r="KLO250" s="3"/>
      <c r="KLP250" s="3"/>
      <c r="KLQ250" s="3"/>
      <c r="KLR250" s="3"/>
      <c r="KLS250" s="3"/>
      <c r="KLT250" s="3"/>
      <c r="KLU250" s="3"/>
      <c r="KLV250" s="3"/>
      <c r="KLW250" s="3"/>
      <c r="KLX250" s="3"/>
      <c r="KLY250" s="3"/>
      <c r="KLZ250" s="3"/>
      <c r="KMA250" s="3"/>
      <c r="KMB250" s="3"/>
      <c r="KMC250" s="3"/>
      <c r="KMD250" s="3"/>
      <c r="KME250" s="3"/>
      <c r="KMF250" s="3"/>
      <c r="KMG250" s="3"/>
      <c r="KMH250" s="3"/>
      <c r="KMI250" s="3"/>
      <c r="KMJ250" s="3"/>
      <c r="KMK250" s="3"/>
      <c r="KML250" s="3"/>
      <c r="KMM250" s="3"/>
      <c r="KMN250" s="3"/>
      <c r="KMO250" s="3"/>
      <c r="KMP250" s="3"/>
      <c r="KMQ250" s="3"/>
      <c r="KMR250" s="3"/>
      <c r="KMS250" s="3"/>
      <c r="KMT250" s="3"/>
      <c r="KMU250" s="3"/>
      <c r="KMV250" s="3"/>
      <c r="KMW250" s="3"/>
      <c r="KMX250" s="3"/>
      <c r="KMY250" s="3"/>
      <c r="KMZ250" s="3"/>
      <c r="KNA250" s="3"/>
      <c r="KNB250" s="3"/>
      <c r="KNC250" s="3"/>
      <c r="KND250" s="3"/>
      <c r="KNE250" s="3"/>
      <c r="KNF250" s="3"/>
      <c r="KNG250" s="3"/>
      <c r="KNH250" s="3"/>
      <c r="KNI250" s="3"/>
      <c r="KNJ250" s="3"/>
      <c r="KNK250" s="3"/>
      <c r="KNL250" s="3"/>
      <c r="KNM250" s="3"/>
      <c r="KNN250" s="3"/>
      <c r="KNO250" s="3"/>
      <c r="KNP250" s="3"/>
      <c r="KNQ250" s="3"/>
      <c r="KNR250" s="3"/>
      <c r="KNS250" s="3"/>
      <c r="KNT250" s="3"/>
      <c r="KNU250" s="3"/>
      <c r="KNV250" s="3"/>
      <c r="KNW250" s="3"/>
      <c r="KNX250" s="3"/>
      <c r="KNY250" s="3"/>
      <c r="KNZ250" s="3"/>
      <c r="KOA250" s="3"/>
      <c r="KOB250" s="3"/>
      <c r="KOC250" s="3"/>
      <c r="KOD250" s="3"/>
      <c r="KOE250" s="3"/>
      <c r="KOF250" s="3"/>
      <c r="KOG250" s="3"/>
      <c r="KOH250" s="3"/>
      <c r="KOI250" s="3"/>
      <c r="KOJ250" s="3"/>
      <c r="KOK250" s="3"/>
      <c r="KOL250" s="3"/>
      <c r="KOM250" s="3"/>
      <c r="KON250" s="3"/>
      <c r="KOO250" s="3"/>
      <c r="KOP250" s="3"/>
      <c r="KOQ250" s="3"/>
      <c r="KOR250" s="3"/>
      <c r="KOS250" s="3"/>
      <c r="KOT250" s="3"/>
      <c r="KOU250" s="3"/>
      <c r="KOV250" s="3"/>
      <c r="KOW250" s="3"/>
      <c r="KOX250" s="3"/>
      <c r="KOY250" s="3"/>
      <c r="KOZ250" s="3"/>
      <c r="KPA250" s="3"/>
      <c r="KPB250" s="3"/>
      <c r="KPC250" s="3"/>
      <c r="KPD250" s="3"/>
      <c r="KPE250" s="3"/>
      <c r="KPF250" s="3"/>
      <c r="KPG250" s="3"/>
      <c r="KPH250" s="3"/>
      <c r="KPI250" s="3"/>
      <c r="KPJ250" s="3"/>
      <c r="KPK250" s="3"/>
      <c r="KPL250" s="3"/>
      <c r="KPM250" s="3"/>
      <c r="KPN250" s="3"/>
      <c r="KPO250" s="3"/>
      <c r="KPP250" s="3"/>
      <c r="KPQ250" s="3"/>
      <c r="KPR250" s="3"/>
      <c r="KPS250" s="3"/>
      <c r="KPT250" s="3"/>
      <c r="KPU250" s="3"/>
      <c r="KPV250" s="3"/>
      <c r="KPW250" s="3"/>
      <c r="KPX250" s="3"/>
      <c r="KPY250" s="3"/>
      <c r="KPZ250" s="3"/>
      <c r="KQA250" s="3"/>
      <c r="KQB250" s="3"/>
      <c r="KQC250" s="3"/>
      <c r="KQD250" s="3"/>
      <c r="KQE250" s="3"/>
      <c r="KQF250" s="3"/>
      <c r="KQG250" s="3"/>
      <c r="KQH250" s="3"/>
      <c r="KQI250" s="3"/>
      <c r="KQJ250" s="3"/>
      <c r="KQK250" s="3"/>
      <c r="KQL250" s="3"/>
      <c r="KQM250" s="3"/>
      <c r="KQN250" s="3"/>
      <c r="KQO250" s="3"/>
      <c r="KQP250" s="3"/>
      <c r="KQQ250" s="3"/>
      <c r="KQR250" s="3"/>
      <c r="KQS250" s="3"/>
      <c r="KQT250" s="3"/>
      <c r="KQU250" s="3"/>
      <c r="KQV250" s="3"/>
      <c r="KQW250" s="3"/>
      <c r="KQX250" s="3"/>
      <c r="KQY250" s="3"/>
      <c r="KQZ250" s="3"/>
      <c r="KRA250" s="3"/>
      <c r="KRB250" s="3"/>
      <c r="KRC250" s="3"/>
      <c r="KRD250" s="3"/>
      <c r="KRE250" s="3"/>
      <c r="KRF250" s="3"/>
      <c r="KRG250" s="3"/>
      <c r="KRH250" s="3"/>
      <c r="KRI250" s="3"/>
      <c r="KRJ250" s="3"/>
      <c r="KRK250" s="3"/>
      <c r="KRL250" s="3"/>
      <c r="KRM250" s="3"/>
      <c r="KRN250" s="3"/>
      <c r="KRO250" s="3"/>
      <c r="KRP250" s="3"/>
      <c r="KRQ250" s="3"/>
      <c r="KRR250" s="3"/>
      <c r="KRS250" s="3"/>
      <c r="KRT250" s="3"/>
      <c r="KRU250" s="3"/>
      <c r="KRV250" s="3"/>
      <c r="KRW250" s="3"/>
      <c r="KRX250" s="3"/>
      <c r="KRY250" s="3"/>
      <c r="KRZ250" s="3"/>
      <c r="KSA250" s="3"/>
      <c r="KSB250" s="3"/>
      <c r="KSC250" s="3"/>
      <c r="KSD250" s="3"/>
      <c r="KSE250" s="3"/>
      <c r="KSF250" s="3"/>
      <c r="KSG250" s="3"/>
      <c r="KSH250" s="3"/>
      <c r="KSI250" s="3"/>
      <c r="KSJ250" s="3"/>
      <c r="KSK250" s="3"/>
      <c r="KSL250" s="3"/>
      <c r="KSM250" s="3"/>
      <c r="KSN250" s="3"/>
      <c r="KSO250" s="3"/>
      <c r="KSP250" s="3"/>
      <c r="KSQ250" s="3"/>
      <c r="KSR250" s="3"/>
      <c r="KSS250" s="3"/>
      <c r="KST250" s="3"/>
      <c r="KSU250" s="3"/>
      <c r="KSV250" s="3"/>
      <c r="KSW250" s="3"/>
      <c r="KSX250" s="3"/>
      <c r="KSY250" s="3"/>
      <c r="KSZ250" s="3"/>
      <c r="KTA250" s="3"/>
      <c r="KTB250" s="3"/>
      <c r="KTC250" s="3"/>
      <c r="KTD250" s="3"/>
      <c r="KTE250" s="3"/>
      <c r="KTF250" s="3"/>
      <c r="KTG250" s="3"/>
      <c r="KTH250" s="3"/>
      <c r="KTI250" s="3"/>
      <c r="KTJ250" s="3"/>
      <c r="KTK250" s="3"/>
      <c r="KTL250" s="3"/>
      <c r="KTM250" s="3"/>
      <c r="KTN250" s="3"/>
      <c r="KTO250" s="3"/>
      <c r="KTP250" s="3"/>
      <c r="KTQ250" s="3"/>
      <c r="KTR250" s="3"/>
      <c r="KTS250" s="3"/>
      <c r="KTT250" s="3"/>
      <c r="KTU250" s="3"/>
      <c r="KTV250" s="3"/>
      <c r="KTW250" s="3"/>
      <c r="KTX250" s="3"/>
      <c r="KTY250" s="3"/>
      <c r="KTZ250" s="3"/>
      <c r="KUA250" s="3"/>
      <c r="KUB250" s="3"/>
      <c r="KUC250" s="3"/>
      <c r="KUD250" s="3"/>
      <c r="KUE250" s="3"/>
      <c r="KUF250" s="3"/>
      <c r="KUG250" s="3"/>
      <c r="KUH250" s="3"/>
      <c r="KUI250" s="3"/>
      <c r="KUJ250" s="3"/>
      <c r="KUK250" s="3"/>
      <c r="KUL250" s="3"/>
      <c r="KUM250" s="3"/>
      <c r="KUN250" s="3"/>
      <c r="KUO250" s="3"/>
      <c r="KUP250" s="3"/>
      <c r="KUQ250" s="3"/>
      <c r="KUR250" s="3"/>
      <c r="KUS250" s="3"/>
      <c r="KUT250" s="3"/>
      <c r="KUU250" s="3"/>
      <c r="KUV250" s="3"/>
      <c r="KUW250" s="3"/>
      <c r="KUX250" s="3"/>
      <c r="KUY250" s="3"/>
      <c r="KUZ250" s="3"/>
      <c r="KVA250" s="3"/>
      <c r="KVB250" s="3"/>
      <c r="KVC250" s="3"/>
      <c r="KVD250" s="3"/>
      <c r="KVE250" s="3"/>
      <c r="KVF250" s="3"/>
      <c r="KVG250" s="3"/>
      <c r="KVH250" s="3"/>
      <c r="KVI250" s="3"/>
      <c r="KVJ250" s="3"/>
      <c r="KVK250" s="3"/>
      <c r="KVL250" s="3"/>
      <c r="KVM250" s="3"/>
      <c r="KVN250" s="3"/>
      <c r="KVO250" s="3"/>
      <c r="KVP250" s="3"/>
      <c r="KVQ250" s="3"/>
      <c r="KVR250" s="3"/>
      <c r="KVS250" s="3"/>
      <c r="KVT250" s="3"/>
      <c r="KVU250" s="3"/>
      <c r="KVV250" s="3"/>
      <c r="KVW250" s="3"/>
      <c r="KVX250" s="3"/>
      <c r="KVY250" s="3"/>
      <c r="KVZ250" s="3"/>
      <c r="KWA250" s="3"/>
      <c r="KWB250" s="3"/>
      <c r="KWC250" s="3"/>
      <c r="KWD250" s="3"/>
      <c r="KWE250" s="3"/>
      <c r="KWF250" s="3"/>
      <c r="KWG250" s="3"/>
      <c r="KWH250" s="3"/>
      <c r="KWI250" s="3"/>
      <c r="KWJ250" s="3"/>
      <c r="KWK250" s="3"/>
      <c r="KWL250" s="3"/>
      <c r="KWM250" s="3"/>
      <c r="KWN250" s="3"/>
      <c r="KWO250" s="3"/>
      <c r="KWP250" s="3"/>
      <c r="KWQ250" s="3"/>
      <c r="KWR250" s="3"/>
      <c r="KWS250" s="3"/>
      <c r="KWT250" s="3"/>
      <c r="KWU250" s="3"/>
      <c r="KWV250" s="3"/>
      <c r="KWW250" s="3"/>
      <c r="KWX250" s="3"/>
      <c r="KWY250" s="3"/>
      <c r="KWZ250" s="3"/>
      <c r="KXA250" s="3"/>
      <c r="KXB250" s="3"/>
      <c r="KXC250" s="3"/>
      <c r="KXD250" s="3"/>
      <c r="KXE250" s="3"/>
      <c r="KXF250" s="3"/>
      <c r="KXG250" s="3"/>
      <c r="KXH250" s="3"/>
      <c r="KXI250" s="3"/>
      <c r="KXJ250" s="3"/>
      <c r="KXK250" s="3"/>
      <c r="KXL250" s="3"/>
      <c r="KXM250" s="3"/>
      <c r="KXN250" s="3"/>
      <c r="KXO250" s="3"/>
      <c r="KXP250" s="3"/>
      <c r="KXQ250" s="3"/>
      <c r="KXR250" s="3"/>
      <c r="KXS250" s="3"/>
      <c r="KXT250" s="3"/>
      <c r="KXU250" s="3"/>
      <c r="KXV250" s="3"/>
      <c r="KXW250" s="3"/>
      <c r="KXX250" s="3"/>
      <c r="KXY250" s="3"/>
      <c r="KXZ250" s="3"/>
      <c r="KYA250" s="3"/>
      <c r="KYB250" s="3"/>
      <c r="KYC250" s="3"/>
      <c r="KYD250" s="3"/>
      <c r="KYE250" s="3"/>
      <c r="KYF250" s="3"/>
      <c r="KYG250" s="3"/>
      <c r="KYH250" s="3"/>
      <c r="KYI250" s="3"/>
      <c r="KYJ250" s="3"/>
      <c r="KYK250" s="3"/>
      <c r="KYL250" s="3"/>
      <c r="KYM250" s="3"/>
      <c r="KYN250" s="3"/>
      <c r="KYO250" s="3"/>
      <c r="KYP250" s="3"/>
      <c r="KYQ250" s="3"/>
      <c r="KYR250" s="3"/>
      <c r="KYS250" s="3"/>
      <c r="KYT250" s="3"/>
      <c r="KYU250" s="3"/>
      <c r="KYV250" s="3"/>
      <c r="KYW250" s="3"/>
      <c r="KYX250" s="3"/>
      <c r="KYY250" s="3"/>
      <c r="KYZ250" s="3"/>
      <c r="KZA250" s="3"/>
      <c r="KZB250" s="3"/>
      <c r="KZC250" s="3"/>
      <c r="KZD250" s="3"/>
      <c r="KZE250" s="3"/>
      <c r="KZF250" s="3"/>
      <c r="KZG250" s="3"/>
      <c r="KZH250" s="3"/>
      <c r="KZI250" s="3"/>
      <c r="KZJ250" s="3"/>
      <c r="KZK250" s="3"/>
      <c r="KZL250" s="3"/>
      <c r="KZM250" s="3"/>
      <c r="KZN250" s="3"/>
      <c r="KZO250" s="3"/>
      <c r="KZP250" s="3"/>
      <c r="KZQ250" s="3"/>
      <c r="KZR250" s="3"/>
      <c r="KZS250" s="3"/>
      <c r="KZT250" s="3"/>
      <c r="KZU250" s="3"/>
      <c r="KZV250" s="3"/>
      <c r="KZW250" s="3"/>
      <c r="KZX250" s="3"/>
      <c r="KZY250" s="3"/>
      <c r="KZZ250" s="3"/>
      <c r="LAA250" s="3"/>
      <c r="LAB250" s="3"/>
      <c r="LAC250" s="3"/>
      <c r="LAD250" s="3"/>
      <c r="LAE250" s="3"/>
      <c r="LAF250" s="3"/>
      <c r="LAG250" s="3"/>
      <c r="LAH250" s="3"/>
      <c r="LAI250" s="3"/>
      <c r="LAJ250" s="3"/>
      <c r="LAK250" s="3"/>
      <c r="LAL250" s="3"/>
      <c r="LAM250" s="3"/>
      <c r="LAN250" s="3"/>
      <c r="LAO250" s="3"/>
      <c r="LAP250" s="3"/>
      <c r="LAQ250" s="3"/>
      <c r="LAR250" s="3"/>
      <c r="LAS250" s="3"/>
      <c r="LAT250" s="3"/>
      <c r="LAU250" s="3"/>
      <c r="LAV250" s="3"/>
      <c r="LAW250" s="3"/>
      <c r="LAX250" s="3"/>
      <c r="LAY250" s="3"/>
      <c r="LAZ250" s="3"/>
      <c r="LBA250" s="3"/>
      <c r="LBB250" s="3"/>
      <c r="LBC250" s="3"/>
      <c r="LBD250" s="3"/>
      <c r="LBE250" s="3"/>
      <c r="LBF250" s="3"/>
      <c r="LBG250" s="3"/>
      <c r="LBH250" s="3"/>
      <c r="LBI250" s="3"/>
      <c r="LBJ250" s="3"/>
      <c r="LBK250" s="3"/>
      <c r="LBL250" s="3"/>
      <c r="LBM250" s="3"/>
      <c r="LBN250" s="3"/>
      <c r="LBO250" s="3"/>
      <c r="LBP250" s="3"/>
      <c r="LBQ250" s="3"/>
      <c r="LBR250" s="3"/>
      <c r="LBS250" s="3"/>
      <c r="LBT250" s="3"/>
      <c r="LBU250" s="3"/>
      <c r="LBV250" s="3"/>
      <c r="LBW250" s="3"/>
      <c r="LBX250" s="3"/>
      <c r="LBY250" s="3"/>
      <c r="LBZ250" s="3"/>
      <c r="LCA250" s="3"/>
      <c r="LCB250" s="3"/>
      <c r="LCC250" s="3"/>
      <c r="LCD250" s="3"/>
      <c r="LCE250" s="3"/>
      <c r="LCF250" s="3"/>
      <c r="LCG250" s="3"/>
      <c r="LCH250" s="3"/>
      <c r="LCI250" s="3"/>
      <c r="LCJ250" s="3"/>
      <c r="LCK250" s="3"/>
      <c r="LCL250" s="3"/>
      <c r="LCM250" s="3"/>
      <c r="LCN250" s="3"/>
      <c r="LCO250" s="3"/>
      <c r="LCP250" s="3"/>
      <c r="LCQ250" s="3"/>
      <c r="LCR250" s="3"/>
      <c r="LCS250" s="3"/>
      <c r="LCT250" s="3"/>
      <c r="LCU250" s="3"/>
      <c r="LCV250" s="3"/>
      <c r="LCW250" s="3"/>
      <c r="LCX250" s="3"/>
      <c r="LCY250" s="3"/>
      <c r="LCZ250" s="3"/>
      <c r="LDA250" s="3"/>
      <c r="LDB250" s="3"/>
      <c r="LDC250" s="3"/>
      <c r="LDD250" s="3"/>
      <c r="LDE250" s="3"/>
      <c r="LDF250" s="3"/>
      <c r="LDG250" s="3"/>
      <c r="LDH250" s="3"/>
      <c r="LDI250" s="3"/>
      <c r="LDJ250" s="3"/>
      <c r="LDK250" s="3"/>
      <c r="LDL250" s="3"/>
      <c r="LDM250" s="3"/>
      <c r="LDN250" s="3"/>
      <c r="LDO250" s="3"/>
      <c r="LDP250" s="3"/>
      <c r="LDQ250" s="3"/>
      <c r="LDR250" s="3"/>
      <c r="LDS250" s="3"/>
      <c r="LDT250" s="3"/>
      <c r="LDU250" s="3"/>
      <c r="LDV250" s="3"/>
      <c r="LDW250" s="3"/>
      <c r="LDX250" s="3"/>
      <c r="LDY250" s="3"/>
      <c r="LDZ250" s="3"/>
      <c r="LEA250" s="3"/>
      <c r="LEB250" s="3"/>
      <c r="LEC250" s="3"/>
      <c r="LED250" s="3"/>
      <c r="LEE250" s="3"/>
      <c r="LEF250" s="3"/>
      <c r="LEG250" s="3"/>
      <c r="LEH250" s="3"/>
      <c r="LEI250" s="3"/>
      <c r="LEJ250" s="3"/>
      <c r="LEK250" s="3"/>
      <c r="LEL250" s="3"/>
      <c r="LEM250" s="3"/>
      <c r="LEN250" s="3"/>
      <c r="LEO250" s="3"/>
      <c r="LEP250" s="3"/>
      <c r="LEQ250" s="3"/>
      <c r="LER250" s="3"/>
      <c r="LES250" s="3"/>
      <c r="LET250" s="3"/>
      <c r="LEU250" s="3"/>
      <c r="LEV250" s="3"/>
      <c r="LEW250" s="3"/>
      <c r="LEX250" s="3"/>
      <c r="LEY250" s="3"/>
      <c r="LEZ250" s="3"/>
      <c r="LFA250" s="3"/>
      <c r="LFB250" s="3"/>
      <c r="LFC250" s="3"/>
      <c r="LFD250" s="3"/>
      <c r="LFE250" s="3"/>
      <c r="LFF250" s="3"/>
      <c r="LFG250" s="3"/>
      <c r="LFH250" s="3"/>
      <c r="LFI250" s="3"/>
      <c r="LFJ250" s="3"/>
      <c r="LFK250" s="3"/>
      <c r="LFL250" s="3"/>
      <c r="LFM250" s="3"/>
      <c r="LFN250" s="3"/>
      <c r="LFO250" s="3"/>
      <c r="LFP250" s="3"/>
      <c r="LFQ250" s="3"/>
      <c r="LFR250" s="3"/>
      <c r="LFS250" s="3"/>
      <c r="LFT250" s="3"/>
      <c r="LFU250" s="3"/>
      <c r="LFV250" s="3"/>
      <c r="LFW250" s="3"/>
      <c r="LFX250" s="3"/>
      <c r="LFY250" s="3"/>
      <c r="LFZ250" s="3"/>
      <c r="LGA250" s="3"/>
      <c r="LGB250" s="3"/>
      <c r="LGC250" s="3"/>
      <c r="LGD250" s="3"/>
      <c r="LGE250" s="3"/>
      <c r="LGF250" s="3"/>
      <c r="LGG250" s="3"/>
      <c r="LGH250" s="3"/>
      <c r="LGI250" s="3"/>
      <c r="LGJ250" s="3"/>
      <c r="LGK250" s="3"/>
      <c r="LGL250" s="3"/>
      <c r="LGM250" s="3"/>
      <c r="LGN250" s="3"/>
      <c r="LGO250" s="3"/>
      <c r="LGP250" s="3"/>
      <c r="LGQ250" s="3"/>
      <c r="LGR250" s="3"/>
      <c r="LGS250" s="3"/>
      <c r="LGT250" s="3"/>
      <c r="LGU250" s="3"/>
      <c r="LGV250" s="3"/>
      <c r="LGW250" s="3"/>
      <c r="LGX250" s="3"/>
      <c r="LGY250" s="3"/>
      <c r="LGZ250" s="3"/>
      <c r="LHA250" s="3"/>
      <c r="LHB250" s="3"/>
      <c r="LHC250" s="3"/>
      <c r="LHD250" s="3"/>
      <c r="LHE250" s="3"/>
      <c r="LHF250" s="3"/>
      <c r="LHG250" s="3"/>
      <c r="LHH250" s="3"/>
      <c r="LHI250" s="3"/>
      <c r="LHJ250" s="3"/>
      <c r="LHK250" s="3"/>
      <c r="LHL250" s="3"/>
      <c r="LHM250" s="3"/>
      <c r="LHN250" s="3"/>
      <c r="LHO250" s="3"/>
      <c r="LHP250" s="3"/>
      <c r="LHQ250" s="3"/>
      <c r="LHR250" s="3"/>
      <c r="LHS250" s="3"/>
      <c r="LHT250" s="3"/>
      <c r="LHU250" s="3"/>
      <c r="LHV250" s="3"/>
      <c r="LHW250" s="3"/>
      <c r="LHX250" s="3"/>
      <c r="LHY250" s="3"/>
      <c r="LHZ250" s="3"/>
      <c r="LIA250" s="3"/>
      <c r="LIB250" s="3"/>
      <c r="LIC250" s="3"/>
      <c r="LID250" s="3"/>
      <c r="LIE250" s="3"/>
      <c r="LIF250" s="3"/>
      <c r="LIG250" s="3"/>
      <c r="LIH250" s="3"/>
      <c r="LII250" s="3"/>
      <c r="LIJ250" s="3"/>
      <c r="LIK250" s="3"/>
      <c r="LIL250" s="3"/>
      <c r="LIM250" s="3"/>
      <c r="LIN250" s="3"/>
      <c r="LIO250" s="3"/>
      <c r="LIP250" s="3"/>
      <c r="LIQ250" s="3"/>
      <c r="LIR250" s="3"/>
      <c r="LIS250" s="3"/>
      <c r="LIT250" s="3"/>
      <c r="LIU250" s="3"/>
      <c r="LIV250" s="3"/>
      <c r="LIW250" s="3"/>
      <c r="LIX250" s="3"/>
      <c r="LIY250" s="3"/>
      <c r="LIZ250" s="3"/>
      <c r="LJA250" s="3"/>
      <c r="LJB250" s="3"/>
      <c r="LJC250" s="3"/>
      <c r="LJD250" s="3"/>
      <c r="LJE250" s="3"/>
      <c r="LJF250" s="3"/>
      <c r="LJG250" s="3"/>
      <c r="LJH250" s="3"/>
      <c r="LJI250" s="3"/>
      <c r="LJJ250" s="3"/>
      <c r="LJK250" s="3"/>
      <c r="LJL250" s="3"/>
      <c r="LJM250" s="3"/>
      <c r="LJN250" s="3"/>
      <c r="LJO250" s="3"/>
      <c r="LJP250" s="3"/>
      <c r="LJQ250" s="3"/>
      <c r="LJR250" s="3"/>
      <c r="LJS250" s="3"/>
      <c r="LJT250" s="3"/>
      <c r="LJU250" s="3"/>
      <c r="LJV250" s="3"/>
      <c r="LJW250" s="3"/>
      <c r="LJX250" s="3"/>
      <c r="LJY250" s="3"/>
      <c r="LJZ250" s="3"/>
      <c r="LKA250" s="3"/>
      <c r="LKB250" s="3"/>
      <c r="LKC250" s="3"/>
      <c r="LKD250" s="3"/>
      <c r="LKE250" s="3"/>
      <c r="LKF250" s="3"/>
      <c r="LKG250" s="3"/>
      <c r="LKH250" s="3"/>
      <c r="LKI250" s="3"/>
      <c r="LKJ250" s="3"/>
      <c r="LKK250" s="3"/>
      <c r="LKL250" s="3"/>
      <c r="LKM250" s="3"/>
      <c r="LKN250" s="3"/>
      <c r="LKO250" s="3"/>
      <c r="LKP250" s="3"/>
      <c r="LKQ250" s="3"/>
      <c r="LKR250" s="3"/>
      <c r="LKS250" s="3"/>
      <c r="LKT250" s="3"/>
      <c r="LKU250" s="3"/>
      <c r="LKV250" s="3"/>
      <c r="LKW250" s="3"/>
      <c r="LKX250" s="3"/>
      <c r="LKY250" s="3"/>
      <c r="LKZ250" s="3"/>
      <c r="LLA250" s="3"/>
      <c r="LLB250" s="3"/>
      <c r="LLC250" s="3"/>
      <c r="LLD250" s="3"/>
      <c r="LLE250" s="3"/>
      <c r="LLF250" s="3"/>
      <c r="LLG250" s="3"/>
      <c r="LLH250" s="3"/>
      <c r="LLI250" s="3"/>
      <c r="LLJ250" s="3"/>
      <c r="LLK250" s="3"/>
      <c r="LLL250" s="3"/>
      <c r="LLM250" s="3"/>
      <c r="LLN250" s="3"/>
      <c r="LLO250" s="3"/>
      <c r="LLP250" s="3"/>
      <c r="LLQ250" s="3"/>
      <c r="LLR250" s="3"/>
      <c r="LLS250" s="3"/>
      <c r="LLT250" s="3"/>
      <c r="LLU250" s="3"/>
      <c r="LLV250" s="3"/>
      <c r="LLW250" s="3"/>
      <c r="LLX250" s="3"/>
      <c r="LLY250" s="3"/>
      <c r="LLZ250" s="3"/>
      <c r="LMA250" s="3"/>
      <c r="LMB250" s="3"/>
      <c r="LMC250" s="3"/>
      <c r="LMD250" s="3"/>
      <c r="LME250" s="3"/>
      <c r="LMF250" s="3"/>
      <c r="LMG250" s="3"/>
      <c r="LMH250" s="3"/>
      <c r="LMI250" s="3"/>
      <c r="LMJ250" s="3"/>
      <c r="LMK250" s="3"/>
      <c r="LML250" s="3"/>
      <c r="LMM250" s="3"/>
      <c r="LMN250" s="3"/>
      <c r="LMO250" s="3"/>
      <c r="LMP250" s="3"/>
      <c r="LMQ250" s="3"/>
      <c r="LMR250" s="3"/>
      <c r="LMS250" s="3"/>
      <c r="LMT250" s="3"/>
      <c r="LMU250" s="3"/>
      <c r="LMV250" s="3"/>
      <c r="LMW250" s="3"/>
      <c r="LMX250" s="3"/>
      <c r="LMY250" s="3"/>
      <c r="LMZ250" s="3"/>
      <c r="LNA250" s="3"/>
      <c r="LNB250" s="3"/>
      <c r="LNC250" s="3"/>
      <c r="LND250" s="3"/>
      <c r="LNE250" s="3"/>
      <c r="LNF250" s="3"/>
      <c r="LNG250" s="3"/>
      <c r="LNH250" s="3"/>
      <c r="LNI250" s="3"/>
      <c r="LNJ250" s="3"/>
      <c r="LNK250" s="3"/>
      <c r="LNL250" s="3"/>
      <c r="LNM250" s="3"/>
      <c r="LNN250" s="3"/>
      <c r="LNO250" s="3"/>
      <c r="LNP250" s="3"/>
      <c r="LNQ250" s="3"/>
      <c r="LNR250" s="3"/>
      <c r="LNS250" s="3"/>
      <c r="LNT250" s="3"/>
      <c r="LNU250" s="3"/>
      <c r="LNV250" s="3"/>
      <c r="LNW250" s="3"/>
      <c r="LNX250" s="3"/>
      <c r="LNY250" s="3"/>
      <c r="LNZ250" s="3"/>
      <c r="LOA250" s="3"/>
      <c r="LOB250" s="3"/>
      <c r="LOC250" s="3"/>
      <c r="LOD250" s="3"/>
      <c r="LOE250" s="3"/>
      <c r="LOF250" s="3"/>
      <c r="LOG250" s="3"/>
      <c r="LOH250" s="3"/>
      <c r="LOI250" s="3"/>
      <c r="LOJ250" s="3"/>
      <c r="LOK250" s="3"/>
      <c r="LOL250" s="3"/>
      <c r="LOM250" s="3"/>
      <c r="LON250" s="3"/>
      <c r="LOO250" s="3"/>
      <c r="LOP250" s="3"/>
      <c r="LOQ250" s="3"/>
      <c r="LOR250" s="3"/>
      <c r="LOS250" s="3"/>
      <c r="LOT250" s="3"/>
      <c r="LOU250" s="3"/>
      <c r="LOV250" s="3"/>
      <c r="LOW250" s="3"/>
      <c r="LOX250" s="3"/>
      <c r="LOY250" s="3"/>
      <c r="LOZ250" s="3"/>
      <c r="LPA250" s="3"/>
      <c r="LPB250" s="3"/>
      <c r="LPC250" s="3"/>
      <c r="LPD250" s="3"/>
      <c r="LPE250" s="3"/>
      <c r="LPF250" s="3"/>
      <c r="LPG250" s="3"/>
      <c r="LPH250" s="3"/>
      <c r="LPI250" s="3"/>
      <c r="LPJ250" s="3"/>
      <c r="LPK250" s="3"/>
      <c r="LPL250" s="3"/>
      <c r="LPM250" s="3"/>
      <c r="LPN250" s="3"/>
      <c r="LPO250" s="3"/>
      <c r="LPP250" s="3"/>
      <c r="LPQ250" s="3"/>
      <c r="LPR250" s="3"/>
      <c r="LPS250" s="3"/>
      <c r="LPT250" s="3"/>
      <c r="LPU250" s="3"/>
      <c r="LPV250" s="3"/>
      <c r="LPW250" s="3"/>
      <c r="LPX250" s="3"/>
      <c r="LPY250" s="3"/>
      <c r="LPZ250" s="3"/>
      <c r="LQA250" s="3"/>
      <c r="LQB250" s="3"/>
      <c r="LQC250" s="3"/>
      <c r="LQD250" s="3"/>
      <c r="LQE250" s="3"/>
      <c r="LQF250" s="3"/>
      <c r="LQG250" s="3"/>
      <c r="LQH250" s="3"/>
      <c r="LQI250" s="3"/>
      <c r="LQJ250" s="3"/>
      <c r="LQK250" s="3"/>
      <c r="LQL250" s="3"/>
      <c r="LQM250" s="3"/>
      <c r="LQN250" s="3"/>
      <c r="LQO250" s="3"/>
      <c r="LQP250" s="3"/>
      <c r="LQQ250" s="3"/>
      <c r="LQR250" s="3"/>
      <c r="LQS250" s="3"/>
      <c r="LQT250" s="3"/>
      <c r="LQU250" s="3"/>
      <c r="LQV250" s="3"/>
      <c r="LQW250" s="3"/>
      <c r="LQX250" s="3"/>
      <c r="LQY250" s="3"/>
      <c r="LQZ250" s="3"/>
      <c r="LRA250" s="3"/>
      <c r="LRB250" s="3"/>
      <c r="LRC250" s="3"/>
      <c r="LRD250" s="3"/>
      <c r="LRE250" s="3"/>
      <c r="LRF250" s="3"/>
      <c r="LRG250" s="3"/>
      <c r="LRH250" s="3"/>
      <c r="LRI250" s="3"/>
      <c r="LRJ250" s="3"/>
      <c r="LRK250" s="3"/>
      <c r="LRL250" s="3"/>
      <c r="LRM250" s="3"/>
      <c r="LRN250" s="3"/>
      <c r="LRO250" s="3"/>
      <c r="LRP250" s="3"/>
      <c r="LRQ250" s="3"/>
      <c r="LRR250" s="3"/>
      <c r="LRS250" s="3"/>
      <c r="LRT250" s="3"/>
      <c r="LRU250" s="3"/>
      <c r="LRV250" s="3"/>
      <c r="LRW250" s="3"/>
      <c r="LRX250" s="3"/>
      <c r="LRY250" s="3"/>
      <c r="LRZ250" s="3"/>
      <c r="LSA250" s="3"/>
      <c r="LSB250" s="3"/>
      <c r="LSC250" s="3"/>
      <c r="LSD250" s="3"/>
      <c r="LSE250" s="3"/>
      <c r="LSF250" s="3"/>
      <c r="LSG250" s="3"/>
      <c r="LSH250" s="3"/>
      <c r="LSI250" s="3"/>
      <c r="LSJ250" s="3"/>
      <c r="LSK250" s="3"/>
      <c r="LSL250" s="3"/>
      <c r="LSM250" s="3"/>
      <c r="LSN250" s="3"/>
      <c r="LSO250" s="3"/>
      <c r="LSP250" s="3"/>
      <c r="LSQ250" s="3"/>
      <c r="LSR250" s="3"/>
      <c r="LSS250" s="3"/>
      <c r="LST250" s="3"/>
      <c r="LSU250" s="3"/>
      <c r="LSV250" s="3"/>
      <c r="LSW250" s="3"/>
      <c r="LSX250" s="3"/>
      <c r="LSY250" s="3"/>
      <c r="LSZ250" s="3"/>
      <c r="LTA250" s="3"/>
      <c r="LTB250" s="3"/>
      <c r="LTC250" s="3"/>
      <c r="LTD250" s="3"/>
      <c r="LTE250" s="3"/>
      <c r="LTF250" s="3"/>
      <c r="LTG250" s="3"/>
      <c r="LTH250" s="3"/>
      <c r="LTI250" s="3"/>
      <c r="LTJ250" s="3"/>
      <c r="LTK250" s="3"/>
      <c r="LTL250" s="3"/>
      <c r="LTM250" s="3"/>
      <c r="LTN250" s="3"/>
      <c r="LTO250" s="3"/>
      <c r="LTP250" s="3"/>
      <c r="LTQ250" s="3"/>
      <c r="LTR250" s="3"/>
      <c r="LTS250" s="3"/>
      <c r="LTT250" s="3"/>
      <c r="LTU250" s="3"/>
      <c r="LTV250" s="3"/>
      <c r="LTW250" s="3"/>
      <c r="LTX250" s="3"/>
      <c r="LTY250" s="3"/>
      <c r="LTZ250" s="3"/>
      <c r="LUA250" s="3"/>
      <c r="LUB250" s="3"/>
      <c r="LUC250" s="3"/>
      <c r="LUD250" s="3"/>
      <c r="LUE250" s="3"/>
      <c r="LUF250" s="3"/>
      <c r="LUG250" s="3"/>
      <c r="LUH250" s="3"/>
      <c r="LUI250" s="3"/>
      <c r="LUJ250" s="3"/>
      <c r="LUK250" s="3"/>
      <c r="LUL250" s="3"/>
      <c r="LUM250" s="3"/>
      <c r="LUN250" s="3"/>
      <c r="LUO250" s="3"/>
      <c r="LUP250" s="3"/>
      <c r="LUQ250" s="3"/>
      <c r="LUR250" s="3"/>
      <c r="LUS250" s="3"/>
      <c r="LUT250" s="3"/>
      <c r="LUU250" s="3"/>
      <c r="LUV250" s="3"/>
      <c r="LUW250" s="3"/>
      <c r="LUX250" s="3"/>
      <c r="LUY250" s="3"/>
      <c r="LUZ250" s="3"/>
      <c r="LVA250" s="3"/>
      <c r="LVB250" s="3"/>
      <c r="LVC250" s="3"/>
      <c r="LVD250" s="3"/>
      <c r="LVE250" s="3"/>
      <c r="LVF250" s="3"/>
      <c r="LVG250" s="3"/>
      <c r="LVH250" s="3"/>
      <c r="LVI250" s="3"/>
      <c r="LVJ250" s="3"/>
      <c r="LVK250" s="3"/>
      <c r="LVL250" s="3"/>
      <c r="LVM250" s="3"/>
      <c r="LVN250" s="3"/>
      <c r="LVO250" s="3"/>
      <c r="LVP250" s="3"/>
      <c r="LVQ250" s="3"/>
      <c r="LVR250" s="3"/>
      <c r="LVS250" s="3"/>
      <c r="LVT250" s="3"/>
      <c r="LVU250" s="3"/>
      <c r="LVV250" s="3"/>
      <c r="LVW250" s="3"/>
      <c r="LVX250" s="3"/>
      <c r="LVY250" s="3"/>
      <c r="LVZ250" s="3"/>
      <c r="LWA250" s="3"/>
      <c r="LWB250" s="3"/>
      <c r="LWC250" s="3"/>
      <c r="LWD250" s="3"/>
      <c r="LWE250" s="3"/>
      <c r="LWF250" s="3"/>
      <c r="LWG250" s="3"/>
      <c r="LWH250" s="3"/>
      <c r="LWI250" s="3"/>
      <c r="LWJ250" s="3"/>
      <c r="LWK250" s="3"/>
      <c r="LWL250" s="3"/>
      <c r="LWM250" s="3"/>
      <c r="LWN250" s="3"/>
      <c r="LWO250" s="3"/>
      <c r="LWP250" s="3"/>
      <c r="LWQ250" s="3"/>
      <c r="LWR250" s="3"/>
      <c r="LWS250" s="3"/>
      <c r="LWT250" s="3"/>
      <c r="LWU250" s="3"/>
      <c r="LWV250" s="3"/>
      <c r="LWW250" s="3"/>
      <c r="LWX250" s="3"/>
      <c r="LWY250" s="3"/>
      <c r="LWZ250" s="3"/>
      <c r="LXA250" s="3"/>
      <c r="LXB250" s="3"/>
      <c r="LXC250" s="3"/>
      <c r="LXD250" s="3"/>
      <c r="LXE250" s="3"/>
      <c r="LXF250" s="3"/>
      <c r="LXG250" s="3"/>
      <c r="LXH250" s="3"/>
      <c r="LXI250" s="3"/>
      <c r="LXJ250" s="3"/>
      <c r="LXK250" s="3"/>
      <c r="LXL250" s="3"/>
      <c r="LXM250" s="3"/>
      <c r="LXN250" s="3"/>
      <c r="LXO250" s="3"/>
      <c r="LXP250" s="3"/>
      <c r="LXQ250" s="3"/>
      <c r="LXR250" s="3"/>
      <c r="LXS250" s="3"/>
      <c r="LXT250" s="3"/>
      <c r="LXU250" s="3"/>
      <c r="LXV250" s="3"/>
      <c r="LXW250" s="3"/>
      <c r="LXX250" s="3"/>
      <c r="LXY250" s="3"/>
      <c r="LXZ250" s="3"/>
      <c r="LYA250" s="3"/>
      <c r="LYB250" s="3"/>
      <c r="LYC250" s="3"/>
      <c r="LYD250" s="3"/>
      <c r="LYE250" s="3"/>
      <c r="LYF250" s="3"/>
      <c r="LYG250" s="3"/>
      <c r="LYH250" s="3"/>
      <c r="LYI250" s="3"/>
      <c r="LYJ250" s="3"/>
      <c r="LYK250" s="3"/>
      <c r="LYL250" s="3"/>
      <c r="LYM250" s="3"/>
      <c r="LYN250" s="3"/>
      <c r="LYO250" s="3"/>
      <c r="LYP250" s="3"/>
      <c r="LYQ250" s="3"/>
      <c r="LYR250" s="3"/>
      <c r="LYS250" s="3"/>
      <c r="LYT250" s="3"/>
      <c r="LYU250" s="3"/>
      <c r="LYV250" s="3"/>
      <c r="LYW250" s="3"/>
      <c r="LYX250" s="3"/>
      <c r="LYY250" s="3"/>
      <c r="LYZ250" s="3"/>
      <c r="LZA250" s="3"/>
      <c r="LZB250" s="3"/>
      <c r="LZC250" s="3"/>
      <c r="LZD250" s="3"/>
      <c r="LZE250" s="3"/>
      <c r="LZF250" s="3"/>
      <c r="LZG250" s="3"/>
      <c r="LZH250" s="3"/>
      <c r="LZI250" s="3"/>
      <c r="LZJ250" s="3"/>
      <c r="LZK250" s="3"/>
      <c r="LZL250" s="3"/>
      <c r="LZM250" s="3"/>
      <c r="LZN250" s="3"/>
      <c r="LZO250" s="3"/>
      <c r="LZP250" s="3"/>
      <c r="LZQ250" s="3"/>
      <c r="LZR250" s="3"/>
      <c r="LZS250" s="3"/>
      <c r="LZT250" s="3"/>
      <c r="LZU250" s="3"/>
      <c r="LZV250" s="3"/>
      <c r="LZW250" s="3"/>
      <c r="LZX250" s="3"/>
      <c r="LZY250" s="3"/>
      <c r="LZZ250" s="3"/>
      <c r="MAA250" s="3"/>
      <c r="MAB250" s="3"/>
      <c r="MAC250" s="3"/>
      <c r="MAD250" s="3"/>
      <c r="MAE250" s="3"/>
      <c r="MAF250" s="3"/>
      <c r="MAG250" s="3"/>
      <c r="MAH250" s="3"/>
      <c r="MAI250" s="3"/>
      <c r="MAJ250" s="3"/>
      <c r="MAK250" s="3"/>
      <c r="MAL250" s="3"/>
      <c r="MAM250" s="3"/>
      <c r="MAN250" s="3"/>
      <c r="MAO250" s="3"/>
      <c r="MAP250" s="3"/>
      <c r="MAQ250" s="3"/>
      <c r="MAR250" s="3"/>
      <c r="MAS250" s="3"/>
      <c r="MAT250" s="3"/>
      <c r="MAU250" s="3"/>
      <c r="MAV250" s="3"/>
      <c r="MAW250" s="3"/>
      <c r="MAX250" s="3"/>
      <c r="MAY250" s="3"/>
      <c r="MAZ250" s="3"/>
      <c r="MBA250" s="3"/>
      <c r="MBB250" s="3"/>
      <c r="MBC250" s="3"/>
      <c r="MBD250" s="3"/>
      <c r="MBE250" s="3"/>
      <c r="MBF250" s="3"/>
      <c r="MBG250" s="3"/>
      <c r="MBH250" s="3"/>
      <c r="MBI250" s="3"/>
      <c r="MBJ250" s="3"/>
      <c r="MBK250" s="3"/>
      <c r="MBL250" s="3"/>
      <c r="MBM250" s="3"/>
      <c r="MBN250" s="3"/>
      <c r="MBO250" s="3"/>
      <c r="MBP250" s="3"/>
      <c r="MBQ250" s="3"/>
      <c r="MBR250" s="3"/>
      <c r="MBS250" s="3"/>
      <c r="MBT250" s="3"/>
      <c r="MBU250" s="3"/>
      <c r="MBV250" s="3"/>
      <c r="MBW250" s="3"/>
      <c r="MBX250" s="3"/>
      <c r="MBY250" s="3"/>
      <c r="MBZ250" s="3"/>
      <c r="MCA250" s="3"/>
      <c r="MCB250" s="3"/>
      <c r="MCC250" s="3"/>
      <c r="MCD250" s="3"/>
      <c r="MCE250" s="3"/>
      <c r="MCF250" s="3"/>
      <c r="MCG250" s="3"/>
      <c r="MCH250" s="3"/>
      <c r="MCI250" s="3"/>
      <c r="MCJ250" s="3"/>
      <c r="MCK250" s="3"/>
      <c r="MCL250" s="3"/>
      <c r="MCM250" s="3"/>
      <c r="MCN250" s="3"/>
      <c r="MCO250" s="3"/>
      <c r="MCP250" s="3"/>
      <c r="MCQ250" s="3"/>
      <c r="MCR250" s="3"/>
      <c r="MCS250" s="3"/>
      <c r="MCT250" s="3"/>
      <c r="MCU250" s="3"/>
      <c r="MCV250" s="3"/>
      <c r="MCW250" s="3"/>
      <c r="MCX250" s="3"/>
      <c r="MCY250" s="3"/>
      <c r="MCZ250" s="3"/>
      <c r="MDA250" s="3"/>
      <c r="MDB250" s="3"/>
      <c r="MDC250" s="3"/>
      <c r="MDD250" s="3"/>
      <c r="MDE250" s="3"/>
      <c r="MDF250" s="3"/>
      <c r="MDG250" s="3"/>
      <c r="MDH250" s="3"/>
      <c r="MDI250" s="3"/>
      <c r="MDJ250" s="3"/>
      <c r="MDK250" s="3"/>
      <c r="MDL250" s="3"/>
      <c r="MDM250" s="3"/>
      <c r="MDN250" s="3"/>
      <c r="MDO250" s="3"/>
      <c r="MDP250" s="3"/>
      <c r="MDQ250" s="3"/>
      <c r="MDR250" s="3"/>
      <c r="MDS250" s="3"/>
      <c r="MDT250" s="3"/>
      <c r="MDU250" s="3"/>
      <c r="MDV250" s="3"/>
      <c r="MDW250" s="3"/>
      <c r="MDX250" s="3"/>
      <c r="MDY250" s="3"/>
      <c r="MDZ250" s="3"/>
      <c r="MEA250" s="3"/>
      <c r="MEB250" s="3"/>
      <c r="MEC250" s="3"/>
      <c r="MED250" s="3"/>
      <c r="MEE250" s="3"/>
      <c r="MEF250" s="3"/>
      <c r="MEG250" s="3"/>
      <c r="MEH250" s="3"/>
      <c r="MEI250" s="3"/>
      <c r="MEJ250" s="3"/>
      <c r="MEK250" s="3"/>
      <c r="MEL250" s="3"/>
      <c r="MEM250" s="3"/>
      <c r="MEN250" s="3"/>
      <c r="MEO250" s="3"/>
      <c r="MEP250" s="3"/>
      <c r="MEQ250" s="3"/>
      <c r="MER250" s="3"/>
      <c r="MES250" s="3"/>
      <c r="MET250" s="3"/>
      <c r="MEU250" s="3"/>
      <c r="MEV250" s="3"/>
      <c r="MEW250" s="3"/>
      <c r="MEX250" s="3"/>
      <c r="MEY250" s="3"/>
      <c r="MEZ250" s="3"/>
      <c r="MFA250" s="3"/>
      <c r="MFB250" s="3"/>
      <c r="MFC250" s="3"/>
      <c r="MFD250" s="3"/>
      <c r="MFE250" s="3"/>
      <c r="MFF250" s="3"/>
      <c r="MFG250" s="3"/>
      <c r="MFH250" s="3"/>
      <c r="MFI250" s="3"/>
      <c r="MFJ250" s="3"/>
      <c r="MFK250" s="3"/>
      <c r="MFL250" s="3"/>
      <c r="MFM250" s="3"/>
      <c r="MFN250" s="3"/>
      <c r="MFO250" s="3"/>
      <c r="MFP250" s="3"/>
      <c r="MFQ250" s="3"/>
      <c r="MFR250" s="3"/>
      <c r="MFS250" s="3"/>
      <c r="MFT250" s="3"/>
      <c r="MFU250" s="3"/>
      <c r="MFV250" s="3"/>
      <c r="MFW250" s="3"/>
      <c r="MFX250" s="3"/>
      <c r="MFY250" s="3"/>
      <c r="MFZ250" s="3"/>
      <c r="MGA250" s="3"/>
      <c r="MGB250" s="3"/>
      <c r="MGC250" s="3"/>
      <c r="MGD250" s="3"/>
      <c r="MGE250" s="3"/>
      <c r="MGF250" s="3"/>
      <c r="MGG250" s="3"/>
      <c r="MGH250" s="3"/>
      <c r="MGI250" s="3"/>
      <c r="MGJ250" s="3"/>
      <c r="MGK250" s="3"/>
      <c r="MGL250" s="3"/>
      <c r="MGM250" s="3"/>
      <c r="MGN250" s="3"/>
      <c r="MGO250" s="3"/>
      <c r="MGP250" s="3"/>
      <c r="MGQ250" s="3"/>
      <c r="MGR250" s="3"/>
      <c r="MGS250" s="3"/>
      <c r="MGT250" s="3"/>
      <c r="MGU250" s="3"/>
      <c r="MGV250" s="3"/>
      <c r="MGW250" s="3"/>
      <c r="MGX250" s="3"/>
      <c r="MGY250" s="3"/>
      <c r="MGZ250" s="3"/>
      <c r="MHA250" s="3"/>
      <c r="MHB250" s="3"/>
      <c r="MHC250" s="3"/>
      <c r="MHD250" s="3"/>
      <c r="MHE250" s="3"/>
      <c r="MHF250" s="3"/>
      <c r="MHG250" s="3"/>
      <c r="MHH250" s="3"/>
      <c r="MHI250" s="3"/>
      <c r="MHJ250" s="3"/>
      <c r="MHK250" s="3"/>
      <c r="MHL250" s="3"/>
      <c r="MHM250" s="3"/>
      <c r="MHN250" s="3"/>
      <c r="MHO250" s="3"/>
      <c r="MHP250" s="3"/>
      <c r="MHQ250" s="3"/>
      <c r="MHR250" s="3"/>
      <c r="MHS250" s="3"/>
      <c r="MHT250" s="3"/>
      <c r="MHU250" s="3"/>
      <c r="MHV250" s="3"/>
      <c r="MHW250" s="3"/>
      <c r="MHX250" s="3"/>
      <c r="MHY250" s="3"/>
      <c r="MHZ250" s="3"/>
      <c r="MIA250" s="3"/>
      <c r="MIB250" s="3"/>
      <c r="MIC250" s="3"/>
      <c r="MID250" s="3"/>
      <c r="MIE250" s="3"/>
      <c r="MIF250" s="3"/>
      <c r="MIG250" s="3"/>
      <c r="MIH250" s="3"/>
      <c r="MII250" s="3"/>
      <c r="MIJ250" s="3"/>
      <c r="MIK250" s="3"/>
      <c r="MIL250" s="3"/>
      <c r="MIM250" s="3"/>
      <c r="MIN250" s="3"/>
      <c r="MIO250" s="3"/>
      <c r="MIP250" s="3"/>
      <c r="MIQ250" s="3"/>
      <c r="MIR250" s="3"/>
      <c r="MIS250" s="3"/>
      <c r="MIT250" s="3"/>
      <c r="MIU250" s="3"/>
      <c r="MIV250" s="3"/>
      <c r="MIW250" s="3"/>
      <c r="MIX250" s="3"/>
      <c r="MIY250" s="3"/>
      <c r="MIZ250" s="3"/>
      <c r="MJA250" s="3"/>
      <c r="MJB250" s="3"/>
      <c r="MJC250" s="3"/>
      <c r="MJD250" s="3"/>
      <c r="MJE250" s="3"/>
      <c r="MJF250" s="3"/>
      <c r="MJG250" s="3"/>
      <c r="MJH250" s="3"/>
      <c r="MJI250" s="3"/>
      <c r="MJJ250" s="3"/>
      <c r="MJK250" s="3"/>
      <c r="MJL250" s="3"/>
      <c r="MJM250" s="3"/>
      <c r="MJN250" s="3"/>
      <c r="MJO250" s="3"/>
      <c r="MJP250" s="3"/>
      <c r="MJQ250" s="3"/>
      <c r="MJR250" s="3"/>
      <c r="MJS250" s="3"/>
      <c r="MJT250" s="3"/>
      <c r="MJU250" s="3"/>
      <c r="MJV250" s="3"/>
      <c r="MJW250" s="3"/>
      <c r="MJX250" s="3"/>
      <c r="MJY250" s="3"/>
      <c r="MJZ250" s="3"/>
      <c r="MKA250" s="3"/>
      <c r="MKB250" s="3"/>
      <c r="MKC250" s="3"/>
      <c r="MKD250" s="3"/>
      <c r="MKE250" s="3"/>
      <c r="MKF250" s="3"/>
      <c r="MKG250" s="3"/>
      <c r="MKH250" s="3"/>
      <c r="MKI250" s="3"/>
      <c r="MKJ250" s="3"/>
      <c r="MKK250" s="3"/>
      <c r="MKL250" s="3"/>
      <c r="MKM250" s="3"/>
      <c r="MKN250" s="3"/>
      <c r="MKO250" s="3"/>
      <c r="MKP250" s="3"/>
      <c r="MKQ250" s="3"/>
      <c r="MKR250" s="3"/>
      <c r="MKS250" s="3"/>
      <c r="MKT250" s="3"/>
      <c r="MKU250" s="3"/>
      <c r="MKV250" s="3"/>
      <c r="MKW250" s="3"/>
      <c r="MKX250" s="3"/>
      <c r="MKY250" s="3"/>
      <c r="MKZ250" s="3"/>
      <c r="MLA250" s="3"/>
      <c r="MLB250" s="3"/>
      <c r="MLC250" s="3"/>
      <c r="MLD250" s="3"/>
      <c r="MLE250" s="3"/>
      <c r="MLF250" s="3"/>
      <c r="MLG250" s="3"/>
      <c r="MLH250" s="3"/>
      <c r="MLI250" s="3"/>
      <c r="MLJ250" s="3"/>
      <c r="MLK250" s="3"/>
      <c r="MLL250" s="3"/>
      <c r="MLM250" s="3"/>
      <c r="MLN250" s="3"/>
      <c r="MLO250" s="3"/>
      <c r="MLP250" s="3"/>
      <c r="MLQ250" s="3"/>
      <c r="MLR250" s="3"/>
      <c r="MLS250" s="3"/>
      <c r="MLT250" s="3"/>
      <c r="MLU250" s="3"/>
      <c r="MLV250" s="3"/>
      <c r="MLW250" s="3"/>
      <c r="MLX250" s="3"/>
      <c r="MLY250" s="3"/>
      <c r="MLZ250" s="3"/>
      <c r="MMA250" s="3"/>
      <c r="MMB250" s="3"/>
      <c r="MMC250" s="3"/>
      <c r="MMD250" s="3"/>
      <c r="MME250" s="3"/>
      <c r="MMF250" s="3"/>
      <c r="MMG250" s="3"/>
      <c r="MMH250" s="3"/>
      <c r="MMI250" s="3"/>
      <c r="MMJ250" s="3"/>
      <c r="MMK250" s="3"/>
      <c r="MML250" s="3"/>
      <c r="MMM250" s="3"/>
      <c r="MMN250" s="3"/>
      <c r="MMO250" s="3"/>
      <c r="MMP250" s="3"/>
      <c r="MMQ250" s="3"/>
      <c r="MMR250" s="3"/>
      <c r="MMS250" s="3"/>
      <c r="MMT250" s="3"/>
      <c r="MMU250" s="3"/>
      <c r="MMV250" s="3"/>
      <c r="MMW250" s="3"/>
      <c r="MMX250" s="3"/>
      <c r="MMY250" s="3"/>
      <c r="MMZ250" s="3"/>
      <c r="MNA250" s="3"/>
      <c r="MNB250" s="3"/>
      <c r="MNC250" s="3"/>
      <c r="MND250" s="3"/>
      <c r="MNE250" s="3"/>
      <c r="MNF250" s="3"/>
      <c r="MNG250" s="3"/>
      <c r="MNH250" s="3"/>
      <c r="MNI250" s="3"/>
      <c r="MNJ250" s="3"/>
      <c r="MNK250" s="3"/>
      <c r="MNL250" s="3"/>
      <c r="MNM250" s="3"/>
      <c r="MNN250" s="3"/>
      <c r="MNO250" s="3"/>
      <c r="MNP250" s="3"/>
      <c r="MNQ250" s="3"/>
      <c r="MNR250" s="3"/>
      <c r="MNS250" s="3"/>
      <c r="MNT250" s="3"/>
      <c r="MNU250" s="3"/>
      <c r="MNV250" s="3"/>
      <c r="MNW250" s="3"/>
      <c r="MNX250" s="3"/>
      <c r="MNY250" s="3"/>
      <c r="MNZ250" s="3"/>
      <c r="MOA250" s="3"/>
      <c r="MOB250" s="3"/>
      <c r="MOC250" s="3"/>
      <c r="MOD250" s="3"/>
      <c r="MOE250" s="3"/>
      <c r="MOF250" s="3"/>
      <c r="MOG250" s="3"/>
      <c r="MOH250" s="3"/>
      <c r="MOI250" s="3"/>
      <c r="MOJ250" s="3"/>
      <c r="MOK250" s="3"/>
      <c r="MOL250" s="3"/>
      <c r="MOM250" s="3"/>
      <c r="MON250" s="3"/>
      <c r="MOO250" s="3"/>
      <c r="MOP250" s="3"/>
      <c r="MOQ250" s="3"/>
      <c r="MOR250" s="3"/>
      <c r="MOS250" s="3"/>
      <c r="MOT250" s="3"/>
      <c r="MOU250" s="3"/>
      <c r="MOV250" s="3"/>
      <c r="MOW250" s="3"/>
      <c r="MOX250" s="3"/>
      <c r="MOY250" s="3"/>
      <c r="MOZ250" s="3"/>
      <c r="MPA250" s="3"/>
      <c r="MPB250" s="3"/>
      <c r="MPC250" s="3"/>
      <c r="MPD250" s="3"/>
      <c r="MPE250" s="3"/>
      <c r="MPF250" s="3"/>
      <c r="MPG250" s="3"/>
      <c r="MPH250" s="3"/>
      <c r="MPI250" s="3"/>
      <c r="MPJ250" s="3"/>
      <c r="MPK250" s="3"/>
      <c r="MPL250" s="3"/>
      <c r="MPM250" s="3"/>
      <c r="MPN250" s="3"/>
      <c r="MPO250" s="3"/>
      <c r="MPP250" s="3"/>
      <c r="MPQ250" s="3"/>
      <c r="MPR250" s="3"/>
      <c r="MPS250" s="3"/>
      <c r="MPT250" s="3"/>
      <c r="MPU250" s="3"/>
      <c r="MPV250" s="3"/>
      <c r="MPW250" s="3"/>
      <c r="MPX250" s="3"/>
      <c r="MPY250" s="3"/>
      <c r="MPZ250" s="3"/>
      <c r="MQA250" s="3"/>
      <c r="MQB250" s="3"/>
      <c r="MQC250" s="3"/>
      <c r="MQD250" s="3"/>
      <c r="MQE250" s="3"/>
      <c r="MQF250" s="3"/>
      <c r="MQG250" s="3"/>
      <c r="MQH250" s="3"/>
      <c r="MQI250" s="3"/>
      <c r="MQJ250" s="3"/>
      <c r="MQK250" s="3"/>
      <c r="MQL250" s="3"/>
      <c r="MQM250" s="3"/>
      <c r="MQN250" s="3"/>
      <c r="MQO250" s="3"/>
      <c r="MQP250" s="3"/>
      <c r="MQQ250" s="3"/>
      <c r="MQR250" s="3"/>
      <c r="MQS250" s="3"/>
      <c r="MQT250" s="3"/>
      <c r="MQU250" s="3"/>
      <c r="MQV250" s="3"/>
      <c r="MQW250" s="3"/>
      <c r="MQX250" s="3"/>
      <c r="MQY250" s="3"/>
      <c r="MQZ250" s="3"/>
      <c r="MRA250" s="3"/>
      <c r="MRB250" s="3"/>
      <c r="MRC250" s="3"/>
      <c r="MRD250" s="3"/>
      <c r="MRE250" s="3"/>
      <c r="MRF250" s="3"/>
      <c r="MRG250" s="3"/>
      <c r="MRH250" s="3"/>
      <c r="MRI250" s="3"/>
      <c r="MRJ250" s="3"/>
      <c r="MRK250" s="3"/>
      <c r="MRL250" s="3"/>
      <c r="MRM250" s="3"/>
      <c r="MRN250" s="3"/>
      <c r="MRO250" s="3"/>
      <c r="MRP250" s="3"/>
      <c r="MRQ250" s="3"/>
      <c r="MRR250" s="3"/>
      <c r="MRS250" s="3"/>
      <c r="MRT250" s="3"/>
      <c r="MRU250" s="3"/>
      <c r="MRV250" s="3"/>
      <c r="MRW250" s="3"/>
      <c r="MRX250" s="3"/>
      <c r="MRY250" s="3"/>
      <c r="MRZ250" s="3"/>
      <c r="MSA250" s="3"/>
      <c r="MSB250" s="3"/>
      <c r="MSC250" s="3"/>
      <c r="MSD250" s="3"/>
      <c r="MSE250" s="3"/>
      <c r="MSF250" s="3"/>
      <c r="MSG250" s="3"/>
      <c r="MSH250" s="3"/>
      <c r="MSI250" s="3"/>
      <c r="MSJ250" s="3"/>
      <c r="MSK250" s="3"/>
      <c r="MSL250" s="3"/>
      <c r="MSM250" s="3"/>
      <c r="MSN250" s="3"/>
      <c r="MSO250" s="3"/>
      <c r="MSP250" s="3"/>
      <c r="MSQ250" s="3"/>
      <c r="MSR250" s="3"/>
      <c r="MSS250" s="3"/>
      <c r="MST250" s="3"/>
      <c r="MSU250" s="3"/>
      <c r="MSV250" s="3"/>
      <c r="MSW250" s="3"/>
      <c r="MSX250" s="3"/>
      <c r="MSY250" s="3"/>
      <c r="MSZ250" s="3"/>
      <c r="MTA250" s="3"/>
      <c r="MTB250" s="3"/>
      <c r="MTC250" s="3"/>
      <c r="MTD250" s="3"/>
      <c r="MTE250" s="3"/>
      <c r="MTF250" s="3"/>
      <c r="MTG250" s="3"/>
      <c r="MTH250" s="3"/>
      <c r="MTI250" s="3"/>
      <c r="MTJ250" s="3"/>
      <c r="MTK250" s="3"/>
      <c r="MTL250" s="3"/>
      <c r="MTM250" s="3"/>
      <c r="MTN250" s="3"/>
      <c r="MTO250" s="3"/>
      <c r="MTP250" s="3"/>
      <c r="MTQ250" s="3"/>
      <c r="MTR250" s="3"/>
      <c r="MTS250" s="3"/>
      <c r="MTT250" s="3"/>
      <c r="MTU250" s="3"/>
      <c r="MTV250" s="3"/>
      <c r="MTW250" s="3"/>
      <c r="MTX250" s="3"/>
      <c r="MTY250" s="3"/>
      <c r="MTZ250" s="3"/>
      <c r="MUA250" s="3"/>
      <c r="MUB250" s="3"/>
      <c r="MUC250" s="3"/>
      <c r="MUD250" s="3"/>
      <c r="MUE250" s="3"/>
      <c r="MUF250" s="3"/>
      <c r="MUG250" s="3"/>
      <c r="MUH250" s="3"/>
      <c r="MUI250" s="3"/>
      <c r="MUJ250" s="3"/>
      <c r="MUK250" s="3"/>
      <c r="MUL250" s="3"/>
      <c r="MUM250" s="3"/>
      <c r="MUN250" s="3"/>
      <c r="MUO250" s="3"/>
      <c r="MUP250" s="3"/>
      <c r="MUQ250" s="3"/>
      <c r="MUR250" s="3"/>
      <c r="MUS250" s="3"/>
      <c r="MUT250" s="3"/>
      <c r="MUU250" s="3"/>
      <c r="MUV250" s="3"/>
      <c r="MUW250" s="3"/>
      <c r="MUX250" s="3"/>
      <c r="MUY250" s="3"/>
      <c r="MUZ250" s="3"/>
      <c r="MVA250" s="3"/>
      <c r="MVB250" s="3"/>
      <c r="MVC250" s="3"/>
      <c r="MVD250" s="3"/>
      <c r="MVE250" s="3"/>
      <c r="MVF250" s="3"/>
      <c r="MVG250" s="3"/>
      <c r="MVH250" s="3"/>
      <c r="MVI250" s="3"/>
      <c r="MVJ250" s="3"/>
      <c r="MVK250" s="3"/>
      <c r="MVL250" s="3"/>
      <c r="MVM250" s="3"/>
      <c r="MVN250" s="3"/>
      <c r="MVO250" s="3"/>
      <c r="MVP250" s="3"/>
      <c r="MVQ250" s="3"/>
      <c r="MVR250" s="3"/>
      <c r="MVS250" s="3"/>
      <c r="MVT250" s="3"/>
      <c r="MVU250" s="3"/>
      <c r="MVV250" s="3"/>
      <c r="MVW250" s="3"/>
      <c r="MVX250" s="3"/>
      <c r="MVY250" s="3"/>
      <c r="MVZ250" s="3"/>
      <c r="MWA250" s="3"/>
      <c r="MWB250" s="3"/>
      <c r="MWC250" s="3"/>
      <c r="MWD250" s="3"/>
      <c r="MWE250" s="3"/>
      <c r="MWF250" s="3"/>
      <c r="MWG250" s="3"/>
      <c r="MWH250" s="3"/>
      <c r="MWI250" s="3"/>
      <c r="MWJ250" s="3"/>
      <c r="MWK250" s="3"/>
      <c r="MWL250" s="3"/>
      <c r="MWM250" s="3"/>
      <c r="MWN250" s="3"/>
      <c r="MWO250" s="3"/>
      <c r="MWP250" s="3"/>
      <c r="MWQ250" s="3"/>
      <c r="MWR250" s="3"/>
      <c r="MWS250" s="3"/>
      <c r="MWT250" s="3"/>
      <c r="MWU250" s="3"/>
      <c r="MWV250" s="3"/>
      <c r="MWW250" s="3"/>
      <c r="MWX250" s="3"/>
      <c r="MWY250" s="3"/>
      <c r="MWZ250" s="3"/>
      <c r="MXA250" s="3"/>
      <c r="MXB250" s="3"/>
      <c r="MXC250" s="3"/>
      <c r="MXD250" s="3"/>
      <c r="MXE250" s="3"/>
      <c r="MXF250" s="3"/>
      <c r="MXG250" s="3"/>
      <c r="MXH250" s="3"/>
      <c r="MXI250" s="3"/>
      <c r="MXJ250" s="3"/>
      <c r="MXK250" s="3"/>
      <c r="MXL250" s="3"/>
      <c r="MXM250" s="3"/>
      <c r="MXN250" s="3"/>
      <c r="MXO250" s="3"/>
      <c r="MXP250" s="3"/>
      <c r="MXQ250" s="3"/>
      <c r="MXR250" s="3"/>
      <c r="MXS250" s="3"/>
      <c r="MXT250" s="3"/>
      <c r="MXU250" s="3"/>
      <c r="MXV250" s="3"/>
      <c r="MXW250" s="3"/>
      <c r="MXX250" s="3"/>
      <c r="MXY250" s="3"/>
      <c r="MXZ250" s="3"/>
      <c r="MYA250" s="3"/>
      <c r="MYB250" s="3"/>
      <c r="MYC250" s="3"/>
      <c r="MYD250" s="3"/>
      <c r="MYE250" s="3"/>
      <c r="MYF250" s="3"/>
      <c r="MYG250" s="3"/>
      <c r="MYH250" s="3"/>
      <c r="MYI250" s="3"/>
      <c r="MYJ250" s="3"/>
      <c r="MYK250" s="3"/>
      <c r="MYL250" s="3"/>
      <c r="MYM250" s="3"/>
      <c r="MYN250" s="3"/>
      <c r="MYO250" s="3"/>
      <c r="MYP250" s="3"/>
      <c r="MYQ250" s="3"/>
      <c r="MYR250" s="3"/>
      <c r="MYS250" s="3"/>
      <c r="MYT250" s="3"/>
      <c r="MYU250" s="3"/>
      <c r="MYV250" s="3"/>
      <c r="MYW250" s="3"/>
      <c r="MYX250" s="3"/>
      <c r="MYY250" s="3"/>
      <c r="MYZ250" s="3"/>
      <c r="MZA250" s="3"/>
      <c r="MZB250" s="3"/>
      <c r="MZC250" s="3"/>
      <c r="MZD250" s="3"/>
      <c r="MZE250" s="3"/>
      <c r="MZF250" s="3"/>
      <c r="MZG250" s="3"/>
      <c r="MZH250" s="3"/>
      <c r="MZI250" s="3"/>
      <c r="MZJ250" s="3"/>
      <c r="MZK250" s="3"/>
      <c r="MZL250" s="3"/>
      <c r="MZM250" s="3"/>
      <c r="MZN250" s="3"/>
      <c r="MZO250" s="3"/>
      <c r="MZP250" s="3"/>
      <c r="MZQ250" s="3"/>
      <c r="MZR250" s="3"/>
      <c r="MZS250" s="3"/>
      <c r="MZT250" s="3"/>
      <c r="MZU250" s="3"/>
      <c r="MZV250" s="3"/>
      <c r="MZW250" s="3"/>
      <c r="MZX250" s="3"/>
      <c r="MZY250" s="3"/>
      <c r="MZZ250" s="3"/>
      <c r="NAA250" s="3"/>
      <c r="NAB250" s="3"/>
      <c r="NAC250" s="3"/>
      <c r="NAD250" s="3"/>
      <c r="NAE250" s="3"/>
      <c r="NAF250" s="3"/>
      <c r="NAG250" s="3"/>
      <c r="NAH250" s="3"/>
      <c r="NAI250" s="3"/>
      <c r="NAJ250" s="3"/>
      <c r="NAK250" s="3"/>
      <c r="NAL250" s="3"/>
      <c r="NAM250" s="3"/>
      <c r="NAN250" s="3"/>
      <c r="NAO250" s="3"/>
      <c r="NAP250" s="3"/>
      <c r="NAQ250" s="3"/>
      <c r="NAR250" s="3"/>
      <c r="NAS250" s="3"/>
      <c r="NAT250" s="3"/>
      <c r="NAU250" s="3"/>
      <c r="NAV250" s="3"/>
      <c r="NAW250" s="3"/>
      <c r="NAX250" s="3"/>
      <c r="NAY250" s="3"/>
      <c r="NAZ250" s="3"/>
      <c r="NBA250" s="3"/>
      <c r="NBB250" s="3"/>
      <c r="NBC250" s="3"/>
      <c r="NBD250" s="3"/>
      <c r="NBE250" s="3"/>
      <c r="NBF250" s="3"/>
      <c r="NBG250" s="3"/>
      <c r="NBH250" s="3"/>
      <c r="NBI250" s="3"/>
      <c r="NBJ250" s="3"/>
      <c r="NBK250" s="3"/>
      <c r="NBL250" s="3"/>
      <c r="NBM250" s="3"/>
      <c r="NBN250" s="3"/>
      <c r="NBO250" s="3"/>
      <c r="NBP250" s="3"/>
      <c r="NBQ250" s="3"/>
      <c r="NBR250" s="3"/>
      <c r="NBS250" s="3"/>
      <c r="NBT250" s="3"/>
      <c r="NBU250" s="3"/>
      <c r="NBV250" s="3"/>
      <c r="NBW250" s="3"/>
      <c r="NBX250" s="3"/>
      <c r="NBY250" s="3"/>
      <c r="NBZ250" s="3"/>
      <c r="NCA250" s="3"/>
      <c r="NCB250" s="3"/>
      <c r="NCC250" s="3"/>
      <c r="NCD250" s="3"/>
      <c r="NCE250" s="3"/>
      <c r="NCF250" s="3"/>
      <c r="NCG250" s="3"/>
      <c r="NCH250" s="3"/>
      <c r="NCI250" s="3"/>
      <c r="NCJ250" s="3"/>
      <c r="NCK250" s="3"/>
      <c r="NCL250" s="3"/>
      <c r="NCM250" s="3"/>
      <c r="NCN250" s="3"/>
      <c r="NCO250" s="3"/>
      <c r="NCP250" s="3"/>
      <c r="NCQ250" s="3"/>
      <c r="NCR250" s="3"/>
      <c r="NCS250" s="3"/>
      <c r="NCT250" s="3"/>
      <c r="NCU250" s="3"/>
      <c r="NCV250" s="3"/>
      <c r="NCW250" s="3"/>
      <c r="NCX250" s="3"/>
      <c r="NCY250" s="3"/>
      <c r="NCZ250" s="3"/>
      <c r="NDA250" s="3"/>
      <c r="NDB250" s="3"/>
      <c r="NDC250" s="3"/>
      <c r="NDD250" s="3"/>
      <c r="NDE250" s="3"/>
      <c r="NDF250" s="3"/>
      <c r="NDG250" s="3"/>
      <c r="NDH250" s="3"/>
      <c r="NDI250" s="3"/>
      <c r="NDJ250" s="3"/>
      <c r="NDK250" s="3"/>
      <c r="NDL250" s="3"/>
      <c r="NDM250" s="3"/>
      <c r="NDN250" s="3"/>
      <c r="NDO250" s="3"/>
      <c r="NDP250" s="3"/>
      <c r="NDQ250" s="3"/>
      <c r="NDR250" s="3"/>
      <c r="NDS250" s="3"/>
      <c r="NDT250" s="3"/>
      <c r="NDU250" s="3"/>
      <c r="NDV250" s="3"/>
      <c r="NDW250" s="3"/>
      <c r="NDX250" s="3"/>
      <c r="NDY250" s="3"/>
      <c r="NDZ250" s="3"/>
      <c r="NEA250" s="3"/>
      <c r="NEB250" s="3"/>
      <c r="NEC250" s="3"/>
      <c r="NED250" s="3"/>
      <c r="NEE250" s="3"/>
      <c r="NEF250" s="3"/>
      <c r="NEG250" s="3"/>
      <c r="NEH250" s="3"/>
      <c r="NEI250" s="3"/>
      <c r="NEJ250" s="3"/>
      <c r="NEK250" s="3"/>
      <c r="NEL250" s="3"/>
      <c r="NEM250" s="3"/>
      <c r="NEN250" s="3"/>
      <c r="NEO250" s="3"/>
      <c r="NEP250" s="3"/>
      <c r="NEQ250" s="3"/>
      <c r="NER250" s="3"/>
      <c r="NES250" s="3"/>
      <c r="NET250" s="3"/>
      <c r="NEU250" s="3"/>
      <c r="NEV250" s="3"/>
      <c r="NEW250" s="3"/>
      <c r="NEX250" s="3"/>
      <c r="NEY250" s="3"/>
      <c r="NEZ250" s="3"/>
      <c r="NFA250" s="3"/>
      <c r="NFB250" s="3"/>
      <c r="NFC250" s="3"/>
      <c r="NFD250" s="3"/>
      <c r="NFE250" s="3"/>
      <c r="NFF250" s="3"/>
      <c r="NFG250" s="3"/>
      <c r="NFH250" s="3"/>
      <c r="NFI250" s="3"/>
      <c r="NFJ250" s="3"/>
      <c r="NFK250" s="3"/>
      <c r="NFL250" s="3"/>
      <c r="NFM250" s="3"/>
      <c r="NFN250" s="3"/>
      <c r="NFO250" s="3"/>
      <c r="NFP250" s="3"/>
      <c r="NFQ250" s="3"/>
      <c r="NFR250" s="3"/>
      <c r="NFS250" s="3"/>
      <c r="NFT250" s="3"/>
      <c r="NFU250" s="3"/>
      <c r="NFV250" s="3"/>
      <c r="NFW250" s="3"/>
      <c r="NFX250" s="3"/>
      <c r="NFY250" s="3"/>
      <c r="NFZ250" s="3"/>
      <c r="NGA250" s="3"/>
      <c r="NGB250" s="3"/>
      <c r="NGC250" s="3"/>
      <c r="NGD250" s="3"/>
      <c r="NGE250" s="3"/>
      <c r="NGF250" s="3"/>
      <c r="NGG250" s="3"/>
      <c r="NGH250" s="3"/>
      <c r="NGI250" s="3"/>
      <c r="NGJ250" s="3"/>
      <c r="NGK250" s="3"/>
      <c r="NGL250" s="3"/>
      <c r="NGM250" s="3"/>
      <c r="NGN250" s="3"/>
      <c r="NGO250" s="3"/>
      <c r="NGP250" s="3"/>
      <c r="NGQ250" s="3"/>
      <c r="NGR250" s="3"/>
      <c r="NGS250" s="3"/>
      <c r="NGT250" s="3"/>
      <c r="NGU250" s="3"/>
      <c r="NGV250" s="3"/>
      <c r="NGW250" s="3"/>
      <c r="NGX250" s="3"/>
      <c r="NGY250" s="3"/>
      <c r="NGZ250" s="3"/>
      <c r="NHA250" s="3"/>
      <c r="NHB250" s="3"/>
      <c r="NHC250" s="3"/>
      <c r="NHD250" s="3"/>
      <c r="NHE250" s="3"/>
      <c r="NHF250" s="3"/>
      <c r="NHG250" s="3"/>
      <c r="NHH250" s="3"/>
      <c r="NHI250" s="3"/>
      <c r="NHJ250" s="3"/>
      <c r="NHK250" s="3"/>
      <c r="NHL250" s="3"/>
      <c r="NHM250" s="3"/>
      <c r="NHN250" s="3"/>
      <c r="NHO250" s="3"/>
      <c r="NHP250" s="3"/>
      <c r="NHQ250" s="3"/>
      <c r="NHR250" s="3"/>
      <c r="NHS250" s="3"/>
      <c r="NHT250" s="3"/>
      <c r="NHU250" s="3"/>
      <c r="NHV250" s="3"/>
      <c r="NHW250" s="3"/>
      <c r="NHX250" s="3"/>
      <c r="NHY250" s="3"/>
      <c r="NHZ250" s="3"/>
      <c r="NIA250" s="3"/>
      <c r="NIB250" s="3"/>
      <c r="NIC250" s="3"/>
      <c r="NID250" s="3"/>
      <c r="NIE250" s="3"/>
      <c r="NIF250" s="3"/>
      <c r="NIG250" s="3"/>
      <c r="NIH250" s="3"/>
      <c r="NII250" s="3"/>
      <c r="NIJ250" s="3"/>
      <c r="NIK250" s="3"/>
      <c r="NIL250" s="3"/>
      <c r="NIM250" s="3"/>
      <c r="NIN250" s="3"/>
      <c r="NIO250" s="3"/>
      <c r="NIP250" s="3"/>
      <c r="NIQ250" s="3"/>
      <c r="NIR250" s="3"/>
      <c r="NIS250" s="3"/>
      <c r="NIT250" s="3"/>
      <c r="NIU250" s="3"/>
      <c r="NIV250" s="3"/>
      <c r="NIW250" s="3"/>
      <c r="NIX250" s="3"/>
      <c r="NIY250" s="3"/>
      <c r="NIZ250" s="3"/>
      <c r="NJA250" s="3"/>
      <c r="NJB250" s="3"/>
      <c r="NJC250" s="3"/>
      <c r="NJD250" s="3"/>
      <c r="NJE250" s="3"/>
      <c r="NJF250" s="3"/>
      <c r="NJG250" s="3"/>
      <c r="NJH250" s="3"/>
      <c r="NJI250" s="3"/>
      <c r="NJJ250" s="3"/>
      <c r="NJK250" s="3"/>
      <c r="NJL250" s="3"/>
      <c r="NJM250" s="3"/>
      <c r="NJN250" s="3"/>
      <c r="NJO250" s="3"/>
      <c r="NJP250" s="3"/>
      <c r="NJQ250" s="3"/>
      <c r="NJR250" s="3"/>
      <c r="NJS250" s="3"/>
      <c r="NJT250" s="3"/>
      <c r="NJU250" s="3"/>
      <c r="NJV250" s="3"/>
      <c r="NJW250" s="3"/>
      <c r="NJX250" s="3"/>
      <c r="NJY250" s="3"/>
      <c r="NJZ250" s="3"/>
      <c r="NKA250" s="3"/>
      <c r="NKB250" s="3"/>
      <c r="NKC250" s="3"/>
      <c r="NKD250" s="3"/>
      <c r="NKE250" s="3"/>
      <c r="NKF250" s="3"/>
      <c r="NKG250" s="3"/>
      <c r="NKH250" s="3"/>
      <c r="NKI250" s="3"/>
      <c r="NKJ250" s="3"/>
      <c r="NKK250" s="3"/>
      <c r="NKL250" s="3"/>
      <c r="NKM250" s="3"/>
      <c r="NKN250" s="3"/>
      <c r="NKO250" s="3"/>
      <c r="NKP250" s="3"/>
      <c r="NKQ250" s="3"/>
      <c r="NKR250" s="3"/>
      <c r="NKS250" s="3"/>
      <c r="NKT250" s="3"/>
      <c r="NKU250" s="3"/>
      <c r="NKV250" s="3"/>
      <c r="NKW250" s="3"/>
      <c r="NKX250" s="3"/>
      <c r="NKY250" s="3"/>
      <c r="NKZ250" s="3"/>
      <c r="NLA250" s="3"/>
      <c r="NLB250" s="3"/>
      <c r="NLC250" s="3"/>
      <c r="NLD250" s="3"/>
      <c r="NLE250" s="3"/>
      <c r="NLF250" s="3"/>
      <c r="NLG250" s="3"/>
      <c r="NLH250" s="3"/>
      <c r="NLI250" s="3"/>
      <c r="NLJ250" s="3"/>
      <c r="NLK250" s="3"/>
      <c r="NLL250" s="3"/>
      <c r="NLM250" s="3"/>
      <c r="NLN250" s="3"/>
      <c r="NLO250" s="3"/>
      <c r="NLP250" s="3"/>
      <c r="NLQ250" s="3"/>
      <c r="NLR250" s="3"/>
      <c r="NLS250" s="3"/>
      <c r="NLT250" s="3"/>
      <c r="NLU250" s="3"/>
      <c r="NLV250" s="3"/>
      <c r="NLW250" s="3"/>
      <c r="NLX250" s="3"/>
      <c r="NLY250" s="3"/>
      <c r="NLZ250" s="3"/>
      <c r="NMA250" s="3"/>
      <c r="NMB250" s="3"/>
      <c r="NMC250" s="3"/>
      <c r="NMD250" s="3"/>
      <c r="NME250" s="3"/>
      <c r="NMF250" s="3"/>
      <c r="NMG250" s="3"/>
      <c r="NMH250" s="3"/>
      <c r="NMI250" s="3"/>
      <c r="NMJ250" s="3"/>
      <c r="NMK250" s="3"/>
      <c r="NML250" s="3"/>
      <c r="NMM250" s="3"/>
      <c r="NMN250" s="3"/>
      <c r="NMO250" s="3"/>
      <c r="NMP250" s="3"/>
      <c r="NMQ250" s="3"/>
      <c r="NMR250" s="3"/>
      <c r="NMS250" s="3"/>
      <c r="NMT250" s="3"/>
      <c r="NMU250" s="3"/>
      <c r="NMV250" s="3"/>
      <c r="NMW250" s="3"/>
      <c r="NMX250" s="3"/>
      <c r="NMY250" s="3"/>
      <c r="NMZ250" s="3"/>
      <c r="NNA250" s="3"/>
      <c r="NNB250" s="3"/>
      <c r="NNC250" s="3"/>
      <c r="NND250" s="3"/>
      <c r="NNE250" s="3"/>
      <c r="NNF250" s="3"/>
      <c r="NNG250" s="3"/>
      <c r="NNH250" s="3"/>
      <c r="NNI250" s="3"/>
      <c r="NNJ250" s="3"/>
      <c r="NNK250" s="3"/>
      <c r="NNL250" s="3"/>
      <c r="NNM250" s="3"/>
      <c r="NNN250" s="3"/>
      <c r="NNO250" s="3"/>
      <c r="NNP250" s="3"/>
      <c r="NNQ250" s="3"/>
      <c r="NNR250" s="3"/>
      <c r="NNS250" s="3"/>
      <c r="NNT250" s="3"/>
      <c r="NNU250" s="3"/>
      <c r="NNV250" s="3"/>
      <c r="NNW250" s="3"/>
      <c r="NNX250" s="3"/>
      <c r="NNY250" s="3"/>
      <c r="NNZ250" s="3"/>
      <c r="NOA250" s="3"/>
      <c r="NOB250" s="3"/>
      <c r="NOC250" s="3"/>
      <c r="NOD250" s="3"/>
      <c r="NOE250" s="3"/>
      <c r="NOF250" s="3"/>
      <c r="NOG250" s="3"/>
      <c r="NOH250" s="3"/>
      <c r="NOI250" s="3"/>
      <c r="NOJ250" s="3"/>
      <c r="NOK250" s="3"/>
      <c r="NOL250" s="3"/>
      <c r="NOM250" s="3"/>
      <c r="NON250" s="3"/>
      <c r="NOO250" s="3"/>
      <c r="NOP250" s="3"/>
      <c r="NOQ250" s="3"/>
      <c r="NOR250" s="3"/>
      <c r="NOS250" s="3"/>
      <c r="NOT250" s="3"/>
      <c r="NOU250" s="3"/>
      <c r="NOV250" s="3"/>
      <c r="NOW250" s="3"/>
      <c r="NOX250" s="3"/>
      <c r="NOY250" s="3"/>
      <c r="NOZ250" s="3"/>
      <c r="NPA250" s="3"/>
      <c r="NPB250" s="3"/>
      <c r="NPC250" s="3"/>
      <c r="NPD250" s="3"/>
      <c r="NPE250" s="3"/>
      <c r="NPF250" s="3"/>
      <c r="NPG250" s="3"/>
      <c r="NPH250" s="3"/>
      <c r="NPI250" s="3"/>
      <c r="NPJ250" s="3"/>
      <c r="NPK250" s="3"/>
      <c r="NPL250" s="3"/>
      <c r="NPM250" s="3"/>
      <c r="NPN250" s="3"/>
      <c r="NPO250" s="3"/>
      <c r="NPP250" s="3"/>
      <c r="NPQ250" s="3"/>
      <c r="NPR250" s="3"/>
      <c r="NPS250" s="3"/>
      <c r="NPT250" s="3"/>
      <c r="NPU250" s="3"/>
      <c r="NPV250" s="3"/>
      <c r="NPW250" s="3"/>
      <c r="NPX250" s="3"/>
      <c r="NPY250" s="3"/>
      <c r="NPZ250" s="3"/>
      <c r="NQA250" s="3"/>
      <c r="NQB250" s="3"/>
      <c r="NQC250" s="3"/>
      <c r="NQD250" s="3"/>
      <c r="NQE250" s="3"/>
      <c r="NQF250" s="3"/>
      <c r="NQG250" s="3"/>
      <c r="NQH250" s="3"/>
      <c r="NQI250" s="3"/>
      <c r="NQJ250" s="3"/>
      <c r="NQK250" s="3"/>
      <c r="NQL250" s="3"/>
      <c r="NQM250" s="3"/>
      <c r="NQN250" s="3"/>
      <c r="NQO250" s="3"/>
      <c r="NQP250" s="3"/>
      <c r="NQQ250" s="3"/>
      <c r="NQR250" s="3"/>
      <c r="NQS250" s="3"/>
      <c r="NQT250" s="3"/>
      <c r="NQU250" s="3"/>
      <c r="NQV250" s="3"/>
      <c r="NQW250" s="3"/>
      <c r="NQX250" s="3"/>
      <c r="NQY250" s="3"/>
      <c r="NQZ250" s="3"/>
      <c r="NRA250" s="3"/>
      <c r="NRB250" s="3"/>
      <c r="NRC250" s="3"/>
      <c r="NRD250" s="3"/>
      <c r="NRE250" s="3"/>
      <c r="NRF250" s="3"/>
      <c r="NRG250" s="3"/>
      <c r="NRH250" s="3"/>
      <c r="NRI250" s="3"/>
      <c r="NRJ250" s="3"/>
      <c r="NRK250" s="3"/>
      <c r="NRL250" s="3"/>
      <c r="NRM250" s="3"/>
      <c r="NRN250" s="3"/>
      <c r="NRO250" s="3"/>
      <c r="NRP250" s="3"/>
      <c r="NRQ250" s="3"/>
      <c r="NRR250" s="3"/>
      <c r="NRS250" s="3"/>
      <c r="NRT250" s="3"/>
      <c r="NRU250" s="3"/>
      <c r="NRV250" s="3"/>
      <c r="NRW250" s="3"/>
      <c r="NRX250" s="3"/>
      <c r="NRY250" s="3"/>
      <c r="NRZ250" s="3"/>
      <c r="NSA250" s="3"/>
      <c r="NSB250" s="3"/>
      <c r="NSC250" s="3"/>
      <c r="NSD250" s="3"/>
      <c r="NSE250" s="3"/>
      <c r="NSF250" s="3"/>
      <c r="NSG250" s="3"/>
      <c r="NSH250" s="3"/>
      <c r="NSI250" s="3"/>
      <c r="NSJ250" s="3"/>
      <c r="NSK250" s="3"/>
      <c r="NSL250" s="3"/>
      <c r="NSM250" s="3"/>
      <c r="NSN250" s="3"/>
      <c r="NSO250" s="3"/>
      <c r="NSP250" s="3"/>
      <c r="NSQ250" s="3"/>
      <c r="NSR250" s="3"/>
      <c r="NSS250" s="3"/>
      <c r="NST250" s="3"/>
      <c r="NSU250" s="3"/>
      <c r="NSV250" s="3"/>
      <c r="NSW250" s="3"/>
      <c r="NSX250" s="3"/>
      <c r="NSY250" s="3"/>
      <c r="NSZ250" s="3"/>
      <c r="NTA250" s="3"/>
      <c r="NTB250" s="3"/>
      <c r="NTC250" s="3"/>
      <c r="NTD250" s="3"/>
      <c r="NTE250" s="3"/>
      <c r="NTF250" s="3"/>
      <c r="NTG250" s="3"/>
      <c r="NTH250" s="3"/>
      <c r="NTI250" s="3"/>
      <c r="NTJ250" s="3"/>
      <c r="NTK250" s="3"/>
      <c r="NTL250" s="3"/>
      <c r="NTM250" s="3"/>
      <c r="NTN250" s="3"/>
      <c r="NTO250" s="3"/>
      <c r="NTP250" s="3"/>
      <c r="NTQ250" s="3"/>
      <c r="NTR250" s="3"/>
      <c r="NTS250" s="3"/>
      <c r="NTT250" s="3"/>
      <c r="NTU250" s="3"/>
      <c r="NTV250" s="3"/>
      <c r="NTW250" s="3"/>
      <c r="NTX250" s="3"/>
      <c r="NTY250" s="3"/>
      <c r="NTZ250" s="3"/>
      <c r="NUA250" s="3"/>
      <c r="NUB250" s="3"/>
      <c r="NUC250" s="3"/>
      <c r="NUD250" s="3"/>
      <c r="NUE250" s="3"/>
      <c r="NUF250" s="3"/>
      <c r="NUG250" s="3"/>
      <c r="NUH250" s="3"/>
      <c r="NUI250" s="3"/>
      <c r="NUJ250" s="3"/>
      <c r="NUK250" s="3"/>
      <c r="NUL250" s="3"/>
      <c r="NUM250" s="3"/>
      <c r="NUN250" s="3"/>
      <c r="NUO250" s="3"/>
      <c r="NUP250" s="3"/>
      <c r="NUQ250" s="3"/>
      <c r="NUR250" s="3"/>
      <c r="NUS250" s="3"/>
      <c r="NUT250" s="3"/>
      <c r="NUU250" s="3"/>
      <c r="NUV250" s="3"/>
      <c r="NUW250" s="3"/>
      <c r="NUX250" s="3"/>
      <c r="NUY250" s="3"/>
      <c r="NUZ250" s="3"/>
      <c r="NVA250" s="3"/>
      <c r="NVB250" s="3"/>
      <c r="NVC250" s="3"/>
      <c r="NVD250" s="3"/>
      <c r="NVE250" s="3"/>
      <c r="NVF250" s="3"/>
      <c r="NVG250" s="3"/>
      <c r="NVH250" s="3"/>
      <c r="NVI250" s="3"/>
      <c r="NVJ250" s="3"/>
      <c r="NVK250" s="3"/>
      <c r="NVL250" s="3"/>
      <c r="NVM250" s="3"/>
      <c r="NVN250" s="3"/>
      <c r="NVO250" s="3"/>
      <c r="NVP250" s="3"/>
      <c r="NVQ250" s="3"/>
      <c r="NVR250" s="3"/>
      <c r="NVS250" s="3"/>
      <c r="NVT250" s="3"/>
      <c r="NVU250" s="3"/>
      <c r="NVV250" s="3"/>
      <c r="NVW250" s="3"/>
      <c r="NVX250" s="3"/>
      <c r="NVY250" s="3"/>
      <c r="NVZ250" s="3"/>
      <c r="NWA250" s="3"/>
      <c r="NWB250" s="3"/>
      <c r="NWC250" s="3"/>
      <c r="NWD250" s="3"/>
      <c r="NWE250" s="3"/>
      <c r="NWF250" s="3"/>
      <c r="NWG250" s="3"/>
      <c r="NWH250" s="3"/>
      <c r="NWI250" s="3"/>
      <c r="NWJ250" s="3"/>
      <c r="NWK250" s="3"/>
      <c r="NWL250" s="3"/>
      <c r="NWM250" s="3"/>
      <c r="NWN250" s="3"/>
      <c r="NWO250" s="3"/>
      <c r="NWP250" s="3"/>
      <c r="NWQ250" s="3"/>
      <c r="NWR250" s="3"/>
      <c r="NWS250" s="3"/>
      <c r="NWT250" s="3"/>
      <c r="NWU250" s="3"/>
      <c r="NWV250" s="3"/>
      <c r="NWW250" s="3"/>
      <c r="NWX250" s="3"/>
      <c r="NWY250" s="3"/>
      <c r="NWZ250" s="3"/>
      <c r="NXA250" s="3"/>
      <c r="NXB250" s="3"/>
      <c r="NXC250" s="3"/>
      <c r="NXD250" s="3"/>
      <c r="NXE250" s="3"/>
      <c r="NXF250" s="3"/>
      <c r="NXG250" s="3"/>
      <c r="NXH250" s="3"/>
      <c r="NXI250" s="3"/>
      <c r="NXJ250" s="3"/>
      <c r="NXK250" s="3"/>
      <c r="NXL250" s="3"/>
      <c r="NXM250" s="3"/>
      <c r="NXN250" s="3"/>
      <c r="NXO250" s="3"/>
      <c r="NXP250" s="3"/>
      <c r="NXQ250" s="3"/>
      <c r="NXR250" s="3"/>
      <c r="NXS250" s="3"/>
      <c r="NXT250" s="3"/>
      <c r="NXU250" s="3"/>
      <c r="NXV250" s="3"/>
      <c r="NXW250" s="3"/>
      <c r="NXX250" s="3"/>
      <c r="NXY250" s="3"/>
      <c r="NXZ250" s="3"/>
      <c r="NYA250" s="3"/>
      <c r="NYB250" s="3"/>
      <c r="NYC250" s="3"/>
      <c r="NYD250" s="3"/>
      <c r="NYE250" s="3"/>
      <c r="NYF250" s="3"/>
      <c r="NYG250" s="3"/>
      <c r="NYH250" s="3"/>
      <c r="NYI250" s="3"/>
      <c r="NYJ250" s="3"/>
      <c r="NYK250" s="3"/>
      <c r="NYL250" s="3"/>
      <c r="NYM250" s="3"/>
      <c r="NYN250" s="3"/>
      <c r="NYO250" s="3"/>
      <c r="NYP250" s="3"/>
      <c r="NYQ250" s="3"/>
      <c r="NYR250" s="3"/>
      <c r="NYS250" s="3"/>
      <c r="NYT250" s="3"/>
      <c r="NYU250" s="3"/>
      <c r="NYV250" s="3"/>
      <c r="NYW250" s="3"/>
      <c r="NYX250" s="3"/>
      <c r="NYY250" s="3"/>
      <c r="NYZ250" s="3"/>
      <c r="NZA250" s="3"/>
      <c r="NZB250" s="3"/>
      <c r="NZC250" s="3"/>
      <c r="NZD250" s="3"/>
      <c r="NZE250" s="3"/>
      <c r="NZF250" s="3"/>
      <c r="NZG250" s="3"/>
      <c r="NZH250" s="3"/>
      <c r="NZI250" s="3"/>
      <c r="NZJ250" s="3"/>
      <c r="NZK250" s="3"/>
      <c r="NZL250" s="3"/>
      <c r="NZM250" s="3"/>
      <c r="NZN250" s="3"/>
      <c r="NZO250" s="3"/>
      <c r="NZP250" s="3"/>
      <c r="NZQ250" s="3"/>
      <c r="NZR250" s="3"/>
      <c r="NZS250" s="3"/>
      <c r="NZT250" s="3"/>
      <c r="NZU250" s="3"/>
      <c r="NZV250" s="3"/>
      <c r="NZW250" s="3"/>
      <c r="NZX250" s="3"/>
      <c r="NZY250" s="3"/>
      <c r="NZZ250" s="3"/>
      <c r="OAA250" s="3"/>
      <c r="OAB250" s="3"/>
      <c r="OAC250" s="3"/>
      <c r="OAD250" s="3"/>
      <c r="OAE250" s="3"/>
      <c r="OAF250" s="3"/>
      <c r="OAG250" s="3"/>
      <c r="OAH250" s="3"/>
      <c r="OAI250" s="3"/>
      <c r="OAJ250" s="3"/>
      <c r="OAK250" s="3"/>
      <c r="OAL250" s="3"/>
      <c r="OAM250" s="3"/>
      <c r="OAN250" s="3"/>
      <c r="OAO250" s="3"/>
      <c r="OAP250" s="3"/>
      <c r="OAQ250" s="3"/>
      <c r="OAR250" s="3"/>
      <c r="OAS250" s="3"/>
      <c r="OAT250" s="3"/>
      <c r="OAU250" s="3"/>
      <c r="OAV250" s="3"/>
      <c r="OAW250" s="3"/>
      <c r="OAX250" s="3"/>
      <c r="OAY250" s="3"/>
      <c r="OAZ250" s="3"/>
      <c r="OBA250" s="3"/>
      <c r="OBB250" s="3"/>
      <c r="OBC250" s="3"/>
      <c r="OBD250" s="3"/>
      <c r="OBE250" s="3"/>
      <c r="OBF250" s="3"/>
      <c r="OBG250" s="3"/>
      <c r="OBH250" s="3"/>
      <c r="OBI250" s="3"/>
      <c r="OBJ250" s="3"/>
      <c r="OBK250" s="3"/>
      <c r="OBL250" s="3"/>
      <c r="OBM250" s="3"/>
      <c r="OBN250" s="3"/>
      <c r="OBO250" s="3"/>
      <c r="OBP250" s="3"/>
      <c r="OBQ250" s="3"/>
      <c r="OBR250" s="3"/>
      <c r="OBS250" s="3"/>
      <c r="OBT250" s="3"/>
      <c r="OBU250" s="3"/>
      <c r="OBV250" s="3"/>
      <c r="OBW250" s="3"/>
      <c r="OBX250" s="3"/>
      <c r="OBY250" s="3"/>
      <c r="OBZ250" s="3"/>
      <c r="OCA250" s="3"/>
      <c r="OCB250" s="3"/>
      <c r="OCC250" s="3"/>
      <c r="OCD250" s="3"/>
      <c r="OCE250" s="3"/>
      <c r="OCF250" s="3"/>
      <c r="OCG250" s="3"/>
      <c r="OCH250" s="3"/>
      <c r="OCI250" s="3"/>
      <c r="OCJ250" s="3"/>
      <c r="OCK250" s="3"/>
      <c r="OCL250" s="3"/>
      <c r="OCM250" s="3"/>
      <c r="OCN250" s="3"/>
      <c r="OCO250" s="3"/>
      <c r="OCP250" s="3"/>
      <c r="OCQ250" s="3"/>
      <c r="OCR250" s="3"/>
      <c r="OCS250" s="3"/>
      <c r="OCT250" s="3"/>
      <c r="OCU250" s="3"/>
      <c r="OCV250" s="3"/>
      <c r="OCW250" s="3"/>
      <c r="OCX250" s="3"/>
      <c r="OCY250" s="3"/>
      <c r="OCZ250" s="3"/>
      <c r="ODA250" s="3"/>
      <c r="ODB250" s="3"/>
      <c r="ODC250" s="3"/>
      <c r="ODD250" s="3"/>
      <c r="ODE250" s="3"/>
      <c r="ODF250" s="3"/>
      <c r="ODG250" s="3"/>
      <c r="ODH250" s="3"/>
      <c r="ODI250" s="3"/>
      <c r="ODJ250" s="3"/>
      <c r="ODK250" s="3"/>
      <c r="ODL250" s="3"/>
      <c r="ODM250" s="3"/>
      <c r="ODN250" s="3"/>
      <c r="ODO250" s="3"/>
      <c r="ODP250" s="3"/>
      <c r="ODQ250" s="3"/>
      <c r="ODR250" s="3"/>
      <c r="ODS250" s="3"/>
      <c r="ODT250" s="3"/>
      <c r="ODU250" s="3"/>
      <c r="ODV250" s="3"/>
      <c r="ODW250" s="3"/>
      <c r="ODX250" s="3"/>
      <c r="ODY250" s="3"/>
      <c r="ODZ250" s="3"/>
      <c r="OEA250" s="3"/>
      <c r="OEB250" s="3"/>
      <c r="OEC250" s="3"/>
      <c r="OED250" s="3"/>
      <c r="OEE250" s="3"/>
      <c r="OEF250" s="3"/>
      <c r="OEG250" s="3"/>
      <c r="OEH250" s="3"/>
      <c r="OEI250" s="3"/>
      <c r="OEJ250" s="3"/>
      <c r="OEK250" s="3"/>
      <c r="OEL250" s="3"/>
      <c r="OEM250" s="3"/>
      <c r="OEN250" s="3"/>
      <c r="OEO250" s="3"/>
      <c r="OEP250" s="3"/>
      <c r="OEQ250" s="3"/>
      <c r="OER250" s="3"/>
      <c r="OES250" s="3"/>
      <c r="OET250" s="3"/>
      <c r="OEU250" s="3"/>
      <c r="OEV250" s="3"/>
      <c r="OEW250" s="3"/>
      <c r="OEX250" s="3"/>
      <c r="OEY250" s="3"/>
      <c r="OEZ250" s="3"/>
      <c r="OFA250" s="3"/>
      <c r="OFB250" s="3"/>
      <c r="OFC250" s="3"/>
      <c r="OFD250" s="3"/>
      <c r="OFE250" s="3"/>
      <c r="OFF250" s="3"/>
      <c r="OFG250" s="3"/>
      <c r="OFH250" s="3"/>
      <c r="OFI250" s="3"/>
      <c r="OFJ250" s="3"/>
      <c r="OFK250" s="3"/>
      <c r="OFL250" s="3"/>
      <c r="OFM250" s="3"/>
      <c r="OFN250" s="3"/>
      <c r="OFO250" s="3"/>
      <c r="OFP250" s="3"/>
      <c r="OFQ250" s="3"/>
      <c r="OFR250" s="3"/>
      <c r="OFS250" s="3"/>
      <c r="OFT250" s="3"/>
      <c r="OFU250" s="3"/>
      <c r="OFV250" s="3"/>
      <c r="OFW250" s="3"/>
      <c r="OFX250" s="3"/>
      <c r="OFY250" s="3"/>
      <c r="OFZ250" s="3"/>
      <c r="OGA250" s="3"/>
      <c r="OGB250" s="3"/>
      <c r="OGC250" s="3"/>
      <c r="OGD250" s="3"/>
      <c r="OGE250" s="3"/>
      <c r="OGF250" s="3"/>
      <c r="OGG250" s="3"/>
      <c r="OGH250" s="3"/>
      <c r="OGI250" s="3"/>
      <c r="OGJ250" s="3"/>
      <c r="OGK250" s="3"/>
      <c r="OGL250" s="3"/>
      <c r="OGM250" s="3"/>
      <c r="OGN250" s="3"/>
      <c r="OGO250" s="3"/>
      <c r="OGP250" s="3"/>
      <c r="OGQ250" s="3"/>
      <c r="OGR250" s="3"/>
      <c r="OGS250" s="3"/>
      <c r="OGT250" s="3"/>
      <c r="OGU250" s="3"/>
      <c r="OGV250" s="3"/>
      <c r="OGW250" s="3"/>
      <c r="OGX250" s="3"/>
      <c r="OGY250" s="3"/>
      <c r="OGZ250" s="3"/>
      <c r="OHA250" s="3"/>
      <c r="OHB250" s="3"/>
      <c r="OHC250" s="3"/>
      <c r="OHD250" s="3"/>
      <c r="OHE250" s="3"/>
      <c r="OHF250" s="3"/>
      <c r="OHG250" s="3"/>
      <c r="OHH250" s="3"/>
      <c r="OHI250" s="3"/>
      <c r="OHJ250" s="3"/>
      <c r="OHK250" s="3"/>
      <c r="OHL250" s="3"/>
      <c r="OHM250" s="3"/>
      <c r="OHN250" s="3"/>
      <c r="OHO250" s="3"/>
      <c r="OHP250" s="3"/>
      <c r="OHQ250" s="3"/>
      <c r="OHR250" s="3"/>
      <c r="OHS250" s="3"/>
      <c r="OHT250" s="3"/>
      <c r="OHU250" s="3"/>
      <c r="OHV250" s="3"/>
      <c r="OHW250" s="3"/>
      <c r="OHX250" s="3"/>
      <c r="OHY250" s="3"/>
      <c r="OHZ250" s="3"/>
      <c r="OIA250" s="3"/>
      <c r="OIB250" s="3"/>
      <c r="OIC250" s="3"/>
      <c r="OID250" s="3"/>
      <c r="OIE250" s="3"/>
      <c r="OIF250" s="3"/>
      <c r="OIG250" s="3"/>
      <c r="OIH250" s="3"/>
      <c r="OII250" s="3"/>
      <c r="OIJ250" s="3"/>
      <c r="OIK250" s="3"/>
      <c r="OIL250" s="3"/>
      <c r="OIM250" s="3"/>
      <c r="OIN250" s="3"/>
      <c r="OIO250" s="3"/>
      <c r="OIP250" s="3"/>
      <c r="OIQ250" s="3"/>
      <c r="OIR250" s="3"/>
      <c r="OIS250" s="3"/>
      <c r="OIT250" s="3"/>
      <c r="OIU250" s="3"/>
      <c r="OIV250" s="3"/>
      <c r="OIW250" s="3"/>
      <c r="OIX250" s="3"/>
      <c r="OIY250" s="3"/>
      <c r="OIZ250" s="3"/>
      <c r="OJA250" s="3"/>
      <c r="OJB250" s="3"/>
      <c r="OJC250" s="3"/>
      <c r="OJD250" s="3"/>
      <c r="OJE250" s="3"/>
      <c r="OJF250" s="3"/>
      <c r="OJG250" s="3"/>
      <c r="OJH250" s="3"/>
      <c r="OJI250" s="3"/>
      <c r="OJJ250" s="3"/>
      <c r="OJK250" s="3"/>
      <c r="OJL250" s="3"/>
      <c r="OJM250" s="3"/>
      <c r="OJN250" s="3"/>
      <c r="OJO250" s="3"/>
      <c r="OJP250" s="3"/>
      <c r="OJQ250" s="3"/>
      <c r="OJR250" s="3"/>
      <c r="OJS250" s="3"/>
      <c r="OJT250" s="3"/>
      <c r="OJU250" s="3"/>
      <c r="OJV250" s="3"/>
      <c r="OJW250" s="3"/>
      <c r="OJX250" s="3"/>
      <c r="OJY250" s="3"/>
      <c r="OJZ250" s="3"/>
      <c r="OKA250" s="3"/>
      <c r="OKB250" s="3"/>
      <c r="OKC250" s="3"/>
      <c r="OKD250" s="3"/>
      <c r="OKE250" s="3"/>
      <c r="OKF250" s="3"/>
      <c r="OKG250" s="3"/>
      <c r="OKH250" s="3"/>
      <c r="OKI250" s="3"/>
      <c r="OKJ250" s="3"/>
      <c r="OKK250" s="3"/>
      <c r="OKL250" s="3"/>
      <c r="OKM250" s="3"/>
      <c r="OKN250" s="3"/>
      <c r="OKO250" s="3"/>
      <c r="OKP250" s="3"/>
      <c r="OKQ250" s="3"/>
      <c r="OKR250" s="3"/>
      <c r="OKS250" s="3"/>
      <c r="OKT250" s="3"/>
      <c r="OKU250" s="3"/>
      <c r="OKV250" s="3"/>
      <c r="OKW250" s="3"/>
      <c r="OKX250" s="3"/>
      <c r="OKY250" s="3"/>
      <c r="OKZ250" s="3"/>
      <c r="OLA250" s="3"/>
      <c r="OLB250" s="3"/>
      <c r="OLC250" s="3"/>
      <c r="OLD250" s="3"/>
      <c r="OLE250" s="3"/>
      <c r="OLF250" s="3"/>
      <c r="OLG250" s="3"/>
      <c r="OLH250" s="3"/>
      <c r="OLI250" s="3"/>
      <c r="OLJ250" s="3"/>
      <c r="OLK250" s="3"/>
      <c r="OLL250" s="3"/>
      <c r="OLM250" s="3"/>
      <c r="OLN250" s="3"/>
      <c r="OLO250" s="3"/>
      <c r="OLP250" s="3"/>
      <c r="OLQ250" s="3"/>
      <c r="OLR250" s="3"/>
      <c r="OLS250" s="3"/>
      <c r="OLT250" s="3"/>
      <c r="OLU250" s="3"/>
      <c r="OLV250" s="3"/>
      <c r="OLW250" s="3"/>
      <c r="OLX250" s="3"/>
      <c r="OLY250" s="3"/>
      <c r="OLZ250" s="3"/>
      <c r="OMA250" s="3"/>
      <c r="OMB250" s="3"/>
      <c r="OMC250" s="3"/>
      <c r="OMD250" s="3"/>
      <c r="OME250" s="3"/>
      <c r="OMF250" s="3"/>
      <c r="OMG250" s="3"/>
      <c r="OMH250" s="3"/>
      <c r="OMI250" s="3"/>
      <c r="OMJ250" s="3"/>
      <c r="OMK250" s="3"/>
      <c r="OML250" s="3"/>
      <c r="OMM250" s="3"/>
      <c r="OMN250" s="3"/>
      <c r="OMO250" s="3"/>
      <c r="OMP250" s="3"/>
      <c r="OMQ250" s="3"/>
      <c r="OMR250" s="3"/>
      <c r="OMS250" s="3"/>
      <c r="OMT250" s="3"/>
      <c r="OMU250" s="3"/>
      <c r="OMV250" s="3"/>
      <c r="OMW250" s="3"/>
      <c r="OMX250" s="3"/>
      <c r="OMY250" s="3"/>
      <c r="OMZ250" s="3"/>
      <c r="ONA250" s="3"/>
      <c r="ONB250" s="3"/>
      <c r="ONC250" s="3"/>
      <c r="OND250" s="3"/>
      <c r="ONE250" s="3"/>
      <c r="ONF250" s="3"/>
      <c r="ONG250" s="3"/>
      <c r="ONH250" s="3"/>
      <c r="ONI250" s="3"/>
      <c r="ONJ250" s="3"/>
      <c r="ONK250" s="3"/>
      <c r="ONL250" s="3"/>
      <c r="ONM250" s="3"/>
      <c r="ONN250" s="3"/>
      <c r="ONO250" s="3"/>
      <c r="ONP250" s="3"/>
      <c r="ONQ250" s="3"/>
      <c r="ONR250" s="3"/>
      <c r="ONS250" s="3"/>
      <c r="ONT250" s="3"/>
      <c r="ONU250" s="3"/>
      <c r="ONV250" s="3"/>
      <c r="ONW250" s="3"/>
      <c r="ONX250" s="3"/>
      <c r="ONY250" s="3"/>
      <c r="ONZ250" s="3"/>
      <c r="OOA250" s="3"/>
      <c r="OOB250" s="3"/>
      <c r="OOC250" s="3"/>
      <c r="OOD250" s="3"/>
      <c r="OOE250" s="3"/>
      <c r="OOF250" s="3"/>
      <c r="OOG250" s="3"/>
      <c r="OOH250" s="3"/>
      <c r="OOI250" s="3"/>
      <c r="OOJ250" s="3"/>
      <c r="OOK250" s="3"/>
      <c r="OOL250" s="3"/>
      <c r="OOM250" s="3"/>
      <c r="OON250" s="3"/>
      <c r="OOO250" s="3"/>
      <c r="OOP250" s="3"/>
      <c r="OOQ250" s="3"/>
      <c r="OOR250" s="3"/>
      <c r="OOS250" s="3"/>
      <c r="OOT250" s="3"/>
      <c r="OOU250" s="3"/>
      <c r="OOV250" s="3"/>
      <c r="OOW250" s="3"/>
      <c r="OOX250" s="3"/>
      <c r="OOY250" s="3"/>
      <c r="OOZ250" s="3"/>
      <c r="OPA250" s="3"/>
      <c r="OPB250" s="3"/>
      <c r="OPC250" s="3"/>
      <c r="OPD250" s="3"/>
      <c r="OPE250" s="3"/>
      <c r="OPF250" s="3"/>
      <c r="OPG250" s="3"/>
      <c r="OPH250" s="3"/>
      <c r="OPI250" s="3"/>
      <c r="OPJ250" s="3"/>
      <c r="OPK250" s="3"/>
      <c r="OPL250" s="3"/>
      <c r="OPM250" s="3"/>
      <c r="OPN250" s="3"/>
      <c r="OPO250" s="3"/>
      <c r="OPP250" s="3"/>
      <c r="OPQ250" s="3"/>
      <c r="OPR250" s="3"/>
      <c r="OPS250" s="3"/>
      <c r="OPT250" s="3"/>
      <c r="OPU250" s="3"/>
      <c r="OPV250" s="3"/>
      <c r="OPW250" s="3"/>
      <c r="OPX250" s="3"/>
      <c r="OPY250" s="3"/>
      <c r="OPZ250" s="3"/>
      <c r="OQA250" s="3"/>
      <c r="OQB250" s="3"/>
      <c r="OQC250" s="3"/>
      <c r="OQD250" s="3"/>
      <c r="OQE250" s="3"/>
      <c r="OQF250" s="3"/>
      <c r="OQG250" s="3"/>
      <c r="OQH250" s="3"/>
      <c r="OQI250" s="3"/>
      <c r="OQJ250" s="3"/>
      <c r="OQK250" s="3"/>
      <c r="OQL250" s="3"/>
      <c r="OQM250" s="3"/>
      <c r="OQN250" s="3"/>
      <c r="OQO250" s="3"/>
      <c r="OQP250" s="3"/>
      <c r="OQQ250" s="3"/>
      <c r="OQR250" s="3"/>
      <c r="OQS250" s="3"/>
      <c r="OQT250" s="3"/>
      <c r="OQU250" s="3"/>
      <c r="OQV250" s="3"/>
      <c r="OQW250" s="3"/>
      <c r="OQX250" s="3"/>
      <c r="OQY250" s="3"/>
      <c r="OQZ250" s="3"/>
      <c r="ORA250" s="3"/>
      <c r="ORB250" s="3"/>
      <c r="ORC250" s="3"/>
      <c r="ORD250" s="3"/>
      <c r="ORE250" s="3"/>
      <c r="ORF250" s="3"/>
      <c r="ORG250" s="3"/>
      <c r="ORH250" s="3"/>
      <c r="ORI250" s="3"/>
      <c r="ORJ250" s="3"/>
      <c r="ORK250" s="3"/>
      <c r="ORL250" s="3"/>
      <c r="ORM250" s="3"/>
      <c r="ORN250" s="3"/>
      <c r="ORO250" s="3"/>
      <c r="ORP250" s="3"/>
      <c r="ORQ250" s="3"/>
      <c r="ORR250" s="3"/>
      <c r="ORS250" s="3"/>
      <c r="ORT250" s="3"/>
      <c r="ORU250" s="3"/>
      <c r="ORV250" s="3"/>
      <c r="ORW250" s="3"/>
      <c r="ORX250" s="3"/>
      <c r="ORY250" s="3"/>
      <c r="ORZ250" s="3"/>
      <c r="OSA250" s="3"/>
      <c r="OSB250" s="3"/>
      <c r="OSC250" s="3"/>
      <c r="OSD250" s="3"/>
      <c r="OSE250" s="3"/>
      <c r="OSF250" s="3"/>
      <c r="OSG250" s="3"/>
      <c r="OSH250" s="3"/>
      <c r="OSI250" s="3"/>
      <c r="OSJ250" s="3"/>
      <c r="OSK250" s="3"/>
      <c r="OSL250" s="3"/>
      <c r="OSM250" s="3"/>
      <c r="OSN250" s="3"/>
      <c r="OSO250" s="3"/>
      <c r="OSP250" s="3"/>
      <c r="OSQ250" s="3"/>
      <c r="OSR250" s="3"/>
      <c r="OSS250" s="3"/>
      <c r="OST250" s="3"/>
      <c r="OSU250" s="3"/>
      <c r="OSV250" s="3"/>
      <c r="OSW250" s="3"/>
      <c r="OSX250" s="3"/>
      <c r="OSY250" s="3"/>
      <c r="OSZ250" s="3"/>
      <c r="OTA250" s="3"/>
      <c r="OTB250" s="3"/>
      <c r="OTC250" s="3"/>
      <c r="OTD250" s="3"/>
      <c r="OTE250" s="3"/>
      <c r="OTF250" s="3"/>
      <c r="OTG250" s="3"/>
      <c r="OTH250" s="3"/>
      <c r="OTI250" s="3"/>
      <c r="OTJ250" s="3"/>
      <c r="OTK250" s="3"/>
      <c r="OTL250" s="3"/>
      <c r="OTM250" s="3"/>
      <c r="OTN250" s="3"/>
      <c r="OTO250" s="3"/>
      <c r="OTP250" s="3"/>
      <c r="OTQ250" s="3"/>
      <c r="OTR250" s="3"/>
      <c r="OTS250" s="3"/>
      <c r="OTT250" s="3"/>
      <c r="OTU250" s="3"/>
      <c r="OTV250" s="3"/>
      <c r="OTW250" s="3"/>
      <c r="OTX250" s="3"/>
      <c r="OTY250" s="3"/>
      <c r="OTZ250" s="3"/>
      <c r="OUA250" s="3"/>
      <c r="OUB250" s="3"/>
      <c r="OUC250" s="3"/>
      <c r="OUD250" s="3"/>
      <c r="OUE250" s="3"/>
      <c r="OUF250" s="3"/>
      <c r="OUG250" s="3"/>
      <c r="OUH250" s="3"/>
      <c r="OUI250" s="3"/>
      <c r="OUJ250" s="3"/>
      <c r="OUK250" s="3"/>
      <c r="OUL250" s="3"/>
      <c r="OUM250" s="3"/>
      <c r="OUN250" s="3"/>
      <c r="OUO250" s="3"/>
      <c r="OUP250" s="3"/>
      <c r="OUQ250" s="3"/>
      <c r="OUR250" s="3"/>
      <c r="OUS250" s="3"/>
      <c r="OUT250" s="3"/>
      <c r="OUU250" s="3"/>
      <c r="OUV250" s="3"/>
      <c r="OUW250" s="3"/>
      <c r="OUX250" s="3"/>
      <c r="OUY250" s="3"/>
      <c r="OUZ250" s="3"/>
      <c r="OVA250" s="3"/>
      <c r="OVB250" s="3"/>
      <c r="OVC250" s="3"/>
      <c r="OVD250" s="3"/>
      <c r="OVE250" s="3"/>
      <c r="OVF250" s="3"/>
      <c r="OVG250" s="3"/>
      <c r="OVH250" s="3"/>
      <c r="OVI250" s="3"/>
      <c r="OVJ250" s="3"/>
      <c r="OVK250" s="3"/>
      <c r="OVL250" s="3"/>
      <c r="OVM250" s="3"/>
      <c r="OVN250" s="3"/>
      <c r="OVO250" s="3"/>
      <c r="OVP250" s="3"/>
      <c r="OVQ250" s="3"/>
      <c r="OVR250" s="3"/>
      <c r="OVS250" s="3"/>
      <c r="OVT250" s="3"/>
      <c r="OVU250" s="3"/>
      <c r="OVV250" s="3"/>
      <c r="OVW250" s="3"/>
      <c r="OVX250" s="3"/>
      <c r="OVY250" s="3"/>
      <c r="OVZ250" s="3"/>
      <c r="OWA250" s="3"/>
      <c r="OWB250" s="3"/>
      <c r="OWC250" s="3"/>
      <c r="OWD250" s="3"/>
      <c r="OWE250" s="3"/>
      <c r="OWF250" s="3"/>
      <c r="OWG250" s="3"/>
      <c r="OWH250" s="3"/>
      <c r="OWI250" s="3"/>
      <c r="OWJ250" s="3"/>
      <c r="OWK250" s="3"/>
      <c r="OWL250" s="3"/>
      <c r="OWM250" s="3"/>
      <c r="OWN250" s="3"/>
      <c r="OWO250" s="3"/>
      <c r="OWP250" s="3"/>
      <c r="OWQ250" s="3"/>
      <c r="OWR250" s="3"/>
      <c r="OWS250" s="3"/>
      <c r="OWT250" s="3"/>
      <c r="OWU250" s="3"/>
      <c r="OWV250" s="3"/>
      <c r="OWW250" s="3"/>
      <c r="OWX250" s="3"/>
      <c r="OWY250" s="3"/>
      <c r="OWZ250" s="3"/>
      <c r="OXA250" s="3"/>
      <c r="OXB250" s="3"/>
      <c r="OXC250" s="3"/>
      <c r="OXD250" s="3"/>
      <c r="OXE250" s="3"/>
      <c r="OXF250" s="3"/>
      <c r="OXG250" s="3"/>
      <c r="OXH250" s="3"/>
      <c r="OXI250" s="3"/>
      <c r="OXJ250" s="3"/>
      <c r="OXK250" s="3"/>
      <c r="OXL250" s="3"/>
      <c r="OXM250" s="3"/>
      <c r="OXN250" s="3"/>
      <c r="OXO250" s="3"/>
      <c r="OXP250" s="3"/>
      <c r="OXQ250" s="3"/>
      <c r="OXR250" s="3"/>
      <c r="OXS250" s="3"/>
      <c r="OXT250" s="3"/>
      <c r="OXU250" s="3"/>
      <c r="OXV250" s="3"/>
      <c r="OXW250" s="3"/>
      <c r="OXX250" s="3"/>
      <c r="OXY250" s="3"/>
      <c r="OXZ250" s="3"/>
      <c r="OYA250" s="3"/>
      <c r="OYB250" s="3"/>
      <c r="OYC250" s="3"/>
      <c r="OYD250" s="3"/>
      <c r="OYE250" s="3"/>
      <c r="OYF250" s="3"/>
      <c r="OYG250" s="3"/>
      <c r="OYH250" s="3"/>
      <c r="OYI250" s="3"/>
      <c r="OYJ250" s="3"/>
      <c r="OYK250" s="3"/>
      <c r="OYL250" s="3"/>
      <c r="OYM250" s="3"/>
      <c r="OYN250" s="3"/>
      <c r="OYO250" s="3"/>
      <c r="OYP250" s="3"/>
      <c r="OYQ250" s="3"/>
      <c r="OYR250" s="3"/>
      <c r="OYS250" s="3"/>
      <c r="OYT250" s="3"/>
      <c r="OYU250" s="3"/>
      <c r="OYV250" s="3"/>
      <c r="OYW250" s="3"/>
      <c r="OYX250" s="3"/>
      <c r="OYY250" s="3"/>
      <c r="OYZ250" s="3"/>
      <c r="OZA250" s="3"/>
      <c r="OZB250" s="3"/>
      <c r="OZC250" s="3"/>
      <c r="OZD250" s="3"/>
      <c r="OZE250" s="3"/>
      <c r="OZF250" s="3"/>
      <c r="OZG250" s="3"/>
      <c r="OZH250" s="3"/>
      <c r="OZI250" s="3"/>
      <c r="OZJ250" s="3"/>
      <c r="OZK250" s="3"/>
      <c r="OZL250" s="3"/>
      <c r="OZM250" s="3"/>
      <c r="OZN250" s="3"/>
      <c r="OZO250" s="3"/>
      <c r="OZP250" s="3"/>
      <c r="OZQ250" s="3"/>
      <c r="OZR250" s="3"/>
      <c r="OZS250" s="3"/>
      <c r="OZT250" s="3"/>
      <c r="OZU250" s="3"/>
      <c r="OZV250" s="3"/>
      <c r="OZW250" s="3"/>
      <c r="OZX250" s="3"/>
      <c r="OZY250" s="3"/>
      <c r="OZZ250" s="3"/>
      <c r="PAA250" s="3"/>
      <c r="PAB250" s="3"/>
      <c r="PAC250" s="3"/>
      <c r="PAD250" s="3"/>
      <c r="PAE250" s="3"/>
      <c r="PAF250" s="3"/>
      <c r="PAG250" s="3"/>
      <c r="PAH250" s="3"/>
      <c r="PAI250" s="3"/>
      <c r="PAJ250" s="3"/>
      <c r="PAK250" s="3"/>
      <c r="PAL250" s="3"/>
      <c r="PAM250" s="3"/>
      <c r="PAN250" s="3"/>
      <c r="PAO250" s="3"/>
      <c r="PAP250" s="3"/>
      <c r="PAQ250" s="3"/>
      <c r="PAR250" s="3"/>
      <c r="PAS250" s="3"/>
      <c r="PAT250" s="3"/>
      <c r="PAU250" s="3"/>
      <c r="PAV250" s="3"/>
      <c r="PAW250" s="3"/>
      <c r="PAX250" s="3"/>
      <c r="PAY250" s="3"/>
      <c r="PAZ250" s="3"/>
      <c r="PBA250" s="3"/>
      <c r="PBB250" s="3"/>
      <c r="PBC250" s="3"/>
      <c r="PBD250" s="3"/>
      <c r="PBE250" s="3"/>
      <c r="PBF250" s="3"/>
      <c r="PBG250" s="3"/>
      <c r="PBH250" s="3"/>
      <c r="PBI250" s="3"/>
      <c r="PBJ250" s="3"/>
      <c r="PBK250" s="3"/>
      <c r="PBL250" s="3"/>
      <c r="PBM250" s="3"/>
      <c r="PBN250" s="3"/>
      <c r="PBO250" s="3"/>
      <c r="PBP250" s="3"/>
      <c r="PBQ250" s="3"/>
      <c r="PBR250" s="3"/>
      <c r="PBS250" s="3"/>
      <c r="PBT250" s="3"/>
      <c r="PBU250" s="3"/>
      <c r="PBV250" s="3"/>
      <c r="PBW250" s="3"/>
      <c r="PBX250" s="3"/>
      <c r="PBY250" s="3"/>
      <c r="PBZ250" s="3"/>
      <c r="PCA250" s="3"/>
      <c r="PCB250" s="3"/>
      <c r="PCC250" s="3"/>
      <c r="PCD250" s="3"/>
      <c r="PCE250" s="3"/>
      <c r="PCF250" s="3"/>
      <c r="PCG250" s="3"/>
      <c r="PCH250" s="3"/>
      <c r="PCI250" s="3"/>
      <c r="PCJ250" s="3"/>
      <c r="PCK250" s="3"/>
      <c r="PCL250" s="3"/>
      <c r="PCM250" s="3"/>
      <c r="PCN250" s="3"/>
      <c r="PCO250" s="3"/>
      <c r="PCP250" s="3"/>
      <c r="PCQ250" s="3"/>
      <c r="PCR250" s="3"/>
      <c r="PCS250" s="3"/>
      <c r="PCT250" s="3"/>
      <c r="PCU250" s="3"/>
      <c r="PCV250" s="3"/>
      <c r="PCW250" s="3"/>
      <c r="PCX250" s="3"/>
      <c r="PCY250" s="3"/>
      <c r="PCZ250" s="3"/>
      <c r="PDA250" s="3"/>
      <c r="PDB250" s="3"/>
      <c r="PDC250" s="3"/>
      <c r="PDD250" s="3"/>
      <c r="PDE250" s="3"/>
      <c r="PDF250" s="3"/>
      <c r="PDG250" s="3"/>
      <c r="PDH250" s="3"/>
      <c r="PDI250" s="3"/>
      <c r="PDJ250" s="3"/>
      <c r="PDK250" s="3"/>
      <c r="PDL250" s="3"/>
      <c r="PDM250" s="3"/>
      <c r="PDN250" s="3"/>
      <c r="PDO250" s="3"/>
      <c r="PDP250" s="3"/>
      <c r="PDQ250" s="3"/>
      <c r="PDR250" s="3"/>
      <c r="PDS250" s="3"/>
      <c r="PDT250" s="3"/>
      <c r="PDU250" s="3"/>
      <c r="PDV250" s="3"/>
      <c r="PDW250" s="3"/>
      <c r="PDX250" s="3"/>
      <c r="PDY250" s="3"/>
      <c r="PDZ250" s="3"/>
      <c r="PEA250" s="3"/>
      <c r="PEB250" s="3"/>
      <c r="PEC250" s="3"/>
      <c r="PED250" s="3"/>
      <c r="PEE250" s="3"/>
      <c r="PEF250" s="3"/>
      <c r="PEG250" s="3"/>
      <c r="PEH250" s="3"/>
      <c r="PEI250" s="3"/>
      <c r="PEJ250" s="3"/>
      <c r="PEK250" s="3"/>
      <c r="PEL250" s="3"/>
      <c r="PEM250" s="3"/>
      <c r="PEN250" s="3"/>
      <c r="PEO250" s="3"/>
      <c r="PEP250" s="3"/>
      <c r="PEQ250" s="3"/>
      <c r="PER250" s="3"/>
      <c r="PES250" s="3"/>
      <c r="PET250" s="3"/>
      <c r="PEU250" s="3"/>
      <c r="PEV250" s="3"/>
      <c r="PEW250" s="3"/>
      <c r="PEX250" s="3"/>
      <c r="PEY250" s="3"/>
      <c r="PEZ250" s="3"/>
      <c r="PFA250" s="3"/>
      <c r="PFB250" s="3"/>
      <c r="PFC250" s="3"/>
      <c r="PFD250" s="3"/>
      <c r="PFE250" s="3"/>
      <c r="PFF250" s="3"/>
      <c r="PFG250" s="3"/>
      <c r="PFH250" s="3"/>
      <c r="PFI250" s="3"/>
      <c r="PFJ250" s="3"/>
      <c r="PFK250" s="3"/>
      <c r="PFL250" s="3"/>
      <c r="PFM250" s="3"/>
      <c r="PFN250" s="3"/>
      <c r="PFO250" s="3"/>
      <c r="PFP250" s="3"/>
      <c r="PFQ250" s="3"/>
      <c r="PFR250" s="3"/>
      <c r="PFS250" s="3"/>
      <c r="PFT250" s="3"/>
      <c r="PFU250" s="3"/>
      <c r="PFV250" s="3"/>
      <c r="PFW250" s="3"/>
      <c r="PFX250" s="3"/>
      <c r="PFY250" s="3"/>
      <c r="PFZ250" s="3"/>
      <c r="PGA250" s="3"/>
      <c r="PGB250" s="3"/>
      <c r="PGC250" s="3"/>
      <c r="PGD250" s="3"/>
      <c r="PGE250" s="3"/>
      <c r="PGF250" s="3"/>
      <c r="PGG250" s="3"/>
      <c r="PGH250" s="3"/>
      <c r="PGI250" s="3"/>
      <c r="PGJ250" s="3"/>
      <c r="PGK250" s="3"/>
      <c r="PGL250" s="3"/>
      <c r="PGM250" s="3"/>
      <c r="PGN250" s="3"/>
      <c r="PGO250" s="3"/>
      <c r="PGP250" s="3"/>
      <c r="PGQ250" s="3"/>
      <c r="PGR250" s="3"/>
      <c r="PGS250" s="3"/>
      <c r="PGT250" s="3"/>
      <c r="PGU250" s="3"/>
      <c r="PGV250" s="3"/>
      <c r="PGW250" s="3"/>
      <c r="PGX250" s="3"/>
      <c r="PGY250" s="3"/>
      <c r="PGZ250" s="3"/>
      <c r="PHA250" s="3"/>
      <c r="PHB250" s="3"/>
      <c r="PHC250" s="3"/>
      <c r="PHD250" s="3"/>
      <c r="PHE250" s="3"/>
      <c r="PHF250" s="3"/>
      <c r="PHG250" s="3"/>
      <c r="PHH250" s="3"/>
      <c r="PHI250" s="3"/>
      <c r="PHJ250" s="3"/>
      <c r="PHK250" s="3"/>
      <c r="PHL250" s="3"/>
      <c r="PHM250" s="3"/>
      <c r="PHN250" s="3"/>
      <c r="PHO250" s="3"/>
      <c r="PHP250" s="3"/>
      <c r="PHQ250" s="3"/>
      <c r="PHR250" s="3"/>
      <c r="PHS250" s="3"/>
      <c r="PHT250" s="3"/>
      <c r="PHU250" s="3"/>
      <c r="PHV250" s="3"/>
      <c r="PHW250" s="3"/>
      <c r="PHX250" s="3"/>
      <c r="PHY250" s="3"/>
      <c r="PHZ250" s="3"/>
      <c r="PIA250" s="3"/>
      <c r="PIB250" s="3"/>
      <c r="PIC250" s="3"/>
      <c r="PID250" s="3"/>
      <c r="PIE250" s="3"/>
      <c r="PIF250" s="3"/>
      <c r="PIG250" s="3"/>
      <c r="PIH250" s="3"/>
      <c r="PII250" s="3"/>
      <c r="PIJ250" s="3"/>
      <c r="PIK250" s="3"/>
      <c r="PIL250" s="3"/>
      <c r="PIM250" s="3"/>
      <c r="PIN250" s="3"/>
      <c r="PIO250" s="3"/>
      <c r="PIP250" s="3"/>
      <c r="PIQ250" s="3"/>
      <c r="PIR250" s="3"/>
      <c r="PIS250" s="3"/>
      <c r="PIT250" s="3"/>
      <c r="PIU250" s="3"/>
      <c r="PIV250" s="3"/>
      <c r="PIW250" s="3"/>
      <c r="PIX250" s="3"/>
      <c r="PIY250" s="3"/>
      <c r="PIZ250" s="3"/>
      <c r="PJA250" s="3"/>
      <c r="PJB250" s="3"/>
      <c r="PJC250" s="3"/>
      <c r="PJD250" s="3"/>
      <c r="PJE250" s="3"/>
      <c r="PJF250" s="3"/>
      <c r="PJG250" s="3"/>
      <c r="PJH250" s="3"/>
      <c r="PJI250" s="3"/>
      <c r="PJJ250" s="3"/>
      <c r="PJK250" s="3"/>
      <c r="PJL250" s="3"/>
      <c r="PJM250" s="3"/>
      <c r="PJN250" s="3"/>
      <c r="PJO250" s="3"/>
      <c r="PJP250" s="3"/>
      <c r="PJQ250" s="3"/>
      <c r="PJR250" s="3"/>
      <c r="PJS250" s="3"/>
      <c r="PJT250" s="3"/>
      <c r="PJU250" s="3"/>
      <c r="PJV250" s="3"/>
      <c r="PJW250" s="3"/>
      <c r="PJX250" s="3"/>
      <c r="PJY250" s="3"/>
      <c r="PJZ250" s="3"/>
      <c r="PKA250" s="3"/>
      <c r="PKB250" s="3"/>
      <c r="PKC250" s="3"/>
      <c r="PKD250" s="3"/>
      <c r="PKE250" s="3"/>
      <c r="PKF250" s="3"/>
      <c r="PKG250" s="3"/>
      <c r="PKH250" s="3"/>
      <c r="PKI250" s="3"/>
      <c r="PKJ250" s="3"/>
      <c r="PKK250" s="3"/>
      <c r="PKL250" s="3"/>
      <c r="PKM250" s="3"/>
      <c r="PKN250" s="3"/>
      <c r="PKO250" s="3"/>
      <c r="PKP250" s="3"/>
      <c r="PKQ250" s="3"/>
      <c r="PKR250" s="3"/>
      <c r="PKS250" s="3"/>
      <c r="PKT250" s="3"/>
      <c r="PKU250" s="3"/>
      <c r="PKV250" s="3"/>
      <c r="PKW250" s="3"/>
      <c r="PKX250" s="3"/>
      <c r="PKY250" s="3"/>
      <c r="PKZ250" s="3"/>
      <c r="PLA250" s="3"/>
      <c r="PLB250" s="3"/>
      <c r="PLC250" s="3"/>
      <c r="PLD250" s="3"/>
      <c r="PLE250" s="3"/>
      <c r="PLF250" s="3"/>
      <c r="PLG250" s="3"/>
      <c r="PLH250" s="3"/>
      <c r="PLI250" s="3"/>
      <c r="PLJ250" s="3"/>
      <c r="PLK250" s="3"/>
      <c r="PLL250" s="3"/>
      <c r="PLM250" s="3"/>
      <c r="PLN250" s="3"/>
      <c r="PLO250" s="3"/>
      <c r="PLP250" s="3"/>
      <c r="PLQ250" s="3"/>
      <c r="PLR250" s="3"/>
      <c r="PLS250" s="3"/>
      <c r="PLT250" s="3"/>
      <c r="PLU250" s="3"/>
      <c r="PLV250" s="3"/>
      <c r="PLW250" s="3"/>
      <c r="PLX250" s="3"/>
      <c r="PLY250" s="3"/>
      <c r="PLZ250" s="3"/>
      <c r="PMA250" s="3"/>
      <c r="PMB250" s="3"/>
      <c r="PMC250" s="3"/>
      <c r="PMD250" s="3"/>
      <c r="PME250" s="3"/>
      <c r="PMF250" s="3"/>
      <c r="PMG250" s="3"/>
      <c r="PMH250" s="3"/>
      <c r="PMI250" s="3"/>
      <c r="PMJ250" s="3"/>
      <c r="PMK250" s="3"/>
      <c r="PML250" s="3"/>
      <c r="PMM250" s="3"/>
      <c r="PMN250" s="3"/>
      <c r="PMO250" s="3"/>
      <c r="PMP250" s="3"/>
      <c r="PMQ250" s="3"/>
      <c r="PMR250" s="3"/>
      <c r="PMS250" s="3"/>
      <c r="PMT250" s="3"/>
      <c r="PMU250" s="3"/>
      <c r="PMV250" s="3"/>
      <c r="PMW250" s="3"/>
      <c r="PMX250" s="3"/>
      <c r="PMY250" s="3"/>
      <c r="PMZ250" s="3"/>
      <c r="PNA250" s="3"/>
      <c r="PNB250" s="3"/>
      <c r="PNC250" s="3"/>
      <c r="PND250" s="3"/>
      <c r="PNE250" s="3"/>
      <c r="PNF250" s="3"/>
      <c r="PNG250" s="3"/>
      <c r="PNH250" s="3"/>
      <c r="PNI250" s="3"/>
      <c r="PNJ250" s="3"/>
      <c r="PNK250" s="3"/>
      <c r="PNL250" s="3"/>
      <c r="PNM250" s="3"/>
      <c r="PNN250" s="3"/>
      <c r="PNO250" s="3"/>
      <c r="PNP250" s="3"/>
      <c r="PNQ250" s="3"/>
      <c r="PNR250" s="3"/>
      <c r="PNS250" s="3"/>
      <c r="PNT250" s="3"/>
      <c r="PNU250" s="3"/>
      <c r="PNV250" s="3"/>
      <c r="PNW250" s="3"/>
      <c r="PNX250" s="3"/>
      <c r="PNY250" s="3"/>
      <c r="PNZ250" s="3"/>
      <c r="POA250" s="3"/>
      <c r="POB250" s="3"/>
      <c r="POC250" s="3"/>
      <c r="POD250" s="3"/>
      <c r="POE250" s="3"/>
      <c r="POF250" s="3"/>
      <c r="POG250" s="3"/>
      <c r="POH250" s="3"/>
      <c r="POI250" s="3"/>
      <c r="POJ250" s="3"/>
      <c r="POK250" s="3"/>
      <c r="POL250" s="3"/>
      <c r="POM250" s="3"/>
      <c r="PON250" s="3"/>
      <c r="POO250" s="3"/>
      <c r="POP250" s="3"/>
      <c r="POQ250" s="3"/>
      <c r="POR250" s="3"/>
      <c r="POS250" s="3"/>
      <c r="POT250" s="3"/>
      <c r="POU250" s="3"/>
      <c r="POV250" s="3"/>
      <c r="POW250" s="3"/>
      <c r="POX250" s="3"/>
      <c r="POY250" s="3"/>
      <c r="POZ250" s="3"/>
      <c r="PPA250" s="3"/>
      <c r="PPB250" s="3"/>
      <c r="PPC250" s="3"/>
      <c r="PPD250" s="3"/>
      <c r="PPE250" s="3"/>
      <c r="PPF250" s="3"/>
      <c r="PPG250" s="3"/>
      <c r="PPH250" s="3"/>
      <c r="PPI250" s="3"/>
      <c r="PPJ250" s="3"/>
      <c r="PPK250" s="3"/>
      <c r="PPL250" s="3"/>
      <c r="PPM250" s="3"/>
      <c r="PPN250" s="3"/>
      <c r="PPO250" s="3"/>
      <c r="PPP250" s="3"/>
      <c r="PPQ250" s="3"/>
      <c r="PPR250" s="3"/>
      <c r="PPS250" s="3"/>
      <c r="PPT250" s="3"/>
      <c r="PPU250" s="3"/>
      <c r="PPV250" s="3"/>
      <c r="PPW250" s="3"/>
      <c r="PPX250" s="3"/>
      <c r="PPY250" s="3"/>
      <c r="PPZ250" s="3"/>
      <c r="PQA250" s="3"/>
      <c r="PQB250" s="3"/>
      <c r="PQC250" s="3"/>
      <c r="PQD250" s="3"/>
      <c r="PQE250" s="3"/>
      <c r="PQF250" s="3"/>
      <c r="PQG250" s="3"/>
      <c r="PQH250" s="3"/>
      <c r="PQI250" s="3"/>
      <c r="PQJ250" s="3"/>
      <c r="PQK250" s="3"/>
      <c r="PQL250" s="3"/>
      <c r="PQM250" s="3"/>
      <c r="PQN250" s="3"/>
      <c r="PQO250" s="3"/>
      <c r="PQP250" s="3"/>
      <c r="PQQ250" s="3"/>
      <c r="PQR250" s="3"/>
      <c r="PQS250" s="3"/>
      <c r="PQT250" s="3"/>
      <c r="PQU250" s="3"/>
      <c r="PQV250" s="3"/>
      <c r="PQW250" s="3"/>
      <c r="PQX250" s="3"/>
      <c r="PQY250" s="3"/>
      <c r="PQZ250" s="3"/>
      <c r="PRA250" s="3"/>
      <c r="PRB250" s="3"/>
      <c r="PRC250" s="3"/>
      <c r="PRD250" s="3"/>
      <c r="PRE250" s="3"/>
      <c r="PRF250" s="3"/>
      <c r="PRG250" s="3"/>
      <c r="PRH250" s="3"/>
      <c r="PRI250" s="3"/>
      <c r="PRJ250" s="3"/>
      <c r="PRK250" s="3"/>
      <c r="PRL250" s="3"/>
      <c r="PRM250" s="3"/>
      <c r="PRN250" s="3"/>
      <c r="PRO250" s="3"/>
      <c r="PRP250" s="3"/>
      <c r="PRQ250" s="3"/>
      <c r="PRR250" s="3"/>
      <c r="PRS250" s="3"/>
      <c r="PRT250" s="3"/>
      <c r="PRU250" s="3"/>
      <c r="PRV250" s="3"/>
      <c r="PRW250" s="3"/>
      <c r="PRX250" s="3"/>
      <c r="PRY250" s="3"/>
      <c r="PRZ250" s="3"/>
      <c r="PSA250" s="3"/>
      <c r="PSB250" s="3"/>
      <c r="PSC250" s="3"/>
      <c r="PSD250" s="3"/>
      <c r="PSE250" s="3"/>
      <c r="PSF250" s="3"/>
      <c r="PSG250" s="3"/>
      <c r="PSH250" s="3"/>
      <c r="PSI250" s="3"/>
      <c r="PSJ250" s="3"/>
      <c r="PSK250" s="3"/>
      <c r="PSL250" s="3"/>
      <c r="PSM250" s="3"/>
      <c r="PSN250" s="3"/>
      <c r="PSO250" s="3"/>
      <c r="PSP250" s="3"/>
      <c r="PSQ250" s="3"/>
      <c r="PSR250" s="3"/>
      <c r="PSS250" s="3"/>
      <c r="PST250" s="3"/>
      <c r="PSU250" s="3"/>
      <c r="PSV250" s="3"/>
      <c r="PSW250" s="3"/>
      <c r="PSX250" s="3"/>
      <c r="PSY250" s="3"/>
      <c r="PSZ250" s="3"/>
      <c r="PTA250" s="3"/>
      <c r="PTB250" s="3"/>
      <c r="PTC250" s="3"/>
      <c r="PTD250" s="3"/>
      <c r="PTE250" s="3"/>
      <c r="PTF250" s="3"/>
      <c r="PTG250" s="3"/>
      <c r="PTH250" s="3"/>
      <c r="PTI250" s="3"/>
      <c r="PTJ250" s="3"/>
      <c r="PTK250" s="3"/>
      <c r="PTL250" s="3"/>
      <c r="PTM250" s="3"/>
      <c r="PTN250" s="3"/>
      <c r="PTO250" s="3"/>
      <c r="PTP250" s="3"/>
      <c r="PTQ250" s="3"/>
      <c r="PTR250" s="3"/>
      <c r="PTS250" s="3"/>
      <c r="PTT250" s="3"/>
      <c r="PTU250" s="3"/>
      <c r="PTV250" s="3"/>
      <c r="PTW250" s="3"/>
      <c r="PTX250" s="3"/>
      <c r="PTY250" s="3"/>
      <c r="PTZ250" s="3"/>
      <c r="PUA250" s="3"/>
      <c r="PUB250" s="3"/>
      <c r="PUC250" s="3"/>
      <c r="PUD250" s="3"/>
      <c r="PUE250" s="3"/>
      <c r="PUF250" s="3"/>
      <c r="PUG250" s="3"/>
      <c r="PUH250" s="3"/>
      <c r="PUI250" s="3"/>
      <c r="PUJ250" s="3"/>
      <c r="PUK250" s="3"/>
      <c r="PUL250" s="3"/>
      <c r="PUM250" s="3"/>
      <c r="PUN250" s="3"/>
      <c r="PUO250" s="3"/>
      <c r="PUP250" s="3"/>
      <c r="PUQ250" s="3"/>
      <c r="PUR250" s="3"/>
      <c r="PUS250" s="3"/>
      <c r="PUT250" s="3"/>
      <c r="PUU250" s="3"/>
      <c r="PUV250" s="3"/>
      <c r="PUW250" s="3"/>
      <c r="PUX250" s="3"/>
      <c r="PUY250" s="3"/>
      <c r="PUZ250" s="3"/>
      <c r="PVA250" s="3"/>
      <c r="PVB250" s="3"/>
      <c r="PVC250" s="3"/>
      <c r="PVD250" s="3"/>
      <c r="PVE250" s="3"/>
      <c r="PVF250" s="3"/>
      <c r="PVG250" s="3"/>
      <c r="PVH250" s="3"/>
      <c r="PVI250" s="3"/>
      <c r="PVJ250" s="3"/>
      <c r="PVK250" s="3"/>
      <c r="PVL250" s="3"/>
      <c r="PVM250" s="3"/>
      <c r="PVN250" s="3"/>
      <c r="PVO250" s="3"/>
      <c r="PVP250" s="3"/>
      <c r="PVQ250" s="3"/>
      <c r="PVR250" s="3"/>
      <c r="PVS250" s="3"/>
      <c r="PVT250" s="3"/>
      <c r="PVU250" s="3"/>
      <c r="PVV250" s="3"/>
      <c r="PVW250" s="3"/>
      <c r="PVX250" s="3"/>
      <c r="PVY250" s="3"/>
      <c r="PVZ250" s="3"/>
      <c r="PWA250" s="3"/>
      <c r="PWB250" s="3"/>
      <c r="PWC250" s="3"/>
      <c r="PWD250" s="3"/>
      <c r="PWE250" s="3"/>
      <c r="PWF250" s="3"/>
      <c r="PWG250" s="3"/>
      <c r="PWH250" s="3"/>
      <c r="PWI250" s="3"/>
      <c r="PWJ250" s="3"/>
      <c r="PWK250" s="3"/>
      <c r="PWL250" s="3"/>
      <c r="PWM250" s="3"/>
      <c r="PWN250" s="3"/>
      <c r="PWO250" s="3"/>
      <c r="PWP250" s="3"/>
      <c r="PWQ250" s="3"/>
      <c r="PWR250" s="3"/>
      <c r="PWS250" s="3"/>
      <c r="PWT250" s="3"/>
      <c r="PWU250" s="3"/>
      <c r="PWV250" s="3"/>
      <c r="PWW250" s="3"/>
      <c r="PWX250" s="3"/>
      <c r="PWY250" s="3"/>
      <c r="PWZ250" s="3"/>
      <c r="PXA250" s="3"/>
      <c r="PXB250" s="3"/>
      <c r="PXC250" s="3"/>
      <c r="PXD250" s="3"/>
      <c r="PXE250" s="3"/>
      <c r="PXF250" s="3"/>
      <c r="PXG250" s="3"/>
      <c r="PXH250" s="3"/>
      <c r="PXI250" s="3"/>
      <c r="PXJ250" s="3"/>
      <c r="PXK250" s="3"/>
      <c r="PXL250" s="3"/>
      <c r="PXM250" s="3"/>
      <c r="PXN250" s="3"/>
      <c r="PXO250" s="3"/>
      <c r="PXP250" s="3"/>
      <c r="PXQ250" s="3"/>
      <c r="PXR250" s="3"/>
      <c r="PXS250" s="3"/>
      <c r="PXT250" s="3"/>
      <c r="PXU250" s="3"/>
      <c r="PXV250" s="3"/>
      <c r="PXW250" s="3"/>
      <c r="PXX250" s="3"/>
      <c r="PXY250" s="3"/>
      <c r="PXZ250" s="3"/>
      <c r="PYA250" s="3"/>
      <c r="PYB250" s="3"/>
      <c r="PYC250" s="3"/>
      <c r="PYD250" s="3"/>
      <c r="PYE250" s="3"/>
      <c r="PYF250" s="3"/>
      <c r="PYG250" s="3"/>
      <c r="PYH250" s="3"/>
      <c r="PYI250" s="3"/>
      <c r="PYJ250" s="3"/>
      <c r="PYK250" s="3"/>
      <c r="PYL250" s="3"/>
      <c r="PYM250" s="3"/>
      <c r="PYN250" s="3"/>
      <c r="PYO250" s="3"/>
      <c r="PYP250" s="3"/>
      <c r="PYQ250" s="3"/>
      <c r="PYR250" s="3"/>
      <c r="PYS250" s="3"/>
      <c r="PYT250" s="3"/>
      <c r="PYU250" s="3"/>
      <c r="PYV250" s="3"/>
      <c r="PYW250" s="3"/>
      <c r="PYX250" s="3"/>
      <c r="PYY250" s="3"/>
      <c r="PYZ250" s="3"/>
      <c r="PZA250" s="3"/>
      <c r="PZB250" s="3"/>
      <c r="PZC250" s="3"/>
      <c r="PZD250" s="3"/>
      <c r="PZE250" s="3"/>
      <c r="PZF250" s="3"/>
      <c r="PZG250" s="3"/>
      <c r="PZH250" s="3"/>
      <c r="PZI250" s="3"/>
      <c r="PZJ250" s="3"/>
      <c r="PZK250" s="3"/>
      <c r="PZL250" s="3"/>
      <c r="PZM250" s="3"/>
      <c r="PZN250" s="3"/>
      <c r="PZO250" s="3"/>
      <c r="PZP250" s="3"/>
      <c r="PZQ250" s="3"/>
      <c r="PZR250" s="3"/>
      <c r="PZS250" s="3"/>
      <c r="PZT250" s="3"/>
      <c r="PZU250" s="3"/>
      <c r="PZV250" s="3"/>
      <c r="PZW250" s="3"/>
      <c r="PZX250" s="3"/>
      <c r="PZY250" s="3"/>
      <c r="PZZ250" s="3"/>
      <c r="QAA250" s="3"/>
      <c r="QAB250" s="3"/>
      <c r="QAC250" s="3"/>
      <c r="QAD250" s="3"/>
      <c r="QAE250" s="3"/>
      <c r="QAF250" s="3"/>
      <c r="QAG250" s="3"/>
      <c r="QAH250" s="3"/>
      <c r="QAI250" s="3"/>
      <c r="QAJ250" s="3"/>
      <c r="QAK250" s="3"/>
      <c r="QAL250" s="3"/>
      <c r="QAM250" s="3"/>
      <c r="QAN250" s="3"/>
      <c r="QAO250" s="3"/>
      <c r="QAP250" s="3"/>
      <c r="QAQ250" s="3"/>
      <c r="QAR250" s="3"/>
      <c r="QAS250" s="3"/>
      <c r="QAT250" s="3"/>
      <c r="QAU250" s="3"/>
      <c r="QAV250" s="3"/>
      <c r="QAW250" s="3"/>
      <c r="QAX250" s="3"/>
      <c r="QAY250" s="3"/>
      <c r="QAZ250" s="3"/>
      <c r="QBA250" s="3"/>
      <c r="QBB250" s="3"/>
      <c r="QBC250" s="3"/>
      <c r="QBD250" s="3"/>
      <c r="QBE250" s="3"/>
      <c r="QBF250" s="3"/>
      <c r="QBG250" s="3"/>
      <c r="QBH250" s="3"/>
      <c r="QBI250" s="3"/>
      <c r="QBJ250" s="3"/>
      <c r="QBK250" s="3"/>
      <c r="QBL250" s="3"/>
      <c r="QBM250" s="3"/>
      <c r="QBN250" s="3"/>
      <c r="QBO250" s="3"/>
      <c r="QBP250" s="3"/>
      <c r="QBQ250" s="3"/>
      <c r="QBR250" s="3"/>
      <c r="QBS250" s="3"/>
      <c r="QBT250" s="3"/>
      <c r="QBU250" s="3"/>
      <c r="QBV250" s="3"/>
      <c r="QBW250" s="3"/>
      <c r="QBX250" s="3"/>
      <c r="QBY250" s="3"/>
      <c r="QBZ250" s="3"/>
      <c r="QCA250" s="3"/>
      <c r="QCB250" s="3"/>
      <c r="QCC250" s="3"/>
      <c r="QCD250" s="3"/>
      <c r="QCE250" s="3"/>
      <c r="QCF250" s="3"/>
      <c r="QCG250" s="3"/>
      <c r="QCH250" s="3"/>
      <c r="QCI250" s="3"/>
      <c r="QCJ250" s="3"/>
      <c r="QCK250" s="3"/>
      <c r="QCL250" s="3"/>
      <c r="QCM250" s="3"/>
      <c r="QCN250" s="3"/>
      <c r="QCO250" s="3"/>
      <c r="QCP250" s="3"/>
      <c r="QCQ250" s="3"/>
      <c r="QCR250" s="3"/>
      <c r="QCS250" s="3"/>
      <c r="QCT250" s="3"/>
      <c r="QCU250" s="3"/>
      <c r="QCV250" s="3"/>
      <c r="QCW250" s="3"/>
      <c r="QCX250" s="3"/>
      <c r="QCY250" s="3"/>
      <c r="QCZ250" s="3"/>
      <c r="QDA250" s="3"/>
      <c r="QDB250" s="3"/>
      <c r="QDC250" s="3"/>
      <c r="QDD250" s="3"/>
      <c r="QDE250" s="3"/>
      <c r="QDF250" s="3"/>
      <c r="QDG250" s="3"/>
      <c r="QDH250" s="3"/>
      <c r="QDI250" s="3"/>
      <c r="QDJ250" s="3"/>
      <c r="QDK250" s="3"/>
      <c r="QDL250" s="3"/>
      <c r="QDM250" s="3"/>
      <c r="QDN250" s="3"/>
      <c r="QDO250" s="3"/>
      <c r="QDP250" s="3"/>
      <c r="QDQ250" s="3"/>
      <c r="QDR250" s="3"/>
      <c r="QDS250" s="3"/>
      <c r="QDT250" s="3"/>
      <c r="QDU250" s="3"/>
      <c r="QDV250" s="3"/>
      <c r="QDW250" s="3"/>
      <c r="QDX250" s="3"/>
      <c r="QDY250" s="3"/>
      <c r="QDZ250" s="3"/>
      <c r="QEA250" s="3"/>
      <c r="QEB250" s="3"/>
      <c r="QEC250" s="3"/>
      <c r="QED250" s="3"/>
      <c r="QEE250" s="3"/>
      <c r="QEF250" s="3"/>
      <c r="QEG250" s="3"/>
      <c r="QEH250" s="3"/>
      <c r="QEI250" s="3"/>
      <c r="QEJ250" s="3"/>
      <c r="QEK250" s="3"/>
      <c r="QEL250" s="3"/>
      <c r="QEM250" s="3"/>
      <c r="QEN250" s="3"/>
      <c r="QEO250" s="3"/>
      <c r="QEP250" s="3"/>
      <c r="QEQ250" s="3"/>
      <c r="QER250" s="3"/>
      <c r="QES250" s="3"/>
      <c r="QET250" s="3"/>
      <c r="QEU250" s="3"/>
      <c r="QEV250" s="3"/>
      <c r="QEW250" s="3"/>
      <c r="QEX250" s="3"/>
      <c r="QEY250" s="3"/>
      <c r="QEZ250" s="3"/>
      <c r="QFA250" s="3"/>
      <c r="QFB250" s="3"/>
      <c r="QFC250" s="3"/>
      <c r="QFD250" s="3"/>
      <c r="QFE250" s="3"/>
      <c r="QFF250" s="3"/>
      <c r="QFG250" s="3"/>
      <c r="QFH250" s="3"/>
      <c r="QFI250" s="3"/>
      <c r="QFJ250" s="3"/>
      <c r="QFK250" s="3"/>
      <c r="QFL250" s="3"/>
      <c r="QFM250" s="3"/>
      <c r="QFN250" s="3"/>
      <c r="QFO250" s="3"/>
      <c r="QFP250" s="3"/>
      <c r="QFQ250" s="3"/>
      <c r="QFR250" s="3"/>
      <c r="QFS250" s="3"/>
      <c r="QFT250" s="3"/>
      <c r="QFU250" s="3"/>
      <c r="QFV250" s="3"/>
      <c r="QFW250" s="3"/>
      <c r="QFX250" s="3"/>
      <c r="QFY250" s="3"/>
      <c r="QFZ250" s="3"/>
      <c r="QGA250" s="3"/>
      <c r="QGB250" s="3"/>
      <c r="QGC250" s="3"/>
      <c r="QGD250" s="3"/>
      <c r="QGE250" s="3"/>
      <c r="QGF250" s="3"/>
      <c r="QGG250" s="3"/>
      <c r="QGH250" s="3"/>
      <c r="QGI250" s="3"/>
      <c r="QGJ250" s="3"/>
      <c r="QGK250" s="3"/>
      <c r="QGL250" s="3"/>
      <c r="QGM250" s="3"/>
      <c r="QGN250" s="3"/>
      <c r="QGO250" s="3"/>
      <c r="QGP250" s="3"/>
      <c r="QGQ250" s="3"/>
      <c r="QGR250" s="3"/>
      <c r="QGS250" s="3"/>
      <c r="QGT250" s="3"/>
      <c r="QGU250" s="3"/>
      <c r="QGV250" s="3"/>
      <c r="QGW250" s="3"/>
      <c r="QGX250" s="3"/>
      <c r="QGY250" s="3"/>
      <c r="QGZ250" s="3"/>
      <c r="QHA250" s="3"/>
      <c r="QHB250" s="3"/>
      <c r="QHC250" s="3"/>
      <c r="QHD250" s="3"/>
      <c r="QHE250" s="3"/>
      <c r="QHF250" s="3"/>
      <c r="QHG250" s="3"/>
      <c r="QHH250" s="3"/>
      <c r="QHI250" s="3"/>
      <c r="QHJ250" s="3"/>
      <c r="QHK250" s="3"/>
      <c r="QHL250" s="3"/>
      <c r="QHM250" s="3"/>
      <c r="QHN250" s="3"/>
      <c r="QHO250" s="3"/>
      <c r="QHP250" s="3"/>
      <c r="QHQ250" s="3"/>
      <c r="QHR250" s="3"/>
      <c r="QHS250" s="3"/>
      <c r="QHT250" s="3"/>
      <c r="QHU250" s="3"/>
      <c r="QHV250" s="3"/>
      <c r="QHW250" s="3"/>
      <c r="QHX250" s="3"/>
      <c r="QHY250" s="3"/>
      <c r="QHZ250" s="3"/>
      <c r="QIA250" s="3"/>
      <c r="QIB250" s="3"/>
      <c r="QIC250" s="3"/>
      <c r="QID250" s="3"/>
      <c r="QIE250" s="3"/>
      <c r="QIF250" s="3"/>
      <c r="QIG250" s="3"/>
      <c r="QIH250" s="3"/>
      <c r="QII250" s="3"/>
      <c r="QIJ250" s="3"/>
      <c r="QIK250" s="3"/>
      <c r="QIL250" s="3"/>
      <c r="QIM250" s="3"/>
      <c r="QIN250" s="3"/>
      <c r="QIO250" s="3"/>
      <c r="QIP250" s="3"/>
      <c r="QIQ250" s="3"/>
      <c r="QIR250" s="3"/>
      <c r="QIS250" s="3"/>
      <c r="QIT250" s="3"/>
      <c r="QIU250" s="3"/>
      <c r="QIV250" s="3"/>
      <c r="QIW250" s="3"/>
      <c r="QIX250" s="3"/>
      <c r="QIY250" s="3"/>
      <c r="QIZ250" s="3"/>
      <c r="QJA250" s="3"/>
      <c r="QJB250" s="3"/>
      <c r="QJC250" s="3"/>
      <c r="QJD250" s="3"/>
      <c r="QJE250" s="3"/>
      <c r="QJF250" s="3"/>
      <c r="QJG250" s="3"/>
      <c r="QJH250" s="3"/>
      <c r="QJI250" s="3"/>
      <c r="QJJ250" s="3"/>
      <c r="QJK250" s="3"/>
      <c r="QJL250" s="3"/>
      <c r="QJM250" s="3"/>
      <c r="QJN250" s="3"/>
      <c r="QJO250" s="3"/>
      <c r="QJP250" s="3"/>
      <c r="QJQ250" s="3"/>
      <c r="QJR250" s="3"/>
      <c r="QJS250" s="3"/>
      <c r="QJT250" s="3"/>
      <c r="QJU250" s="3"/>
      <c r="QJV250" s="3"/>
      <c r="QJW250" s="3"/>
      <c r="QJX250" s="3"/>
      <c r="QJY250" s="3"/>
      <c r="QJZ250" s="3"/>
      <c r="QKA250" s="3"/>
      <c r="QKB250" s="3"/>
      <c r="QKC250" s="3"/>
      <c r="QKD250" s="3"/>
      <c r="QKE250" s="3"/>
      <c r="QKF250" s="3"/>
      <c r="QKG250" s="3"/>
      <c r="QKH250" s="3"/>
      <c r="QKI250" s="3"/>
      <c r="QKJ250" s="3"/>
      <c r="QKK250" s="3"/>
      <c r="QKL250" s="3"/>
      <c r="QKM250" s="3"/>
      <c r="QKN250" s="3"/>
      <c r="QKO250" s="3"/>
      <c r="QKP250" s="3"/>
      <c r="QKQ250" s="3"/>
      <c r="QKR250" s="3"/>
      <c r="QKS250" s="3"/>
      <c r="QKT250" s="3"/>
      <c r="QKU250" s="3"/>
      <c r="QKV250" s="3"/>
      <c r="QKW250" s="3"/>
      <c r="QKX250" s="3"/>
      <c r="QKY250" s="3"/>
      <c r="QKZ250" s="3"/>
      <c r="QLA250" s="3"/>
      <c r="QLB250" s="3"/>
      <c r="QLC250" s="3"/>
      <c r="QLD250" s="3"/>
      <c r="QLE250" s="3"/>
      <c r="QLF250" s="3"/>
      <c r="QLG250" s="3"/>
      <c r="QLH250" s="3"/>
      <c r="QLI250" s="3"/>
      <c r="QLJ250" s="3"/>
      <c r="QLK250" s="3"/>
      <c r="QLL250" s="3"/>
      <c r="QLM250" s="3"/>
      <c r="QLN250" s="3"/>
      <c r="QLO250" s="3"/>
      <c r="QLP250" s="3"/>
      <c r="QLQ250" s="3"/>
      <c r="QLR250" s="3"/>
      <c r="QLS250" s="3"/>
      <c r="QLT250" s="3"/>
      <c r="QLU250" s="3"/>
      <c r="QLV250" s="3"/>
      <c r="QLW250" s="3"/>
      <c r="QLX250" s="3"/>
      <c r="QLY250" s="3"/>
      <c r="QLZ250" s="3"/>
      <c r="QMA250" s="3"/>
      <c r="QMB250" s="3"/>
      <c r="QMC250" s="3"/>
      <c r="QMD250" s="3"/>
      <c r="QME250" s="3"/>
      <c r="QMF250" s="3"/>
      <c r="QMG250" s="3"/>
      <c r="QMH250" s="3"/>
      <c r="QMI250" s="3"/>
      <c r="QMJ250" s="3"/>
      <c r="QMK250" s="3"/>
      <c r="QML250" s="3"/>
      <c r="QMM250" s="3"/>
      <c r="QMN250" s="3"/>
      <c r="QMO250" s="3"/>
      <c r="QMP250" s="3"/>
      <c r="QMQ250" s="3"/>
      <c r="QMR250" s="3"/>
      <c r="QMS250" s="3"/>
      <c r="QMT250" s="3"/>
      <c r="QMU250" s="3"/>
      <c r="QMV250" s="3"/>
      <c r="QMW250" s="3"/>
      <c r="QMX250" s="3"/>
      <c r="QMY250" s="3"/>
      <c r="QMZ250" s="3"/>
      <c r="QNA250" s="3"/>
      <c r="QNB250" s="3"/>
      <c r="QNC250" s="3"/>
      <c r="QND250" s="3"/>
      <c r="QNE250" s="3"/>
      <c r="QNF250" s="3"/>
      <c r="QNG250" s="3"/>
      <c r="QNH250" s="3"/>
      <c r="QNI250" s="3"/>
      <c r="QNJ250" s="3"/>
      <c r="QNK250" s="3"/>
      <c r="QNL250" s="3"/>
      <c r="QNM250" s="3"/>
      <c r="QNN250" s="3"/>
      <c r="QNO250" s="3"/>
      <c r="QNP250" s="3"/>
      <c r="QNQ250" s="3"/>
      <c r="QNR250" s="3"/>
      <c r="QNS250" s="3"/>
      <c r="QNT250" s="3"/>
      <c r="QNU250" s="3"/>
      <c r="QNV250" s="3"/>
      <c r="QNW250" s="3"/>
      <c r="QNX250" s="3"/>
      <c r="QNY250" s="3"/>
      <c r="QNZ250" s="3"/>
      <c r="QOA250" s="3"/>
      <c r="QOB250" s="3"/>
      <c r="QOC250" s="3"/>
      <c r="QOD250" s="3"/>
      <c r="QOE250" s="3"/>
      <c r="QOF250" s="3"/>
      <c r="QOG250" s="3"/>
      <c r="QOH250" s="3"/>
      <c r="QOI250" s="3"/>
      <c r="QOJ250" s="3"/>
      <c r="QOK250" s="3"/>
      <c r="QOL250" s="3"/>
      <c r="QOM250" s="3"/>
      <c r="QON250" s="3"/>
      <c r="QOO250" s="3"/>
      <c r="QOP250" s="3"/>
      <c r="QOQ250" s="3"/>
      <c r="QOR250" s="3"/>
      <c r="QOS250" s="3"/>
      <c r="QOT250" s="3"/>
      <c r="QOU250" s="3"/>
      <c r="QOV250" s="3"/>
      <c r="QOW250" s="3"/>
      <c r="QOX250" s="3"/>
      <c r="QOY250" s="3"/>
      <c r="QOZ250" s="3"/>
      <c r="QPA250" s="3"/>
      <c r="QPB250" s="3"/>
      <c r="QPC250" s="3"/>
      <c r="QPD250" s="3"/>
      <c r="QPE250" s="3"/>
      <c r="QPF250" s="3"/>
      <c r="QPG250" s="3"/>
      <c r="QPH250" s="3"/>
      <c r="QPI250" s="3"/>
      <c r="QPJ250" s="3"/>
      <c r="QPK250" s="3"/>
      <c r="QPL250" s="3"/>
      <c r="QPM250" s="3"/>
      <c r="QPN250" s="3"/>
      <c r="QPO250" s="3"/>
      <c r="QPP250" s="3"/>
      <c r="QPQ250" s="3"/>
      <c r="QPR250" s="3"/>
      <c r="QPS250" s="3"/>
      <c r="QPT250" s="3"/>
      <c r="QPU250" s="3"/>
      <c r="QPV250" s="3"/>
      <c r="QPW250" s="3"/>
      <c r="QPX250" s="3"/>
      <c r="QPY250" s="3"/>
      <c r="QPZ250" s="3"/>
      <c r="QQA250" s="3"/>
      <c r="QQB250" s="3"/>
      <c r="QQC250" s="3"/>
      <c r="QQD250" s="3"/>
      <c r="QQE250" s="3"/>
      <c r="QQF250" s="3"/>
      <c r="QQG250" s="3"/>
      <c r="QQH250" s="3"/>
      <c r="QQI250" s="3"/>
      <c r="QQJ250" s="3"/>
      <c r="QQK250" s="3"/>
      <c r="QQL250" s="3"/>
      <c r="QQM250" s="3"/>
      <c r="QQN250" s="3"/>
      <c r="QQO250" s="3"/>
      <c r="QQP250" s="3"/>
      <c r="QQQ250" s="3"/>
      <c r="QQR250" s="3"/>
      <c r="QQS250" s="3"/>
      <c r="QQT250" s="3"/>
      <c r="QQU250" s="3"/>
      <c r="QQV250" s="3"/>
      <c r="QQW250" s="3"/>
      <c r="QQX250" s="3"/>
      <c r="QQY250" s="3"/>
      <c r="QQZ250" s="3"/>
      <c r="QRA250" s="3"/>
      <c r="QRB250" s="3"/>
      <c r="QRC250" s="3"/>
      <c r="QRD250" s="3"/>
      <c r="QRE250" s="3"/>
      <c r="QRF250" s="3"/>
      <c r="QRG250" s="3"/>
      <c r="QRH250" s="3"/>
      <c r="QRI250" s="3"/>
      <c r="QRJ250" s="3"/>
      <c r="QRK250" s="3"/>
      <c r="QRL250" s="3"/>
      <c r="QRM250" s="3"/>
      <c r="QRN250" s="3"/>
      <c r="QRO250" s="3"/>
      <c r="QRP250" s="3"/>
      <c r="QRQ250" s="3"/>
      <c r="QRR250" s="3"/>
      <c r="QRS250" s="3"/>
      <c r="QRT250" s="3"/>
      <c r="QRU250" s="3"/>
      <c r="QRV250" s="3"/>
      <c r="QRW250" s="3"/>
      <c r="QRX250" s="3"/>
      <c r="QRY250" s="3"/>
      <c r="QRZ250" s="3"/>
      <c r="QSA250" s="3"/>
      <c r="QSB250" s="3"/>
      <c r="QSC250" s="3"/>
      <c r="QSD250" s="3"/>
      <c r="QSE250" s="3"/>
      <c r="QSF250" s="3"/>
      <c r="QSG250" s="3"/>
      <c r="QSH250" s="3"/>
      <c r="QSI250" s="3"/>
      <c r="QSJ250" s="3"/>
      <c r="QSK250" s="3"/>
      <c r="QSL250" s="3"/>
      <c r="QSM250" s="3"/>
      <c r="QSN250" s="3"/>
      <c r="QSO250" s="3"/>
      <c r="QSP250" s="3"/>
      <c r="QSQ250" s="3"/>
      <c r="QSR250" s="3"/>
      <c r="QSS250" s="3"/>
      <c r="QST250" s="3"/>
      <c r="QSU250" s="3"/>
      <c r="QSV250" s="3"/>
      <c r="QSW250" s="3"/>
      <c r="QSX250" s="3"/>
      <c r="QSY250" s="3"/>
      <c r="QSZ250" s="3"/>
      <c r="QTA250" s="3"/>
      <c r="QTB250" s="3"/>
      <c r="QTC250" s="3"/>
      <c r="QTD250" s="3"/>
      <c r="QTE250" s="3"/>
      <c r="QTF250" s="3"/>
      <c r="QTG250" s="3"/>
      <c r="QTH250" s="3"/>
      <c r="QTI250" s="3"/>
      <c r="QTJ250" s="3"/>
      <c r="QTK250" s="3"/>
      <c r="QTL250" s="3"/>
      <c r="QTM250" s="3"/>
      <c r="QTN250" s="3"/>
      <c r="QTO250" s="3"/>
      <c r="QTP250" s="3"/>
      <c r="QTQ250" s="3"/>
      <c r="QTR250" s="3"/>
      <c r="QTS250" s="3"/>
      <c r="QTT250" s="3"/>
      <c r="QTU250" s="3"/>
      <c r="QTV250" s="3"/>
      <c r="QTW250" s="3"/>
      <c r="QTX250" s="3"/>
      <c r="QTY250" s="3"/>
      <c r="QTZ250" s="3"/>
      <c r="QUA250" s="3"/>
      <c r="QUB250" s="3"/>
      <c r="QUC250" s="3"/>
      <c r="QUD250" s="3"/>
      <c r="QUE250" s="3"/>
      <c r="QUF250" s="3"/>
      <c r="QUG250" s="3"/>
      <c r="QUH250" s="3"/>
      <c r="QUI250" s="3"/>
      <c r="QUJ250" s="3"/>
      <c r="QUK250" s="3"/>
      <c r="QUL250" s="3"/>
      <c r="QUM250" s="3"/>
      <c r="QUN250" s="3"/>
      <c r="QUO250" s="3"/>
      <c r="QUP250" s="3"/>
      <c r="QUQ250" s="3"/>
      <c r="QUR250" s="3"/>
      <c r="QUS250" s="3"/>
      <c r="QUT250" s="3"/>
      <c r="QUU250" s="3"/>
      <c r="QUV250" s="3"/>
      <c r="QUW250" s="3"/>
      <c r="QUX250" s="3"/>
      <c r="QUY250" s="3"/>
      <c r="QUZ250" s="3"/>
      <c r="QVA250" s="3"/>
      <c r="QVB250" s="3"/>
      <c r="QVC250" s="3"/>
      <c r="QVD250" s="3"/>
      <c r="QVE250" s="3"/>
      <c r="QVF250" s="3"/>
      <c r="QVG250" s="3"/>
      <c r="QVH250" s="3"/>
      <c r="QVI250" s="3"/>
      <c r="QVJ250" s="3"/>
      <c r="QVK250" s="3"/>
      <c r="QVL250" s="3"/>
      <c r="QVM250" s="3"/>
      <c r="QVN250" s="3"/>
      <c r="QVO250" s="3"/>
      <c r="QVP250" s="3"/>
      <c r="QVQ250" s="3"/>
      <c r="QVR250" s="3"/>
      <c r="QVS250" s="3"/>
      <c r="QVT250" s="3"/>
      <c r="QVU250" s="3"/>
      <c r="QVV250" s="3"/>
      <c r="QVW250" s="3"/>
      <c r="QVX250" s="3"/>
      <c r="QVY250" s="3"/>
      <c r="QVZ250" s="3"/>
      <c r="QWA250" s="3"/>
      <c r="QWB250" s="3"/>
      <c r="QWC250" s="3"/>
      <c r="QWD250" s="3"/>
      <c r="QWE250" s="3"/>
      <c r="QWF250" s="3"/>
      <c r="QWG250" s="3"/>
      <c r="QWH250" s="3"/>
      <c r="QWI250" s="3"/>
      <c r="QWJ250" s="3"/>
      <c r="QWK250" s="3"/>
      <c r="QWL250" s="3"/>
      <c r="QWM250" s="3"/>
      <c r="QWN250" s="3"/>
      <c r="QWO250" s="3"/>
      <c r="QWP250" s="3"/>
      <c r="QWQ250" s="3"/>
      <c r="QWR250" s="3"/>
      <c r="QWS250" s="3"/>
      <c r="QWT250" s="3"/>
      <c r="QWU250" s="3"/>
      <c r="QWV250" s="3"/>
      <c r="QWW250" s="3"/>
      <c r="QWX250" s="3"/>
      <c r="QWY250" s="3"/>
      <c r="QWZ250" s="3"/>
      <c r="QXA250" s="3"/>
      <c r="QXB250" s="3"/>
      <c r="QXC250" s="3"/>
      <c r="QXD250" s="3"/>
      <c r="QXE250" s="3"/>
      <c r="QXF250" s="3"/>
      <c r="QXG250" s="3"/>
      <c r="QXH250" s="3"/>
      <c r="QXI250" s="3"/>
      <c r="QXJ250" s="3"/>
      <c r="QXK250" s="3"/>
      <c r="QXL250" s="3"/>
      <c r="QXM250" s="3"/>
      <c r="QXN250" s="3"/>
      <c r="QXO250" s="3"/>
      <c r="QXP250" s="3"/>
      <c r="QXQ250" s="3"/>
      <c r="QXR250" s="3"/>
      <c r="QXS250" s="3"/>
      <c r="QXT250" s="3"/>
      <c r="QXU250" s="3"/>
      <c r="QXV250" s="3"/>
      <c r="QXW250" s="3"/>
      <c r="QXX250" s="3"/>
      <c r="QXY250" s="3"/>
      <c r="QXZ250" s="3"/>
      <c r="QYA250" s="3"/>
      <c r="QYB250" s="3"/>
      <c r="QYC250" s="3"/>
      <c r="QYD250" s="3"/>
      <c r="QYE250" s="3"/>
      <c r="QYF250" s="3"/>
      <c r="QYG250" s="3"/>
      <c r="QYH250" s="3"/>
      <c r="QYI250" s="3"/>
      <c r="QYJ250" s="3"/>
      <c r="QYK250" s="3"/>
      <c r="QYL250" s="3"/>
      <c r="QYM250" s="3"/>
      <c r="QYN250" s="3"/>
      <c r="QYO250" s="3"/>
      <c r="QYP250" s="3"/>
      <c r="QYQ250" s="3"/>
      <c r="QYR250" s="3"/>
      <c r="QYS250" s="3"/>
      <c r="QYT250" s="3"/>
      <c r="QYU250" s="3"/>
      <c r="QYV250" s="3"/>
      <c r="QYW250" s="3"/>
      <c r="QYX250" s="3"/>
      <c r="QYY250" s="3"/>
      <c r="QYZ250" s="3"/>
      <c r="QZA250" s="3"/>
      <c r="QZB250" s="3"/>
      <c r="QZC250" s="3"/>
      <c r="QZD250" s="3"/>
      <c r="QZE250" s="3"/>
      <c r="QZF250" s="3"/>
      <c r="QZG250" s="3"/>
      <c r="QZH250" s="3"/>
      <c r="QZI250" s="3"/>
      <c r="QZJ250" s="3"/>
      <c r="QZK250" s="3"/>
      <c r="QZL250" s="3"/>
      <c r="QZM250" s="3"/>
      <c r="QZN250" s="3"/>
      <c r="QZO250" s="3"/>
      <c r="QZP250" s="3"/>
      <c r="QZQ250" s="3"/>
      <c r="QZR250" s="3"/>
      <c r="QZS250" s="3"/>
      <c r="QZT250" s="3"/>
      <c r="QZU250" s="3"/>
      <c r="QZV250" s="3"/>
      <c r="QZW250" s="3"/>
      <c r="QZX250" s="3"/>
      <c r="QZY250" s="3"/>
      <c r="QZZ250" s="3"/>
      <c r="RAA250" s="3"/>
      <c r="RAB250" s="3"/>
      <c r="RAC250" s="3"/>
      <c r="RAD250" s="3"/>
      <c r="RAE250" s="3"/>
      <c r="RAF250" s="3"/>
      <c r="RAG250" s="3"/>
      <c r="RAH250" s="3"/>
      <c r="RAI250" s="3"/>
      <c r="RAJ250" s="3"/>
      <c r="RAK250" s="3"/>
      <c r="RAL250" s="3"/>
      <c r="RAM250" s="3"/>
      <c r="RAN250" s="3"/>
      <c r="RAO250" s="3"/>
      <c r="RAP250" s="3"/>
      <c r="RAQ250" s="3"/>
      <c r="RAR250" s="3"/>
      <c r="RAS250" s="3"/>
      <c r="RAT250" s="3"/>
      <c r="RAU250" s="3"/>
      <c r="RAV250" s="3"/>
      <c r="RAW250" s="3"/>
      <c r="RAX250" s="3"/>
      <c r="RAY250" s="3"/>
      <c r="RAZ250" s="3"/>
      <c r="RBA250" s="3"/>
      <c r="RBB250" s="3"/>
      <c r="RBC250" s="3"/>
      <c r="RBD250" s="3"/>
      <c r="RBE250" s="3"/>
      <c r="RBF250" s="3"/>
      <c r="RBG250" s="3"/>
      <c r="RBH250" s="3"/>
      <c r="RBI250" s="3"/>
      <c r="RBJ250" s="3"/>
      <c r="RBK250" s="3"/>
      <c r="RBL250" s="3"/>
      <c r="RBM250" s="3"/>
      <c r="RBN250" s="3"/>
      <c r="RBO250" s="3"/>
      <c r="RBP250" s="3"/>
      <c r="RBQ250" s="3"/>
      <c r="RBR250" s="3"/>
      <c r="RBS250" s="3"/>
      <c r="RBT250" s="3"/>
      <c r="RBU250" s="3"/>
      <c r="RBV250" s="3"/>
      <c r="RBW250" s="3"/>
      <c r="RBX250" s="3"/>
      <c r="RBY250" s="3"/>
      <c r="RBZ250" s="3"/>
      <c r="RCA250" s="3"/>
      <c r="RCB250" s="3"/>
      <c r="RCC250" s="3"/>
      <c r="RCD250" s="3"/>
      <c r="RCE250" s="3"/>
      <c r="RCF250" s="3"/>
      <c r="RCG250" s="3"/>
      <c r="RCH250" s="3"/>
      <c r="RCI250" s="3"/>
      <c r="RCJ250" s="3"/>
      <c r="RCK250" s="3"/>
      <c r="RCL250" s="3"/>
      <c r="RCM250" s="3"/>
      <c r="RCN250" s="3"/>
      <c r="RCO250" s="3"/>
      <c r="RCP250" s="3"/>
      <c r="RCQ250" s="3"/>
      <c r="RCR250" s="3"/>
      <c r="RCS250" s="3"/>
      <c r="RCT250" s="3"/>
      <c r="RCU250" s="3"/>
      <c r="RCV250" s="3"/>
      <c r="RCW250" s="3"/>
      <c r="RCX250" s="3"/>
      <c r="RCY250" s="3"/>
      <c r="RCZ250" s="3"/>
      <c r="RDA250" s="3"/>
      <c r="RDB250" s="3"/>
      <c r="RDC250" s="3"/>
      <c r="RDD250" s="3"/>
      <c r="RDE250" s="3"/>
      <c r="RDF250" s="3"/>
      <c r="RDG250" s="3"/>
      <c r="RDH250" s="3"/>
      <c r="RDI250" s="3"/>
      <c r="RDJ250" s="3"/>
      <c r="RDK250" s="3"/>
      <c r="RDL250" s="3"/>
      <c r="RDM250" s="3"/>
      <c r="RDN250" s="3"/>
      <c r="RDO250" s="3"/>
      <c r="RDP250" s="3"/>
      <c r="RDQ250" s="3"/>
      <c r="RDR250" s="3"/>
      <c r="RDS250" s="3"/>
      <c r="RDT250" s="3"/>
      <c r="RDU250" s="3"/>
      <c r="RDV250" s="3"/>
      <c r="RDW250" s="3"/>
      <c r="RDX250" s="3"/>
      <c r="RDY250" s="3"/>
      <c r="RDZ250" s="3"/>
      <c r="REA250" s="3"/>
      <c r="REB250" s="3"/>
      <c r="REC250" s="3"/>
      <c r="RED250" s="3"/>
      <c r="REE250" s="3"/>
      <c r="REF250" s="3"/>
      <c r="REG250" s="3"/>
      <c r="REH250" s="3"/>
      <c r="REI250" s="3"/>
      <c r="REJ250" s="3"/>
      <c r="REK250" s="3"/>
      <c r="REL250" s="3"/>
      <c r="REM250" s="3"/>
      <c r="REN250" s="3"/>
      <c r="REO250" s="3"/>
      <c r="REP250" s="3"/>
      <c r="REQ250" s="3"/>
      <c r="RER250" s="3"/>
      <c r="RES250" s="3"/>
      <c r="RET250" s="3"/>
      <c r="REU250" s="3"/>
      <c r="REV250" s="3"/>
      <c r="REW250" s="3"/>
      <c r="REX250" s="3"/>
      <c r="REY250" s="3"/>
      <c r="REZ250" s="3"/>
      <c r="RFA250" s="3"/>
      <c r="RFB250" s="3"/>
      <c r="RFC250" s="3"/>
      <c r="RFD250" s="3"/>
      <c r="RFE250" s="3"/>
      <c r="RFF250" s="3"/>
      <c r="RFG250" s="3"/>
      <c r="RFH250" s="3"/>
      <c r="RFI250" s="3"/>
      <c r="RFJ250" s="3"/>
      <c r="RFK250" s="3"/>
      <c r="RFL250" s="3"/>
      <c r="RFM250" s="3"/>
      <c r="RFN250" s="3"/>
      <c r="RFO250" s="3"/>
      <c r="RFP250" s="3"/>
      <c r="RFQ250" s="3"/>
      <c r="RFR250" s="3"/>
      <c r="RFS250" s="3"/>
      <c r="RFT250" s="3"/>
      <c r="RFU250" s="3"/>
      <c r="RFV250" s="3"/>
      <c r="RFW250" s="3"/>
      <c r="RFX250" s="3"/>
      <c r="RFY250" s="3"/>
      <c r="RFZ250" s="3"/>
      <c r="RGA250" s="3"/>
      <c r="RGB250" s="3"/>
      <c r="RGC250" s="3"/>
      <c r="RGD250" s="3"/>
      <c r="RGE250" s="3"/>
      <c r="RGF250" s="3"/>
      <c r="RGG250" s="3"/>
      <c r="RGH250" s="3"/>
      <c r="RGI250" s="3"/>
      <c r="RGJ250" s="3"/>
      <c r="RGK250" s="3"/>
      <c r="RGL250" s="3"/>
      <c r="RGM250" s="3"/>
      <c r="RGN250" s="3"/>
      <c r="RGO250" s="3"/>
      <c r="RGP250" s="3"/>
      <c r="RGQ250" s="3"/>
      <c r="RGR250" s="3"/>
      <c r="RGS250" s="3"/>
      <c r="RGT250" s="3"/>
      <c r="RGU250" s="3"/>
      <c r="RGV250" s="3"/>
      <c r="RGW250" s="3"/>
      <c r="RGX250" s="3"/>
      <c r="RGY250" s="3"/>
      <c r="RGZ250" s="3"/>
      <c r="RHA250" s="3"/>
      <c r="RHB250" s="3"/>
      <c r="RHC250" s="3"/>
      <c r="RHD250" s="3"/>
      <c r="RHE250" s="3"/>
      <c r="RHF250" s="3"/>
      <c r="RHG250" s="3"/>
      <c r="RHH250" s="3"/>
      <c r="RHI250" s="3"/>
      <c r="RHJ250" s="3"/>
      <c r="RHK250" s="3"/>
      <c r="RHL250" s="3"/>
      <c r="RHM250" s="3"/>
      <c r="RHN250" s="3"/>
      <c r="RHO250" s="3"/>
      <c r="RHP250" s="3"/>
      <c r="RHQ250" s="3"/>
      <c r="RHR250" s="3"/>
      <c r="RHS250" s="3"/>
      <c r="RHT250" s="3"/>
      <c r="RHU250" s="3"/>
      <c r="RHV250" s="3"/>
      <c r="RHW250" s="3"/>
      <c r="RHX250" s="3"/>
      <c r="RHY250" s="3"/>
      <c r="RHZ250" s="3"/>
      <c r="RIA250" s="3"/>
      <c r="RIB250" s="3"/>
      <c r="RIC250" s="3"/>
      <c r="RID250" s="3"/>
      <c r="RIE250" s="3"/>
      <c r="RIF250" s="3"/>
      <c r="RIG250" s="3"/>
      <c r="RIH250" s="3"/>
      <c r="RII250" s="3"/>
      <c r="RIJ250" s="3"/>
      <c r="RIK250" s="3"/>
      <c r="RIL250" s="3"/>
      <c r="RIM250" s="3"/>
      <c r="RIN250" s="3"/>
      <c r="RIO250" s="3"/>
      <c r="RIP250" s="3"/>
      <c r="RIQ250" s="3"/>
      <c r="RIR250" s="3"/>
      <c r="RIS250" s="3"/>
      <c r="RIT250" s="3"/>
      <c r="RIU250" s="3"/>
      <c r="RIV250" s="3"/>
      <c r="RIW250" s="3"/>
      <c r="RIX250" s="3"/>
      <c r="RIY250" s="3"/>
      <c r="RIZ250" s="3"/>
      <c r="RJA250" s="3"/>
      <c r="RJB250" s="3"/>
      <c r="RJC250" s="3"/>
      <c r="RJD250" s="3"/>
      <c r="RJE250" s="3"/>
      <c r="RJF250" s="3"/>
      <c r="RJG250" s="3"/>
      <c r="RJH250" s="3"/>
      <c r="RJI250" s="3"/>
      <c r="RJJ250" s="3"/>
      <c r="RJK250" s="3"/>
      <c r="RJL250" s="3"/>
      <c r="RJM250" s="3"/>
      <c r="RJN250" s="3"/>
      <c r="RJO250" s="3"/>
      <c r="RJP250" s="3"/>
      <c r="RJQ250" s="3"/>
      <c r="RJR250" s="3"/>
      <c r="RJS250" s="3"/>
      <c r="RJT250" s="3"/>
      <c r="RJU250" s="3"/>
      <c r="RJV250" s="3"/>
      <c r="RJW250" s="3"/>
      <c r="RJX250" s="3"/>
      <c r="RJY250" s="3"/>
      <c r="RJZ250" s="3"/>
      <c r="RKA250" s="3"/>
      <c r="RKB250" s="3"/>
      <c r="RKC250" s="3"/>
      <c r="RKD250" s="3"/>
      <c r="RKE250" s="3"/>
      <c r="RKF250" s="3"/>
      <c r="RKG250" s="3"/>
      <c r="RKH250" s="3"/>
      <c r="RKI250" s="3"/>
      <c r="RKJ250" s="3"/>
      <c r="RKK250" s="3"/>
      <c r="RKL250" s="3"/>
      <c r="RKM250" s="3"/>
      <c r="RKN250" s="3"/>
      <c r="RKO250" s="3"/>
      <c r="RKP250" s="3"/>
      <c r="RKQ250" s="3"/>
      <c r="RKR250" s="3"/>
      <c r="RKS250" s="3"/>
      <c r="RKT250" s="3"/>
      <c r="RKU250" s="3"/>
      <c r="RKV250" s="3"/>
      <c r="RKW250" s="3"/>
      <c r="RKX250" s="3"/>
      <c r="RKY250" s="3"/>
      <c r="RKZ250" s="3"/>
      <c r="RLA250" s="3"/>
      <c r="RLB250" s="3"/>
      <c r="RLC250" s="3"/>
      <c r="RLD250" s="3"/>
      <c r="RLE250" s="3"/>
      <c r="RLF250" s="3"/>
      <c r="RLG250" s="3"/>
      <c r="RLH250" s="3"/>
      <c r="RLI250" s="3"/>
      <c r="RLJ250" s="3"/>
      <c r="RLK250" s="3"/>
      <c r="RLL250" s="3"/>
      <c r="RLM250" s="3"/>
      <c r="RLN250" s="3"/>
      <c r="RLO250" s="3"/>
      <c r="RLP250" s="3"/>
      <c r="RLQ250" s="3"/>
      <c r="RLR250" s="3"/>
      <c r="RLS250" s="3"/>
      <c r="RLT250" s="3"/>
      <c r="RLU250" s="3"/>
      <c r="RLV250" s="3"/>
      <c r="RLW250" s="3"/>
      <c r="RLX250" s="3"/>
      <c r="RLY250" s="3"/>
      <c r="RLZ250" s="3"/>
      <c r="RMA250" s="3"/>
      <c r="RMB250" s="3"/>
      <c r="RMC250" s="3"/>
      <c r="RMD250" s="3"/>
      <c r="RME250" s="3"/>
      <c r="RMF250" s="3"/>
      <c r="RMG250" s="3"/>
      <c r="RMH250" s="3"/>
      <c r="RMI250" s="3"/>
      <c r="RMJ250" s="3"/>
      <c r="RMK250" s="3"/>
      <c r="RML250" s="3"/>
      <c r="RMM250" s="3"/>
      <c r="RMN250" s="3"/>
      <c r="RMO250" s="3"/>
      <c r="RMP250" s="3"/>
      <c r="RMQ250" s="3"/>
      <c r="RMR250" s="3"/>
      <c r="RMS250" s="3"/>
      <c r="RMT250" s="3"/>
      <c r="RMU250" s="3"/>
      <c r="RMV250" s="3"/>
      <c r="RMW250" s="3"/>
      <c r="RMX250" s="3"/>
      <c r="RMY250" s="3"/>
      <c r="RMZ250" s="3"/>
      <c r="RNA250" s="3"/>
      <c r="RNB250" s="3"/>
      <c r="RNC250" s="3"/>
      <c r="RND250" s="3"/>
      <c r="RNE250" s="3"/>
      <c r="RNF250" s="3"/>
      <c r="RNG250" s="3"/>
      <c r="RNH250" s="3"/>
      <c r="RNI250" s="3"/>
      <c r="RNJ250" s="3"/>
      <c r="RNK250" s="3"/>
      <c r="RNL250" s="3"/>
      <c r="RNM250" s="3"/>
      <c r="RNN250" s="3"/>
      <c r="RNO250" s="3"/>
      <c r="RNP250" s="3"/>
      <c r="RNQ250" s="3"/>
      <c r="RNR250" s="3"/>
      <c r="RNS250" s="3"/>
      <c r="RNT250" s="3"/>
      <c r="RNU250" s="3"/>
      <c r="RNV250" s="3"/>
      <c r="RNW250" s="3"/>
      <c r="RNX250" s="3"/>
      <c r="RNY250" s="3"/>
      <c r="RNZ250" s="3"/>
      <c r="ROA250" s="3"/>
      <c r="ROB250" s="3"/>
      <c r="ROC250" s="3"/>
      <c r="ROD250" s="3"/>
      <c r="ROE250" s="3"/>
      <c r="ROF250" s="3"/>
      <c r="ROG250" s="3"/>
      <c r="ROH250" s="3"/>
      <c r="ROI250" s="3"/>
      <c r="ROJ250" s="3"/>
      <c r="ROK250" s="3"/>
      <c r="ROL250" s="3"/>
      <c r="ROM250" s="3"/>
      <c r="RON250" s="3"/>
      <c r="ROO250" s="3"/>
      <c r="ROP250" s="3"/>
      <c r="ROQ250" s="3"/>
      <c r="ROR250" s="3"/>
      <c r="ROS250" s="3"/>
      <c r="ROT250" s="3"/>
      <c r="ROU250" s="3"/>
      <c r="ROV250" s="3"/>
      <c r="ROW250" s="3"/>
      <c r="ROX250" s="3"/>
      <c r="ROY250" s="3"/>
      <c r="ROZ250" s="3"/>
      <c r="RPA250" s="3"/>
      <c r="RPB250" s="3"/>
      <c r="RPC250" s="3"/>
      <c r="RPD250" s="3"/>
      <c r="RPE250" s="3"/>
      <c r="RPF250" s="3"/>
      <c r="RPG250" s="3"/>
      <c r="RPH250" s="3"/>
      <c r="RPI250" s="3"/>
      <c r="RPJ250" s="3"/>
      <c r="RPK250" s="3"/>
      <c r="RPL250" s="3"/>
      <c r="RPM250" s="3"/>
      <c r="RPN250" s="3"/>
      <c r="RPO250" s="3"/>
      <c r="RPP250" s="3"/>
      <c r="RPQ250" s="3"/>
      <c r="RPR250" s="3"/>
      <c r="RPS250" s="3"/>
      <c r="RPT250" s="3"/>
      <c r="RPU250" s="3"/>
      <c r="RPV250" s="3"/>
      <c r="RPW250" s="3"/>
      <c r="RPX250" s="3"/>
      <c r="RPY250" s="3"/>
      <c r="RPZ250" s="3"/>
      <c r="RQA250" s="3"/>
      <c r="RQB250" s="3"/>
      <c r="RQC250" s="3"/>
      <c r="RQD250" s="3"/>
      <c r="RQE250" s="3"/>
      <c r="RQF250" s="3"/>
      <c r="RQG250" s="3"/>
      <c r="RQH250" s="3"/>
      <c r="RQI250" s="3"/>
      <c r="RQJ250" s="3"/>
      <c r="RQK250" s="3"/>
      <c r="RQL250" s="3"/>
      <c r="RQM250" s="3"/>
      <c r="RQN250" s="3"/>
      <c r="RQO250" s="3"/>
      <c r="RQP250" s="3"/>
      <c r="RQQ250" s="3"/>
      <c r="RQR250" s="3"/>
      <c r="RQS250" s="3"/>
      <c r="RQT250" s="3"/>
      <c r="RQU250" s="3"/>
      <c r="RQV250" s="3"/>
      <c r="RQW250" s="3"/>
      <c r="RQX250" s="3"/>
      <c r="RQY250" s="3"/>
      <c r="RQZ250" s="3"/>
      <c r="RRA250" s="3"/>
      <c r="RRB250" s="3"/>
      <c r="RRC250" s="3"/>
      <c r="RRD250" s="3"/>
      <c r="RRE250" s="3"/>
      <c r="RRF250" s="3"/>
      <c r="RRG250" s="3"/>
      <c r="RRH250" s="3"/>
      <c r="RRI250" s="3"/>
      <c r="RRJ250" s="3"/>
      <c r="RRK250" s="3"/>
      <c r="RRL250" s="3"/>
      <c r="RRM250" s="3"/>
      <c r="RRN250" s="3"/>
      <c r="RRO250" s="3"/>
      <c r="RRP250" s="3"/>
      <c r="RRQ250" s="3"/>
      <c r="RRR250" s="3"/>
      <c r="RRS250" s="3"/>
      <c r="RRT250" s="3"/>
      <c r="RRU250" s="3"/>
      <c r="RRV250" s="3"/>
      <c r="RRW250" s="3"/>
      <c r="RRX250" s="3"/>
      <c r="RRY250" s="3"/>
      <c r="RRZ250" s="3"/>
      <c r="RSA250" s="3"/>
      <c r="RSB250" s="3"/>
      <c r="RSC250" s="3"/>
      <c r="RSD250" s="3"/>
      <c r="RSE250" s="3"/>
      <c r="RSF250" s="3"/>
      <c r="RSG250" s="3"/>
      <c r="RSH250" s="3"/>
      <c r="RSI250" s="3"/>
      <c r="RSJ250" s="3"/>
      <c r="RSK250" s="3"/>
      <c r="RSL250" s="3"/>
      <c r="RSM250" s="3"/>
      <c r="RSN250" s="3"/>
      <c r="RSO250" s="3"/>
      <c r="RSP250" s="3"/>
      <c r="RSQ250" s="3"/>
      <c r="RSR250" s="3"/>
      <c r="RSS250" s="3"/>
      <c r="RST250" s="3"/>
      <c r="RSU250" s="3"/>
      <c r="RSV250" s="3"/>
      <c r="RSW250" s="3"/>
      <c r="RSX250" s="3"/>
      <c r="RSY250" s="3"/>
      <c r="RSZ250" s="3"/>
      <c r="RTA250" s="3"/>
      <c r="RTB250" s="3"/>
      <c r="RTC250" s="3"/>
      <c r="RTD250" s="3"/>
      <c r="RTE250" s="3"/>
      <c r="RTF250" s="3"/>
      <c r="RTG250" s="3"/>
      <c r="RTH250" s="3"/>
      <c r="RTI250" s="3"/>
      <c r="RTJ250" s="3"/>
      <c r="RTK250" s="3"/>
      <c r="RTL250" s="3"/>
      <c r="RTM250" s="3"/>
      <c r="RTN250" s="3"/>
      <c r="RTO250" s="3"/>
      <c r="RTP250" s="3"/>
      <c r="RTQ250" s="3"/>
      <c r="RTR250" s="3"/>
      <c r="RTS250" s="3"/>
      <c r="RTT250" s="3"/>
      <c r="RTU250" s="3"/>
      <c r="RTV250" s="3"/>
      <c r="RTW250" s="3"/>
      <c r="RTX250" s="3"/>
      <c r="RTY250" s="3"/>
      <c r="RTZ250" s="3"/>
      <c r="RUA250" s="3"/>
      <c r="RUB250" s="3"/>
      <c r="RUC250" s="3"/>
      <c r="RUD250" s="3"/>
      <c r="RUE250" s="3"/>
      <c r="RUF250" s="3"/>
      <c r="RUG250" s="3"/>
      <c r="RUH250" s="3"/>
      <c r="RUI250" s="3"/>
      <c r="RUJ250" s="3"/>
      <c r="RUK250" s="3"/>
      <c r="RUL250" s="3"/>
      <c r="RUM250" s="3"/>
      <c r="RUN250" s="3"/>
      <c r="RUO250" s="3"/>
      <c r="RUP250" s="3"/>
      <c r="RUQ250" s="3"/>
      <c r="RUR250" s="3"/>
      <c r="RUS250" s="3"/>
      <c r="RUT250" s="3"/>
      <c r="RUU250" s="3"/>
      <c r="RUV250" s="3"/>
      <c r="RUW250" s="3"/>
      <c r="RUX250" s="3"/>
      <c r="RUY250" s="3"/>
      <c r="RUZ250" s="3"/>
      <c r="RVA250" s="3"/>
      <c r="RVB250" s="3"/>
      <c r="RVC250" s="3"/>
      <c r="RVD250" s="3"/>
      <c r="RVE250" s="3"/>
      <c r="RVF250" s="3"/>
      <c r="RVG250" s="3"/>
      <c r="RVH250" s="3"/>
      <c r="RVI250" s="3"/>
      <c r="RVJ250" s="3"/>
      <c r="RVK250" s="3"/>
      <c r="RVL250" s="3"/>
      <c r="RVM250" s="3"/>
      <c r="RVN250" s="3"/>
      <c r="RVO250" s="3"/>
      <c r="RVP250" s="3"/>
      <c r="RVQ250" s="3"/>
      <c r="RVR250" s="3"/>
      <c r="RVS250" s="3"/>
      <c r="RVT250" s="3"/>
      <c r="RVU250" s="3"/>
      <c r="RVV250" s="3"/>
      <c r="RVW250" s="3"/>
      <c r="RVX250" s="3"/>
      <c r="RVY250" s="3"/>
      <c r="RVZ250" s="3"/>
      <c r="RWA250" s="3"/>
      <c r="RWB250" s="3"/>
      <c r="RWC250" s="3"/>
      <c r="RWD250" s="3"/>
      <c r="RWE250" s="3"/>
      <c r="RWF250" s="3"/>
      <c r="RWG250" s="3"/>
      <c r="RWH250" s="3"/>
      <c r="RWI250" s="3"/>
      <c r="RWJ250" s="3"/>
      <c r="RWK250" s="3"/>
      <c r="RWL250" s="3"/>
      <c r="RWM250" s="3"/>
      <c r="RWN250" s="3"/>
      <c r="RWO250" s="3"/>
      <c r="RWP250" s="3"/>
      <c r="RWQ250" s="3"/>
      <c r="RWR250" s="3"/>
      <c r="RWS250" s="3"/>
      <c r="RWT250" s="3"/>
      <c r="RWU250" s="3"/>
      <c r="RWV250" s="3"/>
      <c r="RWW250" s="3"/>
      <c r="RWX250" s="3"/>
      <c r="RWY250" s="3"/>
      <c r="RWZ250" s="3"/>
      <c r="RXA250" s="3"/>
      <c r="RXB250" s="3"/>
      <c r="RXC250" s="3"/>
      <c r="RXD250" s="3"/>
      <c r="RXE250" s="3"/>
      <c r="RXF250" s="3"/>
      <c r="RXG250" s="3"/>
      <c r="RXH250" s="3"/>
      <c r="RXI250" s="3"/>
      <c r="RXJ250" s="3"/>
      <c r="RXK250" s="3"/>
      <c r="RXL250" s="3"/>
      <c r="RXM250" s="3"/>
      <c r="RXN250" s="3"/>
      <c r="RXO250" s="3"/>
      <c r="RXP250" s="3"/>
      <c r="RXQ250" s="3"/>
      <c r="RXR250" s="3"/>
      <c r="RXS250" s="3"/>
      <c r="RXT250" s="3"/>
      <c r="RXU250" s="3"/>
      <c r="RXV250" s="3"/>
      <c r="RXW250" s="3"/>
      <c r="RXX250" s="3"/>
      <c r="RXY250" s="3"/>
      <c r="RXZ250" s="3"/>
      <c r="RYA250" s="3"/>
      <c r="RYB250" s="3"/>
      <c r="RYC250" s="3"/>
      <c r="RYD250" s="3"/>
      <c r="RYE250" s="3"/>
      <c r="RYF250" s="3"/>
      <c r="RYG250" s="3"/>
      <c r="RYH250" s="3"/>
      <c r="RYI250" s="3"/>
      <c r="RYJ250" s="3"/>
      <c r="RYK250" s="3"/>
      <c r="RYL250" s="3"/>
      <c r="RYM250" s="3"/>
      <c r="RYN250" s="3"/>
      <c r="RYO250" s="3"/>
      <c r="RYP250" s="3"/>
      <c r="RYQ250" s="3"/>
      <c r="RYR250" s="3"/>
      <c r="RYS250" s="3"/>
      <c r="RYT250" s="3"/>
      <c r="RYU250" s="3"/>
      <c r="RYV250" s="3"/>
      <c r="RYW250" s="3"/>
      <c r="RYX250" s="3"/>
      <c r="RYY250" s="3"/>
      <c r="RYZ250" s="3"/>
      <c r="RZA250" s="3"/>
      <c r="RZB250" s="3"/>
      <c r="RZC250" s="3"/>
      <c r="RZD250" s="3"/>
      <c r="RZE250" s="3"/>
      <c r="RZF250" s="3"/>
      <c r="RZG250" s="3"/>
      <c r="RZH250" s="3"/>
      <c r="RZI250" s="3"/>
      <c r="RZJ250" s="3"/>
      <c r="RZK250" s="3"/>
      <c r="RZL250" s="3"/>
      <c r="RZM250" s="3"/>
      <c r="RZN250" s="3"/>
      <c r="RZO250" s="3"/>
      <c r="RZP250" s="3"/>
      <c r="RZQ250" s="3"/>
      <c r="RZR250" s="3"/>
      <c r="RZS250" s="3"/>
      <c r="RZT250" s="3"/>
      <c r="RZU250" s="3"/>
      <c r="RZV250" s="3"/>
      <c r="RZW250" s="3"/>
      <c r="RZX250" s="3"/>
      <c r="RZY250" s="3"/>
      <c r="RZZ250" s="3"/>
      <c r="SAA250" s="3"/>
      <c r="SAB250" s="3"/>
      <c r="SAC250" s="3"/>
      <c r="SAD250" s="3"/>
      <c r="SAE250" s="3"/>
      <c r="SAF250" s="3"/>
      <c r="SAG250" s="3"/>
      <c r="SAH250" s="3"/>
      <c r="SAI250" s="3"/>
      <c r="SAJ250" s="3"/>
      <c r="SAK250" s="3"/>
      <c r="SAL250" s="3"/>
      <c r="SAM250" s="3"/>
      <c r="SAN250" s="3"/>
      <c r="SAO250" s="3"/>
      <c r="SAP250" s="3"/>
      <c r="SAQ250" s="3"/>
      <c r="SAR250" s="3"/>
      <c r="SAS250" s="3"/>
      <c r="SAT250" s="3"/>
      <c r="SAU250" s="3"/>
      <c r="SAV250" s="3"/>
      <c r="SAW250" s="3"/>
      <c r="SAX250" s="3"/>
      <c r="SAY250" s="3"/>
      <c r="SAZ250" s="3"/>
      <c r="SBA250" s="3"/>
      <c r="SBB250" s="3"/>
      <c r="SBC250" s="3"/>
      <c r="SBD250" s="3"/>
      <c r="SBE250" s="3"/>
      <c r="SBF250" s="3"/>
      <c r="SBG250" s="3"/>
      <c r="SBH250" s="3"/>
      <c r="SBI250" s="3"/>
      <c r="SBJ250" s="3"/>
      <c r="SBK250" s="3"/>
      <c r="SBL250" s="3"/>
      <c r="SBM250" s="3"/>
      <c r="SBN250" s="3"/>
      <c r="SBO250" s="3"/>
      <c r="SBP250" s="3"/>
      <c r="SBQ250" s="3"/>
      <c r="SBR250" s="3"/>
      <c r="SBS250" s="3"/>
      <c r="SBT250" s="3"/>
      <c r="SBU250" s="3"/>
      <c r="SBV250" s="3"/>
      <c r="SBW250" s="3"/>
      <c r="SBX250" s="3"/>
      <c r="SBY250" s="3"/>
      <c r="SBZ250" s="3"/>
      <c r="SCA250" s="3"/>
      <c r="SCB250" s="3"/>
      <c r="SCC250" s="3"/>
      <c r="SCD250" s="3"/>
      <c r="SCE250" s="3"/>
      <c r="SCF250" s="3"/>
      <c r="SCG250" s="3"/>
      <c r="SCH250" s="3"/>
      <c r="SCI250" s="3"/>
      <c r="SCJ250" s="3"/>
      <c r="SCK250" s="3"/>
      <c r="SCL250" s="3"/>
      <c r="SCM250" s="3"/>
      <c r="SCN250" s="3"/>
      <c r="SCO250" s="3"/>
      <c r="SCP250" s="3"/>
      <c r="SCQ250" s="3"/>
      <c r="SCR250" s="3"/>
      <c r="SCS250" s="3"/>
      <c r="SCT250" s="3"/>
      <c r="SCU250" s="3"/>
      <c r="SCV250" s="3"/>
      <c r="SCW250" s="3"/>
      <c r="SCX250" s="3"/>
      <c r="SCY250" s="3"/>
      <c r="SCZ250" s="3"/>
      <c r="SDA250" s="3"/>
      <c r="SDB250" s="3"/>
      <c r="SDC250" s="3"/>
      <c r="SDD250" s="3"/>
      <c r="SDE250" s="3"/>
      <c r="SDF250" s="3"/>
      <c r="SDG250" s="3"/>
      <c r="SDH250" s="3"/>
      <c r="SDI250" s="3"/>
      <c r="SDJ250" s="3"/>
      <c r="SDK250" s="3"/>
      <c r="SDL250" s="3"/>
      <c r="SDM250" s="3"/>
      <c r="SDN250" s="3"/>
      <c r="SDO250" s="3"/>
      <c r="SDP250" s="3"/>
      <c r="SDQ250" s="3"/>
      <c r="SDR250" s="3"/>
      <c r="SDS250" s="3"/>
      <c r="SDT250" s="3"/>
      <c r="SDU250" s="3"/>
      <c r="SDV250" s="3"/>
      <c r="SDW250" s="3"/>
      <c r="SDX250" s="3"/>
      <c r="SDY250" s="3"/>
      <c r="SDZ250" s="3"/>
      <c r="SEA250" s="3"/>
      <c r="SEB250" s="3"/>
      <c r="SEC250" s="3"/>
      <c r="SED250" s="3"/>
      <c r="SEE250" s="3"/>
      <c r="SEF250" s="3"/>
      <c r="SEG250" s="3"/>
      <c r="SEH250" s="3"/>
      <c r="SEI250" s="3"/>
      <c r="SEJ250" s="3"/>
      <c r="SEK250" s="3"/>
      <c r="SEL250" s="3"/>
      <c r="SEM250" s="3"/>
      <c r="SEN250" s="3"/>
      <c r="SEO250" s="3"/>
      <c r="SEP250" s="3"/>
      <c r="SEQ250" s="3"/>
      <c r="SER250" s="3"/>
      <c r="SES250" s="3"/>
      <c r="SET250" s="3"/>
      <c r="SEU250" s="3"/>
      <c r="SEV250" s="3"/>
      <c r="SEW250" s="3"/>
      <c r="SEX250" s="3"/>
      <c r="SEY250" s="3"/>
      <c r="SEZ250" s="3"/>
      <c r="SFA250" s="3"/>
      <c r="SFB250" s="3"/>
      <c r="SFC250" s="3"/>
      <c r="SFD250" s="3"/>
      <c r="SFE250" s="3"/>
      <c r="SFF250" s="3"/>
      <c r="SFG250" s="3"/>
      <c r="SFH250" s="3"/>
      <c r="SFI250" s="3"/>
      <c r="SFJ250" s="3"/>
      <c r="SFK250" s="3"/>
      <c r="SFL250" s="3"/>
      <c r="SFM250" s="3"/>
      <c r="SFN250" s="3"/>
      <c r="SFO250" s="3"/>
      <c r="SFP250" s="3"/>
      <c r="SFQ250" s="3"/>
      <c r="SFR250" s="3"/>
      <c r="SFS250" s="3"/>
      <c r="SFT250" s="3"/>
      <c r="SFU250" s="3"/>
      <c r="SFV250" s="3"/>
      <c r="SFW250" s="3"/>
      <c r="SFX250" s="3"/>
      <c r="SFY250" s="3"/>
      <c r="SFZ250" s="3"/>
      <c r="SGA250" s="3"/>
      <c r="SGB250" s="3"/>
      <c r="SGC250" s="3"/>
      <c r="SGD250" s="3"/>
      <c r="SGE250" s="3"/>
      <c r="SGF250" s="3"/>
      <c r="SGG250" s="3"/>
      <c r="SGH250" s="3"/>
      <c r="SGI250" s="3"/>
      <c r="SGJ250" s="3"/>
      <c r="SGK250" s="3"/>
      <c r="SGL250" s="3"/>
      <c r="SGM250" s="3"/>
      <c r="SGN250" s="3"/>
      <c r="SGO250" s="3"/>
      <c r="SGP250" s="3"/>
      <c r="SGQ250" s="3"/>
      <c r="SGR250" s="3"/>
      <c r="SGS250" s="3"/>
      <c r="SGT250" s="3"/>
      <c r="SGU250" s="3"/>
      <c r="SGV250" s="3"/>
      <c r="SGW250" s="3"/>
      <c r="SGX250" s="3"/>
      <c r="SGY250" s="3"/>
      <c r="SGZ250" s="3"/>
      <c r="SHA250" s="3"/>
      <c r="SHB250" s="3"/>
      <c r="SHC250" s="3"/>
      <c r="SHD250" s="3"/>
      <c r="SHE250" s="3"/>
      <c r="SHF250" s="3"/>
      <c r="SHG250" s="3"/>
      <c r="SHH250" s="3"/>
      <c r="SHI250" s="3"/>
      <c r="SHJ250" s="3"/>
      <c r="SHK250" s="3"/>
      <c r="SHL250" s="3"/>
      <c r="SHM250" s="3"/>
      <c r="SHN250" s="3"/>
      <c r="SHO250" s="3"/>
      <c r="SHP250" s="3"/>
      <c r="SHQ250" s="3"/>
      <c r="SHR250" s="3"/>
      <c r="SHS250" s="3"/>
      <c r="SHT250" s="3"/>
      <c r="SHU250" s="3"/>
      <c r="SHV250" s="3"/>
      <c r="SHW250" s="3"/>
      <c r="SHX250" s="3"/>
      <c r="SHY250" s="3"/>
      <c r="SHZ250" s="3"/>
      <c r="SIA250" s="3"/>
      <c r="SIB250" s="3"/>
      <c r="SIC250" s="3"/>
      <c r="SID250" s="3"/>
      <c r="SIE250" s="3"/>
      <c r="SIF250" s="3"/>
      <c r="SIG250" s="3"/>
      <c r="SIH250" s="3"/>
      <c r="SII250" s="3"/>
      <c r="SIJ250" s="3"/>
      <c r="SIK250" s="3"/>
      <c r="SIL250" s="3"/>
      <c r="SIM250" s="3"/>
      <c r="SIN250" s="3"/>
      <c r="SIO250" s="3"/>
      <c r="SIP250" s="3"/>
      <c r="SIQ250" s="3"/>
      <c r="SIR250" s="3"/>
      <c r="SIS250" s="3"/>
      <c r="SIT250" s="3"/>
      <c r="SIU250" s="3"/>
      <c r="SIV250" s="3"/>
      <c r="SIW250" s="3"/>
      <c r="SIX250" s="3"/>
      <c r="SIY250" s="3"/>
      <c r="SIZ250" s="3"/>
      <c r="SJA250" s="3"/>
      <c r="SJB250" s="3"/>
      <c r="SJC250" s="3"/>
      <c r="SJD250" s="3"/>
      <c r="SJE250" s="3"/>
      <c r="SJF250" s="3"/>
      <c r="SJG250" s="3"/>
      <c r="SJH250" s="3"/>
      <c r="SJI250" s="3"/>
      <c r="SJJ250" s="3"/>
      <c r="SJK250" s="3"/>
      <c r="SJL250" s="3"/>
      <c r="SJM250" s="3"/>
      <c r="SJN250" s="3"/>
      <c r="SJO250" s="3"/>
      <c r="SJP250" s="3"/>
      <c r="SJQ250" s="3"/>
      <c r="SJR250" s="3"/>
      <c r="SJS250" s="3"/>
      <c r="SJT250" s="3"/>
      <c r="SJU250" s="3"/>
      <c r="SJV250" s="3"/>
      <c r="SJW250" s="3"/>
      <c r="SJX250" s="3"/>
      <c r="SJY250" s="3"/>
      <c r="SJZ250" s="3"/>
      <c r="SKA250" s="3"/>
      <c r="SKB250" s="3"/>
      <c r="SKC250" s="3"/>
      <c r="SKD250" s="3"/>
      <c r="SKE250" s="3"/>
      <c r="SKF250" s="3"/>
      <c r="SKG250" s="3"/>
      <c r="SKH250" s="3"/>
      <c r="SKI250" s="3"/>
      <c r="SKJ250" s="3"/>
      <c r="SKK250" s="3"/>
      <c r="SKL250" s="3"/>
      <c r="SKM250" s="3"/>
      <c r="SKN250" s="3"/>
      <c r="SKO250" s="3"/>
      <c r="SKP250" s="3"/>
      <c r="SKQ250" s="3"/>
      <c r="SKR250" s="3"/>
      <c r="SKS250" s="3"/>
      <c r="SKT250" s="3"/>
      <c r="SKU250" s="3"/>
      <c r="SKV250" s="3"/>
      <c r="SKW250" s="3"/>
      <c r="SKX250" s="3"/>
      <c r="SKY250" s="3"/>
      <c r="SKZ250" s="3"/>
      <c r="SLA250" s="3"/>
      <c r="SLB250" s="3"/>
      <c r="SLC250" s="3"/>
      <c r="SLD250" s="3"/>
      <c r="SLE250" s="3"/>
      <c r="SLF250" s="3"/>
      <c r="SLG250" s="3"/>
      <c r="SLH250" s="3"/>
      <c r="SLI250" s="3"/>
      <c r="SLJ250" s="3"/>
      <c r="SLK250" s="3"/>
      <c r="SLL250" s="3"/>
      <c r="SLM250" s="3"/>
      <c r="SLN250" s="3"/>
      <c r="SLO250" s="3"/>
      <c r="SLP250" s="3"/>
      <c r="SLQ250" s="3"/>
      <c r="SLR250" s="3"/>
      <c r="SLS250" s="3"/>
      <c r="SLT250" s="3"/>
      <c r="SLU250" s="3"/>
      <c r="SLV250" s="3"/>
      <c r="SLW250" s="3"/>
      <c r="SLX250" s="3"/>
      <c r="SLY250" s="3"/>
      <c r="SLZ250" s="3"/>
      <c r="SMA250" s="3"/>
      <c r="SMB250" s="3"/>
      <c r="SMC250" s="3"/>
      <c r="SMD250" s="3"/>
      <c r="SME250" s="3"/>
      <c r="SMF250" s="3"/>
      <c r="SMG250" s="3"/>
      <c r="SMH250" s="3"/>
      <c r="SMI250" s="3"/>
      <c r="SMJ250" s="3"/>
      <c r="SMK250" s="3"/>
      <c r="SML250" s="3"/>
      <c r="SMM250" s="3"/>
      <c r="SMN250" s="3"/>
      <c r="SMO250" s="3"/>
      <c r="SMP250" s="3"/>
      <c r="SMQ250" s="3"/>
      <c r="SMR250" s="3"/>
      <c r="SMS250" s="3"/>
      <c r="SMT250" s="3"/>
      <c r="SMU250" s="3"/>
      <c r="SMV250" s="3"/>
      <c r="SMW250" s="3"/>
      <c r="SMX250" s="3"/>
      <c r="SMY250" s="3"/>
      <c r="SMZ250" s="3"/>
      <c r="SNA250" s="3"/>
      <c r="SNB250" s="3"/>
      <c r="SNC250" s="3"/>
      <c r="SND250" s="3"/>
      <c r="SNE250" s="3"/>
      <c r="SNF250" s="3"/>
      <c r="SNG250" s="3"/>
      <c r="SNH250" s="3"/>
      <c r="SNI250" s="3"/>
      <c r="SNJ250" s="3"/>
      <c r="SNK250" s="3"/>
      <c r="SNL250" s="3"/>
      <c r="SNM250" s="3"/>
      <c r="SNN250" s="3"/>
      <c r="SNO250" s="3"/>
      <c r="SNP250" s="3"/>
      <c r="SNQ250" s="3"/>
      <c r="SNR250" s="3"/>
      <c r="SNS250" s="3"/>
      <c r="SNT250" s="3"/>
      <c r="SNU250" s="3"/>
      <c r="SNV250" s="3"/>
      <c r="SNW250" s="3"/>
      <c r="SNX250" s="3"/>
      <c r="SNY250" s="3"/>
      <c r="SNZ250" s="3"/>
      <c r="SOA250" s="3"/>
      <c r="SOB250" s="3"/>
      <c r="SOC250" s="3"/>
      <c r="SOD250" s="3"/>
      <c r="SOE250" s="3"/>
      <c r="SOF250" s="3"/>
      <c r="SOG250" s="3"/>
      <c r="SOH250" s="3"/>
      <c r="SOI250" s="3"/>
      <c r="SOJ250" s="3"/>
      <c r="SOK250" s="3"/>
      <c r="SOL250" s="3"/>
      <c r="SOM250" s="3"/>
      <c r="SON250" s="3"/>
      <c r="SOO250" s="3"/>
      <c r="SOP250" s="3"/>
      <c r="SOQ250" s="3"/>
      <c r="SOR250" s="3"/>
      <c r="SOS250" s="3"/>
      <c r="SOT250" s="3"/>
      <c r="SOU250" s="3"/>
      <c r="SOV250" s="3"/>
      <c r="SOW250" s="3"/>
      <c r="SOX250" s="3"/>
      <c r="SOY250" s="3"/>
      <c r="SOZ250" s="3"/>
      <c r="SPA250" s="3"/>
      <c r="SPB250" s="3"/>
      <c r="SPC250" s="3"/>
      <c r="SPD250" s="3"/>
      <c r="SPE250" s="3"/>
      <c r="SPF250" s="3"/>
      <c r="SPG250" s="3"/>
      <c r="SPH250" s="3"/>
      <c r="SPI250" s="3"/>
      <c r="SPJ250" s="3"/>
      <c r="SPK250" s="3"/>
      <c r="SPL250" s="3"/>
      <c r="SPM250" s="3"/>
      <c r="SPN250" s="3"/>
      <c r="SPO250" s="3"/>
      <c r="SPP250" s="3"/>
      <c r="SPQ250" s="3"/>
      <c r="SPR250" s="3"/>
      <c r="SPS250" s="3"/>
      <c r="SPT250" s="3"/>
      <c r="SPU250" s="3"/>
      <c r="SPV250" s="3"/>
      <c r="SPW250" s="3"/>
      <c r="SPX250" s="3"/>
      <c r="SPY250" s="3"/>
      <c r="SPZ250" s="3"/>
      <c r="SQA250" s="3"/>
      <c r="SQB250" s="3"/>
      <c r="SQC250" s="3"/>
      <c r="SQD250" s="3"/>
      <c r="SQE250" s="3"/>
      <c r="SQF250" s="3"/>
      <c r="SQG250" s="3"/>
      <c r="SQH250" s="3"/>
      <c r="SQI250" s="3"/>
      <c r="SQJ250" s="3"/>
      <c r="SQK250" s="3"/>
      <c r="SQL250" s="3"/>
      <c r="SQM250" s="3"/>
      <c r="SQN250" s="3"/>
      <c r="SQO250" s="3"/>
      <c r="SQP250" s="3"/>
      <c r="SQQ250" s="3"/>
      <c r="SQR250" s="3"/>
      <c r="SQS250" s="3"/>
      <c r="SQT250" s="3"/>
      <c r="SQU250" s="3"/>
      <c r="SQV250" s="3"/>
      <c r="SQW250" s="3"/>
      <c r="SQX250" s="3"/>
      <c r="SQY250" s="3"/>
      <c r="SQZ250" s="3"/>
      <c r="SRA250" s="3"/>
      <c r="SRB250" s="3"/>
      <c r="SRC250" s="3"/>
      <c r="SRD250" s="3"/>
      <c r="SRE250" s="3"/>
      <c r="SRF250" s="3"/>
      <c r="SRG250" s="3"/>
      <c r="SRH250" s="3"/>
      <c r="SRI250" s="3"/>
      <c r="SRJ250" s="3"/>
      <c r="SRK250" s="3"/>
      <c r="SRL250" s="3"/>
      <c r="SRM250" s="3"/>
      <c r="SRN250" s="3"/>
      <c r="SRO250" s="3"/>
      <c r="SRP250" s="3"/>
      <c r="SRQ250" s="3"/>
      <c r="SRR250" s="3"/>
      <c r="SRS250" s="3"/>
      <c r="SRT250" s="3"/>
      <c r="SRU250" s="3"/>
      <c r="SRV250" s="3"/>
      <c r="SRW250" s="3"/>
      <c r="SRX250" s="3"/>
      <c r="SRY250" s="3"/>
      <c r="SRZ250" s="3"/>
      <c r="SSA250" s="3"/>
      <c r="SSB250" s="3"/>
      <c r="SSC250" s="3"/>
      <c r="SSD250" s="3"/>
      <c r="SSE250" s="3"/>
      <c r="SSF250" s="3"/>
      <c r="SSG250" s="3"/>
      <c r="SSH250" s="3"/>
      <c r="SSI250" s="3"/>
      <c r="SSJ250" s="3"/>
      <c r="SSK250" s="3"/>
      <c r="SSL250" s="3"/>
      <c r="SSM250" s="3"/>
      <c r="SSN250" s="3"/>
      <c r="SSO250" s="3"/>
      <c r="SSP250" s="3"/>
      <c r="SSQ250" s="3"/>
      <c r="SSR250" s="3"/>
      <c r="SSS250" s="3"/>
      <c r="SST250" s="3"/>
      <c r="SSU250" s="3"/>
      <c r="SSV250" s="3"/>
      <c r="SSW250" s="3"/>
      <c r="SSX250" s="3"/>
      <c r="SSY250" s="3"/>
      <c r="SSZ250" s="3"/>
      <c r="STA250" s="3"/>
      <c r="STB250" s="3"/>
      <c r="STC250" s="3"/>
      <c r="STD250" s="3"/>
      <c r="STE250" s="3"/>
      <c r="STF250" s="3"/>
      <c r="STG250" s="3"/>
      <c r="STH250" s="3"/>
      <c r="STI250" s="3"/>
      <c r="STJ250" s="3"/>
      <c r="STK250" s="3"/>
      <c r="STL250" s="3"/>
      <c r="STM250" s="3"/>
      <c r="STN250" s="3"/>
      <c r="STO250" s="3"/>
      <c r="STP250" s="3"/>
      <c r="STQ250" s="3"/>
      <c r="STR250" s="3"/>
      <c r="STS250" s="3"/>
      <c r="STT250" s="3"/>
      <c r="STU250" s="3"/>
      <c r="STV250" s="3"/>
      <c r="STW250" s="3"/>
      <c r="STX250" s="3"/>
      <c r="STY250" s="3"/>
      <c r="STZ250" s="3"/>
      <c r="SUA250" s="3"/>
      <c r="SUB250" s="3"/>
      <c r="SUC250" s="3"/>
      <c r="SUD250" s="3"/>
      <c r="SUE250" s="3"/>
      <c r="SUF250" s="3"/>
      <c r="SUG250" s="3"/>
      <c r="SUH250" s="3"/>
      <c r="SUI250" s="3"/>
      <c r="SUJ250" s="3"/>
      <c r="SUK250" s="3"/>
      <c r="SUL250" s="3"/>
      <c r="SUM250" s="3"/>
      <c r="SUN250" s="3"/>
      <c r="SUO250" s="3"/>
      <c r="SUP250" s="3"/>
      <c r="SUQ250" s="3"/>
      <c r="SUR250" s="3"/>
      <c r="SUS250" s="3"/>
      <c r="SUT250" s="3"/>
      <c r="SUU250" s="3"/>
      <c r="SUV250" s="3"/>
      <c r="SUW250" s="3"/>
      <c r="SUX250" s="3"/>
      <c r="SUY250" s="3"/>
      <c r="SUZ250" s="3"/>
      <c r="SVA250" s="3"/>
      <c r="SVB250" s="3"/>
      <c r="SVC250" s="3"/>
      <c r="SVD250" s="3"/>
      <c r="SVE250" s="3"/>
      <c r="SVF250" s="3"/>
      <c r="SVG250" s="3"/>
      <c r="SVH250" s="3"/>
      <c r="SVI250" s="3"/>
      <c r="SVJ250" s="3"/>
      <c r="SVK250" s="3"/>
      <c r="SVL250" s="3"/>
      <c r="SVM250" s="3"/>
      <c r="SVN250" s="3"/>
      <c r="SVO250" s="3"/>
      <c r="SVP250" s="3"/>
      <c r="SVQ250" s="3"/>
      <c r="SVR250" s="3"/>
      <c r="SVS250" s="3"/>
      <c r="SVT250" s="3"/>
      <c r="SVU250" s="3"/>
      <c r="SVV250" s="3"/>
      <c r="SVW250" s="3"/>
      <c r="SVX250" s="3"/>
      <c r="SVY250" s="3"/>
      <c r="SVZ250" s="3"/>
      <c r="SWA250" s="3"/>
      <c r="SWB250" s="3"/>
      <c r="SWC250" s="3"/>
      <c r="SWD250" s="3"/>
      <c r="SWE250" s="3"/>
      <c r="SWF250" s="3"/>
      <c r="SWG250" s="3"/>
      <c r="SWH250" s="3"/>
      <c r="SWI250" s="3"/>
      <c r="SWJ250" s="3"/>
      <c r="SWK250" s="3"/>
      <c r="SWL250" s="3"/>
      <c r="SWM250" s="3"/>
      <c r="SWN250" s="3"/>
      <c r="SWO250" s="3"/>
      <c r="SWP250" s="3"/>
      <c r="SWQ250" s="3"/>
      <c r="SWR250" s="3"/>
      <c r="SWS250" s="3"/>
      <c r="SWT250" s="3"/>
      <c r="SWU250" s="3"/>
      <c r="SWV250" s="3"/>
      <c r="SWW250" s="3"/>
      <c r="SWX250" s="3"/>
      <c r="SWY250" s="3"/>
      <c r="SWZ250" s="3"/>
      <c r="SXA250" s="3"/>
      <c r="SXB250" s="3"/>
      <c r="SXC250" s="3"/>
      <c r="SXD250" s="3"/>
      <c r="SXE250" s="3"/>
      <c r="SXF250" s="3"/>
      <c r="SXG250" s="3"/>
      <c r="SXH250" s="3"/>
      <c r="SXI250" s="3"/>
      <c r="SXJ250" s="3"/>
      <c r="SXK250" s="3"/>
      <c r="SXL250" s="3"/>
      <c r="SXM250" s="3"/>
      <c r="SXN250" s="3"/>
      <c r="SXO250" s="3"/>
      <c r="SXP250" s="3"/>
      <c r="SXQ250" s="3"/>
      <c r="SXR250" s="3"/>
      <c r="SXS250" s="3"/>
      <c r="SXT250" s="3"/>
      <c r="SXU250" s="3"/>
      <c r="SXV250" s="3"/>
      <c r="SXW250" s="3"/>
      <c r="SXX250" s="3"/>
      <c r="SXY250" s="3"/>
      <c r="SXZ250" s="3"/>
      <c r="SYA250" s="3"/>
      <c r="SYB250" s="3"/>
      <c r="SYC250" s="3"/>
      <c r="SYD250" s="3"/>
      <c r="SYE250" s="3"/>
      <c r="SYF250" s="3"/>
      <c r="SYG250" s="3"/>
      <c r="SYH250" s="3"/>
      <c r="SYI250" s="3"/>
      <c r="SYJ250" s="3"/>
      <c r="SYK250" s="3"/>
      <c r="SYL250" s="3"/>
      <c r="SYM250" s="3"/>
      <c r="SYN250" s="3"/>
      <c r="SYO250" s="3"/>
      <c r="SYP250" s="3"/>
      <c r="SYQ250" s="3"/>
      <c r="SYR250" s="3"/>
      <c r="SYS250" s="3"/>
      <c r="SYT250" s="3"/>
      <c r="SYU250" s="3"/>
      <c r="SYV250" s="3"/>
      <c r="SYW250" s="3"/>
      <c r="SYX250" s="3"/>
      <c r="SYY250" s="3"/>
      <c r="SYZ250" s="3"/>
      <c r="SZA250" s="3"/>
      <c r="SZB250" s="3"/>
      <c r="SZC250" s="3"/>
      <c r="SZD250" s="3"/>
      <c r="SZE250" s="3"/>
      <c r="SZF250" s="3"/>
      <c r="SZG250" s="3"/>
      <c r="SZH250" s="3"/>
      <c r="SZI250" s="3"/>
      <c r="SZJ250" s="3"/>
      <c r="SZK250" s="3"/>
      <c r="SZL250" s="3"/>
      <c r="SZM250" s="3"/>
      <c r="SZN250" s="3"/>
      <c r="SZO250" s="3"/>
      <c r="SZP250" s="3"/>
      <c r="SZQ250" s="3"/>
      <c r="SZR250" s="3"/>
      <c r="SZS250" s="3"/>
      <c r="SZT250" s="3"/>
      <c r="SZU250" s="3"/>
      <c r="SZV250" s="3"/>
      <c r="SZW250" s="3"/>
      <c r="SZX250" s="3"/>
      <c r="SZY250" s="3"/>
      <c r="SZZ250" s="3"/>
      <c r="TAA250" s="3"/>
      <c r="TAB250" s="3"/>
      <c r="TAC250" s="3"/>
      <c r="TAD250" s="3"/>
      <c r="TAE250" s="3"/>
      <c r="TAF250" s="3"/>
      <c r="TAG250" s="3"/>
      <c r="TAH250" s="3"/>
      <c r="TAI250" s="3"/>
      <c r="TAJ250" s="3"/>
      <c r="TAK250" s="3"/>
      <c r="TAL250" s="3"/>
      <c r="TAM250" s="3"/>
      <c r="TAN250" s="3"/>
      <c r="TAO250" s="3"/>
      <c r="TAP250" s="3"/>
      <c r="TAQ250" s="3"/>
      <c r="TAR250" s="3"/>
      <c r="TAS250" s="3"/>
      <c r="TAT250" s="3"/>
      <c r="TAU250" s="3"/>
      <c r="TAV250" s="3"/>
      <c r="TAW250" s="3"/>
      <c r="TAX250" s="3"/>
      <c r="TAY250" s="3"/>
      <c r="TAZ250" s="3"/>
      <c r="TBA250" s="3"/>
      <c r="TBB250" s="3"/>
      <c r="TBC250" s="3"/>
      <c r="TBD250" s="3"/>
      <c r="TBE250" s="3"/>
      <c r="TBF250" s="3"/>
      <c r="TBG250" s="3"/>
      <c r="TBH250" s="3"/>
      <c r="TBI250" s="3"/>
      <c r="TBJ250" s="3"/>
      <c r="TBK250" s="3"/>
      <c r="TBL250" s="3"/>
      <c r="TBM250" s="3"/>
      <c r="TBN250" s="3"/>
      <c r="TBO250" s="3"/>
      <c r="TBP250" s="3"/>
      <c r="TBQ250" s="3"/>
      <c r="TBR250" s="3"/>
      <c r="TBS250" s="3"/>
      <c r="TBT250" s="3"/>
      <c r="TBU250" s="3"/>
      <c r="TBV250" s="3"/>
      <c r="TBW250" s="3"/>
      <c r="TBX250" s="3"/>
      <c r="TBY250" s="3"/>
      <c r="TBZ250" s="3"/>
      <c r="TCA250" s="3"/>
      <c r="TCB250" s="3"/>
      <c r="TCC250" s="3"/>
      <c r="TCD250" s="3"/>
      <c r="TCE250" s="3"/>
      <c r="TCF250" s="3"/>
      <c r="TCG250" s="3"/>
      <c r="TCH250" s="3"/>
      <c r="TCI250" s="3"/>
      <c r="TCJ250" s="3"/>
      <c r="TCK250" s="3"/>
      <c r="TCL250" s="3"/>
      <c r="TCM250" s="3"/>
      <c r="TCN250" s="3"/>
      <c r="TCO250" s="3"/>
      <c r="TCP250" s="3"/>
      <c r="TCQ250" s="3"/>
      <c r="TCR250" s="3"/>
      <c r="TCS250" s="3"/>
      <c r="TCT250" s="3"/>
      <c r="TCU250" s="3"/>
      <c r="TCV250" s="3"/>
      <c r="TCW250" s="3"/>
      <c r="TCX250" s="3"/>
      <c r="TCY250" s="3"/>
      <c r="TCZ250" s="3"/>
      <c r="TDA250" s="3"/>
      <c r="TDB250" s="3"/>
      <c r="TDC250" s="3"/>
      <c r="TDD250" s="3"/>
      <c r="TDE250" s="3"/>
      <c r="TDF250" s="3"/>
      <c r="TDG250" s="3"/>
      <c r="TDH250" s="3"/>
      <c r="TDI250" s="3"/>
      <c r="TDJ250" s="3"/>
      <c r="TDK250" s="3"/>
      <c r="TDL250" s="3"/>
      <c r="TDM250" s="3"/>
      <c r="TDN250" s="3"/>
      <c r="TDO250" s="3"/>
      <c r="TDP250" s="3"/>
      <c r="TDQ250" s="3"/>
      <c r="TDR250" s="3"/>
      <c r="TDS250" s="3"/>
      <c r="TDT250" s="3"/>
      <c r="TDU250" s="3"/>
      <c r="TDV250" s="3"/>
      <c r="TDW250" s="3"/>
      <c r="TDX250" s="3"/>
      <c r="TDY250" s="3"/>
      <c r="TDZ250" s="3"/>
      <c r="TEA250" s="3"/>
      <c r="TEB250" s="3"/>
      <c r="TEC250" s="3"/>
      <c r="TED250" s="3"/>
      <c r="TEE250" s="3"/>
      <c r="TEF250" s="3"/>
      <c r="TEG250" s="3"/>
      <c r="TEH250" s="3"/>
      <c r="TEI250" s="3"/>
      <c r="TEJ250" s="3"/>
      <c r="TEK250" s="3"/>
      <c r="TEL250" s="3"/>
      <c r="TEM250" s="3"/>
      <c r="TEN250" s="3"/>
      <c r="TEO250" s="3"/>
      <c r="TEP250" s="3"/>
      <c r="TEQ250" s="3"/>
      <c r="TER250" s="3"/>
      <c r="TES250" s="3"/>
      <c r="TET250" s="3"/>
      <c r="TEU250" s="3"/>
      <c r="TEV250" s="3"/>
      <c r="TEW250" s="3"/>
      <c r="TEX250" s="3"/>
      <c r="TEY250" s="3"/>
      <c r="TEZ250" s="3"/>
      <c r="TFA250" s="3"/>
      <c r="TFB250" s="3"/>
      <c r="TFC250" s="3"/>
      <c r="TFD250" s="3"/>
      <c r="TFE250" s="3"/>
      <c r="TFF250" s="3"/>
      <c r="TFG250" s="3"/>
      <c r="TFH250" s="3"/>
      <c r="TFI250" s="3"/>
      <c r="TFJ250" s="3"/>
      <c r="TFK250" s="3"/>
      <c r="TFL250" s="3"/>
      <c r="TFM250" s="3"/>
      <c r="TFN250" s="3"/>
      <c r="TFO250" s="3"/>
      <c r="TFP250" s="3"/>
      <c r="TFQ250" s="3"/>
      <c r="TFR250" s="3"/>
      <c r="TFS250" s="3"/>
      <c r="TFT250" s="3"/>
      <c r="TFU250" s="3"/>
      <c r="TFV250" s="3"/>
      <c r="TFW250" s="3"/>
      <c r="TFX250" s="3"/>
      <c r="TFY250" s="3"/>
      <c r="TFZ250" s="3"/>
      <c r="TGA250" s="3"/>
      <c r="TGB250" s="3"/>
      <c r="TGC250" s="3"/>
      <c r="TGD250" s="3"/>
      <c r="TGE250" s="3"/>
      <c r="TGF250" s="3"/>
      <c r="TGG250" s="3"/>
      <c r="TGH250" s="3"/>
      <c r="TGI250" s="3"/>
      <c r="TGJ250" s="3"/>
      <c r="TGK250" s="3"/>
      <c r="TGL250" s="3"/>
      <c r="TGM250" s="3"/>
      <c r="TGN250" s="3"/>
      <c r="TGO250" s="3"/>
      <c r="TGP250" s="3"/>
      <c r="TGQ250" s="3"/>
      <c r="TGR250" s="3"/>
      <c r="TGS250" s="3"/>
      <c r="TGT250" s="3"/>
      <c r="TGU250" s="3"/>
      <c r="TGV250" s="3"/>
      <c r="TGW250" s="3"/>
      <c r="TGX250" s="3"/>
      <c r="TGY250" s="3"/>
      <c r="TGZ250" s="3"/>
      <c r="THA250" s="3"/>
      <c r="THB250" s="3"/>
      <c r="THC250" s="3"/>
      <c r="THD250" s="3"/>
      <c r="THE250" s="3"/>
      <c r="THF250" s="3"/>
      <c r="THG250" s="3"/>
      <c r="THH250" s="3"/>
      <c r="THI250" s="3"/>
      <c r="THJ250" s="3"/>
      <c r="THK250" s="3"/>
      <c r="THL250" s="3"/>
      <c r="THM250" s="3"/>
      <c r="THN250" s="3"/>
      <c r="THO250" s="3"/>
      <c r="THP250" s="3"/>
      <c r="THQ250" s="3"/>
      <c r="THR250" s="3"/>
      <c r="THS250" s="3"/>
      <c r="THT250" s="3"/>
      <c r="THU250" s="3"/>
      <c r="THV250" s="3"/>
      <c r="THW250" s="3"/>
      <c r="THX250" s="3"/>
      <c r="THY250" s="3"/>
      <c r="THZ250" s="3"/>
      <c r="TIA250" s="3"/>
      <c r="TIB250" s="3"/>
      <c r="TIC250" s="3"/>
      <c r="TID250" s="3"/>
      <c r="TIE250" s="3"/>
      <c r="TIF250" s="3"/>
      <c r="TIG250" s="3"/>
      <c r="TIH250" s="3"/>
      <c r="TII250" s="3"/>
      <c r="TIJ250" s="3"/>
      <c r="TIK250" s="3"/>
      <c r="TIL250" s="3"/>
      <c r="TIM250" s="3"/>
      <c r="TIN250" s="3"/>
      <c r="TIO250" s="3"/>
      <c r="TIP250" s="3"/>
      <c r="TIQ250" s="3"/>
      <c r="TIR250" s="3"/>
      <c r="TIS250" s="3"/>
      <c r="TIT250" s="3"/>
      <c r="TIU250" s="3"/>
      <c r="TIV250" s="3"/>
      <c r="TIW250" s="3"/>
      <c r="TIX250" s="3"/>
      <c r="TIY250" s="3"/>
      <c r="TIZ250" s="3"/>
      <c r="TJA250" s="3"/>
      <c r="TJB250" s="3"/>
      <c r="TJC250" s="3"/>
      <c r="TJD250" s="3"/>
      <c r="TJE250" s="3"/>
      <c r="TJF250" s="3"/>
      <c r="TJG250" s="3"/>
      <c r="TJH250" s="3"/>
      <c r="TJI250" s="3"/>
      <c r="TJJ250" s="3"/>
      <c r="TJK250" s="3"/>
      <c r="TJL250" s="3"/>
      <c r="TJM250" s="3"/>
      <c r="TJN250" s="3"/>
      <c r="TJO250" s="3"/>
      <c r="TJP250" s="3"/>
      <c r="TJQ250" s="3"/>
      <c r="TJR250" s="3"/>
      <c r="TJS250" s="3"/>
      <c r="TJT250" s="3"/>
      <c r="TJU250" s="3"/>
      <c r="TJV250" s="3"/>
      <c r="TJW250" s="3"/>
      <c r="TJX250" s="3"/>
      <c r="TJY250" s="3"/>
      <c r="TJZ250" s="3"/>
      <c r="TKA250" s="3"/>
      <c r="TKB250" s="3"/>
      <c r="TKC250" s="3"/>
      <c r="TKD250" s="3"/>
      <c r="TKE250" s="3"/>
      <c r="TKF250" s="3"/>
      <c r="TKG250" s="3"/>
      <c r="TKH250" s="3"/>
      <c r="TKI250" s="3"/>
      <c r="TKJ250" s="3"/>
      <c r="TKK250" s="3"/>
      <c r="TKL250" s="3"/>
      <c r="TKM250" s="3"/>
      <c r="TKN250" s="3"/>
      <c r="TKO250" s="3"/>
      <c r="TKP250" s="3"/>
      <c r="TKQ250" s="3"/>
      <c r="TKR250" s="3"/>
      <c r="TKS250" s="3"/>
      <c r="TKT250" s="3"/>
      <c r="TKU250" s="3"/>
      <c r="TKV250" s="3"/>
      <c r="TKW250" s="3"/>
      <c r="TKX250" s="3"/>
      <c r="TKY250" s="3"/>
      <c r="TKZ250" s="3"/>
      <c r="TLA250" s="3"/>
      <c r="TLB250" s="3"/>
      <c r="TLC250" s="3"/>
      <c r="TLD250" s="3"/>
      <c r="TLE250" s="3"/>
      <c r="TLF250" s="3"/>
      <c r="TLG250" s="3"/>
      <c r="TLH250" s="3"/>
      <c r="TLI250" s="3"/>
      <c r="TLJ250" s="3"/>
      <c r="TLK250" s="3"/>
      <c r="TLL250" s="3"/>
      <c r="TLM250" s="3"/>
      <c r="TLN250" s="3"/>
      <c r="TLO250" s="3"/>
      <c r="TLP250" s="3"/>
      <c r="TLQ250" s="3"/>
      <c r="TLR250" s="3"/>
      <c r="TLS250" s="3"/>
      <c r="TLT250" s="3"/>
      <c r="TLU250" s="3"/>
      <c r="TLV250" s="3"/>
      <c r="TLW250" s="3"/>
      <c r="TLX250" s="3"/>
      <c r="TLY250" s="3"/>
      <c r="TLZ250" s="3"/>
      <c r="TMA250" s="3"/>
      <c r="TMB250" s="3"/>
      <c r="TMC250" s="3"/>
      <c r="TMD250" s="3"/>
      <c r="TME250" s="3"/>
      <c r="TMF250" s="3"/>
      <c r="TMG250" s="3"/>
      <c r="TMH250" s="3"/>
      <c r="TMI250" s="3"/>
      <c r="TMJ250" s="3"/>
      <c r="TMK250" s="3"/>
      <c r="TML250" s="3"/>
      <c r="TMM250" s="3"/>
      <c r="TMN250" s="3"/>
      <c r="TMO250" s="3"/>
      <c r="TMP250" s="3"/>
      <c r="TMQ250" s="3"/>
      <c r="TMR250" s="3"/>
      <c r="TMS250" s="3"/>
      <c r="TMT250" s="3"/>
      <c r="TMU250" s="3"/>
      <c r="TMV250" s="3"/>
      <c r="TMW250" s="3"/>
      <c r="TMX250" s="3"/>
      <c r="TMY250" s="3"/>
      <c r="TMZ250" s="3"/>
      <c r="TNA250" s="3"/>
      <c r="TNB250" s="3"/>
      <c r="TNC250" s="3"/>
      <c r="TND250" s="3"/>
      <c r="TNE250" s="3"/>
      <c r="TNF250" s="3"/>
      <c r="TNG250" s="3"/>
      <c r="TNH250" s="3"/>
      <c r="TNI250" s="3"/>
      <c r="TNJ250" s="3"/>
      <c r="TNK250" s="3"/>
      <c r="TNL250" s="3"/>
      <c r="TNM250" s="3"/>
      <c r="TNN250" s="3"/>
      <c r="TNO250" s="3"/>
      <c r="TNP250" s="3"/>
      <c r="TNQ250" s="3"/>
      <c r="TNR250" s="3"/>
      <c r="TNS250" s="3"/>
      <c r="TNT250" s="3"/>
      <c r="TNU250" s="3"/>
      <c r="TNV250" s="3"/>
      <c r="TNW250" s="3"/>
      <c r="TNX250" s="3"/>
      <c r="TNY250" s="3"/>
      <c r="TNZ250" s="3"/>
      <c r="TOA250" s="3"/>
      <c r="TOB250" s="3"/>
      <c r="TOC250" s="3"/>
      <c r="TOD250" s="3"/>
      <c r="TOE250" s="3"/>
      <c r="TOF250" s="3"/>
      <c r="TOG250" s="3"/>
      <c r="TOH250" s="3"/>
      <c r="TOI250" s="3"/>
      <c r="TOJ250" s="3"/>
      <c r="TOK250" s="3"/>
      <c r="TOL250" s="3"/>
      <c r="TOM250" s="3"/>
      <c r="TON250" s="3"/>
      <c r="TOO250" s="3"/>
      <c r="TOP250" s="3"/>
      <c r="TOQ250" s="3"/>
      <c r="TOR250" s="3"/>
      <c r="TOS250" s="3"/>
      <c r="TOT250" s="3"/>
      <c r="TOU250" s="3"/>
      <c r="TOV250" s="3"/>
      <c r="TOW250" s="3"/>
      <c r="TOX250" s="3"/>
      <c r="TOY250" s="3"/>
      <c r="TOZ250" s="3"/>
      <c r="TPA250" s="3"/>
      <c r="TPB250" s="3"/>
      <c r="TPC250" s="3"/>
      <c r="TPD250" s="3"/>
      <c r="TPE250" s="3"/>
      <c r="TPF250" s="3"/>
      <c r="TPG250" s="3"/>
      <c r="TPH250" s="3"/>
      <c r="TPI250" s="3"/>
      <c r="TPJ250" s="3"/>
      <c r="TPK250" s="3"/>
      <c r="TPL250" s="3"/>
      <c r="TPM250" s="3"/>
      <c r="TPN250" s="3"/>
      <c r="TPO250" s="3"/>
      <c r="TPP250" s="3"/>
      <c r="TPQ250" s="3"/>
      <c r="TPR250" s="3"/>
      <c r="TPS250" s="3"/>
      <c r="TPT250" s="3"/>
      <c r="TPU250" s="3"/>
      <c r="TPV250" s="3"/>
      <c r="TPW250" s="3"/>
      <c r="TPX250" s="3"/>
      <c r="TPY250" s="3"/>
      <c r="TPZ250" s="3"/>
      <c r="TQA250" s="3"/>
      <c r="TQB250" s="3"/>
      <c r="TQC250" s="3"/>
      <c r="TQD250" s="3"/>
      <c r="TQE250" s="3"/>
      <c r="TQF250" s="3"/>
      <c r="TQG250" s="3"/>
      <c r="TQH250" s="3"/>
      <c r="TQI250" s="3"/>
      <c r="TQJ250" s="3"/>
      <c r="TQK250" s="3"/>
      <c r="TQL250" s="3"/>
      <c r="TQM250" s="3"/>
      <c r="TQN250" s="3"/>
      <c r="TQO250" s="3"/>
      <c r="TQP250" s="3"/>
      <c r="TQQ250" s="3"/>
      <c r="TQR250" s="3"/>
      <c r="TQS250" s="3"/>
      <c r="TQT250" s="3"/>
      <c r="TQU250" s="3"/>
      <c r="TQV250" s="3"/>
      <c r="TQW250" s="3"/>
      <c r="TQX250" s="3"/>
      <c r="TQY250" s="3"/>
      <c r="TQZ250" s="3"/>
      <c r="TRA250" s="3"/>
      <c r="TRB250" s="3"/>
      <c r="TRC250" s="3"/>
      <c r="TRD250" s="3"/>
      <c r="TRE250" s="3"/>
      <c r="TRF250" s="3"/>
      <c r="TRG250" s="3"/>
      <c r="TRH250" s="3"/>
      <c r="TRI250" s="3"/>
      <c r="TRJ250" s="3"/>
      <c r="TRK250" s="3"/>
      <c r="TRL250" s="3"/>
      <c r="TRM250" s="3"/>
      <c r="TRN250" s="3"/>
      <c r="TRO250" s="3"/>
      <c r="TRP250" s="3"/>
      <c r="TRQ250" s="3"/>
      <c r="TRR250" s="3"/>
      <c r="TRS250" s="3"/>
      <c r="TRT250" s="3"/>
      <c r="TRU250" s="3"/>
      <c r="TRV250" s="3"/>
      <c r="TRW250" s="3"/>
      <c r="TRX250" s="3"/>
      <c r="TRY250" s="3"/>
      <c r="TRZ250" s="3"/>
      <c r="TSA250" s="3"/>
      <c r="TSB250" s="3"/>
      <c r="TSC250" s="3"/>
      <c r="TSD250" s="3"/>
      <c r="TSE250" s="3"/>
      <c r="TSF250" s="3"/>
      <c r="TSG250" s="3"/>
      <c r="TSH250" s="3"/>
      <c r="TSI250" s="3"/>
      <c r="TSJ250" s="3"/>
      <c r="TSK250" s="3"/>
      <c r="TSL250" s="3"/>
      <c r="TSM250" s="3"/>
      <c r="TSN250" s="3"/>
      <c r="TSO250" s="3"/>
      <c r="TSP250" s="3"/>
      <c r="TSQ250" s="3"/>
      <c r="TSR250" s="3"/>
      <c r="TSS250" s="3"/>
      <c r="TST250" s="3"/>
      <c r="TSU250" s="3"/>
      <c r="TSV250" s="3"/>
      <c r="TSW250" s="3"/>
      <c r="TSX250" s="3"/>
      <c r="TSY250" s="3"/>
      <c r="TSZ250" s="3"/>
      <c r="TTA250" s="3"/>
      <c r="TTB250" s="3"/>
      <c r="TTC250" s="3"/>
      <c r="TTD250" s="3"/>
      <c r="TTE250" s="3"/>
      <c r="TTF250" s="3"/>
      <c r="TTG250" s="3"/>
      <c r="TTH250" s="3"/>
      <c r="TTI250" s="3"/>
      <c r="TTJ250" s="3"/>
      <c r="TTK250" s="3"/>
      <c r="TTL250" s="3"/>
      <c r="TTM250" s="3"/>
      <c r="TTN250" s="3"/>
      <c r="TTO250" s="3"/>
      <c r="TTP250" s="3"/>
      <c r="TTQ250" s="3"/>
      <c r="TTR250" s="3"/>
      <c r="TTS250" s="3"/>
      <c r="TTT250" s="3"/>
      <c r="TTU250" s="3"/>
      <c r="TTV250" s="3"/>
      <c r="TTW250" s="3"/>
      <c r="TTX250" s="3"/>
      <c r="TTY250" s="3"/>
      <c r="TTZ250" s="3"/>
      <c r="TUA250" s="3"/>
      <c r="TUB250" s="3"/>
      <c r="TUC250" s="3"/>
      <c r="TUD250" s="3"/>
      <c r="TUE250" s="3"/>
      <c r="TUF250" s="3"/>
      <c r="TUG250" s="3"/>
      <c r="TUH250" s="3"/>
      <c r="TUI250" s="3"/>
      <c r="TUJ250" s="3"/>
      <c r="TUK250" s="3"/>
      <c r="TUL250" s="3"/>
      <c r="TUM250" s="3"/>
      <c r="TUN250" s="3"/>
      <c r="TUO250" s="3"/>
      <c r="TUP250" s="3"/>
      <c r="TUQ250" s="3"/>
      <c r="TUR250" s="3"/>
      <c r="TUS250" s="3"/>
      <c r="TUT250" s="3"/>
      <c r="TUU250" s="3"/>
      <c r="TUV250" s="3"/>
      <c r="TUW250" s="3"/>
      <c r="TUX250" s="3"/>
      <c r="TUY250" s="3"/>
      <c r="TUZ250" s="3"/>
      <c r="TVA250" s="3"/>
      <c r="TVB250" s="3"/>
      <c r="TVC250" s="3"/>
      <c r="TVD250" s="3"/>
      <c r="TVE250" s="3"/>
      <c r="TVF250" s="3"/>
      <c r="TVG250" s="3"/>
      <c r="TVH250" s="3"/>
      <c r="TVI250" s="3"/>
      <c r="TVJ250" s="3"/>
      <c r="TVK250" s="3"/>
      <c r="TVL250" s="3"/>
      <c r="TVM250" s="3"/>
      <c r="TVN250" s="3"/>
      <c r="TVO250" s="3"/>
      <c r="TVP250" s="3"/>
      <c r="TVQ250" s="3"/>
      <c r="TVR250" s="3"/>
      <c r="TVS250" s="3"/>
      <c r="TVT250" s="3"/>
      <c r="TVU250" s="3"/>
      <c r="TVV250" s="3"/>
      <c r="TVW250" s="3"/>
      <c r="TVX250" s="3"/>
      <c r="TVY250" s="3"/>
      <c r="TVZ250" s="3"/>
      <c r="TWA250" s="3"/>
      <c r="TWB250" s="3"/>
      <c r="TWC250" s="3"/>
      <c r="TWD250" s="3"/>
      <c r="TWE250" s="3"/>
      <c r="TWF250" s="3"/>
      <c r="TWG250" s="3"/>
      <c r="TWH250" s="3"/>
      <c r="TWI250" s="3"/>
      <c r="TWJ250" s="3"/>
      <c r="TWK250" s="3"/>
      <c r="TWL250" s="3"/>
      <c r="TWM250" s="3"/>
      <c r="TWN250" s="3"/>
      <c r="TWO250" s="3"/>
      <c r="TWP250" s="3"/>
      <c r="TWQ250" s="3"/>
      <c r="TWR250" s="3"/>
      <c r="TWS250" s="3"/>
      <c r="TWT250" s="3"/>
      <c r="TWU250" s="3"/>
      <c r="TWV250" s="3"/>
      <c r="TWW250" s="3"/>
      <c r="TWX250" s="3"/>
      <c r="TWY250" s="3"/>
      <c r="TWZ250" s="3"/>
      <c r="TXA250" s="3"/>
      <c r="TXB250" s="3"/>
      <c r="TXC250" s="3"/>
      <c r="TXD250" s="3"/>
      <c r="TXE250" s="3"/>
      <c r="TXF250" s="3"/>
      <c r="TXG250" s="3"/>
      <c r="TXH250" s="3"/>
      <c r="TXI250" s="3"/>
      <c r="TXJ250" s="3"/>
      <c r="TXK250" s="3"/>
      <c r="TXL250" s="3"/>
      <c r="TXM250" s="3"/>
      <c r="TXN250" s="3"/>
      <c r="TXO250" s="3"/>
      <c r="TXP250" s="3"/>
      <c r="TXQ250" s="3"/>
      <c r="TXR250" s="3"/>
      <c r="TXS250" s="3"/>
      <c r="TXT250" s="3"/>
      <c r="TXU250" s="3"/>
      <c r="TXV250" s="3"/>
      <c r="TXW250" s="3"/>
      <c r="TXX250" s="3"/>
      <c r="TXY250" s="3"/>
      <c r="TXZ250" s="3"/>
      <c r="TYA250" s="3"/>
      <c r="TYB250" s="3"/>
      <c r="TYC250" s="3"/>
      <c r="TYD250" s="3"/>
      <c r="TYE250" s="3"/>
      <c r="TYF250" s="3"/>
      <c r="TYG250" s="3"/>
      <c r="TYH250" s="3"/>
      <c r="TYI250" s="3"/>
      <c r="TYJ250" s="3"/>
      <c r="TYK250" s="3"/>
      <c r="TYL250" s="3"/>
      <c r="TYM250" s="3"/>
      <c r="TYN250" s="3"/>
      <c r="TYO250" s="3"/>
      <c r="TYP250" s="3"/>
      <c r="TYQ250" s="3"/>
      <c r="TYR250" s="3"/>
      <c r="TYS250" s="3"/>
      <c r="TYT250" s="3"/>
      <c r="TYU250" s="3"/>
      <c r="TYV250" s="3"/>
      <c r="TYW250" s="3"/>
      <c r="TYX250" s="3"/>
      <c r="TYY250" s="3"/>
      <c r="TYZ250" s="3"/>
      <c r="TZA250" s="3"/>
      <c r="TZB250" s="3"/>
      <c r="TZC250" s="3"/>
      <c r="TZD250" s="3"/>
      <c r="TZE250" s="3"/>
      <c r="TZF250" s="3"/>
      <c r="TZG250" s="3"/>
      <c r="TZH250" s="3"/>
      <c r="TZI250" s="3"/>
      <c r="TZJ250" s="3"/>
      <c r="TZK250" s="3"/>
      <c r="TZL250" s="3"/>
      <c r="TZM250" s="3"/>
      <c r="TZN250" s="3"/>
      <c r="TZO250" s="3"/>
      <c r="TZP250" s="3"/>
      <c r="TZQ250" s="3"/>
      <c r="TZR250" s="3"/>
      <c r="TZS250" s="3"/>
      <c r="TZT250" s="3"/>
      <c r="TZU250" s="3"/>
      <c r="TZV250" s="3"/>
      <c r="TZW250" s="3"/>
      <c r="TZX250" s="3"/>
      <c r="TZY250" s="3"/>
      <c r="TZZ250" s="3"/>
      <c r="UAA250" s="3"/>
      <c r="UAB250" s="3"/>
      <c r="UAC250" s="3"/>
      <c r="UAD250" s="3"/>
      <c r="UAE250" s="3"/>
      <c r="UAF250" s="3"/>
      <c r="UAG250" s="3"/>
      <c r="UAH250" s="3"/>
      <c r="UAI250" s="3"/>
      <c r="UAJ250" s="3"/>
      <c r="UAK250" s="3"/>
      <c r="UAL250" s="3"/>
      <c r="UAM250" s="3"/>
      <c r="UAN250" s="3"/>
      <c r="UAO250" s="3"/>
      <c r="UAP250" s="3"/>
      <c r="UAQ250" s="3"/>
      <c r="UAR250" s="3"/>
      <c r="UAS250" s="3"/>
      <c r="UAT250" s="3"/>
      <c r="UAU250" s="3"/>
      <c r="UAV250" s="3"/>
      <c r="UAW250" s="3"/>
      <c r="UAX250" s="3"/>
      <c r="UAY250" s="3"/>
      <c r="UAZ250" s="3"/>
      <c r="UBA250" s="3"/>
      <c r="UBB250" s="3"/>
      <c r="UBC250" s="3"/>
      <c r="UBD250" s="3"/>
      <c r="UBE250" s="3"/>
      <c r="UBF250" s="3"/>
      <c r="UBG250" s="3"/>
      <c r="UBH250" s="3"/>
      <c r="UBI250" s="3"/>
      <c r="UBJ250" s="3"/>
      <c r="UBK250" s="3"/>
      <c r="UBL250" s="3"/>
      <c r="UBM250" s="3"/>
      <c r="UBN250" s="3"/>
      <c r="UBO250" s="3"/>
      <c r="UBP250" s="3"/>
      <c r="UBQ250" s="3"/>
      <c r="UBR250" s="3"/>
      <c r="UBS250" s="3"/>
      <c r="UBT250" s="3"/>
      <c r="UBU250" s="3"/>
      <c r="UBV250" s="3"/>
      <c r="UBW250" s="3"/>
      <c r="UBX250" s="3"/>
      <c r="UBY250" s="3"/>
      <c r="UBZ250" s="3"/>
      <c r="UCA250" s="3"/>
      <c r="UCB250" s="3"/>
      <c r="UCC250" s="3"/>
      <c r="UCD250" s="3"/>
      <c r="UCE250" s="3"/>
      <c r="UCF250" s="3"/>
      <c r="UCG250" s="3"/>
      <c r="UCH250" s="3"/>
      <c r="UCI250" s="3"/>
      <c r="UCJ250" s="3"/>
      <c r="UCK250" s="3"/>
      <c r="UCL250" s="3"/>
      <c r="UCM250" s="3"/>
      <c r="UCN250" s="3"/>
      <c r="UCO250" s="3"/>
      <c r="UCP250" s="3"/>
      <c r="UCQ250" s="3"/>
      <c r="UCR250" s="3"/>
      <c r="UCS250" s="3"/>
      <c r="UCT250" s="3"/>
      <c r="UCU250" s="3"/>
      <c r="UCV250" s="3"/>
      <c r="UCW250" s="3"/>
      <c r="UCX250" s="3"/>
      <c r="UCY250" s="3"/>
      <c r="UCZ250" s="3"/>
      <c r="UDA250" s="3"/>
      <c r="UDB250" s="3"/>
      <c r="UDC250" s="3"/>
      <c r="UDD250" s="3"/>
      <c r="UDE250" s="3"/>
      <c r="UDF250" s="3"/>
      <c r="UDG250" s="3"/>
      <c r="UDH250" s="3"/>
      <c r="UDI250" s="3"/>
      <c r="UDJ250" s="3"/>
      <c r="UDK250" s="3"/>
      <c r="UDL250" s="3"/>
      <c r="UDM250" s="3"/>
      <c r="UDN250" s="3"/>
      <c r="UDO250" s="3"/>
      <c r="UDP250" s="3"/>
      <c r="UDQ250" s="3"/>
      <c r="UDR250" s="3"/>
      <c r="UDS250" s="3"/>
      <c r="UDT250" s="3"/>
      <c r="UDU250" s="3"/>
      <c r="UDV250" s="3"/>
      <c r="UDW250" s="3"/>
      <c r="UDX250" s="3"/>
      <c r="UDY250" s="3"/>
      <c r="UDZ250" s="3"/>
      <c r="UEA250" s="3"/>
      <c r="UEB250" s="3"/>
      <c r="UEC250" s="3"/>
      <c r="UED250" s="3"/>
      <c r="UEE250" s="3"/>
      <c r="UEF250" s="3"/>
      <c r="UEG250" s="3"/>
      <c r="UEH250" s="3"/>
      <c r="UEI250" s="3"/>
      <c r="UEJ250" s="3"/>
      <c r="UEK250" s="3"/>
      <c r="UEL250" s="3"/>
      <c r="UEM250" s="3"/>
      <c r="UEN250" s="3"/>
      <c r="UEO250" s="3"/>
      <c r="UEP250" s="3"/>
      <c r="UEQ250" s="3"/>
      <c r="UER250" s="3"/>
      <c r="UES250" s="3"/>
      <c r="UET250" s="3"/>
      <c r="UEU250" s="3"/>
      <c r="UEV250" s="3"/>
      <c r="UEW250" s="3"/>
      <c r="UEX250" s="3"/>
      <c r="UEY250" s="3"/>
      <c r="UEZ250" s="3"/>
      <c r="UFA250" s="3"/>
      <c r="UFB250" s="3"/>
      <c r="UFC250" s="3"/>
      <c r="UFD250" s="3"/>
      <c r="UFE250" s="3"/>
      <c r="UFF250" s="3"/>
      <c r="UFG250" s="3"/>
      <c r="UFH250" s="3"/>
      <c r="UFI250" s="3"/>
      <c r="UFJ250" s="3"/>
      <c r="UFK250" s="3"/>
      <c r="UFL250" s="3"/>
      <c r="UFM250" s="3"/>
      <c r="UFN250" s="3"/>
      <c r="UFO250" s="3"/>
      <c r="UFP250" s="3"/>
      <c r="UFQ250" s="3"/>
      <c r="UFR250" s="3"/>
      <c r="UFS250" s="3"/>
      <c r="UFT250" s="3"/>
      <c r="UFU250" s="3"/>
      <c r="UFV250" s="3"/>
      <c r="UFW250" s="3"/>
      <c r="UFX250" s="3"/>
      <c r="UFY250" s="3"/>
      <c r="UFZ250" s="3"/>
      <c r="UGA250" s="3"/>
      <c r="UGB250" s="3"/>
      <c r="UGC250" s="3"/>
      <c r="UGD250" s="3"/>
      <c r="UGE250" s="3"/>
      <c r="UGF250" s="3"/>
      <c r="UGG250" s="3"/>
      <c r="UGH250" s="3"/>
      <c r="UGI250" s="3"/>
      <c r="UGJ250" s="3"/>
      <c r="UGK250" s="3"/>
      <c r="UGL250" s="3"/>
      <c r="UGM250" s="3"/>
      <c r="UGN250" s="3"/>
      <c r="UGO250" s="3"/>
      <c r="UGP250" s="3"/>
      <c r="UGQ250" s="3"/>
      <c r="UGR250" s="3"/>
      <c r="UGS250" s="3"/>
      <c r="UGT250" s="3"/>
      <c r="UGU250" s="3"/>
      <c r="UGV250" s="3"/>
      <c r="UGW250" s="3"/>
      <c r="UGX250" s="3"/>
      <c r="UGY250" s="3"/>
      <c r="UGZ250" s="3"/>
      <c r="UHA250" s="3"/>
      <c r="UHB250" s="3"/>
      <c r="UHC250" s="3"/>
      <c r="UHD250" s="3"/>
      <c r="UHE250" s="3"/>
      <c r="UHF250" s="3"/>
      <c r="UHG250" s="3"/>
      <c r="UHH250" s="3"/>
      <c r="UHI250" s="3"/>
      <c r="UHJ250" s="3"/>
      <c r="UHK250" s="3"/>
      <c r="UHL250" s="3"/>
      <c r="UHM250" s="3"/>
      <c r="UHN250" s="3"/>
      <c r="UHO250" s="3"/>
      <c r="UHP250" s="3"/>
      <c r="UHQ250" s="3"/>
      <c r="UHR250" s="3"/>
      <c r="UHS250" s="3"/>
      <c r="UHT250" s="3"/>
      <c r="UHU250" s="3"/>
      <c r="UHV250" s="3"/>
      <c r="UHW250" s="3"/>
      <c r="UHX250" s="3"/>
      <c r="UHY250" s="3"/>
      <c r="UHZ250" s="3"/>
      <c r="UIA250" s="3"/>
      <c r="UIB250" s="3"/>
      <c r="UIC250" s="3"/>
      <c r="UID250" s="3"/>
      <c r="UIE250" s="3"/>
      <c r="UIF250" s="3"/>
      <c r="UIG250" s="3"/>
      <c r="UIH250" s="3"/>
      <c r="UII250" s="3"/>
      <c r="UIJ250" s="3"/>
      <c r="UIK250" s="3"/>
      <c r="UIL250" s="3"/>
      <c r="UIM250" s="3"/>
      <c r="UIN250" s="3"/>
      <c r="UIO250" s="3"/>
      <c r="UIP250" s="3"/>
      <c r="UIQ250" s="3"/>
      <c r="UIR250" s="3"/>
      <c r="UIS250" s="3"/>
      <c r="UIT250" s="3"/>
      <c r="UIU250" s="3"/>
      <c r="UIV250" s="3"/>
      <c r="UIW250" s="3"/>
      <c r="UIX250" s="3"/>
      <c r="UIY250" s="3"/>
      <c r="UIZ250" s="3"/>
      <c r="UJA250" s="3"/>
      <c r="UJB250" s="3"/>
      <c r="UJC250" s="3"/>
      <c r="UJD250" s="3"/>
      <c r="UJE250" s="3"/>
      <c r="UJF250" s="3"/>
      <c r="UJG250" s="3"/>
      <c r="UJH250" s="3"/>
      <c r="UJI250" s="3"/>
      <c r="UJJ250" s="3"/>
      <c r="UJK250" s="3"/>
      <c r="UJL250" s="3"/>
      <c r="UJM250" s="3"/>
      <c r="UJN250" s="3"/>
      <c r="UJO250" s="3"/>
      <c r="UJP250" s="3"/>
      <c r="UJQ250" s="3"/>
      <c r="UJR250" s="3"/>
      <c r="UJS250" s="3"/>
      <c r="UJT250" s="3"/>
      <c r="UJU250" s="3"/>
      <c r="UJV250" s="3"/>
      <c r="UJW250" s="3"/>
      <c r="UJX250" s="3"/>
      <c r="UJY250" s="3"/>
      <c r="UJZ250" s="3"/>
      <c r="UKA250" s="3"/>
      <c r="UKB250" s="3"/>
      <c r="UKC250" s="3"/>
      <c r="UKD250" s="3"/>
      <c r="UKE250" s="3"/>
      <c r="UKF250" s="3"/>
      <c r="UKG250" s="3"/>
      <c r="UKH250" s="3"/>
      <c r="UKI250" s="3"/>
      <c r="UKJ250" s="3"/>
      <c r="UKK250" s="3"/>
      <c r="UKL250" s="3"/>
      <c r="UKM250" s="3"/>
      <c r="UKN250" s="3"/>
      <c r="UKO250" s="3"/>
      <c r="UKP250" s="3"/>
      <c r="UKQ250" s="3"/>
      <c r="UKR250" s="3"/>
      <c r="UKS250" s="3"/>
      <c r="UKT250" s="3"/>
      <c r="UKU250" s="3"/>
      <c r="UKV250" s="3"/>
      <c r="UKW250" s="3"/>
      <c r="UKX250" s="3"/>
      <c r="UKY250" s="3"/>
      <c r="UKZ250" s="3"/>
      <c r="ULA250" s="3"/>
      <c r="ULB250" s="3"/>
      <c r="ULC250" s="3"/>
      <c r="ULD250" s="3"/>
      <c r="ULE250" s="3"/>
      <c r="ULF250" s="3"/>
      <c r="ULG250" s="3"/>
      <c r="ULH250" s="3"/>
      <c r="ULI250" s="3"/>
      <c r="ULJ250" s="3"/>
      <c r="ULK250" s="3"/>
      <c r="ULL250" s="3"/>
      <c r="ULM250" s="3"/>
      <c r="ULN250" s="3"/>
      <c r="ULO250" s="3"/>
      <c r="ULP250" s="3"/>
      <c r="ULQ250" s="3"/>
      <c r="ULR250" s="3"/>
      <c r="ULS250" s="3"/>
      <c r="ULT250" s="3"/>
      <c r="ULU250" s="3"/>
      <c r="ULV250" s="3"/>
      <c r="ULW250" s="3"/>
      <c r="ULX250" s="3"/>
      <c r="ULY250" s="3"/>
      <c r="ULZ250" s="3"/>
      <c r="UMA250" s="3"/>
      <c r="UMB250" s="3"/>
      <c r="UMC250" s="3"/>
      <c r="UMD250" s="3"/>
      <c r="UME250" s="3"/>
      <c r="UMF250" s="3"/>
      <c r="UMG250" s="3"/>
      <c r="UMH250" s="3"/>
      <c r="UMI250" s="3"/>
      <c r="UMJ250" s="3"/>
      <c r="UMK250" s="3"/>
      <c r="UML250" s="3"/>
      <c r="UMM250" s="3"/>
      <c r="UMN250" s="3"/>
      <c r="UMO250" s="3"/>
      <c r="UMP250" s="3"/>
      <c r="UMQ250" s="3"/>
      <c r="UMR250" s="3"/>
      <c r="UMS250" s="3"/>
      <c r="UMT250" s="3"/>
      <c r="UMU250" s="3"/>
      <c r="UMV250" s="3"/>
      <c r="UMW250" s="3"/>
      <c r="UMX250" s="3"/>
      <c r="UMY250" s="3"/>
      <c r="UMZ250" s="3"/>
      <c r="UNA250" s="3"/>
      <c r="UNB250" s="3"/>
      <c r="UNC250" s="3"/>
      <c r="UND250" s="3"/>
      <c r="UNE250" s="3"/>
      <c r="UNF250" s="3"/>
      <c r="UNG250" s="3"/>
      <c r="UNH250" s="3"/>
      <c r="UNI250" s="3"/>
      <c r="UNJ250" s="3"/>
      <c r="UNK250" s="3"/>
      <c r="UNL250" s="3"/>
      <c r="UNM250" s="3"/>
      <c r="UNN250" s="3"/>
      <c r="UNO250" s="3"/>
      <c r="UNP250" s="3"/>
      <c r="UNQ250" s="3"/>
      <c r="UNR250" s="3"/>
      <c r="UNS250" s="3"/>
      <c r="UNT250" s="3"/>
      <c r="UNU250" s="3"/>
      <c r="UNV250" s="3"/>
      <c r="UNW250" s="3"/>
      <c r="UNX250" s="3"/>
      <c r="UNY250" s="3"/>
      <c r="UNZ250" s="3"/>
      <c r="UOA250" s="3"/>
      <c r="UOB250" s="3"/>
      <c r="UOC250" s="3"/>
      <c r="UOD250" s="3"/>
      <c r="UOE250" s="3"/>
      <c r="UOF250" s="3"/>
      <c r="UOG250" s="3"/>
      <c r="UOH250" s="3"/>
      <c r="UOI250" s="3"/>
      <c r="UOJ250" s="3"/>
      <c r="UOK250" s="3"/>
      <c r="UOL250" s="3"/>
      <c r="UOM250" s="3"/>
      <c r="UON250" s="3"/>
      <c r="UOO250" s="3"/>
      <c r="UOP250" s="3"/>
      <c r="UOQ250" s="3"/>
      <c r="UOR250" s="3"/>
      <c r="UOS250" s="3"/>
      <c r="UOT250" s="3"/>
      <c r="UOU250" s="3"/>
      <c r="UOV250" s="3"/>
      <c r="UOW250" s="3"/>
      <c r="UOX250" s="3"/>
      <c r="UOY250" s="3"/>
      <c r="UOZ250" s="3"/>
      <c r="UPA250" s="3"/>
      <c r="UPB250" s="3"/>
      <c r="UPC250" s="3"/>
      <c r="UPD250" s="3"/>
      <c r="UPE250" s="3"/>
      <c r="UPF250" s="3"/>
      <c r="UPG250" s="3"/>
      <c r="UPH250" s="3"/>
      <c r="UPI250" s="3"/>
      <c r="UPJ250" s="3"/>
      <c r="UPK250" s="3"/>
      <c r="UPL250" s="3"/>
      <c r="UPM250" s="3"/>
      <c r="UPN250" s="3"/>
      <c r="UPO250" s="3"/>
      <c r="UPP250" s="3"/>
      <c r="UPQ250" s="3"/>
      <c r="UPR250" s="3"/>
      <c r="UPS250" s="3"/>
      <c r="UPT250" s="3"/>
      <c r="UPU250" s="3"/>
      <c r="UPV250" s="3"/>
      <c r="UPW250" s="3"/>
      <c r="UPX250" s="3"/>
      <c r="UPY250" s="3"/>
      <c r="UPZ250" s="3"/>
      <c r="UQA250" s="3"/>
      <c r="UQB250" s="3"/>
      <c r="UQC250" s="3"/>
      <c r="UQD250" s="3"/>
      <c r="UQE250" s="3"/>
      <c r="UQF250" s="3"/>
      <c r="UQG250" s="3"/>
      <c r="UQH250" s="3"/>
      <c r="UQI250" s="3"/>
      <c r="UQJ250" s="3"/>
      <c r="UQK250" s="3"/>
      <c r="UQL250" s="3"/>
      <c r="UQM250" s="3"/>
      <c r="UQN250" s="3"/>
      <c r="UQO250" s="3"/>
      <c r="UQP250" s="3"/>
      <c r="UQQ250" s="3"/>
      <c r="UQR250" s="3"/>
      <c r="UQS250" s="3"/>
      <c r="UQT250" s="3"/>
      <c r="UQU250" s="3"/>
      <c r="UQV250" s="3"/>
      <c r="UQW250" s="3"/>
      <c r="UQX250" s="3"/>
      <c r="UQY250" s="3"/>
      <c r="UQZ250" s="3"/>
      <c r="URA250" s="3"/>
      <c r="URB250" s="3"/>
      <c r="URC250" s="3"/>
      <c r="URD250" s="3"/>
      <c r="URE250" s="3"/>
      <c r="URF250" s="3"/>
      <c r="URG250" s="3"/>
      <c r="URH250" s="3"/>
      <c r="URI250" s="3"/>
      <c r="URJ250" s="3"/>
      <c r="URK250" s="3"/>
      <c r="URL250" s="3"/>
      <c r="URM250" s="3"/>
      <c r="URN250" s="3"/>
      <c r="URO250" s="3"/>
      <c r="URP250" s="3"/>
      <c r="URQ250" s="3"/>
      <c r="URR250" s="3"/>
      <c r="URS250" s="3"/>
      <c r="URT250" s="3"/>
      <c r="URU250" s="3"/>
      <c r="URV250" s="3"/>
      <c r="URW250" s="3"/>
      <c r="URX250" s="3"/>
      <c r="URY250" s="3"/>
      <c r="URZ250" s="3"/>
      <c r="USA250" s="3"/>
      <c r="USB250" s="3"/>
      <c r="USC250" s="3"/>
      <c r="USD250" s="3"/>
      <c r="USE250" s="3"/>
      <c r="USF250" s="3"/>
      <c r="USG250" s="3"/>
      <c r="USH250" s="3"/>
      <c r="USI250" s="3"/>
      <c r="USJ250" s="3"/>
      <c r="USK250" s="3"/>
      <c r="USL250" s="3"/>
      <c r="USM250" s="3"/>
      <c r="USN250" s="3"/>
      <c r="USO250" s="3"/>
      <c r="USP250" s="3"/>
      <c r="USQ250" s="3"/>
      <c r="USR250" s="3"/>
      <c r="USS250" s="3"/>
      <c r="UST250" s="3"/>
      <c r="USU250" s="3"/>
      <c r="USV250" s="3"/>
      <c r="USW250" s="3"/>
      <c r="USX250" s="3"/>
      <c r="USY250" s="3"/>
      <c r="USZ250" s="3"/>
      <c r="UTA250" s="3"/>
      <c r="UTB250" s="3"/>
      <c r="UTC250" s="3"/>
      <c r="UTD250" s="3"/>
      <c r="UTE250" s="3"/>
      <c r="UTF250" s="3"/>
      <c r="UTG250" s="3"/>
      <c r="UTH250" s="3"/>
      <c r="UTI250" s="3"/>
      <c r="UTJ250" s="3"/>
      <c r="UTK250" s="3"/>
      <c r="UTL250" s="3"/>
      <c r="UTM250" s="3"/>
      <c r="UTN250" s="3"/>
      <c r="UTO250" s="3"/>
      <c r="UTP250" s="3"/>
      <c r="UTQ250" s="3"/>
      <c r="UTR250" s="3"/>
      <c r="UTS250" s="3"/>
      <c r="UTT250" s="3"/>
      <c r="UTU250" s="3"/>
      <c r="UTV250" s="3"/>
      <c r="UTW250" s="3"/>
      <c r="UTX250" s="3"/>
      <c r="UTY250" s="3"/>
      <c r="UTZ250" s="3"/>
      <c r="UUA250" s="3"/>
      <c r="UUB250" s="3"/>
      <c r="UUC250" s="3"/>
      <c r="UUD250" s="3"/>
      <c r="UUE250" s="3"/>
      <c r="UUF250" s="3"/>
      <c r="UUG250" s="3"/>
      <c r="UUH250" s="3"/>
      <c r="UUI250" s="3"/>
      <c r="UUJ250" s="3"/>
      <c r="UUK250" s="3"/>
      <c r="UUL250" s="3"/>
      <c r="UUM250" s="3"/>
      <c r="UUN250" s="3"/>
      <c r="UUO250" s="3"/>
      <c r="UUP250" s="3"/>
      <c r="UUQ250" s="3"/>
      <c r="UUR250" s="3"/>
      <c r="UUS250" s="3"/>
      <c r="UUT250" s="3"/>
      <c r="UUU250" s="3"/>
      <c r="UUV250" s="3"/>
      <c r="UUW250" s="3"/>
      <c r="UUX250" s="3"/>
      <c r="UUY250" s="3"/>
      <c r="UUZ250" s="3"/>
      <c r="UVA250" s="3"/>
      <c r="UVB250" s="3"/>
      <c r="UVC250" s="3"/>
      <c r="UVD250" s="3"/>
      <c r="UVE250" s="3"/>
      <c r="UVF250" s="3"/>
      <c r="UVG250" s="3"/>
      <c r="UVH250" s="3"/>
      <c r="UVI250" s="3"/>
      <c r="UVJ250" s="3"/>
      <c r="UVK250" s="3"/>
      <c r="UVL250" s="3"/>
      <c r="UVM250" s="3"/>
      <c r="UVN250" s="3"/>
      <c r="UVO250" s="3"/>
      <c r="UVP250" s="3"/>
      <c r="UVQ250" s="3"/>
      <c r="UVR250" s="3"/>
      <c r="UVS250" s="3"/>
      <c r="UVT250" s="3"/>
      <c r="UVU250" s="3"/>
      <c r="UVV250" s="3"/>
      <c r="UVW250" s="3"/>
      <c r="UVX250" s="3"/>
      <c r="UVY250" s="3"/>
      <c r="UVZ250" s="3"/>
      <c r="UWA250" s="3"/>
      <c r="UWB250" s="3"/>
      <c r="UWC250" s="3"/>
      <c r="UWD250" s="3"/>
      <c r="UWE250" s="3"/>
      <c r="UWF250" s="3"/>
      <c r="UWG250" s="3"/>
      <c r="UWH250" s="3"/>
      <c r="UWI250" s="3"/>
      <c r="UWJ250" s="3"/>
      <c r="UWK250" s="3"/>
      <c r="UWL250" s="3"/>
      <c r="UWM250" s="3"/>
      <c r="UWN250" s="3"/>
      <c r="UWO250" s="3"/>
      <c r="UWP250" s="3"/>
      <c r="UWQ250" s="3"/>
      <c r="UWR250" s="3"/>
      <c r="UWS250" s="3"/>
      <c r="UWT250" s="3"/>
      <c r="UWU250" s="3"/>
      <c r="UWV250" s="3"/>
      <c r="UWW250" s="3"/>
      <c r="UWX250" s="3"/>
      <c r="UWY250" s="3"/>
      <c r="UWZ250" s="3"/>
      <c r="UXA250" s="3"/>
      <c r="UXB250" s="3"/>
      <c r="UXC250" s="3"/>
      <c r="UXD250" s="3"/>
      <c r="UXE250" s="3"/>
      <c r="UXF250" s="3"/>
      <c r="UXG250" s="3"/>
      <c r="UXH250" s="3"/>
      <c r="UXI250" s="3"/>
      <c r="UXJ250" s="3"/>
      <c r="UXK250" s="3"/>
      <c r="UXL250" s="3"/>
      <c r="UXM250" s="3"/>
      <c r="UXN250" s="3"/>
      <c r="UXO250" s="3"/>
      <c r="UXP250" s="3"/>
      <c r="UXQ250" s="3"/>
      <c r="UXR250" s="3"/>
      <c r="UXS250" s="3"/>
      <c r="UXT250" s="3"/>
      <c r="UXU250" s="3"/>
      <c r="UXV250" s="3"/>
      <c r="UXW250" s="3"/>
      <c r="UXX250" s="3"/>
      <c r="UXY250" s="3"/>
      <c r="UXZ250" s="3"/>
      <c r="UYA250" s="3"/>
      <c r="UYB250" s="3"/>
      <c r="UYC250" s="3"/>
      <c r="UYD250" s="3"/>
      <c r="UYE250" s="3"/>
      <c r="UYF250" s="3"/>
      <c r="UYG250" s="3"/>
      <c r="UYH250" s="3"/>
      <c r="UYI250" s="3"/>
      <c r="UYJ250" s="3"/>
      <c r="UYK250" s="3"/>
      <c r="UYL250" s="3"/>
      <c r="UYM250" s="3"/>
      <c r="UYN250" s="3"/>
      <c r="UYO250" s="3"/>
      <c r="UYP250" s="3"/>
      <c r="UYQ250" s="3"/>
      <c r="UYR250" s="3"/>
      <c r="UYS250" s="3"/>
      <c r="UYT250" s="3"/>
      <c r="UYU250" s="3"/>
      <c r="UYV250" s="3"/>
      <c r="UYW250" s="3"/>
      <c r="UYX250" s="3"/>
      <c r="UYY250" s="3"/>
      <c r="UYZ250" s="3"/>
      <c r="UZA250" s="3"/>
      <c r="UZB250" s="3"/>
      <c r="UZC250" s="3"/>
      <c r="UZD250" s="3"/>
      <c r="UZE250" s="3"/>
      <c r="UZF250" s="3"/>
      <c r="UZG250" s="3"/>
      <c r="UZH250" s="3"/>
      <c r="UZI250" s="3"/>
      <c r="UZJ250" s="3"/>
      <c r="UZK250" s="3"/>
      <c r="UZL250" s="3"/>
      <c r="UZM250" s="3"/>
      <c r="UZN250" s="3"/>
      <c r="UZO250" s="3"/>
      <c r="UZP250" s="3"/>
      <c r="UZQ250" s="3"/>
      <c r="UZR250" s="3"/>
      <c r="UZS250" s="3"/>
      <c r="UZT250" s="3"/>
      <c r="UZU250" s="3"/>
      <c r="UZV250" s="3"/>
      <c r="UZW250" s="3"/>
      <c r="UZX250" s="3"/>
      <c r="UZY250" s="3"/>
      <c r="UZZ250" s="3"/>
      <c r="VAA250" s="3"/>
      <c r="VAB250" s="3"/>
      <c r="VAC250" s="3"/>
      <c r="VAD250" s="3"/>
      <c r="VAE250" s="3"/>
      <c r="VAF250" s="3"/>
      <c r="VAG250" s="3"/>
      <c r="VAH250" s="3"/>
      <c r="VAI250" s="3"/>
      <c r="VAJ250" s="3"/>
      <c r="VAK250" s="3"/>
      <c r="VAL250" s="3"/>
      <c r="VAM250" s="3"/>
      <c r="VAN250" s="3"/>
      <c r="VAO250" s="3"/>
      <c r="VAP250" s="3"/>
      <c r="VAQ250" s="3"/>
      <c r="VAR250" s="3"/>
      <c r="VAS250" s="3"/>
      <c r="VAT250" s="3"/>
      <c r="VAU250" s="3"/>
      <c r="VAV250" s="3"/>
      <c r="VAW250" s="3"/>
      <c r="VAX250" s="3"/>
      <c r="VAY250" s="3"/>
      <c r="VAZ250" s="3"/>
      <c r="VBA250" s="3"/>
      <c r="VBB250" s="3"/>
      <c r="VBC250" s="3"/>
      <c r="VBD250" s="3"/>
      <c r="VBE250" s="3"/>
      <c r="VBF250" s="3"/>
      <c r="VBG250" s="3"/>
      <c r="VBH250" s="3"/>
      <c r="VBI250" s="3"/>
      <c r="VBJ250" s="3"/>
      <c r="VBK250" s="3"/>
      <c r="VBL250" s="3"/>
      <c r="VBM250" s="3"/>
      <c r="VBN250" s="3"/>
      <c r="VBO250" s="3"/>
      <c r="VBP250" s="3"/>
      <c r="VBQ250" s="3"/>
      <c r="VBR250" s="3"/>
      <c r="VBS250" s="3"/>
      <c r="VBT250" s="3"/>
      <c r="VBU250" s="3"/>
      <c r="VBV250" s="3"/>
      <c r="VBW250" s="3"/>
      <c r="VBX250" s="3"/>
      <c r="VBY250" s="3"/>
      <c r="VBZ250" s="3"/>
      <c r="VCA250" s="3"/>
      <c r="VCB250" s="3"/>
      <c r="VCC250" s="3"/>
      <c r="VCD250" s="3"/>
      <c r="VCE250" s="3"/>
      <c r="VCF250" s="3"/>
      <c r="VCG250" s="3"/>
      <c r="VCH250" s="3"/>
      <c r="VCI250" s="3"/>
      <c r="VCJ250" s="3"/>
      <c r="VCK250" s="3"/>
      <c r="VCL250" s="3"/>
      <c r="VCM250" s="3"/>
      <c r="VCN250" s="3"/>
      <c r="VCO250" s="3"/>
      <c r="VCP250" s="3"/>
      <c r="VCQ250" s="3"/>
      <c r="VCR250" s="3"/>
      <c r="VCS250" s="3"/>
      <c r="VCT250" s="3"/>
      <c r="VCU250" s="3"/>
      <c r="VCV250" s="3"/>
      <c r="VCW250" s="3"/>
      <c r="VCX250" s="3"/>
      <c r="VCY250" s="3"/>
      <c r="VCZ250" s="3"/>
      <c r="VDA250" s="3"/>
      <c r="VDB250" s="3"/>
      <c r="VDC250" s="3"/>
      <c r="VDD250" s="3"/>
      <c r="VDE250" s="3"/>
      <c r="VDF250" s="3"/>
      <c r="VDG250" s="3"/>
      <c r="VDH250" s="3"/>
      <c r="VDI250" s="3"/>
      <c r="VDJ250" s="3"/>
      <c r="VDK250" s="3"/>
      <c r="VDL250" s="3"/>
      <c r="VDM250" s="3"/>
      <c r="VDN250" s="3"/>
      <c r="VDO250" s="3"/>
      <c r="VDP250" s="3"/>
      <c r="VDQ250" s="3"/>
      <c r="VDR250" s="3"/>
      <c r="VDS250" s="3"/>
      <c r="VDT250" s="3"/>
      <c r="VDU250" s="3"/>
      <c r="VDV250" s="3"/>
      <c r="VDW250" s="3"/>
      <c r="VDX250" s="3"/>
      <c r="VDY250" s="3"/>
      <c r="VDZ250" s="3"/>
      <c r="VEA250" s="3"/>
      <c r="VEB250" s="3"/>
      <c r="VEC250" s="3"/>
      <c r="VED250" s="3"/>
      <c r="VEE250" s="3"/>
      <c r="VEF250" s="3"/>
      <c r="VEG250" s="3"/>
      <c r="VEH250" s="3"/>
      <c r="VEI250" s="3"/>
      <c r="VEJ250" s="3"/>
      <c r="VEK250" s="3"/>
      <c r="VEL250" s="3"/>
      <c r="VEM250" s="3"/>
      <c r="VEN250" s="3"/>
      <c r="VEO250" s="3"/>
      <c r="VEP250" s="3"/>
      <c r="VEQ250" s="3"/>
      <c r="VER250" s="3"/>
      <c r="VES250" s="3"/>
      <c r="VET250" s="3"/>
      <c r="VEU250" s="3"/>
      <c r="VEV250" s="3"/>
      <c r="VEW250" s="3"/>
      <c r="VEX250" s="3"/>
      <c r="VEY250" s="3"/>
      <c r="VEZ250" s="3"/>
      <c r="VFA250" s="3"/>
      <c r="VFB250" s="3"/>
      <c r="VFC250" s="3"/>
      <c r="VFD250" s="3"/>
      <c r="VFE250" s="3"/>
      <c r="VFF250" s="3"/>
      <c r="VFG250" s="3"/>
      <c r="VFH250" s="3"/>
      <c r="VFI250" s="3"/>
      <c r="VFJ250" s="3"/>
      <c r="VFK250" s="3"/>
      <c r="VFL250" s="3"/>
      <c r="VFM250" s="3"/>
      <c r="VFN250" s="3"/>
      <c r="VFO250" s="3"/>
      <c r="VFP250" s="3"/>
      <c r="VFQ250" s="3"/>
      <c r="VFR250" s="3"/>
      <c r="VFS250" s="3"/>
      <c r="VFT250" s="3"/>
      <c r="VFU250" s="3"/>
      <c r="VFV250" s="3"/>
      <c r="VFW250" s="3"/>
      <c r="VFX250" s="3"/>
      <c r="VFY250" s="3"/>
      <c r="VFZ250" s="3"/>
      <c r="VGA250" s="3"/>
      <c r="VGB250" s="3"/>
      <c r="VGC250" s="3"/>
      <c r="VGD250" s="3"/>
      <c r="VGE250" s="3"/>
      <c r="VGF250" s="3"/>
      <c r="VGG250" s="3"/>
      <c r="VGH250" s="3"/>
      <c r="VGI250" s="3"/>
      <c r="VGJ250" s="3"/>
      <c r="VGK250" s="3"/>
      <c r="VGL250" s="3"/>
      <c r="VGM250" s="3"/>
      <c r="VGN250" s="3"/>
      <c r="VGO250" s="3"/>
      <c r="VGP250" s="3"/>
      <c r="VGQ250" s="3"/>
      <c r="VGR250" s="3"/>
      <c r="VGS250" s="3"/>
      <c r="VGT250" s="3"/>
      <c r="VGU250" s="3"/>
      <c r="VGV250" s="3"/>
      <c r="VGW250" s="3"/>
      <c r="VGX250" s="3"/>
      <c r="VGY250" s="3"/>
      <c r="VGZ250" s="3"/>
      <c r="VHA250" s="3"/>
      <c r="VHB250" s="3"/>
      <c r="VHC250" s="3"/>
      <c r="VHD250" s="3"/>
      <c r="VHE250" s="3"/>
      <c r="VHF250" s="3"/>
      <c r="VHG250" s="3"/>
      <c r="VHH250" s="3"/>
      <c r="VHI250" s="3"/>
      <c r="VHJ250" s="3"/>
      <c r="VHK250" s="3"/>
      <c r="VHL250" s="3"/>
      <c r="VHM250" s="3"/>
      <c r="VHN250" s="3"/>
      <c r="VHO250" s="3"/>
      <c r="VHP250" s="3"/>
      <c r="VHQ250" s="3"/>
      <c r="VHR250" s="3"/>
      <c r="VHS250" s="3"/>
      <c r="VHT250" s="3"/>
      <c r="VHU250" s="3"/>
      <c r="VHV250" s="3"/>
      <c r="VHW250" s="3"/>
      <c r="VHX250" s="3"/>
      <c r="VHY250" s="3"/>
      <c r="VHZ250" s="3"/>
      <c r="VIA250" s="3"/>
      <c r="VIB250" s="3"/>
      <c r="VIC250" s="3"/>
      <c r="VID250" s="3"/>
      <c r="VIE250" s="3"/>
      <c r="VIF250" s="3"/>
      <c r="VIG250" s="3"/>
      <c r="VIH250" s="3"/>
      <c r="VII250" s="3"/>
      <c r="VIJ250" s="3"/>
      <c r="VIK250" s="3"/>
      <c r="VIL250" s="3"/>
      <c r="VIM250" s="3"/>
      <c r="VIN250" s="3"/>
      <c r="VIO250" s="3"/>
      <c r="VIP250" s="3"/>
      <c r="VIQ250" s="3"/>
      <c r="VIR250" s="3"/>
      <c r="VIS250" s="3"/>
      <c r="VIT250" s="3"/>
      <c r="VIU250" s="3"/>
      <c r="VIV250" s="3"/>
      <c r="VIW250" s="3"/>
      <c r="VIX250" s="3"/>
      <c r="VIY250" s="3"/>
      <c r="VIZ250" s="3"/>
      <c r="VJA250" s="3"/>
      <c r="VJB250" s="3"/>
      <c r="VJC250" s="3"/>
      <c r="VJD250" s="3"/>
      <c r="VJE250" s="3"/>
      <c r="VJF250" s="3"/>
      <c r="VJG250" s="3"/>
      <c r="VJH250" s="3"/>
      <c r="VJI250" s="3"/>
      <c r="VJJ250" s="3"/>
      <c r="VJK250" s="3"/>
      <c r="VJL250" s="3"/>
      <c r="VJM250" s="3"/>
      <c r="VJN250" s="3"/>
      <c r="VJO250" s="3"/>
      <c r="VJP250" s="3"/>
      <c r="VJQ250" s="3"/>
      <c r="VJR250" s="3"/>
      <c r="VJS250" s="3"/>
      <c r="VJT250" s="3"/>
      <c r="VJU250" s="3"/>
      <c r="VJV250" s="3"/>
      <c r="VJW250" s="3"/>
      <c r="VJX250" s="3"/>
      <c r="VJY250" s="3"/>
      <c r="VJZ250" s="3"/>
      <c r="VKA250" s="3"/>
      <c r="VKB250" s="3"/>
      <c r="VKC250" s="3"/>
      <c r="VKD250" s="3"/>
      <c r="VKE250" s="3"/>
      <c r="VKF250" s="3"/>
      <c r="VKG250" s="3"/>
      <c r="VKH250" s="3"/>
      <c r="VKI250" s="3"/>
      <c r="VKJ250" s="3"/>
      <c r="VKK250" s="3"/>
      <c r="VKL250" s="3"/>
      <c r="VKM250" s="3"/>
      <c r="VKN250" s="3"/>
      <c r="VKO250" s="3"/>
      <c r="VKP250" s="3"/>
      <c r="VKQ250" s="3"/>
      <c r="VKR250" s="3"/>
      <c r="VKS250" s="3"/>
      <c r="VKT250" s="3"/>
      <c r="VKU250" s="3"/>
      <c r="VKV250" s="3"/>
      <c r="VKW250" s="3"/>
      <c r="VKX250" s="3"/>
      <c r="VKY250" s="3"/>
      <c r="VKZ250" s="3"/>
      <c r="VLA250" s="3"/>
      <c r="VLB250" s="3"/>
      <c r="VLC250" s="3"/>
      <c r="VLD250" s="3"/>
      <c r="VLE250" s="3"/>
      <c r="VLF250" s="3"/>
      <c r="VLG250" s="3"/>
      <c r="VLH250" s="3"/>
      <c r="VLI250" s="3"/>
      <c r="VLJ250" s="3"/>
      <c r="VLK250" s="3"/>
      <c r="VLL250" s="3"/>
      <c r="VLM250" s="3"/>
      <c r="VLN250" s="3"/>
      <c r="VLO250" s="3"/>
      <c r="VLP250" s="3"/>
      <c r="VLQ250" s="3"/>
      <c r="VLR250" s="3"/>
      <c r="VLS250" s="3"/>
      <c r="VLT250" s="3"/>
      <c r="VLU250" s="3"/>
      <c r="VLV250" s="3"/>
      <c r="VLW250" s="3"/>
      <c r="VLX250" s="3"/>
      <c r="VLY250" s="3"/>
      <c r="VLZ250" s="3"/>
      <c r="VMA250" s="3"/>
      <c r="VMB250" s="3"/>
      <c r="VMC250" s="3"/>
      <c r="VMD250" s="3"/>
      <c r="VME250" s="3"/>
      <c r="VMF250" s="3"/>
      <c r="VMG250" s="3"/>
      <c r="VMH250" s="3"/>
      <c r="VMI250" s="3"/>
      <c r="VMJ250" s="3"/>
      <c r="VMK250" s="3"/>
      <c r="VML250" s="3"/>
      <c r="VMM250" s="3"/>
      <c r="VMN250" s="3"/>
      <c r="VMO250" s="3"/>
      <c r="VMP250" s="3"/>
      <c r="VMQ250" s="3"/>
      <c r="VMR250" s="3"/>
      <c r="VMS250" s="3"/>
      <c r="VMT250" s="3"/>
      <c r="VMU250" s="3"/>
      <c r="VMV250" s="3"/>
      <c r="VMW250" s="3"/>
      <c r="VMX250" s="3"/>
      <c r="VMY250" s="3"/>
      <c r="VMZ250" s="3"/>
      <c r="VNA250" s="3"/>
      <c r="VNB250" s="3"/>
      <c r="VNC250" s="3"/>
      <c r="VND250" s="3"/>
      <c r="VNE250" s="3"/>
      <c r="VNF250" s="3"/>
      <c r="VNG250" s="3"/>
      <c r="VNH250" s="3"/>
      <c r="VNI250" s="3"/>
      <c r="VNJ250" s="3"/>
      <c r="VNK250" s="3"/>
      <c r="VNL250" s="3"/>
      <c r="VNM250" s="3"/>
      <c r="VNN250" s="3"/>
      <c r="VNO250" s="3"/>
      <c r="VNP250" s="3"/>
      <c r="VNQ250" s="3"/>
      <c r="VNR250" s="3"/>
      <c r="VNS250" s="3"/>
      <c r="VNT250" s="3"/>
      <c r="VNU250" s="3"/>
      <c r="VNV250" s="3"/>
      <c r="VNW250" s="3"/>
      <c r="VNX250" s="3"/>
      <c r="VNY250" s="3"/>
      <c r="VNZ250" s="3"/>
      <c r="VOA250" s="3"/>
      <c r="VOB250" s="3"/>
      <c r="VOC250" s="3"/>
      <c r="VOD250" s="3"/>
      <c r="VOE250" s="3"/>
      <c r="VOF250" s="3"/>
      <c r="VOG250" s="3"/>
      <c r="VOH250" s="3"/>
      <c r="VOI250" s="3"/>
      <c r="VOJ250" s="3"/>
      <c r="VOK250" s="3"/>
      <c r="VOL250" s="3"/>
      <c r="VOM250" s="3"/>
      <c r="VON250" s="3"/>
      <c r="VOO250" s="3"/>
      <c r="VOP250" s="3"/>
      <c r="VOQ250" s="3"/>
      <c r="VOR250" s="3"/>
      <c r="VOS250" s="3"/>
      <c r="VOT250" s="3"/>
      <c r="VOU250" s="3"/>
      <c r="VOV250" s="3"/>
      <c r="VOW250" s="3"/>
      <c r="VOX250" s="3"/>
      <c r="VOY250" s="3"/>
      <c r="VOZ250" s="3"/>
      <c r="VPA250" s="3"/>
      <c r="VPB250" s="3"/>
      <c r="VPC250" s="3"/>
      <c r="VPD250" s="3"/>
      <c r="VPE250" s="3"/>
      <c r="VPF250" s="3"/>
      <c r="VPG250" s="3"/>
      <c r="VPH250" s="3"/>
      <c r="VPI250" s="3"/>
      <c r="VPJ250" s="3"/>
      <c r="VPK250" s="3"/>
      <c r="VPL250" s="3"/>
      <c r="VPM250" s="3"/>
      <c r="VPN250" s="3"/>
      <c r="VPO250" s="3"/>
      <c r="VPP250" s="3"/>
      <c r="VPQ250" s="3"/>
      <c r="VPR250" s="3"/>
      <c r="VPS250" s="3"/>
      <c r="VPT250" s="3"/>
      <c r="VPU250" s="3"/>
      <c r="VPV250" s="3"/>
      <c r="VPW250" s="3"/>
      <c r="VPX250" s="3"/>
      <c r="VPY250" s="3"/>
      <c r="VPZ250" s="3"/>
      <c r="VQA250" s="3"/>
      <c r="VQB250" s="3"/>
      <c r="VQC250" s="3"/>
      <c r="VQD250" s="3"/>
      <c r="VQE250" s="3"/>
      <c r="VQF250" s="3"/>
      <c r="VQG250" s="3"/>
      <c r="VQH250" s="3"/>
      <c r="VQI250" s="3"/>
      <c r="VQJ250" s="3"/>
      <c r="VQK250" s="3"/>
      <c r="VQL250" s="3"/>
      <c r="VQM250" s="3"/>
      <c r="VQN250" s="3"/>
      <c r="VQO250" s="3"/>
      <c r="VQP250" s="3"/>
      <c r="VQQ250" s="3"/>
      <c r="VQR250" s="3"/>
      <c r="VQS250" s="3"/>
      <c r="VQT250" s="3"/>
      <c r="VQU250" s="3"/>
      <c r="VQV250" s="3"/>
      <c r="VQW250" s="3"/>
      <c r="VQX250" s="3"/>
      <c r="VQY250" s="3"/>
      <c r="VQZ250" s="3"/>
      <c r="VRA250" s="3"/>
      <c r="VRB250" s="3"/>
      <c r="VRC250" s="3"/>
      <c r="VRD250" s="3"/>
      <c r="VRE250" s="3"/>
      <c r="VRF250" s="3"/>
      <c r="VRG250" s="3"/>
      <c r="VRH250" s="3"/>
      <c r="VRI250" s="3"/>
      <c r="VRJ250" s="3"/>
      <c r="VRK250" s="3"/>
      <c r="VRL250" s="3"/>
      <c r="VRM250" s="3"/>
      <c r="VRN250" s="3"/>
      <c r="VRO250" s="3"/>
      <c r="VRP250" s="3"/>
      <c r="VRQ250" s="3"/>
      <c r="VRR250" s="3"/>
      <c r="VRS250" s="3"/>
      <c r="VRT250" s="3"/>
      <c r="VRU250" s="3"/>
      <c r="VRV250" s="3"/>
      <c r="VRW250" s="3"/>
      <c r="VRX250" s="3"/>
      <c r="VRY250" s="3"/>
      <c r="VRZ250" s="3"/>
      <c r="VSA250" s="3"/>
      <c r="VSB250" s="3"/>
      <c r="VSC250" s="3"/>
      <c r="VSD250" s="3"/>
      <c r="VSE250" s="3"/>
      <c r="VSF250" s="3"/>
      <c r="VSG250" s="3"/>
      <c r="VSH250" s="3"/>
      <c r="VSI250" s="3"/>
      <c r="VSJ250" s="3"/>
      <c r="VSK250" s="3"/>
      <c r="VSL250" s="3"/>
      <c r="VSM250" s="3"/>
      <c r="VSN250" s="3"/>
      <c r="VSO250" s="3"/>
      <c r="VSP250" s="3"/>
      <c r="VSQ250" s="3"/>
      <c r="VSR250" s="3"/>
      <c r="VSS250" s="3"/>
      <c r="VST250" s="3"/>
      <c r="VSU250" s="3"/>
      <c r="VSV250" s="3"/>
      <c r="VSW250" s="3"/>
      <c r="VSX250" s="3"/>
      <c r="VSY250" s="3"/>
      <c r="VSZ250" s="3"/>
      <c r="VTA250" s="3"/>
      <c r="VTB250" s="3"/>
      <c r="VTC250" s="3"/>
      <c r="VTD250" s="3"/>
      <c r="VTE250" s="3"/>
      <c r="VTF250" s="3"/>
      <c r="VTG250" s="3"/>
      <c r="VTH250" s="3"/>
      <c r="VTI250" s="3"/>
      <c r="VTJ250" s="3"/>
      <c r="VTK250" s="3"/>
      <c r="VTL250" s="3"/>
      <c r="VTM250" s="3"/>
      <c r="VTN250" s="3"/>
      <c r="VTO250" s="3"/>
      <c r="VTP250" s="3"/>
      <c r="VTQ250" s="3"/>
      <c r="VTR250" s="3"/>
      <c r="VTS250" s="3"/>
      <c r="VTT250" s="3"/>
      <c r="VTU250" s="3"/>
      <c r="VTV250" s="3"/>
      <c r="VTW250" s="3"/>
      <c r="VTX250" s="3"/>
      <c r="VTY250" s="3"/>
      <c r="VTZ250" s="3"/>
      <c r="VUA250" s="3"/>
      <c r="VUB250" s="3"/>
      <c r="VUC250" s="3"/>
      <c r="VUD250" s="3"/>
      <c r="VUE250" s="3"/>
      <c r="VUF250" s="3"/>
      <c r="VUG250" s="3"/>
      <c r="VUH250" s="3"/>
      <c r="VUI250" s="3"/>
      <c r="VUJ250" s="3"/>
      <c r="VUK250" s="3"/>
      <c r="VUL250" s="3"/>
      <c r="VUM250" s="3"/>
      <c r="VUN250" s="3"/>
      <c r="VUO250" s="3"/>
      <c r="VUP250" s="3"/>
      <c r="VUQ250" s="3"/>
      <c r="VUR250" s="3"/>
      <c r="VUS250" s="3"/>
      <c r="VUT250" s="3"/>
      <c r="VUU250" s="3"/>
      <c r="VUV250" s="3"/>
      <c r="VUW250" s="3"/>
      <c r="VUX250" s="3"/>
      <c r="VUY250" s="3"/>
      <c r="VUZ250" s="3"/>
      <c r="VVA250" s="3"/>
      <c r="VVB250" s="3"/>
      <c r="VVC250" s="3"/>
      <c r="VVD250" s="3"/>
      <c r="VVE250" s="3"/>
      <c r="VVF250" s="3"/>
      <c r="VVG250" s="3"/>
      <c r="VVH250" s="3"/>
      <c r="VVI250" s="3"/>
      <c r="VVJ250" s="3"/>
      <c r="VVK250" s="3"/>
      <c r="VVL250" s="3"/>
      <c r="VVM250" s="3"/>
      <c r="VVN250" s="3"/>
      <c r="VVO250" s="3"/>
      <c r="VVP250" s="3"/>
      <c r="VVQ250" s="3"/>
      <c r="VVR250" s="3"/>
      <c r="VVS250" s="3"/>
      <c r="VVT250" s="3"/>
      <c r="VVU250" s="3"/>
      <c r="VVV250" s="3"/>
      <c r="VVW250" s="3"/>
      <c r="VVX250" s="3"/>
      <c r="VVY250" s="3"/>
      <c r="VVZ250" s="3"/>
      <c r="VWA250" s="3"/>
      <c r="VWB250" s="3"/>
      <c r="VWC250" s="3"/>
      <c r="VWD250" s="3"/>
      <c r="VWE250" s="3"/>
      <c r="VWF250" s="3"/>
      <c r="VWG250" s="3"/>
      <c r="VWH250" s="3"/>
      <c r="VWI250" s="3"/>
      <c r="VWJ250" s="3"/>
      <c r="VWK250" s="3"/>
      <c r="VWL250" s="3"/>
      <c r="VWM250" s="3"/>
      <c r="VWN250" s="3"/>
      <c r="VWO250" s="3"/>
      <c r="VWP250" s="3"/>
      <c r="VWQ250" s="3"/>
      <c r="VWR250" s="3"/>
      <c r="VWS250" s="3"/>
      <c r="VWT250" s="3"/>
      <c r="VWU250" s="3"/>
      <c r="VWV250" s="3"/>
      <c r="VWW250" s="3"/>
      <c r="VWX250" s="3"/>
      <c r="VWY250" s="3"/>
      <c r="VWZ250" s="3"/>
      <c r="VXA250" s="3"/>
      <c r="VXB250" s="3"/>
      <c r="VXC250" s="3"/>
      <c r="VXD250" s="3"/>
      <c r="VXE250" s="3"/>
      <c r="VXF250" s="3"/>
      <c r="VXG250" s="3"/>
      <c r="VXH250" s="3"/>
      <c r="VXI250" s="3"/>
      <c r="VXJ250" s="3"/>
      <c r="VXK250" s="3"/>
      <c r="VXL250" s="3"/>
      <c r="VXM250" s="3"/>
      <c r="VXN250" s="3"/>
      <c r="VXO250" s="3"/>
      <c r="VXP250" s="3"/>
      <c r="VXQ250" s="3"/>
      <c r="VXR250" s="3"/>
      <c r="VXS250" s="3"/>
      <c r="VXT250" s="3"/>
      <c r="VXU250" s="3"/>
      <c r="VXV250" s="3"/>
      <c r="VXW250" s="3"/>
      <c r="VXX250" s="3"/>
      <c r="VXY250" s="3"/>
      <c r="VXZ250" s="3"/>
      <c r="VYA250" s="3"/>
      <c r="VYB250" s="3"/>
      <c r="VYC250" s="3"/>
      <c r="VYD250" s="3"/>
      <c r="VYE250" s="3"/>
      <c r="VYF250" s="3"/>
      <c r="VYG250" s="3"/>
      <c r="VYH250" s="3"/>
      <c r="VYI250" s="3"/>
      <c r="VYJ250" s="3"/>
      <c r="VYK250" s="3"/>
      <c r="VYL250" s="3"/>
      <c r="VYM250" s="3"/>
      <c r="VYN250" s="3"/>
      <c r="VYO250" s="3"/>
      <c r="VYP250" s="3"/>
      <c r="VYQ250" s="3"/>
      <c r="VYR250" s="3"/>
      <c r="VYS250" s="3"/>
      <c r="VYT250" s="3"/>
      <c r="VYU250" s="3"/>
      <c r="VYV250" s="3"/>
      <c r="VYW250" s="3"/>
      <c r="VYX250" s="3"/>
      <c r="VYY250" s="3"/>
      <c r="VYZ250" s="3"/>
      <c r="VZA250" s="3"/>
      <c r="VZB250" s="3"/>
      <c r="VZC250" s="3"/>
      <c r="VZD250" s="3"/>
      <c r="VZE250" s="3"/>
      <c r="VZF250" s="3"/>
      <c r="VZG250" s="3"/>
      <c r="VZH250" s="3"/>
      <c r="VZI250" s="3"/>
      <c r="VZJ250" s="3"/>
      <c r="VZK250" s="3"/>
      <c r="VZL250" s="3"/>
      <c r="VZM250" s="3"/>
      <c r="VZN250" s="3"/>
      <c r="VZO250" s="3"/>
      <c r="VZP250" s="3"/>
      <c r="VZQ250" s="3"/>
      <c r="VZR250" s="3"/>
      <c r="VZS250" s="3"/>
      <c r="VZT250" s="3"/>
      <c r="VZU250" s="3"/>
      <c r="VZV250" s="3"/>
      <c r="VZW250" s="3"/>
      <c r="VZX250" s="3"/>
      <c r="VZY250" s="3"/>
      <c r="VZZ250" s="3"/>
      <c r="WAA250" s="3"/>
      <c r="WAB250" s="3"/>
      <c r="WAC250" s="3"/>
      <c r="WAD250" s="3"/>
      <c r="WAE250" s="3"/>
      <c r="WAF250" s="3"/>
      <c r="WAG250" s="3"/>
      <c r="WAH250" s="3"/>
      <c r="WAI250" s="3"/>
      <c r="WAJ250" s="3"/>
      <c r="WAK250" s="3"/>
      <c r="WAL250" s="3"/>
      <c r="WAM250" s="3"/>
      <c r="WAN250" s="3"/>
      <c r="WAO250" s="3"/>
      <c r="WAP250" s="3"/>
      <c r="WAQ250" s="3"/>
      <c r="WAR250" s="3"/>
      <c r="WAS250" s="3"/>
      <c r="WAT250" s="3"/>
      <c r="WAU250" s="3"/>
      <c r="WAV250" s="3"/>
      <c r="WAW250" s="3"/>
      <c r="WAX250" s="3"/>
      <c r="WAY250" s="3"/>
      <c r="WAZ250" s="3"/>
      <c r="WBA250" s="3"/>
      <c r="WBB250" s="3"/>
      <c r="WBC250" s="3"/>
      <c r="WBD250" s="3"/>
      <c r="WBE250" s="3"/>
      <c r="WBF250" s="3"/>
      <c r="WBG250" s="3"/>
      <c r="WBH250" s="3"/>
      <c r="WBI250" s="3"/>
      <c r="WBJ250" s="3"/>
      <c r="WBK250" s="3"/>
      <c r="WBL250" s="3"/>
      <c r="WBM250" s="3"/>
      <c r="WBN250" s="3"/>
      <c r="WBO250" s="3"/>
      <c r="WBP250" s="3"/>
      <c r="WBQ250" s="3"/>
      <c r="WBR250" s="3"/>
      <c r="WBS250" s="3"/>
      <c r="WBT250" s="3"/>
      <c r="WBU250" s="3"/>
      <c r="WBV250" s="3"/>
      <c r="WBW250" s="3"/>
      <c r="WBX250" s="3"/>
      <c r="WBY250" s="3"/>
      <c r="WBZ250" s="3"/>
      <c r="WCA250" s="3"/>
      <c r="WCB250" s="3"/>
      <c r="WCC250" s="3"/>
      <c r="WCD250" s="3"/>
      <c r="WCE250" s="3"/>
      <c r="WCF250" s="3"/>
      <c r="WCG250" s="3"/>
      <c r="WCH250" s="3"/>
      <c r="WCI250" s="3"/>
      <c r="WCJ250" s="3"/>
      <c r="WCK250" s="3"/>
      <c r="WCL250" s="3"/>
      <c r="WCM250" s="3"/>
      <c r="WCN250" s="3"/>
      <c r="WCO250" s="3"/>
      <c r="WCP250" s="3"/>
      <c r="WCQ250" s="3"/>
      <c r="WCR250" s="3"/>
      <c r="WCS250" s="3"/>
      <c r="WCT250" s="3"/>
      <c r="WCU250" s="3"/>
      <c r="WCV250" s="3"/>
      <c r="WCW250" s="3"/>
      <c r="WCX250" s="3"/>
      <c r="WCY250" s="3"/>
      <c r="WCZ250" s="3"/>
      <c r="WDA250" s="3"/>
      <c r="WDB250" s="3"/>
      <c r="WDC250" s="3"/>
      <c r="WDD250" s="3"/>
      <c r="WDE250" s="3"/>
      <c r="WDF250" s="3"/>
      <c r="WDG250" s="3"/>
      <c r="WDH250" s="3"/>
      <c r="WDI250" s="3"/>
      <c r="WDJ250" s="3"/>
      <c r="WDK250" s="3"/>
      <c r="WDL250" s="3"/>
      <c r="WDM250" s="3"/>
      <c r="WDN250" s="3"/>
      <c r="WDO250" s="3"/>
      <c r="WDP250" s="3"/>
      <c r="WDQ250" s="3"/>
      <c r="WDR250" s="3"/>
      <c r="WDS250" s="3"/>
      <c r="WDT250" s="3"/>
      <c r="WDU250" s="3"/>
      <c r="WDV250" s="3"/>
      <c r="WDW250" s="3"/>
      <c r="WDX250" s="3"/>
      <c r="WDY250" s="3"/>
      <c r="WDZ250" s="3"/>
      <c r="WEA250" s="3"/>
      <c r="WEB250" s="3"/>
      <c r="WEC250" s="3"/>
      <c r="WED250" s="3"/>
      <c r="WEE250" s="3"/>
      <c r="WEF250" s="3"/>
      <c r="WEG250" s="3"/>
      <c r="WEH250" s="3"/>
      <c r="WEI250" s="3"/>
      <c r="WEJ250" s="3"/>
      <c r="WEK250" s="3"/>
      <c r="WEL250" s="3"/>
      <c r="WEM250" s="3"/>
      <c r="WEN250" s="3"/>
      <c r="WEO250" s="3"/>
      <c r="WEP250" s="3"/>
      <c r="WEQ250" s="3"/>
      <c r="WER250" s="3"/>
      <c r="WES250" s="3"/>
      <c r="WET250" s="3"/>
      <c r="WEU250" s="3"/>
      <c r="WEV250" s="3"/>
      <c r="WEW250" s="3"/>
      <c r="WEX250" s="3"/>
      <c r="WEY250" s="3"/>
      <c r="WEZ250" s="3"/>
      <c r="WFA250" s="3"/>
      <c r="WFB250" s="3"/>
      <c r="WFC250" s="3"/>
      <c r="WFD250" s="3"/>
      <c r="WFE250" s="3"/>
      <c r="WFF250" s="3"/>
      <c r="WFG250" s="3"/>
      <c r="WFH250" s="3"/>
      <c r="WFI250" s="3"/>
      <c r="WFJ250" s="3"/>
      <c r="WFK250" s="3"/>
      <c r="WFL250" s="3"/>
      <c r="WFM250" s="3"/>
      <c r="WFN250" s="3"/>
      <c r="WFO250" s="3"/>
      <c r="WFP250" s="3"/>
      <c r="WFQ250" s="3"/>
      <c r="WFR250" s="3"/>
      <c r="WFS250" s="3"/>
      <c r="WFT250" s="3"/>
      <c r="WFU250" s="3"/>
      <c r="WFV250" s="3"/>
      <c r="WFW250" s="3"/>
      <c r="WFX250" s="3"/>
      <c r="WFY250" s="3"/>
      <c r="WFZ250" s="3"/>
      <c r="WGA250" s="3"/>
      <c r="WGB250" s="3"/>
      <c r="WGC250" s="3"/>
      <c r="WGD250" s="3"/>
      <c r="WGE250" s="3"/>
      <c r="WGF250" s="3"/>
      <c r="WGG250" s="3"/>
      <c r="WGH250" s="3"/>
      <c r="WGI250" s="3"/>
      <c r="WGJ250" s="3"/>
      <c r="WGK250" s="3"/>
      <c r="WGL250" s="3"/>
      <c r="WGM250" s="3"/>
      <c r="WGN250" s="3"/>
      <c r="WGO250" s="3"/>
      <c r="WGP250" s="3"/>
      <c r="WGQ250" s="3"/>
      <c r="WGR250" s="3"/>
      <c r="WGS250" s="3"/>
      <c r="WGT250" s="3"/>
      <c r="WGU250" s="3"/>
      <c r="WGV250" s="3"/>
      <c r="WGW250" s="3"/>
      <c r="WGX250" s="3"/>
      <c r="WGY250" s="3"/>
      <c r="WGZ250" s="3"/>
      <c r="WHA250" s="3"/>
      <c r="WHB250" s="3"/>
      <c r="WHC250" s="3"/>
      <c r="WHD250" s="3"/>
      <c r="WHE250" s="3"/>
      <c r="WHF250" s="3"/>
      <c r="WHG250" s="3"/>
      <c r="WHH250" s="3"/>
      <c r="WHI250" s="3"/>
      <c r="WHJ250" s="3"/>
      <c r="WHK250" s="3"/>
      <c r="WHL250" s="3"/>
      <c r="WHM250" s="3"/>
      <c r="WHN250" s="3"/>
      <c r="WHO250" s="3"/>
      <c r="WHP250" s="3"/>
      <c r="WHQ250" s="3"/>
      <c r="WHR250" s="3"/>
      <c r="WHS250" s="3"/>
      <c r="WHT250" s="3"/>
      <c r="WHU250" s="3"/>
      <c r="WHV250" s="3"/>
      <c r="WHW250" s="3"/>
      <c r="WHX250" s="3"/>
      <c r="WHY250" s="3"/>
      <c r="WHZ250" s="3"/>
      <c r="WIA250" s="3"/>
      <c r="WIB250" s="3"/>
      <c r="WIC250" s="3"/>
      <c r="WID250" s="3"/>
      <c r="WIE250" s="3"/>
      <c r="WIF250" s="3"/>
      <c r="WIG250" s="3"/>
      <c r="WIH250" s="3"/>
      <c r="WII250" s="3"/>
      <c r="WIJ250" s="3"/>
      <c r="WIK250" s="3"/>
      <c r="WIL250" s="3"/>
      <c r="WIM250" s="3"/>
      <c r="WIN250" s="3"/>
      <c r="WIO250" s="3"/>
      <c r="WIP250" s="3"/>
      <c r="WIQ250" s="3"/>
      <c r="WIR250" s="3"/>
      <c r="WIS250" s="3"/>
      <c r="WIT250" s="3"/>
      <c r="WIU250" s="3"/>
      <c r="WIV250" s="3"/>
      <c r="WIW250" s="3"/>
      <c r="WIX250" s="3"/>
      <c r="WIY250" s="3"/>
      <c r="WIZ250" s="3"/>
      <c r="WJA250" s="3"/>
      <c r="WJB250" s="3"/>
      <c r="WJC250" s="3"/>
      <c r="WJD250" s="3"/>
      <c r="WJE250" s="3"/>
      <c r="WJF250" s="3"/>
      <c r="WJG250" s="3"/>
      <c r="WJH250" s="3"/>
      <c r="WJI250" s="3"/>
      <c r="WJJ250" s="3"/>
      <c r="WJK250" s="3"/>
      <c r="WJL250" s="3"/>
      <c r="WJM250" s="3"/>
      <c r="WJN250" s="3"/>
      <c r="WJO250" s="3"/>
      <c r="WJP250" s="3"/>
      <c r="WJQ250" s="3"/>
      <c r="WJR250" s="3"/>
      <c r="WJS250" s="3"/>
      <c r="WJT250" s="3"/>
      <c r="WJU250" s="3"/>
      <c r="WJV250" s="3"/>
      <c r="WJW250" s="3"/>
      <c r="WJX250" s="3"/>
      <c r="WJY250" s="3"/>
      <c r="WJZ250" s="3"/>
      <c r="WKA250" s="3"/>
      <c r="WKB250" s="3"/>
      <c r="WKC250" s="3"/>
      <c r="WKD250" s="3"/>
      <c r="WKE250" s="3"/>
      <c r="WKF250" s="3"/>
      <c r="WKG250" s="3"/>
      <c r="WKH250" s="3"/>
      <c r="WKI250" s="3"/>
      <c r="WKJ250" s="3"/>
      <c r="WKK250" s="3"/>
      <c r="WKL250" s="3"/>
      <c r="WKM250" s="3"/>
      <c r="WKN250" s="3"/>
      <c r="WKO250" s="3"/>
      <c r="WKP250" s="3"/>
      <c r="WKQ250" s="3"/>
      <c r="WKR250" s="3"/>
      <c r="WKS250" s="3"/>
      <c r="WKT250" s="3"/>
      <c r="WKU250" s="3"/>
      <c r="WKV250" s="3"/>
      <c r="WKW250" s="3"/>
      <c r="WKX250" s="3"/>
      <c r="WKY250" s="3"/>
      <c r="WKZ250" s="3"/>
      <c r="WLA250" s="3"/>
      <c r="WLB250" s="3"/>
      <c r="WLC250" s="3"/>
      <c r="WLD250" s="3"/>
      <c r="WLE250" s="3"/>
      <c r="WLF250" s="3"/>
      <c r="WLG250" s="3"/>
      <c r="WLH250" s="3"/>
      <c r="WLI250" s="3"/>
      <c r="WLJ250" s="3"/>
      <c r="WLK250" s="3"/>
      <c r="WLL250" s="3"/>
      <c r="WLM250" s="3"/>
      <c r="WLN250" s="3"/>
      <c r="WLO250" s="3"/>
      <c r="WLP250" s="3"/>
      <c r="WLQ250" s="3"/>
      <c r="WLR250" s="3"/>
      <c r="WLS250" s="3"/>
      <c r="WLT250" s="3"/>
      <c r="WLU250" s="3"/>
      <c r="WLV250" s="3"/>
      <c r="WLW250" s="3"/>
      <c r="WLX250" s="3"/>
      <c r="WLY250" s="3"/>
      <c r="WLZ250" s="3"/>
      <c r="WMA250" s="3"/>
      <c r="WMB250" s="3"/>
      <c r="WMC250" s="3"/>
      <c r="WMD250" s="3"/>
      <c r="WME250" s="3"/>
      <c r="WMF250" s="3"/>
      <c r="WMG250" s="3"/>
      <c r="WMH250" s="3"/>
      <c r="WMI250" s="3"/>
      <c r="WMJ250" s="3"/>
      <c r="WMK250" s="3"/>
      <c r="WML250" s="3"/>
      <c r="WMM250" s="3"/>
      <c r="WMN250" s="3"/>
      <c r="WMO250" s="3"/>
      <c r="WMP250" s="3"/>
      <c r="WMQ250" s="3"/>
      <c r="WMR250" s="3"/>
      <c r="WMS250" s="3"/>
      <c r="WMT250" s="3"/>
      <c r="WMU250" s="3"/>
      <c r="WMV250" s="3"/>
      <c r="WMW250" s="3"/>
      <c r="WMX250" s="3"/>
      <c r="WMY250" s="3"/>
      <c r="WMZ250" s="3"/>
      <c r="WNA250" s="3"/>
      <c r="WNB250" s="3"/>
      <c r="WNC250" s="3"/>
      <c r="WND250" s="3"/>
      <c r="WNE250" s="3"/>
      <c r="WNF250" s="3"/>
      <c r="WNG250" s="3"/>
      <c r="WNH250" s="3"/>
      <c r="WNI250" s="3"/>
      <c r="WNJ250" s="3"/>
      <c r="WNK250" s="3"/>
      <c r="WNL250" s="3"/>
      <c r="WNM250" s="3"/>
      <c r="WNN250" s="3"/>
      <c r="WNO250" s="3"/>
      <c r="WNP250" s="3"/>
      <c r="WNQ250" s="3"/>
      <c r="WNR250" s="3"/>
      <c r="WNS250" s="3"/>
      <c r="WNT250" s="3"/>
      <c r="WNU250" s="3"/>
      <c r="WNV250" s="3"/>
      <c r="WNW250" s="3"/>
      <c r="WNX250" s="3"/>
      <c r="WNY250" s="3"/>
      <c r="WNZ250" s="3"/>
      <c r="WOA250" s="3"/>
      <c r="WOB250" s="3"/>
      <c r="WOC250" s="3"/>
      <c r="WOD250" s="3"/>
      <c r="WOE250" s="3"/>
      <c r="WOF250" s="3"/>
      <c r="WOG250" s="3"/>
      <c r="WOH250" s="3"/>
      <c r="WOI250" s="3"/>
      <c r="WOJ250" s="3"/>
      <c r="WOK250" s="3"/>
      <c r="WOL250" s="3"/>
      <c r="WOM250" s="3"/>
      <c r="WON250" s="3"/>
      <c r="WOO250" s="3"/>
      <c r="WOP250" s="3"/>
      <c r="WOQ250" s="3"/>
      <c r="WOR250" s="3"/>
      <c r="WOS250" s="3"/>
      <c r="WOT250" s="3"/>
      <c r="WOU250" s="3"/>
      <c r="WOV250" s="3"/>
      <c r="WOW250" s="3"/>
      <c r="WOX250" s="3"/>
      <c r="WOY250" s="3"/>
      <c r="WOZ250" s="3"/>
      <c r="WPA250" s="3"/>
      <c r="WPB250" s="3"/>
      <c r="WPC250" s="3"/>
      <c r="WPD250" s="3"/>
      <c r="WPE250" s="3"/>
      <c r="WPF250" s="3"/>
      <c r="WPG250" s="3"/>
      <c r="WPH250" s="3"/>
      <c r="WPI250" s="3"/>
      <c r="WPJ250" s="3"/>
      <c r="WPK250" s="3"/>
      <c r="WPL250" s="3"/>
      <c r="WPM250" s="3"/>
      <c r="WPN250" s="3"/>
      <c r="WPO250" s="3"/>
      <c r="WPP250" s="3"/>
      <c r="WPQ250" s="3"/>
      <c r="WPR250" s="3"/>
      <c r="WPS250" s="3"/>
      <c r="WPT250" s="3"/>
      <c r="WPU250" s="3"/>
      <c r="WPV250" s="3"/>
      <c r="WPW250" s="3"/>
      <c r="WPX250" s="3"/>
      <c r="WPY250" s="3"/>
      <c r="WPZ250" s="3"/>
      <c r="WQA250" s="3"/>
      <c r="WQB250" s="3"/>
      <c r="WQC250" s="3"/>
      <c r="WQD250" s="3"/>
      <c r="WQE250" s="3"/>
      <c r="WQF250" s="3"/>
      <c r="WQG250" s="3"/>
      <c r="WQH250" s="3"/>
      <c r="WQI250" s="3"/>
      <c r="WQJ250" s="3"/>
      <c r="WQK250" s="3"/>
      <c r="WQL250" s="3"/>
      <c r="WQM250" s="3"/>
      <c r="WQN250" s="3"/>
      <c r="WQO250" s="3"/>
      <c r="WQP250" s="3"/>
      <c r="WQQ250" s="3"/>
      <c r="WQR250" s="3"/>
      <c r="WQS250" s="3"/>
      <c r="WQT250" s="3"/>
      <c r="WQU250" s="3"/>
      <c r="WQV250" s="3"/>
      <c r="WQW250" s="3"/>
      <c r="WQX250" s="3"/>
      <c r="WQY250" s="3"/>
      <c r="WQZ250" s="3"/>
      <c r="WRA250" s="3"/>
      <c r="WRB250" s="3"/>
      <c r="WRC250" s="3"/>
      <c r="WRD250" s="3"/>
      <c r="WRE250" s="3"/>
      <c r="WRF250" s="3"/>
      <c r="WRG250" s="3"/>
      <c r="WRH250" s="3"/>
      <c r="WRI250" s="3"/>
      <c r="WRJ250" s="3"/>
      <c r="WRK250" s="3"/>
      <c r="WRL250" s="3"/>
      <c r="WRM250" s="3"/>
      <c r="WRN250" s="3"/>
      <c r="WRO250" s="3"/>
      <c r="WRP250" s="3"/>
      <c r="WRQ250" s="3"/>
      <c r="WRR250" s="3"/>
      <c r="WRS250" s="3"/>
      <c r="WRT250" s="3"/>
      <c r="WRU250" s="3"/>
      <c r="WRV250" s="3"/>
      <c r="WRW250" s="3"/>
      <c r="WRX250" s="3"/>
      <c r="WRY250" s="3"/>
      <c r="WRZ250" s="3"/>
      <c r="WSA250" s="3"/>
      <c r="WSB250" s="3"/>
      <c r="WSC250" s="3"/>
      <c r="WSD250" s="3"/>
      <c r="WSE250" s="3"/>
      <c r="WSF250" s="3"/>
      <c r="WSG250" s="3"/>
      <c r="WSH250" s="3"/>
      <c r="WSI250" s="3"/>
      <c r="WSJ250" s="3"/>
      <c r="WSK250" s="3"/>
      <c r="WSL250" s="3"/>
      <c r="WSM250" s="3"/>
      <c r="WSN250" s="3"/>
      <c r="WSO250" s="3"/>
      <c r="WSP250" s="3"/>
      <c r="WSQ250" s="3"/>
      <c r="WSR250" s="3"/>
      <c r="WSS250" s="3"/>
      <c r="WST250" s="3"/>
      <c r="WSU250" s="3"/>
      <c r="WSV250" s="3"/>
      <c r="WSW250" s="3"/>
      <c r="WSX250" s="3"/>
      <c r="WSY250" s="3"/>
      <c r="WSZ250" s="3"/>
      <c r="WTA250" s="3"/>
      <c r="WTB250" s="3"/>
      <c r="WTC250" s="3"/>
      <c r="WTD250" s="3"/>
      <c r="WTE250" s="3"/>
      <c r="WTF250" s="3"/>
      <c r="WTG250" s="3"/>
      <c r="WTH250" s="3"/>
      <c r="WTI250" s="3"/>
      <c r="WTJ250" s="3"/>
      <c r="WTK250" s="3"/>
      <c r="WTL250" s="3"/>
      <c r="WTM250" s="3"/>
      <c r="WTN250" s="3"/>
      <c r="WTO250" s="3"/>
      <c r="WTP250" s="3"/>
      <c r="WTQ250" s="3"/>
      <c r="WTR250" s="3"/>
      <c r="WTS250" s="3"/>
      <c r="WTT250" s="3"/>
      <c r="WTU250" s="3"/>
      <c r="WTV250" s="3"/>
      <c r="WTW250" s="3"/>
      <c r="WTX250" s="3"/>
      <c r="WTY250" s="3"/>
      <c r="WTZ250" s="3"/>
      <c r="WUA250" s="3"/>
      <c r="WUB250" s="3"/>
      <c r="WUC250" s="3"/>
      <c r="WUD250" s="3"/>
      <c r="WUE250" s="3"/>
      <c r="WUF250" s="3"/>
      <c r="WUG250" s="3"/>
      <c r="WUH250" s="3"/>
      <c r="WUI250" s="3"/>
      <c r="WUJ250" s="3"/>
      <c r="WUK250" s="3"/>
      <c r="WUL250" s="3"/>
      <c r="WUM250" s="3"/>
      <c r="WUN250" s="3"/>
      <c r="WUO250" s="3"/>
      <c r="WUP250" s="3"/>
      <c r="WUQ250" s="3"/>
      <c r="WUR250" s="3"/>
      <c r="WUS250" s="3"/>
      <c r="WUT250" s="3"/>
      <c r="WUU250" s="3"/>
      <c r="WUV250" s="3"/>
      <c r="WUW250" s="3"/>
      <c r="WUX250" s="3"/>
      <c r="WUY250" s="3"/>
      <c r="WUZ250" s="3"/>
      <c r="WVA250" s="3"/>
      <c r="WVB250" s="3"/>
      <c r="WVC250" s="3"/>
      <c r="WVD250" s="3"/>
      <c r="WVE250" s="3"/>
      <c r="WVF250" s="3"/>
      <c r="WVG250" s="3"/>
      <c r="WVH250" s="3"/>
      <c r="WVI250" s="3"/>
      <c r="WVJ250" s="3"/>
      <c r="WVK250" s="3"/>
      <c r="WVL250" s="3"/>
      <c r="WVM250" s="3"/>
      <c r="WVN250" s="3"/>
      <c r="WVO250" s="3"/>
      <c r="WVP250" s="3"/>
      <c r="WVQ250" s="3"/>
      <c r="WVR250" s="3"/>
      <c r="WVS250" s="3"/>
      <c r="WVT250" s="3"/>
      <c r="WVU250" s="3"/>
      <c r="WVV250" s="3"/>
      <c r="WVW250" s="3"/>
      <c r="WVX250" s="3"/>
      <c r="WVY250" s="3"/>
      <c r="WVZ250" s="3"/>
      <c r="WWA250" s="3"/>
      <c r="WWB250" s="3"/>
      <c r="WWC250" s="3"/>
      <c r="WWD250" s="3"/>
      <c r="WWE250" s="3"/>
      <c r="WWF250" s="3"/>
      <c r="WWG250" s="3"/>
      <c r="WWH250" s="3"/>
      <c r="WWI250" s="3"/>
      <c r="WWJ250" s="3"/>
      <c r="WWK250" s="3"/>
      <c r="WWL250" s="3"/>
      <c r="WWM250" s="3"/>
      <c r="WWN250" s="3"/>
      <c r="WWO250" s="3"/>
      <c r="WWP250" s="3"/>
      <c r="WWQ250" s="3"/>
      <c r="WWR250" s="3"/>
      <c r="WWS250" s="3"/>
      <c r="WWT250" s="3"/>
      <c r="WWU250" s="3"/>
      <c r="WWV250" s="3"/>
      <c r="WWW250" s="3"/>
      <c r="WWX250" s="3"/>
      <c r="WWY250" s="3"/>
      <c r="WWZ250" s="3"/>
      <c r="WXA250" s="3"/>
      <c r="WXB250" s="3"/>
      <c r="WXC250" s="3"/>
      <c r="WXD250" s="3"/>
      <c r="WXE250" s="3"/>
      <c r="WXF250" s="3"/>
      <c r="WXG250" s="3"/>
      <c r="WXH250" s="3"/>
      <c r="WXI250" s="3"/>
      <c r="WXJ250" s="3"/>
      <c r="WXK250" s="3"/>
      <c r="WXL250" s="3"/>
      <c r="WXM250" s="3"/>
      <c r="WXN250" s="3"/>
      <c r="WXO250" s="3"/>
      <c r="WXP250" s="3"/>
      <c r="WXQ250" s="3"/>
      <c r="WXR250" s="3"/>
      <c r="WXS250" s="3"/>
      <c r="WXT250" s="3"/>
      <c r="WXU250" s="3"/>
      <c r="WXV250" s="3"/>
      <c r="WXW250" s="3"/>
      <c r="WXX250" s="3"/>
      <c r="WXY250" s="3"/>
      <c r="WXZ250" s="3"/>
      <c r="WYA250" s="3"/>
      <c r="WYB250" s="3"/>
      <c r="WYC250" s="3"/>
      <c r="WYD250" s="3"/>
      <c r="WYE250" s="3"/>
      <c r="WYF250" s="3"/>
      <c r="WYG250" s="3"/>
      <c r="WYH250" s="3"/>
      <c r="WYI250" s="3"/>
      <c r="WYJ250" s="3"/>
      <c r="WYK250" s="3"/>
      <c r="WYL250" s="3"/>
      <c r="WYM250" s="3"/>
      <c r="WYN250" s="3"/>
      <c r="WYO250" s="3"/>
      <c r="WYP250" s="3"/>
      <c r="WYQ250" s="3"/>
      <c r="WYR250" s="3"/>
      <c r="WYS250" s="3"/>
      <c r="WYT250" s="3"/>
      <c r="WYU250" s="3"/>
      <c r="WYV250" s="3"/>
      <c r="WYW250" s="3"/>
      <c r="WYX250" s="3"/>
      <c r="WYY250" s="3"/>
      <c r="WYZ250" s="3"/>
      <c r="WZA250" s="3"/>
      <c r="WZB250" s="3"/>
      <c r="WZC250" s="3"/>
      <c r="WZD250" s="3"/>
      <c r="WZE250" s="3"/>
      <c r="WZF250" s="3"/>
      <c r="WZG250" s="3"/>
      <c r="WZH250" s="3"/>
      <c r="WZI250" s="3"/>
      <c r="WZJ250" s="3"/>
      <c r="WZK250" s="3"/>
      <c r="WZL250" s="3"/>
      <c r="WZM250" s="3"/>
      <c r="WZN250" s="3"/>
      <c r="WZO250" s="3"/>
      <c r="WZP250" s="3"/>
      <c r="WZQ250" s="3"/>
      <c r="WZR250" s="3"/>
      <c r="WZS250" s="3"/>
      <c r="WZT250" s="3"/>
      <c r="WZU250" s="3"/>
      <c r="WZV250" s="3"/>
      <c r="WZW250" s="3"/>
      <c r="WZX250" s="3"/>
      <c r="WZY250" s="3"/>
      <c r="WZZ250" s="3"/>
      <c r="XAA250" s="3"/>
      <c r="XAB250" s="3"/>
      <c r="XAC250" s="3"/>
      <c r="XAD250" s="3"/>
      <c r="XAE250" s="3"/>
      <c r="XAF250" s="3"/>
      <c r="XAG250" s="3"/>
      <c r="XAH250" s="3"/>
      <c r="XAI250" s="3"/>
      <c r="XAJ250" s="3"/>
      <c r="XAK250" s="3"/>
      <c r="XAL250" s="3"/>
      <c r="XAM250" s="3"/>
      <c r="XAN250" s="3"/>
      <c r="XAO250" s="3"/>
      <c r="XAP250" s="3"/>
      <c r="XAQ250" s="3"/>
      <c r="XAR250" s="3"/>
      <c r="XAS250" s="3"/>
      <c r="XAT250" s="3"/>
      <c r="XAU250" s="3"/>
      <c r="XAV250" s="3"/>
      <c r="XAW250" s="3"/>
      <c r="XAX250" s="3"/>
      <c r="XAY250" s="3"/>
      <c r="XAZ250" s="3"/>
      <c r="XBA250" s="3"/>
      <c r="XBB250" s="3"/>
      <c r="XBC250" s="3"/>
      <c r="XBD250" s="3"/>
      <c r="XBE250" s="3"/>
      <c r="XBF250" s="3"/>
      <c r="XBG250" s="3"/>
      <c r="XBH250" s="3"/>
      <c r="XBI250" s="3"/>
      <c r="XBJ250" s="3"/>
      <c r="XBK250" s="3"/>
      <c r="XBL250" s="3"/>
      <c r="XBM250" s="3"/>
      <c r="XBN250" s="3"/>
      <c r="XBO250" s="3"/>
      <c r="XBP250" s="3"/>
      <c r="XBQ250" s="3"/>
      <c r="XBR250" s="3"/>
      <c r="XBS250" s="3"/>
      <c r="XBT250" s="3"/>
      <c r="XBU250" s="3"/>
      <c r="XBV250" s="3"/>
      <c r="XBW250" s="3"/>
      <c r="XBX250" s="3"/>
      <c r="XBY250" s="3"/>
      <c r="XBZ250" s="3"/>
      <c r="XCA250" s="3"/>
      <c r="XCB250" s="3"/>
      <c r="XCC250" s="3"/>
      <c r="XCD250" s="3"/>
      <c r="XCE250" s="3"/>
      <c r="XCF250" s="3"/>
      <c r="XCG250" s="3"/>
      <c r="XCH250" s="3"/>
      <c r="XCI250" s="3"/>
      <c r="XCJ250" s="3"/>
      <c r="XCK250" s="3"/>
      <c r="XCL250" s="3"/>
      <c r="XCM250" s="3"/>
      <c r="XCN250" s="3"/>
      <c r="XCO250" s="3"/>
      <c r="XCP250" s="3"/>
      <c r="XCQ250" s="3"/>
      <c r="XCR250" s="3"/>
      <c r="XCS250" s="3"/>
      <c r="XCT250" s="3"/>
      <c r="XCU250" s="3"/>
      <c r="XCV250" s="3"/>
      <c r="XCW250" s="3"/>
      <c r="XCX250" s="3"/>
      <c r="XCY250" s="3"/>
      <c r="XCZ250" s="3"/>
      <c r="XDA250" s="3"/>
      <c r="XDB250" s="3"/>
      <c r="XDC250" s="3"/>
      <c r="XDD250" s="3"/>
      <c r="XDE250" s="3"/>
      <c r="XDF250" s="3"/>
      <c r="XDG250" s="3"/>
      <c r="XDH250" s="3"/>
      <c r="XDI250" s="3"/>
      <c r="XDJ250" s="3"/>
      <c r="XDK250" s="3"/>
      <c r="XDL250" s="3"/>
      <c r="XDM250" s="3"/>
      <c r="XDN250" s="3"/>
      <c r="XDO250" s="3"/>
      <c r="XDP250" s="3"/>
      <c r="XDQ250" s="3"/>
      <c r="XDR250" s="3"/>
      <c r="XDS250" s="3"/>
      <c r="XDT250" s="3"/>
      <c r="XDU250" s="3"/>
      <c r="XDV250" s="3"/>
      <c r="XDW250" s="3"/>
      <c r="XDX250" s="3"/>
      <c r="XDY250" s="3"/>
      <c r="XDZ250" s="3"/>
      <c r="XEA250" s="3"/>
      <c r="XEB250" s="3"/>
      <c r="XEC250" s="3"/>
      <c r="XED250" s="3"/>
      <c r="XEE250" s="3"/>
      <c r="XEF250" s="3"/>
      <c r="XEG250" s="3"/>
      <c r="XEH250" s="3"/>
      <c r="XEI250" s="3"/>
      <c r="XEJ250" s="3"/>
      <c r="XEK250" s="3"/>
      <c r="XEL250" s="3"/>
      <c r="XEM250" s="3"/>
      <c r="XEN250" s="3"/>
      <c r="XEO250" s="3"/>
      <c r="XEP250" s="3"/>
      <c r="XEQ250" s="3"/>
      <c r="XER250" s="3"/>
      <c r="XES250" s="3"/>
      <c r="XET250" s="3"/>
      <c r="XEU250" s="3"/>
      <c r="XEV250" s="3"/>
      <c r="XEW250" s="3"/>
      <c r="XEX250" s="3"/>
      <c r="XEY250" s="3"/>
      <c r="XEZ250" s="3"/>
      <c r="XFA250" s="3"/>
      <c r="XFB250" s="3"/>
    </row>
    <row r="251" spans="1:16382" s="152" customFormat="1" ht="201.75" hidden="1" customHeight="1">
      <c r="A251" s="693">
        <v>605</v>
      </c>
      <c r="B251" s="712" t="s">
        <v>183</v>
      </c>
      <c r="C251" s="809">
        <v>401000003</v>
      </c>
      <c r="D251" s="810" t="s">
        <v>184</v>
      </c>
      <c r="E251" s="788" t="s">
        <v>185</v>
      </c>
      <c r="F251" s="807"/>
      <c r="G251" s="807"/>
      <c r="H251" s="805">
        <v>3</v>
      </c>
      <c r="I251" s="807"/>
      <c r="J251" s="805">
        <v>16</v>
      </c>
      <c r="K251" s="805">
        <v>1</v>
      </c>
      <c r="L251" s="805">
        <v>3</v>
      </c>
      <c r="M251" s="800"/>
      <c r="N251" s="800"/>
      <c r="O251" s="800"/>
      <c r="P251" s="766" t="s">
        <v>186</v>
      </c>
      <c r="Q251" s="766" t="s">
        <v>74</v>
      </c>
      <c r="R251" s="800"/>
      <c r="S251" s="800"/>
      <c r="T251" s="805">
        <v>3</v>
      </c>
      <c r="U251" s="800"/>
      <c r="V251" s="805">
        <v>9</v>
      </c>
      <c r="W251" s="805">
        <v>1</v>
      </c>
      <c r="X251" s="800"/>
      <c r="Y251" s="800"/>
      <c r="Z251" s="800"/>
      <c r="AA251" s="800"/>
      <c r="AB251" s="802" t="s">
        <v>187</v>
      </c>
      <c r="AC251" s="76" t="s">
        <v>188</v>
      </c>
      <c r="AD251" s="77"/>
      <c r="AE251" s="78"/>
      <c r="AF251" s="78"/>
      <c r="AG251" s="78"/>
      <c r="AH251" s="78"/>
      <c r="AI251" s="78"/>
      <c r="AJ251" s="79">
        <v>1</v>
      </c>
      <c r="AK251" s="78"/>
      <c r="AL251" s="78"/>
      <c r="AM251" s="78"/>
      <c r="AN251" s="171" t="s">
        <v>189</v>
      </c>
      <c r="AO251" s="173" t="s">
        <v>99</v>
      </c>
      <c r="AP251" s="173" t="s">
        <v>68</v>
      </c>
      <c r="AQ251" s="776" t="s">
        <v>190</v>
      </c>
      <c r="AR251" s="803" t="s">
        <v>191</v>
      </c>
      <c r="AS251" s="776" t="s">
        <v>192</v>
      </c>
      <c r="AT251" s="798">
        <v>5863122</v>
      </c>
      <c r="AU251" s="798">
        <v>4586325.26</v>
      </c>
      <c r="AV251" s="798">
        <v>0</v>
      </c>
      <c r="AW251" s="798">
        <v>0</v>
      </c>
      <c r="AX251" s="798">
        <v>0</v>
      </c>
      <c r="AY251" s="798">
        <v>0</v>
      </c>
      <c r="AZ251" s="773" t="s">
        <v>193</v>
      </c>
      <c r="BA251" s="80"/>
      <c r="BB251" s="81"/>
      <c r="BC251" s="81"/>
      <c r="BD251" s="82"/>
      <c r="BE251" s="82"/>
      <c r="BF251" s="83"/>
      <c r="BG251" s="83"/>
      <c r="BH251" s="83"/>
      <c r="BI251" s="83"/>
      <c r="BJ251" s="83"/>
      <c r="BK251" s="83"/>
      <c r="BL251" s="83"/>
      <c r="BM251" s="83"/>
      <c r="BN251" s="83"/>
      <c r="BO251" s="83"/>
      <c r="BP251" s="83"/>
      <c r="BQ251" s="83"/>
      <c r="BR251" s="83"/>
      <c r="BS251" s="83"/>
      <c r="BT251" s="83"/>
      <c r="BU251" s="83"/>
      <c r="BV251" s="83"/>
      <c r="BW251" s="83"/>
      <c r="BX251" s="83"/>
      <c r="BY251" s="83"/>
      <c r="BZ251" s="83"/>
      <c r="CA251" s="83"/>
      <c r="CB251" s="83"/>
      <c r="CC251" s="83"/>
      <c r="CD251" s="83"/>
      <c r="CE251" s="83"/>
      <c r="CF251" s="83"/>
      <c r="CG251" s="83"/>
      <c r="CH251" s="83"/>
      <c r="CI251" s="83"/>
      <c r="CJ251" s="83"/>
      <c r="CK251" s="83"/>
      <c r="CL251" s="83"/>
      <c r="CM251" s="83"/>
      <c r="CN251" s="83"/>
      <c r="CO251" s="83"/>
      <c r="CP251" s="83"/>
      <c r="CQ251" s="83"/>
      <c r="CR251" s="83"/>
      <c r="CS251" s="83"/>
      <c r="CT251" s="83"/>
      <c r="CU251" s="83"/>
      <c r="CV251" s="83"/>
      <c r="CW251" s="83"/>
      <c r="CX251" s="83"/>
      <c r="CY251" s="83"/>
      <c r="CZ251" s="83"/>
      <c r="DA251" s="83"/>
      <c r="DB251" s="83"/>
      <c r="DC251" s="83"/>
      <c r="DD251" s="83"/>
      <c r="DE251" s="83"/>
      <c r="DF251" s="83"/>
      <c r="DG251" s="83"/>
      <c r="DH251" s="83"/>
      <c r="DI251" s="83"/>
      <c r="DJ251" s="83"/>
      <c r="DK251" s="83"/>
      <c r="DL251" s="83"/>
      <c r="DM251" s="83"/>
      <c r="DN251" s="83"/>
      <c r="DO251" s="83"/>
      <c r="DP251" s="83"/>
      <c r="DQ251" s="83"/>
      <c r="DR251" s="83"/>
      <c r="DS251" s="83"/>
      <c r="DT251" s="83"/>
      <c r="DU251" s="83"/>
      <c r="DV251" s="83"/>
      <c r="DW251" s="83"/>
      <c r="DX251" s="83"/>
      <c r="DY251" s="83"/>
      <c r="DZ251" s="83"/>
      <c r="EA251" s="83"/>
      <c r="EB251" s="83"/>
      <c r="EC251" s="83"/>
      <c r="ED251" s="83"/>
      <c r="EE251" s="83"/>
      <c r="EF251" s="83"/>
      <c r="EG251" s="83"/>
      <c r="EH251" s="83"/>
      <c r="EI251" s="83"/>
      <c r="EJ251" s="83"/>
      <c r="EK251" s="83"/>
      <c r="EL251" s="83"/>
      <c r="EM251" s="83"/>
      <c r="EN251" s="83"/>
      <c r="EO251" s="83"/>
      <c r="EP251" s="83"/>
      <c r="EQ251" s="83"/>
      <c r="ER251" s="83"/>
      <c r="ES251" s="83"/>
      <c r="ET251" s="83"/>
      <c r="EU251" s="83"/>
      <c r="EV251" s="83"/>
      <c r="EW251" s="83"/>
      <c r="EX251" s="83"/>
      <c r="EY251" s="83"/>
      <c r="EZ251" s="83"/>
      <c r="FA251" s="83"/>
      <c r="FB251" s="83"/>
      <c r="FC251" s="83"/>
      <c r="FD251" s="83"/>
      <c r="FE251" s="83"/>
      <c r="FF251" s="83"/>
      <c r="FG251" s="83"/>
      <c r="FH251" s="83"/>
      <c r="FI251" s="83"/>
      <c r="FJ251" s="83"/>
      <c r="FK251" s="83"/>
      <c r="FL251" s="83"/>
      <c r="FM251" s="83"/>
      <c r="FN251" s="83"/>
      <c r="FO251" s="83"/>
      <c r="FP251" s="83"/>
      <c r="FQ251" s="83"/>
      <c r="FR251" s="83"/>
      <c r="FS251" s="83"/>
      <c r="FT251" s="83"/>
      <c r="FU251" s="83"/>
      <c r="FV251" s="83"/>
      <c r="FW251" s="83"/>
      <c r="FX251" s="83"/>
      <c r="FY251" s="83"/>
      <c r="FZ251" s="83"/>
      <c r="GA251" s="83"/>
      <c r="GB251" s="83"/>
      <c r="GC251" s="83"/>
      <c r="GD251" s="83"/>
      <c r="GE251" s="83"/>
      <c r="GF251" s="83"/>
      <c r="GG251" s="83"/>
      <c r="GH251" s="83"/>
      <c r="GI251" s="83"/>
      <c r="GJ251" s="83"/>
      <c r="GK251" s="83"/>
      <c r="GL251" s="83"/>
      <c r="GM251" s="83"/>
      <c r="GN251" s="83"/>
      <c r="GO251" s="83"/>
      <c r="GP251" s="83"/>
      <c r="GQ251" s="83"/>
      <c r="GR251" s="83"/>
      <c r="GS251" s="83"/>
      <c r="GT251" s="83"/>
      <c r="GU251" s="83"/>
      <c r="GV251" s="83"/>
      <c r="GW251" s="83"/>
      <c r="GX251" s="83"/>
      <c r="GY251" s="83"/>
      <c r="GZ251" s="83"/>
      <c r="HA251" s="83"/>
      <c r="HB251" s="83"/>
      <c r="HC251" s="83"/>
      <c r="HD251" s="83"/>
      <c r="HE251" s="83"/>
      <c r="HF251" s="83"/>
      <c r="HG251" s="83"/>
      <c r="HH251" s="83"/>
      <c r="HI251" s="83"/>
      <c r="HJ251" s="83"/>
      <c r="HK251" s="83"/>
      <c r="HL251" s="83"/>
      <c r="HM251" s="83"/>
      <c r="HN251" s="83"/>
      <c r="HO251" s="83"/>
      <c r="HP251" s="83"/>
      <c r="HQ251" s="83"/>
      <c r="HR251" s="83"/>
      <c r="HS251" s="83"/>
      <c r="HT251" s="83"/>
      <c r="HU251" s="83"/>
      <c r="HV251" s="83"/>
      <c r="HW251" s="83"/>
      <c r="HX251" s="83"/>
      <c r="HY251" s="83"/>
      <c r="HZ251" s="83"/>
      <c r="IA251" s="83"/>
      <c r="IB251" s="83"/>
      <c r="IC251" s="83"/>
      <c r="ID251" s="83"/>
      <c r="IE251" s="83"/>
      <c r="IF251" s="83"/>
      <c r="IG251" s="83"/>
      <c r="IH251" s="83"/>
      <c r="II251" s="83"/>
      <c r="IJ251" s="83"/>
      <c r="IK251" s="83"/>
      <c r="IL251" s="83"/>
      <c r="IM251" s="83"/>
      <c r="IN251" s="83"/>
      <c r="IO251" s="83"/>
      <c r="IP251" s="83"/>
      <c r="IQ251" s="83"/>
      <c r="IR251" s="83"/>
      <c r="IS251" s="83"/>
      <c r="IT251" s="83"/>
      <c r="IU251" s="83"/>
      <c r="IV251" s="83"/>
    </row>
    <row r="252" spans="1:16382" s="152" customFormat="1" ht="201.75" hidden="1" customHeight="1" thickBot="1">
      <c r="A252" s="694"/>
      <c r="B252" s="714"/>
      <c r="C252" s="809"/>
      <c r="D252" s="811"/>
      <c r="E252" s="789"/>
      <c r="F252" s="808"/>
      <c r="G252" s="808"/>
      <c r="H252" s="806"/>
      <c r="I252" s="808"/>
      <c r="J252" s="806"/>
      <c r="K252" s="806"/>
      <c r="L252" s="806"/>
      <c r="M252" s="801"/>
      <c r="N252" s="801"/>
      <c r="O252" s="801"/>
      <c r="P252" s="767"/>
      <c r="Q252" s="767"/>
      <c r="R252" s="801"/>
      <c r="S252" s="801"/>
      <c r="T252" s="806"/>
      <c r="U252" s="801"/>
      <c r="V252" s="806"/>
      <c r="W252" s="806"/>
      <c r="X252" s="801"/>
      <c r="Y252" s="801"/>
      <c r="Z252" s="801"/>
      <c r="AA252" s="801"/>
      <c r="AB252" s="767"/>
      <c r="AC252" s="176" t="s">
        <v>194</v>
      </c>
      <c r="AD252" s="84"/>
      <c r="AE252" s="84"/>
      <c r="AF252" s="84"/>
      <c r="AG252" s="84"/>
      <c r="AH252" s="84"/>
      <c r="AI252" s="84"/>
      <c r="AJ252" s="85">
        <v>1</v>
      </c>
      <c r="AK252" s="84"/>
      <c r="AL252" s="84"/>
      <c r="AM252" s="84"/>
      <c r="AN252" s="172" t="s">
        <v>195</v>
      </c>
      <c r="AO252" s="174"/>
      <c r="AP252" s="174"/>
      <c r="AQ252" s="778"/>
      <c r="AR252" s="804"/>
      <c r="AS252" s="778"/>
      <c r="AT252" s="799"/>
      <c r="AU252" s="799"/>
      <c r="AV252" s="799"/>
      <c r="AW252" s="799"/>
      <c r="AX252" s="799"/>
      <c r="AY252" s="799"/>
      <c r="AZ252" s="775"/>
      <c r="BA252" s="86"/>
      <c r="BB252" s="81"/>
      <c r="BC252" s="81"/>
      <c r="BD252" s="82"/>
      <c r="BE252" s="82"/>
      <c r="BF252" s="83"/>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83"/>
      <c r="CX252" s="83"/>
      <c r="CY252" s="83"/>
      <c r="CZ252" s="83"/>
      <c r="DA252" s="83"/>
      <c r="DB252" s="83"/>
      <c r="DC252" s="83"/>
      <c r="DD252" s="83"/>
      <c r="DE252" s="83"/>
      <c r="DF252" s="83"/>
      <c r="DG252" s="83"/>
      <c r="DH252" s="83"/>
      <c r="DI252" s="83"/>
      <c r="DJ252" s="83"/>
      <c r="DK252" s="83"/>
      <c r="DL252" s="83"/>
      <c r="DM252" s="83"/>
      <c r="DN252" s="83"/>
      <c r="DO252" s="83"/>
      <c r="DP252" s="83"/>
      <c r="DQ252" s="83"/>
      <c r="DR252" s="83"/>
      <c r="DS252" s="83"/>
      <c r="DT252" s="83"/>
      <c r="DU252" s="83"/>
      <c r="DV252" s="83"/>
      <c r="DW252" s="83"/>
      <c r="DX252" s="83"/>
      <c r="DY252" s="83"/>
      <c r="DZ252" s="83"/>
      <c r="EA252" s="83"/>
      <c r="EB252" s="83"/>
      <c r="EC252" s="83"/>
      <c r="ED252" s="83"/>
      <c r="EE252" s="83"/>
      <c r="EF252" s="83"/>
      <c r="EG252" s="83"/>
      <c r="EH252" s="83"/>
      <c r="EI252" s="83"/>
      <c r="EJ252" s="83"/>
      <c r="EK252" s="83"/>
      <c r="EL252" s="83"/>
      <c r="EM252" s="83"/>
      <c r="EN252" s="83"/>
      <c r="EO252" s="83"/>
      <c r="EP252" s="83"/>
      <c r="EQ252" s="83"/>
      <c r="ER252" s="83"/>
      <c r="ES252" s="83"/>
      <c r="ET252" s="83"/>
      <c r="EU252" s="83"/>
      <c r="EV252" s="83"/>
      <c r="EW252" s="83"/>
      <c r="EX252" s="83"/>
      <c r="EY252" s="83"/>
      <c r="EZ252" s="83"/>
      <c r="FA252" s="83"/>
      <c r="FB252" s="83"/>
      <c r="FC252" s="83"/>
      <c r="FD252" s="83"/>
      <c r="FE252" s="83"/>
      <c r="FF252" s="83"/>
      <c r="FG252" s="83"/>
      <c r="FH252" s="83"/>
      <c r="FI252" s="83"/>
      <c r="FJ252" s="83"/>
      <c r="FK252" s="83"/>
      <c r="FL252" s="83"/>
      <c r="FM252" s="83"/>
      <c r="FN252" s="83"/>
      <c r="FO252" s="83"/>
      <c r="FP252" s="83"/>
      <c r="FQ252" s="83"/>
      <c r="FR252" s="83"/>
      <c r="FS252" s="83"/>
      <c r="FT252" s="83"/>
      <c r="FU252" s="83"/>
      <c r="FV252" s="83"/>
      <c r="FW252" s="83"/>
      <c r="FX252" s="83"/>
      <c r="FY252" s="83"/>
      <c r="FZ252" s="83"/>
      <c r="GA252" s="83"/>
      <c r="GB252" s="83"/>
      <c r="GC252" s="83"/>
      <c r="GD252" s="83"/>
      <c r="GE252" s="83"/>
      <c r="GF252" s="83"/>
      <c r="GG252" s="83"/>
      <c r="GH252" s="83"/>
      <c r="GI252" s="83"/>
      <c r="GJ252" s="83"/>
      <c r="GK252" s="83"/>
      <c r="GL252" s="83"/>
      <c r="GM252" s="83"/>
      <c r="GN252" s="83"/>
      <c r="GO252" s="83"/>
      <c r="GP252" s="83"/>
      <c r="GQ252" s="83"/>
      <c r="GR252" s="83"/>
      <c r="GS252" s="83"/>
      <c r="GT252" s="83"/>
      <c r="GU252" s="83"/>
      <c r="GV252" s="83"/>
      <c r="GW252" s="83"/>
      <c r="GX252" s="83"/>
      <c r="GY252" s="83"/>
      <c r="GZ252" s="83"/>
      <c r="HA252" s="83"/>
      <c r="HB252" s="83"/>
      <c r="HC252" s="83"/>
      <c r="HD252" s="83"/>
      <c r="HE252" s="83"/>
      <c r="HF252" s="83"/>
      <c r="HG252" s="83"/>
      <c r="HH252" s="83"/>
      <c r="HI252" s="83"/>
      <c r="HJ252" s="83"/>
      <c r="HK252" s="83"/>
      <c r="HL252" s="83"/>
      <c r="HM252" s="83"/>
      <c r="HN252" s="83"/>
      <c r="HO252" s="83"/>
      <c r="HP252" s="83"/>
      <c r="HQ252" s="83"/>
      <c r="HR252" s="83"/>
      <c r="HS252" s="83"/>
      <c r="HT252" s="83"/>
      <c r="HU252" s="83"/>
      <c r="HV252" s="83"/>
      <c r="HW252" s="83"/>
      <c r="HX252" s="83"/>
      <c r="HY252" s="83"/>
      <c r="HZ252" s="83"/>
      <c r="IA252" s="83"/>
      <c r="IB252" s="83"/>
      <c r="IC252" s="83"/>
      <c r="ID252" s="83"/>
      <c r="IE252" s="83"/>
      <c r="IF252" s="83"/>
      <c r="IG252" s="83"/>
      <c r="IH252" s="83"/>
      <c r="II252" s="83"/>
      <c r="IJ252" s="83"/>
      <c r="IK252" s="83"/>
      <c r="IL252" s="83"/>
      <c r="IM252" s="83"/>
      <c r="IN252" s="83"/>
      <c r="IO252" s="83"/>
      <c r="IP252" s="83"/>
      <c r="IQ252" s="83"/>
      <c r="IR252" s="83"/>
      <c r="IS252" s="83"/>
      <c r="IT252" s="83"/>
      <c r="IU252" s="83"/>
      <c r="IV252" s="83"/>
    </row>
    <row r="253" spans="1:16382" s="152" customFormat="1" ht="147" hidden="1" customHeight="1">
      <c r="A253" s="191">
        <v>605</v>
      </c>
      <c r="B253" s="45" t="s">
        <v>183</v>
      </c>
      <c r="C253" s="177">
        <v>401000028</v>
      </c>
      <c r="D253" s="47" t="s">
        <v>196</v>
      </c>
      <c r="E253" s="48" t="s">
        <v>185</v>
      </c>
      <c r="F253" s="88"/>
      <c r="G253" s="88"/>
      <c r="H253" s="89">
        <v>3</v>
      </c>
      <c r="I253" s="88"/>
      <c r="J253" s="89">
        <v>16</v>
      </c>
      <c r="K253" s="89">
        <v>1</v>
      </c>
      <c r="L253" s="89">
        <v>15</v>
      </c>
      <c r="M253" s="89"/>
      <c r="N253" s="89"/>
      <c r="O253" s="89"/>
      <c r="P253" s="49" t="s">
        <v>186</v>
      </c>
      <c r="Q253" s="49" t="s">
        <v>74</v>
      </c>
      <c r="R253" s="89"/>
      <c r="S253" s="89"/>
      <c r="T253" s="89">
        <v>3</v>
      </c>
      <c r="U253" s="89"/>
      <c r="V253" s="89">
        <v>9</v>
      </c>
      <c r="W253" s="89">
        <v>1</v>
      </c>
      <c r="X253" s="89"/>
      <c r="Y253" s="89"/>
      <c r="Z253" s="89"/>
      <c r="AA253" s="89"/>
      <c r="AB253" s="49" t="s">
        <v>187</v>
      </c>
      <c r="AC253" s="90" t="s">
        <v>197</v>
      </c>
      <c r="AD253" s="91"/>
      <c r="AE253" s="91"/>
      <c r="AF253" s="91"/>
      <c r="AG253" s="91"/>
      <c r="AH253" s="91"/>
      <c r="AI253" s="91"/>
      <c r="AJ253" s="91">
        <v>3</v>
      </c>
      <c r="AK253" s="91"/>
      <c r="AL253" s="91"/>
      <c r="AM253" s="91"/>
      <c r="AN253" s="49" t="s">
        <v>198</v>
      </c>
      <c r="AO253" s="92" t="s">
        <v>199</v>
      </c>
      <c r="AP253" s="92" t="s">
        <v>200</v>
      </c>
      <c r="AQ253" s="92" t="s">
        <v>201</v>
      </c>
      <c r="AR253" s="54" t="s">
        <v>202</v>
      </c>
      <c r="AS253" s="92">
        <v>811</v>
      </c>
      <c r="AT253" s="93">
        <v>3311810</v>
      </c>
      <c r="AU253" s="93">
        <v>3311810</v>
      </c>
      <c r="AV253" s="93">
        <v>3113454</v>
      </c>
      <c r="AW253" s="93">
        <v>3311810</v>
      </c>
      <c r="AX253" s="93">
        <v>3311810</v>
      </c>
      <c r="AY253" s="93">
        <v>3311810</v>
      </c>
      <c r="AZ253" s="94" t="s">
        <v>193</v>
      </c>
      <c r="BA253" s="95"/>
      <c r="BB253" s="96"/>
      <c r="BC253" s="96"/>
      <c r="BD253" s="97"/>
      <c r="BE253" s="97"/>
      <c r="BF253" s="98"/>
      <c r="BG253" s="98"/>
      <c r="BH253" s="98"/>
      <c r="BI253" s="98"/>
      <c r="BJ253" s="98"/>
      <c r="BK253" s="98"/>
      <c r="BL253" s="98"/>
      <c r="BM253" s="98"/>
      <c r="BN253" s="98"/>
      <c r="BO253" s="98"/>
      <c r="BP253" s="98"/>
      <c r="BQ253" s="98"/>
      <c r="BR253" s="98"/>
      <c r="BS253" s="98"/>
      <c r="BT253" s="98"/>
      <c r="BU253" s="98"/>
      <c r="BV253" s="98"/>
      <c r="BW253" s="98"/>
      <c r="BX253" s="98"/>
      <c r="BY253" s="98"/>
      <c r="BZ253" s="98"/>
      <c r="CA253" s="98"/>
      <c r="CB253" s="98"/>
      <c r="CC253" s="98"/>
      <c r="CD253" s="98"/>
      <c r="CE253" s="98"/>
      <c r="CF253" s="98"/>
      <c r="CG253" s="98"/>
      <c r="CH253" s="98"/>
      <c r="CI253" s="98"/>
      <c r="CJ253" s="98"/>
      <c r="CK253" s="98"/>
      <c r="CL253" s="98"/>
      <c r="CM253" s="98"/>
      <c r="CN253" s="98"/>
      <c r="CO253" s="98"/>
      <c r="CP253" s="98"/>
      <c r="CQ253" s="98"/>
      <c r="CR253" s="98"/>
      <c r="CS253" s="98"/>
      <c r="CT253" s="98"/>
      <c r="CU253" s="98"/>
      <c r="CV253" s="98"/>
      <c r="CW253" s="98"/>
      <c r="CX253" s="98"/>
      <c r="CY253" s="98"/>
      <c r="CZ253" s="98"/>
      <c r="DA253" s="98"/>
      <c r="DB253" s="98"/>
      <c r="DC253" s="98"/>
      <c r="DD253" s="98"/>
      <c r="DE253" s="98"/>
      <c r="DF253" s="98"/>
      <c r="DG253" s="98"/>
      <c r="DH253" s="98"/>
      <c r="DI253" s="98"/>
      <c r="DJ253" s="98"/>
      <c r="DK253" s="98"/>
      <c r="DL253" s="98"/>
      <c r="DM253" s="98"/>
      <c r="DN253" s="98"/>
      <c r="DO253" s="98"/>
      <c r="DP253" s="98"/>
      <c r="DQ253" s="98"/>
      <c r="DR253" s="98"/>
      <c r="DS253" s="98"/>
      <c r="DT253" s="98"/>
      <c r="DU253" s="98"/>
      <c r="DV253" s="98"/>
      <c r="DW253" s="98"/>
      <c r="DX253" s="98"/>
      <c r="DY253" s="98"/>
      <c r="DZ253" s="98"/>
      <c r="EA253" s="98"/>
      <c r="EB253" s="98"/>
      <c r="EC253" s="98"/>
      <c r="ED253" s="98"/>
      <c r="EE253" s="98"/>
      <c r="EF253" s="98"/>
      <c r="EG253" s="98"/>
      <c r="EH253" s="98"/>
      <c r="EI253" s="98"/>
      <c r="EJ253" s="98"/>
      <c r="EK253" s="98"/>
      <c r="EL253" s="98"/>
      <c r="EM253" s="98"/>
      <c r="EN253" s="98"/>
      <c r="EO253" s="98"/>
      <c r="EP253" s="98"/>
      <c r="EQ253" s="98"/>
      <c r="ER253" s="98"/>
      <c r="ES253" s="98"/>
      <c r="ET253" s="98"/>
      <c r="EU253" s="98"/>
      <c r="EV253" s="98"/>
      <c r="EW253" s="98"/>
      <c r="EX253" s="98"/>
      <c r="EY253" s="98"/>
      <c r="EZ253" s="98"/>
      <c r="FA253" s="98"/>
      <c r="FB253" s="98"/>
      <c r="FC253" s="98"/>
      <c r="FD253" s="98"/>
      <c r="FE253" s="98"/>
      <c r="FF253" s="98"/>
      <c r="FG253" s="98"/>
      <c r="FH253" s="98"/>
      <c r="FI253" s="98"/>
      <c r="FJ253" s="98"/>
      <c r="FK253" s="98"/>
      <c r="FL253" s="98"/>
      <c r="FM253" s="98"/>
      <c r="FN253" s="98"/>
      <c r="FO253" s="98"/>
      <c r="FP253" s="98"/>
      <c r="FQ253" s="98"/>
      <c r="FR253" s="98"/>
      <c r="FS253" s="98"/>
      <c r="FT253" s="98"/>
      <c r="FU253" s="98"/>
      <c r="FV253" s="98"/>
      <c r="FW253" s="98"/>
      <c r="FX253" s="98"/>
      <c r="FY253" s="98"/>
      <c r="FZ253" s="98"/>
      <c r="GA253" s="98"/>
      <c r="GB253" s="98"/>
      <c r="GC253" s="98"/>
      <c r="GD253" s="98"/>
      <c r="GE253" s="98"/>
      <c r="GF253" s="98"/>
      <c r="GG253" s="98"/>
      <c r="GH253" s="98"/>
      <c r="GI253" s="98"/>
      <c r="GJ253" s="98"/>
      <c r="GK253" s="98"/>
      <c r="GL253" s="98"/>
      <c r="GM253" s="98"/>
      <c r="GN253" s="98"/>
      <c r="GO253" s="98"/>
      <c r="GP253" s="98"/>
      <c r="GQ253" s="98"/>
      <c r="GR253" s="98"/>
      <c r="GS253" s="98"/>
      <c r="GT253" s="98"/>
      <c r="GU253" s="98"/>
      <c r="GV253" s="98"/>
      <c r="GW253" s="98"/>
      <c r="GX253" s="98"/>
      <c r="GY253" s="98"/>
      <c r="GZ253" s="98"/>
      <c r="HA253" s="98"/>
      <c r="HB253" s="98"/>
      <c r="HC253" s="98"/>
      <c r="HD253" s="98"/>
      <c r="HE253" s="98"/>
      <c r="HF253" s="98"/>
      <c r="HG253" s="98"/>
      <c r="HH253" s="98"/>
      <c r="HI253" s="98"/>
      <c r="HJ253" s="98"/>
      <c r="HK253" s="98"/>
      <c r="HL253" s="98"/>
      <c r="HM253" s="98"/>
      <c r="HN253" s="98"/>
      <c r="HO253" s="98"/>
      <c r="HP253" s="98"/>
      <c r="HQ253" s="98"/>
      <c r="HR253" s="98"/>
      <c r="HS253" s="98"/>
      <c r="HT253" s="98"/>
      <c r="HU253" s="98"/>
      <c r="HV253" s="98"/>
      <c r="HW253" s="98"/>
      <c r="HX253" s="98"/>
      <c r="HY253" s="98"/>
      <c r="HZ253" s="98"/>
      <c r="IA253" s="98"/>
      <c r="IB253" s="98"/>
      <c r="IC253" s="98"/>
      <c r="ID253" s="98"/>
      <c r="IE253" s="98"/>
      <c r="IF253" s="98"/>
      <c r="IG253" s="98"/>
      <c r="IH253" s="98"/>
      <c r="II253" s="98"/>
      <c r="IJ253" s="98"/>
      <c r="IK253" s="98"/>
      <c r="IL253" s="98"/>
      <c r="IM253" s="98"/>
      <c r="IN253" s="98"/>
      <c r="IO253" s="98"/>
      <c r="IP253" s="98"/>
      <c r="IQ253" s="98"/>
      <c r="IR253" s="98"/>
      <c r="IS253" s="98"/>
      <c r="IT253" s="98"/>
      <c r="IU253" s="98"/>
      <c r="IV253" s="98"/>
    </row>
    <row r="254" spans="1:16382" s="152" customFormat="1" ht="147" hidden="1" customHeight="1">
      <c r="A254" s="191">
        <v>605</v>
      </c>
      <c r="B254" s="45" t="s">
        <v>183</v>
      </c>
      <c r="C254" s="177">
        <v>401000030</v>
      </c>
      <c r="D254" s="47" t="s">
        <v>203</v>
      </c>
      <c r="E254" s="48" t="s">
        <v>185</v>
      </c>
      <c r="F254" s="88"/>
      <c r="G254" s="88"/>
      <c r="H254" s="89">
        <v>3</v>
      </c>
      <c r="I254" s="88"/>
      <c r="J254" s="89">
        <v>16</v>
      </c>
      <c r="K254" s="89">
        <v>1</v>
      </c>
      <c r="L254" s="89">
        <v>20</v>
      </c>
      <c r="M254" s="89"/>
      <c r="N254" s="89"/>
      <c r="O254" s="89"/>
      <c r="P254" s="49" t="s">
        <v>204</v>
      </c>
      <c r="Q254" s="49" t="s">
        <v>74</v>
      </c>
      <c r="R254" s="89"/>
      <c r="S254" s="89"/>
      <c r="T254" s="89">
        <v>3</v>
      </c>
      <c r="U254" s="89"/>
      <c r="V254" s="89">
        <v>9</v>
      </c>
      <c r="W254" s="89">
        <v>1</v>
      </c>
      <c r="X254" s="89"/>
      <c r="Y254" s="89"/>
      <c r="Z254" s="89"/>
      <c r="AA254" s="89"/>
      <c r="AB254" s="49" t="s">
        <v>187</v>
      </c>
      <c r="AC254" s="90" t="s">
        <v>205</v>
      </c>
      <c r="AD254" s="91"/>
      <c r="AE254" s="91"/>
      <c r="AF254" s="91"/>
      <c r="AG254" s="91"/>
      <c r="AH254" s="91"/>
      <c r="AI254" s="91"/>
      <c r="AJ254" s="91"/>
      <c r="AK254" s="91"/>
      <c r="AL254" s="91"/>
      <c r="AM254" s="90" t="s">
        <v>206</v>
      </c>
      <c r="AN254" s="49" t="s">
        <v>207</v>
      </c>
      <c r="AO254" s="92" t="s">
        <v>208</v>
      </c>
      <c r="AP254" s="92" t="s">
        <v>99</v>
      </c>
      <c r="AQ254" s="92" t="s">
        <v>209</v>
      </c>
      <c r="AR254" s="54" t="s">
        <v>210</v>
      </c>
      <c r="AS254" s="92">
        <v>244</v>
      </c>
      <c r="AT254" s="93">
        <v>1062750</v>
      </c>
      <c r="AU254" s="93">
        <v>1062750</v>
      </c>
      <c r="AV254" s="93">
        <v>956573</v>
      </c>
      <c r="AW254" s="93">
        <v>1096200</v>
      </c>
      <c r="AX254" s="93">
        <v>1096200</v>
      </c>
      <c r="AY254" s="93">
        <v>1096200</v>
      </c>
      <c r="AZ254" s="99" t="s">
        <v>193</v>
      </c>
      <c r="BA254" s="95"/>
      <c r="BB254" s="96"/>
      <c r="BC254" s="96"/>
      <c r="BD254" s="97"/>
      <c r="BE254" s="97"/>
      <c r="BF254" s="98"/>
      <c r="BG254" s="98"/>
      <c r="BH254" s="98"/>
      <c r="BI254" s="98"/>
      <c r="BJ254" s="98"/>
      <c r="BK254" s="98"/>
      <c r="BL254" s="98"/>
      <c r="BM254" s="98"/>
      <c r="BN254" s="98"/>
      <c r="BO254" s="98"/>
      <c r="BP254" s="98"/>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c r="CM254" s="98"/>
      <c r="CN254" s="98"/>
      <c r="CO254" s="98"/>
      <c r="CP254" s="98"/>
      <c r="CQ254" s="98"/>
      <c r="CR254" s="98"/>
      <c r="CS254" s="98"/>
      <c r="CT254" s="98"/>
      <c r="CU254" s="98"/>
      <c r="CV254" s="98"/>
      <c r="CW254" s="98"/>
      <c r="CX254" s="98"/>
      <c r="CY254" s="98"/>
      <c r="CZ254" s="98"/>
      <c r="DA254" s="98"/>
      <c r="DB254" s="98"/>
      <c r="DC254" s="98"/>
      <c r="DD254" s="98"/>
      <c r="DE254" s="98"/>
      <c r="DF254" s="98"/>
      <c r="DG254" s="98"/>
      <c r="DH254" s="98"/>
      <c r="DI254" s="98"/>
      <c r="DJ254" s="98"/>
      <c r="DK254" s="98"/>
      <c r="DL254" s="98"/>
      <c r="DM254" s="98"/>
      <c r="DN254" s="98"/>
      <c r="DO254" s="98"/>
      <c r="DP254" s="98"/>
      <c r="DQ254" s="98"/>
      <c r="DR254" s="98"/>
      <c r="DS254" s="98"/>
      <c r="DT254" s="98"/>
      <c r="DU254" s="98"/>
      <c r="DV254" s="98"/>
      <c r="DW254" s="98"/>
      <c r="DX254" s="98"/>
      <c r="DY254" s="98"/>
      <c r="DZ254" s="98"/>
      <c r="EA254" s="98"/>
      <c r="EB254" s="98"/>
      <c r="EC254" s="98"/>
      <c r="ED254" s="98"/>
      <c r="EE254" s="98"/>
      <c r="EF254" s="98"/>
      <c r="EG254" s="98"/>
      <c r="EH254" s="98"/>
      <c r="EI254" s="98"/>
      <c r="EJ254" s="98"/>
      <c r="EK254" s="98"/>
      <c r="EL254" s="98"/>
      <c r="EM254" s="98"/>
      <c r="EN254" s="98"/>
      <c r="EO254" s="98"/>
      <c r="EP254" s="98"/>
      <c r="EQ254" s="98"/>
      <c r="ER254" s="98"/>
      <c r="ES254" s="98"/>
      <c r="ET254" s="98"/>
      <c r="EU254" s="98"/>
      <c r="EV254" s="98"/>
      <c r="EW254" s="98"/>
      <c r="EX254" s="98"/>
      <c r="EY254" s="98"/>
      <c r="EZ254" s="98"/>
      <c r="FA254" s="98"/>
      <c r="FB254" s="98"/>
      <c r="FC254" s="98"/>
      <c r="FD254" s="98"/>
      <c r="FE254" s="98"/>
      <c r="FF254" s="98"/>
      <c r="FG254" s="98"/>
      <c r="FH254" s="98"/>
      <c r="FI254" s="98"/>
      <c r="FJ254" s="98"/>
      <c r="FK254" s="98"/>
      <c r="FL254" s="98"/>
      <c r="FM254" s="98"/>
      <c r="FN254" s="98"/>
      <c r="FO254" s="98"/>
      <c r="FP254" s="98"/>
      <c r="FQ254" s="98"/>
      <c r="FR254" s="98"/>
      <c r="FS254" s="98"/>
      <c r="FT254" s="98"/>
      <c r="FU254" s="98"/>
      <c r="FV254" s="98"/>
      <c r="FW254" s="98"/>
      <c r="FX254" s="98"/>
      <c r="FY254" s="98"/>
      <c r="FZ254" s="98"/>
      <c r="GA254" s="98"/>
      <c r="GB254" s="98"/>
      <c r="GC254" s="98"/>
      <c r="GD254" s="98"/>
      <c r="GE254" s="98"/>
      <c r="GF254" s="98"/>
      <c r="GG254" s="98"/>
      <c r="GH254" s="98"/>
      <c r="GI254" s="98"/>
      <c r="GJ254" s="98"/>
      <c r="GK254" s="98"/>
      <c r="GL254" s="98"/>
      <c r="GM254" s="98"/>
      <c r="GN254" s="98"/>
      <c r="GO254" s="98"/>
      <c r="GP254" s="98"/>
      <c r="GQ254" s="98"/>
      <c r="GR254" s="98"/>
      <c r="GS254" s="98"/>
      <c r="GT254" s="98"/>
      <c r="GU254" s="98"/>
      <c r="GV254" s="98"/>
      <c r="GW254" s="98"/>
      <c r="GX254" s="98"/>
      <c r="GY254" s="98"/>
      <c r="GZ254" s="98"/>
      <c r="HA254" s="98"/>
      <c r="HB254" s="98"/>
      <c r="HC254" s="98"/>
      <c r="HD254" s="98"/>
      <c r="HE254" s="98"/>
      <c r="HF254" s="98"/>
      <c r="HG254" s="98"/>
      <c r="HH254" s="98"/>
      <c r="HI254" s="98"/>
      <c r="HJ254" s="98"/>
      <c r="HK254" s="98"/>
      <c r="HL254" s="98"/>
      <c r="HM254" s="98"/>
      <c r="HN254" s="98"/>
      <c r="HO254" s="98"/>
      <c r="HP254" s="98"/>
      <c r="HQ254" s="98"/>
      <c r="HR254" s="98"/>
      <c r="HS254" s="98"/>
      <c r="HT254" s="98"/>
      <c r="HU254" s="98"/>
      <c r="HV254" s="98"/>
      <c r="HW254" s="98"/>
      <c r="HX254" s="98"/>
      <c r="HY254" s="98"/>
      <c r="HZ254" s="98"/>
      <c r="IA254" s="98"/>
      <c r="IB254" s="98"/>
      <c r="IC254" s="98"/>
      <c r="ID254" s="98"/>
      <c r="IE254" s="98"/>
      <c r="IF254" s="98"/>
      <c r="IG254" s="98"/>
      <c r="IH254" s="98"/>
      <c r="II254" s="98"/>
      <c r="IJ254" s="98"/>
      <c r="IK254" s="98"/>
      <c r="IL254" s="98"/>
      <c r="IM254" s="98"/>
      <c r="IN254" s="98"/>
      <c r="IO254" s="98"/>
      <c r="IP254" s="98"/>
      <c r="IQ254" s="98"/>
      <c r="IR254" s="98"/>
      <c r="IS254" s="98"/>
      <c r="IT254" s="98"/>
      <c r="IU254" s="98"/>
      <c r="IV254" s="98"/>
    </row>
    <row r="255" spans="1:16382" s="152" customFormat="1" ht="175.5" hidden="1" customHeight="1">
      <c r="A255" s="191">
        <v>605</v>
      </c>
      <c r="B255" s="45" t="s">
        <v>183</v>
      </c>
      <c r="C255" s="100">
        <v>401000043</v>
      </c>
      <c r="D255" s="101" t="s">
        <v>211</v>
      </c>
      <c r="E255" s="48" t="s">
        <v>185</v>
      </c>
      <c r="F255" s="88"/>
      <c r="G255" s="88"/>
      <c r="H255" s="89">
        <v>3</v>
      </c>
      <c r="I255" s="88"/>
      <c r="J255" s="89">
        <v>16</v>
      </c>
      <c r="K255" s="89">
        <v>1</v>
      </c>
      <c r="L255" s="89">
        <v>26</v>
      </c>
      <c r="M255" s="89"/>
      <c r="N255" s="89"/>
      <c r="O255" s="89"/>
      <c r="P255" s="49" t="s">
        <v>204</v>
      </c>
      <c r="Q255" s="49" t="s">
        <v>74</v>
      </c>
      <c r="R255" s="89"/>
      <c r="S255" s="89"/>
      <c r="T255" s="89">
        <v>3</v>
      </c>
      <c r="U255" s="89"/>
      <c r="V255" s="89">
        <v>9</v>
      </c>
      <c r="W255" s="89">
        <v>1</v>
      </c>
      <c r="X255" s="89"/>
      <c r="Y255" s="89"/>
      <c r="Z255" s="89"/>
      <c r="AA255" s="89"/>
      <c r="AB255" s="49" t="s">
        <v>187</v>
      </c>
      <c r="AC255" s="90" t="s">
        <v>212</v>
      </c>
      <c r="AD255" s="91"/>
      <c r="AE255" s="91"/>
      <c r="AF255" s="91"/>
      <c r="AG255" s="91"/>
      <c r="AH255" s="91"/>
      <c r="AI255" s="91"/>
      <c r="AJ255" s="91"/>
      <c r="AK255" s="91"/>
      <c r="AL255" s="91"/>
      <c r="AM255" s="91" t="s">
        <v>213</v>
      </c>
      <c r="AN255" s="49" t="s">
        <v>214</v>
      </c>
      <c r="AO255" s="92" t="s">
        <v>99</v>
      </c>
      <c r="AP255" s="92" t="s">
        <v>68</v>
      </c>
      <c r="AQ255" s="92" t="s">
        <v>215</v>
      </c>
      <c r="AR255" s="54" t="s">
        <v>216</v>
      </c>
      <c r="AS255" s="92" t="s">
        <v>116</v>
      </c>
      <c r="AT255" s="93">
        <v>1591.9</v>
      </c>
      <c r="AU255" s="93">
        <v>1591.9</v>
      </c>
      <c r="AV255" s="93">
        <v>9900</v>
      </c>
      <c r="AW255" s="93">
        <v>9900</v>
      </c>
      <c r="AX255" s="93">
        <v>9900</v>
      </c>
      <c r="AY255" s="93">
        <v>9900</v>
      </c>
      <c r="AZ255" s="102" t="s">
        <v>193</v>
      </c>
      <c r="BA255" s="95"/>
      <c r="BB255" s="96"/>
      <c r="BC255" s="96"/>
      <c r="BD255" s="97"/>
      <c r="BE255" s="97"/>
      <c r="BF255" s="98"/>
      <c r="BG255" s="98"/>
      <c r="BH255" s="98"/>
      <c r="BI255" s="98"/>
      <c r="BJ255" s="98"/>
      <c r="BK255" s="98"/>
      <c r="BL255" s="98"/>
      <c r="BM255" s="98"/>
      <c r="BN255" s="98"/>
      <c r="BO255" s="98"/>
      <c r="BP255" s="98"/>
      <c r="BQ255" s="98"/>
      <c r="BR255" s="98"/>
      <c r="BS255" s="98"/>
      <c r="BT255" s="98"/>
      <c r="BU255" s="98"/>
      <c r="BV255" s="98"/>
      <c r="BW255" s="98"/>
      <c r="BX255" s="98"/>
      <c r="BY255" s="98"/>
      <c r="BZ255" s="98"/>
      <c r="CA255" s="98"/>
      <c r="CB255" s="98"/>
      <c r="CC255" s="98"/>
      <c r="CD255" s="98"/>
      <c r="CE255" s="98"/>
      <c r="CF255" s="98"/>
      <c r="CG255" s="98"/>
      <c r="CH255" s="98"/>
      <c r="CI255" s="98"/>
      <c r="CJ255" s="98"/>
      <c r="CK255" s="98"/>
      <c r="CL255" s="98"/>
      <c r="CM255" s="98"/>
      <c r="CN255" s="98"/>
      <c r="CO255" s="98"/>
      <c r="CP255" s="98"/>
      <c r="CQ255" s="98"/>
      <c r="CR255" s="98"/>
      <c r="CS255" s="98"/>
      <c r="CT255" s="98"/>
      <c r="CU255" s="98"/>
      <c r="CV255" s="98"/>
      <c r="CW255" s="98"/>
      <c r="CX255" s="98"/>
      <c r="CY255" s="98"/>
      <c r="CZ255" s="98"/>
      <c r="DA255" s="98"/>
      <c r="DB255" s="98"/>
      <c r="DC255" s="98"/>
      <c r="DD255" s="98"/>
      <c r="DE255" s="98"/>
      <c r="DF255" s="98"/>
      <c r="DG255" s="98"/>
      <c r="DH255" s="98"/>
      <c r="DI255" s="98"/>
      <c r="DJ255" s="98"/>
      <c r="DK255" s="98"/>
      <c r="DL255" s="98"/>
      <c r="DM255" s="98"/>
      <c r="DN255" s="98"/>
      <c r="DO255" s="98"/>
      <c r="DP255" s="98"/>
      <c r="DQ255" s="98"/>
      <c r="DR255" s="98"/>
      <c r="DS255" s="98"/>
      <c r="DT255" s="98"/>
      <c r="DU255" s="98"/>
      <c r="DV255" s="98"/>
      <c r="DW255" s="98"/>
      <c r="DX255" s="98"/>
      <c r="DY255" s="98"/>
      <c r="DZ255" s="98"/>
      <c r="EA255" s="98"/>
      <c r="EB255" s="98"/>
      <c r="EC255" s="98"/>
      <c r="ED255" s="98"/>
      <c r="EE255" s="98"/>
      <c r="EF255" s="98"/>
      <c r="EG255" s="98"/>
      <c r="EH255" s="98"/>
      <c r="EI255" s="98"/>
      <c r="EJ255" s="98"/>
      <c r="EK255" s="98"/>
      <c r="EL255" s="98"/>
      <c r="EM255" s="98"/>
      <c r="EN255" s="98"/>
      <c r="EO255" s="98"/>
      <c r="EP255" s="98"/>
      <c r="EQ255" s="98"/>
      <c r="ER255" s="98"/>
      <c r="ES255" s="98"/>
      <c r="ET255" s="98"/>
      <c r="EU255" s="98"/>
      <c r="EV255" s="98"/>
      <c r="EW255" s="98"/>
      <c r="EX255" s="98"/>
      <c r="EY255" s="98"/>
      <c r="EZ255" s="98"/>
      <c r="FA255" s="98"/>
      <c r="FB255" s="98"/>
      <c r="FC255" s="98"/>
      <c r="FD255" s="98"/>
      <c r="FE255" s="98"/>
      <c r="FF255" s="98"/>
      <c r="FG255" s="98"/>
      <c r="FH255" s="98"/>
      <c r="FI255" s="98"/>
      <c r="FJ255" s="98"/>
      <c r="FK255" s="98"/>
      <c r="FL255" s="98"/>
      <c r="FM255" s="98"/>
      <c r="FN255" s="98"/>
      <c r="FO255" s="98"/>
      <c r="FP255" s="98"/>
      <c r="FQ255" s="98"/>
      <c r="FR255" s="98"/>
      <c r="FS255" s="98"/>
      <c r="FT255" s="98"/>
      <c r="FU255" s="98"/>
      <c r="FV255" s="98"/>
      <c r="FW255" s="98"/>
      <c r="FX255" s="98"/>
      <c r="FY255" s="98"/>
      <c r="FZ255" s="98"/>
      <c r="GA255" s="98"/>
      <c r="GB255" s="98"/>
      <c r="GC255" s="98"/>
      <c r="GD255" s="98"/>
      <c r="GE255" s="98"/>
      <c r="GF255" s="98"/>
      <c r="GG255" s="98"/>
      <c r="GH255" s="98"/>
      <c r="GI255" s="98"/>
      <c r="GJ255" s="98"/>
      <c r="GK255" s="98"/>
      <c r="GL255" s="98"/>
      <c r="GM255" s="98"/>
      <c r="GN255" s="98"/>
      <c r="GO255" s="98"/>
      <c r="GP255" s="98"/>
      <c r="GQ255" s="98"/>
      <c r="GR255" s="98"/>
      <c r="GS255" s="98"/>
      <c r="GT255" s="98"/>
      <c r="GU255" s="98"/>
      <c r="GV255" s="98"/>
      <c r="GW255" s="98"/>
      <c r="GX255" s="98"/>
      <c r="GY255" s="98"/>
      <c r="GZ255" s="98"/>
      <c r="HA255" s="98"/>
      <c r="HB255" s="98"/>
      <c r="HC255" s="98"/>
      <c r="HD255" s="98"/>
      <c r="HE255" s="98"/>
      <c r="HF255" s="98"/>
      <c r="HG255" s="98"/>
      <c r="HH255" s="98"/>
      <c r="HI255" s="98"/>
      <c r="HJ255" s="98"/>
      <c r="HK255" s="98"/>
      <c r="HL255" s="98"/>
      <c r="HM255" s="98"/>
      <c r="HN255" s="98"/>
      <c r="HO255" s="98"/>
      <c r="HP255" s="98"/>
      <c r="HQ255" s="98"/>
      <c r="HR255" s="98"/>
      <c r="HS255" s="98"/>
      <c r="HT255" s="98"/>
      <c r="HU255" s="98"/>
      <c r="HV255" s="98"/>
      <c r="HW255" s="98"/>
      <c r="HX255" s="98"/>
      <c r="HY255" s="98"/>
      <c r="HZ255" s="98"/>
      <c r="IA255" s="98"/>
      <c r="IB255" s="98"/>
      <c r="IC255" s="98"/>
      <c r="ID255" s="98"/>
      <c r="IE255" s="98"/>
      <c r="IF255" s="98"/>
      <c r="IG255" s="98"/>
      <c r="IH255" s="98"/>
      <c r="II255" s="98"/>
      <c r="IJ255" s="98"/>
      <c r="IK255" s="98"/>
      <c r="IL255" s="98"/>
      <c r="IM255" s="98"/>
      <c r="IN255" s="98"/>
      <c r="IO255" s="98"/>
      <c r="IP255" s="98"/>
      <c r="IQ255" s="98"/>
      <c r="IR255" s="98"/>
      <c r="IS255" s="98"/>
      <c r="IT255" s="98"/>
      <c r="IU255" s="98"/>
      <c r="IV255" s="98"/>
    </row>
    <row r="256" spans="1:16382" s="152" customFormat="1" ht="153" hidden="1">
      <c r="A256" s="191">
        <v>605</v>
      </c>
      <c r="B256" s="45" t="s">
        <v>183</v>
      </c>
      <c r="C256" s="177">
        <v>402000001</v>
      </c>
      <c r="D256" s="47" t="s">
        <v>79</v>
      </c>
      <c r="E256" s="48" t="s">
        <v>217</v>
      </c>
      <c r="F256" s="88"/>
      <c r="G256" s="88"/>
      <c r="H256" s="89">
        <v>6</v>
      </c>
      <c r="I256" s="88"/>
      <c r="J256" s="89">
        <v>23</v>
      </c>
      <c r="K256" s="89">
        <v>3</v>
      </c>
      <c r="L256" s="89"/>
      <c r="M256" s="89"/>
      <c r="N256" s="89"/>
      <c r="O256" s="89"/>
      <c r="P256" s="49" t="s">
        <v>218</v>
      </c>
      <c r="Q256" s="49" t="s">
        <v>219</v>
      </c>
      <c r="R256" s="89"/>
      <c r="S256" s="89"/>
      <c r="T256" s="89"/>
      <c r="U256" s="89"/>
      <c r="V256" s="89">
        <v>11</v>
      </c>
      <c r="W256" s="89">
        <v>1</v>
      </c>
      <c r="X256" s="103" t="s">
        <v>69</v>
      </c>
      <c r="Y256" s="104"/>
      <c r="Z256" s="89"/>
      <c r="AA256" s="89"/>
      <c r="AB256" s="49" t="s">
        <v>220</v>
      </c>
      <c r="AC256" s="105" t="s">
        <v>221</v>
      </c>
      <c r="AD256" s="91"/>
      <c r="AE256" s="91"/>
      <c r="AF256" s="91"/>
      <c r="AG256" s="91"/>
      <c r="AH256" s="91"/>
      <c r="AI256" s="91"/>
      <c r="AJ256" s="91"/>
      <c r="AK256" s="91"/>
      <c r="AL256" s="91"/>
      <c r="AM256" s="90" t="s">
        <v>222</v>
      </c>
      <c r="AN256" s="49" t="s">
        <v>223</v>
      </c>
      <c r="AO256" s="92" t="s">
        <v>99</v>
      </c>
      <c r="AP256" s="92">
        <v>13</v>
      </c>
      <c r="AQ256" s="92">
        <v>7410010010</v>
      </c>
      <c r="AR256" s="54" t="s">
        <v>111</v>
      </c>
      <c r="AS256" s="92">
        <v>122</v>
      </c>
      <c r="AT256" s="93">
        <v>658292.12</v>
      </c>
      <c r="AU256" s="93">
        <v>653283.35</v>
      </c>
      <c r="AV256" s="93">
        <v>584097.5</v>
      </c>
      <c r="AW256" s="93">
        <v>583708.79</v>
      </c>
      <c r="AX256" s="93">
        <v>582887.81999999995</v>
      </c>
      <c r="AY256" s="93">
        <v>582297.5</v>
      </c>
      <c r="AZ256" s="99" t="s">
        <v>193</v>
      </c>
      <c r="BA256" s="95"/>
      <c r="BB256" s="96"/>
      <c r="BC256" s="96"/>
      <c r="BD256" s="97"/>
      <c r="BE256" s="97"/>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c r="CT256" s="98"/>
      <c r="CU256" s="98"/>
      <c r="CV256" s="98"/>
      <c r="CW256" s="98"/>
      <c r="CX256" s="98"/>
      <c r="CY256" s="98"/>
      <c r="CZ256" s="98"/>
      <c r="DA256" s="98"/>
      <c r="DB256" s="98"/>
      <c r="DC256" s="98"/>
      <c r="DD256" s="98"/>
      <c r="DE256" s="98"/>
      <c r="DF256" s="98"/>
      <c r="DG256" s="98"/>
      <c r="DH256" s="98"/>
      <c r="DI256" s="98"/>
      <c r="DJ256" s="98"/>
      <c r="DK256" s="98"/>
      <c r="DL256" s="98"/>
      <c r="DM256" s="98"/>
      <c r="DN256" s="98"/>
      <c r="DO256" s="98"/>
      <c r="DP256" s="98"/>
      <c r="DQ256" s="98"/>
      <c r="DR256" s="98"/>
      <c r="DS256" s="98"/>
      <c r="DT256" s="98"/>
      <c r="DU256" s="98"/>
      <c r="DV256" s="98"/>
      <c r="DW256" s="98"/>
      <c r="DX256" s="98"/>
      <c r="DY256" s="98"/>
      <c r="DZ256" s="98"/>
      <c r="EA256" s="98"/>
      <c r="EB256" s="98"/>
      <c r="EC256" s="98"/>
      <c r="ED256" s="98"/>
      <c r="EE256" s="98"/>
      <c r="EF256" s="98"/>
      <c r="EG256" s="98"/>
      <c r="EH256" s="98"/>
      <c r="EI256" s="98"/>
      <c r="EJ256" s="98"/>
      <c r="EK256" s="98"/>
      <c r="EL256" s="98"/>
      <c r="EM256" s="98"/>
      <c r="EN256" s="98"/>
      <c r="EO256" s="98"/>
      <c r="EP256" s="98"/>
      <c r="EQ256" s="98"/>
      <c r="ER256" s="98"/>
      <c r="ES256" s="98"/>
      <c r="ET256" s="98"/>
      <c r="EU256" s="98"/>
      <c r="EV256" s="98"/>
      <c r="EW256" s="98"/>
      <c r="EX256" s="98"/>
      <c r="EY256" s="98"/>
      <c r="EZ256" s="98"/>
      <c r="FA256" s="98"/>
      <c r="FB256" s="98"/>
      <c r="FC256" s="98"/>
      <c r="FD256" s="98"/>
      <c r="FE256" s="98"/>
      <c r="FF256" s="98"/>
      <c r="FG256" s="98"/>
      <c r="FH256" s="98"/>
      <c r="FI256" s="98"/>
      <c r="FJ256" s="98"/>
      <c r="FK256" s="98"/>
      <c r="FL256" s="98"/>
      <c r="FM256" s="98"/>
      <c r="FN256" s="98"/>
      <c r="FO256" s="98"/>
      <c r="FP256" s="98"/>
      <c r="FQ256" s="98"/>
      <c r="FR256" s="98"/>
      <c r="FS256" s="98"/>
      <c r="FT256" s="98"/>
      <c r="FU256" s="98"/>
      <c r="FV256" s="98"/>
      <c r="FW256" s="98"/>
      <c r="FX256" s="98"/>
      <c r="FY256" s="98"/>
      <c r="FZ256" s="98"/>
      <c r="GA256" s="98"/>
      <c r="GB256" s="98"/>
      <c r="GC256" s="98"/>
      <c r="GD256" s="98"/>
      <c r="GE256" s="98"/>
      <c r="GF256" s="98"/>
      <c r="GG256" s="98"/>
      <c r="GH256" s="98"/>
      <c r="GI256" s="98"/>
      <c r="GJ256" s="98"/>
      <c r="GK256" s="98"/>
      <c r="GL256" s="98"/>
      <c r="GM256" s="98"/>
      <c r="GN256" s="98"/>
      <c r="GO256" s="98"/>
      <c r="GP256" s="98"/>
      <c r="GQ256" s="98"/>
      <c r="GR256" s="98"/>
      <c r="GS256" s="98"/>
      <c r="GT256" s="98"/>
      <c r="GU256" s="98"/>
      <c r="GV256" s="98"/>
      <c r="GW256" s="98"/>
      <c r="GX256" s="98"/>
      <c r="GY256" s="98"/>
      <c r="GZ256" s="98"/>
      <c r="HA256" s="98"/>
      <c r="HB256" s="98"/>
      <c r="HC256" s="98"/>
      <c r="HD256" s="98"/>
      <c r="HE256" s="98"/>
      <c r="HF256" s="98"/>
      <c r="HG256" s="98"/>
      <c r="HH256" s="98"/>
      <c r="HI256" s="98"/>
      <c r="HJ256" s="98"/>
      <c r="HK256" s="98"/>
      <c r="HL256" s="98"/>
      <c r="HM256" s="98"/>
      <c r="HN256" s="98"/>
      <c r="HO256" s="98"/>
      <c r="HP256" s="98"/>
      <c r="HQ256" s="98"/>
      <c r="HR256" s="98"/>
      <c r="HS256" s="98"/>
      <c r="HT256" s="98"/>
      <c r="HU256" s="98"/>
      <c r="HV256" s="98"/>
      <c r="HW256" s="98"/>
      <c r="HX256" s="98"/>
      <c r="HY256" s="98"/>
      <c r="HZ256" s="98"/>
      <c r="IA256" s="98"/>
      <c r="IB256" s="98"/>
      <c r="IC256" s="98"/>
      <c r="ID256" s="98"/>
      <c r="IE256" s="98"/>
      <c r="IF256" s="98"/>
      <c r="IG256" s="98"/>
      <c r="IH256" s="98"/>
      <c r="II256" s="98"/>
      <c r="IJ256" s="98"/>
      <c r="IK256" s="98"/>
      <c r="IL256" s="98"/>
      <c r="IM256" s="98"/>
      <c r="IN256" s="98"/>
      <c r="IO256" s="98"/>
      <c r="IP256" s="98"/>
      <c r="IQ256" s="98"/>
      <c r="IR256" s="98"/>
      <c r="IS256" s="98"/>
      <c r="IT256" s="98"/>
      <c r="IU256" s="98"/>
      <c r="IV256" s="98"/>
    </row>
    <row r="257" spans="1:256" s="152" customFormat="1" ht="153" hidden="1">
      <c r="A257" s="191">
        <v>605</v>
      </c>
      <c r="B257" s="45" t="s">
        <v>183</v>
      </c>
      <c r="C257" s="177">
        <v>402000001</v>
      </c>
      <c r="D257" s="47" t="s">
        <v>79</v>
      </c>
      <c r="E257" s="48" t="s">
        <v>217</v>
      </c>
      <c r="F257" s="88"/>
      <c r="G257" s="88"/>
      <c r="H257" s="89">
        <v>6</v>
      </c>
      <c r="I257" s="88"/>
      <c r="J257" s="89">
        <v>23</v>
      </c>
      <c r="K257" s="89">
        <v>3</v>
      </c>
      <c r="L257" s="89"/>
      <c r="M257" s="89"/>
      <c r="N257" s="89"/>
      <c r="O257" s="89"/>
      <c r="P257" s="49" t="s">
        <v>218</v>
      </c>
      <c r="Q257" s="49" t="s">
        <v>219</v>
      </c>
      <c r="R257" s="89"/>
      <c r="S257" s="89"/>
      <c r="T257" s="89"/>
      <c r="U257" s="89"/>
      <c r="V257" s="89">
        <v>11</v>
      </c>
      <c r="W257" s="89">
        <v>1</v>
      </c>
      <c r="X257" s="106" t="s">
        <v>69</v>
      </c>
      <c r="Y257" s="89"/>
      <c r="Z257" s="89"/>
      <c r="AA257" s="89"/>
      <c r="AB257" s="49" t="s">
        <v>220</v>
      </c>
      <c r="AC257" s="105" t="s">
        <v>221</v>
      </c>
      <c r="AD257" s="91"/>
      <c r="AE257" s="91"/>
      <c r="AF257" s="91"/>
      <c r="AG257" s="91"/>
      <c r="AH257" s="91"/>
      <c r="AI257" s="91"/>
      <c r="AJ257" s="91"/>
      <c r="AK257" s="91"/>
      <c r="AL257" s="91"/>
      <c r="AM257" s="90" t="s">
        <v>222</v>
      </c>
      <c r="AN257" s="49" t="s">
        <v>223</v>
      </c>
      <c r="AO257" s="92" t="s">
        <v>99</v>
      </c>
      <c r="AP257" s="92">
        <v>13</v>
      </c>
      <c r="AQ257" s="92">
        <v>7410010010</v>
      </c>
      <c r="AR257" s="54" t="s">
        <v>111</v>
      </c>
      <c r="AS257" s="92">
        <v>129</v>
      </c>
      <c r="AT257" s="93">
        <v>167372.57</v>
      </c>
      <c r="AU257" s="93">
        <v>167372.57</v>
      </c>
      <c r="AV257" s="93">
        <v>172832.5</v>
      </c>
      <c r="AW257" s="93">
        <v>172832.5</v>
      </c>
      <c r="AX257" s="93">
        <v>172832.5</v>
      </c>
      <c r="AY257" s="93">
        <v>172832.5</v>
      </c>
      <c r="AZ257" s="94" t="s">
        <v>193</v>
      </c>
      <c r="BA257" s="95"/>
      <c r="BB257" s="96"/>
      <c r="BC257" s="96"/>
      <c r="BD257" s="97"/>
      <c r="BE257" s="97"/>
      <c r="BF257" s="98"/>
      <c r="BG257" s="98"/>
      <c r="BH257" s="98"/>
      <c r="BI257" s="98"/>
      <c r="BJ257" s="98"/>
      <c r="BK257" s="98"/>
      <c r="BL257" s="98"/>
      <c r="BM257" s="98"/>
      <c r="BN257" s="98"/>
      <c r="BO257" s="98"/>
      <c r="BP257" s="98"/>
      <c r="BQ257" s="98"/>
      <c r="BR257" s="98"/>
      <c r="BS257" s="98"/>
      <c r="BT257" s="98"/>
      <c r="BU257" s="98"/>
      <c r="BV257" s="98"/>
      <c r="BW257" s="98"/>
      <c r="BX257" s="98"/>
      <c r="BY257" s="98"/>
      <c r="BZ257" s="98"/>
      <c r="CA257" s="98"/>
      <c r="CB257" s="98"/>
      <c r="CC257" s="98"/>
      <c r="CD257" s="98"/>
      <c r="CE257" s="98"/>
      <c r="CF257" s="98"/>
      <c r="CG257" s="98"/>
      <c r="CH257" s="98"/>
      <c r="CI257" s="98"/>
      <c r="CJ257" s="98"/>
      <c r="CK257" s="98"/>
      <c r="CL257" s="98"/>
      <c r="CM257" s="98"/>
      <c r="CN257" s="98"/>
      <c r="CO257" s="98"/>
      <c r="CP257" s="98"/>
      <c r="CQ257" s="98"/>
      <c r="CR257" s="98"/>
      <c r="CS257" s="98"/>
      <c r="CT257" s="98"/>
      <c r="CU257" s="98"/>
      <c r="CV257" s="98"/>
      <c r="CW257" s="98"/>
      <c r="CX257" s="98"/>
      <c r="CY257" s="98"/>
      <c r="CZ257" s="98"/>
      <c r="DA257" s="98"/>
      <c r="DB257" s="98"/>
      <c r="DC257" s="98"/>
      <c r="DD257" s="98"/>
      <c r="DE257" s="98"/>
      <c r="DF257" s="98"/>
      <c r="DG257" s="98"/>
      <c r="DH257" s="98"/>
      <c r="DI257" s="98"/>
      <c r="DJ257" s="98"/>
      <c r="DK257" s="98"/>
      <c r="DL257" s="98"/>
      <c r="DM257" s="98"/>
      <c r="DN257" s="98"/>
      <c r="DO257" s="98"/>
      <c r="DP257" s="98"/>
      <c r="DQ257" s="98"/>
      <c r="DR257" s="98"/>
      <c r="DS257" s="98"/>
      <c r="DT257" s="98"/>
      <c r="DU257" s="98"/>
      <c r="DV257" s="98"/>
      <c r="DW257" s="98"/>
      <c r="DX257" s="98"/>
      <c r="DY257" s="98"/>
      <c r="DZ257" s="98"/>
      <c r="EA257" s="98"/>
      <c r="EB257" s="98"/>
      <c r="EC257" s="98"/>
      <c r="ED257" s="98"/>
      <c r="EE257" s="98"/>
      <c r="EF257" s="98"/>
      <c r="EG257" s="98"/>
      <c r="EH257" s="98"/>
      <c r="EI257" s="98"/>
      <c r="EJ257" s="98"/>
      <c r="EK257" s="98"/>
      <c r="EL257" s="98"/>
      <c r="EM257" s="98"/>
      <c r="EN257" s="98"/>
      <c r="EO257" s="98"/>
      <c r="EP257" s="98"/>
      <c r="EQ257" s="98"/>
      <c r="ER257" s="98"/>
      <c r="ES257" s="98"/>
      <c r="ET257" s="98"/>
      <c r="EU257" s="98"/>
      <c r="EV257" s="98"/>
      <c r="EW257" s="98"/>
      <c r="EX257" s="98"/>
      <c r="EY257" s="98"/>
      <c r="EZ257" s="98"/>
      <c r="FA257" s="98"/>
      <c r="FB257" s="98"/>
      <c r="FC257" s="98"/>
      <c r="FD257" s="98"/>
      <c r="FE257" s="98"/>
      <c r="FF257" s="98"/>
      <c r="FG257" s="98"/>
      <c r="FH257" s="98"/>
      <c r="FI257" s="98"/>
      <c r="FJ257" s="98"/>
      <c r="FK257" s="98"/>
      <c r="FL257" s="98"/>
      <c r="FM257" s="98"/>
      <c r="FN257" s="98"/>
      <c r="FO257" s="98"/>
      <c r="FP257" s="98"/>
      <c r="FQ257" s="98"/>
      <c r="FR257" s="98"/>
      <c r="FS257" s="98"/>
      <c r="FT257" s="98"/>
      <c r="FU257" s="98"/>
      <c r="FV257" s="98"/>
      <c r="FW257" s="98"/>
      <c r="FX257" s="98"/>
      <c r="FY257" s="98"/>
      <c r="FZ257" s="98"/>
      <c r="GA257" s="98"/>
      <c r="GB257" s="98"/>
      <c r="GC257" s="98"/>
      <c r="GD257" s="98"/>
      <c r="GE257" s="98"/>
      <c r="GF257" s="98"/>
      <c r="GG257" s="98"/>
      <c r="GH257" s="98"/>
      <c r="GI257" s="98"/>
      <c r="GJ257" s="98"/>
      <c r="GK257" s="98"/>
      <c r="GL257" s="98"/>
      <c r="GM257" s="98"/>
      <c r="GN257" s="98"/>
      <c r="GO257" s="98"/>
      <c r="GP257" s="98"/>
      <c r="GQ257" s="98"/>
      <c r="GR257" s="98"/>
      <c r="GS257" s="98"/>
      <c r="GT257" s="98"/>
      <c r="GU257" s="98"/>
      <c r="GV257" s="98"/>
      <c r="GW257" s="98"/>
      <c r="GX257" s="98"/>
      <c r="GY257" s="98"/>
      <c r="GZ257" s="98"/>
      <c r="HA257" s="98"/>
      <c r="HB257" s="98"/>
      <c r="HC257" s="98"/>
      <c r="HD257" s="98"/>
      <c r="HE257" s="98"/>
      <c r="HF257" s="98"/>
      <c r="HG257" s="98"/>
      <c r="HH257" s="98"/>
      <c r="HI257" s="98"/>
      <c r="HJ257" s="98"/>
      <c r="HK257" s="98"/>
      <c r="HL257" s="98"/>
      <c r="HM257" s="98"/>
      <c r="HN257" s="98"/>
      <c r="HO257" s="98"/>
      <c r="HP257" s="98"/>
      <c r="HQ257" s="98"/>
      <c r="HR257" s="98"/>
      <c r="HS257" s="98"/>
      <c r="HT257" s="98"/>
      <c r="HU257" s="98"/>
      <c r="HV257" s="98"/>
      <c r="HW257" s="98"/>
      <c r="HX257" s="98"/>
      <c r="HY257" s="98"/>
      <c r="HZ257" s="98"/>
      <c r="IA257" s="98"/>
      <c r="IB257" s="98"/>
      <c r="IC257" s="98"/>
      <c r="ID257" s="98"/>
      <c r="IE257" s="98"/>
      <c r="IF257" s="98"/>
      <c r="IG257" s="98"/>
      <c r="IH257" s="98"/>
      <c r="II257" s="98"/>
      <c r="IJ257" s="98"/>
      <c r="IK257" s="98"/>
      <c r="IL257" s="98"/>
      <c r="IM257" s="98"/>
      <c r="IN257" s="98"/>
      <c r="IO257" s="98"/>
      <c r="IP257" s="98"/>
      <c r="IQ257" s="98"/>
      <c r="IR257" s="98"/>
      <c r="IS257" s="98"/>
      <c r="IT257" s="98"/>
      <c r="IU257" s="98"/>
      <c r="IV257" s="98"/>
    </row>
    <row r="258" spans="1:256" s="152" customFormat="1" ht="153" hidden="1">
      <c r="A258" s="191">
        <v>605</v>
      </c>
      <c r="B258" s="45" t="s">
        <v>183</v>
      </c>
      <c r="C258" s="177">
        <v>402000001</v>
      </c>
      <c r="D258" s="47" t="s">
        <v>79</v>
      </c>
      <c r="E258" s="48" t="s">
        <v>185</v>
      </c>
      <c r="F258" s="88"/>
      <c r="G258" s="88"/>
      <c r="H258" s="89">
        <v>3</v>
      </c>
      <c r="I258" s="88"/>
      <c r="J258" s="89">
        <v>16</v>
      </c>
      <c r="K258" s="89">
        <v>1</v>
      </c>
      <c r="L258" s="89">
        <v>15</v>
      </c>
      <c r="M258" s="89"/>
      <c r="N258" s="89"/>
      <c r="O258" s="89"/>
      <c r="P258" s="49" t="s">
        <v>186</v>
      </c>
      <c r="Q258" s="49" t="s">
        <v>74</v>
      </c>
      <c r="R258" s="89"/>
      <c r="S258" s="89"/>
      <c r="T258" s="89">
        <v>3</v>
      </c>
      <c r="U258" s="89"/>
      <c r="V258" s="89">
        <v>9</v>
      </c>
      <c r="W258" s="89">
        <v>1</v>
      </c>
      <c r="X258" s="89"/>
      <c r="Y258" s="89"/>
      <c r="Z258" s="89"/>
      <c r="AA258" s="89"/>
      <c r="AB258" s="49" t="s">
        <v>187</v>
      </c>
      <c r="AC258" s="90" t="s">
        <v>224</v>
      </c>
      <c r="AD258" s="91"/>
      <c r="AE258" s="91"/>
      <c r="AF258" s="91"/>
      <c r="AG258" s="91"/>
      <c r="AH258" s="91"/>
      <c r="AI258" s="91"/>
      <c r="AJ258" s="90"/>
      <c r="AK258" s="90"/>
      <c r="AL258" s="90"/>
      <c r="AM258" s="90" t="s">
        <v>225</v>
      </c>
      <c r="AN258" s="49" t="s">
        <v>226</v>
      </c>
      <c r="AO258" s="92" t="s">
        <v>99</v>
      </c>
      <c r="AP258" s="92">
        <v>13</v>
      </c>
      <c r="AQ258" s="92">
        <v>7410010010</v>
      </c>
      <c r="AR258" s="54" t="s">
        <v>111</v>
      </c>
      <c r="AS258" s="92">
        <v>244</v>
      </c>
      <c r="AT258" s="93">
        <v>2853630.59</v>
      </c>
      <c r="AU258" s="93">
        <v>2813603.59</v>
      </c>
      <c r="AV258" s="93">
        <v>2579072.87</v>
      </c>
      <c r="AW258" s="93">
        <v>2477736.71</v>
      </c>
      <c r="AX258" s="93">
        <v>2832038.68</v>
      </c>
      <c r="AY258" s="93">
        <v>2833827</v>
      </c>
      <c r="AZ258" s="99" t="s">
        <v>193</v>
      </c>
      <c r="BA258" s="95"/>
      <c r="BB258" s="96"/>
      <c r="BC258" s="96"/>
      <c r="BD258" s="97"/>
      <c r="BE258" s="97"/>
      <c r="BF258" s="98"/>
      <c r="BG258" s="98"/>
      <c r="BH258" s="98"/>
      <c r="BI258" s="98"/>
      <c r="BJ258" s="98"/>
      <c r="BK258" s="98"/>
      <c r="BL258" s="98"/>
      <c r="BM258" s="98"/>
      <c r="BN258" s="98"/>
      <c r="BO258" s="98"/>
      <c r="BP258" s="98"/>
      <c r="BQ258" s="98"/>
      <c r="BR258" s="98"/>
      <c r="BS258" s="98"/>
      <c r="BT258" s="9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c r="EN258" s="98"/>
      <c r="EO258" s="98"/>
      <c r="EP258" s="98"/>
      <c r="EQ258" s="98"/>
      <c r="ER258" s="98"/>
      <c r="ES258" s="98"/>
      <c r="ET258" s="98"/>
      <c r="EU258" s="98"/>
      <c r="EV258" s="98"/>
      <c r="EW258" s="98"/>
      <c r="EX258" s="98"/>
      <c r="EY258" s="98"/>
      <c r="EZ258" s="98"/>
      <c r="FA258" s="98"/>
      <c r="FB258" s="98"/>
      <c r="FC258" s="98"/>
      <c r="FD258" s="98"/>
      <c r="FE258" s="98"/>
      <c r="FF258" s="98"/>
      <c r="FG258" s="98"/>
      <c r="FH258" s="98"/>
      <c r="FI258" s="98"/>
      <c r="FJ258" s="98"/>
      <c r="FK258" s="98"/>
      <c r="FL258" s="98"/>
      <c r="FM258" s="98"/>
      <c r="FN258" s="98"/>
      <c r="FO258" s="98"/>
      <c r="FP258" s="98"/>
      <c r="FQ258" s="98"/>
      <c r="FR258" s="98"/>
      <c r="FS258" s="98"/>
      <c r="FT258" s="98"/>
      <c r="FU258" s="98"/>
      <c r="FV258" s="98"/>
      <c r="FW258" s="98"/>
      <c r="FX258" s="98"/>
      <c r="FY258" s="98"/>
      <c r="FZ258" s="98"/>
      <c r="GA258" s="98"/>
      <c r="GB258" s="98"/>
      <c r="GC258" s="98"/>
      <c r="GD258" s="98"/>
      <c r="GE258" s="98"/>
      <c r="GF258" s="98"/>
      <c r="GG258" s="98"/>
      <c r="GH258" s="98"/>
      <c r="GI258" s="98"/>
      <c r="GJ258" s="98"/>
      <c r="GK258" s="98"/>
      <c r="GL258" s="98"/>
      <c r="GM258" s="98"/>
      <c r="GN258" s="98"/>
      <c r="GO258" s="98"/>
      <c r="GP258" s="98"/>
      <c r="GQ258" s="98"/>
      <c r="GR258" s="98"/>
      <c r="GS258" s="98"/>
      <c r="GT258" s="98"/>
      <c r="GU258" s="98"/>
      <c r="GV258" s="98"/>
      <c r="GW258" s="98"/>
      <c r="GX258" s="98"/>
      <c r="GY258" s="98"/>
      <c r="GZ258" s="98"/>
      <c r="HA258" s="98"/>
      <c r="HB258" s="98"/>
      <c r="HC258" s="98"/>
      <c r="HD258" s="98"/>
      <c r="HE258" s="98"/>
      <c r="HF258" s="98"/>
      <c r="HG258" s="98"/>
      <c r="HH258" s="98"/>
      <c r="HI258" s="98"/>
      <c r="HJ258" s="98"/>
      <c r="HK258" s="98"/>
      <c r="HL258" s="98"/>
      <c r="HM258" s="98"/>
      <c r="HN258" s="98"/>
      <c r="HO258" s="98"/>
      <c r="HP258" s="98"/>
      <c r="HQ258" s="98"/>
      <c r="HR258" s="98"/>
      <c r="HS258" s="98"/>
      <c r="HT258" s="98"/>
      <c r="HU258" s="98"/>
      <c r="HV258" s="98"/>
      <c r="HW258" s="98"/>
      <c r="HX258" s="98"/>
      <c r="HY258" s="98"/>
      <c r="HZ258" s="98"/>
      <c r="IA258" s="98"/>
      <c r="IB258" s="98"/>
      <c r="IC258" s="98"/>
      <c r="ID258" s="98"/>
      <c r="IE258" s="98"/>
      <c r="IF258" s="98"/>
      <c r="IG258" s="98"/>
      <c r="IH258" s="98"/>
      <c r="II258" s="98"/>
      <c r="IJ258" s="98"/>
      <c r="IK258" s="98"/>
      <c r="IL258" s="98"/>
      <c r="IM258" s="98"/>
      <c r="IN258" s="98"/>
      <c r="IO258" s="98"/>
      <c r="IP258" s="98"/>
      <c r="IQ258" s="98"/>
      <c r="IR258" s="98"/>
      <c r="IS258" s="98"/>
      <c r="IT258" s="98"/>
      <c r="IU258" s="98"/>
      <c r="IV258" s="98"/>
    </row>
    <row r="259" spans="1:256" s="152" customFormat="1" ht="153" hidden="1">
      <c r="A259" s="191">
        <v>605</v>
      </c>
      <c r="B259" s="45" t="s">
        <v>183</v>
      </c>
      <c r="C259" s="177">
        <v>402000001</v>
      </c>
      <c r="D259" s="47" t="s">
        <v>79</v>
      </c>
      <c r="E259" s="48" t="s">
        <v>185</v>
      </c>
      <c r="F259" s="88"/>
      <c r="G259" s="88"/>
      <c r="H259" s="89">
        <v>3</v>
      </c>
      <c r="I259" s="88"/>
      <c r="J259" s="89">
        <v>16</v>
      </c>
      <c r="K259" s="89">
        <v>1</v>
      </c>
      <c r="L259" s="89">
        <v>15</v>
      </c>
      <c r="M259" s="89"/>
      <c r="N259" s="89"/>
      <c r="O259" s="89"/>
      <c r="P259" s="49" t="s">
        <v>186</v>
      </c>
      <c r="Q259" s="49" t="s">
        <v>74</v>
      </c>
      <c r="R259" s="89"/>
      <c r="S259" s="89"/>
      <c r="T259" s="89">
        <v>3</v>
      </c>
      <c r="U259" s="89"/>
      <c r="V259" s="89">
        <v>9</v>
      </c>
      <c r="W259" s="89">
        <v>1</v>
      </c>
      <c r="X259" s="89"/>
      <c r="Y259" s="89"/>
      <c r="Z259" s="89"/>
      <c r="AA259" s="89"/>
      <c r="AB259" s="49" t="s">
        <v>187</v>
      </c>
      <c r="AC259" s="90" t="s">
        <v>224</v>
      </c>
      <c r="AD259" s="91"/>
      <c r="AE259" s="91"/>
      <c r="AF259" s="91"/>
      <c r="AG259" s="91"/>
      <c r="AH259" s="91"/>
      <c r="AI259" s="91"/>
      <c r="AJ259" s="90"/>
      <c r="AK259" s="90"/>
      <c r="AL259" s="90"/>
      <c r="AM259" s="90" t="s">
        <v>225</v>
      </c>
      <c r="AN259" s="49" t="s">
        <v>226</v>
      </c>
      <c r="AO259" s="92" t="s">
        <v>99</v>
      </c>
      <c r="AP259" s="92">
        <v>13</v>
      </c>
      <c r="AQ259" s="92">
        <v>7410010010</v>
      </c>
      <c r="AR259" s="54" t="s">
        <v>111</v>
      </c>
      <c r="AS259" s="92" t="s">
        <v>227</v>
      </c>
      <c r="AT259" s="93">
        <v>0</v>
      </c>
      <c r="AU259" s="93">
        <v>0</v>
      </c>
      <c r="AV259" s="93">
        <v>0</v>
      </c>
      <c r="AW259" s="93">
        <v>370634</v>
      </c>
      <c r="AX259" s="93">
        <v>376193</v>
      </c>
      <c r="AY259" s="93">
        <v>384845</v>
      </c>
      <c r="AZ259" s="99" t="s">
        <v>193</v>
      </c>
      <c r="BA259" s="95"/>
      <c r="BB259" s="96"/>
      <c r="BC259" s="96"/>
      <c r="BD259" s="97"/>
      <c r="BE259" s="97"/>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c r="EN259" s="98"/>
      <c r="EO259" s="98"/>
      <c r="EP259" s="98"/>
      <c r="EQ259" s="98"/>
      <c r="ER259" s="98"/>
      <c r="ES259" s="98"/>
      <c r="ET259" s="98"/>
      <c r="EU259" s="98"/>
      <c r="EV259" s="98"/>
      <c r="EW259" s="98"/>
      <c r="EX259" s="98"/>
      <c r="EY259" s="98"/>
      <c r="EZ259" s="98"/>
      <c r="FA259" s="98"/>
      <c r="FB259" s="98"/>
      <c r="FC259" s="98"/>
      <c r="FD259" s="98"/>
      <c r="FE259" s="98"/>
      <c r="FF259" s="98"/>
      <c r="FG259" s="98"/>
      <c r="FH259" s="98"/>
      <c r="FI259" s="98"/>
      <c r="FJ259" s="98"/>
      <c r="FK259" s="98"/>
      <c r="FL259" s="98"/>
      <c r="FM259" s="98"/>
      <c r="FN259" s="98"/>
      <c r="FO259" s="98"/>
      <c r="FP259" s="98"/>
      <c r="FQ259" s="98"/>
      <c r="FR259" s="98"/>
      <c r="FS259" s="98"/>
      <c r="FT259" s="98"/>
      <c r="FU259" s="98"/>
      <c r="FV259" s="98"/>
      <c r="FW259" s="98"/>
      <c r="FX259" s="98"/>
      <c r="FY259" s="98"/>
      <c r="FZ259" s="98"/>
      <c r="GA259" s="98"/>
      <c r="GB259" s="98"/>
      <c r="GC259" s="98"/>
      <c r="GD259" s="98"/>
      <c r="GE259" s="98"/>
      <c r="GF259" s="98"/>
      <c r="GG259" s="98"/>
      <c r="GH259" s="98"/>
      <c r="GI259" s="98"/>
      <c r="GJ259" s="98"/>
      <c r="GK259" s="98"/>
      <c r="GL259" s="98"/>
      <c r="GM259" s="98"/>
      <c r="GN259" s="98"/>
      <c r="GO259" s="98"/>
      <c r="GP259" s="98"/>
      <c r="GQ259" s="98"/>
      <c r="GR259" s="98"/>
      <c r="GS259" s="98"/>
      <c r="GT259" s="98"/>
      <c r="GU259" s="98"/>
      <c r="GV259" s="98"/>
      <c r="GW259" s="98"/>
      <c r="GX259" s="98"/>
      <c r="GY259" s="98"/>
      <c r="GZ259" s="98"/>
      <c r="HA259" s="98"/>
      <c r="HB259" s="98"/>
      <c r="HC259" s="98"/>
      <c r="HD259" s="98"/>
      <c r="HE259" s="98"/>
      <c r="HF259" s="98"/>
      <c r="HG259" s="98"/>
      <c r="HH259" s="98"/>
      <c r="HI259" s="98"/>
      <c r="HJ259" s="98"/>
      <c r="HK259" s="98"/>
      <c r="HL259" s="98"/>
      <c r="HM259" s="98"/>
      <c r="HN259" s="98"/>
      <c r="HO259" s="98"/>
      <c r="HP259" s="98"/>
      <c r="HQ259" s="98"/>
      <c r="HR259" s="98"/>
      <c r="HS259" s="98"/>
      <c r="HT259" s="98"/>
      <c r="HU259" s="98"/>
      <c r="HV259" s="98"/>
      <c r="HW259" s="98"/>
      <c r="HX259" s="98"/>
      <c r="HY259" s="98"/>
      <c r="HZ259" s="98"/>
      <c r="IA259" s="98"/>
      <c r="IB259" s="98"/>
      <c r="IC259" s="98"/>
      <c r="ID259" s="98"/>
      <c r="IE259" s="98"/>
      <c r="IF259" s="98"/>
      <c r="IG259" s="98"/>
      <c r="IH259" s="98"/>
      <c r="II259" s="98"/>
      <c r="IJ259" s="98"/>
      <c r="IK259" s="98"/>
      <c r="IL259" s="98"/>
      <c r="IM259" s="98"/>
      <c r="IN259" s="98"/>
      <c r="IO259" s="98"/>
      <c r="IP259" s="98"/>
      <c r="IQ259" s="98"/>
      <c r="IR259" s="98"/>
      <c r="IS259" s="98"/>
      <c r="IT259" s="98"/>
      <c r="IU259" s="98"/>
      <c r="IV259" s="98"/>
    </row>
    <row r="260" spans="1:256" s="152" customFormat="1" ht="153" hidden="1">
      <c r="A260" s="191">
        <v>605</v>
      </c>
      <c r="B260" s="45" t="s">
        <v>183</v>
      </c>
      <c r="C260" s="177">
        <v>402000001</v>
      </c>
      <c r="D260" s="47" t="s">
        <v>79</v>
      </c>
      <c r="E260" s="48" t="s">
        <v>185</v>
      </c>
      <c r="F260" s="88"/>
      <c r="G260" s="88"/>
      <c r="H260" s="89">
        <v>3</v>
      </c>
      <c r="I260" s="88"/>
      <c r="J260" s="89">
        <v>16</v>
      </c>
      <c r="K260" s="89">
        <v>1</v>
      </c>
      <c r="L260" s="89">
        <v>15</v>
      </c>
      <c r="M260" s="89"/>
      <c r="N260" s="89"/>
      <c r="O260" s="89"/>
      <c r="P260" s="49" t="s">
        <v>186</v>
      </c>
      <c r="Q260" s="49" t="s">
        <v>74</v>
      </c>
      <c r="R260" s="89"/>
      <c r="S260" s="89"/>
      <c r="T260" s="89">
        <v>3</v>
      </c>
      <c r="U260" s="89"/>
      <c r="V260" s="89">
        <v>9</v>
      </c>
      <c r="W260" s="89">
        <v>1</v>
      </c>
      <c r="X260" s="89"/>
      <c r="Y260" s="89"/>
      <c r="Z260" s="89"/>
      <c r="AA260" s="89"/>
      <c r="AB260" s="49" t="s">
        <v>187</v>
      </c>
      <c r="AC260" s="90" t="s">
        <v>224</v>
      </c>
      <c r="AD260" s="91"/>
      <c r="AE260" s="91"/>
      <c r="AF260" s="91"/>
      <c r="AG260" s="91"/>
      <c r="AH260" s="91"/>
      <c r="AI260" s="91"/>
      <c r="AJ260" s="90"/>
      <c r="AK260" s="90"/>
      <c r="AL260" s="90"/>
      <c r="AM260" s="90" t="s">
        <v>225</v>
      </c>
      <c r="AN260" s="49" t="s">
        <v>226</v>
      </c>
      <c r="AO260" s="92" t="s">
        <v>99</v>
      </c>
      <c r="AP260" s="92">
        <v>13</v>
      </c>
      <c r="AQ260" s="92">
        <v>7410010010</v>
      </c>
      <c r="AR260" s="54" t="s">
        <v>111</v>
      </c>
      <c r="AS260" s="92">
        <v>244</v>
      </c>
      <c r="AT260" s="93">
        <v>0</v>
      </c>
      <c r="AU260" s="93">
        <v>0</v>
      </c>
      <c r="AV260" s="93">
        <v>21027.14</v>
      </c>
      <c r="AW260" s="93">
        <v>0</v>
      </c>
      <c r="AX260" s="93">
        <v>0</v>
      </c>
      <c r="AY260" s="93">
        <v>0</v>
      </c>
      <c r="AZ260" s="99" t="s">
        <v>228</v>
      </c>
      <c r="BA260" s="95"/>
      <c r="BB260" s="96"/>
      <c r="BC260" s="96"/>
      <c r="BD260" s="97"/>
      <c r="BE260" s="97"/>
      <c r="BF260" s="98"/>
      <c r="BG260" s="98"/>
      <c r="BH260" s="98"/>
      <c r="BI260" s="98"/>
      <c r="BJ260" s="98"/>
      <c r="BK260" s="98"/>
      <c r="BL260" s="98"/>
      <c r="BM260" s="98"/>
      <c r="BN260" s="98"/>
      <c r="BO260" s="98"/>
      <c r="BP260" s="98"/>
      <c r="BQ260" s="98"/>
      <c r="BR260" s="98"/>
      <c r="BS260" s="98"/>
      <c r="BT260" s="9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c r="EN260" s="98"/>
      <c r="EO260" s="98"/>
      <c r="EP260" s="98"/>
      <c r="EQ260" s="98"/>
      <c r="ER260" s="98"/>
      <c r="ES260" s="98"/>
      <c r="ET260" s="98"/>
      <c r="EU260" s="98"/>
      <c r="EV260" s="98"/>
      <c r="EW260" s="98"/>
      <c r="EX260" s="98"/>
      <c r="EY260" s="98"/>
      <c r="EZ260" s="98"/>
      <c r="FA260" s="98"/>
      <c r="FB260" s="98"/>
      <c r="FC260" s="98"/>
      <c r="FD260" s="98"/>
      <c r="FE260" s="98"/>
      <c r="FF260" s="98"/>
      <c r="FG260" s="98"/>
      <c r="FH260" s="98"/>
      <c r="FI260" s="98"/>
      <c r="FJ260" s="98"/>
      <c r="FK260" s="98"/>
      <c r="FL260" s="98"/>
      <c r="FM260" s="98"/>
      <c r="FN260" s="98"/>
      <c r="FO260" s="98"/>
      <c r="FP260" s="98"/>
      <c r="FQ260" s="98"/>
      <c r="FR260" s="98"/>
      <c r="FS260" s="98"/>
      <c r="FT260" s="98"/>
      <c r="FU260" s="98"/>
      <c r="FV260" s="98"/>
      <c r="FW260" s="98"/>
      <c r="FX260" s="98"/>
      <c r="FY260" s="98"/>
      <c r="FZ260" s="98"/>
      <c r="GA260" s="98"/>
      <c r="GB260" s="98"/>
      <c r="GC260" s="98"/>
      <c r="GD260" s="98"/>
      <c r="GE260" s="98"/>
      <c r="GF260" s="98"/>
      <c r="GG260" s="98"/>
      <c r="GH260" s="98"/>
      <c r="GI260" s="98"/>
      <c r="GJ260" s="98"/>
      <c r="GK260" s="98"/>
      <c r="GL260" s="98"/>
      <c r="GM260" s="98"/>
      <c r="GN260" s="98"/>
      <c r="GO260" s="98"/>
      <c r="GP260" s="98"/>
      <c r="GQ260" s="98"/>
      <c r="GR260" s="98"/>
      <c r="GS260" s="98"/>
      <c r="GT260" s="98"/>
      <c r="GU260" s="98"/>
      <c r="GV260" s="98"/>
      <c r="GW260" s="98"/>
      <c r="GX260" s="98"/>
      <c r="GY260" s="98"/>
      <c r="GZ260" s="98"/>
      <c r="HA260" s="98"/>
      <c r="HB260" s="98"/>
      <c r="HC260" s="98"/>
      <c r="HD260" s="98"/>
      <c r="HE260" s="98"/>
      <c r="HF260" s="98"/>
      <c r="HG260" s="98"/>
      <c r="HH260" s="98"/>
      <c r="HI260" s="98"/>
      <c r="HJ260" s="98"/>
      <c r="HK260" s="98"/>
      <c r="HL260" s="98"/>
      <c r="HM260" s="98"/>
      <c r="HN260" s="98"/>
      <c r="HO260" s="98"/>
      <c r="HP260" s="98"/>
      <c r="HQ260" s="98"/>
      <c r="HR260" s="98"/>
      <c r="HS260" s="98"/>
      <c r="HT260" s="98"/>
      <c r="HU260" s="98"/>
      <c r="HV260" s="98"/>
      <c r="HW260" s="98"/>
      <c r="HX260" s="98"/>
      <c r="HY260" s="98"/>
      <c r="HZ260" s="98"/>
      <c r="IA260" s="98"/>
      <c r="IB260" s="98"/>
      <c r="IC260" s="98"/>
      <c r="ID260" s="98"/>
      <c r="IE260" s="98"/>
      <c r="IF260" s="98"/>
      <c r="IG260" s="98"/>
      <c r="IH260" s="98"/>
      <c r="II260" s="98"/>
      <c r="IJ260" s="98"/>
      <c r="IK260" s="98"/>
      <c r="IL260" s="98"/>
      <c r="IM260" s="98"/>
      <c r="IN260" s="98"/>
      <c r="IO260" s="98"/>
      <c r="IP260" s="98"/>
      <c r="IQ260" s="98"/>
      <c r="IR260" s="98"/>
      <c r="IS260" s="98"/>
      <c r="IT260" s="98"/>
      <c r="IU260" s="98"/>
      <c r="IV260" s="98"/>
    </row>
    <row r="261" spans="1:256" s="152" customFormat="1" ht="153" hidden="1">
      <c r="A261" s="191">
        <v>605</v>
      </c>
      <c r="B261" s="45" t="s">
        <v>183</v>
      </c>
      <c r="C261" s="177">
        <v>402000001</v>
      </c>
      <c r="D261" s="47" t="s">
        <v>79</v>
      </c>
      <c r="E261" s="48" t="s">
        <v>185</v>
      </c>
      <c r="F261" s="88"/>
      <c r="G261" s="88"/>
      <c r="H261" s="89">
        <v>3</v>
      </c>
      <c r="I261" s="88"/>
      <c r="J261" s="89">
        <v>16</v>
      </c>
      <c r="K261" s="89">
        <v>1</v>
      </c>
      <c r="L261" s="89">
        <v>15</v>
      </c>
      <c r="M261" s="89"/>
      <c r="N261" s="89"/>
      <c r="O261" s="89"/>
      <c r="P261" s="49" t="s">
        <v>186</v>
      </c>
      <c r="Q261" s="49" t="s">
        <v>74</v>
      </c>
      <c r="R261" s="89"/>
      <c r="S261" s="89"/>
      <c r="T261" s="89">
        <v>3</v>
      </c>
      <c r="U261" s="89"/>
      <c r="V261" s="89">
        <v>9</v>
      </c>
      <c r="W261" s="89">
        <v>1</v>
      </c>
      <c r="X261" s="89"/>
      <c r="Y261" s="89"/>
      <c r="Z261" s="89"/>
      <c r="AA261" s="89"/>
      <c r="AB261" s="49" t="s">
        <v>187</v>
      </c>
      <c r="AC261" s="90" t="s">
        <v>224</v>
      </c>
      <c r="AD261" s="91"/>
      <c r="AE261" s="91"/>
      <c r="AF261" s="91"/>
      <c r="AG261" s="91"/>
      <c r="AH261" s="91"/>
      <c r="AI261" s="91"/>
      <c r="AJ261" s="90"/>
      <c r="AK261" s="91"/>
      <c r="AL261" s="91"/>
      <c r="AM261" s="90" t="s">
        <v>229</v>
      </c>
      <c r="AN261" s="49" t="s">
        <v>226</v>
      </c>
      <c r="AO261" s="92" t="s">
        <v>99</v>
      </c>
      <c r="AP261" s="92">
        <v>13</v>
      </c>
      <c r="AQ261" s="92">
        <v>7410010010</v>
      </c>
      <c r="AR261" s="54" t="s">
        <v>111</v>
      </c>
      <c r="AS261" s="92">
        <v>852</v>
      </c>
      <c r="AT261" s="93">
        <v>9886.94</v>
      </c>
      <c r="AU261" s="93">
        <v>9886.94</v>
      </c>
      <c r="AV261" s="93">
        <v>11449</v>
      </c>
      <c r="AW261" s="93">
        <v>7449</v>
      </c>
      <c r="AX261" s="93">
        <v>7449</v>
      </c>
      <c r="AY261" s="93">
        <v>7449</v>
      </c>
      <c r="AZ261" s="94" t="s">
        <v>193</v>
      </c>
      <c r="BA261" s="95"/>
      <c r="BB261" s="96"/>
      <c r="BC261" s="96"/>
      <c r="BD261" s="97"/>
      <c r="BE261" s="97"/>
      <c r="BF261" s="98"/>
      <c r="BG261" s="98"/>
      <c r="BH261" s="98"/>
      <c r="BI261" s="98"/>
      <c r="BJ261" s="98"/>
      <c r="BK261" s="98"/>
      <c r="BL261" s="98"/>
      <c r="BM261" s="98"/>
      <c r="BN261" s="98"/>
      <c r="BO261" s="98"/>
      <c r="BP261" s="98"/>
      <c r="BQ261" s="98"/>
      <c r="BR261" s="98"/>
      <c r="BS261" s="98"/>
      <c r="BT261" s="9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c r="EN261" s="98"/>
      <c r="EO261" s="98"/>
      <c r="EP261" s="98"/>
      <c r="EQ261" s="98"/>
      <c r="ER261" s="98"/>
      <c r="ES261" s="98"/>
      <c r="ET261" s="98"/>
      <c r="EU261" s="98"/>
      <c r="EV261" s="98"/>
      <c r="EW261" s="98"/>
      <c r="EX261" s="98"/>
      <c r="EY261" s="98"/>
      <c r="EZ261" s="98"/>
      <c r="FA261" s="98"/>
      <c r="FB261" s="98"/>
      <c r="FC261" s="98"/>
      <c r="FD261" s="98"/>
      <c r="FE261" s="98"/>
      <c r="FF261" s="98"/>
      <c r="FG261" s="98"/>
      <c r="FH261" s="98"/>
      <c r="FI261" s="98"/>
      <c r="FJ261" s="98"/>
      <c r="FK261" s="98"/>
      <c r="FL261" s="98"/>
      <c r="FM261" s="98"/>
      <c r="FN261" s="98"/>
      <c r="FO261" s="98"/>
      <c r="FP261" s="98"/>
      <c r="FQ261" s="98"/>
      <c r="FR261" s="98"/>
      <c r="FS261" s="98"/>
      <c r="FT261" s="98"/>
      <c r="FU261" s="98"/>
      <c r="FV261" s="98"/>
      <c r="FW261" s="98"/>
      <c r="FX261" s="98"/>
      <c r="FY261" s="98"/>
      <c r="FZ261" s="98"/>
      <c r="GA261" s="98"/>
      <c r="GB261" s="98"/>
      <c r="GC261" s="98"/>
      <c r="GD261" s="98"/>
      <c r="GE261" s="98"/>
      <c r="GF261" s="98"/>
      <c r="GG261" s="98"/>
      <c r="GH261" s="98"/>
      <c r="GI261" s="98"/>
      <c r="GJ261" s="98"/>
      <c r="GK261" s="98"/>
      <c r="GL261" s="98"/>
      <c r="GM261" s="98"/>
      <c r="GN261" s="98"/>
      <c r="GO261" s="98"/>
      <c r="GP261" s="98"/>
      <c r="GQ261" s="98"/>
      <c r="GR261" s="98"/>
      <c r="GS261" s="98"/>
      <c r="GT261" s="98"/>
      <c r="GU261" s="98"/>
      <c r="GV261" s="98"/>
      <c r="GW261" s="98"/>
      <c r="GX261" s="98"/>
      <c r="GY261" s="98"/>
      <c r="GZ261" s="98"/>
      <c r="HA261" s="98"/>
      <c r="HB261" s="98"/>
      <c r="HC261" s="98"/>
      <c r="HD261" s="98"/>
      <c r="HE261" s="98"/>
      <c r="HF261" s="98"/>
      <c r="HG261" s="98"/>
      <c r="HH261" s="98"/>
      <c r="HI261" s="98"/>
      <c r="HJ261" s="98"/>
      <c r="HK261" s="98"/>
      <c r="HL261" s="98"/>
      <c r="HM261" s="98"/>
      <c r="HN261" s="98"/>
      <c r="HO261" s="98"/>
      <c r="HP261" s="98"/>
      <c r="HQ261" s="98"/>
      <c r="HR261" s="98"/>
      <c r="HS261" s="98"/>
      <c r="HT261" s="98"/>
      <c r="HU261" s="98"/>
      <c r="HV261" s="98"/>
      <c r="HW261" s="98"/>
      <c r="HX261" s="98"/>
      <c r="HY261" s="98"/>
      <c r="HZ261" s="98"/>
      <c r="IA261" s="98"/>
      <c r="IB261" s="98"/>
      <c r="IC261" s="98"/>
      <c r="ID261" s="98"/>
      <c r="IE261" s="98"/>
      <c r="IF261" s="98"/>
      <c r="IG261" s="98"/>
      <c r="IH261" s="98"/>
      <c r="II261" s="98"/>
      <c r="IJ261" s="98"/>
      <c r="IK261" s="98"/>
      <c r="IL261" s="98"/>
      <c r="IM261" s="98"/>
      <c r="IN261" s="98"/>
      <c r="IO261" s="98"/>
      <c r="IP261" s="98"/>
      <c r="IQ261" s="98"/>
      <c r="IR261" s="98"/>
      <c r="IS261" s="98"/>
      <c r="IT261" s="98"/>
      <c r="IU261" s="98"/>
      <c r="IV261" s="98"/>
    </row>
    <row r="262" spans="1:256" s="152" customFormat="1" ht="127.5" hidden="1">
      <c r="A262" s="709">
        <v>605</v>
      </c>
      <c r="B262" s="712" t="s">
        <v>183</v>
      </c>
      <c r="C262" s="782">
        <v>402000001</v>
      </c>
      <c r="D262" s="792" t="s">
        <v>79</v>
      </c>
      <c r="E262" s="107" t="s">
        <v>217</v>
      </c>
      <c r="F262" s="108"/>
      <c r="G262" s="108"/>
      <c r="H262" s="109">
        <v>6</v>
      </c>
      <c r="I262" s="108"/>
      <c r="J262" s="109">
        <v>22</v>
      </c>
      <c r="K262" s="109">
        <v>1</v>
      </c>
      <c r="L262" s="109"/>
      <c r="M262" s="109"/>
      <c r="N262" s="109"/>
      <c r="O262" s="109"/>
      <c r="P262" s="110" t="s">
        <v>218</v>
      </c>
      <c r="Q262" s="110" t="s">
        <v>219</v>
      </c>
      <c r="R262" s="109"/>
      <c r="S262" s="109"/>
      <c r="T262" s="109"/>
      <c r="U262" s="109"/>
      <c r="V262" s="111" t="s">
        <v>90</v>
      </c>
      <c r="W262" s="109"/>
      <c r="X262" s="109"/>
      <c r="Y262" s="109"/>
      <c r="Z262" s="109"/>
      <c r="AA262" s="109"/>
      <c r="AB262" s="110" t="s">
        <v>220</v>
      </c>
      <c r="AC262" s="105" t="s">
        <v>230</v>
      </c>
      <c r="AD262" s="91"/>
      <c r="AE262" s="91"/>
      <c r="AF262" s="91"/>
      <c r="AG262" s="91"/>
      <c r="AH262" s="91"/>
      <c r="AI262" s="91"/>
      <c r="AJ262" s="91">
        <v>1</v>
      </c>
      <c r="AK262" s="91"/>
      <c r="AL262" s="91"/>
      <c r="AM262" s="91"/>
      <c r="AN262" s="49" t="s">
        <v>231</v>
      </c>
      <c r="AO262" s="795" t="s">
        <v>99</v>
      </c>
      <c r="AP262" s="776">
        <v>13</v>
      </c>
      <c r="AQ262" s="776">
        <v>7410010020</v>
      </c>
      <c r="AR262" s="779" t="s">
        <v>232</v>
      </c>
      <c r="AS262" s="776">
        <v>129</v>
      </c>
      <c r="AT262" s="770">
        <v>6295734.4000000004</v>
      </c>
      <c r="AU262" s="770">
        <v>6295734.4000000004</v>
      </c>
      <c r="AV262" s="770">
        <v>7337745.8799999999</v>
      </c>
      <c r="AW262" s="770">
        <v>7339590</v>
      </c>
      <c r="AX262" s="770">
        <v>7339590</v>
      </c>
      <c r="AY262" s="770">
        <v>7339590</v>
      </c>
      <c r="AZ262" s="774" t="s">
        <v>193</v>
      </c>
      <c r="BA262" s="95"/>
      <c r="BB262" s="96"/>
      <c r="BC262" s="96"/>
      <c r="BD262" s="97"/>
      <c r="BE262" s="97"/>
      <c r="BF262" s="98"/>
      <c r="BG262" s="98"/>
      <c r="BH262" s="98"/>
      <c r="BI262" s="98"/>
      <c r="BJ262" s="98"/>
      <c r="BK262" s="98"/>
      <c r="BL262" s="98"/>
      <c r="BM262" s="98"/>
      <c r="BN262" s="98"/>
      <c r="BO262" s="98"/>
      <c r="BP262" s="98"/>
      <c r="BQ262" s="98"/>
      <c r="BR262" s="98"/>
      <c r="BS262" s="98"/>
      <c r="BT262" s="9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c r="EN262" s="98"/>
      <c r="EO262" s="98"/>
      <c r="EP262" s="98"/>
      <c r="EQ262" s="98"/>
      <c r="ER262" s="98"/>
      <c r="ES262" s="98"/>
      <c r="ET262" s="98"/>
      <c r="EU262" s="98"/>
      <c r="EV262" s="98"/>
      <c r="EW262" s="98"/>
      <c r="EX262" s="98"/>
      <c r="EY262" s="98"/>
      <c r="EZ262" s="98"/>
      <c r="FA262" s="98"/>
      <c r="FB262" s="98"/>
      <c r="FC262" s="98"/>
      <c r="FD262" s="98"/>
      <c r="FE262" s="98"/>
      <c r="FF262" s="98"/>
      <c r="FG262" s="98"/>
      <c r="FH262" s="98"/>
      <c r="FI262" s="98"/>
      <c r="FJ262" s="98"/>
      <c r="FK262" s="98"/>
      <c r="FL262" s="98"/>
      <c r="FM262" s="98"/>
      <c r="FN262" s="98"/>
      <c r="FO262" s="98"/>
      <c r="FP262" s="98"/>
      <c r="FQ262" s="98"/>
      <c r="FR262" s="98"/>
      <c r="FS262" s="98"/>
      <c r="FT262" s="98"/>
      <c r="FU262" s="98"/>
      <c r="FV262" s="98"/>
      <c r="FW262" s="98"/>
      <c r="FX262" s="98"/>
      <c r="FY262" s="98"/>
      <c r="FZ262" s="98"/>
      <c r="GA262" s="98"/>
      <c r="GB262" s="98"/>
      <c r="GC262" s="98"/>
      <c r="GD262" s="98"/>
      <c r="GE262" s="98"/>
      <c r="GF262" s="98"/>
      <c r="GG262" s="98"/>
      <c r="GH262" s="98"/>
      <c r="GI262" s="98"/>
      <c r="GJ262" s="98"/>
      <c r="GK262" s="98"/>
      <c r="GL262" s="98"/>
      <c r="GM262" s="98"/>
      <c r="GN262" s="98"/>
      <c r="GO262" s="98"/>
      <c r="GP262" s="98"/>
      <c r="GQ262" s="98"/>
      <c r="GR262" s="98"/>
      <c r="GS262" s="98"/>
      <c r="GT262" s="98"/>
      <c r="GU262" s="98"/>
      <c r="GV262" s="98"/>
      <c r="GW262" s="98"/>
      <c r="GX262" s="98"/>
      <c r="GY262" s="98"/>
      <c r="GZ262" s="98"/>
      <c r="HA262" s="98"/>
      <c r="HB262" s="98"/>
      <c r="HC262" s="98"/>
      <c r="HD262" s="98"/>
      <c r="HE262" s="98"/>
      <c r="HF262" s="98"/>
      <c r="HG262" s="98"/>
      <c r="HH262" s="98"/>
      <c r="HI262" s="98"/>
      <c r="HJ262" s="98"/>
      <c r="HK262" s="98"/>
      <c r="HL262" s="98"/>
      <c r="HM262" s="98"/>
      <c r="HN262" s="98"/>
      <c r="HO262" s="98"/>
      <c r="HP262" s="98"/>
      <c r="HQ262" s="98"/>
      <c r="HR262" s="98"/>
      <c r="HS262" s="98"/>
      <c r="HT262" s="98"/>
      <c r="HU262" s="98"/>
      <c r="HV262" s="98"/>
      <c r="HW262" s="98"/>
      <c r="HX262" s="98"/>
      <c r="HY262" s="98"/>
      <c r="HZ262" s="98"/>
      <c r="IA262" s="98"/>
      <c r="IB262" s="98"/>
      <c r="IC262" s="98"/>
      <c r="ID262" s="98"/>
      <c r="IE262" s="98"/>
      <c r="IF262" s="98"/>
      <c r="IG262" s="98"/>
      <c r="IH262" s="98"/>
      <c r="II262" s="98"/>
      <c r="IJ262" s="98"/>
      <c r="IK262" s="98"/>
      <c r="IL262" s="98"/>
      <c r="IM262" s="98"/>
      <c r="IN262" s="98"/>
      <c r="IO262" s="98"/>
      <c r="IP262" s="98"/>
      <c r="IQ262" s="98"/>
      <c r="IR262" s="98"/>
      <c r="IS262" s="98"/>
      <c r="IT262" s="98"/>
      <c r="IU262" s="98"/>
      <c r="IV262" s="98"/>
    </row>
    <row r="263" spans="1:256" s="152" customFormat="1" ht="102" hidden="1">
      <c r="A263" s="710"/>
      <c r="B263" s="713"/>
      <c r="C263" s="783"/>
      <c r="D263" s="793"/>
      <c r="E263" s="788" t="s">
        <v>185</v>
      </c>
      <c r="F263" s="768"/>
      <c r="G263" s="768"/>
      <c r="H263" s="764">
        <v>3</v>
      </c>
      <c r="I263" s="768"/>
      <c r="J263" s="764">
        <v>17</v>
      </c>
      <c r="K263" s="764">
        <v>1</v>
      </c>
      <c r="L263" s="764">
        <v>3</v>
      </c>
      <c r="M263" s="764"/>
      <c r="N263" s="764"/>
      <c r="O263" s="764"/>
      <c r="P263" s="790" t="s">
        <v>186</v>
      </c>
      <c r="Q263" s="790" t="s">
        <v>74</v>
      </c>
      <c r="R263" s="764"/>
      <c r="S263" s="764"/>
      <c r="T263" s="764">
        <v>3</v>
      </c>
      <c r="U263" s="764"/>
      <c r="V263" s="764">
        <v>9</v>
      </c>
      <c r="W263" s="764">
        <v>1</v>
      </c>
      <c r="X263" s="764"/>
      <c r="Y263" s="764"/>
      <c r="Z263" s="764"/>
      <c r="AA263" s="764"/>
      <c r="AB263" s="766" t="s">
        <v>187</v>
      </c>
      <c r="AC263" s="105" t="s">
        <v>233</v>
      </c>
      <c r="AD263" s="91"/>
      <c r="AE263" s="91"/>
      <c r="AF263" s="91"/>
      <c r="AG263" s="91"/>
      <c r="AH263" s="91"/>
      <c r="AI263" s="91"/>
      <c r="AJ263" s="91">
        <v>1.2</v>
      </c>
      <c r="AK263" s="91"/>
      <c r="AL263" s="91"/>
      <c r="AM263" s="91"/>
      <c r="AN263" s="49" t="s">
        <v>234</v>
      </c>
      <c r="AO263" s="796"/>
      <c r="AP263" s="777"/>
      <c r="AQ263" s="777"/>
      <c r="AR263" s="780"/>
      <c r="AS263" s="777"/>
      <c r="AT263" s="771"/>
      <c r="AU263" s="771"/>
      <c r="AV263" s="771"/>
      <c r="AW263" s="771"/>
      <c r="AX263" s="771"/>
      <c r="AY263" s="771"/>
      <c r="AZ263" s="774"/>
      <c r="BA263" s="95"/>
      <c r="BB263" s="96"/>
      <c r="BC263" s="96"/>
      <c r="BD263" s="97"/>
      <c r="BE263" s="97"/>
      <c r="BF263" s="98"/>
      <c r="BG263" s="98"/>
      <c r="BH263" s="98"/>
      <c r="BI263" s="98"/>
      <c r="BJ263" s="98"/>
      <c r="BK263" s="98"/>
      <c r="BL263" s="98"/>
      <c r="BM263" s="98"/>
      <c r="BN263" s="98"/>
      <c r="BO263" s="98"/>
      <c r="BP263" s="98"/>
      <c r="BQ263" s="98"/>
      <c r="BR263" s="98"/>
      <c r="BS263" s="98"/>
      <c r="BT263" s="9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c r="EN263" s="98"/>
      <c r="EO263" s="98"/>
      <c r="EP263" s="98"/>
      <c r="EQ263" s="98"/>
      <c r="ER263" s="98"/>
      <c r="ES263" s="98"/>
      <c r="ET263" s="98"/>
      <c r="EU263" s="98"/>
      <c r="EV263" s="98"/>
      <c r="EW263" s="98"/>
      <c r="EX263" s="98"/>
      <c r="EY263" s="98"/>
      <c r="EZ263" s="98"/>
      <c r="FA263" s="98"/>
      <c r="FB263" s="98"/>
      <c r="FC263" s="98"/>
      <c r="FD263" s="98"/>
      <c r="FE263" s="98"/>
      <c r="FF263" s="98"/>
      <c r="FG263" s="98"/>
      <c r="FH263" s="98"/>
      <c r="FI263" s="98"/>
      <c r="FJ263" s="98"/>
      <c r="FK263" s="98"/>
      <c r="FL263" s="98"/>
      <c r="FM263" s="98"/>
      <c r="FN263" s="98"/>
      <c r="FO263" s="98"/>
      <c r="FP263" s="98"/>
      <c r="FQ263" s="98"/>
      <c r="FR263" s="98"/>
      <c r="FS263" s="98"/>
      <c r="FT263" s="98"/>
      <c r="FU263" s="98"/>
      <c r="FV263" s="98"/>
      <c r="FW263" s="98"/>
      <c r="FX263" s="98"/>
      <c r="FY263" s="98"/>
      <c r="FZ263" s="98"/>
      <c r="GA263" s="98"/>
      <c r="GB263" s="98"/>
      <c r="GC263" s="98"/>
      <c r="GD263" s="98"/>
      <c r="GE263" s="98"/>
      <c r="GF263" s="98"/>
      <c r="GG263" s="98"/>
      <c r="GH263" s="98"/>
      <c r="GI263" s="98"/>
      <c r="GJ263" s="98"/>
      <c r="GK263" s="98"/>
      <c r="GL263" s="98"/>
      <c r="GM263" s="98"/>
      <c r="GN263" s="98"/>
      <c r="GO263" s="98"/>
      <c r="GP263" s="98"/>
      <c r="GQ263" s="98"/>
      <c r="GR263" s="98"/>
      <c r="GS263" s="98"/>
      <c r="GT263" s="98"/>
      <c r="GU263" s="98"/>
      <c r="GV263" s="98"/>
      <c r="GW263" s="98"/>
      <c r="GX263" s="98"/>
      <c r="GY263" s="98"/>
      <c r="GZ263" s="98"/>
      <c r="HA263" s="98"/>
      <c r="HB263" s="98"/>
      <c r="HC263" s="98"/>
      <c r="HD263" s="98"/>
      <c r="HE263" s="98"/>
      <c r="HF263" s="98"/>
      <c r="HG263" s="98"/>
      <c r="HH263" s="98"/>
      <c r="HI263" s="98"/>
      <c r="HJ263" s="98"/>
      <c r="HK263" s="98"/>
      <c r="HL263" s="98"/>
      <c r="HM263" s="98"/>
      <c r="HN263" s="98"/>
      <c r="HO263" s="98"/>
      <c r="HP263" s="98"/>
      <c r="HQ263" s="98"/>
      <c r="HR263" s="98"/>
      <c r="HS263" s="98"/>
      <c r="HT263" s="98"/>
      <c r="HU263" s="98"/>
      <c r="HV263" s="98"/>
      <c r="HW263" s="98"/>
      <c r="HX263" s="98"/>
      <c r="HY263" s="98"/>
      <c r="HZ263" s="98"/>
      <c r="IA263" s="98"/>
      <c r="IB263" s="98"/>
      <c r="IC263" s="98"/>
      <c r="ID263" s="98"/>
      <c r="IE263" s="98"/>
      <c r="IF263" s="98"/>
      <c r="IG263" s="98"/>
      <c r="IH263" s="98"/>
      <c r="II263" s="98"/>
      <c r="IJ263" s="98"/>
      <c r="IK263" s="98"/>
      <c r="IL263" s="98"/>
      <c r="IM263" s="98"/>
      <c r="IN263" s="98"/>
      <c r="IO263" s="98"/>
      <c r="IP263" s="98"/>
      <c r="IQ263" s="98"/>
      <c r="IR263" s="98"/>
      <c r="IS263" s="98"/>
      <c r="IT263" s="98"/>
      <c r="IU263" s="98"/>
      <c r="IV263" s="98"/>
    </row>
    <row r="264" spans="1:256" s="152" customFormat="1" ht="114.75" hidden="1">
      <c r="A264" s="711"/>
      <c r="B264" s="714"/>
      <c r="C264" s="784"/>
      <c r="D264" s="794"/>
      <c r="E264" s="789"/>
      <c r="F264" s="769"/>
      <c r="G264" s="769"/>
      <c r="H264" s="765"/>
      <c r="I264" s="769"/>
      <c r="J264" s="765"/>
      <c r="K264" s="765"/>
      <c r="L264" s="765"/>
      <c r="M264" s="765"/>
      <c r="N264" s="765"/>
      <c r="O264" s="765"/>
      <c r="P264" s="791"/>
      <c r="Q264" s="791"/>
      <c r="R264" s="765"/>
      <c r="S264" s="765"/>
      <c r="T264" s="765"/>
      <c r="U264" s="765"/>
      <c r="V264" s="765"/>
      <c r="W264" s="765"/>
      <c r="X264" s="765"/>
      <c r="Y264" s="765"/>
      <c r="Z264" s="765"/>
      <c r="AA264" s="765"/>
      <c r="AB264" s="767"/>
      <c r="AC264" s="105" t="s">
        <v>235</v>
      </c>
      <c r="AD264" s="91"/>
      <c r="AE264" s="91"/>
      <c r="AF264" s="91"/>
      <c r="AG264" s="91"/>
      <c r="AH264" s="91"/>
      <c r="AI264" s="91"/>
      <c r="AJ264" s="91">
        <v>1</v>
      </c>
      <c r="AK264" s="91"/>
      <c r="AL264" s="91"/>
      <c r="AM264" s="91"/>
      <c r="AN264" s="49" t="s">
        <v>236</v>
      </c>
      <c r="AO264" s="797"/>
      <c r="AP264" s="778"/>
      <c r="AQ264" s="778"/>
      <c r="AR264" s="781"/>
      <c r="AS264" s="778"/>
      <c r="AT264" s="772"/>
      <c r="AU264" s="772"/>
      <c r="AV264" s="772"/>
      <c r="AW264" s="772"/>
      <c r="AX264" s="772"/>
      <c r="AY264" s="772"/>
      <c r="AZ264" s="775"/>
      <c r="BA264" s="95"/>
      <c r="BB264" s="96"/>
      <c r="BC264" s="96"/>
      <c r="BD264" s="97"/>
      <c r="BE264" s="97"/>
      <c r="BF264" s="98"/>
      <c r="BG264" s="98"/>
      <c r="BH264" s="98"/>
      <c r="BI264" s="98"/>
      <c r="BJ264" s="98"/>
      <c r="BK264" s="98"/>
      <c r="BL264" s="98"/>
      <c r="BM264" s="98"/>
      <c r="BN264" s="98"/>
      <c r="BO264" s="98"/>
      <c r="BP264" s="98"/>
      <c r="BQ264" s="98"/>
      <c r="BR264" s="98"/>
      <c r="BS264" s="98"/>
      <c r="BT264" s="9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c r="EN264" s="98"/>
      <c r="EO264" s="98"/>
      <c r="EP264" s="98"/>
      <c r="EQ264" s="98"/>
      <c r="ER264" s="98"/>
      <c r="ES264" s="98"/>
      <c r="ET264" s="98"/>
      <c r="EU264" s="98"/>
      <c r="EV264" s="98"/>
      <c r="EW264" s="98"/>
      <c r="EX264" s="98"/>
      <c r="EY264" s="98"/>
      <c r="EZ264" s="98"/>
      <c r="FA264" s="98"/>
      <c r="FB264" s="98"/>
      <c r="FC264" s="98"/>
      <c r="FD264" s="98"/>
      <c r="FE264" s="98"/>
      <c r="FF264" s="98"/>
      <c r="FG264" s="98"/>
      <c r="FH264" s="98"/>
      <c r="FI264" s="98"/>
      <c r="FJ264" s="98"/>
      <c r="FK264" s="98"/>
      <c r="FL264" s="98"/>
      <c r="FM264" s="98"/>
      <c r="FN264" s="98"/>
      <c r="FO264" s="98"/>
      <c r="FP264" s="98"/>
      <c r="FQ264" s="98"/>
      <c r="FR264" s="98"/>
      <c r="FS264" s="98"/>
      <c r="FT264" s="98"/>
      <c r="FU264" s="98"/>
      <c r="FV264" s="98"/>
      <c r="FW264" s="98"/>
      <c r="FX264" s="98"/>
      <c r="FY264" s="98"/>
      <c r="FZ264" s="98"/>
      <c r="GA264" s="98"/>
      <c r="GB264" s="98"/>
      <c r="GC264" s="98"/>
      <c r="GD264" s="98"/>
      <c r="GE264" s="98"/>
      <c r="GF264" s="98"/>
      <c r="GG264" s="98"/>
      <c r="GH264" s="98"/>
      <c r="GI264" s="98"/>
      <c r="GJ264" s="98"/>
      <c r="GK264" s="98"/>
      <c r="GL264" s="98"/>
      <c r="GM264" s="98"/>
      <c r="GN264" s="98"/>
      <c r="GO264" s="98"/>
      <c r="GP264" s="98"/>
      <c r="GQ264" s="98"/>
      <c r="GR264" s="98"/>
      <c r="GS264" s="98"/>
      <c r="GT264" s="98"/>
      <c r="GU264" s="98"/>
      <c r="GV264" s="98"/>
      <c r="GW264" s="98"/>
      <c r="GX264" s="98"/>
      <c r="GY264" s="98"/>
      <c r="GZ264" s="98"/>
      <c r="HA264" s="98"/>
      <c r="HB264" s="98"/>
      <c r="HC264" s="98"/>
      <c r="HD264" s="98"/>
      <c r="HE264" s="98"/>
      <c r="HF264" s="98"/>
      <c r="HG264" s="98"/>
      <c r="HH264" s="98"/>
      <c r="HI264" s="98"/>
      <c r="HJ264" s="98"/>
      <c r="HK264" s="98"/>
      <c r="HL264" s="98"/>
      <c r="HM264" s="98"/>
      <c r="HN264" s="98"/>
      <c r="HO264" s="98"/>
      <c r="HP264" s="98"/>
      <c r="HQ264" s="98"/>
      <c r="HR264" s="98"/>
      <c r="HS264" s="98"/>
      <c r="HT264" s="98"/>
      <c r="HU264" s="98"/>
      <c r="HV264" s="98"/>
      <c r="HW264" s="98"/>
      <c r="HX264" s="98"/>
      <c r="HY264" s="98"/>
      <c r="HZ264" s="98"/>
      <c r="IA264" s="98"/>
      <c r="IB264" s="98"/>
      <c r="IC264" s="98"/>
      <c r="ID264" s="98"/>
      <c r="IE264" s="98"/>
      <c r="IF264" s="98"/>
      <c r="IG264" s="98"/>
      <c r="IH264" s="98"/>
      <c r="II264" s="98"/>
      <c r="IJ264" s="98"/>
      <c r="IK264" s="98"/>
      <c r="IL264" s="98"/>
      <c r="IM264" s="98"/>
      <c r="IN264" s="98"/>
      <c r="IO264" s="98"/>
      <c r="IP264" s="98"/>
      <c r="IQ264" s="98"/>
      <c r="IR264" s="98"/>
      <c r="IS264" s="98"/>
      <c r="IT264" s="98"/>
      <c r="IU264" s="98"/>
      <c r="IV264" s="98"/>
    </row>
    <row r="265" spans="1:256" s="152" customFormat="1" ht="369.75" hidden="1">
      <c r="A265" s="490">
        <v>605</v>
      </c>
      <c r="B265" s="491" t="s">
        <v>183</v>
      </c>
      <c r="C265" s="112">
        <v>402000001</v>
      </c>
      <c r="D265" s="113" t="s">
        <v>79</v>
      </c>
      <c r="E265" s="114" t="s">
        <v>217</v>
      </c>
      <c r="F265" s="88"/>
      <c r="G265" s="88"/>
      <c r="H265" s="89">
        <v>6</v>
      </c>
      <c r="I265" s="88"/>
      <c r="J265" s="89">
        <v>22</v>
      </c>
      <c r="K265" s="89">
        <v>1</v>
      </c>
      <c r="L265" s="89"/>
      <c r="M265" s="89"/>
      <c r="N265" s="89"/>
      <c r="O265" s="89"/>
      <c r="P265" s="49" t="s">
        <v>218</v>
      </c>
      <c r="Q265" s="49" t="s">
        <v>219</v>
      </c>
      <c r="R265" s="89"/>
      <c r="S265" s="89"/>
      <c r="T265" s="89"/>
      <c r="U265" s="115"/>
      <c r="V265" s="103" t="s">
        <v>90</v>
      </c>
      <c r="W265" s="104"/>
      <c r="X265" s="89"/>
      <c r="Y265" s="89"/>
      <c r="Z265" s="89"/>
      <c r="AA265" s="89"/>
      <c r="AB265" s="49" t="s">
        <v>220</v>
      </c>
      <c r="AC265" s="116" t="s">
        <v>237</v>
      </c>
      <c r="AD265" s="117">
        <v>1</v>
      </c>
      <c r="AE265" s="117"/>
      <c r="AF265" s="117"/>
      <c r="AG265" s="117"/>
      <c r="AH265" s="117"/>
      <c r="AI265" s="117"/>
      <c r="AJ265" s="102" t="s">
        <v>238</v>
      </c>
      <c r="AK265" s="117"/>
      <c r="AL265" s="117"/>
      <c r="AM265" s="117"/>
      <c r="AN265" s="110" t="s">
        <v>239</v>
      </c>
      <c r="AO265" s="118" t="s">
        <v>99</v>
      </c>
      <c r="AP265" s="118">
        <v>13</v>
      </c>
      <c r="AQ265" s="118" t="s">
        <v>240</v>
      </c>
      <c r="AR265" s="175" t="s">
        <v>232</v>
      </c>
      <c r="AS265" s="118">
        <v>129</v>
      </c>
      <c r="AT265" s="119">
        <v>75019.81</v>
      </c>
      <c r="AU265" s="119">
        <v>75019.81</v>
      </c>
      <c r="AV265" s="119">
        <v>0</v>
      </c>
      <c r="AW265" s="119">
        <v>0</v>
      </c>
      <c r="AX265" s="119">
        <v>0</v>
      </c>
      <c r="AY265" s="119">
        <v>0</v>
      </c>
      <c r="AZ265" s="102" t="s">
        <v>241</v>
      </c>
      <c r="BA265" s="95"/>
      <c r="BB265" s="96"/>
      <c r="BC265" s="96"/>
      <c r="BD265" s="97"/>
      <c r="BE265" s="97"/>
      <c r="BF265" s="98"/>
      <c r="BG265" s="98"/>
      <c r="BH265" s="98"/>
      <c r="BI265" s="98"/>
      <c r="BJ265" s="98"/>
      <c r="BK265" s="98"/>
      <c r="BL265" s="98"/>
      <c r="BM265" s="98"/>
      <c r="BN265" s="98"/>
      <c r="BO265" s="98"/>
      <c r="BP265" s="98"/>
      <c r="BQ265" s="98"/>
      <c r="BR265" s="98"/>
      <c r="BS265" s="98"/>
      <c r="BT265" s="9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c r="EN265" s="98"/>
      <c r="EO265" s="98"/>
      <c r="EP265" s="98"/>
      <c r="EQ265" s="98"/>
      <c r="ER265" s="98"/>
      <c r="ES265" s="98"/>
      <c r="ET265" s="98"/>
      <c r="EU265" s="98"/>
      <c r="EV265" s="98"/>
      <c r="EW265" s="98"/>
      <c r="EX265" s="98"/>
      <c r="EY265" s="98"/>
      <c r="EZ265" s="98"/>
      <c r="FA265" s="98"/>
      <c r="FB265" s="98"/>
      <c r="FC265" s="98"/>
      <c r="FD265" s="98"/>
      <c r="FE265" s="98"/>
      <c r="FF265" s="98"/>
      <c r="FG265" s="98"/>
      <c r="FH265" s="98"/>
      <c r="FI265" s="98"/>
      <c r="FJ265" s="98"/>
      <c r="FK265" s="98"/>
      <c r="FL265" s="98"/>
      <c r="FM265" s="98"/>
      <c r="FN265" s="98"/>
      <c r="FO265" s="98"/>
      <c r="FP265" s="98"/>
      <c r="FQ265" s="98"/>
      <c r="FR265" s="98"/>
      <c r="FS265" s="98"/>
      <c r="FT265" s="98"/>
      <c r="FU265" s="98"/>
      <c r="FV265" s="98"/>
      <c r="FW265" s="98"/>
      <c r="FX265" s="98"/>
      <c r="FY265" s="98"/>
      <c r="FZ265" s="98"/>
      <c r="GA265" s="98"/>
      <c r="GB265" s="98"/>
      <c r="GC265" s="98"/>
      <c r="GD265" s="98"/>
      <c r="GE265" s="98"/>
      <c r="GF265" s="98"/>
      <c r="GG265" s="98"/>
      <c r="GH265" s="98"/>
      <c r="GI265" s="98"/>
      <c r="GJ265" s="98"/>
      <c r="GK265" s="98"/>
      <c r="GL265" s="98"/>
      <c r="GM265" s="98"/>
      <c r="GN265" s="98"/>
      <c r="GO265" s="98"/>
      <c r="GP265" s="98"/>
      <c r="GQ265" s="98"/>
      <c r="GR265" s="98"/>
      <c r="GS265" s="98"/>
      <c r="GT265" s="98"/>
      <c r="GU265" s="98"/>
      <c r="GV265" s="98"/>
      <c r="GW265" s="98"/>
      <c r="GX265" s="98"/>
      <c r="GY265" s="98"/>
      <c r="GZ265" s="98"/>
      <c r="HA265" s="98"/>
      <c r="HB265" s="98"/>
      <c r="HC265" s="98"/>
      <c r="HD265" s="98"/>
      <c r="HE265" s="98"/>
      <c r="HF265" s="98"/>
      <c r="HG265" s="98"/>
      <c r="HH265" s="98"/>
      <c r="HI265" s="98"/>
      <c r="HJ265" s="98"/>
      <c r="HK265" s="98"/>
      <c r="HL265" s="98"/>
      <c r="HM265" s="98"/>
      <c r="HN265" s="98"/>
      <c r="HO265" s="98"/>
      <c r="HP265" s="98"/>
      <c r="HQ265" s="98"/>
      <c r="HR265" s="98"/>
      <c r="HS265" s="98"/>
      <c r="HT265" s="98"/>
      <c r="HU265" s="98"/>
      <c r="HV265" s="98"/>
      <c r="HW265" s="98"/>
      <c r="HX265" s="98"/>
      <c r="HY265" s="98"/>
      <c r="HZ265" s="98"/>
      <c r="IA265" s="98"/>
      <c r="IB265" s="98"/>
      <c r="IC265" s="98"/>
      <c r="ID265" s="98"/>
      <c r="IE265" s="98"/>
      <c r="IF265" s="98"/>
      <c r="IG265" s="98"/>
      <c r="IH265" s="98"/>
      <c r="II265" s="98"/>
      <c r="IJ265" s="98"/>
      <c r="IK265" s="98"/>
      <c r="IL265" s="98"/>
      <c r="IM265" s="98"/>
      <c r="IN265" s="98"/>
      <c r="IO265" s="98"/>
      <c r="IP265" s="98"/>
      <c r="IQ265" s="98"/>
      <c r="IR265" s="98"/>
      <c r="IS265" s="98"/>
      <c r="IT265" s="98"/>
      <c r="IU265" s="98"/>
      <c r="IV265" s="98"/>
    </row>
    <row r="266" spans="1:256" s="152" customFormat="1" ht="178.5" hidden="1">
      <c r="A266" s="191">
        <v>605</v>
      </c>
      <c r="B266" s="45" t="s">
        <v>183</v>
      </c>
      <c r="C266" s="177">
        <v>402000001</v>
      </c>
      <c r="D266" s="50" t="s">
        <v>79</v>
      </c>
      <c r="E266" s="48" t="s">
        <v>217</v>
      </c>
      <c r="F266" s="88"/>
      <c r="G266" s="88"/>
      <c r="H266" s="89">
        <v>7</v>
      </c>
      <c r="I266" s="88"/>
      <c r="J266" s="89">
        <v>26</v>
      </c>
      <c r="K266" s="89"/>
      <c r="L266" s="89"/>
      <c r="M266" s="89"/>
      <c r="N266" s="89"/>
      <c r="O266" s="89"/>
      <c r="P266" s="49" t="s">
        <v>218</v>
      </c>
      <c r="Q266" s="49" t="s">
        <v>219</v>
      </c>
      <c r="R266" s="89"/>
      <c r="S266" s="89"/>
      <c r="T266" s="89"/>
      <c r="U266" s="115"/>
      <c r="V266" s="115">
        <v>13</v>
      </c>
      <c r="W266" s="103" t="s">
        <v>69</v>
      </c>
      <c r="X266" s="89"/>
      <c r="Y266" s="89"/>
      <c r="Z266" s="89"/>
      <c r="AA266" s="89"/>
      <c r="AB266" s="49" t="s">
        <v>220</v>
      </c>
      <c r="AC266" s="49" t="s">
        <v>172</v>
      </c>
      <c r="AD266" s="91"/>
      <c r="AE266" s="91"/>
      <c r="AF266" s="91"/>
      <c r="AG266" s="91"/>
      <c r="AH266" s="91"/>
      <c r="AI266" s="91"/>
      <c r="AJ266" s="91"/>
      <c r="AK266" s="91"/>
      <c r="AL266" s="91"/>
      <c r="AM266" s="49" t="s">
        <v>173</v>
      </c>
      <c r="AN266" s="49" t="s">
        <v>174</v>
      </c>
      <c r="AO266" s="92" t="s">
        <v>99</v>
      </c>
      <c r="AP266" s="92" t="s">
        <v>68</v>
      </c>
      <c r="AQ266" s="92" t="s">
        <v>242</v>
      </c>
      <c r="AR266" s="54" t="s">
        <v>243</v>
      </c>
      <c r="AS266" s="92" t="s">
        <v>113</v>
      </c>
      <c r="AT266" s="93">
        <v>224077.96</v>
      </c>
      <c r="AU266" s="93">
        <v>224077.96</v>
      </c>
      <c r="AV266" s="93">
        <v>35611.839999999997</v>
      </c>
      <c r="AW266" s="93">
        <v>0</v>
      </c>
      <c r="AX266" s="93">
        <v>0</v>
      </c>
      <c r="AY266" s="93">
        <v>0</v>
      </c>
      <c r="AZ266" s="120" t="s">
        <v>193</v>
      </c>
      <c r="BA266" s="95"/>
      <c r="BB266" s="96"/>
      <c r="BC266" s="96"/>
      <c r="BD266" s="97"/>
      <c r="BE266" s="97"/>
      <c r="BF266" s="98"/>
      <c r="BG266" s="98"/>
      <c r="BH266" s="98"/>
      <c r="BI266" s="98"/>
      <c r="BJ266" s="98"/>
      <c r="BK266" s="98"/>
      <c r="BL266" s="98"/>
      <c r="BM266" s="98"/>
      <c r="BN266" s="98"/>
      <c r="BO266" s="98"/>
      <c r="BP266" s="98"/>
      <c r="BQ266" s="98"/>
      <c r="BR266" s="98"/>
      <c r="BS266" s="98"/>
      <c r="BT266" s="9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c r="EN266" s="98"/>
      <c r="EO266" s="98"/>
      <c r="EP266" s="98"/>
      <c r="EQ266" s="98"/>
      <c r="ER266" s="98"/>
      <c r="ES266" s="98"/>
      <c r="ET266" s="98"/>
      <c r="EU266" s="98"/>
      <c r="EV266" s="98"/>
      <c r="EW266" s="98"/>
      <c r="EX266" s="98"/>
      <c r="EY266" s="98"/>
      <c r="EZ266" s="98"/>
      <c r="FA266" s="98"/>
      <c r="FB266" s="98"/>
      <c r="FC266" s="98"/>
      <c r="FD266" s="98"/>
      <c r="FE266" s="98"/>
      <c r="FF266" s="98"/>
      <c r="FG266" s="98"/>
      <c r="FH266" s="98"/>
      <c r="FI266" s="98"/>
      <c r="FJ266" s="98"/>
      <c r="FK266" s="98"/>
      <c r="FL266" s="98"/>
      <c r="FM266" s="98"/>
      <c r="FN266" s="98"/>
      <c r="FO266" s="98"/>
      <c r="FP266" s="98"/>
      <c r="FQ266" s="98"/>
      <c r="FR266" s="98"/>
      <c r="FS266" s="98"/>
      <c r="FT266" s="98"/>
      <c r="FU266" s="98"/>
      <c r="FV266" s="98"/>
      <c r="FW266" s="98"/>
      <c r="FX266" s="98"/>
      <c r="FY266" s="98"/>
      <c r="FZ266" s="98"/>
      <c r="GA266" s="98"/>
      <c r="GB266" s="98"/>
      <c r="GC266" s="98"/>
      <c r="GD266" s="98"/>
      <c r="GE266" s="98"/>
      <c r="GF266" s="98"/>
      <c r="GG266" s="98"/>
      <c r="GH266" s="98"/>
      <c r="GI266" s="98"/>
      <c r="GJ266" s="98"/>
      <c r="GK266" s="98"/>
      <c r="GL266" s="98"/>
      <c r="GM266" s="98"/>
      <c r="GN266" s="98"/>
      <c r="GO266" s="98"/>
      <c r="GP266" s="98"/>
      <c r="GQ266" s="98"/>
      <c r="GR266" s="98"/>
      <c r="GS266" s="98"/>
      <c r="GT266" s="98"/>
      <c r="GU266" s="98"/>
      <c r="GV266" s="98"/>
      <c r="GW266" s="98"/>
      <c r="GX266" s="98"/>
      <c r="GY266" s="98"/>
      <c r="GZ266" s="98"/>
      <c r="HA266" s="98"/>
      <c r="HB266" s="98"/>
      <c r="HC266" s="98"/>
      <c r="HD266" s="98"/>
      <c r="HE266" s="98"/>
      <c r="HF266" s="98"/>
      <c r="HG266" s="98"/>
      <c r="HH266" s="98"/>
      <c r="HI266" s="98"/>
      <c r="HJ266" s="98"/>
      <c r="HK266" s="98"/>
      <c r="HL266" s="98"/>
      <c r="HM266" s="98"/>
      <c r="HN266" s="98"/>
      <c r="HO266" s="98"/>
      <c r="HP266" s="98"/>
      <c r="HQ266" s="98"/>
      <c r="HR266" s="98"/>
      <c r="HS266" s="98"/>
      <c r="HT266" s="98"/>
      <c r="HU266" s="98"/>
      <c r="HV266" s="98"/>
      <c r="HW266" s="98"/>
      <c r="HX266" s="98"/>
      <c r="HY266" s="98"/>
      <c r="HZ266" s="98"/>
      <c r="IA266" s="98"/>
      <c r="IB266" s="98"/>
      <c r="IC266" s="98"/>
      <c r="ID266" s="98"/>
      <c r="IE266" s="98"/>
      <c r="IF266" s="98"/>
      <c r="IG266" s="98"/>
      <c r="IH266" s="98"/>
      <c r="II266" s="98"/>
      <c r="IJ266" s="98"/>
      <c r="IK266" s="98"/>
      <c r="IL266" s="98"/>
      <c r="IM266" s="98"/>
      <c r="IN266" s="98"/>
      <c r="IO266" s="98"/>
      <c r="IP266" s="98"/>
      <c r="IQ266" s="98"/>
      <c r="IR266" s="98"/>
      <c r="IS266" s="98"/>
      <c r="IT266" s="98"/>
      <c r="IU266" s="98"/>
      <c r="IV266" s="98"/>
    </row>
    <row r="267" spans="1:256" s="152" customFormat="1" ht="153" hidden="1">
      <c r="A267" s="191">
        <v>605</v>
      </c>
      <c r="B267" s="45" t="s">
        <v>183</v>
      </c>
      <c r="C267" s="177">
        <v>402000001</v>
      </c>
      <c r="D267" s="50" t="s">
        <v>79</v>
      </c>
      <c r="E267" s="48" t="s">
        <v>244</v>
      </c>
      <c r="F267" s="121"/>
      <c r="G267" s="121"/>
      <c r="H267" s="106">
        <v>3</v>
      </c>
      <c r="I267" s="121"/>
      <c r="J267" s="106">
        <v>17</v>
      </c>
      <c r="K267" s="106">
        <v>1</v>
      </c>
      <c r="L267" s="106">
        <v>3</v>
      </c>
      <c r="M267" s="89"/>
      <c r="N267" s="89"/>
      <c r="O267" s="89"/>
      <c r="P267" s="49" t="s">
        <v>186</v>
      </c>
      <c r="Q267" s="49" t="s">
        <v>245</v>
      </c>
      <c r="R267" s="106"/>
      <c r="S267" s="106"/>
      <c r="T267" s="106" t="s">
        <v>71</v>
      </c>
      <c r="U267" s="106"/>
      <c r="V267" s="106" t="s">
        <v>75</v>
      </c>
      <c r="W267" s="106" t="s">
        <v>73</v>
      </c>
      <c r="X267" s="106"/>
      <c r="Y267" s="106"/>
      <c r="Z267" s="106"/>
      <c r="AA267" s="106"/>
      <c r="AB267" s="49" t="s">
        <v>187</v>
      </c>
      <c r="AC267" s="90" t="s">
        <v>246</v>
      </c>
      <c r="AD267" s="91"/>
      <c r="AE267" s="91"/>
      <c r="AF267" s="91"/>
      <c r="AG267" s="91"/>
      <c r="AH267" s="91"/>
      <c r="AI267" s="91"/>
      <c r="AJ267" s="90"/>
      <c r="AK267" s="91"/>
      <c r="AL267" s="91"/>
      <c r="AM267" s="90" t="s">
        <v>247</v>
      </c>
      <c r="AN267" s="49" t="s">
        <v>248</v>
      </c>
      <c r="AO267" s="92" t="s">
        <v>99</v>
      </c>
      <c r="AP267" s="92" t="s">
        <v>68</v>
      </c>
      <c r="AQ267" s="92" t="s">
        <v>249</v>
      </c>
      <c r="AR267" s="54" t="s">
        <v>104</v>
      </c>
      <c r="AS267" s="173" t="s">
        <v>105</v>
      </c>
      <c r="AT267" s="122">
        <v>0</v>
      </c>
      <c r="AU267" s="122">
        <v>0</v>
      </c>
      <c r="AV267" s="122">
        <v>65000</v>
      </c>
      <c r="AW267" s="122">
        <v>0</v>
      </c>
      <c r="AX267" s="122">
        <v>0</v>
      </c>
      <c r="AY267" s="122">
        <v>0</v>
      </c>
      <c r="AZ267" s="120" t="s">
        <v>193</v>
      </c>
      <c r="BA267" s="95"/>
      <c r="BB267" s="96"/>
      <c r="BC267" s="96"/>
      <c r="BD267" s="97"/>
      <c r="BE267" s="97"/>
      <c r="BF267" s="98"/>
      <c r="BG267" s="98"/>
      <c r="BH267" s="98"/>
      <c r="BI267" s="98"/>
      <c r="BJ267" s="98"/>
      <c r="BK267" s="98"/>
      <c r="BL267" s="98"/>
      <c r="BM267" s="98"/>
      <c r="BN267" s="98"/>
      <c r="BO267" s="98"/>
      <c r="BP267" s="98"/>
      <c r="BQ267" s="98"/>
      <c r="BR267" s="98"/>
      <c r="BS267" s="98"/>
      <c r="BT267" s="9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c r="EN267" s="98"/>
      <c r="EO267" s="98"/>
      <c r="EP267" s="98"/>
      <c r="EQ267" s="98"/>
      <c r="ER267" s="98"/>
      <c r="ES267" s="98"/>
      <c r="ET267" s="98"/>
      <c r="EU267" s="98"/>
      <c r="EV267" s="98"/>
      <c r="EW267" s="98"/>
      <c r="EX267" s="98"/>
      <c r="EY267" s="98"/>
      <c r="EZ267" s="98"/>
      <c r="FA267" s="98"/>
      <c r="FB267" s="98"/>
      <c r="FC267" s="98"/>
      <c r="FD267" s="98"/>
      <c r="FE267" s="98"/>
      <c r="FF267" s="98"/>
      <c r="FG267" s="98"/>
      <c r="FH267" s="98"/>
      <c r="FI267" s="98"/>
      <c r="FJ267" s="98"/>
      <c r="FK267" s="98"/>
      <c r="FL267" s="98"/>
      <c r="FM267" s="98"/>
      <c r="FN267" s="98"/>
      <c r="FO267" s="98"/>
      <c r="FP267" s="98"/>
      <c r="FQ267" s="98"/>
      <c r="FR267" s="98"/>
      <c r="FS267" s="98"/>
      <c r="FT267" s="98"/>
      <c r="FU267" s="98"/>
      <c r="FV267" s="98"/>
      <c r="FW267" s="98"/>
      <c r="FX267" s="98"/>
      <c r="FY267" s="98"/>
      <c r="FZ267" s="98"/>
      <c r="GA267" s="98"/>
      <c r="GB267" s="98"/>
      <c r="GC267" s="98"/>
      <c r="GD267" s="98"/>
      <c r="GE267" s="98"/>
      <c r="GF267" s="98"/>
      <c r="GG267" s="98"/>
      <c r="GH267" s="98"/>
      <c r="GI267" s="98"/>
      <c r="GJ267" s="98"/>
      <c r="GK267" s="98"/>
      <c r="GL267" s="98"/>
      <c r="GM267" s="98"/>
      <c r="GN267" s="98"/>
      <c r="GO267" s="98"/>
      <c r="GP267" s="98"/>
      <c r="GQ267" s="98"/>
      <c r="GR267" s="98"/>
      <c r="GS267" s="98"/>
      <c r="GT267" s="98"/>
      <c r="GU267" s="98"/>
      <c r="GV267" s="98"/>
      <c r="GW267" s="98"/>
      <c r="GX267" s="98"/>
      <c r="GY267" s="98"/>
      <c r="GZ267" s="98"/>
      <c r="HA267" s="98"/>
      <c r="HB267" s="98"/>
      <c r="HC267" s="98"/>
      <c r="HD267" s="98"/>
      <c r="HE267" s="98"/>
      <c r="HF267" s="98"/>
      <c r="HG267" s="98"/>
      <c r="HH267" s="98"/>
      <c r="HI267" s="98"/>
      <c r="HJ267" s="98"/>
      <c r="HK267" s="98"/>
      <c r="HL267" s="98"/>
      <c r="HM267" s="98"/>
      <c r="HN267" s="98"/>
      <c r="HO267" s="98"/>
      <c r="HP267" s="98"/>
      <c r="HQ267" s="98"/>
      <c r="HR267" s="98"/>
      <c r="HS267" s="98"/>
      <c r="HT267" s="98"/>
      <c r="HU267" s="98"/>
      <c r="HV267" s="98"/>
      <c r="HW267" s="98"/>
      <c r="HX267" s="98"/>
      <c r="HY267" s="98"/>
      <c r="HZ267" s="98"/>
      <c r="IA267" s="98"/>
      <c r="IB267" s="98"/>
      <c r="IC267" s="98"/>
      <c r="ID267" s="98"/>
      <c r="IE267" s="98"/>
      <c r="IF267" s="98"/>
      <c r="IG267" s="98"/>
      <c r="IH267" s="98"/>
      <c r="II267" s="98"/>
      <c r="IJ267" s="98"/>
      <c r="IK267" s="98"/>
      <c r="IL267" s="98"/>
      <c r="IM267" s="98"/>
      <c r="IN267" s="98"/>
      <c r="IO267" s="98"/>
      <c r="IP267" s="98"/>
      <c r="IQ267" s="98"/>
      <c r="IR267" s="98"/>
      <c r="IS267" s="98"/>
      <c r="IT267" s="98"/>
      <c r="IU267" s="98"/>
      <c r="IV267" s="98"/>
    </row>
    <row r="268" spans="1:256" s="152" customFormat="1" ht="127.5" hidden="1">
      <c r="A268" s="709">
        <v>605</v>
      </c>
      <c r="B268" s="712" t="s">
        <v>183</v>
      </c>
      <c r="C268" s="782">
        <v>402000002</v>
      </c>
      <c r="D268" s="785" t="s">
        <v>91</v>
      </c>
      <c r="E268" s="107" t="s">
        <v>217</v>
      </c>
      <c r="F268" s="108"/>
      <c r="G268" s="108"/>
      <c r="H268" s="109">
        <v>6</v>
      </c>
      <c r="I268" s="108"/>
      <c r="J268" s="109">
        <v>22</v>
      </c>
      <c r="K268" s="109">
        <v>1</v>
      </c>
      <c r="L268" s="109"/>
      <c r="M268" s="109"/>
      <c r="N268" s="109"/>
      <c r="O268" s="109"/>
      <c r="P268" s="110" t="s">
        <v>218</v>
      </c>
      <c r="Q268" s="110" t="s">
        <v>219</v>
      </c>
      <c r="R268" s="109"/>
      <c r="S268" s="109"/>
      <c r="T268" s="109"/>
      <c r="U268" s="109"/>
      <c r="V268" s="111" t="s">
        <v>90</v>
      </c>
      <c r="W268" s="109"/>
      <c r="X268" s="109"/>
      <c r="Y268" s="109"/>
      <c r="Z268" s="109"/>
      <c r="AA268" s="109"/>
      <c r="AB268" s="110" t="s">
        <v>220</v>
      </c>
      <c r="AC268" s="105" t="s">
        <v>230</v>
      </c>
      <c r="AD268" s="91"/>
      <c r="AE268" s="91"/>
      <c r="AF268" s="91"/>
      <c r="AG268" s="91"/>
      <c r="AH268" s="91"/>
      <c r="AI268" s="91"/>
      <c r="AJ268" s="91">
        <v>1</v>
      </c>
      <c r="AK268" s="91"/>
      <c r="AL268" s="91"/>
      <c r="AM268" s="90"/>
      <c r="AN268" s="49" t="s">
        <v>231</v>
      </c>
      <c r="AO268" s="776" t="s">
        <v>99</v>
      </c>
      <c r="AP268" s="776">
        <v>13</v>
      </c>
      <c r="AQ268" s="776">
        <v>7410010020</v>
      </c>
      <c r="AR268" s="779" t="s">
        <v>232</v>
      </c>
      <c r="AS268" s="776">
        <v>121</v>
      </c>
      <c r="AT268" s="770">
        <v>21153641.949999999</v>
      </c>
      <c r="AU268" s="770">
        <v>21153641.949999999</v>
      </c>
      <c r="AV268" s="770">
        <v>24297170.25</v>
      </c>
      <c r="AW268" s="770">
        <v>24303279</v>
      </c>
      <c r="AX268" s="770">
        <v>24303279</v>
      </c>
      <c r="AY268" s="770">
        <v>24303279</v>
      </c>
      <c r="AZ268" s="773" t="s">
        <v>193</v>
      </c>
      <c r="BA268" s="95"/>
      <c r="BB268" s="96"/>
      <c r="BC268" s="96"/>
      <c r="BD268" s="97"/>
      <c r="BE268" s="97"/>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c r="EN268" s="98"/>
      <c r="EO268" s="98"/>
      <c r="EP268" s="98"/>
      <c r="EQ268" s="98"/>
      <c r="ER268" s="98"/>
      <c r="ES268" s="98"/>
      <c r="ET268" s="98"/>
      <c r="EU268" s="98"/>
      <c r="EV268" s="98"/>
      <c r="EW268" s="98"/>
      <c r="EX268" s="98"/>
      <c r="EY268" s="98"/>
      <c r="EZ268" s="98"/>
      <c r="FA268" s="98"/>
      <c r="FB268" s="98"/>
      <c r="FC268" s="98"/>
      <c r="FD268" s="98"/>
      <c r="FE268" s="98"/>
      <c r="FF268" s="98"/>
      <c r="FG268" s="98"/>
      <c r="FH268" s="98"/>
      <c r="FI268" s="98"/>
      <c r="FJ268" s="98"/>
      <c r="FK268" s="98"/>
      <c r="FL268" s="98"/>
      <c r="FM268" s="98"/>
      <c r="FN268" s="98"/>
      <c r="FO268" s="98"/>
      <c r="FP268" s="98"/>
      <c r="FQ268" s="98"/>
      <c r="FR268" s="98"/>
      <c r="FS268" s="98"/>
      <c r="FT268" s="98"/>
      <c r="FU268" s="98"/>
      <c r="FV268" s="98"/>
      <c r="FW268" s="98"/>
      <c r="FX268" s="98"/>
      <c r="FY268" s="98"/>
      <c r="FZ268" s="98"/>
      <c r="GA268" s="98"/>
      <c r="GB268" s="98"/>
      <c r="GC268" s="98"/>
      <c r="GD268" s="98"/>
      <c r="GE268" s="98"/>
      <c r="GF268" s="98"/>
      <c r="GG268" s="98"/>
      <c r="GH268" s="98"/>
      <c r="GI268" s="98"/>
      <c r="GJ268" s="98"/>
      <c r="GK268" s="98"/>
      <c r="GL268" s="98"/>
      <c r="GM268" s="98"/>
      <c r="GN268" s="98"/>
      <c r="GO268" s="98"/>
      <c r="GP268" s="98"/>
      <c r="GQ268" s="98"/>
      <c r="GR268" s="98"/>
      <c r="GS268" s="98"/>
      <c r="GT268" s="98"/>
      <c r="GU268" s="98"/>
      <c r="GV268" s="98"/>
      <c r="GW268" s="98"/>
      <c r="GX268" s="98"/>
      <c r="GY268" s="98"/>
      <c r="GZ268" s="98"/>
      <c r="HA268" s="98"/>
      <c r="HB268" s="98"/>
      <c r="HC268" s="98"/>
      <c r="HD268" s="98"/>
      <c r="HE268" s="98"/>
      <c r="HF268" s="98"/>
      <c r="HG268" s="98"/>
      <c r="HH268" s="98"/>
      <c r="HI268" s="98"/>
      <c r="HJ268" s="98"/>
      <c r="HK268" s="98"/>
      <c r="HL268" s="98"/>
      <c r="HM268" s="98"/>
      <c r="HN268" s="98"/>
      <c r="HO268" s="98"/>
      <c r="HP268" s="98"/>
      <c r="HQ268" s="98"/>
      <c r="HR268" s="98"/>
      <c r="HS268" s="98"/>
      <c r="HT268" s="98"/>
      <c r="HU268" s="98"/>
      <c r="HV268" s="98"/>
      <c r="HW268" s="98"/>
      <c r="HX268" s="98"/>
      <c r="HY268" s="98"/>
      <c r="HZ268" s="98"/>
      <c r="IA268" s="98"/>
      <c r="IB268" s="98"/>
      <c r="IC268" s="98"/>
      <c r="ID268" s="98"/>
      <c r="IE268" s="98"/>
      <c r="IF268" s="98"/>
      <c r="IG268" s="98"/>
      <c r="IH268" s="98"/>
      <c r="II268" s="98"/>
      <c r="IJ268" s="98"/>
      <c r="IK268" s="98"/>
      <c r="IL268" s="98"/>
      <c r="IM268" s="98"/>
      <c r="IN268" s="98"/>
      <c r="IO268" s="98"/>
      <c r="IP268" s="98"/>
      <c r="IQ268" s="98"/>
      <c r="IR268" s="98"/>
      <c r="IS268" s="98"/>
      <c r="IT268" s="98"/>
      <c r="IU268" s="98"/>
      <c r="IV268" s="98"/>
    </row>
    <row r="269" spans="1:256" s="152" customFormat="1" ht="102" hidden="1">
      <c r="A269" s="710"/>
      <c r="B269" s="713"/>
      <c r="C269" s="783"/>
      <c r="D269" s="786"/>
      <c r="E269" s="788" t="s">
        <v>185</v>
      </c>
      <c r="F269" s="768"/>
      <c r="G269" s="768"/>
      <c r="H269" s="764">
        <v>3</v>
      </c>
      <c r="I269" s="768"/>
      <c r="J269" s="764">
        <v>17</v>
      </c>
      <c r="K269" s="764">
        <v>1</v>
      </c>
      <c r="L269" s="764">
        <v>3</v>
      </c>
      <c r="M269" s="764"/>
      <c r="N269" s="764"/>
      <c r="O269" s="764"/>
      <c r="P269" s="766" t="s">
        <v>186</v>
      </c>
      <c r="Q269" s="766" t="s">
        <v>74</v>
      </c>
      <c r="R269" s="764"/>
      <c r="S269" s="764"/>
      <c r="T269" s="764">
        <v>3</v>
      </c>
      <c r="U269" s="764"/>
      <c r="V269" s="764">
        <v>9</v>
      </c>
      <c r="W269" s="764">
        <v>1</v>
      </c>
      <c r="X269" s="764"/>
      <c r="Y269" s="764"/>
      <c r="Z269" s="764"/>
      <c r="AA269" s="764"/>
      <c r="AB269" s="766" t="s">
        <v>187</v>
      </c>
      <c r="AC269" s="105" t="s">
        <v>233</v>
      </c>
      <c r="AD269" s="91"/>
      <c r="AE269" s="91"/>
      <c r="AF269" s="91"/>
      <c r="AG269" s="91"/>
      <c r="AH269" s="91"/>
      <c r="AI269" s="91"/>
      <c r="AJ269" s="91">
        <v>1.2</v>
      </c>
      <c r="AK269" s="91"/>
      <c r="AL269" s="91"/>
      <c r="AM269" s="91"/>
      <c r="AN269" s="49" t="s">
        <v>234</v>
      </c>
      <c r="AO269" s="777"/>
      <c r="AP269" s="777"/>
      <c r="AQ269" s="777"/>
      <c r="AR269" s="780"/>
      <c r="AS269" s="777"/>
      <c r="AT269" s="771"/>
      <c r="AU269" s="771"/>
      <c r="AV269" s="771"/>
      <c r="AW269" s="771"/>
      <c r="AX269" s="771"/>
      <c r="AY269" s="771"/>
      <c r="AZ269" s="774"/>
      <c r="BA269" s="95"/>
      <c r="BB269" s="96"/>
      <c r="BC269" s="96"/>
      <c r="BD269" s="97"/>
      <c r="BE269" s="97"/>
      <c r="BF269" s="98"/>
      <c r="BG269" s="98"/>
      <c r="BH269" s="98"/>
      <c r="BI269" s="98"/>
      <c r="BJ269" s="98"/>
      <c r="BK269" s="98"/>
      <c r="BL269" s="98"/>
      <c r="BM269" s="98"/>
      <c r="BN269" s="98"/>
      <c r="BO269" s="98"/>
      <c r="BP269" s="98"/>
      <c r="BQ269" s="98"/>
      <c r="BR269" s="98"/>
      <c r="BS269" s="98"/>
      <c r="BT269" s="98"/>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c r="EN269" s="98"/>
      <c r="EO269" s="98"/>
      <c r="EP269" s="98"/>
      <c r="EQ269" s="98"/>
      <c r="ER269" s="98"/>
      <c r="ES269" s="98"/>
      <c r="ET269" s="98"/>
      <c r="EU269" s="98"/>
      <c r="EV269" s="98"/>
      <c r="EW269" s="98"/>
      <c r="EX269" s="98"/>
      <c r="EY269" s="98"/>
      <c r="EZ269" s="98"/>
      <c r="FA269" s="98"/>
      <c r="FB269" s="98"/>
      <c r="FC269" s="98"/>
      <c r="FD269" s="98"/>
      <c r="FE269" s="98"/>
      <c r="FF269" s="98"/>
      <c r="FG269" s="98"/>
      <c r="FH269" s="98"/>
      <c r="FI269" s="98"/>
      <c r="FJ269" s="98"/>
      <c r="FK269" s="98"/>
      <c r="FL269" s="98"/>
      <c r="FM269" s="98"/>
      <c r="FN269" s="98"/>
      <c r="FO269" s="98"/>
      <c r="FP269" s="98"/>
      <c r="FQ269" s="98"/>
      <c r="FR269" s="98"/>
      <c r="FS269" s="98"/>
      <c r="FT269" s="98"/>
      <c r="FU269" s="98"/>
      <c r="FV269" s="98"/>
      <c r="FW269" s="98"/>
      <c r="FX269" s="98"/>
      <c r="FY269" s="98"/>
      <c r="FZ269" s="98"/>
      <c r="GA269" s="98"/>
      <c r="GB269" s="98"/>
      <c r="GC269" s="98"/>
      <c r="GD269" s="98"/>
      <c r="GE269" s="98"/>
      <c r="GF269" s="98"/>
      <c r="GG269" s="98"/>
      <c r="GH269" s="98"/>
      <c r="GI269" s="98"/>
      <c r="GJ269" s="98"/>
      <c r="GK269" s="98"/>
      <c r="GL269" s="98"/>
      <c r="GM269" s="98"/>
      <c r="GN269" s="98"/>
      <c r="GO269" s="98"/>
      <c r="GP269" s="98"/>
      <c r="GQ269" s="98"/>
      <c r="GR269" s="98"/>
      <c r="GS269" s="98"/>
      <c r="GT269" s="98"/>
      <c r="GU269" s="98"/>
      <c r="GV269" s="98"/>
      <c r="GW269" s="98"/>
      <c r="GX269" s="98"/>
      <c r="GY269" s="98"/>
      <c r="GZ269" s="98"/>
      <c r="HA269" s="98"/>
      <c r="HB269" s="98"/>
      <c r="HC269" s="98"/>
      <c r="HD269" s="98"/>
      <c r="HE269" s="98"/>
      <c r="HF269" s="98"/>
      <c r="HG269" s="98"/>
      <c r="HH269" s="98"/>
      <c r="HI269" s="98"/>
      <c r="HJ269" s="98"/>
      <c r="HK269" s="98"/>
      <c r="HL269" s="98"/>
      <c r="HM269" s="98"/>
      <c r="HN269" s="98"/>
      <c r="HO269" s="98"/>
      <c r="HP269" s="98"/>
      <c r="HQ269" s="98"/>
      <c r="HR269" s="98"/>
      <c r="HS269" s="98"/>
      <c r="HT269" s="98"/>
      <c r="HU269" s="98"/>
      <c r="HV269" s="98"/>
      <c r="HW269" s="98"/>
      <c r="HX269" s="98"/>
      <c r="HY269" s="98"/>
      <c r="HZ269" s="98"/>
      <c r="IA269" s="98"/>
      <c r="IB269" s="98"/>
      <c r="IC269" s="98"/>
      <c r="ID269" s="98"/>
      <c r="IE269" s="98"/>
      <c r="IF269" s="98"/>
      <c r="IG269" s="98"/>
      <c r="IH269" s="98"/>
      <c r="II269" s="98"/>
      <c r="IJ269" s="98"/>
      <c r="IK269" s="98"/>
      <c r="IL269" s="98"/>
      <c r="IM269" s="98"/>
      <c r="IN269" s="98"/>
      <c r="IO269" s="98"/>
      <c r="IP269" s="98"/>
      <c r="IQ269" s="98"/>
      <c r="IR269" s="98"/>
      <c r="IS269" s="98"/>
      <c r="IT269" s="98"/>
      <c r="IU269" s="98"/>
      <c r="IV269" s="98"/>
    </row>
    <row r="270" spans="1:256" s="152" customFormat="1" ht="114.75" hidden="1">
      <c r="A270" s="711"/>
      <c r="B270" s="714"/>
      <c r="C270" s="784"/>
      <c r="D270" s="787"/>
      <c r="E270" s="789"/>
      <c r="F270" s="769"/>
      <c r="G270" s="769"/>
      <c r="H270" s="765"/>
      <c r="I270" s="769"/>
      <c r="J270" s="765"/>
      <c r="K270" s="765"/>
      <c r="L270" s="765"/>
      <c r="M270" s="765"/>
      <c r="N270" s="765"/>
      <c r="O270" s="765"/>
      <c r="P270" s="767"/>
      <c r="Q270" s="767"/>
      <c r="R270" s="765"/>
      <c r="S270" s="765"/>
      <c r="T270" s="765"/>
      <c r="U270" s="765"/>
      <c r="V270" s="765"/>
      <c r="W270" s="765"/>
      <c r="X270" s="765"/>
      <c r="Y270" s="765"/>
      <c r="Z270" s="765"/>
      <c r="AA270" s="765"/>
      <c r="AB270" s="767"/>
      <c r="AC270" s="105" t="s">
        <v>235</v>
      </c>
      <c r="AD270" s="91"/>
      <c r="AE270" s="91"/>
      <c r="AF270" s="91"/>
      <c r="AG270" s="91"/>
      <c r="AH270" s="91"/>
      <c r="AI270" s="91"/>
      <c r="AJ270" s="91">
        <v>1</v>
      </c>
      <c r="AK270" s="91"/>
      <c r="AL270" s="91"/>
      <c r="AM270" s="91"/>
      <c r="AN270" s="49" t="s">
        <v>236</v>
      </c>
      <c r="AO270" s="778"/>
      <c r="AP270" s="778"/>
      <c r="AQ270" s="778"/>
      <c r="AR270" s="781"/>
      <c r="AS270" s="778"/>
      <c r="AT270" s="772"/>
      <c r="AU270" s="772"/>
      <c r="AV270" s="772"/>
      <c r="AW270" s="772"/>
      <c r="AX270" s="772"/>
      <c r="AY270" s="772"/>
      <c r="AZ270" s="775"/>
      <c r="BA270" s="95"/>
      <c r="BB270" s="96"/>
      <c r="BC270" s="96"/>
      <c r="BD270" s="97"/>
      <c r="BE270" s="97"/>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c r="EN270" s="98"/>
      <c r="EO270" s="98"/>
      <c r="EP270" s="98"/>
      <c r="EQ270" s="98"/>
      <c r="ER270" s="98"/>
      <c r="ES270" s="98"/>
      <c r="ET270" s="98"/>
      <c r="EU270" s="98"/>
      <c r="EV270" s="98"/>
      <c r="EW270" s="98"/>
      <c r="EX270" s="98"/>
      <c r="EY270" s="98"/>
      <c r="EZ270" s="98"/>
      <c r="FA270" s="98"/>
      <c r="FB270" s="98"/>
      <c r="FC270" s="98"/>
      <c r="FD270" s="98"/>
      <c r="FE270" s="98"/>
      <c r="FF270" s="98"/>
      <c r="FG270" s="98"/>
      <c r="FH270" s="98"/>
      <c r="FI270" s="98"/>
      <c r="FJ270" s="98"/>
      <c r="FK270" s="98"/>
      <c r="FL270" s="98"/>
      <c r="FM270" s="98"/>
      <c r="FN270" s="98"/>
      <c r="FO270" s="98"/>
      <c r="FP270" s="98"/>
      <c r="FQ270" s="98"/>
      <c r="FR270" s="98"/>
      <c r="FS270" s="98"/>
      <c r="FT270" s="98"/>
      <c r="FU270" s="98"/>
      <c r="FV270" s="98"/>
      <c r="FW270" s="98"/>
      <c r="FX270" s="98"/>
      <c r="FY270" s="98"/>
      <c r="FZ270" s="98"/>
      <c r="GA270" s="98"/>
      <c r="GB270" s="98"/>
      <c r="GC270" s="98"/>
      <c r="GD270" s="98"/>
      <c r="GE270" s="98"/>
      <c r="GF270" s="98"/>
      <c r="GG270" s="98"/>
      <c r="GH270" s="98"/>
      <c r="GI270" s="98"/>
      <c r="GJ270" s="98"/>
      <c r="GK270" s="98"/>
      <c r="GL270" s="98"/>
      <c r="GM270" s="98"/>
      <c r="GN270" s="98"/>
      <c r="GO270" s="98"/>
      <c r="GP270" s="98"/>
      <c r="GQ270" s="98"/>
      <c r="GR270" s="98"/>
      <c r="GS270" s="98"/>
      <c r="GT270" s="98"/>
      <c r="GU270" s="98"/>
      <c r="GV270" s="98"/>
      <c r="GW270" s="98"/>
      <c r="GX270" s="98"/>
      <c r="GY270" s="98"/>
      <c r="GZ270" s="98"/>
      <c r="HA270" s="98"/>
      <c r="HB270" s="98"/>
      <c r="HC270" s="98"/>
      <c r="HD270" s="98"/>
      <c r="HE270" s="98"/>
      <c r="HF270" s="98"/>
      <c r="HG270" s="98"/>
      <c r="HH270" s="98"/>
      <c r="HI270" s="98"/>
      <c r="HJ270" s="98"/>
      <c r="HK270" s="98"/>
      <c r="HL270" s="98"/>
      <c r="HM270" s="98"/>
      <c r="HN270" s="98"/>
      <c r="HO270" s="98"/>
      <c r="HP270" s="98"/>
      <c r="HQ270" s="98"/>
      <c r="HR270" s="98"/>
      <c r="HS270" s="98"/>
      <c r="HT270" s="98"/>
      <c r="HU270" s="98"/>
      <c r="HV270" s="98"/>
      <c r="HW270" s="98"/>
      <c r="HX270" s="98"/>
      <c r="HY270" s="98"/>
      <c r="HZ270" s="98"/>
      <c r="IA270" s="98"/>
      <c r="IB270" s="98"/>
      <c r="IC270" s="98"/>
      <c r="ID270" s="98"/>
      <c r="IE270" s="98"/>
      <c r="IF270" s="98"/>
      <c r="IG270" s="98"/>
      <c r="IH270" s="98"/>
      <c r="II270" s="98"/>
      <c r="IJ270" s="98"/>
      <c r="IK270" s="98"/>
      <c r="IL270" s="98"/>
      <c r="IM270" s="98"/>
      <c r="IN270" s="98"/>
      <c r="IO270" s="98"/>
      <c r="IP270" s="98"/>
      <c r="IQ270" s="98"/>
      <c r="IR270" s="98"/>
      <c r="IS270" s="98"/>
      <c r="IT270" s="98"/>
      <c r="IU270" s="98"/>
      <c r="IV270" s="98"/>
    </row>
    <row r="271" spans="1:256" s="152" customFormat="1" ht="369.75" hidden="1">
      <c r="A271" s="490">
        <v>605</v>
      </c>
      <c r="B271" s="491" t="s">
        <v>183</v>
      </c>
      <c r="C271" s="112">
        <v>402000002</v>
      </c>
      <c r="D271" s="123" t="s">
        <v>91</v>
      </c>
      <c r="E271" s="48" t="s">
        <v>217</v>
      </c>
      <c r="F271" s="88"/>
      <c r="G271" s="88"/>
      <c r="H271" s="89">
        <v>6</v>
      </c>
      <c r="I271" s="88"/>
      <c r="J271" s="89">
        <v>22</v>
      </c>
      <c r="K271" s="89">
        <v>1</v>
      </c>
      <c r="L271" s="89"/>
      <c r="M271" s="89"/>
      <c r="N271" s="89"/>
      <c r="O271" s="89"/>
      <c r="P271" s="49" t="s">
        <v>218</v>
      </c>
      <c r="Q271" s="49" t="s">
        <v>219</v>
      </c>
      <c r="R271" s="89"/>
      <c r="S271" s="89"/>
      <c r="T271" s="89"/>
      <c r="U271" s="89"/>
      <c r="V271" s="106" t="s">
        <v>90</v>
      </c>
      <c r="W271" s="89"/>
      <c r="X271" s="89"/>
      <c r="Y271" s="89"/>
      <c r="Z271" s="89"/>
      <c r="AA271" s="89"/>
      <c r="AB271" s="49" t="s">
        <v>220</v>
      </c>
      <c r="AC271" s="116" t="s">
        <v>237</v>
      </c>
      <c r="AD271" s="117">
        <v>1</v>
      </c>
      <c r="AE271" s="117"/>
      <c r="AF271" s="117"/>
      <c r="AG271" s="117"/>
      <c r="AH271" s="117"/>
      <c r="AI271" s="117"/>
      <c r="AJ271" s="102" t="s">
        <v>238</v>
      </c>
      <c r="AK271" s="117"/>
      <c r="AL271" s="117"/>
      <c r="AM271" s="117"/>
      <c r="AN271" s="110" t="s">
        <v>239</v>
      </c>
      <c r="AO271" s="118" t="s">
        <v>99</v>
      </c>
      <c r="AP271" s="118">
        <v>13</v>
      </c>
      <c r="AQ271" s="118" t="s">
        <v>240</v>
      </c>
      <c r="AR271" s="124" t="s">
        <v>232</v>
      </c>
      <c r="AS271" s="118">
        <v>121</v>
      </c>
      <c r="AT271" s="119">
        <v>248411.19</v>
      </c>
      <c r="AU271" s="119">
        <v>248411.19</v>
      </c>
      <c r="AV271" s="119">
        <v>0</v>
      </c>
      <c r="AW271" s="119">
        <v>0</v>
      </c>
      <c r="AX271" s="119">
        <v>0</v>
      </c>
      <c r="AY271" s="119">
        <v>0</v>
      </c>
      <c r="AZ271" s="102" t="s">
        <v>241</v>
      </c>
      <c r="BA271" s="95"/>
      <c r="BB271" s="96"/>
      <c r="BC271" s="96"/>
      <c r="BD271" s="97"/>
      <c r="BE271" s="97"/>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c r="EN271" s="98"/>
      <c r="EO271" s="98"/>
      <c r="EP271" s="98"/>
      <c r="EQ271" s="98"/>
      <c r="ER271" s="98"/>
      <c r="ES271" s="98"/>
      <c r="ET271" s="98"/>
      <c r="EU271" s="98"/>
      <c r="EV271" s="98"/>
      <c r="EW271" s="98"/>
      <c r="EX271" s="98"/>
      <c r="EY271" s="98"/>
      <c r="EZ271" s="98"/>
      <c r="FA271" s="98"/>
      <c r="FB271" s="98"/>
      <c r="FC271" s="98"/>
      <c r="FD271" s="98"/>
      <c r="FE271" s="98"/>
      <c r="FF271" s="98"/>
      <c r="FG271" s="98"/>
      <c r="FH271" s="98"/>
      <c r="FI271" s="98"/>
      <c r="FJ271" s="98"/>
      <c r="FK271" s="98"/>
      <c r="FL271" s="98"/>
      <c r="FM271" s="98"/>
      <c r="FN271" s="98"/>
      <c r="FO271" s="98"/>
      <c r="FP271" s="98"/>
      <c r="FQ271" s="98"/>
      <c r="FR271" s="98"/>
      <c r="FS271" s="98"/>
      <c r="FT271" s="98"/>
      <c r="FU271" s="98"/>
      <c r="FV271" s="98"/>
      <c r="FW271" s="98"/>
      <c r="FX271" s="98"/>
      <c r="FY271" s="98"/>
      <c r="FZ271" s="98"/>
      <c r="GA271" s="98"/>
      <c r="GB271" s="98"/>
      <c r="GC271" s="98"/>
      <c r="GD271" s="98"/>
      <c r="GE271" s="98"/>
      <c r="GF271" s="98"/>
      <c r="GG271" s="98"/>
      <c r="GH271" s="98"/>
      <c r="GI271" s="98"/>
      <c r="GJ271" s="98"/>
      <c r="GK271" s="98"/>
      <c r="GL271" s="98"/>
      <c r="GM271" s="98"/>
      <c r="GN271" s="98"/>
      <c r="GO271" s="98"/>
      <c r="GP271" s="98"/>
      <c r="GQ271" s="98"/>
      <c r="GR271" s="98"/>
      <c r="GS271" s="98"/>
      <c r="GT271" s="98"/>
      <c r="GU271" s="98"/>
      <c r="GV271" s="98"/>
      <c r="GW271" s="98"/>
      <c r="GX271" s="98"/>
      <c r="GY271" s="98"/>
      <c r="GZ271" s="98"/>
      <c r="HA271" s="98"/>
      <c r="HB271" s="98"/>
      <c r="HC271" s="98"/>
      <c r="HD271" s="98"/>
      <c r="HE271" s="98"/>
      <c r="HF271" s="98"/>
      <c r="HG271" s="98"/>
      <c r="HH271" s="98"/>
      <c r="HI271" s="98"/>
      <c r="HJ271" s="98"/>
      <c r="HK271" s="98"/>
      <c r="HL271" s="98"/>
      <c r="HM271" s="98"/>
      <c r="HN271" s="98"/>
      <c r="HO271" s="98"/>
      <c r="HP271" s="98"/>
      <c r="HQ271" s="98"/>
      <c r="HR271" s="98"/>
      <c r="HS271" s="98"/>
      <c r="HT271" s="98"/>
      <c r="HU271" s="98"/>
      <c r="HV271" s="98"/>
      <c r="HW271" s="98"/>
      <c r="HX271" s="98"/>
      <c r="HY271" s="98"/>
      <c r="HZ271" s="98"/>
      <c r="IA271" s="98"/>
      <c r="IB271" s="98"/>
      <c r="IC271" s="98"/>
      <c r="ID271" s="98"/>
      <c r="IE271" s="98"/>
      <c r="IF271" s="98"/>
      <c r="IG271" s="98"/>
      <c r="IH271" s="98"/>
      <c r="II271" s="98"/>
      <c r="IJ271" s="98"/>
      <c r="IK271" s="98"/>
      <c r="IL271" s="98"/>
      <c r="IM271" s="98"/>
      <c r="IN271" s="98"/>
      <c r="IO271" s="98"/>
      <c r="IP271" s="98"/>
      <c r="IQ271" s="98"/>
      <c r="IR271" s="98"/>
      <c r="IS271" s="98"/>
      <c r="IT271" s="98"/>
      <c r="IU271" s="98"/>
      <c r="IV271" s="98"/>
    </row>
    <row r="272" spans="1:256" s="152" customFormat="1" ht="153" hidden="1">
      <c r="A272" s="191">
        <v>605</v>
      </c>
      <c r="B272" s="45" t="s">
        <v>183</v>
      </c>
      <c r="C272" s="177">
        <v>402000001</v>
      </c>
      <c r="D272" s="50" t="s">
        <v>79</v>
      </c>
      <c r="E272" s="48" t="s">
        <v>217</v>
      </c>
      <c r="F272" s="88"/>
      <c r="G272" s="88"/>
      <c r="H272" s="89">
        <v>7</v>
      </c>
      <c r="I272" s="88"/>
      <c r="J272" s="89">
        <v>26</v>
      </c>
      <c r="K272" s="89"/>
      <c r="L272" s="89"/>
      <c r="M272" s="89"/>
      <c r="N272" s="89"/>
      <c r="O272" s="89"/>
      <c r="P272" s="49" t="s">
        <v>218</v>
      </c>
      <c r="Q272" s="49" t="s">
        <v>219</v>
      </c>
      <c r="R272" s="89"/>
      <c r="S272" s="89"/>
      <c r="T272" s="89"/>
      <c r="U272" s="115"/>
      <c r="V272" s="115">
        <v>13</v>
      </c>
      <c r="W272" s="103" t="s">
        <v>69</v>
      </c>
      <c r="X272" s="89"/>
      <c r="Y272" s="89"/>
      <c r="Z272" s="89"/>
      <c r="AA272" s="89"/>
      <c r="AB272" s="49" t="s">
        <v>220</v>
      </c>
      <c r="AC272" s="105" t="s">
        <v>230</v>
      </c>
      <c r="AD272" s="91"/>
      <c r="AE272" s="91"/>
      <c r="AF272" s="91"/>
      <c r="AG272" s="91"/>
      <c r="AH272" s="91"/>
      <c r="AI272" s="91"/>
      <c r="AJ272" s="91"/>
      <c r="AK272" s="91"/>
      <c r="AL272" s="91"/>
      <c r="AM272" s="90" t="s">
        <v>250</v>
      </c>
      <c r="AN272" s="49" t="s">
        <v>231</v>
      </c>
      <c r="AO272" s="92" t="s">
        <v>99</v>
      </c>
      <c r="AP272" s="92" t="s">
        <v>68</v>
      </c>
      <c r="AQ272" s="92" t="s">
        <v>242</v>
      </c>
      <c r="AR272" s="54" t="s">
        <v>243</v>
      </c>
      <c r="AS272" s="92" t="s">
        <v>115</v>
      </c>
      <c r="AT272" s="93">
        <v>741980</v>
      </c>
      <c r="AU272" s="93">
        <v>741980</v>
      </c>
      <c r="AV272" s="93">
        <v>117920</v>
      </c>
      <c r="AW272" s="93">
        <v>0</v>
      </c>
      <c r="AX272" s="93">
        <v>0</v>
      </c>
      <c r="AY272" s="93">
        <v>0</v>
      </c>
      <c r="AZ272" s="120" t="s">
        <v>193</v>
      </c>
      <c r="BA272" s="95"/>
      <c r="BB272" s="96"/>
      <c r="BC272" s="96"/>
      <c r="BD272" s="97"/>
      <c r="BE272" s="97"/>
      <c r="BF272" s="98"/>
      <c r="BG272" s="98"/>
      <c r="BH272" s="98"/>
      <c r="BI272" s="98"/>
      <c r="BJ272" s="98"/>
      <c r="BK272" s="98"/>
      <c r="BL272" s="98"/>
      <c r="BM272" s="98"/>
      <c r="BN272" s="98"/>
      <c r="BO272" s="98"/>
      <c r="BP272" s="98"/>
      <c r="BQ272" s="98"/>
      <c r="BR272" s="98"/>
      <c r="BS272" s="98"/>
      <c r="BT272" s="98"/>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c r="EN272" s="98"/>
      <c r="EO272" s="98"/>
      <c r="EP272" s="98"/>
      <c r="EQ272" s="98"/>
      <c r="ER272" s="98"/>
      <c r="ES272" s="98"/>
      <c r="ET272" s="98"/>
      <c r="EU272" s="98"/>
      <c r="EV272" s="98"/>
      <c r="EW272" s="98"/>
      <c r="EX272" s="98"/>
      <c r="EY272" s="98"/>
      <c r="EZ272" s="98"/>
      <c r="FA272" s="98"/>
      <c r="FB272" s="98"/>
      <c r="FC272" s="98"/>
      <c r="FD272" s="98"/>
      <c r="FE272" s="98"/>
      <c r="FF272" s="98"/>
      <c r="FG272" s="98"/>
      <c r="FH272" s="98"/>
      <c r="FI272" s="98"/>
      <c r="FJ272" s="98"/>
      <c r="FK272" s="98"/>
      <c r="FL272" s="98"/>
      <c r="FM272" s="98"/>
      <c r="FN272" s="98"/>
      <c r="FO272" s="98"/>
      <c r="FP272" s="98"/>
      <c r="FQ272" s="98"/>
      <c r="FR272" s="98"/>
      <c r="FS272" s="98"/>
      <c r="FT272" s="98"/>
      <c r="FU272" s="98"/>
      <c r="FV272" s="98"/>
      <c r="FW272" s="98"/>
      <c r="FX272" s="98"/>
      <c r="FY272" s="98"/>
      <c r="FZ272" s="98"/>
      <c r="GA272" s="98"/>
      <c r="GB272" s="98"/>
      <c r="GC272" s="98"/>
      <c r="GD272" s="98"/>
      <c r="GE272" s="98"/>
      <c r="GF272" s="98"/>
      <c r="GG272" s="98"/>
      <c r="GH272" s="98"/>
      <c r="GI272" s="98"/>
      <c r="GJ272" s="98"/>
      <c r="GK272" s="98"/>
      <c r="GL272" s="98"/>
      <c r="GM272" s="98"/>
      <c r="GN272" s="98"/>
      <c r="GO272" s="98"/>
      <c r="GP272" s="98"/>
      <c r="GQ272" s="98"/>
      <c r="GR272" s="98"/>
      <c r="GS272" s="98"/>
      <c r="GT272" s="98"/>
      <c r="GU272" s="98"/>
      <c r="GV272" s="98"/>
      <c r="GW272" s="98"/>
      <c r="GX272" s="98"/>
      <c r="GY272" s="98"/>
      <c r="GZ272" s="98"/>
      <c r="HA272" s="98"/>
      <c r="HB272" s="98"/>
      <c r="HC272" s="98"/>
      <c r="HD272" s="98"/>
      <c r="HE272" s="98"/>
      <c r="HF272" s="98"/>
      <c r="HG272" s="98"/>
      <c r="HH272" s="98"/>
      <c r="HI272" s="98"/>
      <c r="HJ272" s="98"/>
      <c r="HK272" s="98"/>
      <c r="HL272" s="98"/>
      <c r="HM272" s="98"/>
      <c r="HN272" s="98"/>
      <c r="HO272" s="98"/>
      <c r="HP272" s="98"/>
      <c r="HQ272" s="98"/>
      <c r="HR272" s="98"/>
      <c r="HS272" s="98"/>
      <c r="HT272" s="98"/>
      <c r="HU272" s="98"/>
      <c r="HV272" s="98"/>
      <c r="HW272" s="98"/>
      <c r="HX272" s="98"/>
      <c r="HY272" s="98"/>
      <c r="HZ272" s="98"/>
      <c r="IA272" s="98"/>
      <c r="IB272" s="98"/>
      <c r="IC272" s="98"/>
      <c r="ID272" s="98"/>
      <c r="IE272" s="98"/>
      <c r="IF272" s="98"/>
      <c r="IG272" s="98"/>
      <c r="IH272" s="98"/>
      <c r="II272" s="98"/>
      <c r="IJ272" s="98"/>
      <c r="IK272" s="98"/>
      <c r="IL272" s="98"/>
      <c r="IM272" s="98"/>
      <c r="IN272" s="98"/>
      <c r="IO272" s="98"/>
      <c r="IP272" s="98"/>
      <c r="IQ272" s="98"/>
      <c r="IR272" s="98"/>
      <c r="IS272" s="98"/>
      <c r="IT272" s="98"/>
      <c r="IU272" s="98"/>
      <c r="IV272" s="98"/>
    </row>
    <row r="273" spans="1:16380" s="152" customFormat="1" ht="165.75" hidden="1">
      <c r="A273" s="191">
        <v>605</v>
      </c>
      <c r="B273" s="45" t="s">
        <v>183</v>
      </c>
      <c r="C273" s="177">
        <v>403010014</v>
      </c>
      <c r="D273" s="47" t="s">
        <v>251</v>
      </c>
      <c r="E273" s="48" t="s">
        <v>185</v>
      </c>
      <c r="F273" s="88"/>
      <c r="G273" s="88"/>
      <c r="H273" s="89">
        <v>3</v>
      </c>
      <c r="I273" s="88"/>
      <c r="J273" s="89">
        <v>16</v>
      </c>
      <c r="K273" s="89">
        <v>1</v>
      </c>
      <c r="L273" s="89">
        <v>9</v>
      </c>
      <c r="M273" s="89"/>
      <c r="N273" s="89"/>
      <c r="O273" s="89"/>
      <c r="P273" s="49" t="s">
        <v>186</v>
      </c>
      <c r="Q273" s="49" t="s">
        <v>74</v>
      </c>
      <c r="R273" s="89"/>
      <c r="S273" s="89"/>
      <c r="T273" s="89">
        <v>3</v>
      </c>
      <c r="U273" s="89"/>
      <c r="V273" s="89">
        <v>9</v>
      </c>
      <c r="W273" s="89">
        <v>1</v>
      </c>
      <c r="X273" s="89"/>
      <c r="Y273" s="89"/>
      <c r="Z273" s="89"/>
      <c r="AA273" s="89"/>
      <c r="AB273" s="49" t="s">
        <v>187</v>
      </c>
      <c r="AC273" s="90" t="s">
        <v>205</v>
      </c>
      <c r="AD273" s="91"/>
      <c r="AE273" s="91"/>
      <c r="AF273" s="91"/>
      <c r="AG273" s="91"/>
      <c r="AH273" s="91"/>
      <c r="AI273" s="91"/>
      <c r="AJ273" s="91"/>
      <c r="AK273" s="91"/>
      <c r="AL273" s="91"/>
      <c r="AM273" s="91" t="s">
        <v>252</v>
      </c>
      <c r="AN273" s="49" t="s">
        <v>207</v>
      </c>
      <c r="AO273" s="92" t="s">
        <v>99</v>
      </c>
      <c r="AP273" s="92">
        <v>13</v>
      </c>
      <c r="AQ273" s="92">
        <v>1530120660</v>
      </c>
      <c r="AR273" s="54" t="s">
        <v>253</v>
      </c>
      <c r="AS273" s="92">
        <v>244</v>
      </c>
      <c r="AT273" s="93">
        <v>7650</v>
      </c>
      <c r="AU273" s="93">
        <v>7650</v>
      </c>
      <c r="AV273" s="93">
        <v>0</v>
      </c>
      <c r="AW273" s="93">
        <v>7650</v>
      </c>
      <c r="AX273" s="93">
        <v>7650</v>
      </c>
      <c r="AY273" s="93">
        <v>7650</v>
      </c>
      <c r="AZ273" s="120" t="s">
        <v>193</v>
      </c>
      <c r="BA273" s="95"/>
      <c r="BB273" s="96"/>
      <c r="BC273" s="96"/>
      <c r="BD273" s="97"/>
      <c r="BE273" s="97"/>
      <c r="BF273" s="98"/>
      <c r="BG273" s="98"/>
      <c r="BH273" s="98"/>
      <c r="BI273" s="98"/>
      <c r="BJ273" s="98"/>
      <c r="BK273" s="98"/>
      <c r="BL273" s="98"/>
      <c r="BM273" s="98"/>
      <c r="BN273" s="98"/>
      <c r="BO273" s="98"/>
      <c r="BP273" s="98"/>
      <c r="BQ273" s="98"/>
      <c r="BR273" s="98"/>
      <c r="BS273" s="98"/>
      <c r="BT273" s="98"/>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c r="EN273" s="98"/>
      <c r="EO273" s="98"/>
      <c r="EP273" s="98"/>
      <c r="EQ273" s="98"/>
      <c r="ER273" s="98"/>
      <c r="ES273" s="98"/>
      <c r="ET273" s="98"/>
      <c r="EU273" s="98"/>
      <c r="EV273" s="98"/>
      <c r="EW273" s="98"/>
      <c r="EX273" s="98"/>
      <c r="EY273" s="98"/>
      <c r="EZ273" s="98"/>
      <c r="FA273" s="98"/>
      <c r="FB273" s="98"/>
      <c r="FC273" s="98"/>
      <c r="FD273" s="98"/>
      <c r="FE273" s="98"/>
      <c r="FF273" s="98"/>
      <c r="FG273" s="98"/>
      <c r="FH273" s="98"/>
      <c r="FI273" s="98"/>
      <c r="FJ273" s="98"/>
      <c r="FK273" s="98"/>
      <c r="FL273" s="98"/>
      <c r="FM273" s="98"/>
      <c r="FN273" s="98"/>
      <c r="FO273" s="98"/>
      <c r="FP273" s="98"/>
      <c r="FQ273" s="98"/>
      <c r="FR273" s="98"/>
      <c r="FS273" s="98"/>
      <c r="FT273" s="98"/>
      <c r="FU273" s="98"/>
      <c r="FV273" s="98"/>
      <c r="FW273" s="98"/>
      <c r="FX273" s="98"/>
      <c r="FY273" s="98"/>
      <c r="FZ273" s="98"/>
      <c r="GA273" s="98"/>
      <c r="GB273" s="98"/>
      <c r="GC273" s="98"/>
      <c r="GD273" s="98"/>
      <c r="GE273" s="98"/>
      <c r="GF273" s="98"/>
      <c r="GG273" s="98"/>
      <c r="GH273" s="98"/>
      <c r="GI273" s="98"/>
      <c r="GJ273" s="98"/>
      <c r="GK273" s="98"/>
      <c r="GL273" s="98"/>
      <c r="GM273" s="98"/>
      <c r="GN273" s="98"/>
      <c r="GO273" s="98"/>
      <c r="GP273" s="98"/>
      <c r="GQ273" s="98"/>
      <c r="GR273" s="98"/>
      <c r="GS273" s="98"/>
      <c r="GT273" s="98"/>
      <c r="GU273" s="98"/>
      <c r="GV273" s="98"/>
      <c r="GW273" s="98"/>
      <c r="GX273" s="98"/>
      <c r="GY273" s="98"/>
      <c r="GZ273" s="98"/>
      <c r="HA273" s="98"/>
      <c r="HB273" s="98"/>
      <c r="HC273" s="98"/>
      <c r="HD273" s="98"/>
      <c r="HE273" s="98"/>
      <c r="HF273" s="98"/>
      <c r="HG273" s="98"/>
      <c r="HH273" s="98"/>
      <c r="HI273" s="98"/>
      <c r="HJ273" s="98"/>
      <c r="HK273" s="98"/>
      <c r="HL273" s="98"/>
      <c r="HM273" s="98"/>
      <c r="HN273" s="98"/>
      <c r="HO273" s="98"/>
      <c r="HP273" s="98"/>
      <c r="HQ273" s="98"/>
      <c r="HR273" s="98"/>
      <c r="HS273" s="98"/>
      <c r="HT273" s="98"/>
      <c r="HU273" s="98"/>
      <c r="HV273" s="98"/>
      <c r="HW273" s="98"/>
      <c r="HX273" s="98"/>
      <c r="HY273" s="98"/>
      <c r="HZ273" s="98"/>
      <c r="IA273" s="98"/>
      <c r="IB273" s="98"/>
      <c r="IC273" s="98"/>
      <c r="ID273" s="98"/>
      <c r="IE273" s="98"/>
      <c r="IF273" s="98"/>
      <c r="IG273" s="98"/>
      <c r="IH273" s="98"/>
      <c r="II273" s="98"/>
      <c r="IJ273" s="98"/>
      <c r="IK273" s="98"/>
      <c r="IL273" s="98"/>
      <c r="IM273" s="98"/>
      <c r="IN273" s="98"/>
      <c r="IO273" s="98"/>
      <c r="IP273" s="98"/>
      <c r="IQ273" s="98"/>
      <c r="IR273" s="98"/>
      <c r="IS273" s="98"/>
      <c r="IT273" s="98"/>
      <c r="IU273" s="98"/>
      <c r="IV273" s="98"/>
    </row>
    <row r="274" spans="1:16380" s="152" customFormat="1" ht="14.25">
      <c r="A274" s="141">
        <v>605</v>
      </c>
      <c r="B274" s="157"/>
      <c r="C274" s="158"/>
      <c r="D274" s="159" t="s">
        <v>98</v>
      </c>
      <c r="E274" s="160"/>
      <c r="F274" s="161"/>
      <c r="G274" s="161"/>
      <c r="H274" s="161"/>
      <c r="I274" s="161"/>
      <c r="J274" s="161"/>
      <c r="K274" s="161"/>
      <c r="L274" s="161"/>
      <c r="M274" s="161"/>
      <c r="N274" s="161"/>
      <c r="O274" s="161"/>
      <c r="P274" s="162"/>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3"/>
      <c r="AR274" s="157"/>
      <c r="AS274" s="157"/>
      <c r="AT274" s="56">
        <v>42674971.429999992</v>
      </c>
      <c r="AU274" s="56">
        <v>41353138.919999994</v>
      </c>
      <c r="AV274" s="56">
        <v>39301853.980000004</v>
      </c>
      <c r="AW274" s="56">
        <v>39680790</v>
      </c>
      <c r="AX274" s="56">
        <v>40039830</v>
      </c>
      <c r="AY274" s="56">
        <v>40049680</v>
      </c>
      <c r="AZ274" s="164"/>
      <c r="BA274" s="165"/>
      <c r="BB274" s="166"/>
      <c r="BC274" s="166"/>
      <c r="BD274" s="167"/>
      <c r="BE274" s="167"/>
      <c r="BF274" s="167"/>
      <c r="BG274" s="167"/>
      <c r="BH274" s="167"/>
      <c r="BI274" s="167"/>
      <c r="BJ274" s="167"/>
      <c r="BK274" s="167"/>
      <c r="BL274" s="168"/>
      <c r="BM274" s="169"/>
      <c r="BN274" s="170"/>
      <c r="BO274" s="170"/>
      <c r="BP274" s="170"/>
      <c r="BQ274" s="170"/>
      <c r="BR274" s="170"/>
      <c r="BS274" s="170"/>
      <c r="BT274" s="170"/>
      <c r="BU274" s="170"/>
      <c r="BV274" s="170"/>
      <c r="BW274" s="170"/>
      <c r="BX274" s="170"/>
      <c r="BY274" s="170"/>
      <c r="BZ274" s="170"/>
      <c r="CA274" s="170"/>
      <c r="CB274" s="170"/>
      <c r="CC274" s="170"/>
      <c r="CD274" s="170"/>
      <c r="CE274" s="170"/>
      <c r="CF274" s="170"/>
      <c r="CG274" s="170"/>
      <c r="CH274" s="170"/>
      <c r="CI274" s="170"/>
      <c r="CJ274" s="170"/>
      <c r="CK274" s="170"/>
      <c r="CL274" s="170"/>
      <c r="CM274" s="170"/>
      <c r="CN274" s="170"/>
      <c r="CO274" s="170"/>
      <c r="CP274" s="170"/>
      <c r="CQ274" s="170"/>
      <c r="CR274" s="170"/>
      <c r="CS274" s="170"/>
      <c r="CT274" s="170"/>
      <c r="CU274" s="170"/>
      <c r="CV274" s="170"/>
      <c r="CW274" s="170"/>
      <c r="CX274" s="170"/>
      <c r="CY274" s="170"/>
      <c r="CZ274" s="170"/>
      <c r="DA274" s="170"/>
      <c r="DB274" s="170"/>
      <c r="DC274" s="170"/>
      <c r="DD274" s="170"/>
      <c r="DE274" s="170"/>
      <c r="DF274" s="170"/>
      <c r="DG274" s="170"/>
      <c r="DH274" s="170"/>
      <c r="DI274" s="170"/>
      <c r="DJ274" s="170"/>
      <c r="DK274" s="170"/>
      <c r="DL274" s="170"/>
      <c r="DM274" s="170"/>
      <c r="DN274" s="170"/>
      <c r="DO274" s="170"/>
      <c r="DP274" s="170"/>
      <c r="DQ274" s="170"/>
      <c r="DR274" s="170"/>
      <c r="DS274" s="170"/>
      <c r="DT274" s="170"/>
      <c r="DU274" s="170"/>
      <c r="DV274" s="170"/>
      <c r="DW274" s="170"/>
      <c r="DX274" s="170"/>
      <c r="DY274" s="170"/>
      <c r="DZ274" s="170"/>
      <c r="EA274" s="170"/>
      <c r="EB274" s="170"/>
      <c r="EC274" s="170"/>
      <c r="ED274" s="170"/>
      <c r="EE274" s="170"/>
      <c r="EF274" s="170"/>
      <c r="EG274" s="170"/>
      <c r="EH274" s="170"/>
      <c r="EI274" s="170"/>
      <c r="EJ274" s="170"/>
      <c r="EK274" s="170"/>
      <c r="EL274" s="170"/>
      <c r="EM274" s="170"/>
      <c r="EN274" s="170"/>
      <c r="EO274" s="170"/>
      <c r="EP274" s="170"/>
      <c r="EQ274" s="170"/>
      <c r="ER274" s="170"/>
      <c r="ES274" s="170"/>
      <c r="ET274" s="170"/>
      <c r="EU274" s="170"/>
      <c r="EV274" s="170"/>
      <c r="EW274" s="170"/>
      <c r="EX274" s="170"/>
      <c r="EY274" s="170"/>
      <c r="EZ274" s="170"/>
      <c r="FA274" s="170"/>
      <c r="FB274" s="170"/>
      <c r="FC274" s="170"/>
      <c r="FD274" s="170"/>
      <c r="FE274" s="170"/>
      <c r="FF274" s="170"/>
      <c r="FG274" s="170"/>
      <c r="FH274" s="170"/>
      <c r="FI274" s="170"/>
      <c r="FJ274" s="170"/>
      <c r="FK274" s="170"/>
      <c r="FL274" s="170"/>
      <c r="FM274" s="170"/>
      <c r="FN274" s="170"/>
      <c r="FO274" s="170"/>
      <c r="FP274" s="170"/>
      <c r="FQ274" s="170"/>
      <c r="FR274" s="170"/>
      <c r="FS274" s="170"/>
      <c r="FT274" s="170"/>
      <c r="FU274" s="170"/>
      <c r="FV274" s="170"/>
      <c r="FW274" s="170"/>
      <c r="FX274" s="170"/>
      <c r="FY274" s="170"/>
      <c r="FZ274" s="170"/>
      <c r="GA274" s="170"/>
      <c r="GB274" s="170"/>
      <c r="GC274" s="170"/>
      <c r="GD274" s="170"/>
      <c r="GE274" s="170"/>
      <c r="GF274" s="170"/>
      <c r="GG274" s="170"/>
      <c r="GH274" s="170"/>
      <c r="GI274" s="170"/>
      <c r="GJ274" s="170"/>
      <c r="GK274" s="170"/>
      <c r="GL274" s="170"/>
      <c r="GM274" s="170"/>
      <c r="GN274" s="170"/>
      <c r="GO274" s="170"/>
      <c r="GP274" s="170"/>
      <c r="GQ274" s="170"/>
      <c r="GR274" s="170"/>
      <c r="GS274" s="170"/>
      <c r="GT274" s="170"/>
      <c r="GU274" s="170"/>
      <c r="GV274" s="170"/>
      <c r="GW274" s="170"/>
      <c r="GX274" s="170"/>
      <c r="GY274" s="170"/>
      <c r="GZ274" s="170"/>
      <c r="HA274" s="170"/>
      <c r="HB274" s="170"/>
      <c r="HC274" s="170"/>
      <c r="HD274" s="170"/>
      <c r="HE274" s="170"/>
      <c r="HF274" s="170"/>
      <c r="HG274" s="170"/>
      <c r="HH274" s="170"/>
      <c r="HI274" s="170"/>
      <c r="HJ274" s="170"/>
      <c r="HK274" s="170"/>
      <c r="HL274" s="170"/>
      <c r="HM274" s="170"/>
      <c r="HN274" s="170"/>
      <c r="HO274" s="170"/>
      <c r="HP274" s="170"/>
      <c r="HQ274" s="170"/>
      <c r="HR274" s="170"/>
      <c r="HS274" s="170"/>
      <c r="HT274" s="170"/>
      <c r="HU274" s="170"/>
      <c r="HV274" s="170"/>
      <c r="HW274" s="170"/>
      <c r="HX274" s="170"/>
      <c r="HY274" s="170"/>
      <c r="HZ274" s="170"/>
      <c r="IA274" s="170"/>
      <c r="IB274" s="170"/>
      <c r="IC274" s="170"/>
      <c r="ID274" s="170"/>
      <c r="IE274" s="170"/>
      <c r="IF274" s="170"/>
      <c r="IG274" s="170"/>
      <c r="IH274" s="170"/>
      <c r="II274" s="170"/>
      <c r="IJ274" s="170"/>
      <c r="IK274" s="170"/>
      <c r="IL274" s="170"/>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c r="WY274" s="3"/>
      <c r="WZ274" s="3"/>
      <c r="XA274" s="3"/>
      <c r="XB274" s="3"/>
      <c r="XC274" s="3"/>
      <c r="XD274" s="3"/>
      <c r="XE274" s="3"/>
      <c r="XF274" s="3"/>
      <c r="XG274" s="3"/>
      <c r="XH274" s="3"/>
      <c r="XI274" s="3"/>
      <c r="XJ274" s="3"/>
      <c r="XK274" s="3"/>
      <c r="XL274" s="3"/>
      <c r="XM274" s="3"/>
      <c r="XN274" s="3"/>
      <c r="XO274" s="3"/>
      <c r="XP274" s="3"/>
      <c r="XQ274" s="3"/>
      <c r="XR274" s="3"/>
      <c r="XS274" s="3"/>
      <c r="XT274" s="3"/>
      <c r="XU274" s="3"/>
      <c r="XV274" s="3"/>
      <c r="XW274" s="3"/>
      <c r="XX274" s="3"/>
      <c r="XY274" s="3"/>
      <c r="XZ274" s="3"/>
      <c r="YA274" s="3"/>
      <c r="YB274" s="3"/>
      <c r="YC274" s="3"/>
      <c r="YD274" s="3"/>
      <c r="YE274" s="3"/>
      <c r="YF274" s="3"/>
      <c r="YG274" s="3"/>
      <c r="YH274" s="3"/>
      <c r="YI274" s="3"/>
      <c r="YJ274" s="3"/>
      <c r="YK274" s="3"/>
      <c r="YL274" s="3"/>
      <c r="YM274" s="3"/>
      <c r="YN274" s="3"/>
      <c r="YO274" s="3"/>
      <c r="YP274" s="3"/>
      <c r="YQ274" s="3"/>
      <c r="YR274" s="3"/>
      <c r="YS274" s="3"/>
      <c r="YT274" s="3"/>
      <c r="YU274" s="3"/>
      <c r="YV274" s="3"/>
      <c r="YW274" s="3"/>
      <c r="YX274" s="3"/>
      <c r="YY274" s="3"/>
      <c r="YZ274" s="3"/>
      <c r="ZA274" s="3"/>
      <c r="ZB274" s="3"/>
      <c r="ZC274" s="3"/>
      <c r="ZD274" s="3"/>
      <c r="ZE274" s="3"/>
      <c r="ZF274" s="3"/>
      <c r="ZG274" s="3"/>
      <c r="ZH274" s="3"/>
      <c r="ZI274" s="3"/>
      <c r="ZJ274" s="3"/>
      <c r="ZK274" s="3"/>
      <c r="ZL274" s="3"/>
      <c r="ZM274" s="3"/>
      <c r="ZN274" s="3"/>
      <c r="ZO274" s="3"/>
      <c r="ZP274" s="3"/>
      <c r="ZQ274" s="3"/>
      <c r="ZR274" s="3"/>
      <c r="ZS274" s="3"/>
      <c r="ZT274" s="3"/>
      <c r="ZU274" s="3"/>
      <c r="ZV274" s="3"/>
      <c r="ZW274" s="3"/>
      <c r="ZX274" s="3"/>
      <c r="ZY274" s="3"/>
      <c r="ZZ274" s="3"/>
      <c r="AAA274" s="3"/>
      <c r="AAB274" s="3"/>
      <c r="AAC274" s="3"/>
      <c r="AAD274" s="3"/>
      <c r="AAE274" s="3"/>
      <c r="AAF274" s="3"/>
      <c r="AAG274" s="3"/>
      <c r="AAH274" s="3"/>
      <c r="AAI274" s="3"/>
      <c r="AAJ274" s="3"/>
      <c r="AAK274" s="3"/>
      <c r="AAL274" s="3"/>
      <c r="AAM274" s="3"/>
      <c r="AAN274" s="3"/>
      <c r="AAO274" s="3"/>
      <c r="AAP274" s="3"/>
      <c r="AAQ274" s="3"/>
      <c r="AAR274" s="3"/>
      <c r="AAS274" s="3"/>
      <c r="AAT274" s="3"/>
      <c r="AAU274" s="3"/>
      <c r="AAV274" s="3"/>
      <c r="AAW274" s="3"/>
      <c r="AAX274" s="3"/>
      <c r="AAY274" s="3"/>
      <c r="AAZ274" s="3"/>
      <c r="ABA274" s="3"/>
      <c r="ABB274" s="3"/>
      <c r="ABC274" s="3"/>
      <c r="ABD274" s="3"/>
      <c r="ABE274" s="3"/>
      <c r="ABF274" s="3"/>
      <c r="ABG274" s="3"/>
      <c r="ABH274" s="3"/>
      <c r="ABI274" s="3"/>
      <c r="ABJ274" s="3"/>
      <c r="ABK274" s="3"/>
      <c r="ABL274" s="3"/>
      <c r="ABM274" s="3"/>
      <c r="ABN274" s="3"/>
      <c r="ABO274" s="3"/>
      <c r="ABP274" s="3"/>
      <c r="ABQ274" s="3"/>
      <c r="ABR274" s="3"/>
      <c r="ABS274" s="3"/>
      <c r="ABT274" s="3"/>
      <c r="ABU274" s="3"/>
      <c r="ABV274" s="3"/>
      <c r="ABW274" s="3"/>
      <c r="ABX274" s="3"/>
      <c r="ABY274" s="3"/>
      <c r="ABZ274" s="3"/>
      <c r="ACA274" s="3"/>
      <c r="ACB274" s="3"/>
      <c r="ACC274" s="3"/>
      <c r="ACD274" s="3"/>
      <c r="ACE274" s="3"/>
      <c r="ACF274" s="3"/>
      <c r="ACG274" s="3"/>
      <c r="ACH274" s="3"/>
      <c r="ACI274" s="3"/>
      <c r="ACJ274" s="3"/>
      <c r="ACK274" s="3"/>
      <c r="ACL274" s="3"/>
      <c r="ACM274" s="3"/>
      <c r="ACN274" s="3"/>
      <c r="ACO274" s="3"/>
      <c r="ACP274" s="3"/>
      <c r="ACQ274" s="3"/>
      <c r="ACR274" s="3"/>
      <c r="ACS274" s="3"/>
      <c r="ACT274" s="3"/>
      <c r="ACU274" s="3"/>
      <c r="ACV274" s="3"/>
      <c r="ACW274" s="3"/>
      <c r="ACX274" s="3"/>
      <c r="ACY274" s="3"/>
      <c r="ACZ274" s="3"/>
      <c r="ADA274" s="3"/>
      <c r="ADB274" s="3"/>
      <c r="ADC274" s="3"/>
      <c r="ADD274" s="3"/>
      <c r="ADE274" s="3"/>
      <c r="ADF274" s="3"/>
      <c r="ADG274" s="3"/>
      <c r="ADH274" s="3"/>
      <c r="ADI274" s="3"/>
      <c r="ADJ274" s="3"/>
      <c r="ADK274" s="3"/>
      <c r="ADL274" s="3"/>
      <c r="ADM274" s="3"/>
      <c r="ADN274" s="3"/>
      <c r="ADO274" s="3"/>
      <c r="ADP274" s="3"/>
      <c r="ADQ274" s="3"/>
      <c r="ADR274" s="3"/>
      <c r="ADS274" s="3"/>
      <c r="ADT274" s="3"/>
      <c r="ADU274" s="3"/>
      <c r="ADV274" s="3"/>
      <c r="ADW274" s="3"/>
      <c r="ADX274" s="3"/>
      <c r="ADY274" s="3"/>
      <c r="ADZ274" s="3"/>
      <c r="AEA274" s="3"/>
      <c r="AEB274" s="3"/>
      <c r="AEC274" s="3"/>
      <c r="AED274" s="3"/>
      <c r="AEE274" s="3"/>
      <c r="AEF274" s="3"/>
      <c r="AEG274" s="3"/>
      <c r="AEH274" s="3"/>
      <c r="AEI274" s="3"/>
      <c r="AEJ274" s="3"/>
      <c r="AEK274" s="3"/>
      <c r="AEL274" s="3"/>
      <c r="AEM274" s="3"/>
      <c r="AEN274" s="3"/>
      <c r="AEO274" s="3"/>
      <c r="AEP274" s="3"/>
      <c r="AEQ274" s="3"/>
      <c r="AER274" s="3"/>
      <c r="AES274" s="3"/>
      <c r="AET274" s="3"/>
      <c r="AEU274" s="3"/>
      <c r="AEV274" s="3"/>
      <c r="AEW274" s="3"/>
      <c r="AEX274" s="3"/>
      <c r="AEY274" s="3"/>
      <c r="AEZ274" s="3"/>
      <c r="AFA274" s="3"/>
      <c r="AFB274" s="3"/>
      <c r="AFC274" s="3"/>
      <c r="AFD274" s="3"/>
      <c r="AFE274" s="3"/>
      <c r="AFF274" s="3"/>
      <c r="AFG274" s="3"/>
      <c r="AFH274" s="3"/>
      <c r="AFI274" s="3"/>
      <c r="AFJ274" s="3"/>
      <c r="AFK274" s="3"/>
      <c r="AFL274" s="3"/>
      <c r="AFM274" s="3"/>
      <c r="AFN274" s="3"/>
      <c r="AFO274" s="3"/>
      <c r="AFP274" s="3"/>
      <c r="AFQ274" s="3"/>
      <c r="AFR274" s="3"/>
      <c r="AFS274" s="3"/>
      <c r="AFT274" s="3"/>
      <c r="AFU274" s="3"/>
      <c r="AFV274" s="3"/>
      <c r="AFW274" s="3"/>
      <c r="AFX274" s="3"/>
      <c r="AFY274" s="3"/>
      <c r="AFZ274" s="3"/>
      <c r="AGA274" s="3"/>
      <c r="AGB274" s="3"/>
      <c r="AGC274" s="3"/>
      <c r="AGD274" s="3"/>
      <c r="AGE274" s="3"/>
      <c r="AGF274" s="3"/>
      <c r="AGG274" s="3"/>
      <c r="AGH274" s="3"/>
      <c r="AGI274" s="3"/>
      <c r="AGJ274" s="3"/>
      <c r="AGK274" s="3"/>
      <c r="AGL274" s="3"/>
      <c r="AGM274" s="3"/>
      <c r="AGN274" s="3"/>
      <c r="AGO274" s="3"/>
      <c r="AGP274" s="3"/>
      <c r="AGQ274" s="3"/>
      <c r="AGR274" s="3"/>
      <c r="AGS274" s="3"/>
      <c r="AGT274" s="3"/>
      <c r="AGU274" s="3"/>
      <c r="AGV274" s="3"/>
      <c r="AGW274" s="3"/>
      <c r="AGX274" s="3"/>
      <c r="AGY274" s="3"/>
      <c r="AGZ274" s="3"/>
      <c r="AHA274" s="3"/>
      <c r="AHB274" s="3"/>
      <c r="AHC274" s="3"/>
      <c r="AHD274" s="3"/>
      <c r="AHE274" s="3"/>
      <c r="AHF274" s="3"/>
      <c r="AHG274" s="3"/>
      <c r="AHH274" s="3"/>
      <c r="AHI274" s="3"/>
      <c r="AHJ274" s="3"/>
      <c r="AHK274" s="3"/>
      <c r="AHL274" s="3"/>
      <c r="AHM274" s="3"/>
      <c r="AHN274" s="3"/>
      <c r="AHO274" s="3"/>
      <c r="AHP274" s="3"/>
      <c r="AHQ274" s="3"/>
      <c r="AHR274" s="3"/>
      <c r="AHS274" s="3"/>
      <c r="AHT274" s="3"/>
      <c r="AHU274" s="3"/>
      <c r="AHV274" s="3"/>
      <c r="AHW274" s="3"/>
      <c r="AHX274" s="3"/>
      <c r="AHY274" s="3"/>
      <c r="AHZ274" s="3"/>
      <c r="AIA274" s="3"/>
      <c r="AIB274" s="3"/>
      <c r="AIC274" s="3"/>
      <c r="AID274" s="3"/>
      <c r="AIE274" s="3"/>
      <c r="AIF274" s="3"/>
      <c r="AIG274" s="3"/>
      <c r="AIH274" s="3"/>
      <c r="AII274" s="3"/>
      <c r="AIJ274" s="3"/>
      <c r="AIK274" s="3"/>
      <c r="AIL274" s="3"/>
      <c r="AIM274" s="3"/>
      <c r="AIN274" s="3"/>
      <c r="AIO274" s="3"/>
      <c r="AIP274" s="3"/>
      <c r="AIQ274" s="3"/>
      <c r="AIR274" s="3"/>
      <c r="AIS274" s="3"/>
      <c r="AIT274" s="3"/>
      <c r="AIU274" s="3"/>
      <c r="AIV274" s="3"/>
      <c r="AIW274" s="3"/>
      <c r="AIX274" s="3"/>
      <c r="AIY274" s="3"/>
      <c r="AIZ274" s="3"/>
      <c r="AJA274" s="3"/>
      <c r="AJB274" s="3"/>
      <c r="AJC274" s="3"/>
      <c r="AJD274" s="3"/>
      <c r="AJE274" s="3"/>
      <c r="AJF274" s="3"/>
      <c r="AJG274" s="3"/>
      <c r="AJH274" s="3"/>
      <c r="AJI274" s="3"/>
      <c r="AJJ274" s="3"/>
      <c r="AJK274" s="3"/>
      <c r="AJL274" s="3"/>
      <c r="AJM274" s="3"/>
      <c r="AJN274" s="3"/>
      <c r="AJO274" s="3"/>
      <c r="AJP274" s="3"/>
      <c r="AJQ274" s="3"/>
      <c r="AJR274" s="3"/>
      <c r="AJS274" s="3"/>
      <c r="AJT274" s="3"/>
      <c r="AJU274" s="3"/>
      <c r="AJV274" s="3"/>
      <c r="AJW274" s="3"/>
      <c r="AJX274" s="3"/>
      <c r="AJY274" s="3"/>
      <c r="AJZ274" s="3"/>
      <c r="AKA274" s="3"/>
      <c r="AKB274" s="3"/>
      <c r="AKC274" s="3"/>
      <c r="AKD274" s="3"/>
      <c r="AKE274" s="3"/>
      <c r="AKF274" s="3"/>
      <c r="AKG274" s="3"/>
      <c r="AKH274" s="3"/>
      <c r="AKI274" s="3"/>
      <c r="AKJ274" s="3"/>
      <c r="AKK274" s="3"/>
      <c r="AKL274" s="3"/>
      <c r="AKM274" s="3"/>
      <c r="AKN274" s="3"/>
      <c r="AKO274" s="3"/>
      <c r="AKP274" s="3"/>
      <c r="AKQ274" s="3"/>
      <c r="AKR274" s="3"/>
      <c r="AKS274" s="3"/>
      <c r="AKT274" s="3"/>
      <c r="AKU274" s="3"/>
      <c r="AKV274" s="3"/>
      <c r="AKW274" s="3"/>
      <c r="AKX274" s="3"/>
      <c r="AKY274" s="3"/>
      <c r="AKZ274" s="3"/>
      <c r="ALA274" s="3"/>
      <c r="ALB274" s="3"/>
      <c r="ALC274" s="3"/>
      <c r="ALD274" s="3"/>
      <c r="ALE274" s="3"/>
      <c r="ALF274" s="3"/>
      <c r="ALG274" s="3"/>
      <c r="ALH274" s="3"/>
      <c r="ALI274" s="3"/>
      <c r="ALJ274" s="3"/>
      <c r="ALK274" s="3"/>
      <c r="ALL274" s="3"/>
      <c r="ALM274" s="3"/>
      <c r="ALN274" s="3"/>
      <c r="ALO274" s="3"/>
      <c r="ALP274" s="3"/>
      <c r="ALQ274" s="3"/>
      <c r="ALR274" s="3"/>
      <c r="ALS274" s="3"/>
      <c r="ALT274" s="3"/>
      <c r="ALU274" s="3"/>
      <c r="ALV274" s="3"/>
      <c r="ALW274" s="3"/>
      <c r="ALX274" s="3"/>
      <c r="ALY274" s="3"/>
      <c r="ALZ274" s="3"/>
      <c r="AMA274" s="3"/>
      <c r="AMB274" s="3"/>
      <c r="AMC274" s="3"/>
      <c r="AMD274" s="3"/>
      <c r="AME274" s="3"/>
      <c r="AMF274" s="3"/>
      <c r="AMG274" s="3"/>
      <c r="AMH274" s="3"/>
      <c r="AMI274" s="3"/>
      <c r="AMJ274" s="3"/>
      <c r="AMK274" s="3"/>
      <c r="AML274" s="3"/>
      <c r="AMM274" s="3"/>
      <c r="AMN274" s="3"/>
      <c r="AMO274" s="3"/>
      <c r="AMP274" s="3"/>
      <c r="AMQ274" s="3"/>
      <c r="AMR274" s="3"/>
      <c r="AMS274" s="3"/>
      <c r="AMT274" s="3"/>
      <c r="AMU274" s="3"/>
      <c r="AMV274" s="3"/>
      <c r="AMW274" s="3"/>
      <c r="AMX274" s="3"/>
      <c r="AMY274" s="3"/>
      <c r="AMZ274" s="3"/>
      <c r="ANA274" s="3"/>
      <c r="ANB274" s="3"/>
      <c r="ANC274" s="3"/>
      <c r="AND274" s="3"/>
      <c r="ANE274" s="3"/>
      <c r="ANF274" s="3"/>
      <c r="ANG274" s="3"/>
      <c r="ANH274" s="3"/>
      <c r="ANI274" s="3"/>
      <c r="ANJ274" s="3"/>
      <c r="ANK274" s="3"/>
      <c r="ANL274" s="3"/>
      <c r="ANM274" s="3"/>
      <c r="ANN274" s="3"/>
      <c r="ANO274" s="3"/>
      <c r="ANP274" s="3"/>
      <c r="ANQ274" s="3"/>
      <c r="ANR274" s="3"/>
      <c r="ANS274" s="3"/>
      <c r="ANT274" s="3"/>
      <c r="ANU274" s="3"/>
      <c r="ANV274" s="3"/>
      <c r="ANW274" s="3"/>
      <c r="ANX274" s="3"/>
      <c r="ANY274" s="3"/>
      <c r="ANZ274" s="3"/>
      <c r="AOA274" s="3"/>
      <c r="AOB274" s="3"/>
      <c r="AOC274" s="3"/>
      <c r="AOD274" s="3"/>
      <c r="AOE274" s="3"/>
      <c r="AOF274" s="3"/>
      <c r="AOG274" s="3"/>
      <c r="AOH274" s="3"/>
      <c r="AOI274" s="3"/>
      <c r="AOJ274" s="3"/>
      <c r="AOK274" s="3"/>
      <c r="AOL274" s="3"/>
      <c r="AOM274" s="3"/>
      <c r="AON274" s="3"/>
      <c r="AOO274" s="3"/>
      <c r="AOP274" s="3"/>
      <c r="AOQ274" s="3"/>
      <c r="AOR274" s="3"/>
      <c r="AOS274" s="3"/>
      <c r="AOT274" s="3"/>
      <c r="AOU274" s="3"/>
      <c r="AOV274" s="3"/>
      <c r="AOW274" s="3"/>
      <c r="AOX274" s="3"/>
      <c r="AOY274" s="3"/>
      <c r="AOZ274" s="3"/>
      <c r="APA274" s="3"/>
      <c r="APB274" s="3"/>
      <c r="APC274" s="3"/>
      <c r="APD274" s="3"/>
      <c r="APE274" s="3"/>
      <c r="APF274" s="3"/>
      <c r="APG274" s="3"/>
      <c r="APH274" s="3"/>
      <c r="API274" s="3"/>
      <c r="APJ274" s="3"/>
      <c r="APK274" s="3"/>
      <c r="APL274" s="3"/>
      <c r="APM274" s="3"/>
      <c r="APN274" s="3"/>
      <c r="APO274" s="3"/>
      <c r="APP274" s="3"/>
      <c r="APQ274" s="3"/>
      <c r="APR274" s="3"/>
      <c r="APS274" s="3"/>
      <c r="APT274" s="3"/>
      <c r="APU274" s="3"/>
      <c r="APV274" s="3"/>
      <c r="APW274" s="3"/>
      <c r="APX274" s="3"/>
      <c r="APY274" s="3"/>
      <c r="APZ274" s="3"/>
      <c r="AQA274" s="3"/>
      <c r="AQB274" s="3"/>
      <c r="AQC274" s="3"/>
      <c r="AQD274" s="3"/>
      <c r="AQE274" s="3"/>
      <c r="AQF274" s="3"/>
      <c r="AQG274" s="3"/>
      <c r="AQH274" s="3"/>
      <c r="AQI274" s="3"/>
      <c r="AQJ274" s="3"/>
      <c r="AQK274" s="3"/>
      <c r="AQL274" s="3"/>
      <c r="AQM274" s="3"/>
      <c r="AQN274" s="3"/>
      <c r="AQO274" s="3"/>
      <c r="AQP274" s="3"/>
      <c r="AQQ274" s="3"/>
      <c r="AQR274" s="3"/>
      <c r="AQS274" s="3"/>
      <c r="AQT274" s="3"/>
      <c r="AQU274" s="3"/>
      <c r="AQV274" s="3"/>
      <c r="AQW274" s="3"/>
      <c r="AQX274" s="3"/>
      <c r="AQY274" s="3"/>
      <c r="AQZ274" s="3"/>
      <c r="ARA274" s="3"/>
      <c r="ARB274" s="3"/>
      <c r="ARC274" s="3"/>
      <c r="ARD274" s="3"/>
      <c r="ARE274" s="3"/>
      <c r="ARF274" s="3"/>
      <c r="ARG274" s="3"/>
      <c r="ARH274" s="3"/>
      <c r="ARI274" s="3"/>
      <c r="ARJ274" s="3"/>
      <c r="ARK274" s="3"/>
      <c r="ARL274" s="3"/>
      <c r="ARM274" s="3"/>
      <c r="ARN274" s="3"/>
      <c r="ARO274" s="3"/>
      <c r="ARP274" s="3"/>
      <c r="ARQ274" s="3"/>
      <c r="ARR274" s="3"/>
      <c r="ARS274" s="3"/>
      <c r="ART274" s="3"/>
      <c r="ARU274" s="3"/>
      <c r="ARV274" s="3"/>
      <c r="ARW274" s="3"/>
      <c r="ARX274" s="3"/>
      <c r="ARY274" s="3"/>
      <c r="ARZ274" s="3"/>
      <c r="ASA274" s="3"/>
      <c r="ASB274" s="3"/>
      <c r="ASC274" s="3"/>
      <c r="ASD274" s="3"/>
      <c r="ASE274" s="3"/>
      <c r="ASF274" s="3"/>
      <c r="ASG274" s="3"/>
      <c r="ASH274" s="3"/>
      <c r="ASI274" s="3"/>
      <c r="ASJ274" s="3"/>
      <c r="ASK274" s="3"/>
      <c r="ASL274" s="3"/>
      <c r="ASM274" s="3"/>
      <c r="ASN274" s="3"/>
      <c r="ASO274" s="3"/>
      <c r="ASP274" s="3"/>
      <c r="ASQ274" s="3"/>
      <c r="ASR274" s="3"/>
      <c r="ASS274" s="3"/>
      <c r="AST274" s="3"/>
      <c r="ASU274" s="3"/>
      <c r="ASV274" s="3"/>
      <c r="ASW274" s="3"/>
      <c r="ASX274" s="3"/>
      <c r="ASY274" s="3"/>
      <c r="ASZ274" s="3"/>
      <c r="ATA274" s="3"/>
      <c r="ATB274" s="3"/>
      <c r="ATC274" s="3"/>
      <c r="ATD274" s="3"/>
      <c r="ATE274" s="3"/>
      <c r="ATF274" s="3"/>
      <c r="ATG274" s="3"/>
      <c r="ATH274" s="3"/>
      <c r="ATI274" s="3"/>
      <c r="ATJ274" s="3"/>
      <c r="ATK274" s="3"/>
      <c r="ATL274" s="3"/>
      <c r="ATM274" s="3"/>
      <c r="ATN274" s="3"/>
      <c r="ATO274" s="3"/>
      <c r="ATP274" s="3"/>
      <c r="ATQ274" s="3"/>
      <c r="ATR274" s="3"/>
      <c r="ATS274" s="3"/>
      <c r="ATT274" s="3"/>
      <c r="ATU274" s="3"/>
      <c r="ATV274" s="3"/>
      <c r="ATW274" s="3"/>
      <c r="ATX274" s="3"/>
      <c r="ATY274" s="3"/>
      <c r="ATZ274" s="3"/>
      <c r="AUA274" s="3"/>
      <c r="AUB274" s="3"/>
      <c r="AUC274" s="3"/>
      <c r="AUD274" s="3"/>
      <c r="AUE274" s="3"/>
      <c r="AUF274" s="3"/>
      <c r="AUG274" s="3"/>
      <c r="AUH274" s="3"/>
      <c r="AUI274" s="3"/>
      <c r="AUJ274" s="3"/>
      <c r="AUK274" s="3"/>
      <c r="AUL274" s="3"/>
      <c r="AUM274" s="3"/>
      <c r="AUN274" s="3"/>
      <c r="AUO274" s="3"/>
      <c r="AUP274" s="3"/>
      <c r="AUQ274" s="3"/>
      <c r="AUR274" s="3"/>
      <c r="AUS274" s="3"/>
      <c r="AUT274" s="3"/>
      <c r="AUU274" s="3"/>
      <c r="AUV274" s="3"/>
      <c r="AUW274" s="3"/>
      <c r="AUX274" s="3"/>
      <c r="AUY274" s="3"/>
      <c r="AUZ274" s="3"/>
      <c r="AVA274" s="3"/>
      <c r="AVB274" s="3"/>
      <c r="AVC274" s="3"/>
      <c r="AVD274" s="3"/>
      <c r="AVE274" s="3"/>
      <c r="AVF274" s="3"/>
      <c r="AVG274" s="3"/>
      <c r="AVH274" s="3"/>
      <c r="AVI274" s="3"/>
      <c r="AVJ274" s="3"/>
      <c r="AVK274" s="3"/>
      <c r="AVL274" s="3"/>
      <c r="AVM274" s="3"/>
      <c r="AVN274" s="3"/>
      <c r="AVO274" s="3"/>
      <c r="AVP274" s="3"/>
      <c r="AVQ274" s="3"/>
      <c r="AVR274" s="3"/>
      <c r="AVS274" s="3"/>
      <c r="AVT274" s="3"/>
      <c r="AVU274" s="3"/>
      <c r="AVV274" s="3"/>
      <c r="AVW274" s="3"/>
      <c r="AVX274" s="3"/>
      <c r="AVY274" s="3"/>
      <c r="AVZ274" s="3"/>
      <c r="AWA274" s="3"/>
      <c r="AWB274" s="3"/>
      <c r="AWC274" s="3"/>
      <c r="AWD274" s="3"/>
      <c r="AWE274" s="3"/>
      <c r="AWF274" s="3"/>
      <c r="AWG274" s="3"/>
      <c r="AWH274" s="3"/>
      <c r="AWI274" s="3"/>
      <c r="AWJ274" s="3"/>
      <c r="AWK274" s="3"/>
      <c r="AWL274" s="3"/>
      <c r="AWM274" s="3"/>
      <c r="AWN274" s="3"/>
      <c r="AWO274" s="3"/>
      <c r="AWP274" s="3"/>
      <c r="AWQ274" s="3"/>
      <c r="AWR274" s="3"/>
      <c r="AWS274" s="3"/>
      <c r="AWT274" s="3"/>
      <c r="AWU274" s="3"/>
      <c r="AWV274" s="3"/>
      <c r="AWW274" s="3"/>
      <c r="AWX274" s="3"/>
      <c r="AWY274" s="3"/>
      <c r="AWZ274" s="3"/>
      <c r="AXA274" s="3"/>
      <c r="AXB274" s="3"/>
      <c r="AXC274" s="3"/>
      <c r="AXD274" s="3"/>
      <c r="AXE274" s="3"/>
      <c r="AXF274" s="3"/>
      <c r="AXG274" s="3"/>
      <c r="AXH274" s="3"/>
      <c r="AXI274" s="3"/>
      <c r="AXJ274" s="3"/>
      <c r="AXK274" s="3"/>
      <c r="AXL274" s="3"/>
      <c r="AXM274" s="3"/>
      <c r="AXN274" s="3"/>
      <c r="AXO274" s="3"/>
      <c r="AXP274" s="3"/>
      <c r="AXQ274" s="3"/>
      <c r="AXR274" s="3"/>
      <c r="AXS274" s="3"/>
      <c r="AXT274" s="3"/>
      <c r="AXU274" s="3"/>
      <c r="AXV274" s="3"/>
      <c r="AXW274" s="3"/>
      <c r="AXX274" s="3"/>
      <c r="AXY274" s="3"/>
      <c r="AXZ274" s="3"/>
      <c r="AYA274" s="3"/>
      <c r="AYB274" s="3"/>
      <c r="AYC274" s="3"/>
      <c r="AYD274" s="3"/>
      <c r="AYE274" s="3"/>
      <c r="AYF274" s="3"/>
      <c r="AYG274" s="3"/>
      <c r="AYH274" s="3"/>
      <c r="AYI274" s="3"/>
      <c r="AYJ274" s="3"/>
      <c r="AYK274" s="3"/>
      <c r="AYL274" s="3"/>
      <c r="AYM274" s="3"/>
      <c r="AYN274" s="3"/>
      <c r="AYO274" s="3"/>
      <c r="AYP274" s="3"/>
      <c r="AYQ274" s="3"/>
      <c r="AYR274" s="3"/>
      <c r="AYS274" s="3"/>
      <c r="AYT274" s="3"/>
      <c r="AYU274" s="3"/>
      <c r="AYV274" s="3"/>
      <c r="AYW274" s="3"/>
      <c r="AYX274" s="3"/>
      <c r="AYY274" s="3"/>
      <c r="AYZ274" s="3"/>
      <c r="AZA274" s="3"/>
      <c r="AZB274" s="3"/>
      <c r="AZC274" s="3"/>
      <c r="AZD274" s="3"/>
      <c r="AZE274" s="3"/>
      <c r="AZF274" s="3"/>
      <c r="AZG274" s="3"/>
      <c r="AZH274" s="3"/>
      <c r="AZI274" s="3"/>
      <c r="AZJ274" s="3"/>
      <c r="AZK274" s="3"/>
      <c r="AZL274" s="3"/>
      <c r="AZM274" s="3"/>
      <c r="AZN274" s="3"/>
      <c r="AZO274" s="3"/>
      <c r="AZP274" s="3"/>
      <c r="AZQ274" s="3"/>
      <c r="AZR274" s="3"/>
      <c r="AZS274" s="3"/>
      <c r="AZT274" s="3"/>
      <c r="AZU274" s="3"/>
      <c r="AZV274" s="3"/>
      <c r="AZW274" s="3"/>
      <c r="AZX274" s="3"/>
      <c r="AZY274" s="3"/>
      <c r="AZZ274" s="3"/>
      <c r="BAA274" s="3"/>
      <c r="BAB274" s="3"/>
      <c r="BAC274" s="3"/>
      <c r="BAD274" s="3"/>
      <c r="BAE274" s="3"/>
      <c r="BAF274" s="3"/>
      <c r="BAG274" s="3"/>
      <c r="BAH274" s="3"/>
      <c r="BAI274" s="3"/>
      <c r="BAJ274" s="3"/>
      <c r="BAK274" s="3"/>
      <c r="BAL274" s="3"/>
      <c r="BAM274" s="3"/>
      <c r="BAN274" s="3"/>
      <c r="BAO274" s="3"/>
      <c r="BAP274" s="3"/>
      <c r="BAQ274" s="3"/>
      <c r="BAR274" s="3"/>
      <c r="BAS274" s="3"/>
      <c r="BAT274" s="3"/>
      <c r="BAU274" s="3"/>
      <c r="BAV274" s="3"/>
      <c r="BAW274" s="3"/>
      <c r="BAX274" s="3"/>
      <c r="BAY274" s="3"/>
      <c r="BAZ274" s="3"/>
      <c r="BBA274" s="3"/>
      <c r="BBB274" s="3"/>
      <c r="BBC274" s="3"/>
      <c r="BBD274" s="3"/>
      <c r="BBE274" s="3"/>
      <c r="BBF274" s="3"/>
      <c r="BBG274" s="3"/>
      <c r="BBH274" s="3"/>
      <c r="BBI274" s="3"/>
      <c r="BBJ274" s="3"/>
      <c r="BBK274" s="3"/>
      <c r="BBL274" s="3"/>
      <c r="BBM274" s="3"/>
      <c r="BBN274" s="3"/>
      <c r="BBO274" s="3"/>
      <c r="BBP274" s="3"/>
      <c r="BBQ274" s="3"/>
      <c r="BBR274" s="3"/>
      <c r="BBS274" s="3"/>
      <c r="BBT274" s="3"/>
      <c r="BBU274" s="3"/>
      <c r="BBV274" s="3"/>
      <c r="BBW274" s="3"/>
      <c r="BBX274" s="3"/>
      <c r="BBY274" s="3"/>
      <c r="BBZ274" s="3"/>
      <c r="BCA274" s="3"/>
      <c r="BCB274" s="3"/>
      <c r="BCC274" s="3"/>
      <c r="BCD274" s="3"/>
      <c r="BCE274" s="3"/>
      <c r="BCF274" s="3"/>
      <c r="BCG274" s="3"/>
      <c r="BCH274" s="3"/>
      <c r="BCI274" s="3"/>
      <c r="BCJ274" s="3"/>
      <c r="BCK274" s="3"/>
      <c r="BCL274" s="3"/>
      <c r="BCM274" s="3"/>
      <c r="BCN274" s="3"/>
      <c r="BCO274" s="3"/>
      <c r="BCP274" s="3"/>
      <c r="BCQ274" s="3"/>
      <c r="BCR274" s="3"/>
      <c r="BCS274" s="3"/>
      <c r="BCT274" s="3"/>
      <c r="BCU274" s="3"/>
      <c r="BCV274" s="3"/>
      <c r="BCW274" s="3"/>
      <c r="BCX274" s="3"/>
      <c r="BCY274" s="3"/>
      <c r="BCZ274" s="3"/>
      <c r="BDA274" s="3"/>
      <c r="BDB274" s="3"/>
      <c r="BDC274" s="3"/>
      <c r="BDD274" s="3"/>
      <c r="BDE274" s="3"/>
      <c r="BDF274" s="3"/>
      <c r="BDG274" s="3"/>
      <c r="BDH274" s="3"/>
      <c r="BDI274" s="3"/>
      <c r="BDJ274" s="3"/>
      <c r="BDK274" s="3"/>
      <c r="BDL274" s="3"/>
      <c r="BDM274" s="3"/>
      <c r="BDN274" s="3"/>
      <c r="BDO274" s="3"/>
      <c r="BDP274" s="3"/>
      <c r="BDQ274" s="3"/>
      <c r="BDR274" s="3"/>
      <c r="BDS274" s="3"/>
      <c r="BDT274" s="3"/>
      <c r="BDU274" s="3"/>
      <c r="BDV274" s="3"/>
      <c r="BDW274" s="3"/>
      <c r="BDX274" s="3"/>
      <c r="BDY274" s="3"/>
      <c r="BDZ274" s="3"/>
      <c r="BEA274" s="3"/>
      <c r="BEB274" s="3"/>
      <c r="BEC274" s="3"/>
      <c r="BED274" s="3"/>
      <c r="BEE274" s="3"/>
      <c r="BEF274" s="3"/>
      <c r="BEG274" s="3"/>
      <c r="BEH274" s="3"/>
      <c r="BEI274" s="3"/>
      <c r="BEJ274" s="3"/>
      <c r="BEK274" s="3"/>
      <c r="BEL274" s="3"/>
      <c r="BEM274" s="3"/>
      <c r="BEN274" s="3"/>
      <c r="BEO274" s="3"/>
      <c r="BEP274" s="3"/>
      <c r="BEQ274" s="3"/>
      <c r="BER274" s="3"/>
      <c r="BES274" s="3"/>
      <c r="BET274" s="3"/>
      <c r="BEU274" s="3"/>
      <c r="BEV274" s="3"/>
      <c r="BEW274" s="3"/>
      <c r="BEX274" s="3"/>
      <c r="BEY274" s="3"/>
      <c r="BEZ274" s="3"/>
      <c r="BFA274" s="3"/>
      <c r="BFB274" s="3"/>
      <c r="BFC274" s="3"/>
      <c r="BFD274" s="3"/>
      <c r="BFE274" s="3"/>
      <c r="BFF274" s="3"/>
      <c r="BFG274" s="3"/>
      <c r="BFH274" s="3"/>
      <c r="BFI274" s="3"/>
      <c r="BFJ274" s="3"/>
      <c r="BFK274" s="3"/>
      <c r="BFL274" s="3"/>
      <c r="BFM274" s="3"/>
      <c r="BFN274" s="3"/>
      <c r="BFO274" s="3"/>
      <c r="BFP274" s="3"/>
      <c r="BFQ274" s="3"/>
      <c r="BFR274" s="3"/>
      <c r="BFS274" s="3"/>
      <c r="BFT274" s="3"/>
      <c r="BFU274" s="3"/>
      <c r="BFV274" s="3"/>
      <c r="BFW274" s="3"/>
      <c r="BFX274" s="3"/>
      <c r="BFY274" s="3"/>
      <c r="BFZ274" s="3"/>
      <c r="BGA274" s="3"/>
      <c r="BGB274" s="3"/>
      <c r="BGC274" s="3"/>
      <c r="BGD274" s="3"/>
      <c r="BGE274" s="3"/>
      <c r="BGF274" s="3"/>
      <c r="BGG274" s="3"/>
      <c r="BGH274" s="3"/>
      <c r="BGI274" s="3"/>
      <c r="BGJ274" s="3"/>
      <c r="BGK274" s="3"/>
      <c r="BGL274" s="3"/>
      <c r="BGM274" s="3"/>
      <c r="BGN274" s="3"/>
      <c r="BGO274" s="3"/>
      <c r="BGP274" s="3"/>
      <c r="BGQ274" s="3"/>
      <c r="BGR274" s="3"/>
      <c r="BGS274" s="3"/>
      <c r="BGT274" s="3"/>
      <c r="BGU274" s="3"/>
      <c r="BGV274" s="3"/>
      <c r="BGW274" s="3"/>
      <c r="BGX274" s="3"/>
      <c r="BGY274" s="3"/>
      <c r="BGZ274" s="3"/>
      <c r="BHA274" s="3"/>
      <c r="BHB274" s="3"/>
      <c r="BHC274" s="3"/>
      <c r="BHD274" s="3"/>
      <c r="BHE274" s="3"/>
      <c r="BHF274" s="3"/>
      <c r="BHG274" s="3"/>
      <c r="BHH274" s="3"/>
      <c r="BHI274" s="3"/>
      <c r="BHJ274" s="3"/>
      <c r="BHK274" s="3"/>
      <c r="BHL274" s="3"/>
      <c r="BHM274" s="3"/>
      <c r="BHN274" s="3"/>
      <c r="BHO274" s="3"/>
      <c r="BHP274" s="3"/>
      <c r="BHQ274" s="3"/>
      <c r="BHR274" s="3"/>
      <c r="BHS274" s="3"/>
      <c r="BHT274" s="3"/>
      <c r="BHU274" s="3"/>
      <c r="BHV274" s="3"/>
      <c r="BHW274" s="3"/>
      <c r="BHX274" s="3"/>
      <c r="BHY274" s="3"/>
      <c r="BHZ274" s="3"/>
      <c r="BIA274" s="3"/>
      <c r="BIB274" s="3"/>
      <c r="BIC274" s="3"/>
      <c r="BID274" s="3"/>
      <c r="BIE274" s="3"/>
      <c r="BIF274" s="3"/>
      <c r="BIG274" s="3"/>
      <c r="BIH274" s="3"/>
      <c r="BII274" s="3"/>
      <c r="BIJ274" s="3"/>
      <c r="BIK274" s="3"/>
      <c r="BIL274" s="3"/>
      <c r="BIM274" s="3"/>
      <c r="BIN274" s="3"/>
      <c r="BIO274" s="3"/>
      <c r="BIP274" s="3"/>
      <c r="BIQ274" s="3"/>
      <c r="BIR274" s="3"/>
      <c r="BIS274" s="3"/>
      <c r="BIT274" s="3"/>
      <c r="BIU274" s="3"/>
      <c r="BIV274" s="3"/>
      <c r="BIW274" s="3"/>
      <c r="BIX274" s="3"/>
      <c r="BIY274" s="3"/>
      <c r="BIZ274" s="3"/>
      <c r="BJA274" s="3"/>
      <c r="BJB274" s="3"/>
      <c r="BJC274" s="3"/>
      <c r="BJD274" s="3"/>
      <c r="BJE274" s="3"/>
      <c r="BJF274" s="3"/>
      <c r="BJG274" s="3"/>
      <c r="BJH274" s="3"/>
      <c r="BJI274" s="3"/>
      <c r="BJJ274" s="3"/>
      <c r="BJK274" s="3"/>
      <c r="BJL274" s="3"/>
      <c r="BJM274" s="3"/>
      <c r="BJN274" s="3"/>
      <c r="BJO274" s="3"/>
      <c r="BJP274" s="3"/>
      <c r="BJQ274" s="3"/>
      <c r="BJR274" s="3"/>
      <c r="BJS274" s="3"/>
      <c r="BJT274" s="3"/>
      <c r="BJU274" s="3"/>
      <c r="BJV274" s="3"/>
      <c r="BJW274" s="3"/>
      <c r="BJX274" s="3"/>
      <c r="BJY274" s="3"/>
      <c r="BJZ274" s="3"/>
      <c r="BKA274" s="3"/>
      <c r="BKB274" s="3"/>
      <c r="BKC274" s="3"/>
      <c r="BKD274" s="3"/>
      <c r="BKE274" s="3"/>
      <c r="BKF274" s="3"/>
      <c r="BKG274" s="3"/>
      <c r="BKH274" s="3"/>
      <c r="BKI274" s="3"/>
      <c r="BKJ274" s="3"/>
      <c r="BKK274" s="3"/>
      <c r="BKL274" s="3"/>
      <c r="BKM274" s="3"/>
      <c r="BKN274" s="3"/>
      <c r="BKO274" s="3"/>
      <c r="BKP274" s="3"/>
      <c r="BKQ274" s="3"/>
      <c r="BKR274" s="3"/>
      <c r="BKS274" s="3"/>
      <c r="BKT274" s="3"/>
      <c r="BKU274" s="3"/>
      <c r="BKV274" s="3"/>
      <c r="BKW274" s="3"/>
      <c r="BKX274" s="3"/>
      <c r="BKY274" s="3"/>
      <c r="BKZ274" s="3"/>
      <c r="BLA274" s="3"/>
      <c r="BLB274" s="3"/>
      <c r="BLC274" s="3"/>
      <c r="BLD274" s="3"/>
      <c r="BLE274" s="3"/>
      <c r="BLF274" s="3"/>
      <c r="BLG274" s="3"/>
      <c r="BLH274" s="3"/>
      <c r="BLI274" s="3"/>
      <c r="BLJ274" s="3"/>
      <c r="BLK274" s="3"/>
      <c r="BLL274" s="3"/>
      <c r="BLM274" s="3"/>
      <c r="BLN274" s="3"/>
      <c r="BLO274" s="3"/>
      <c r="BLP274" s="3"/>
      <c r="BLQ274" s="3"/>
      <c r="BLR274" s="3"/>
      <c r="BLS274" s="3"/>
      <c r="BLT274" s="3"/>
      <c r="BLU274" s="3"/>
      <c r="BLV274" s="3"/>
      <c r="BLW274" s="3"/>
      <c r="BLX274" s="3"/>
      <c r="BLY274" s="3"/>
      <c r="BLZ274" s="3"/>
      <c r="BMA274" s="3"/>
      <c r="BMB274" s="3"/>
      <c r="BMC274" s="3"/>
      <c r="BMD274" s="3"/>
      <c r="BME274" s="3"/>
      <c r="BMF274" s="3"/>
      <c r="BMG274" s="3"/>
      <c r="BMH274" s="3"/>
      <c r="BMI274" s="3"/>
      <c r="BMJ274" s="3"/>
      <c r="BMK274" s="3"/>
      <c r="BML274" s="3"/>
      <c r="BMM274" s="3"/>
      <c r="BMN274" s="3"/>
      <c r="BMO274" s="3"/>
      <c r="BMP274" s="3"/>
      <c r="BMQ274" s="3"/>
      <c r="BMR274" s="3"/>
      <c r="BMS274" s="3"/>
      <c r="BMT274" s="3"/>
      <c r="BMU274" s="3"/>
      <c r="BMV274" s="3"/>
      <c r="BMW274" s="3"/>
      <c r="BMX274" s="3"/>
      <c r="BMY274" s="3"/>
      <c r="BMZ274" s="3"/>
      <c r="BNA274" s="3"/>
      <c r="BNB274" s="3"/>
      <c r="BNC274" s="3"/>
      <c r="BND274" s="3"/>
      <c r="BNE274" s="3"/>
      <c r="BNF274" s="3"/>
      <c r="BNG274" s="3"/>
      <c r="BNH274" s="3"/>
      <c r="BNI274" s="3"/>
      <c r="BNJ274" s="3"/>
      <c r="BNK274" s="3"/>
      <c r="BNL274" s="3"/>
      <c r="BNM274" s="3"/>
      <c r="BNN274" s="3"/>
      <c r="BNO274" s="3"/>
      <c r="BNP274" s="3"/>
      <c r="BNQ274" s="3"/>
      <c r="BNR274" s="3"/>
      <c r="BNS274" s="3"/>
      <c r="BNT274" s="3"/>
      <c r="BNU274" s="3"/>
      <c r="BNV274" s="3"/>
      <c r="BNW274" s="3"/>
      <c r="BNX274" s="3"/>
      <c r="BNY274" s="3"/>
      <c r="BNZ274" s="3"/>
      <c r="BOA274" s="3"/>
      <c r="BOB274" s="3"/>
      <c r="BOC274" s="3"/>
      <c r="BOD274" s="3"/>
      <c r="BOE274" s="3"/>
      <c r="BOF274" s="3"/>
      <c r="BOG274" s="3"/>
      <c r="BOH274" s="3"/>
      <c r="BOI274" s="3"/>
      <c r="BOJ274" s="3"/>
      <c r="BOK274" s="3"/>
      <c r="BOL274" s="3"/>
      <c r="BOM274" s="3"/>
      <c r="BON274" s="3"/>
      <c r="BOO274" s="3"/>
      <c r="BOP274" s="3"/>
      <c r="BOQ274" s="3"/>
      <c r="BOR274" s="3"/>
      <c r="BOS274" s="3"/>
      <c r="BOT274" s="3"/>
      <c r="BOU274" s="3"/>
      <c r="BOV274" s="3"/>
      <c r="BOW274" s="3"/>
      <c r="BOX274" s="3"/>
      <c r="BOY274" s="3"/>
      <c r="BOZ274" s="3"/>
      <c r="BPA274" s="3"/>
      <c r="BPB274" s="3"/>
      <c r="BPC274" s="3"/>
      <c r="BPD274" s="3"/>
      <c r="BPE274" s="3"/>
      <c r="BPF274" s="3"/>
      <c r="BPG274" s="3"/>
      <c r="BPH274" s="3"/>
      <c r="BPI274" s="3"/>
      <c r="BPJ274" s="3"/>
      <c r="BPK274" s="3"/>
      <c r="BPL274" s="3"/>
      <c r="BPM274" s="3"/>
      <c r="BPN274" s="3"/>
      <c r="BPO274" s="3"/>
      <c r="BPP274" s="3"/>
      <c r="BPQ274" s="3"/>
      <c r="BPR274" s="3"/>
      <c r="BPS274" s="3"/>
      <c r="BPT274" s="3"/>
      <c r="BPU274" s="3"/>
      <c r="BPV274" s="3"/>
      <c r="BPW274" s="3"/>
      <c r="BPX274" s="3"/>
      <c r="BPY274" s="3"/>
      <c r="BPZ274" s="3"/>
      <c r="BQA274" s="3"/>
      <c r="BQB274" s="3"/>
      <c r="BQC274" s="3"/>
      <c r="BQD274" s="3"/>
      <c r="BQE274" s="3"/>
      <c r="BQF274" s="3"/>
      <c r="BQG274" s="3"/>
      <c r="BQH274" s="3"/>
      <c r="BQI274" s="3"/>
      <c r="BQJ274" s="3"/>
      <c r="BQK274" s="3"/>
      <c r="BQL274" s="3"/>
      <c r="BQM274" s="3"/>
      <c r="BQN274" s="3"/>
      <c r="BQO274" s="3"/>
      <c r="BQP274" s="3"/>
      <c r="BQQ274" s="3"/>
      <c r="BQR274" s="3"/>
      <c r="BQS274" s="3"/>
      <c r="BQT274" s="3"/>
      <c r="BQU274" s="3"/>
      <c r="BQV274" s="3"/>
      <c r="BQW274" s="3"/>
      <c r="BQX274" s="3"/>
      <c r="BQY274" s="3"/>
      <c r="BQZ274" s="3"/>
      <c r="BRA274" s="3"/>
      <c r="BRB274" s="3"/>
      <c r="BRC274" s="3"/>
      <c r="BRD274" s="3"/>
      <c r="BRE274" s="3"/>
      <c r="BRF274" s="3"/>
      <c r="BRG274" s="3"/>
      <c r="BRH274" s="3"/>
      <c r="BRI274" s="3"/>
      <c r="BRJ274" s="3"/>
      <c r="BRK274" s="3"/>
      <c r="BRL274" s="3"/>
      <c r="BRM274" s="3"/>
      <c r="BRN274" s="3"/>
      <c r="BRO274" s="3"/>
      <c r="BRP274" s="3"/>
      <c r="BRQ274" s="3"/>
      <c r="BRR274" s="3"/>
      <c r="BRS274" s="3"/>
      <c r="BRT274" s="3"/>
      <c r="BRU274" s="3"/>
      <c r="BRV274" s="3"/>
      <c r="BRW274" s="3"/>
      <c r="BRX274" s="3"/>
      <c r="BRY274" s="3"/>
      <c r="BRZ274" s="3"/>
      <c r="BSA274" s="3"/>
      <c r="BSB274" s="3"/>
      <c r="BSC274" s="3"/>
      <c r="BSD274" s="3"/>
      <c r="BSE274" s="3"/>
      <c r="BSF274" s="3"/>
      <c r="BSG274" s="3"/>
      <c r="BSH274" s="3"/>
      <c r="BSI274" s="3"/>
      <c r="BSJ274" s="3"/>
      <c r="BSK274" s="3"/>
      <c r="BSL274" s="3"/>
      <c r="BSM274" s="3"/>
      <c r="BSN274" s="3"/>
      <c r="BSO274" s="3"/>
      <c r="BSP274" s="3"/>
      <c r="BSQ274" s="3"/>
      <c r="BSR274" s="3"/>
      <c r="BSS274" s="3"/>
      <c r="BST274" s="3"/>
      <c r="BSU274" s="3"/>
      <c r="BSV274" s="3"/>
      <c r="BSW274" s="3"/>
      <c r="BSX274" s="3"/>
      <c r="BSY274" s="3"/>
      <c r="BSZ274" s="3"/>
      <c r="BTA274" s="3"/>
      <c r="BTB274" s="3"/>
      <c r="BTC274" s="3"/>
      <c r="BTD274" s="3"/>
      <c r="BTE274" s="3"/>
      <c r="BTF274" s="3"/>
      <c r="BTG274" s="3"/>
      <c r="BTH274" s="3"/>
      <c r="BTI274" s="3"/>
      <c r="BTJ274" s="3"/>
      <c r="BTK274" s="3"/>
      <c r="BTL274" s="3"/>
      <c r="BTM274" s="3"/>
      <c r="BTN274" s="3"/>
      <c r="BTO274" s="3"/>
      <c r="BTP274" s="3"/>
      <c r="BTQ274" s="3"/>
      <c r="BTR274" s="3"/>
      <c r="BTS274" s="3"/>
      <c r="BTT274" s="3"/>
      <c r="BTU274" s="3"/>
      <c r="BTV274" s="3"/>
      <c r="BTW274" s="3"/>
      <c r="BTX274" s="3"/>
      <c r="BTY274" s="3"/>
      <c r="BTZ274" s="3"/>
      <c r="BUA274" s="3"/>
      <c r="BUB274" s="3"/>
      <c r="BUC274" s="3"/>
      <c r="BUD274" s="3"/>
      <c r="BUE274" s="3"/>
      <c r="BUF274" s="3"/>
      <c r="BUG274" s="3"/>
      <c r="BUH274" s="3"/>
      <c r="BUI274" s="3"/>
      <c r="BUJ274" s="3"/>
      <c r="BUK274" s="3"/>
      <c r="BUL274" s="3"/>
      <c r="BUM274" s="3"/>
      <c r="BUN274" s="3"/>
      <c r="BUO274" s="3"/>
      <c r="BUP274" s="3"/>
      <c r="BUQ274" s="3"/>
      <c r="BUR274" s="3"/>
      <c r="BUS274" s="3"/>
      <c r="BUT274" s="3"/>
      <c r="BUU274" s="3"/>
      <c r="BUV274" s="3"/>
      <c r="BUW274" s="3"/>
      <c r="BUX274" s="3"/>
      <c r="BUY274" s="3"/>
      <c r="BUZ274" s="3"/>
      <c r="BVA274" s="3"/>
      <c r="BVB274" s="3"/>
      <c r="BVC274" s="3"/>
      <c r="BVD274" s="3"/>
      <c r="BVE274" s="3"/>
      <c r="BVF274" s="3"/>
      <c r="BVG274" s="3"/>
      <c r="BVH274" s="3"/>
      <c r="BVI274" s="3"/>
      <c r="BVJ274" s="3"/>
      <c r="BVK274" s="3"/>
      <c r="BVL274" s="3"/>
      <c r="BVM274" s="3"/>
      <c r="BVN274" s="3"/>
      <c r="BVO274" s="3"/>
      <c r="BVP274" s="3"/>
      <c r="BVQ274" s="3"/>
      <c r="BVR274" s="3"/>
      <c r="BVS274" s="3"/>
      <c r="BVT274" s="3"/>
      <c r="BVU274" s="3"/>
      <c r="BVV274" s="3"/>
      <c r="BVW274" s="3"/>
      <c r="BVX274" s="3"/>
      <c r="BVY274" s="3"/>
      <c r="BVZ274" s="3"/>
      <c r="BWA274" s="3"/>
      <c r="BWB274" s="3"/>
      <c r="BWC274" s="3"/>
      <c r="BWD274" s="3"/>
      <c r="BWE274" s="3"/>
      <c r="BWF274" s="3"/>
      <c r="BWG274" s="3"/>
      <c r="BWH274" s="3"/>
      <c r="BWI274" s="3"/>
      <c r="BWJ274" s="3"/>
      <c r="BWK274" s="3"/>
      <c r="BWL274" s="3"/>
      <c r="BWM274" s="3"/>
      <c r="BWN274" s="3"/>
      <c r="BWO274" s="3"/>
      <c r="BWP274" s="3"/>
      <c r="BWQ274" s="3"/>
      <c r="BWR274" s="3"/>
      <c r="BWS274" s="3"/>
      <c r="BWT274" s="3"/>
      <c r="BWU274" s="3"/>
      <c r="BWV274" s="3"/>
      <c r="BWW274" s="3"/>
      <c r="BWX274" s="3"/>
      <c r="BWY274" s="3"/>
      <c r="BWZ274" s="3"/>
      <c r="BXA274" s="3"/>
      <c r="BXB274" s="3"/>
      <c r="BXC274" s="3"/>
      <c r="BXD274" s="3"/>
      <c r="BXE274" s="3"/>
      <c r="BXF274" s="3"/>
      <c r="BXG274" s="3"/>
      <c r="BXH274" s="3"/>
      <c r="BXI274" s="3"/>
      <c r="BXJ274" s="3"/>
      <c r="BXK274" s="3"/>
      <c r="BXL274" s="3"/>
      <c r="BXM274" s="3"/>
      <c r="BXN274" s="3"/>
      <c r="BXO274" s="3"/>
      <c r="BXP274" s="3"/>
      <c r="BXQ274" s="3"/>
      <c r="BXR274" s="3"/>
      <c r="BXS274" s="3"/>
      <c r="BXT274" s="3"/>
      <c r="BXU274" s="3"/>
      <c r="BXV274" s="3"/>
      <c r="BXW274" s="3"/>
      <c r="BXX274" s="3"/>
      <c r="BXY274" s="3"/>
      <c r="BXZ274" s="3"/>
      <c r="BYA274" s="3"/>
      <c r="BYB274" s="3"/>
      <c r="BYC274" s="3"/>
      <c r="BYD274" s="3"/>
      <c r="BYE274" s="3"/>
      <c r="BYF274" s="3"/>
      <c r="BYG274" s="3"/>
      <c r="BYH274" s="3"/>
      <c r="BYI274" s="3"/>
      <c r="BYJ274" s="3"/>
      <c r="BYK274" s="3"/>
      <c r="BYL274" s="3"/>
      <c r="BYM274" s="3"/>
      <c r="BYN274" s="3"/>
      <c r="BYO274" s="3"/>
      <c r="BYP274" s="3"/>
      <c r="BYQ274" s="3"/>
      <c r="BYR274" s="3"/>
      <c r="BYS274" s="3"/>
      <c r="BYT274" s="3"/>
      <c r="BYU274" s="3"/>
      <c r="BYV274" s="3"/>
      <c r="BYW274" s="3"/>
      <c r="BYX274" s="3"/>
      <c r="BYY274" s="3"/>
      <c r="BYZ274" s="3"/>
      <c r="BZA274" s="3"/>
      <c r="BZB274" s="3"/>
      <c r="BZC274" s="3"/>
      <c r="BZD274" s="3"/>
      <c r="BZE274" s="3"/>
      <c r="BZF274" s="3"/>
      <c r="BZG274" s="3"/>
      <c r="BZH274" s="3"/>
      <c r="BZI274" s="3"/>
      <c r="BZJ274" s="3"/>
      <c r="BZK274" s="3"/>
      <c r="BZL274" s="3"/>
      <c r="BZM274" s="3"/>
      <c r="BZN274" s="3"/>
      <c r="BZO274" s="3"/>
      <c r="BZP274" s="3"/>
      <c r="BZQ274" s="3"/>
      <c r="BZR274" s="3"/>
      <c r="BZS274" s="3"/>
      <c r="BZT274" s="3"/>
      <c r="BZU274" s="3"/>
      <c r="BZV274" s="3"/>
      <c r="BZW274" s="3"/>
      <c r="BZX274" s="3"/>
      <c r="BZY274" s="3"/>
      <c r="BZZ274" s="3"/>
      <c r="CAA274" s="3"/>
      <c r="CAB274" s="3"/>
      <c r="CAC274" s="3"/>
      <c r="CAD274" s="3"/>
      <c r="CAE274" s="3"/>
      <c r="CAF274" s="3"/>
      <c r="CAG274" s="3"/>
      <c r="CAH274" s="3"/>
      <c r="CAI274" s="3"/>
      <c r="CAJ274" s="3"/>
      <c r="CAK274" s="3"/>
      <c r="CAL274" s="3"/>
      <c r="CAM274" s="3"/>
      <c r="CAN274" s="3"/>
      <c r="CAO274" s="3"/>
      <c r="CAP274" s="3"/>
      <c r="CAQ274" s="3"/>
      <c r="CAR274" s="3"/>
      <c r="CAS274" s="3"/>
      <c r="CAT274" s="3"/>
      <c r="CAU274" s="3"/>
      <c r="CAV274" s="3"/>
      <c r="CAW274" s="3"/>
      <c r="CAX274" s="3"/>
      <c r="CAY274" s="3"/>
      <c r="CAZ274" s="3"/>
      <c r="CBA274" s="3"/>
      <c r="CBB274" s="3"/>
      <c r="CBC274" s="3"/>
      <c r="CBD274" s="3"/>
      <c r="CBE274" s="3"/>
      <c r="CBF274" s="3"/>
      <c r="CBG274" s="3"/>
      <c r="CBH274" s="3"/>
      <c r="CBI274" s="3"/>
      <c r="CBJ274" s="3"/>
      <c r="CBK274" s="3"/>
      <c r="CBL274" s="3"/>
      <c r="CBM274" s="3"/>
      <c r="CBN274" s="3"/>
      <c r="CBO274" s="3"/>
      <c r="CBP274" s="3"/>
      <c r="CBQ274" s="3"/>
      <c r="CBR274" s="3"/>
      <c r="CBS274" s="3"/>
      <c r="CBT274" s="3"/>
      <c r="CBU274" s="3"/>
      <c r="CBV274" s="3"/>
      <c r="CBW274" s="3"/>
      <c r="CBX274" s="3"/>
      <c r="CBY274" s="3"/>
      <c r="CBZ274" s="3"/>
      <c r="CCA274" s="3"/>
      <c r="CCB274" s="3"/>
      <c r="CCC274" s="3"/>
      <c r="CCD274" s="3"/>
      <c r="CCE274" s="3"/>
      <c r="CCF274" s="3"/>
      <c r="CCG274" s="3"/>
      <c r="CCH274" s="3"/>
      <c r="CCI274" s="3"/>
      <c r="CCJ274" s="3"/>
      <c r="CCK274" s="3"/>
      <c r="CCL274" s="3"/>
      <c r="CCM274" s="3"/>
      <c r="CCN274" s="3"/>
      <c r="CCO274" s="3"/>
      <c r="CCP274" s="3"/>
      <c r="CCQ274" s="3"/>
      <c r="CCR274" s="3"/>
      <c r="CCS274" s="3"/>
      <c r="CCT274" s="3"/>
      <c r="CCU274" s="3"/>
      <c r="CCV274" s="3"/>
      <c r="CCW274" s="3"/>
      <c r="CCX274" s="3"/>
      <c r="CCY274" s="3"/>
      <c r="CCZ274" s="3"/>
      <c r="CDA274" s="3"/>
      <c r="CDB274" s="3"/>
      <c r="CDC274" s="3"/>
      <c r="CDD274" s="3"/>
      <c r="CDE274" s="3"/>
      <c r="CDF274" s="3"/>
      <c r="CDG274" s="3"/>
      <c r="CDH274" s="3"/>
      <c r="CDI274" s="3"/>
      <c r="CDJ274" s="3"/>
      <c r="CDK274" s="3"/>
      <c r="CDL274" s="3"/>
      <c r="CDM274" s="3"/>
      <c r="CDN274" s="3"/>
      <c r="CDO274" s="3"/>
      <c r="CDP274" s="3"/>
      <c r="CDQ274" s="3"/>
      <c r="CDR274" s="3"/>
      <c r="CDS274" s="3"/>
      <c r="CDT274" s="3"/>
      <c r="CDU274" s="3"/>
      <c r="CDV274" s="3"/>
      <c r="CDW274" s="3"/>
      <c r="CDX274" s="3"/>
      <c r="CDY274" s="3"/>
      <c r="CDZ274" s="3"/>
      <c r="CEA274" s="3"/>
      <c r="CEB274" s="3"/>
      <c r="CEC274" s="3"/>
      <c r="CED274" s="3"/>
      <c r="CEE274" s="3"/>
      <c r="CEF274" s="3"/>
      <c r="CEG274" s="3"/>
      <c r="CEH274" s="3"/>
      <c r="CEI274" s="3"/>
      <c r="CEJ274" s="3"/>
      <c r="CEK274" s="3"/>
      <c r="CEL274" s="3"/>
      <c r="CEM274" s="3"/>
      <c r="CEN274" s="3"/>
      <c r="CEO274" s="3"/>
      <c r="CEP274" s="3"/>
      <c r="CEQ274" s="3"/>
      <c r="CER274" s="3"/>
      <c r="CES274" s="3"/>
      <c r="CET274" s="3"/>
      <c r="CEU274" s="3"/>
      <c r="CEV274" s="3"/>
      <c r="CEW274" s="3"/>
      <c r="CEX274" s="3"/>
      <c r="CEY274" s="3"/>
      <c r="CEZ274" s="3"/>
      <c r="CFA274" s="3"/>
      <c r="CFB274" s="3"/>
      <c r="CFC274" s="3"/>
      <c r="CFD274" s="3"/>
      <c r="CFE274" s="3"/>
      <c r="CFF274" s="3"/>
      <c r="CFG274" s="3"/>
      <c r="CFH274" s="3"/>
      <c r="CFI274" s="3"/>
      <c r="CFJ274" s="3"/>
      <c r="CFK274" s="3"/>
      <c r="CFL274" s="3"/>
      <c r="CFM274" s="3"/>
      <c r="CFN274" s="3"/>
      <c r="CFO274" s="3"/>
      <c r="CFP274" s="3"/>
      <c r="CFQ274" s="3"/>
      <c r="CFR274" s="3"/>
      <c r="CFS274" s="3"/>
      <c r="CFT274" s="3"/>
      <c r="CFU274" s="3"/>
      <c r="CFV274" s="3"/>
      <c r="CFW274" s="3"/>
      <c r="CFX274" s="3"/>
      <c r="CFY274" s="3"/>
      <c r="CFZ274" s="3"/>
      <c r="CGA274" s="3"/>
      <c r="CGB274" s="3"/>
      <c r="CGC274" s="3"/>
      <c r="CGD274" s="3"/>
      <c r="CGE274" s="3"/>
      <c r="CGF274" s="3"/>
      <c r="CGG274" s="3"/>
      <c r="CGH274" s="3"/>
      <c r="CGI274" s="3"/>
      <c r="CGJ274" s="3"/>
      <c r="CGK274" s="3"/>
      <c r="CGL274" s="3"/>
      <c r="CGM274" s="3"/>
      <c r="CGN274" s="3"/>
      <c r="CGO274" s="3"/>
      <c r="CGP274" s="3"/>
      <c r="CGQ274" s="3"/>
      <c r="CGR274" s="3"/>
      <c r="CGS274" s="3"/>
      <c r="CGT274" s="3"/>
      <c r="CGU274" s="3"/>
      <c r="CGV274" s="3"/>
      <c r="CGW274" s="3"/>
      <c r="CGX274" s="3"/>
      <c r="CGY274" s="3"/>
      <c r="CGZ274" s="3"/>
      <c r="CHA274" s="3"/>
      <c r="CHB274" s="3"/>
      <c r="CHC274" s="3"/>
      <c r="CHD274" s="3"/>
      <c r="CHE274" s="3"/>
      <c r="CHF274" s="3"/>
      <c r="CHG274" s="3"/>
      <c r="CHH274" s="3"/>
      <c r="CHI274" s="3"/>
      <c r="CHJ274" s="3"/>
      <c r="CHK274" s="3"/>
      <c r="CHL274" s="3"/>
      <c r="CHM274" s="3"/>
      <c r="CHN274" s="3"/>
      <c r="CHO274" s="3"/>
      <c r="CHP274" s="3"/>
      <c r="CHQ274" s="3"/>
      <c r="CHR274" s="3"/>
      <c r="CHS274" s="3"/>
      <c r="CHT274" s="3"/>
      <c r="CHU274" s="3"/>
      <c r="CHV274" s="3"/>
      <c r="CHW274" s="3"/>
      <c r="CHX274" s="3"/>
      <c r="CHY274" s="3"/>
      <c r="CHZ274" s="3"/>
      <c r="CIA274" s="3"/>
      <c r="CIB274" s="3"/>
      <c r="CIC274" s="3"/>
      <c r="CID274" s="3"/>
      <c r="CIE274" s="3"/>
      <c r="CIF274" s="3"/>
      <c r="CIG274" s="3"/>
      <c r="CIH274" s="3"/>
      <c r="CII274" s="3"/>
      <c r="CIJ274" s="3"/>
      <c r="CIK274" s="3"/>
      <c r="CIL274" s="3"/>
      <c r="CIM274" s="3"/>
      <c r="CIN274" s="3"/>
      <c r="CIO274" s="3"/>
      <c r="CIP274" s="3"/>
      <c r="CIQ274" s="3"/>
      <c r="CIR274" s="3"/>
      <c r="CIS274" s="3"/>
      <c r="CIT274" s="3"/>
      <c r="CIU274" s="3"/>
      <c r="CIV274" s="3"/>
      <c r="CIW274" s="3"/>
      <c r="CIX274" s="3"/>
      <c r="CIY274" s="3"/>
      <c r="CIZ274" s="3"/>
      <c r="CJA274" s="3"/>
      <c r="CJB274" s="3"/>
      <c r="CJC274" s="3"/>
      <c r="CJD274" s="3"/>
      <c r="CJE274" s="3"/>
      <c r="CJF274" s="3"/>
      <c r="CJG274" s="3"/>
      <c r="CJH274" s="3"/>
      <c r="CJI274" s="3"/>
      <c r="CJJ274" s="3"/>
      <c r="CJK274" s="3"/>
      <c r="CJL274" s="3"/>
      <c r="CJM274" s="3"/>
      <c r="CJN274" s="3"/>
      <c r="CJO274" s="3"/>
      <c r="CJP274" s="3"/>
      <c r="CJQ274" s="3"/>
      <c r="CJR274" s="3"/>
      <c r="CJS274" s="3"/>
      <c r="CJT274" s="3"/>
      <c r="CJU274" s="3"/>
      <c r="CJV274" s="3"/>
      <c r="CJW274" s="3"/>
      <c r="CJX274" s="3"/>
      <c r="CJY274" s="3"/>
      <c r="CJZ274" s="3"/>
      <c r="CKA274" s="3"/>
      <c r="CKB274" s="3"/>
      <c r="CKC274" s="3"/>
      <c r="CKD274" s="3"/>
      <c r="CKE274" s="3"/>
      <c r="CKF274" s="3"/>
      <c r="CKG274" s="3"/>
      <c r="CKH274" s="3"/>
      <c r="CKI274" s="3"/>
      <c r="CKJ274" s="3"/>
      <c r="CKK274" s="3"/>
      <c r="CKL274" s="3"/>
      <c r="CKM274" s="3"/>
      <c r="CKN274" s="3"/>
      <c r="CKO274" s="3"/>
      <c r="CKP274" s="3"/>
      <c r="CKQ274" s="3"/>
      <c r="CKR274" s="3"/>
      <c r="CKS274" s="3"/>
      <c r="CKT274" s="3"/>
      <c r="CKU274" s="3"/>
      <c r="CKV274" s="3"/>
      <c r="CKW274" s="3"/>
      <c r="CKX274" s="3"/>
      <c r="CKY274" s="3"/>
      <c r="CKZ274" s="3"/>
      <c r="CLA274" s="3"/>
      <c r="CLB274" s="3"/>
      <c r="CLC274" s="3"/>
      <c r="CLD274" s="3"/>
      <c r="CLE274" s="3"/>
      <c r="CLF274" s="3"/>
      <c r="CLG274" s="3"/>
      <c r="CLH274" s="3"/>
      <c r="CLI274" s="3"/>
      <c r="CLJ274" s="3"/>
      <c r="CLK274" s="3"/>
      <c r="CLL274" s="3"/>
      <c r="CLM274" s="3"/>
      <c r="CLN274" s="3"/>
      <c r="CLO274" s="3"/>
      <c r="CLP274" s="3"/>
      <c r="CLQ274" s="3"/>
      <c r="CLR274" s="3"/>
      <c r="CLS274" s="3"/>
      <c r="CLT274" s="3"/>
      <c r="CLU274" s="3"/>
      <c r="CLV274" s="3"/>
      <c r="CLW274" s="3"/>
      <c r="CLX274" s="3"/>
      <c r="CLY274" s="3"/>
      <c r="CLZ274" s="3"/>
      <c r="CMA274" s="3"/>
      <c r="CMB274" s="3"/>
      <c r="CMC274" s="3"/>
      <c r="CMD274" s="3"/>
      <c r="CME274" s="3"/>
      <c r="CMF274" s="3"/>
      <c r="CMG274" s="3"/>
      <c r="CMH274" s="3"/>
      <c r="CMI274" s="3"/>
      <c r="CMJ274" s="3"/>
      <c r="CMK274" s="3"/>
      <c r="CML274" s="3"/>
      <c r="CMM274" s="3"/>
      <c r="CMN274" s="3"/>
      <c r="CMO274" s="3"/>
      <c r="CMP274" s="3"/>
      <c r="CMQ274" s="3"/>
      <c r="CMR274" s="3"/>
      <c r="CMS274" s="3"/>
      <c r="CMT274" s="3"/>
      <c r="CMU274" s="3"/>
      <c r="CMV274" s="3"/>
      <c r="CMW274" s="3"/>
      <c r="CMX274" s="3"/>
      <c r="CMY274" s="3"/>
      <c r="CMZ274" s="3"/>
      <c r="CNA274" s="3"/>
      <c r="CNB274" s="3"/>
      <c r="CNC274" s="3"/>
      <c r="CND274" s="3"/>
      <c r="CNE274" s="3"/>
      <c r="CNF274" s="3"/>
      <c r="CNG274" s="3"/>
      <c r="CNH274" s="3"/>
      <c r="CNI274" s="3"/>
      <c r="CNJ274" s="3"/>
      <c r="CNK274" s="3"/>
      <c r="CNL274" s="3"/>
      <c r="CNM274" s="3"/>
      <c r="CNN274" s="3"/>
      <c r="CNO274" s="3"/>
      <c r="CNP274" s="3"/>
      <c r="CNQ274" s="3"/>
      <c r="CNR274" s="3"/>
      <c r="CNS274" s="3"/>
      <c r="CNT274" s="3"/>
      <c r="CNU274" s="3"/>
      <c r="CNV274" s="3"/>
      <c r="CNW274" s="3"/>
      <c r="CNX274" s="3"/>
      <c r="CNY274" s="3"/>
      <c r="CNZ274" s="3"/>
      <c r="COA274" s="3"/>
      <c r="COB274" s="3"/>
      <c r="COC274" s="3"/>
      <c r="COD274" s="3"/>
      <c r="COE274" s="3"/>
      <c r="COF274" s="3"/>
      <c r="COG274" s="3"/>
      <c r="COH274" s="3"/>
      <c r="COI274" s="3"/>
      <c r="COJ274" s="3"/>
      <c r="COK274" s="3"/>
      <c r="COL274" s="3"/>
      <c r="COM274" s="3"/>
      <c r="CON274" s="3"/>
      <c r="COO274" s="3"/>
      <c r="COP274" s="3"/>
      <c r="COQ274" s="3"/>
      <c r="COR274" s="3"/>
      <c r="COS274" s="3"/>
      <c r="COT274" s="3"/>
      <c r="COU274" s="3"/>
      <c r="COV274" s="3"/>
      <c r="COW274" s="3"/>
      <c r="COX274" s="3"/>
      <c r="COY274" s="3"/>
      <c r="COZ274" s="3"/>
      <c r="CPA274" s="3"/>
      <c r="CPB274" s="3"/>
      <c r="CPC274" s="3"/>
      <c r="CPD274" s="3"/>
      <c r="CPE274" s="3"/>
      <c r="CPF274" s="3"/>
      <c r="CPG274" s="3"/>
      <c r="CPH274" s="3"/>
      <c r="CPI274" s="3"/>
      <c r="CPJ274" s="3"/>
      <c r="CPK274" s="3"/>
      <c r="CPL274" s="3"/>
      <c r="CPM274" s="3"/>
      <c r="CPN274" s="3"/>
      <c r="CPO274" s="3"/>
      <c r="CPP274" s="3"/>
      <c r="CPQ274" s="3"/>
      <c r="CPR274" s="3"/>
      <c r="CPS274" s="3"/>
      <c r="CPT274" s="3"/>
      <c r="CPU274" s="3"/>
      <c r="CPV274" s="3"/>
      <c r="CPW274" s="3"/>
      <c r="CPX274" s="3"/>
      <c r="CPY274" s="3"/>
      <c r="CPZ274" s="3"/>
      <c r="CQA274" s="3"/>
      <c r="CQB274" s="3"/>
      <c r="CQC274" s="3"/>
      <c r="CQD274" s="3"/>
      <c r="CQE274" s="3"/>
      <c r="CQF274" s="3"/>
      <c r="CQG274" s="3"/>
      <c r="CQH274" s="3"/>
      <c r="CQI274" s="3"/>
      <c r="CQJ274" s="3"/>
      <c r="CQK274" s="3"/>
      <c r="CQL274" s="3"/>
      <c r="CQM274" s="3"/>
      <c r="CQN274" s="3"/>
      <c r="CQO274" s="3"/>
      <c r="CQP274" s="3"/>
      <c r="CQQ274" s="3"/>
      <c r="CQR274" s="3"/>
      <c r="CQS274" s="3"/>
      <c r="CQT274" s="3"/>
      <c r="CQU274" s="3"/>
      <c r="CQV274" s="3"/>
      <c r="CQW274" s="3"/>
      <c r="CQX274" s="3"/>
      <c r="CQY274" s="3"/>
      <c r="CQZ274" s="3"/>
      <c r="CRA274" s="3"/>
      <c r="CRB274" s="3"/>
      <c r="CRC274" s="3"/>
      <c r="CRD274" s="3"/>
      <c r="CRE274" s="3"/>
      <c r="CRF274" s="3"/>
      <c r="CRG274" s="3"/>
      <c r="CRH274" s="3"/>
      <c r="CRI274" s="3"/>
      <c r="CRJ274" s="3"/>
      <c r="CRK274" s="3"/>
      <c r="CRL274" s="3"/>
      <c r="CRM274" s="3"/>
      <c r="CRN274" s="3"/>
      <c r="CRO274" s="3"/>
      <c r="CRP274" s="3"/>
      <c r="CRQ274" s="3"/>
      <c r="CRR274" s="3"/>
      <c r="CRS274" s="3"/>
      <c r="CRT274" s="3"/>
      <c r="CRU274" s="3"/>
      <c r="CRV274" s="3"/>
      <c r="CRW274" s="3"/>
      <c r="CRX274" s="3"/>
      <c r="CRY274" s="3"/>
      <c r="CRZ274" s="3"/>
      <c r="CSA274" s="3"/>
      <c r="CSB274" s="3"/>
      <c r="CSC274" s="3"/>
      <c r="CSD274" s="3"/>
      <c r="CSE274" s="3"/>
      <c r="CSF274" s="3"/>
      <c r="CSG274" s="3"/>
      <c r="CSH274" s="3"/>
      <c r="CSI274" s="3"/>
      <c r="CSJ274" s="3"/>
      <c r="CSK274" s="3"/>
      <c r="CSL274" s="3"/>
      <c r="CSM274" s="3"/>
      <c r="CSN274" s="3"/>
      <c r="CSO274" s="3"/>
      <c r="CSP274" s="3"/>
      <c r="CSQ274" s="3"/>
      <c r="CSR274" s="3"/>
      <c r="CSS274" s="3"/>
      <c r="CST274" s="3"/>
      <c r="CSU274" s="3"/>
      <c r="CSV274" s="3"/>
      <c r="CSW274" s="3"/>
      <c r="CSX274" s="3"/>
      <c r="CSY274" s="3"/>
      <c r="CSZ274" s="3"/>
      <c r="CTA274" s="3"/>
      <c r="CTB274" s="3"/>
      <c r="CTC274" s="3"/>
      <c r="CTD274" s="3"/>
      <c r="CTE274" s="3"/>
      <c r="CTF274" s="3"/>
      <c r="CTG274" s="3"/>
      <c r="CTH274" s="3"/>
      <c r="CTI274" s="3"/>
      <c r="CTJ274" s="3"/>
      <c r="CTK274" s="3"/>
      <c r="CTL274" s="3"/>
      <c r="CTM274" s="3"/>
      <c r="CTN274" s="3"/>
      <c r="CTO274" s="3"/>
      <c r="CTP274" s="3"/>
      <c r="CTQ274" s="3"/>
      <c r="CTR274" s="3"/>
      <c r="CTS274" s="3"/>
      <c r="CTT274" s="3"/>
      <c r="CTU274" s="3"/>
      <c r="CTV274" s="3"/>
      <c r="CTW274" s="3"/>
      <c r="CTX274" s="3"/>
      <c r="CTY274" s="3"/>
      <c r="CTZ274" s="3"/>
      <c r="CUA274" s="3"/>
      <c r="CUB274" s="3"/>
      <c r="CUC274" s="3"/>
      <c r="CUD274" s="3"/>
      <c r="CUE274" s="3"/>
      <c r="CUF274" s="3"/>
      <c r="CUG274" s="3"/>
      <c r="CUH274" s="3"/>
      <c r="CUI274" s="3"/>
      <c r="CUJ274" s="3"/>
      <c r="CUK274" s="3"/>
      <c r="CUL274" s="3"/>
      <c r="CUM274" s="3"/>
      <c r="CUN274" s="3"/>
      <c r="CUO274" s="3"/>
      <c r="CUP274" s="3"/>
      <c r="CUQ274" s="3"/>
      <c r="CUR274" s="3"/>
      <c r="CUS274" s="3"/>
      <c r="CUT274" s="3"/>
      <c r="CUU274" s="3"/>
      <c r="CUV274" s="3"/>
      <c r="CUW274" s="3"/>
      <c r="CUX274" s="3"/>
      <c r="CUY274" s="3"/>
      <c r="CUZ274" s="3"/>
      <c r="CVA274" s="3"/>
      <c r="CVB274" s="3"/>
      <c r="CVC274" s="3"/>
      <c r="CVD274" s="3"/>
      <c r="CVE274" s="3"/>
      <c r="CVF274" s="3"/>
      <c r="CVG274" s="3"/>
      <c r="CVH274" s="3"/>
      <c r="CVI274" s="3"/>
      <c r="CVJ274" s="3"/>
      <c r="CVK274" s="3"/>
      <c r="CVL274" s="3"/>
      <c r="CVM274" s="3"/>
      <c r="CVN274" s="3"/>
      <c r="CVO274" s="3"/>
      <c r="CVP274" s="3"/>
      <c r="CVQ274" s="3"/>
      <c r="CVR274" s="3"/>
      <c r="CVS274" s="3"/>
      <c r="CVT274" s="3"/>
      <c r="CVU274" s="3"/>
      <c r="CVV274" s="3"/>
      <c r="CVW274" s="3"/>
      <c r="CVX274" s="3"/>
      <c r="CVY274" s="3"/>
      <c r="CVZ274" s="3"/>
      <c r="CWA274" s="3"/>
      <c r="CWB274" s="3"/>
      <c r="CWC274" s="3"/>
      <c r="CWD274" s="3"/>
      <c r="CWE274" s="3"/>
      <c r="CWF274" s="3"/>
      <c r="CWG274" s="3"/>
      <c r="CWH274" s="3"/>
      <c r="CWI274" s="3"/>
      <c r="CWJ274" s="3"/>
      <c r="CWK274" s="3"/>
      <c r="CWL274" s="3"/>
      <c r="CWM274" s="3"/>
      <c r="CWN274" s="3"/>
      <c r="CWO274" s="3"/>
      <c r="CWP274" s="3"/>
      <c r="CWQ274" s="3"/>
      <c r="CWR274" s="3"/>
      <c r="CWS274" s="3"/>
      <c r="CWT274" s="3"/>
      <c r="CWU274" s="3"/>
      <c r="CWV274" s="3"/>
      <c r="CWW274" s="3"/>
      <c r="CWX274" s="3"/>
      <c r="CWY274" s="3"/>
      <c r="CWZ274" s="3"/>
      <c r="CXA274" s="3"/>
      <c r="CXB274" s="3"/>
      <c r="CXC274" s="3"/>
      <c r="CXD274" s="3"/>
      <c r="CXE274" s="3"/>
      <c r="CXF274" s="3"/>
      <c r="CXG274" s="3"/>
      <c r="CXH274" s="3"/>
      <c r="CXI274" s="3"/>
      <c r="CXJ274" s="3"/>
      <c r="CXK274" s="3"/>
      <c r="CXL274" s="3"/>
      <c r="CXM274" s="3"/>
      <c r="CXN274" s="3"/>
      <c r="CXO274" s="3"/>
      <c r="CXP274" s="3"/>
      <c r="CXQ274" s="3"/>
      <c r="CXR274" s="3"/>
      <c r="CXS274" s="3"/>
      <c r="CXT274" s="3"/>
      <c r="CXU274" s="3"/>
      <c r="CXV274" s="3"/>
      <c r="CXW274" s="3"/>
      <c r="CXX274" s="3"/>
      <c r="CXY274" s="3"/>
      <c r="CXZ274" s="3"/>
      <c r="CYA274" s="3"/>
      <c r="CYB274" s="3"/>
      <c r="CYC274" s="3"/>
      <c r="CYD274" s="3"/>
      <c r="CYE274" s="3"/>
      <c r="CYF274" s="3"/>
      <c r="CYG274" s="3"/>
      <c r="CYH274" s="3"/>
      <c r="CYI274" s="3"/>
      <c r="CYJ274" s="3"/>
      <c r="CYK274" s="3"/>
      <c r="CYL274" s="3"/>
      <c r="CYM274" s="3"/>
      <c r="CYN274" s="3"/>
      <c r="CYO274" s="3"/>
      <c r="CYP274" s="3"/>
      <c r="CYQ274" s="3"/>
      <c r="CYR274" s="3"/>
      <c r="CYS274" s="3"/>
      <c r="CYT274" s="3"/>
      <c r="CYU274" s="3"/>
      <c r="CYV274" s="3"/>
      <c r="CYW274" s="3"/>
      <c r="CYX274" s="3"/>
      <c r="CYY274" s="3"/>
      <c r="CYZ274" s="3"/>
      <c r="CZA274" s="3"/>
      <c r="CZB274" s="3"/>
      <c r="CZC274" s="3"/>
      <c r="CZD274" s="3"/>
      <c r="CZE274" s="3"/>
      <c r="CZF274" s="3"/>
      <c r="CZG274" s="3"/>
      <c r="CZH274" s="3"/>
      <c r="CZI274" s="3"/>
      <c r="CZJ274" s="3"/>
      <c r="CZK274" s="3"/>
      <c r="CZL274" s="3"/>
      <c r="CZM274" s="3"/>
      <c r="CZN274" s="3"/>
      <c r="CZO274" s="3"/>
      <c r="CZP274" s="3"/>
      <c r="CZQ274" s="3"/>
      <c r="CZR274" s="3"/>
      <c r="CZS274" s="3"/>
      <c r="CZT274" s="3"/>
      <c r="CZU274" s="3"/>
      <c r="CZV274" s="3"/>
      <c r="CZW274" s="3"/>
      <c r="CZX274" s="3"/>
      <c r="CZY274" s="3"/>
      <c r="CZZ274" s="3"/>
      <c r="DAA274" s="3"/>
      <c r="DAB274" s="3"/>
      <c r="DAC274" s="3"/>
      <c r="DAD274" s="3"/>
      <c r="DAE274" s="3"/>
      <c r="DAF274" s="3"/>
      <c r="DAG274" s="3"/>
      <c r="DAH274" s="3"/>
      <c r="DAI274" s="3"/>
      <c r="DAJ274" s="3"/>
      <c r="DAK274" s="3"/>
      <c r="DAL274" s="3"/>
      <c r="DAM274" s="3"/>
      <c r="DAN274" s="3"/>
      <c r="DAO274" s="3"/>
      <c r="DAP274" s="3"/>
      <c r="DAQ274" s="3"/>
      <c r="DAR274" s="3"/>
      <c r="DAS274" s="3"/>
      <c r="DAT274" s="3"/>
      <c r="DAU274" s="3"/>
      <c r="DAV274" s="3"/>
      <c r="DAW274" s="3"/>
      <c r="DAX274" s="3"/>
      <c r="DAY274" s="3"/>
      <c r="DAZ274" s="3"/>
      <c r="DBA274" s="3"/>
      <c r="DBB274" s="3"/>
      <c r="DBC274" s="3"/>
      <c r="DBD274" s="3"/>
      <c r="DBE274" s="3"/>
      <c r="DBF274" s="3"/>
      <c r="DBG274" s="3"/>
      <c r="DBH274" s="3"/>
      <c r="DBI274" s="3"/>
      <c r="DBJ274" s="3"/>
      <c r="DBK274" s="3"/>
      <c r="DBL274" s="3"/>
      <c r="DBM274" s="3"/>
      <c r="DBN274" s="3"/>
      <c r="DBO274" s="3"/>
      <c r="DBP274" s="3"/>
      <c r="DBQ274" s="3"/>
      <c r="DBR274" s="3"/>
      <c r="DBS274" s="3"/>
      <c r="DBT274" s="3"/>
      <c r="DBU274" s="3"/>
      <c r="DBV274" s="3"/>
      <c r="DBW274" s="3"/>
      <c r="DBX274" s="3"/>
      <c r="DBY274" s="3"/>
      <c r="DBZ274" s="3"/>
      <c r="DCA274" s="3"/>
      <c r="DCB274" s="3"/>
      <c r="DCC274" s="3"/>
      <c r="DCD274" s="3"/>
      <c r="DCE274" s="3"/>
      <c r="DCF274" s="3"/>
      <c r="DCG274" s="3"/>
      <c r="DCH274" s="3"/>
      <c r="DCI274" s="3"/>
      <c r="DCJ274" s="3"/>
      <c r="DCK274" s="3"/>
      <c r="DCL274" s="3"/>
      <c r="DCM274" s="3"/>
      <c r="DCN274" s="3"/>
      <c r="DCO274" s="3"/>
      <c r="DCP274" s="3"/>
      <c r="DCQ274" s="3"/>
      <c r="DCR274" s="3"/>
      <c r="DCS274" s="3"/>
      <c r="DCT274" s="3"/>
      <c r="DCU274" s="3"/>
      <c r="DCV274" s="3"/>
      <c r="DCW274" s="3"/>
      <c r="DCX274" s="3"/>
      <c r="DCY274" s="3"/>
      <c r="DCZ274" s="3"/>
      <c r="DDA274" s="3"/>
      <c r="DDB274" s="3"/>
      <c r="DDC274" s="3"/>
      <c r="DDD274" s="3"/>
      <c r="DDE274" s="3"/>
      <c r="DDF274" s="3"/>
      <c r="DDG274" s="3"/>
      <c r="DDH274" s="3"/>
      <c r="DDI274" s="3"/>
      <c r="DDJ274" s="3"/>
      <c r="DDK274" s="3"/>
      <c r="DDL274" s="3"/>
      <c r="DDM274" s="3"/>
      <c r="DDN274" s="3"/>
      <c r="DDO274" s="3"/>
      <c r="DDP274" s="3"/>
      <c r="DDQ274" s="3"/>
      <c r="DDR274" s="3"/>
      <c r="DDS274" s="3"/>
      <c r="DDT274" s="3"/>
      <c r="DDU274" s="3"/>
      <c r="DDV274" s="3"/>
      <c r="DDW274" s="3"/>
      <c r="DDX274" s="3"/>
      <c r="DDY274" s="3"/>
      <c r="DDZ274" s="3"/>
      <c r="DEA274" s="3"/>
      <c r="DEB274" s="3"/>
      <c r="DEC274" s="3"/>
      <c r="DED274" s="3"/>
      <c r="DEE274" s="3"/>
      <c r="DEF274" s="3"/>
      <c r="DEG274" s="3"/>
      <c r="DEH274" s="3"/>
      <c r="DEI274" s="3"/>
      <c r="DEJ274" s="3"/>
      <c r="DEK274" s="3"/>
      <c r="DEL274" s="3"/>
      <c r="DEM274" s="3"/>
      <c r="DEN274" s="3"/>
      <c r="DEO274" s="3"/>
      <c r="DEP274" s="3"/>
      <c r="DEQ274" s="3"/>
      <c r="DER274" s="3"/>
      <c r="DES274" s="3"/>
      <c r="DET274" s="3"/>
      <c r="DEU274" s="3"/>
      <c r="DEV274" s="3"/>
      <c r="DEW274" s="3"/>
      <c r="DEX274" s="3"/>
      <c r="DEY274" s="3"/>
      <c r="DEZ274" s="3"/>
      <c r="DFA274" s="3"/>
      <c r="DFB274" s="3"/>
      <c r="DFC274" s="3"/>
      <c r="DFD274" s="3"/>
      <c r="DFE274" s="3"/>
      <c r="DFF274" s="3"/>
      <c r="DFG274" s="3"/>
      <c r="DFH274" s="3"/>
      <c r="DFI274" s="3"/>
      <c r="DFJ274" s="3"/>
      <c r="DFK274" s="3"/>
      <c r="DFL274" s="3"/>
      <c r="DFM274" s="3"/>
      <c r="DFN274" s="3"/>
      <c r="DFO274" s="3"/>
      <c r="DFP274" s="3"/>
      <c r="DFQ274" s="3"/>
      <c r="DFR274" s="3"/>
      <c r="DFS274" s="3"/>
      <c r="DFT274" s="3"/>
      <c r="DFU274" s="3"/>
      <c r="DFV274" s="3"/>
      <c r="DFW274" s="3"/>
      <c r="DFX274" s="3"/>
      <c r="DFY274" s="3"/>
      <c r="DFZ274" s="3"/>
      <c r="DGA274" s="3"/>
      <c r="DGB274" s="3"/>
      <c r="DGC274" s="3"/>
      <c r="DGD274" s="3"/>
      <c r="DGE274" s="3"/>
      <c r="DGF274" s="3"/>
      <c r="DGG274" s="3"/>
      <c r="DGH274" s="3"/>
      <c r="DGI274" s="3"/>
      <c r="DGJ274" s="3"/>
      <c r="DGK274" s="3"/>
      <c r="DGL274" s="3"/>
      <c r="DGM274" s="3"/>
      <c r="DGN274" s="3"/>
      <c r="DGO274" s="3"/>
      <c r="DGP274" s="3"/>
      <c r="DGQ274" s="3"/>
      <c r="DGR274" s="3"/>
      <c r="DGS274" s="3"/>
      <c r="DGT274" s="3"/>
      <c r="DGU274" s="3"/>
      <c r="DGV274" s="3"/>
      <c r="DGW274" s="3"/>
      <c r="DGX274" s="3"/>
      <c r="DGY274" s="3"/>
      <c r="DGZ274" s="3"/>
      <c r="DHA274" s="3"/>
      <c r="DHB274" s="3"/>
      <c r="DHC274" s="3"/>
      <c r="DHD274" s="3"/>
      <c r="DHE274" s="3"/>
      <c r="DHF274" s="3"/>
      <c r="DHG274" s="3"/>
      <c r="DHH274" s="3"/>
      <c r="DHI274" s="3"/>
      <c r="DHJ274" s="3"/>
      <c r="DHK274" s="3"/>
      <c r="DHL274" s="3"/>
      <c r="DHM274" s="3"/>
      <c r="DHN274" s="3"/>
      <c r="DHO274" s="3"/>
      <c r="DHP274" s="3"/>
      <c r="DHQ274" s="3"/>
      <c r="DHR274" s="3"/>
      <c r="DHS274" s="3"/>
      <c r="DHT274" s="3"/>
      <c r="DHU274" s="3"/>
      <c r="DHV274" s="3"/>
      <c r="DHW274" s="3"/>
      <c r="DHX274" s="3"/>
      <c r="DHY274" s="3"/>
      <c r="DHZ274" s="3"/>
      <c r="DIA274" s="3"/>
      <c r="DIB274" s="3"/>
      <c r="DIC274" s="3"/>
      <c r="DID274" s="3"/>
      <c r="DIE274" s="3"/>
      <c r="DIF274" s="3"/>
      <c r="DIG274" s="3"/>
      <c r="DIH274" s="3"/>
      <c r="DII274" s="3"/>
      <c r="DIJ274" s="3"/>
      <c r="DIK274" s="3"/>
      <c r="DIL274" s="3"/>
      <c r="DIM274" s="3"/>
      <c r="DIN274" s="3"/>
      <c r="DIO274" s="3"/>
      <c r="DIP274" s="3"/>
      <c r="DIQ274" s="3"/>
      <c r="DIR274" s="3"/>
      <c r="DIS274" s="3"/>
      <c r="DIT274" s="3"/>
      <c r="DIU274" s="3"/>
      <c r="DIV274" s="3"/>
      <c r="DIW274" s="3"/>
      <c r="DIX274" s="3"/>
      <c r="DIY274" s="3"/>
      <c r="DIZ274" s="3"/>
      <c r="DJA274" s="3"/>
      <c r="DJB274" s="3"/>
      <c r="DJC274" s="3"/>
      <c r="DJD274" s="3"/>
      <c r="DJE274" s="3"/>
      <c r="DJF274" s="3"/>
      <c r="DJG274" s="3"/>
      <c r="DJH274" s="3"/>
      <c r="DJI274" s="3"/>
      <c r="DJJ274" s="3"/>
      <c r="DJK274" s="3"/>
      <c r="DJL274" s="3"/>
      <c r="DJM274" s="3"/>
      <c r="DJN274" s="3"/>
      <c r="DJO274" s="3"/>
      <c r="DJP274" s="3"/>
      <c r="DJQ274" s="3"/>
      <c r="DJR274" s="3"/>
      <c r="DJS274" s="3"/>
      <c r="DJT274" s="3"/>
      <c r="DJU274" s="3"/>
      <c r="DJV274" s="3"/>
      <c r="DJW274" s="3"/>
      <c r="DJX274" s="3"/>
      <c r="DJY274" s="3"/>
      <c r="DJZ274" s="3"/>
      <c r="DKA274" s="3"/>
      <c r="DKB274" s="3"/>
      <c r="DKC274" s="3"/>
      <c r="DKD274" s="3"/>
      <c r="DKE274" s="3"/>
      <c r="DKF274" s="3"/>
      <c r="DKG274" s="3"/>
      <c r="DKH274" s="3"/>
      <c r="DKI274" s="3"/>
      <c r="DKJ274" s="3"/>
      <c r="DKK274" s="3"/>
      <c r="DKL274" s="3"/>
      <c r="DKM274" s="3"/>
      <c r="DKN274" s="3"/>
      <c r="DKO274" s="3"/>
      <c r="DKP274" s="3"/>
      <c r="DKQ274" s="3"/>
      <c r="DKR274" s="3"/>
      <c r="DKS274" s="3"/>
      <c r="DKT274" s="3"/>
      <c r="DKU274" s="3"/>
      <c r="DKV274" s="3"/>
      <c r="DKW274" s="3"/>
      <c r="DKX274" s="3"/>
      <c r="DKY274" s="3"/>
      <c r="DKZ274" s="3"/>
      <c r="DLA274" s="3"/>
      <c r="DLB274" s="3"/>
      <c r="DLC274" s="3"/>
      <c r="DLD274" s="3"/>
      <c r="DLE274" s="3"/>
      <c r="DLF274" s="3"/>
      <c r="DLG274" s="3"/>
      <c r="DLH274" s="3"/>
      <c r="DLI274" s="3"/>
      <c r="DLJ274" s="3"/>
      <c r="DLK274" s="3"/>
      <c r="DLL274" s="3"/>
      <c r="DLM274" s="3"/>
      <c r="DLN274" s="3"/>
      <c r="DLO274" s="3"/>
      <c r="DLP274" s="3"/>
      <c r="DLQ274" s="3"/>
      <c r="DLR274" s="3"/>
      <c r="DLS274" s="3"/>
      <c r="DLT274" s="3"/>
      <c r="DLU274" s="3"/>
      <c r="DLV274" s="3"/>
      <c r="DLW274" s="3"/>
      <c r="DLX274" s="3"/>
      <c r="DLY274" s="3"/>
      <c r="DLZ274" s="3"/>
      <c r="DMA274" s="3"/>
      <c r="DMB274" s="3"/>
      <c r="DMC274" s="3"/>
      <c r="DMD274" s="3"/>
      <c r="DME274" s="3"/>
      <c r="DMF274" s="3"/>
      <c r="DMG274" s="3"/>
      <c r="DMH274" s="3"/>
      <c r="DMI274" s="3"/>
      <c r="DMJ274" s="3"/>
      <c r="DMK274" s="3"/>
      <c r="DML274" s="3"/>
      <c r="DMM274" s="3"/>
      <c r="DMN274" s="3"/>
      <c r="DMO274" s="3"/>
      <c r="DMP274" s="3"/>
      <c r="DMQ274" s="3"/>
      <c r="DMR274" s="3"/>
      <c r="DMS274" s="3"/>
      <c r="DMT274" s="3"/>
      <c r="DMU274" s="3"/>
      <c r="DMV274" s="3"/>
      <c r="DMW274" s="3"/>
      <c r="DMX274" s="3"/>
      <c r="DMY274" s="3"/>
      <c r="DMZ274" s="3"/>
      <c r="DNA274" s="3"/>
      <c r="DNB274" s="3"/>
      <c r="DNC274" s="3"/>
      <c r="DND274" s="3"/>
      <c r="DNE274" s="3"/>
      <c r="DNF274" s="3"/>
      <c r="DNG274" s="3"/>
      <c r="DNH274" s="3"/>
      <c r="DNI274" s="3"/>
      <c r="DNJ274" s="3"/>
      <c r="DNK274" s="3"/>
      <c r="DNL274" s="3"/>
      <c r="DNM274" s="3"/>
      <c r="DNN274" s="3"/>
      <c r="DNO274" s="3"/>
      <c r="DNP274" s="3"/>
      <c r="DNQ274" s="3"/>
      <c r="DNR274" s="3"/>
      <c r="DNS274" s="3"/>
      <c r="DNT274" s="3"/>
      <c r="DNU274" s="3"/>
      <c r="DNV274" s="3"/>
      <c r="DNW274" s="3"/>
      <c r="DNX274" s="3"/>
      <c r="DNY274" s="3"/>
      <c r="DNZ274" s="3"/>
      <c r="DOA274" s="3"/>
      <c r="DOB274" s="3"/>
      <c r="DOC274" s="3"/>
      <c r="DOD274" s="3"/>
      <c r="DOE274" s="3"/>
      <c r="DOF274" s="3"/>
      <c r="DOG274" s="3"/>
      <c r="DOH274" s="3"/>
      <c r="DOI274" s="3"/>
      <c r="DOJ274" s="3"/>
      <c r="DOK274" s="3"/>
      <c r="DOL274" s="3"/>
      <c r="DOM274" s="3"/>
      <c r="DON274" s="3"/>
      <c r="DOO274" s="3"/>
      <c r="DOP274" s="3"/>
      <c r="DOQ274" s="3"/>
      <c r="DOR274" s="3"/>
      <c r="DOS274" s="3"/>
      <c r="DOT274" s="3"/>
      <c r="DOU274" s="3"/>
      <c r="DOV274" s="3"/>
      <c r="DOW274" s="3"/>
      <c r="DOX274" s="3"/>
      <c r="DOY274" s="3"/>
      <c r="DOZ274" s="3"/>
      <c r="DPA274" s="3"/>
      <c r="DPB274" s="3"/>
      <c r="DPC274" s="3"/>
      <c r="DPD274" s="3"/>
      <c r="DPE274" s="3"/>
      <c r="DPF274" s="3"/>
      <c r="DPG274" s="3"/>
      <c r="DPH274" s="3"/>
      <c r="DPI274" s="3"/>
      <c r="DPJ274" s="3"/>
      <c r="DPK274" s="3"/>
      <c r="DPL274" s="3"/>
      <c r="DPM274" s="3"/>
      <c r="DPN274" s="3"/>
      <c r="DPO274" s="3"/>
      <c r="DPP274" s="3"/>
      <c r="DPQ274" s="3"/>
      <c r="DPR274" s="3"/>
      <c r="DPS274" s="3"/>
      <c r="DPT274" s="3"/>
      <c r="DPU274" s="3"/>
      <c r="DPV274" s="3"/>
      <c r="DPW274" s="3"/>
      <c r="DPX274" s="3"/>
      <c r="DPY274" s="3"/>
      <c r="DPZ274" s="3"/>
      <c r="DQA274" s="3"/>
      <c r="DQB274" s="3"/>
      <c r="DQC274" s="3"/>
      <c r="DQD274" s="3"/>
      <c r="DQE274" s="3"/>
      <c r="DQF274" s="3"/>
      <c r="DQG274" s="3"/>
      <c r="DQH274" s="3"/>
      <c r="DQI274" s="3"/>
      <c r="DQJ274" s="3"/>
      <c r="DQK274" s="3"/>
      <c r="DQL274" s="3"/>
      <c r="DQM274" s="3"/>
      <c r="DQN274" s="3"/>
      <c r="DQO274" s="3"/>
      <c r="DQP274" s="3"/>
      <c r="DQQ274" s="3"/>
      <c r="DQR274" s="3"/>
      <c r="DQS274" s="3"/>
      <c r="DQT274" s="3"/>
      <c r="DQU274" s="3"/>
      <c r="DQV274" s="3"/>
      <c r="DQW274" s="3"/>
      <c r="DQX274" s="3"/>
      <c r="DQY274" s="3"/>
      <c r="DQZ274" s="3"/>
      <c r="DRA274" s="3"/>
      <c r="DRB274" s="3"/>
      <c r="DRC274" s="3"/>
      <c r="DRD274" s="3"/>
      <c r="DRE274" s="3"/>
      <c r="DRF274" s="3"/>
      <c r="DRG274" s="3"/>
      <c r="DRH274" s="3"/>
      <c r="DRI274" s="3"/>
      <c r="DRJ274" s="3"/>
      <c r="DRK274" s="3"/>
      <c r="DRL274" s="3"/>
      <c r="DRM274" s="3"/>
      <c r="DRN274" s="3"/>
      <c r="DRO274" s="3"/>
      <c r="DRP274" s="3"/>
      <c r="DRQ274" s="3"/>
      <c r="DRR274" s="3"/>
      <c r="DRS274" s="3"/>
      <c r="DRT274" s="3"/>
      <c r="DRU274" s="3"/>
      <c r="DRV274" s="3"/>
      <c r="DRW274" s="3"/>
      <c r="DRX274" s="3"/>
      <c r="DRY274" s="3"/>
      <c r="DRZ274" s="3"/>
      <c r="DSA274" s="3"/>
      <c r="DSB274" s="3"/>
      <c r="DSC274" s="3"/>
      <c r="DSD274" s="3"/>
      <c r="DSE274" s="3"/>
      <c r="DSF274" s="3"/>
      <c r="DSG274" s="3"/>
      <c r="DSH274" s="3"/>
      <c r="DSI274" s="3"/>
      <c r="DSJ274" s="3"/>
      <c r="DSK274" s="3"/>
      <c r="DSL274" s="3"/>
      <c r="DSM274" s="3"/>
      <c r="DSN274" s="3"/>
      <c r="DSO274" s="3"/>
      <c r="DSP274" s="3"/>
      <c r="DSQ274" s="3"/>
      <c r="DSR274" s="3"/>
      <c r="DSS274" s="3"/>
      <c r="DST274" s="3"/>
      <c r="DSU274" s="3"/>
      <c r="DSV274" s="3"/>
      <c r="DSW274" s="3"/>
      <c r="DSX274" s="3"/>
      <c r="DSY274" s="3"/>
      <c r="DSZ274" s="3"/>
      <c r="DTA274" s="3"/>
      <c r="DTB274" s="3"/>
      <c r="DTC274" s="3"/>
      <c r="DTD274" s="3"/>
      <c r="DTE274" s="3"/>
      <c r="DTF274" s="3"/>
      <c r="DTG274" s="3"/>
      <c r="DTH274" s="3"/>
      <c r="DTI274" s="3"/>
      <c r="DTJ274" s="3"/>
      <c r="DTK274" s="3"/>
      <c r="DTL274" s="3"/>
      <c r="DTM274" s="3"/>
      <c r="DTN274" s="3"/>
      <c r="DTO274" s="3"/>
      <c r="DTP274" s="3"/>
      <c r="DTQ274" s="3"/>
      <c r="DTR274" s="3"/>
      <c r="DTS274" s="3"/>
      <c r="DTT274" s="3"/>
      <c r="DTU274" s="3"/>
      <c r="DTV274" s="3"/>
      <c r="DTW274" s="3"/>
      <c r="DTX274" s="3"/>
      <c r="DTY274" s="3"/>
      <c r="DTZ274" s="3"/>
      <c r="DUA274" s="3"/>
      <c r="DUB274" s="3"/>
      <c r="DUC274" s="3"/>
      <c r="DUD274" s="3"/>
      <c r="DUE274" s="3"/>
      <c r="DUF274" s="3"/>
      <c r="DUG274" s="3"/>
      <c r="DUH274" s="3"/>
      <c r="DUI274" s="3"/>
      <c r="DUJ274" s="3"/>
      <c r="DUK274" s="3"/>
      <c r="DUL274" s="3"/>
      <c r="DUM274" s="3"/>
      <c r="DUN274" s="3"/>
      <c r="DUO274" s="3"/>
      <c r="DUP274" s="3"/>
      <c r="DUQ274" s="3"/>
      <c r="DUR274" s="3"/>
      <c r="DUS274" s="3"/>
      <c r="DUT274" s="3"/>
      <c r="DUU274" s="3"/>
      <c r="DUV274" s="3"/>
      <c r="DUW274" s="3"/>
      <c r="DUX274" s="3"/>
      <c r="DUY274" s="3"/>
      <c r="DUZ274" s="3"/>
      <c r="DVA274" s="3"/>
      <c r="DVB274" s="3"/>
      <c r="DVC274" s="3"/>
      <c r="DVD274" s="3"/>
      <c r="DVE274" s="3"/>
      <c r="DVF274" s="3"/>
      <c r="DVG274" s="3"/>
      <c r="DVH274" s="3"/>
      <c r="DVI274" s="3"/>
      <c r="DVJ274" s="3"/>
      <c r="DVK274" s="3"/>
      <c r="DVL274" s="3"/>
      <c r="DVM274" s="3"/>
      <c r="DVN274" s="3"/>
      <c r="DVO274" s="3"/>
      <c r="DVP274" s="3"/>
      <c r="DVQ274" s="3"/>
      <c r="DVR274" s="3"/>
      <c r="DVS274" s="3"/>
      <c r="DVT274" s="3"/>
      <c r="DVU274" s="3"/>
      <c r="DVV274" s="3"/>
      <c r="DVW274" s="3"/>
      <c r="DVX274" s="3"/>
      <c r="DVY274" s="3"/>
      <c r="DVZ274" s="3"/>
      <c r="DWA274" s="3"/>
      <c r="DWB274" s="3"/>
      <c r="DWC274" s="3"/>
      <c r="DWD274" s="3"/>
      <c r="DWE274" s="3"/>
      <c r="DWF274" s="3"/>
      <c r="DWG274" s="3"/>
      <c r="DWH274" s="3"/>
      <c r="DWI274" s="3"/>
      <c r="DWJ274" s="3"/>
      <c r="DWK274" s="3"/>
      <c r="DWL274" s="3"/>
      <c r="DWM274" s="3"/>
      <c r="DWN274" s="3"/>
      <c r="DWO274" s="3"/>
      <c r="DWP274" s="3"/>
      <c r="DWQ274" s="3"/>
      <c r="DWR274" s="3"/>
      <c r="DWS274" s="3"/>
      <c r="DWT274" s="3"/>
      <c r="DWU274" s="3"/>
      <c r="DWV274" s="3"/>
      <c r="DWW274" s="3"/>
      <c r="DWX274" s="3"/>
      <c r="DWY274" s="3"/>
      <c r="DWZ274" s="3"/>
      <c r="DXA274" s="3"/>
      <c r="DXB274" s="3"/>
      <c r="DXC274" s="3"/>
      <c r="DXD274" s="3"/>
      <c r="DXE274" s="3"/>
      <c r="DXF274" s="3"/>
      <c r="DXG274" s="3"/>
      <c r="DXH274" s="3"/>
      <c r="DXI274" s="3"/>
      <c r="DXJ274" s="3"/>
      <c r="DXK274" s="3"/>
      <c r="DXL274" s="3"/>
      <c r="DXM274" s="3"/>
      <c r="DXN274" s="3"/>
      <c r="DXO274" s="3"/>
      <c r="DXP274" s="3"/>
      <c r="DXQ274" s="3"/>
      <c r="DXR274" s="3"/>
      <c r="DXS274" s="3"/>
      <c r="DXT274" s="3"/>
      <c r="DXU274" s="3"/>
      <c r="DXV274" s="3"/>
      <c r="DXW274" s="3"/>
      <c r="DXX274" s="3"/>
      <c r="DXY274" s="3"/>
      <c r="DXZ274" s="3"/>
      <c r="DYA274" s="3"/>
      <c r="DYB274" s="3"/>
      <c r="DYC274" s="3"/>
      <c r="DYD274" s="3"/>
      <c r="DYE274" s="3"/>
      <c r="DYF274" s="3"/>
      <c r="DYG274" s="3"/>
      <c r="DYH274" s="3"/>
      <c r="DYI274" s="3"/>
      <c r="DYJ274" s="3"/>
      <c r="DYK274" s="3"/>
      <c r="DYL274" s="3"/>
      <c r="DYM274" s="3"/>
      <c r="DYN274" s="3"/>
      <c r="DYO274" s="3"/>
      <c r="DYP274" s="3"/>
      <c r="DYQ274" s="3"/>
      <c r="DYR274" s="3"/>
      <c r="DYS274" s="3"/>
      <c r="DYT274" s="3"/>
      <c r="DYU274" s="3"/>
      <c r="DYV274" s="3"/>
      <c r="DYW274" s="3"/>
      <c r="DYX274" s="3"/>
      <c r="DYY274" s="3"/>
      <c r="DYZ274" s="3"/>
      <c r="DZA274" s="3"/>
      <c r="DZB274" s="3"/>
      <c r="DZC274" s="3"/>
      <c r="DZD274" s="3"/>
      <c r="DZE274" s="3"/>
      <c r="DZF274" s="3"/>
      <c r="DZG274" s="3"/>
      <c r="DZH274" s="3"/>
      <c r="DZI274" s="3"/>
      <c r="DZJ274" s="3"/>
      <c r="DZK274" s="3"/>
      <c r="DZL274" s="3"/>
      <c r="DZM274" s="3"/>
      <c r="DZN274" s="3"/>
      <c r="DZO274" s="3"/>
      <c r="DZP274" s="3"/>
      <c r="DZQ274" s="3"/>
      <c r="DZR274" s="3"/>
      <c r="DZS274" s="3"/>
      <c r="DZT274" s="3"/>
      <c r="DZU274" s="3"/>
      <c r="DZV274" s="3"/>
      <c r="DZW274" s="3"/>
      <c r="DZX274" s="3"/>
      <c r="DZY274" s="3"/>
      <c r="DZZ274" s="3"/>
      <c r="EAA274" s="3"/>
      <c r="EAB274" s="3"/>
      <c r="EAC274" s="3"/>
      <c r="EAD274" s="3"/>
      <c r="EAE274" s="3"/>
      <c r="EAF274" s="3"/>
      <c r="EAG274" s="3"/>
      <c r="EAH274" s="3"/>
      <c r="EAI274" s="3"/>
      <c r="EAJ274" s="3"/>
      <c r="EAK274" s="3"/>
      <c r="EAL274" s="3"/>
      <c r="EAM274" s="3"/>
      <c r="EAN274" s="3"/>
      <c r="EAO274" s="3"/>
      <c r="EAP274" s="3"/>
      <c r="EAQ274" s="3"/>
      <c r="EAR274" s="3"/>
      <c r="EAS274" s="3"/>
      <c r="EAT274" s="3"/>
      <c r="EAU274" s="3"/>
      <c r="EAV274" s="3"/>
      <c r="EAW274" s="3"/>
      <c r="EAX274" s="3"/>
      <c r="EAY274" s="3"/>
      <c r="EAZ274" s="3"/>
      <c r="EBA274" s="3"/>
      <c r="EBB274" s="3"/>
      <c r="EBC274" s="3"/>
      <c r="EBD274" s="3"/>
      <c r="EBE274" s="3"/>
      <c r="EBF274" s="3"/>
      <c r="EBG274" s="3"/>
      <c r="EBH274" s="3"/>
      <c r="EBI274" s="3"/>
      <c r="EBJ274" s="3"/>
      <c r="EBK274" s="3"/>
      <c r="EBL274" s="3"/>
      <c r="EBM274" s="3"/>
      <c r="EBN274" s="3"/>
      <c r="EBO274" s="3"/>
      <c r="EBP274" s="3"/>
      <c r="EBQ274" s="3"/>
      <c r="EBR274" s="3"/>
      <c r="EBS274" s="3"/>
      <c r="EBT274" s="3"/>
      <c r="EBU274" s="3"/>
      <c r="EBV274" s="3"/>
      <c r="EBW274" s="3"/>
      <c r="EBX274" s="3"/>
      <c r="EBY274" s="3"/>
      <c r="EBZ274" s="3"/>
      <c r="ECA274" s="3"/>
      <c r="ECB274" s="3"/>
      <c r="ECC274" s="3"/>
      <c r="ECD274" s="3"/>
      <c r="ECE274" s="3"/>
      <c r="ECF274" s="3"/>
      <c r="ECG274" s="3"/>
      <c r="ECH274" s="3"/>
      <c r="ECI274" s="3"/>
      <c r="ECJ274" s="3"/>
      <c r="ECK274" s="3"/>
      <c r="ECL274" s="3"/>
      <c r="ECM274" s="3"/>
      <c r="ECN274" s="3"/>
      <c r="ECO274" s="3"/>
      <c r="ECP274" s="3"/>
      <c r="ECQ274" s="3"/>
      <c r="ECR274" s="3"/>
      <c r="ECS274" s="3"/>
      <c r="ECT274" s="3"/>
      <c r="ECU274" s="3"/>
      <c r="ECV274" s="3"/>
      <c r="ECW274" s="3"/>
      <c r="ECX274" s="3"/>
      <c r="ECY274" s="3"/>
      <c r="ECZ274" s="3"/>
      <c r="EDA274" s="3"/>
      <c r="EDB274" s="3"/>
      <c r="EDC274" s="3"/>
      <c r="EDD274" s="3"/>
      <c r="EDE274" s="3"/>
      <c r="EDF274" s="3"/>
      <c r="EDG274" s="3"/>
      <c r="EDH274" s="3"/>
      <c r="EDI274" s="3"/>
      <c r="EDJ274" s="3"/>
      <c r="EDK274" s="3"/>
      <c r="EDL274" s="3"/>
      <c r="EDM274" s="3"/>
      <c r="EDN274" s="3"/>
      <c r="EDO274" s="3"/>
      <c r="EDP274" s="3"/>
      <c r="EDQ274" s="3"/>
      <c r="EDR274" s="3"/>
      <c r="EDS274" s="3"/>
      <c r="EDT274" s="3"/>
      <c r="EDU274" s="3"/>
      <c r="EDV274" s="3"/>
      <c r="EDW274" s="3"/>
      <c r="EDX274" s="3"/>
      <c r="EDY274" s="3"/>
      <c r="EDZ274" s="3"/>
      <c r="EEA274" s="3"/>
      <c r="EEB274" s="3"/>
      <c r="EEC274" s="3"/>
      <c r="EED274" s="3"/>
      <c r="EEE274" s="3"/>
      <c r="EEF274" s="3"/>
      <c r="EEG274" s="3"/>
      <c r="EEH274" s="3"/>
      <c r="EEI274" s="3"/>
      <c r="EEJ274" s="3"/>
      <c r="EEK274" s="3"/>
      <c r="EEL274" s="3"/>
      <c r="EEM274" s="3"/>
      <c r="EEN274" s="3"/>
      <c r="EEO274" s="3"/>
      <c r="EEP274" s="3"/>
      <c r="EEQ274" s="3"/>
      <c r="EER274" s="3"/>
      <c r="EES274" s="3"/>
      <c r="EET274" s="3"/>
      <c r="EEU274" s="3"/>
      <c r="EEV274" s="3"/>
      <c r="EEW274" s="3"/>
      <c r="EEX274" s="3"/>
      <c r="EEY274" s="3"/>
      <c r="EEZ274" s="3"/>
      <c r="EFA274" s="3"/>
      <c r="EFB274" s="3"/>
      <c r="EFC274" s="3"/>
      <c r="EFD274" s="3"/>
      <c r="EFE274" s="3"/>
      <c r="EFF274" s="3"/>
      <c r="EFG274" s="3"/>
      <c r="EFH274" s="3"/>
      <c r="EFI274" s="3"/>
      <c r="EFJ274" s="3"/>
      <c r="EFK274" s="3"/>
      <c r="EFL274" s="3"/>
      <c r="EFM274" s="3"/>
      <c r="EFN274" s="3"/>
      <c r="EFO274" s="3"/>
      <c r="EFP274" s="3"/>
      <c r="EFQ274" s="3"/>
      <c r="EFR274" s="3"/>
      <c r="EFS274" s="3"/>
      <c r="EFT274" s="3"/>
      <c r="EFU274" s="3"/>
      <c r="EFV274" s="3"/>
      <c r="EFW274" s="3"/>
      <c r="EFX274" s="3"/>
      <c r="EFY274" s="3"/>
      <c r="EFZ274" s="3"/>
      <c r="EGA274" s="3"/>
      <c r="EGB274" s="3"/>
      <c r="EGC274" s="3"/>
      <c r="EGD274" s="3"/>
      <c r="EGE274" s="3"/>
      <c r="EGF274" s="3"/>
      <c r="EGG274" s="3"/>
      <c r="EGH274" s="3"/>
      <c r="EGI274" s="3"/>
      <c r="EGJ274" s="3"/>
      <c r="EGK274" s="3"/>
      <c r="EGL274" s="3"/>
      <c r="EGM274" s="3"/>
      <c r="EGN274" s="3"/>
      <c r="EGO274" s="3"/>
      <c r="EGP274" s="3"/>
      <c r="EGQ274" s="3"/>
      <c r="EGR274" s="3"/>
      <c r="EGS274" s="3"/>
      <c r="EGT274" s="3"/>
      <c r="EGU274" s="3"/>
      <c r="EGV274" s="3"/>
      <c r="EGW274" s="3"/>
      <c r="EGX274" s="3"/>
      <c r="EGY274" s="3"/>
      <c r="EGZ274" s="3"/>
      <c r="EHA274" s="3"/>
      <c r="EHB274" s="3"/>
      <c r="EHC274" s="3"/>
      <c r="EHD274" s="3"/>
      <c r="EHE274" s="3"/>
      <c r="EHF274" s="3"/>
      <c r="EHG274" s="3"/>
      <c r="EHH274" s="3"/>
      <c r="EHI274" s="3"/>
      <c r="EHJ274" s="3"/>
      <c r="EHK274" s="3"/>
      <c r="EHL274" s="3"/>
      <c r="EHM274" s="3"/>
      <c r="EHN274" s="3"/>
      <c r="EHO274" s="3"/>
      <c r="EHP274" s="3"/>
      <c r="EHQ274" s="3"/>
      <c r="EHR274" s="3"/>
      <c r="EHS274" s="3"/>
      <c r="EHT274" s="3"/>
      <c r="EHU274" s="3"/>
      <c r="EHV274" s="3"/>
      <c r="EHW274" s="3"/>
      <c r="EHX274" s="3"/>
      <c r="EHY274" s="3"/>
      <c r="EHZ274" s="3"/>
      <c r="EIA274" s="3"/>
      <c r="EIB274" s="3"/>
      <c r="EIC274" s="3"/>
      <c r="EID274" s="3"/>
      <c r="EIE274" s="3"/>
      <c r="EIF274" s="3"/>
      <c r="EIG274" s="3"/>
      <c r="EIH274" s="3"/>
      <c r="EII274" s="3"/>
      <c r="EIJ274" s="3"/>
      <c r="EIK274" s="3"/>
      <c r="EIL274" s="3"/>
      <c r="EIM274" s="3"/>
      <c r="EIN274" s="3"/>
      <c r="EIO274" s="3"/>
      <c r="EIP274" s="3"/>
      <c r="EIQ274" s="3"/>
      <c r="EIR274" s="3"/>
      <c r="EIS274" s="3"/>
      <c r="EIT274" s="3"/>
      <c r="EIU274" s="3"/>
      <c r="EIV274" s="3"/>
      <c r="EIW274" s="3"/>
      <c r="EIX274" s="3"/>
      <c r="EIY274" s="3"/>
      <c r="EIZ274" s="3"/>
      <c r="EJA274" s="3"/>
      <c r="EJB274" s="3"/>
      <c r="EJC274" s="3"/>
      <c r="EJD274" s="3"/>
      <c r="EJE274" s="3"/>
      <c r="EJF274" s="3"/>
      <c r="EJG274" s="3"/>
      <c r="EJH274" s="3"/>
      <c r="EJI274" s="3"/>
      <c r="EJJ274" s="3"/>
      <c r="EJK274" s="3"/>
      <c r="EJL274" s="3"/>
      <c r="EJM274" s="3"/>
      <c r="EJN274" s="3"/>
      <c r="EJO274" s="3"/>
      <c r="EJP274" s="3"/>
      <c r="EJQ274" s="3"/>
      <c r="EJR274" s="3"/>
      <c r="EJS274" s="3"/>
      <c r="EJT274" s="3"/>
      <c r="EJU274" s="3"/>
      <c r="EJV274" s="3"/>
      <c r="EJW274" s="3"/>
      <c r="EJX274" s="3"/>
      <c r="EJY274" s="3"/>
      <c r="EJZ274" s="3"/>
      <c r="EKA274" s="3"/>
      <c r="EKB274" s="3"/>
      <c r="EKC274" s="3"/>
      <c r="EKD274" s="3"/>
      <c r="EKE274" s="3"/>
      <c r="EKF274" s="3"/>
      <c r="EKG274" s="3"/>
      <c r="EKH274" s="3"/>
      <c r="EKI274" s="3"/>
      <c r="EKJ274" s="3"/>
      <c r="EKK274" s="3"/>
      <c r="EKL274" s="3"/>
      <c r="EKM274" s="3"/>
      <c r="EKN274" s="3"/>
      <c r="EKO274" s="3"/>
      <c r="EKP274" s="3"/>
      <c r="EKQ274" s="3"/>
      <c r="EKR274" s="3"/>
      <c r="EKS274" s="3"/>
      <c r="EKT274" s="3"/>
      <c r="EKU274" s="3"/>
      <c r="EKV274" s="3"/>
      <c r="EKW274" s="3"/>
      <c r="EKX274" s="3"/>
      <c r="EKY274" s="3"/>
      <c r="EKZ274" s="3"/>
      <c r="ELA274" s="3"/>
      <c r="ELB274" s="3"/>
      <c r="ELC274" s="3"/>
      <c r="ELD274" s="3"/>
      <c r="ELE274" s="3"/>
      <c r="ELF274" s="3"/>
      <c r="ELG274" s="3"/>
      <c r="ELH274" s="3"/>
      <c r="ELI274" s="3"/>
      <c r="ELJ274" s="3"/>
      <c r="ELK274" s="3"/>
      <c r="ELL274" s="3"/>
      <c r="ELM274" s="3"/>
      <c r="ELN274" s="3"/>
      <c r="ELO274" s="3"/>
      <c r="ELP274" s="3"/>
      <c r="ELQ274" s="3"/>
      <c r="ELR274" s="3"/>
      <c r="ELS274" s="3"/>
      <c r="ELT274" s="3"/>
      <c r="ELU274" s="3"/>
      <c r="ELV274" s="3"/>
      <c r="ELW274" s="3"/>
      <c r="ELX274" s="3"/>
      <c r="ELY274" s="3"/>
      <c r="ELZ274" s="3"/>
      <c r="EMA274" s="3"/>
      <c r="EMB274" s="3"/>
      <c r="EMC274" s="3"/>
      <c r="EMD274" s="3"/>
      <c r="EME274" s="3"/>
      <c r="EMF274" s="3"/>
      <c r="EMG274" s="3"/>
      <c r="EMH274" s="3"/>
      <c r="EMI274" s="3"/>
      <c r="EMJ274" s="3"/>
      <c r="EMK274" s="3"/>
      <c r="EML274" s="3"/>
      <c r="EMM274" s="3"/>
      <c r="EMN274" s="3"/>
      <c r="EMO274" s="3"/>
      <c r="EMP274" s="3"/>
      <c r="EMQ274" s="3"/>
      <c r="EMR274" s="3"/>
      <c r="EMS274" s="3"/>
      <c r="EMT274" s="3"/>
      <c r="EMU274" s="3"/>
      <c r="EMV274" s="3"/>
      <c r="EMW274" s="3"/>
      <c r="EMX274" s="3"/>
      <c r="EMY274" s="3"/>
      <c r="EMZ274" s="3"/>
      <c r="ENA274" s="3"/>
      <c r="ENB274" s="3"/>
      <c r="ENC274" s="3"/>
      <c r="END274" s="3"/>
      <c r="ENE274" s="3"/>
      <c r="ENF274" s="3"/>
      <c r="ENG274" s="3"/>
      <c r="ENH274" s="3"/>
      <c r="ENI274" s="3"/>
      <c r="ENJ274" s="3"/>
      <c r="ENK274" s="3"/>
      <c r="ENL274" s="3"/>
      <c r="ENM274" s="3"/>
      <c r="ENN274" s="3"/>
      <c r="ENO274" s="3"/>
      <c r="ENP274" s="3"/>
      <c r="ENQ274" s="3"/>
      <c r="ENR274" s="3"/>
      <c r="ENS274" s="3"/>
      <c r="ENT274" s="3"/>
      <c r="ENU274" s="3"/>
      <c r="ENV274" s="3"/>
      <c r="ENW274" s="3"/>
      <c r="ENX274" s="3"/>
      <c r="ENY274" s="3"/>
      <c r="ENZ274" s="3"/>
      <c r="EOA274" s="3"/>
      <c r="EOB274" s="3"/>
      <c r="EOC274" s="3"/>
      <c r="EOD274" s="3"/>
      <c r="EOE274" s="3"/>
      <c r="EOF274" s="3"/>
      <c r="EOG274" s="3"/>
      <c r="EOH274" s="3"/>
      <c r="EOI274" s="3"/>
      <c r="EOJ274" s="3"/>
      <c r="EOK274" s="3"/>
      <c r="EOL274" s="3"/>
      <c r="EOM274" s="3"/>
      <c r="EON274" s="3"/>
      <c r="EOO274" s="3"/>
      <c r="EOP274" s="3"/>
      <c r="EOQ274" s="3"/>
      <c r="EOR274" s="3"/>
      <c r="EOS274" s="3"/>
      <c r="EOT274" s="3"/>
      <c r="EOU274" s="3"/>
      <c r="EOV274" s="3"/>
      <c r="EOW274" s="3"/>
      <c r="EOX274" s="3"/>
      <c r="EOY274" s="3"/>
      <c r="EOZ274" s="3"/>
      <c r="EPA274" s="3"/>
      <c r="EPB274" s="3"/>
      <c r="EPC274" s="3"/>
      <c r="EPD274" s="3"/>
      <c r="EPE274" s="3"/>
      <c r="EPF274" s="3"/>
      <c r="EPG274" s="3"/>
      <c r="EPH274" s="3"/>
      <c r="EPI274" s="3"/>
      <c r="EPJ274" s="3"/>
      <c r="EPK274" s="3"/>
      <c r="EPL274" s="3"/>
      <c r="EPM274" s="3"/>
      <c r="EPN274" s="3"/>
      <c r="EPO274" s="3"/>
      <c r="EPP274" s="3"/>
      <c r="EPQ274" s="3"/>
      <c r="EPR274" s="3"/>
      <c r="EPS274" s="3"/>
      <c r="EPT274" s="3"/>
      <c r="EPU274" s="3"/>
      <c r="EPV274" s="3"/>
      <c r="EPW274" s="3"/>
      <c r="EPX274" s="3"/>
      <c r="EPY274" s="3"/>
      <c r="EPZ274" s="3"/>
      <c r="EQA274" s="3"/>
      <c r="EQB274" s="3"/>
      <c r="EQC274" s="3"/>
      <c r="EQD274" s="3"/>
      <c r="EQE274" s="3"/>
      <c r="EQF274" s="3"/>
      <c r="EQG274" s="3"/>
      <c r="EQH274" s="3"/>
      <c r="EQI274" s="3"/>
      <c r="EQJ274" s="3"/>
      <c r="EQK274" s="3"/>
      <c r="EQL274" s="3"/>
      <c r="EQM274" s="3"/>
      <c r="EQN274" s="3"/>
      <c r="EQO274" s="3"/>
      <c r="EQP274" s="3"/>
      <c r="EQQ274" s="3"/>
      <c r="EQR274" s="3"/>
      <c r="EQS274" s="3"/>
      <c r="EQT274" s="3"/>
      <c r="EQU274" s="3"/>
      <c r="EQV274" s="3"/>
      <c r="EQW274" s="3"/>
      <c r="EQX274" s="3"/>
      <c r="EQY274" s="3"/>
      <c r="EQZ274" s="3"/>
      <c r="ERA274" s="3"/>
      <c r="ERB274" s="3"/>
      <c r="ERC274" s="3"/>
      <c r="ERD274" s="3"/>
      <c r="ERE274" s="3"/>
      <c r="ERF274" s="3"/>
      <c r="ERG274" s="3"/>
      <c r="ERH274" s="3"/>
      <c r="ERI274" s="3"/>
      <c r="ERJ274" s="3"/>
      <c r="ERK274" s="3"/>
      <c r="ERL274" s="3"/>
      <c r="ERM274" s="3"/>
      <c r="ERN274" s="3"/>
      <c r="ERO274" s="3"/>
      <c r="ERP274" s="3"/>
      <c r="ERQ274" s="3"/>
      <c r="ERR274" s="3"/>
      <c r="ERS274" s="3"/>
      <c r="ERT274" s="3"/>
      <c r="ERU274" s="3"/>
      <c r="ERV274" s="3"/>
      <c r="ERW274" s="3"/>
      <c r="ERX274" s="3"/>
      <c r="ERY274" s="3"/>
      <c r="ERZ274" s="3"/>
      <c r="ESA274" s="3"/>
      <c r="ESB274" s="3"/>
      <c r="ESC274" s="3"/>
      <c r="ESD274" s="3"/>
      <c r="ESE274" s="3"/>
      <c r="ESF274" s="3"/>
      <c r="ESG274" s="3"/>
      <c r="ESH274" s="3"/>
      <c r="ESI274" s="3"/>
      <c r="ESJ274" s="3"/>
      <c r="ESK274" s="3"/>
      <c r="ESL274" s="3"/>
      <c r="ESM274" s="3"/>
      <c r="ESN274" s="3"/>
      <c r="ESO274" s="3"/>
      <c r="ESP274" s="3"/>
      <c r="ESQ274" s="3"/>
      <c r="ESR274" s="3"/>
      <c r="ESS274" s="3"/>
      <c r="EST274" s="3"/>
      <c r="ESU274" s="3"/>
      <c r="ESV274" s="3"/>
      <c r="ESW274" s="3"/>
      <c r="ESX274" s="3"/>
      <c r="ESY274" s="3"/>
      <c r="ESZ274" s="3"/>
      <c r="ETA274" s="3"/>
      <c r="ETB274" s="3"/>
      <c r="ETC274" s="3"/>
      <c r="ETD274" s="3"/>
      <c r="ETE274" s="3"/>
      <c r="ETF274" s="3"/>
      <c r="ETG274" s="3"/>
      <c r="ETH274" s="3"/>
      <c r="ETI274" s="3"/>
      <c r="ETJ274" s="3"/>
      <c r="ETK274" s="3"/>
      <c r="ETL274" s="3"/>
      <c r="ETM274" s="3"/>
      <c r="ETN274" s="3"/>
      <c r="ETO274" s="3"/>
      <c r="ETP274" s="3"/>
      <c r="ETQ274" s="3"/>
      <c r="ETR274" s="3"/>
      <c r="ETS274" s="3"/>
      <c r="ETT274" s="3"/>
      <c r="ETU274" s="3"/>
      <c r="ETV274" s="3"/>
      <c r="ETW274" s="3"/>
      <c r="ETX274" s="3"/>
      <c r="ETY274" s="3"/>
      <c r="ETZ274" s="3"/>
      <c r="EUA274" s="3"/>
      <c r="EUB274" s="3"/>
      <c r="EUC274" s="3"/>
      <c r="EUD274" s="3"/>
      <c r="EUE274" s="3"/>
      <c r="EUF274" s="3"/>
      <c r="EUG274" s="3"/>
      <c r="EUH274" s="3"/>
      <c r="EUI274" s="3"/>
      <c r="EUJ274" s="3"/>
      <c r="EUK274" s="3"/>
      <c r="EUL274" s="3"/>
      <c r="EUM274" s="3"/>
      <c r="EUN274" s="3"/>
      <c r="EUO274" s="3"/>
      <c r="EUP274" s="3"/>
      <c r="EUQ274" s="3"/>
      <c r="EUR274" s="3"/>
      <c r="EUS274" s="3"/>
      <c r="EUT274" s="3"/>
      <c r="EUU274" s="3"/>
      <c r="EUV274" s="3"/>
      <c r="EUW274" s="3"/>
      <c r="EUX274" s="3"/>
      <c r="EUY274" s="3"/>
      <c r="EUZ274" s="3"/>
      <c r="EVA274" s="3"/>
      <c r="EVB274" s="3"/>
      <c r="EVC274" s="3"/>
      <c r="EVD274" s="3"/>
      <c r="EVE274" s="3"/>
      <c r="EVF274" s="3"/>
      <c r="EVG274" s="3"/>
      <c r="EVH274" s="3"/>
      <c r="EVI274" s="3"/>
      <c r="EVJ274" s="3"/>
      <c r="EVK274" s="3"/>
      <c r="EVL274" s="3"/>
      <c r="EVM274" s="3"/>
      <c r="EVN274" s="3"/>
      <c r="EVO274" s="3"/>
      <c r="EVP274" s="3"/>
      <c r="EVQ274" s="3"/>
      <c r="EVR274" s="3"/>
      <c r="EVS274" s="3"/>
      <c r="EVT274" s="3"/>
      <c r="EVU274" s="3"/>
      <c r="EVV274" s="3"/>
      <c r="EVW274" s="3"/>
      <c r="EVX274" s="3"/>
      <c r="EVY274" s="3"/>
      <c r="EVZ274" s="3"/>
      <c r="EWA274" s="3"/>
      <c r="EWB274" s="3"/>
      <c r="EWC274" s="3"/>
      <c r="EWD274" s="3"/>
      <c r="EWE274" s="3"/>
      <c r="EWF274" s="3"/>
      <c r="EWG274" s="3"/>
      <c r="EWH274" s="3"/>
      <c r="EWI274" s="3"/>
      <c r="EWJ274" s="3"/>
      <c r="EWK274" s="3"/>
      <c r="EWL274" s="3"/>
      <c r="EWM274" s="3"/>
      <c r="EWN274" s="3"/>
      <c r="EWO274" s="3"/>
      <c r="EWP274" s="3"/>
      <c r="EWQ274" s="3"/>
      <c r="EWR274" s="3"/>
      <c r="EWS274" s="3"/>
      <c r="EWT274" s="3"/>
      <c r="EWU274" s="3"/>
      <c r="EWV274" s="3"/>
      <c r="EWW274" s="3"/>
      <c r="EWX274" s="3"/>
      <c r="EWY274" s="3"/>
      <c r="EWZ274" s="3"/>
      <c r="EXA274" s="3"/>
      <c r="EXB274" s="3"/>
      <c r="EXC274" s="3"/>
      <c r="EXD274" s="3"/>
      <c r="EXE274" s="3"/>
      <c r="EXF274" s="3"/>
      <c r="EXG274" s="3"/>
      <c r="EXH274" s="3"/>
      <c r="EXI274" s="3"/>
      <c r="EXJ274" s="3"/>
      <c r="EXK274" s="3"/>
      <c r="EXL274" s="3"/>
      <c r="EXM274" s="3"/>
      <c r="EXN274" s="3"/>
      <c r="EXO274" s="3"/>
      <c r="EXP274" s="3"/>
      <c r="EXQ274" s="3"/>
      <c r="EXR274" s="3"/>
      <c r="EXS274" s="3"/>
      <c r="EXT274" s="3"/>
      <c r="EXU274" s="3"/>
      <c r="EXV274" s="3"/>
      <c r="EXW274" s="3"/>
      <c r="EXX274" s="3"/>
      <c r="EXY274" s="3"/>
      <c r="EXZ274" s="3"/>
      <c r="EYA274" s="3"/>
      <c r="EYB274" s="3"/>
      <c r="EYC274" s="3"/>
      <c r="EYD274" s="3"/>
      <c r="EYE274" s="3"/>
      <c r="EYF274" s="3"/>
      <c r="EYG274" s="3"/>
      <c r="EYH274" s="3"/>
      <c r="EYI274" s="3"/>
      <c r="EYJ274" s="3"/>
      <c r="EYK274" s="3"/>
      <c r="EYL274" s="3"/>
      <c r="EYM274" s="3"/>
      <c r="EYN274" s="3"/>
      <c r="EYO274" s="3"/>
      <c r="EYP274" s="3"/>
      <c r="EYQ274" s="3"/>
      <c r="EYR274" s="3"/>
      <c r="EYS274" s="3"/>
      <c r="EYT274" s="3"/>
      <c r="EYU274" s="3"/>
      <c r="EYV274" s="3"/>
      <c r="EYW274" s="3"/>
      <c r="EYX274" s="3"/>
      <c r="EYY274" s="3"/>
      <c r="EYZ274" s="3"/>
      <c r="EZA274" s="3"/>
      <c r="EZB274" s="3"/>
      <c r="EZC274" s="3"/>
      <c r="EZD274" s="3"/>
      <c r="EZE274" s="3"/>
      <c r="EZF274" s="3"/>
      <c r="EZG274" s="3"/>
      <c r="EZH274" s="3"/>
      <c r="EZI274" s="3"/>
      <c r="EZJ274" s="3"/>
      <c r="EZK274" s="3"/>
      <c r="EZL274" s="3"/>
      <c r="EZM274" s="3"/>
      <c r="EZN274" s="3"/>
      <c r="EZO274" s="3"/>
      <c r="EZP274" s="3"/>
      <c r="EZQ274" s="3"/>
      <c r="EZR274" s="3"/>
      <c r="EZS274" s="3"/>
      <c r="EZT274" s="3"/>
      <c r="EZU274" s="3"/>
      <c r="EZV274" s="3"/>
      <c r="EZW274" s="3"/>
      <c r="EZX274" s="3"/>
      <c r="EZY274" s="3"/>
      <c r="EZZ274" s="3"/>
      <c r="FAA274" s="3"/>
      <c r="FAB274" s="3"/>
      <c r="FAC274" s="3"/>
      <c r="FAD274" s="3"/>
      <c r="FAE274" s="3"/>
      <c r="FAF274" s="3"/>
      <c r="FAG274" s="3"/>
      <c r="FAH274" s="3"/>
      <c r="FAI274" s="3"/>
      <c r="FAJ274" s="3"/>
      <c r="FAK274" s="3"/>
      <c r="FAL274" s="3"/>
      <c r="FAM274" s="3"/>
      <c r="FAN274" s="3"/>
      <c r="FAO274" s="3"/>
      <c r="FAP274" s="3"/>
      <c r="FAQ274" s="3"/>
      <c r="FAR274" s="3"/>
      <c r="FAS274" s="3"/>
      <c r="FAT274" s="3"/>
      <c r="FAU274" s="3"/>
      <c r="FAV274" s="3"/>
      <c r="FAW274" s="3"/>
      <c r="FAX274" s="3"/>
      <c r="FAY274" s="3"/>
      <c r="FAZ274" s="3"/>
      <c r="FBA274" s="3"/>
      <c r="FBB274" s="3"/>
      <c r="FBC274" s="3"/>
      <c r="FBD274" s="3"/>
      <c r="FBE274" s="3"/>
      <c r="FBF274" s="3"/>
      <c r="FBG274" s="3"/>
      <c r="FBH274" s="3"/>
      <c r="FBI274" s="3"/>
      <c r="FBJ274" s="3"/>
      <c r="FBK274" s="3"/>
      <c r="FBL274" s="3"/>
      <c r="FBM274" s="3"/>
      <c r="FBN274" s="3"/>
      <c r="FBO274" s="3"/>
      <c r="FBP274" s="3"/>
      <c r="FBQ274" s="3"/>
      <c r="FBR274" s="3"/>
      <c r="FBS274" s="3"/>
      <c r="FBT274" s="3"/>
      <c r="FBU274" s="3"/>
      <c r="FBV274" s="3"/>
      <c r="FBW274" s="3"/>
      <c r="FBX274" s="3"/>
      <c r="FBY274" s="3"/>
      <c r="FBZ274" s="3"/>
      <c r="FCA274" s="3"/>
      <c r="FCB274" s="3"/>
      <c r="FCC274" s="3"/>
      <c r="FCD274" s="3"/>
      <c r="FCE274" s="3"/>
      <c r="FCF274" s="3"/>
      <c r="FCG274" s="3"/>
      <c r="FCH274" s="3"/>
      <c r="FCI274" s="3"/>
      <c r="FCJ274" s="3"/>
      <c r="FCK274" s="3"/>
      <c r="FCL274" s="3"/>
      <c r="FCM274" s="3"/>
      <c r="FCN274" s="3"/>
      <c r="FCO274" s="3"/>
      <c r="FCP274" s="3"/>
      <c r="FCQ274" s="3"/>
      <c r="FCR274" s="3"/>
      <c r="FCS274" s="3"/>
      <c r="FCT274" s="3"/>
      <c r="FCU274" s="3"/>
      <c r="FCV274" s="3"/>
      <c r="FCW274" s="3"/>
      <c r="FCX274" s="3"/>
      <c r="FCY274" s="3"/>
      <c r="FCZ274" s="3"/>
      <c r="FDA274" s="3"/>
      <c r="FDB274" s="3"/>
      <c r="FDC274" s="3"/>
      <c r="FDD274" s="3"/>
      <c r="FDE274" s="3"/>
      <c r="FDF274" s="3"/>
      <c r="FDG274" s="3"/>
      <c r="FDH274" s="3"/>
      <c r="FDI274" s="3"/>
      <c r="FDJ274" s="3"/>
      <c r="FDK274" s="3"/>
      <c r="FDL274" s="3"/>
      <c r="FDM274" s="3"/>
      <c r="FDN274" s="3"/>
      <c r="FDO274" s="3"/>
      <c r="FDP274" s="3"/>
      <c r="FDQ274" s="3"/>
      <c r="FDR274" s="3"/>
      <c r="FDS274" s="3"/>
      <c r="FDT274" s="3"/>
      <c r="FDU274" s="3"/>
      <c r="FDV274" s="3"/>
      <c r="FDW274" s="3"/>
      <c r="FDX274" s="3"/>
      <c r="FDY274" s="3"/>
      <c r="FDZ274" s="3"/>
      <c r="FEA274" s="3"/>
      <c r="FEB274" s="3"/>
      <c r="FEC274" s="3"/>
      <c r="FED274" s="3"/>
      <c r="FEE274" s="3"/>
      <c r="FEF274" s="3"/>
      <c r="FEG274" s="3"/>
      <c r="FEH274" s="3"/>
      <c r="FEI274" s="3"/>
      <c r="FEJ274" s="3"/>
      <c r="FEK274" s="3"/>
      <c r="FEL274" s="3"/>
      <c r="FEM274" s="3"/>
      <c r="FEN274" s="3"/>
      <c r="FEO274" s="3"/>
      <c r="FEP274" s="3"/>
      <c r="FEQ274" s="3"/>
      <c r="FER274" s="3"/>
      <c r="FES274" s="3"/>
      <c r="FET274" s="3"/>
      <c r="FEU274" s="3"/>
      <c r="FEV274" s="3"/>
      <c r="FEW274" s="3"/>
      <c r="FEX274" s="3"/>
      <c r="FEY274" s="3"/>
      <c r="FEZ274" s="3"/>
      <c r="FFA274" s="3"/>
      <c r="FFB274" s="3"/>
      <c r="FFC274" s="3"/>
      <c r="FFD274" s="3"/>
      <c r="FFE274" s="3"/>
      <c r="FFF274" s="3"/>
      <c r="FFG274" s="3"/>
      <c r="FFH274" s="3"/>
      <c r="FFI274" s="3"/>
      <c r="FFJ274" s="3"/>
      <c r="FFK274" s="3"/>
      <c r="FFL274" s="3"/>
      <c r="FFM274" s="3"/>
      <c r="FFN274" s="3"/>
      <c r="FFO274" s="3"/>
      <c r="FFP274" s="3"/>
      <c r="FFQ274" s="3"/>
      <c r="FFR274" s="3"/>
      <c r="FFS274" s="3"/>
      <c r="FFT274" s="3"/>
      <c r="FFU274" s="3"/>
      <c r="FFV274" s="3"/>
      <c r="FFW274" s="3"/>
      <c r="FFX274" s="3"/>
      <c r="FFY274" s="3"/>
      <c r="FFZ274" s="3"/>
      <c r="FGA274" s="3"/>
      <c r="FGB274" s="3"/>
      <c r="FGC274" s="3"/>
      <c r="FGD274" s="3"/>
      <c r="FGE274" s="3"/>
      <c r="FGF274" s="3"/>
      <c r="FGG274" s="3"/>
      <c r="FGH274" s="3"/>
      <c r="FGI274" s="3"/>
      <c r="FGJ274" s="3"/>
      <c r="FGK274" s="3"/>
      <c r="FGL274" s="3"/>
      <c r="FGM274" s="3"/>
      <c r="FGN274" s="3"/>
      <c r="FGO274" s="3"/>
      <c r="FGP274" s="3"/>
      <c r="FGQ274" s="3"/>
      <c r="FGR274" s="3"/>
      <c r="FGS274" s="3"/>
      <c r="FGT274" s="3"/>
      <c r="FGU274" s="3"/>
      <c r="FGV274" s="3"/>
      <c r="FGW274" s="3"/>
      <c r="FGX274" s="3"/>
      <c r="FGY274" s="3"/>
      <c r="FGZ274" s="3"/>
      <c r="FHA274" s="3"/>
      <c r="FHB274" s="3"/>
      <c r="FHC274" s="3"/>
      <c r="FHD274" s="3"/>
      <c r="FHE274" s="3"/>
      <c r="FHF274" s="3"/>
      <c r="FHG274" s="3"/>
      <c r="FHH274" s="3"/>
      <c r="FHI274" s="3"/>
      <c r="FHJ274" s="3"/>
      <c r="FHK274" s="3"/>
      <c r="FHL274" s="3"/>
      <c r="FHM274" s="3"/>
      <c r="FHN274" s="3"/>
      <c r="FHO274" s="3"/>
      <c r="FHP274" s="3"/>
      <c r="FHQ274" s="3"/>
      <c r="FHR274" s="3"/>
      <c r="FHS274" s="3"/>
      <c r="FHT274" s="3"/>
      <c r="FHU274" s="3"/>
      <c r="FHV274" s="3"/>
      <c r="FHW274" s="3"/>
      <c r="FHX274" s="3"/>
      <c r="FHY274" s="3"/>
      <c r="FHZ274" s="3"/>
      <c r="FIA274" s="3"/>
      <c r="FIB274" s="3"/>
      <c r="FIC274" s="3"/>
      <c r="FID274" s="3"/>
      <c r="FIE274" s="3"/>
      <c r="FIF274" s="3"/>
      <c r="FIG274" s="3"/>
      <c r="FIH274" s="3"/>
      <c r="FII274" s="3"/>
      <c r="FIJ274" s="3"/>
      <c r="FIK274" s="3"/>
      <c r="FIL274" s="3"/>
      <c r="FIM274" s="3"/>
      <c r="FIN274" s="3"/>
      <c r="FIO274" s="3"/>
      <c r="FIP274" s="3"/>
      <c r="FIQ274" s="3"/>
      <c r="FIR274" s="3"/>
      <c r="FIS274" s="3"/>
      <c r="FIT274" s="3"/>
      <c r="FIU274" s="3"/>
      <c r="FIV274" s="3"/>
      <c r="FIW274" s="3"/>
      <c r="FIX274" s="3"/>
      <c r="FIY274" s="3"/>
      <c r="FIZ274" s="3"/>
      <c r="FJA274" s="3"/>
      <c r="FJB274" s="3"/>
      <c r="FJC274" s="3"/>
      <c r="FJD274" s="3"/>
      <c r="FJE274" s="3"/>
      <c r="FJF274" s="3"/>
      <c r="FJG274" s="3"/>
      <c r="FJH274" s="3"/>
      <c r="FJI274" s="3"/>
      <c r="FJJ274" s="3"/>
      <c r="FJK274" s="3"/>
      <c r="FJL274" s="3"/>
      <c r="FJM274" s="3"/>
      <c r="FJN274" s="3"/>
      <c r="FJO274" s="3"/>
      <c r="FJP274" s="3"/>
      <c r="FJQ274" s="3"/>
      <c r="FJR274" s="3"/>
      <c r="FJS274" s="3"/>
      <c r="FJT274" s="3"/>
      <c r="FJU274" s="3"/>
      <c r="FJV274" s="3"/>
      <c r="FJW274" s="3"/>
      <c r="FJX274" s="3"/>
      <c r="FJY274" s="3"/>
      <c r="FJZ274" s="3"/>
      <c r="FKA274" s="3"/>
      <c r="FKB274" s="3"/>
      <c r="FKC274" s="3"/>
      <c r="FKD274" s="3"/>
      <c r="FKE274" s="3"/>
      <c r="FKF274" s="3"/>
      <c r="FKG274" s="3"/>
      <c r="FKH274" s="3"/>
      <c r="FKI274" s="3"/>
      <c r="FKJ274" s="3"/>
      <c r="FKK274" s="3"/>
      <c r="FKL274" s="3"/>
      <c r="FKM274" s="3"/>
      <c r="FKN274" s="3"/>
      <c r="FKO274" s="3"/>
      <c r="FKP274" s="3"/>
      <c r="FKQ274" s="3"/>
      <c r="FKR274" s="3"/>
      <c r="FKS274" s="3"/>
      <c r="FKT274" s="3"/>
      <c r="FKU274" s="3"/>
      <c r="FKV274" s="3"/>
      <c r="FKW274" s="3"/>
      <c r="FKX274" s="3"/>
      <c r="FKY274" s="3"/>
      <c r="FKZ274" s="3"/>
      <c r="FLA274" s="3"/>
      <c r="FLB274" s="3"/>
      <c r="FLC274" s="3"/>
      <c r="FLD274" s="3"/>
      <c r="FLE274" s="3"/>
      <c r="FLF274" s="3"/>
      <c r="FLG274" s="3"/>
      <c r="FLH274" s="3"/>
      <c r="FLI274" s="3"/>
      <c r="FLJ274" s="3"/>
      <c r="FLK274" s="3"/>
      <c r="FLL274" s="3"/>
      <c r="FLM274" s="3"/>
      <c r="FLN274" s="3"/>
      <c r="FLO274" s="3"/>
      <c r="FLP274" s="3"/>
      <c r="FLQ274" s="3"/>
      <c r="FLR274" s="3"/>
      <c r="FLS274" s="3"/>
      <c r="FLT274" s="3"/>
      <c r="FLU274" s="3"/>
      <c r="FLV274" s="3"/>
      <c r="FLW274" s="3"/>
      <c r="FLX274" s="3"/>
      <c r="FLY274" s="3"/>
      <c r="FLZ274" s="3"/>
      <c r="FMA274" s="3"/>
      <c r="FMB274" s="3"/>
      <c r="FMC274" s="3"/>
      <c r="FMD274" s="3"/>
      <c r="FME274" s="3"/>
      <c r="FMF274" s="3"/>
      <c r="FMG274" s="3"/>
      <c r="FMH274" s="3"/>
      <c r="FMI274" s="3"/>
      <c r="FMJ274" s="3"/>
      <c r="FMK274" s="3"/>
      <c r="FML274" s="3"/>
      <c r="FMM274" s="3"/>
      <c r="FMN274" s="3"/>
      <c r="FMO274" s="3"/>
      <c r="FMP274" s="3"/>
      <c r="FMQ274" s="3"/>
      <c r="FMR274" s="3"/>
      <c r="FMS274" s="3"/>
      <c r="FMT274" s="3"/>
      <c r="FMU274" s="3"/>
      <c r="FMV274" s="3"/>
      <c r="FMW274" s="3"/>
      <c r="FMX274" s="3"/>
      <c r="FMY274" s="3"/>
      <c r="FMZ274" s="3"/>
      <c r="FNA274" s="3"/>
      <c r="FNB274" s="3"/>
      <c r="FNC274" s="3"/>
      <c r="FND274" s="3"/>
      <c r="FNE274" s="3"/>
      <c r="FNF274" s="3"/>
      <c r="FNG274" s="3"/>
      <c r="FNH274" s="3"/>
      <c r="FNI274" s="3"/>
      <c r="FNJ274" s="3"/>
      <c r="FNK274" s="3"/>
      <c r="FNL274" s="3"/>
      <c r="FNM274" s="3"/>
      <c r="FNN274" s="3"/>
      <c r="FNO274" s="3"/>
      <c r="FNP274" s="3"/>
      <c r="FNQ274" s="3"/>
      <c r="FNR274" s="3"/>
      <c r="FNS274" s="3"/>
      <c r="FNT274" s="3"/>
      <c r="FNU274" s="3"/>
      <c r="FNV274" s="3"/>
      <c r="FNW274" s="3"/>
      <c r="FNX274" s="3"/>
      <c r="FNY274" s="3"/>
      <c r="FNZ274" s="3"/>
      <c r="FOA274" s="3"/>
      <c r="FOB274" s="3"/>
      <c r="FOC274" s="3"/>
      <c r="FOD274" s="3"/>
      <c r="FOE274" s="3"/>
      <c r="FOF274" s="3"/>
      <c r="FOG274" s="3"/>
      <c r="FOH274" s="3"/>
      <c r="FOI274" s="3"/>
      <c r="FOJ274" s="3"/>
      <c r="FOK274" s="3"/>
      <c r="FOL274" s="3"/>
      <c r="FOM274" s="3"/>
      <c r="FON274" s="3"/>
      <c r="FOO274" s="3"/>
      <c r="FOP274" s="3"/>
      <c r="FOQ274" s="3"/>
      <c r="FOR274" s="3"/>
      <c r="FOS274" s="3"/>
      <c r="FOT274" s="3"/>
      <c r="FOU274" s="3"/>
      <c r="FOV274" s="3"/>
      <c r="FOW274" s="3"/>
      <c r="FOX274" s="3"/>
      <c r="FOY274" s="3"/>
      <c r="FOZ274" s="3"/>
      <c r="FPA274" s="3"/>
      <c r="FPB274" s="3"/>
      <c r="FPC274" s="3"/>
      <c r="FPD274" s="3"/>
      <c r="FPE274" s="3"/>
      <c r="FPF274" s="3"/>
      <c r="FPG274" s="3"/>
      <c r="FPH274" s="3"/>
      <c r="FPI274" s="3"/>
      <c r="FPJ274" s="3"/>
      <c r="FPK274" s="3"/>
      <c r="FPL274" s="3"/>
      <c r="FPM274" s="3"/>
      <c r="FPN274" s="3"/>
      <c r="FPO274" s="3"/>
      <c r="FPP274" s="3"/>
      <c r="FPQ274" s="3"/>
      <c r="FPR274" s="3"/>
      <c r="FPS274" s="3"/>
      <c r="FPT274" s="3"/>
      <c r="FPU274" s="3"/>
      <c r="FPV274" s="3"/>
      <c r="FPW274" s="3"/>
      <c r="FPX274" s="3"/>
      <c r="FPY274" s="3"/>
      <c r="FPZ274" s="3"/>
      <c r="FQA274" s="3"/>
      <c r="FQB274" s="3"/>
      <c r="FQC274" s="3"/>
      <c r="FQD274" s="3"/>
      <c r="FQE274" s="3"/>
      <c r="FQF274" s="3"/>
      <c r="FQG274" s="3"/>
      <c r="FQH274" s="3"/>
      <c r="FQI274" s="3"/>
      <c r="FQJ274" s="3"/>
      <c r="FQK274" s="3"/>
      <c r="FQL274" s="3"/>
      <c r="FQM274" s="3"/>
      <c r="FQN274" s="3"/>
      <c r="FQO274" s="3"/>
      <c r="FQP274" s="3"/>
      <c r="FQQ274" s="3"/>
      <c r="FQR274" s="3"/>
      <c r="FQS274" s="3"/>
      <c r="FQT274" s="3"/>
      <c r="FQU274" s="3"/>
      <c r="FQV274" s="3"/>
      <c r="FQW274" s="3"/>
      <c r="FQX274" s="3"/>
      <c r="FQY274" s="3"/>
      <c r="FQZ274" s="3"/>
      <c r="FRA274" s="3"/>
      <c r="FRB274" s="3"/>
      <c r="FRC274" s="3"/>
      <c r="FRD274" s="3"/>
      <c r="FRE274" s="3"/>
      <c r="FRF274" s="3"/>
      <c r="FRG274" s="3"/>
      <c r="FRH274" s="3"/>
      <c r="FRI274" s="3"/>
      <c r="FRJ274" s="3"/>
      <c r="FRK274" s="3"/>
      <c r="FRL274" s="3"/>
      <c r="FRM274" s="3"/>
      <c r="FRN274" s="3"/>
      <c r="FRO274" s="3"/>
      <c r="FRP274" s="3"/>
      <c r="FRQ274" s="3"/>
      <c r="FRR274" s="3"/>
      <c r="FRS274" s="3"/>
      <c r="FRT274" s="3"/>
      <c r="FRU274" s="3"/>
      <c r="FRV274" s="3"/>
      <c r="FRW274" s="3"/>
      <c r="FRX274" s="3"/>
      <c r="FRY274" s="3"/>
      <c r="FRZ274" s="3"/>
      <c r="FSA274" s="3"/>
      <c r="FSB274" s="3"/>
      <c r="FSC274" s="3"/>
      <c r="FSD274" s="3"/>
      <c r="FSE274" s="3"/>
      <c r="FSF274" s="3"/>
      <c r="FSG274" s="3"/>
      <c r="FSH274" s="3"/>
      <c r="FSI274" s="3"/>
      <c r="FSJ274" s="3"/>
      <c r="FSK274" s="3"/>
      <c r="FSL274" s="3"/>
      <c r="FSM274" s="3"/>
      <c r="FSN274" s="3"/>
      <c r="FSO274" s="3"/>
      <c r="FSP274" s="3"/>
      <c r="FSQ274" s="3"/>
      <c r="FSR274" s="3"/>
      <c r="FSS274" s="3"/>
      <c r="FST274" s="3"/>
      <c r="FSU274" s="3"/>
      <c r="FSV274" s="3"/>
      <c r="FSW274" s="3"/>
      <c r="FSX274" s="3"/>
      <c r="FSY274" s="3"/>
      <c r="FSZ274" s="3"/>
      <c r="FTA274" s="3"/>
      <c r="FTB274" s="3"/>
      <c r="FTC274" s="3"/>
      <c r="FTD274" s="3"/>
      <c r="FTE274" s="3"/>
      <c r="FTF274" s="3"/>
      <c r="FTG274" s="3"/>
      <c r="FTH274" s="3"/>
      <c r="FTI274" s="3"/>
      <c r="FTJ274" s="3"/>
      <c r="FTK274" s="3"/>
      <c r="FTL274" s="3"/>
      <c r="FTM274" s="3"/>
      <c r="FTN274" s="3"/>
      <c r="FTO274" s="3"/>
      <c r="FTP274" s="3"/>
      <c r="FTQ274" s="3"/>
      <c r="FTR274" s="3"/>
      <c r="FTS274" s="3"/>
      <c r="FTT274" s="3"/>
      <c r="FTU274" s="3"/>
      <c r="FTV274" s="3"/>
      <c r="FTW274" s="3"/>
      <c r="FTX274" s="3"/>
      <c r="FTY274" s="3"/>
      <c r="FTZ274" s="3"/>
      <c r="FUA274" s="3"/>
      <c r="FUB274" s="3"/>
      <c r="FUC274" s="3"/>
      <c r="FUD274" s="3"/>
      <c r="FUE274" s="3"/>
      <c r="FUF274" s="3"/>
      <c r="FUG274" s="3"/>
      <c r="FUH274" s="3"/>
      <c r="FUI274" s="3"/>
      <c r="FUJ274" s="3"/>
      <c r="FUK274" s="3"/>
      <c r="FUL274" s="3"/>
      <c r="FUM274" s="3"/>
      <c r="FUN274" s="3"/>
      <c r="FUO274" s="3"/>
      <c r="FUP274" s="3"/>
      <c r="FUQ274" s="3"/>
      <c r="FUR274" s="3"/>
      <c r="FUS274" s="3"/>
      <c r="FUT274" s="3"/>
      <c r="FUU274" s="3"/>
      <c r="FUV274" s="3"/>
      <c r="FUW274" s="3"/>
      <c r="FUX274" s="3"/>
      <c r="FUY274" s="3"/>
      <c r="FUZ274" s="3"/>
      <c r="FVA274" s="3"/>
      <c r="FVB274" s="3"/>
      <c r="FVC274" s="3"/>
      <c r="FVD274" s="3"/>
      <c r="FVE274" s="3"/>
      <c r="FVF274" s="3"/>
      <c r="FVG274" s="3"/>
      <c r="FVH274" s="3"/>
      <c r="FVI274" s="3"/>
      <c r="FVJ274" s="3"/>
      <c r="FVK274" s="3"/>
      <c r="FVL274" s="3"/>
      <c r="FVM274" s="3"/>
      <c r="FVN274" s="3"/>
      <c r="FVO274" s="3"/>
      <c r="FVP274" s="3"/>
      <c r="FVQ274" s="3"/>
      <c r="FVR274" s="3"/>
      <c r="FVS274" s="3"/>
      <c r="FVT274" s="3"/>
      <c r="FVU274" s="3"/>
      <c r="FVV274" s="3"/>
      <c r="FVW274" s="3"/>
      <c r="FVX274" s="3"/>
      <c r="FVY274" s="3"/>
      <c r="FVZ274" s="3"/>
      <c r="FWA274" s="3"/>
      <c r="FWB274" s="3"/>
      <c r="FWC274" s="3"/>
      <c r="FWD274" s="3"/>
      <c r="FWE274" s="3"/>
      <c r="FWF274" s="3"/>
      <c r="FWG274" s="3"/>
      <c r="FWH274" s="3"/>
      <c r="FWI274" s="3"/>
      <c r="FWJ274" s="3"/>
      <c r="FWK274" s="3"/>
      <c r="FWL274" s="3"/>
      <c r="FWM274" s="3"/>
      <c r="FWN274" s="3"/>
      <c r="FWO274" s="3"/>
      <c r="FWP274" s="3"/>
      <c r="FWQ274" s="3"/>
      <c r="FWR274" s="3"/>
      <c r="FWS274" s="3"/>
      <c r="FWT274" s="3"/>
      <c r="FWU274" s="3"/>
      <c r="FWV274" s="3"/>
      <c r="FWW274" s="3"/>
      <c r="FWX274" s="3"/>
      <c r="FWY274" s="3"/>
      <c r="FWZ274" s="3"/>
      <c r="FXA274" s="3"/>
      <c r="FXB274" s="3"/>
      <c r="FXC274" s="3"/>
      <c r="FXD274" s="3"/>
      <c r="FXE274" s="3"/>
      <c r="FXF274" s="3"/>
      <c r="FXG274" s="3"/>
      <c r="FXH274" s="3"/>
      <c r="FXI274" s="3"/>
      <c r="FXJ274" s="3"/>
      <c r="FXK274" s="3"/>
      <c r="FXL274" s="3"/>
      <c r="FXM274" s="3"/>
      <c r="FXN274" s="3"/>
      <c r="FXO274" s="3"/>
      <c r="FXP274" s="3"/>
      <c r="FXQ274" s="3"/>
      <c r="FXR274" s="3"/>
      <c r="FXS274" s="3"/>
      <c r="FXT274" s="3"/>
      <c r="FXU274" s="3"/>
      <c r="FXV274" s="3"/>
      <c r="FXW274" s="3"/>
      <c r="FXX274" s="3"/>
      <c r="FXY274" s="3"/>
      <c r="FXZ274" s="3"/>
      <c r="FYA274" s="3"/>
      <c r="FYB274" s="3"/>
      <c r="FYC274" s="3"/>
      <c r="FYD274" s="3"/>
      <c r="FYE274" s="3"/>
      <c r="FYF274" s="3"/>
      <c r="FYG274" s="3"/>
      <c r="FYH274" s="3"/>
      <c r="FYI274" s="3"/>
      <c r="FYJ274" s="3"/>
      <c r="FYK274" s="3"/>
      <c r="FYL274" s="3"/>
      <c r="FYM274" s="3"/>
      <c r="FYN274" s="3"/>
      <c r="FYO274" s="3"/>
      <c r="FYP274" s="3"/>
      <c r="FYQ274" s="3"/>
      <c r="FYR274" s="3"/>
      <c r="FYS274" s="3"/>
      <c r="FYT274" s="3"/>
      <c r="FYU274" s="3"/>
      <c r="FYV274" s="3"/>
      <c r="FYW274" s="3"/>
      <c r="FYX274" s="3"/>
      <c r="FYY274" s="3"/>
      <c r="FYZ274" s="3"/>
      <c r="FZA274" s="3"/>
      <c r="FZB274" s="3"/>
      <c r="FZC274" s="3"/>
      <c r="FZD274" s="3"/>
      <c r="FZE274" s="3"/>
      <c r="FZF274" s="3"/>
      <c r="FZG274" s="3"/>
      <c r="FZH274" s="3"/>
      <c r="FZI274" s="3"/>
      <c r="FZJ274" s="3"/>
      <c r="FZK274" s="3"/>
      <c r="FZL274" s="3"/>
      <c r="FZM274" s="3"/>
      <c r="FZN274" s="3"/>
      <c r="FZO274" s="3"/>
      <c r="FZP274" s="3"/>
      <c r="FZQ274" s="3"/>
      <c r="FZR274" s="3"/>
      <c r="FZS274" s="3"/>
      <c r="FZT274" s="3"/>
      <c r="FZU274" s="3"/>
      <c r="FZV274" s="3"/>
      <c r="FZW274" s="3"/>
      <c r="FZX274" s="3"/>
      <c r="FZY274" s="3"/>
      <c r="FZZ274" s="3"/>
      <c r="GAA274" s="3"/>
      <c r="GAB274" s="3"/>
      <c r="GAC274" s="3"/>
      <c r="GAD274" s="3"/>
      <c r="GAE274" s="3"/>
      <c r="GAF274" s="3"/>
      <c r="GAG274" s="3"/>
      <c r="GAH274" s="3"/>
      <c r="GAI274" s="3"/>
      <c r="GAJ274" s="3"/>
      <c r="GAK274" s="3"/>
      <c r="GAL274" s="3"/>
      <c r="GAM274" s="3"/>
      <c r="GAN274" s="3"/>
      <c r="GAO274" s="3"/>
      <c r="GAP274" s="3"/>
      <c r="GAQ274" s="3"/>
      <c r="GAR274" s="3"/>
      <c r="GAS274" s="3"/>
      <c r="GAT274" s="3"/>
      <c r="GAU274" s="3"/>
      <c r="GAV274" s="3"/>
      <c r="GAW274" s="3"/>
      <c r="GAX274" s="3"/>
      <c r="GAY274" s="3"/>
      <c r="GAZ274" s="3"/>
      <c r="GBA274" s="3"/>
      <c r="GBB274" s="3"/>
      <c r="GBC274" s="3"/>
      <c r="GBD274" s="3"/>
      <c r="GBE274" s="3"/>
      <c r="GBF274" s="3"/>
      <c r="GBG274" s="3"/>
      <c r="GBH274" s="3"/>
      <c r="GBI274" s="3"/>
      <c r="GBJ274" s="3"/>
      <c r="GBK274" s="3"/>
      <c r="GBL274" s="3"/>
      <c r="GBM274" s="3"/>
      <c r="GBN274" s="3"/>
      <c r="GBO274" s="3"/>
      <c r="GBP274" s="3"/>
      <c r="GBQ274" s="3"/>
      <c r="GBR274" s="3"/>
      <c r="GBS274" s="3"/>
      <c r="GBT274" s="3"/>
      <c r="GBU274" s="3"/>
      <c r="GBV274" s="3"/>
      <c r="GBW274" s="3"/>
      <c r="GBX274" s="3"/>
      <c r="GBY274" s="3"/>
      <c r="GBZ274" s="3"/>
      <c r="GCA274" s="3"/>
      <c r="GCB274" s="3"/>
      <c r="GCC274" s="3"/>
      <c r="GCD274" s="3"/>
      <c r="GCE274" s="3"/>
      <c r="GCF274" s="3"/>
      <c r="GCG274" s="3"/>
      <c r="GCH274" s="3"/>
      <c r="GCI274" s="3"/>
      <c r="GCJ274" s="3"/>
      <c r="GCK274" s="3"/>
      <c r="GCL274" s="3"/>
      <c r="GCM274" s="3"/>
      <c r="GCN274" s="3"/>
      <c r="GCO274" s="3"/>
      <c r="GCP274" s="3"/>
      <c r="GCQ274" s="3"/>
      <c r="GCR274" s="3"/>
      <c r="GCS274" s="3"/>
      <c r="GCT274" s="3"/>
      <c r="GCU274" s="3"/>
      <c r="GCV274" s="3"/>
      <c r="GCW274" s="3"/>
      <c r="GCX274" s="3"/>
      <c r="GCY274" s="3"/>
      <c r="GCZ274" s="3"/>
      <c r="GDA274" s="3"/>
      <c r="GDB274" s="3"/>
      <c r="GDC274" s="3"/>
      <c r="GDD274" s="3"/>
      <c r="GDE274" s="3"/>
      <c r="GDF274" s="3"/>
      <c r="GDG274" s="3"/>
      <c r="GDH274" s="3"/>
      <c r="GDI274" s="3"/>
      <c r="GDJ274" s="3"/>
      <c r="GDK274" s="3"/>
      <c r="GDL274" s="3"/>
      <c r="GDM274" s="3"/>
      <c r="GDN274" s="3"/>
      <c r="GDO274" s="3"/>
      <c r="GDP274" s="3"/>
      <c r="GDQ274" s="3"/>
      <c r="GDR274" s="3"/>
      <c r="GDS274" s="3"/>
      <c r="GDT274" s="3"/>
      <c r="GDU274" s="3"/>
      <c r="GDV274" s="3"/>
      <c r="GDW274" s="3"/>
      <c r="GDX274" s="3"/>
      <c r="GDY274" s="3"/>
      <c r="GDZ274" s="3"/>
      <c r="GEA274" s="3"/>
      <c r="GEB274" s="3"/>
      <c r="GEC274" s="3"/>
      <c r="GED274" s="3"/>
      <c r="GEE274" s="3"/>
      <c r="GEF274" s="3"/>
      <c r="GEG274" s="3"/>
      <c r="GEH274" s="3"/>
      <c r="GEI274" s="3"/>
      <c r="GEJ274" s="3"/>
      <c r="GEK274" s="3"/>
      <c r="GEL274" s="3"/>
      <c r="GEM274" s="3"/>
      <c r="GEN274" s="3"/>
      <c r="GEO274" s="3"/>
      <c r="GEP274" s="3"/>
      <c r="GEQ274" s="3"/>
      <c r="GER274" s="3"/>
      <c r="GES274" s="3"/>
      <c r="GET274" s="3"/>
      <c r="GEU274" s="3"/>
      <c r="GEV274" s="3"/>
      <c r="GEW274" s="3"/>
      <c r="GEX274" s="3"/>
      <c r="GEY274" s="3"/>
      <c r="GEZ274" s="3"/>
      <c r="GFA274" s="3"/>
      <c r="GFB274" s="3"/>
      <c r="GFC274" s="3"/>
      <c r="GFD274" s="3"/>
      <c r="GFE274" s="3"/>
      <c r="GFF274" s="3"/>
      <c r="GFG274" s="3"/>
      <c r="GFH274" s="3"/>
      <c r="GFI274" s="3"/>
      <c r="GFJ274" s="3"/>
      <c r="GFK274" s="3"/>
      <c r="GFL274" s="3"/>
      <c r="GFM274" s="3"/>
      <c r="GFN274" s="3"/>
      <c r="GFO274" s="3"/>
      <c r="GFP274" s="3"/>
      <c r="GFQ274" s="3"/>
      <c r="GFR274" s="3"/>
      <c r="GFS274" s="3"/>
      <c r="GFT274" s="3"/>
      <c r="GFU274" s="3"/>
      <c r="GFV274" s="3"/>
      <c r="GFW274" s="3"/>
      <c r="GFX274" s="3"/>
      <c r="GFY274" s="3"/>
      <c r="GFZ274" s="3"/>
      <c r="GGA274" s="3"/>
      <c r="GGB274" s="3"/>
      <c r="GGC274" s="3"/>
      <c r="GGD274" s="3"/>
      <c r="GGE274" s="3"/>
      <c r="GGF274" s="3"/>
      <c r="GGG274" s="3"/>
      <c r="GGH274" s="3"/>
      <c r="GGI274" s="3"/>
      <c r="GGJ274" s="3"/>
      <c r="GGK274" s="3"/>
      <c r="GGL274" s="3"/>
      <c r="GGM274" s="3"/>
      <c r="GGN274" s="3"/>
      <c r="GGO274" s="3"/>
      <c r="GGP274" s="3"/>
      <c r="GGQ274" s="3"/>
      <c r="GGR274" s="3"/>
      <c r="GGS274" s="3"/>
      <c r="GGT274" s="3"/>
      <c r="GGU274" s="3"/>
      <c r="GGV274" s="3"/>
      <c r="GGW274" s="3"/>
      <c r="GGX274" s="3"/>
      <c r="GGY274" s="3"/>
      <c r="GGZ274" s="3"/>
      <c r="GHA274" s="3"/>
      <c r="GHB274" s="3"/>
      <c r="GHC274" s="3"/>
      <c r="GHD274" s="3"/>
      <c r="GHE274" s="3"/>
      <c r="GHF274" s="3"/>
      <c r="GHG274" s="3"/>
      <c r="GHH274" s="3"/>
      <c r="GHI274" s="3"/>
      <c r="GHJ274" s="3"/>
      <c r="GHK274" s="3"/>
      <c r="GHL274" s="3"/>
      <c r="GHM274" s="3"/>
      <c r="GHN274" s="3"/>
      <c r="GHO274" s="3"/>
      <c r="GHP274" s="3"/>
      <c r="GHQ274" s="3"/>
      <c r="GHR274" s="3"/>
      <c r="GHS274" s="3"/>
      <c r="GHT274" s="3"/>
      <c r="GHU274" s="3"/>
      <c r="GHV274" s="3"/>
      <c r="GHW274" s="3"/>
      <c r="GHX274" s="3"/>
      <c r="GHY274" s="3"/>
      <c r="GHZ274" s="3"/>
      <c r="GIA274" s="3"/>
      <c r="GIB274" s="3"/>
      <c r="GIC274" s="3"/>
      <c r="GID274" s="3"/>
      <c r="GIE274" s="3"/>
      <c r="GIF274" s="3"/>
      <c r="GIG274" s="3"/>
      <c r="GIH274" s="3"/>
      <c r="GII274" s="3"/>
      <c r="GIJ274" s="3"/>
      <c r="GIK274" s="3"/>
      <c r="GIL274" s="3"/>
      <c r="GIM274" s="3"/>
      <c r="GIN274" s="3"/>
      <c r="GIO274" s="3"/>
      <c r="GIP274" s="3"/>
      <c r="GIQ274" s="3"/>
      <c r="GIR274" s="3"/>
      <c r="GIS274" s="3"/>
      <c r="GIT274" s="3"/>
      <c r="GIU274" s="3"/>
      <c r="GIV274" s="3"/>
      <c r="GIW274" s="3"/>
      <c r="GIX274" s="3"/>
      <c r="GIY274" s="3"/>
      <c r="GIZ274" s="3"/>
      <c r="GJA274" s="3"/>
      <c r="GJB274" s="3"/>
      <c r="GJC274" s="3"/>
      <c r="GJD274" s="3"/>
      <c r="GJE274" s="3"/>
      <c r="GJF274" s="3"/>
      <c r="GJG274" s="3"/>
      <c r="GJH274" s="3"/>
      <c r="GJI274" s="3"/>
      <c r="GJJ274" s="3"/>
      <c r="GJK274" s="3"/>
      <c r="GJL274" s="3"/>
      <c r="GJM274" s="3"/>
      <c r="GJN274" s="3"/>
      <c r="GJO274" s="3"/>
      <c r="GJP274" s="3"/>
      <c r="GJQ274" s="3"/>
      <c r="GJR274" s="3"/>
      <c r="GJS274" s="3"/>
      <c r="GJT274" s="3"/>
      <c r="GJU274" s="3"/>
      <c r="GJV274" s="3"/>
      <c r="GJW274" s="3"/>
      <c r="GJX274" s="3"/>
      <c r="GJY274" s="3"/>
      <c r="GJZ274" s="3"/>
      <c r="GKA274" s="3"/>
      <c r="GKB274" s="3"/>
      <c r="GKC274" s="3"/>
      <c r="GKD274" s="3"/>
      <c r="GKE274" s="3"/>
      <c r="GKF274" s="3"/>
      <c r="GKG274" s="3"/>
      <c r="GKH274" s="3"/>
      <c r="GKI274" s="3"/>
      <c r="GKJ274" s="3"/>
      <c r="GKK274" s="3"/>
      <c r="GKL274" s="3"/>
      <c r="GKM274" s="3"/>
      <c r="GKN274" s="3"/>
      <c r="GKO274" s="3"/>
      <c r="GKP274" s="3"/>
      <c r="GKQ274" s="3"/>
      <c r="GKR274" s="3"/>
      <c r="GKS274" s="3"/>
      <c r="GKT274" s="3"/>
      <c r="GKU274" s="3"/>
      <c r="GKV274" s="3"/>
      <c r="GKW274" s="3"/>
      <c r="GKX274" s="3"/>
      <c r="GKY274" s="3"/>
      <c r="GKZ274" s="3"/>
      <c r="GLA274" s="3"/>
      <c r="GLB274" s="3"/>
      <c r="GLC274" s="3"/>
      <c r="GLD274" s="3"/>
      <c r="GLE274" s="3"/>
      <c r="GLF274" s="3"/>
      <c r="GLG274" s="3"/>
      <c r="GLH274" s="3"/>
      <c r="GLI274" s="3"/>
      <c r="GLJ274" s="3"/>
      <c r="GLK274" s="3"/>
      <c r="GLL274" s="3"/>
      <c r="GLM274" s="3"/>
      <c r="GLN274" s="3"/>
      <c r="GLO274" s="3"/>
      <c r="GLP274" s="3"/>
      <c r="GLQ274" s="3"/>
      <c r="GLR274" s="3"/>
      <c r="GLS274" s="3"/>
      <c r="GLT274" s="3"/>
      <c r="GLU274" s="3"/>
      <c r="GLV274" s="3"/>
      <c r="GLW274" s="3"/>
      <c r="GLX274" s="3"/>
      <c r="GLY274" s="3"/>
      <c r="GLZ274" s="3"/>
      <c r="GMA274" s="3"/>
      <c r="GMB274" s="3"/>
      <c r="GMC274" s="3"/>
      <c r="GMD274" s="3"/>
      <c r="GME274" s="3"/>
      <c r="GMF274" s="3"/>
      <c r="GMG274" s="3"/>
      <c r="GMH274" s="3"/>
      <c r="GMI274" s="3"/>
      <c r="GMJ274" s="3"/>
      <c r="GMK274" s="3"/>
      <c r="GML274" s="3"/>
      <c r="GMM274" s="3"/>
      <c r="GMN274" s="3"/>
      <c r="GMO274" s="3"/>
      <c r="GMP274" s="3"/>
      <c r="GMQ274" s="3"/>
      <c r="GMR274" s="3"/>
      <c r="GMS274" s="3"/>
      <c r="GMT274" s="3"/>
      <c r="GMU274" s="3"/>
      <c r="GMV274" s="3"/>
      <c r="GMW274" s="3"/>
      <c r="GMX274" s="3"/>
      <c r="GMY274" s="3"/>
      <c r="GMZ274" s="3"/>
      <c r="GNA274" s="3"/>
      <c r="GNB274" s="3"/>
      <c r="GNC274" s="3"/>
      <c r="GND274" s="3"/>
      <c r="GNE274" s="3"/>
      <c r="GNF274" s="3"/>
      <c r="GNG274" s="3"/>
      <c r="GNH274" s="3"/>
      <c r="GNI274" s="3"/>
      <c r="GNJ274" s="3"/>
      <c r="GNK274" s="3"/>
      <c r="GNL274" s="3"/>
      <c r="GNM274" s="3"/>
      <c r="GNN274" s="3"/>
      <c r="GNO274" s="3"/>
      <c r="GNP274" s="3"/>
      <c r="GNQ274" s="3"/>
      <c r="GNR274" s="3"/>
      <c r="GNS274" s="3"/>
      <c r="GNT274" s="3"/>
      <c r="GNU274" s="3"/>
      <c r="GNV274" s="3"/>
      <c r="GNW274" s="3"/>
      <c r="GNX274" s="3"/>
      <c r="GNY274" s="3"/>
      <c r="GNZ274" s="3"/>
      <c r="GOA274" s="3"/>
      <c r="GOB274" s="3"/>
      <c r="GOC274" s="3"/>
      <c r="GOD274" s="3"/>
      <c r="GOE274" s="3"/>
      <c r="GOF274" s="3"/>
      <c r="GOG274" s="3"/>
      <c r="GOH274" s="3"/>
      <c r="GOI274" s="3"/>
      <c r="GOJ274" s="3"/>
      <c r="GOK274" s="3"/>
      <c r="GOL274" s="3"/>
      <c r="GOM274" s="3"/>
      <c r="GON274" s="3"/>
      <c r="GOO274" s="3"/>
      <c r="GOP274" s="3"/>
      <c r="GOQ274" s="3"/>
      <c r="GOR274" s="3"/>
      <c r="GOS274" s="3"/>
      <c r="GOT274" s="3"/>
      <c r="GOU274" s="3"/>
      <c r="GOV274" s="3"/>
      <c r="GOW274" s="3"/>
      <c r="GOX274" s="3"/>
      <c r="GOY274" s="3"/>
      <c r="GOZ274" s="3"/>
      <c r="GPA274" s="3"/>
      <c r="GPB274" s="3"/>
      <c r="GPC274" s="3"/>
      <c r="GPD274" s="3"/>
      <c r="GPE274" s="3"/>
      <c r="GPF274" s="3"/>
      <c r="GPG274" s="3"/>
      <c r="GPH274" s="3"/>
      <c r="GPI274" s="3"/>
      <c r="GPJ274" s="3"/>
      <c r="GPK274" s="3"/>
      <c r="GPL274" s="3"/>
      <c r="GPM274" s="3"/>
      <c r="GPN274" s="3"/>
      <c r="GPO274" s="3"/>
      <c r="GPP274" s="3"/>
      <c r="GPQ274" s="3"/>
      <c r="GPR274" s="3"/>
      <c r="GPS274" s="3"/>
      <c r="GPT274" s="3"/>
      <c r="GPU274" s="3"/>
      <c r="GPV274" s="3"/>
      <c r="GPW274" s="3"/>
      <c r="GPX274" s="3"/>
      <c r="GPY274" s="3"/>
      <c r="GPZ274" s="3"/>
      <c r="GQA274" s="3"/>
      <c r="GQB274" s="3"/>
      <c r="GQC274" s="3"/>
      <c r="GQD274" s="3"/>
      <c r="GQE274" s="3"/>
      <c r="GQF274" s="3"/>
      <c r="GQG274" s="3"/>
      <c r="GQH274" s="3"/>
      <c r="GQI274" s="3"/>
      <c r="GQJ274" s="3"/>
      <c r="GQK274" s="3"/>
      <c r="GQL274" s="3"/>
      <c r="GQM274" s="3"/>
      <c r="GQN274" s="3"/>
      <c r="GQO274" s="3"/>
      <c r="GQP274" s="3"/>
      <c r="GQQ274" s="3"/>
      <c r="GQR274" s="3"/>
      <c r="GQS274" s="3"/>
      <c r="GQT274" s="3"/>
      <c r="GQU274" s="3"/>
      <c r="GQV274" s="3"/>
      <c r="GQW274" s="3"/>
      <c r="GQX274" s="3"/>
      <c r="GQY274" s="3"/>
      <c r="GQZ274" s="3"/>
      <c r="GRA274" s="3"/>
      <c r="GRB274" s="3"/>
      <c r="GRC274" s="3"/>
      <c r="GRD274" s="3"/>
      <c r="GRE274" s="3"/>
      <c r="GRF274" s="3"/>
      <c r="GRG274" s="3"/>
      <c r="GRH274" s="3"/>
      <c r="GRI274" s="3"/>
      <c r="GRJ274" s="3"/>
      <c r="GRK274" s="3"/>
      <c r="GRL274" s="3"/>
      <c r="GRM274" s="3"/>
      <c r="GRN274" s="3"/>
      <c r="GRO274" s="3"/>
      <c r="GRP274" s="3"/>
      <c r="GRQ274" s="3"/>
      <c r="GRR274" s="3"/>
      <c r="GRS274" s="3"/>
      <c r="GRT274" s="3"/>
      <c r="GRU274" s="3"/>
      <c r="GRV274" s="3"/>
      <c r="GRW274" s="3"/>
      <c r="GRX274" s="3"/>
      <c r="GRY274" s="3"/>
      <c r="GRZ274" s="3"/>
      <c r="GSA274" s="3"/>
      <c r="GSB274" s="3"/>
      <c r="GSC274" s="3"/>
      <c r="GSD274" s="3"/>
      <c r="GSE274" s="3"/>
      <c r="GSF274" s="3"/>
      <c r="GSG274" s="3"/>
      <c r="GSH274" s="3"/>
      <c r="GSI274" s="3"/>
      <c r="GSJ274" s="3"/>
      <c r="GSK274" s="3"/>
      <c r="GSL274" s="3"/>
      <c r="GSM274" s="3"/>
      <c r="GSN274" s="3"/>
      <c r="GSO274" s="3"/>
      <c r="GSP274" s="3"/>
      <c r="GSQ274" s="3"/>
      <c r="GSR274" s="3"/>
      <c r="GSS274" s="3"/>
      <c r="GST274" s="3"/>
      <c r="GSU274" s="3"/>
      <c r="GSV274" s="3"/>
      <c r="GSW274" s="3"/>
      <c r="GSX274" s="3"/>
      <c r="GSY274" s="3"/>
      <c r="GSZ274" s="3"/>
      <c r="GTA274" s="3"/>
      <c r="GTB274" s="3"/>
      <c r="GTC274" s="3"/>
      <c r="GTD274" s="3"/>
      <c r="GTE274" s="3"/>
      <c r="GTF274" s="3"/>
      <c r="GTG274" s="3"/>
      <c r="GTH274" s="3"/>
      <c r="GTI274" s="3"/>
      <c r="GTJ274" s="3"/>
      <c r="GTK274" s="3"/>
      <c r="GTL274" s="3"/>
      <c r="GTM274" s="3"/>
      <c r="GTN274" s="3"/>
      <c r="GTO274" s="3"/>
      <c r="GTP274" s="3"/>
      <c r="GTQ274" s="3"/>
      <c r="GTR274" s="3"/>
      <c r="GTS274" s="3"/>
      <c r="GTT274" s="3"/>
      <c r="GTU274" s="3"/>
      <c r="GTV274" s="3"/>
      <c r="GTW274" s="3"/>
      <c r="GTX274" s="3"/>
      <c r="GTY274" s="3"/>
      <c r="GTZ274" s="3"/>
      <c r="GUA274" s="3"/>
      <c r="GUB274" s="3"/>
      <c r="GUC274" s="3"/>
      <c r="GUD274" s="3"/>
      <c r="GUE274" s="3"/>
      <c r="GUF274" s="3"/>
      <c r="GUG274" s="3"/>
      <c r="GUH274" s="3"/>
      <c r="GUI274" s="3"/>
      <c r="GUJ274" s="3"/>
      <c r="GUK274" s="3"/>
      <c r="GUL274" s="3"/>
      <c r="GUM274" s="3"/>
      <c r="GUN274" s="3"/>
      <c r="GUO274" s="3"/>
      <c r="GUP274" s="3"/>
      <c r="GUQ274" s="3"/>
      <c r="GUR274" s="3"/>
      <c r="GUS274" s="3"/>
      <c r="GUT274" s="3"/>
      <c r="GUU274" s="3"/>
      <c r="GUV274" s="3"/>
      <c r="GUW274" s="3"/>
      <c r="GUX274" s="3"/>
      <c r="GUY274" s="3"/>
      <c r="GUZ274" s="3"/>
      <c r="GVA274" s="3"/>
      <c r="GVB274" s="3"/>
      <c r="GVC274" s="3"/>
      <c r="GVD274" s="3"/>
      <c r="GVE274" s="3"/>
      <c r="GVF274" s="3"/>
      <c r="GVG274" s="3"/>
      <c r="GVH274" s="3"/>
      <c r="GVI274" s="3"/>
      <c r="GVJ274" s="3"/>
      <c r="GVK274" s="3"/>
      <c r="GVL274" s="3"/>
      <c r="GVM274" s="3"/>
      <c r="GVN274" s="3"/>
      <c r="GVO274" s="3"/>
      <c r="GVP274" s="3"/>
      <c r="GVQ274" s="3"/>
      <c r="GVR274" s="3"/>
      <c r="GVS274" s="3"/>
      <c r="GVT274" s="3"/>
      <c r="GVU274" s="3"/>
      <c r="GVV274" s="3"/>
      <c r="GVW274" s="3"/>
      <c r="GVX274" s="3"/>
      <c r="GVY274" s="3"/>
      <c r="GVZ274" s="3"/>
      <c r="GWA274" s="3"/>
      <c r="GWB274" s="3"/>
      <c r="GWC274" s="3"/>
      <c r="GWD274" s="3"/>
      <c r="GWE274" s="3"/>
      <c r="GWF274" s="3"/>
      <c r="GWG274" s="3"/>
      <c r="GWH274" s="3"/>
      <c r="GWI274" s="3"/>
      <c r="GWJ274" s="3"/>
      <c r="GWK274" s="3"/>
      <c r="GWL274" s="3"/>
      <c r="GWM274" s="3"/>
      <c r="GWN274" s="3"/>
      <c r="GWO274" s="3"/>
      <c r="GWP274" s="3"/>
      <c r="GWQ274" s="3"/>
      <c r="GWR274" s="3"/>
      <c r="GWS274" s="3"/>
      <c r="GWT274" s="3"/>
      <c r="GWU274" s="3"/>
      <c r="GWV274" s="3"/>
      <c r="GWW274" s="3"/>
      <c r="GWX274" s="3"/>
      <c r="GWY274" s="3"/>
      <c r="GWZ274" s="3"/>
      <c r="GXA274" s="3"/>
      <c r="GXB274" s="3"/>
      <c r="GXC274" s="3"/>
      <c r="GXD274" s="3"/>
      <c r="GXE274" s="3"/>
      <c r="GXF274" s="3"/>
      <c r="GXG274" s="3"/>
      <c r="GXH274" s="3"/>
      <c r="GXI274" s="3"/>
      <c r="GXJ274" s="3"/>
      <c r="GXK274" s="3"/>
      <c r="GXL274" s="3"/>
      <c r="GXM274" s="3"/>
      <c r="GXN274" s="3"/>
      <c r="GXO274" s="3"/>
      <c r="GXP274" s="3"/>
      <c r="GXQ274" s="3"/>
      <c r="GXR274" s="3"/>
      <c r="GXS274" s="3"/>
      <c r="GXT274" s="3"/>
      <c r="GXU274" s="3"/>
      <c r="GXV274" s="3"/>
      <c r="GXW274" s="3"/>
      <c r="GXX274" s="3"/>
      <c r="GXY274" s="3"/>
      <c r="GXZ274" s="3"/>
      <c r="GYA274" s="3"/>
      <c r="GYB274" s="3"/>
      <c r="GYC274" s="3"/>
      <c r="GYD274" s="3"/>
      <c r="GYE274" s="3"/>
      <c r="GYF274" s="3"/>
      <c r="GYG274" s="3"/>
      <c r="GYH274" s="3"/>
      <c r="GYI274" s="3"/>
      <c r="GYJ274" s="3"/>
      <c r="GYK274" s="3"/>
      <c r="GYL274" s="3"/>
      <c r="GYM274" s="3"/>
      <c r="GYN274" s="3"/>
      <c r="GYO274" s="3"/>
      <c r="GYP274" s="3"/>
      <c r="GYQ274" s="3"/>
      <c r="GYR274" s="3"/>
      <c r="GYS274" s="3"/>
      <c r="GYT274" s="3"/>
      <c r="GYU274" s="3"/>
      <c r="GYV274" s="3"/>
      <c r="GYW274" s="3"/>
      <c r="GYX274" s="3"/>
      <c r="GYY274" s="3"/>
      <c r="GYZ274" s="3"/>
      <c r="GZA274" s="3"/>
      <c r="GZB274" s="3"/>
      <c r="GZC274" s="3"/>
      <c r="GZD274" s="3"/>
      <c r="GZE274" s="3"/>
      <c r="GZF274" s="3"/>
      <c r="GZG274" s="3"/>
      <c r="GZH274" s="3"/>
      <c r="GZI274" s="3"/>
      <c r="GZJ274" s="3"/>
      <c r="GZK274" s="3"/>
      <c r="GZL274" s="3"/>
      <c r="GZM274" s="3"/>
      <c r="GZN274" s="3"/>
      <c r="GZO274" s="3"/>
      <c r="GZP274" s="3"/>
      <c r="GZQ274" s="3"/>
      <c r="GZR274" s="3"/>
      <c r="GZS274" s="3"/>
      <c r="GZT274" s="3"/>
      <c r="GZU274" s="3"/>
      <c r="GZV274" s="3"/>
      <c r="GZW274" s="3"/>
      <c r="GZX274" s="3"/>
      <c r="GZY274" s="3"/>
      <c r="GZZ274" s="3"/>
      <c r="HAA274" s="3"/>
      <c r="HAB274" s="3"/>
      <c r="HAC274" s="3"/>
      <c r="HAD274" s="3"/>
      <c r="HAE274" s="3"/>
      <c r="HAF274" s="3"/>
      <c r="HAG274" s="3"/>
      <c r="HAH274" s="3"/>
      <c r="HAI274" s="3"/>
      <c r="HAJ274" s="3"/>
      <c r="HAK274" s="3"/>
      <c r="HAL274" s="3"/>
      <c r="HAM274" s="3"/>
      <c r="HAN274" s="3"/>
      <c r="HAO274" s="3"/>
      <c r="HAP274" s="3"/>
      <c r="HAQ274" s="3"/>
      <c r="HAR274" s="3"/>
      <c r="HAS274" s="3"/>
      <c r="HAT274" s="3"/>
      <c r="HAU274" s="3"/>
      <c r="HAV274" s="3"/>
      <c r="HAW274" s="3"/>
      <c r="HAX274" s="3"/>
      <c r="HAY274" s="3"/>
      <c r="HAZ274" s="3"/>
      <c r="HBA274" s="3"/>
      <c r="HBB274" s="3"/>
      <c r="HBC274" s="3"/>
      <c r="HBD274" s="3"/>
      <c r="HBE274" s="3"/>
      <c r="HBF274" s="3"/>
      <c r="HBG274" s="3"/>
      <c r="HBH274" s="3"/>
      <c r="HBI274" s="3"/>
      <c r="HBJ274" s="3"/>
      <c r="HBK274" s="3"/>
      <c r="HBL274" s="3"/>
      <c r="HBM274" s="3"/>
      <c r="HBN274" s="3"/>
      <c r="HBO274" s="3"/>
      <c r="HBP274" s="3"/>
      <c r="HBQ274" s="3"/>
      <c r="HBR274" s="3"/>
      <c r="HBS274" s="3"/>
      <c r="HBT274" s="3"/>
      <c r="HBU274" s="3"/>
      <c r="HBV274" s="3"/>
      <c r="HBW274" s="3"/>
      <c r="HBX274" s="3"/>
      <c r="HBY274" s="3"/>
      <c r="HBZ274" s="3"/>
      <c r="HCA274" s="3"/>
      <c r="HCB274" s="3"/>
      <c r="HCC274" s="3"/>
      <c r="HCD274" s="3"/>
      <c r="HCE274" s="3"/>
      <c r="HCF274" s="3"/>
      <c r="HCG274" s="3"/>
      <c r="HCH274" s="3"/>
      <c r="HCI274" s="3"/>
      <c r="HCJ274" s="3"/>
      <c r="HCK274" s="3"/>
      <c r="HCL274" s="3"/>
      <c r="HCM274" s="3"/>
      <c r="HCN274" s="3"/>
      <c r="HCO274" s="3"/>
      <c r="HCP274" s="3"/>
      <c r="HCQ274" s="3"/>
      <c r="HCR274" s="3"/>
      <c r="HCS274" s="3"/>
      <c r="HCT274" s="3"/>
      <c r="HCU274" s="3"/>
      <c r="HCV274" s="3"/>
      <c r="HCW274" s="3"/>
      <c r="HCX274" s="3"/>
      <c r="HCY274" s="3"/>
      <c r="HCZ274" s="3"/>
      <c r="HDA274" s="3"/>
      <c r="HDB274" s="3"/>
      <c r="HDC274" s="3"/>
      <c r="HDD274" s="3"/>
      <c r="HDE274" s="3"/>
      <c r="HDF274" s="3"/>
      <c r="HDG274" s="3"/>
      <c r="HDH274" s="3"/>
      <c r="HDI274" s="3"/>
      <c r="HDJ274" s="3"/>
      <c r="HDK274" s="3"/>
      <c r="HDL274" s="3"/>
      <c r="HDM274" s="3"/>
      <c r="HDN274" s="3"/>
      <c r="HDO274" s="3"/>
      <c r="HDP274" s="3"/>
      <c r="HDQ274" s="3"/>
      <c r="HDR274" s="3"/>
      <c r="HDS274" s="3"/>
      <c r="HDT274" s="3"/>
      <c r="HDU274" s="3"/>
      <c r="HDV274" s="3"/>
      <c r="HDW274" s="3"/>
      <c r="HDX274" s="3"/>
      <c r="HDY274" s="3"/>
      <c r="HDZ274" s="3"/>
      <c r="HEA274" s="3"/>
      <c r="HEB274" s="3"/>
      <c r="HEC274" s="3"/>
      <c r="HED274" s="3"/>
      <c r="HEE274" s="3"/>
      <c r="HEF274" s="3"/>
      <c r="HEG274" s="3"/>
      <c r="HEH274" s="3"/>
      <c r="HEI274" s="3"/>
      <c r="HEJ274" s="3"/>
      <c r="HEK274" s="3"/>
      <c r="HEL274" s="3"/>
      <c r="HEM274" s="3"/>
      <c r="HEN274" s="3"/>
      <c r="HEO274" s="3"/>
      <c r="HEP274" s="3"/>
      <c r="HEQ274" s="3"/>
      <c r="HER274" s="3"/>
      <c r="HES274" s="3"/>
      <c r="HET274" s="3"/>
      <c r="HEU274" s="3"/>
      <c r="HEV274" s="3"/>
      <c r="HEW274" s="3"/>
      <c r="HEX274" s="3"/>
      <c r="HEY274" s="3"/>
      <c r="HEZ274" s="3"/>
      <c r="HFA274" s="3"/>
      <c r="HFB274" s="3"/>
      <c r="HFC274" s="3"/>
      <c r="HFD274" s="3"/>
      <c r="HFE274" s="3"/>
      <c r="HFF274" s="3"/>
      <c r="HFG274" s="3"/>
      <c r="HFH274" s="3"/>
      <c r="HFI274" s="3"/>
      <c r="HFJ274" s="3"/>
      <c r="HFK274" s="3"/>
      <c r="HFL274" s="3"/>
      <c r="HFM274" s="3"/>
      <c r="HFN274" s="3"/>
      <c r="HFO274" s="3"/>
      <c r="HFP274" s="3"/>
      <c r="HFQ274" s="3"/>
      <c r="HFR274" s="3"/>
      <c r="HFS274" s="3"/>
      <c r="HFT274" s="3"/>
      <c r="HFU274" s="3"/>
      <c r="HFV274" s="3"/>
      <c r="HFW274" s="3"/>
      <c r="HFX274" s="3"/>
      <c r="HFY274" s="3"/>
      <c r="HFZ274" s="3"/>
      <c r="HGA274" s="3"/>
      <c r="HGB274" s="3"/>
      <c r="HGC274" s="3"/>
      <c r="HGD274" s="3"/>
      <c r="HGE274" s="3"/>
      <c r="HGF274" s="3"/>
      <c r="HGG274" s="3"/>
      <c r="HGH274" s="3"/>
      <c r="HGI274" s="3"/>
      <c r="HGJ274" s="3"/>
      <c r="HGK274" s="3"/>
      <c r="HGL274" s="3"/>
      <c r="HGM274" s="3"/>
      <c r="HGN274" s="3"/>
      <c r="HGO274" s="3"/>
      <c r="HGP274" s="3"/>
      <c r="HGQ274" s="3"/>
      <c r="HGR274" s="3"/>
      <c r="HGS274" s="3"/>
      <c r="HGT274" s="3"/>
      <c r="HGU274" s="3"/>
      <c r="HGV274" s="3"/>
      <c r="HGW274" s="3"/>
      <c r="HGX274" s="3"/>
      <c r="HGY274" s="3"/>
      <c r="HGZ274" s="3"/>
      <c r="HHA274" s="3"/>
      <c r="HHB274" s="3"/>
      <c r="HHC274" s="3"/>
      <c r="HHD274" s="3"/>
      <c r="HHE274" s="3"/>
      <c r="HHF274" s="3"/>
      <c r="HHG274" s="3"/>
      <c r="HHH274" s="3"/>
      <c r="HHI274" s="3"/>
      <c r="HHJ274" s="3"/>
      <c r="HHK274" s="3"/>
      <c r="HHL274" s="3"/>
      <c r="HHM274" s="3"/>
      <c r="HHN274" s="3"/>
      <c r="HHO274" s="3"/>
      <c r="HHP274" s="3"/>
      <c r="HHQ274" s="3"/>
      <c r="HHR274" s="3"/>
      <c r="HHS274" s="3"/>
      <c r="HHT274" s="3"/>
      <c r="HHU274" s="3"/>
      <c r="HHV274" s="3"/>
      <c r="HHW274" s="3"/>
      <c r="HHX274" s="3"/>
      <c r="HHY274" s="3"/>
      <c r="HHZ274" s="3"/>
      <c r="HIA274" s="3"/>
      <c r="HIB274" s="3"/>
      <c r="HIC274" s="3"/>
      <c r="HID274" s="3"/>
      <c r="HIE274" s="3"/>
      <c r="HIF274" s="3"/>
      <c r="HIG274" s="3"/>
      <c r="HIH274" s="3"/>
      <c r="HII274" s="3"/>
      <c r="HIJ274" s="3"/>
      <c r="HIK274" s="3"/>
      <c r="HIL274" s="3"/>
      <c r="HIM274" s="3"/>
      <c r="HIN274" s="3"/>
      <c r="HIO274" s="3"/>
      <c r="HIP274" s="3"/>
      <c r="HIQ274" s="3"/>
      <c r="HIR274" s="3"/>
      <c r="HIS274" s="3"/>
      <c r="HIT274" s="3"/>
      <c r="HIU274" s="3"/>
      <c r="HIV274" s="3"/>
      <c r="HIW274" s="3"/>
      <c r="HIX274" s="3"/>
      <c r="HIY274" s="3"/>
      <c r="HIZ274" s="3"/>
      <c r="HJA274" s="3"/>
      <c r="HJB274" s="3"/>
      <c r="HJC274" s="3"/>
      <c r="HJD274" s="3"/>
      <c r="HJE274" s="3"/>
      <c r="HJF274" s="3"/>
      <c r="HJG274" s="3"/>
      <c r="HJH274" s="3"/>
      <c r="HJI274" s="3"/>
      <c r="HJJ274" s="3"/>
      <c r="HJK274" s="3"/>
      <c r="HJL274" s="3"/>
      <c r="HJM274" s="3"/>
      <c r="HJN274" s="3"/>
      <c r="HJO274" s="3"/>
      <c r="HJP274" s="3"/>
      <c r="HJQ274" s="3"/>
      <c r="HJR274" s="3"/>
      <c r="HJS274" s="3"/>
      <c r="HJT274" s="3"/>
      <c r="HJU274" s="3"/>
      <c r="HJV274" s="3"/>
      <c r="HJW274" s="3"/>
      <c r="HJX274" s="3"/>
      <c r="HJY274" s="3"/>
      <c r="HJZ274" s="3"/>
      <c r="HKA274" s="3"/>
      <c r="HKB274" s="3"/>
      <c r="HKC274" s="3"/>
      <c r="HKD274" s="3"/>
      <c r="HKE274" s="3"/>
      <c r="HKF274" s="3"/>
      <c r="HKG274" s="3"/>
      <c r="HKH274" s="3"/>
      <c r="HKI274" s="3"/>
      <c r="HKJ274" s="3"/>
      <c r="HKK274" s="3"/>
      <c r="HKL274" s="3"/>
      <c r="HKM274" s="3"/>
      <c r="HKN274" s="3"/>
      <c r="HKO274" s="3"/>
      <c r="HKP274" s="3"/>
      <c r="HKQ274" s="3"/>
      <c r="HKR274" s="3"/>
      <c r="HKS274" s="3"/>
      <c r="HKT274" s="3"/>
      <c r="HKU274" s="3"/>
      <c r="HKV274" s="3"/>
      <c r="HKW274" s="3"/>
      <c r="HKX274" s="3"/>
      <c r="HKY274" s="3"/>
      <c r="HKZ274" s="3"/>
      <c r="HLA274" s="3"/>
      <c r="HLB274" s="3"/>
      <c r="HLC274" s="3"/>
      <c r="HLD274" s="3"/>
      <c r="HLE274" s="3"/>
      <c r="HLF274" s="3"/>
      <c r="HLG274" s="3"/>
      <c r="HLH274" s="3"/>
      <c r="HLI274" s="3"/>
      <c r="HLJ274" s="3"/>
      <c r="HLK274" s="3"/>
      <c r="HLL274" s="3"/>
      <c r="HLM274" s="3"/>
      <c r="HLN274" s="3"/>
      <c r="HLO274" s="3"/>
      <c r="HLP274" s="3"/>
      <c r="HLQ274" s="3"/>
      <c r="HLR274" s="3"/>
      <c r="HLS274" s="3"/>
      <c r="HLT274" s="3"/>
      <c r="HLU274" s="3"/>
      <c r="HLV274" s="3"/>
      <c r="HLW274" s="3"/>
      <c r="HLX274" s="3"/>
      <c r="HLY274" s="3"/>
      <c r="HLZ274" s="3"/>
      <c r="HMA274" s="3"/>
      <c r="HMB274" s="3"/>
      <c r="HMC274" s="3"/>
      <c r="HMD274" s="3"/>
      <c r="HME274" s="3"/>
      <c r="HMF274" s="3"/>
      <c r="HMG274" s="3"/>
      <c r="HMH274" s="3"/>
      <c r="HMI274" s="3"/>
      <c r="HMJ274" s="3"/>
      <c r="HMK274" s="3"/>
      <c r="HML274" s="3"/>
      <c r="HMM274" s="3"/>
      <c r="HMN274" s="3"/>
      <c r="HMO274" s="3"/>
      <c r="HMP274" s="3"/>
      <c r="HMQ274" s="3"/>
      <c r="HMR274" s="3"/>
      <c r="HMS274" s="3"/>
      <c r="HMT274" s="3"/>
      <c r="HMU274" s="3"/>
      <c r="HMV274" s="3"/>
      <c r="HMW274" s="3"/>
      <c r="HMX274" s="3"/>
      <c r="HMY274" s="3"/>
      <c r="HMZ274" s="3"/>
      <c r="HNA274" s="3"/>
      <c r="HNB274" s="3"/>
      <c r="HNC274" s="3"/>
      <c r="HND274" s="3"/>
      <c r="HNE274" s="3"/>
      <c r="HNF274" s="3"/>
      <c r="HNG274" s="3"/>
      <c r="HNH274" s="3"/>
      <c r="HNI274" s="3"/>
      <c r="HNJ274" s="3"/>
      <c r="HNK274" s="3"/>
      <c r="HNL274" s="3"/>
      <c r="HNM274" s="3"/>
      <c r="HNN274" s="3"/>
      <c r="HNO274" s="3"/>
      <c r="HNP274" s="3"/>
      <c r="HNQ274" s="3"/>
      <c r="HNR274" s="3"/>
      <c r="HNS274" s="3"/>
      <c r="HNT274" s="3"/>
      <c r="HNU274" s="3"/>
      <c r="HNV274" s="3"/>
      <c r="HNW274" s="3"/>
      <c r="HNX274" s="3"/>
      <c r="HNY274" s="3"/>
      <c r="HNZ274" s="3"/>
      <c r="HOA274" s="3"/>
      <c r="HOB274" s="3"/>
      <c r="HOC274" s="3"/>
      <c r="HOD274" s="3"/>
      <c r="HOE274" s="3"/>
      <c r="HOF274" s="3"/>
      <c r="HOG274" s="3"/>
      <c r="HOH274" s="3"/>
      <c r="HOI274" s="3"/>
      <c r="HOJ274" s="3"/>
      <c r="HOK274" s="3"/>
      <c r="HOL274" s="3"/>
      <c r="HOM274" s="3"/>
      <c r="HON274" s="3"/>
      <c r="HOO274" s="3"/>
      <c r="HOP274" s="3"/>
      <c r="HOQ274" s="3"/>
      <c r="HOR274" s="3"/>
      <c r="HOS274" s="3"/>
      <c r="HOT274" s="3"/>
      <c r="HOU274" s="3"/>
      <c r="HOV274" s="3"/>
      <c r="HOW274" s="3"/>
      <c r="HOX274" s="3"/>
      <c r="HOY274" s="3"/>
      <c r="HOZ274" s="3"/>
      <c r="HPA274" s="3"/>
      <c r="HPB274" s="3"/>
      <c r="HPC274" s="3"/>
      <c r="HPD274" s="3"/>
      <c r="HPE274" s="3"/>
      <c r="HPF274" s="3"/>
      <c r="HPG274" s="3"/>
      <c r="HPH274" s="3"/>
      <c r="HPI274" s="3"/>
      <c r="HPJ274" s="3"/>
      <c r="HPK274" s="3"/>
      <c r="HPL274" s="3"/>
      <c r="HPM274" s="3"/>
      <c r="HPN274" s="3"/>
      <c r="HPO274" s="3"/>
      <c r="HPP274" s="3"/>
      <c r="HPQ274" s="3"/>
      <c r="HPR274" s="3"/>
      <c r="HPS274" s="3"/>
      <c r="HPT274" s="3"/>
      <c r="HPU274" s="3"/>
      <c r="HPV274" s="3"/>
      <c r="HPW274" s="3"/>
      <c r="HPX274" s="3"/>
      <c r="HPY274" s="3"/>
      <c r="HPZ274" s="3"/>
      <c r="HQA274" s="3"/>
      <c r="HQB274" s="3"/>
      <c r="HQC274" s="3"/>
      <c r="HQD274" s="3"/>
      <c r="HQE274" s="3"/>
      <c r="HQF274" s="3"/>
      <c r="HQG274" s="3"/>
      <c r="HQH274" s="3"/>
      <c r="HQI274" s="3"/>
      <c r="HQJ274" s="3"/>
      <c r="HQK274" s="3"/>
      <c r="HQL274" s="3"/>
      <c r="HQM274" s="3"/>
      <c r="HQN274" s="3"/>
      <c r="HQO274" s="3"/>
      <c r="HQP274" s="3"/>
      <c r="HQQ274" s="3"/>
      <c r="HQR274" s="3"/>
      <c r="HQS274" s="3"/>
      <c r="HQT274" s="3"/>
      <c r="HQU274" s="3"/>
      <c r="HQV274" s="3"/>
      <c r="HQW274" s="3"/>
      <c r="HQX274" s="3"/>
      <c r="HQY274" s="3"/>
      <c r="HQZ274" s="3"/>
      <c r="HRA274" s="3"/>
      <c r="HRB274" s="3"/>
      <c r="HRC274" s="3"/>
      <c r="HRD274" s="3"/>
      <c r="HRE274" s="3"/>
      <c r="HRF274" s="3"/>
      <c r="HRG274" s="3"/>
      <c r="HRH274" s="3"/>
      <c r="HRI274" s="3"/>
      <c r="HRJ274" s="3"/>
      <c r="HRK274" s="3"/>
      <c r="HRL274" s="3"/>
      <c r="HRM274" s="3"/>
      <c r="HRN274" s="3"/>
      <c r="HRO274" s="3"/>
      <c r="HRP274" s="3"/>
      <c r="HRQ274" s="3"/>
      <c r="HRR274" s="3"/>
      <c r="HRS274" s="3"/>
      <c r="HRT274" s="3"/>
      <c r="HRU274" s="3"/>
      <c r="HRV274" s="3"/>
      <c r="HRW274" s="3"/>
      <c r="HRX274" s="3"/>
      <c r="HRY274" s="3"/>
      <c r="HRZ274" s="3"/>
      <c r="HSA274" s="3"/>
      <c r="HSB274" s="3"/>
      <c r="HSC274" s="3"/>
      <c r="HSD274" s="3"/>
      <c r="HSE274" s="3"/>
      <c r="HSF274" s="3"/>
      <c r="HSG274" s="3"/>
      <c r="HSH274" s="3"/>
      <c r="HSI274" s="3"/>
      <c r="HSJ274" s="3"/>
      <c r="HSK274" s="3"/>
      <c r="HSL274" s="3"/>
      <c r="HSM274" s="3"/>
      <c r="HSN274" s="3"/>
      <c r="HSO274" s="3"/>
      <c r="HSP274" s="3"/>
      <c r="HSQ274" s="3"/>
      <c r="HSR274" s="3"/>
      <c r="HSS274" s="3"/>
      <c r="HST274" s="3"/>
      <c r="HSU274" s="3"/>
      <c r="HSV274" s="3"/>
      <c r="HSW274" s="3"/>
      <c r="HSX274" s="3"/>
      <c r="HSY274" s="3"/>
      <c r="HSZ274" s="3"/>
      <c r="HTA274" s="3"/>
      <c r="HTB274" s="3"/>
      <c r="HTC274" s="3"/>
      <c r="HTD274" s="3"/>
      <c r="HTE274" s="3"/>
      <c r="HTF274" s="3"/>
      <c r="HTG274" s="3"/>
      <c r="HTH274" s="3"/>
      <c r="HTI274" s="3"/>
      <c r="HTJ274" s="3"/>
      <c r="HTK274" s="3"/>
      <c r="HTL274" s="3"/>
      <c r="HTM274" s="3"/>
      <c r="HTN274" s="3"/>
      <c r="HTO274" s="3"/>
      <c r="HTP274" s="3"/>
      <c r="HTQ274" s="3"/>
      <c r="HTR274" s="3"/>
      <c r="HTS274" s="3"/>
      <c r="HTT274" s="3"/>
      <c r="HTU274" s="3"/>
      <c r="HTV274" s="3"/>
      <c r="HTW274" s="3"/>
      <c r="HTX274" s="3"/>
      <c r="HTY274" s="3"/>
      <c r="HTZ274" s="3"/>
      <c r="HUA274" s="3"/>
      <c r="HUB274" s="3"/>
      <c r="HUC274" s="3"/>
      <c r="HUD274" s="3"/>
      <c r="HUE274" s="3"/>
      <c r="HUF274" s="3"/>
      <c r="HUG274" s="3"/>
      <c r="HUH274" s="3"/>
      <c r="HUI274" s="3"/>
      <c r="HUJ274" s="3"/>
      <c r="HUK274" s="3"/>
      <c r="HUL274" s="3"/>
      <c r="HUM274" s="3"/>
      <c r="HUN274" s="3"/>
      <c r="HUO274" s="3"/>
      <c r="HUP274" s="3"/>
      <c r="HUQ274" s="3"/>
      <c r="HUR274" s="3"/>
      <c r="HUS274" s="3"/>
      <c r="HUT274" s="3"/>
      <c r="HUU274" s="3"/>
      <c r="HUV274" s="3"/>
      <c r="HUW274" s="3"/>
      <c r="HUX274" s="3"/>
      <c r="HUY274" s="3"/>
      <c r="HUZ274" s="3"/>
      <c r="HVA274" s="3"/>
      <c r="HVB274" s="3"/>
      <c r="HVC274" s="3"/>
      <c r="HVD274" s="3"/>
      <c r="HVE274" s="3"/>
      <c r="HVF274" s="3"/>
      <c r="HVG274" s="3"/>
      <c r="HVH274" s="3"/>
      <c r="HVI274" s="3"/>
      <c r="HVJ274" s="3"/>
      <c r="HVK274" s="3"/>
      <c r="HVL274" s="3"/>
      <c r="HVM274" s="3"/>
      <c r="HVN274" s="3"/>
      <c r="HVO274" s="3"/>
      <c r="HVP274" s="3"/>
      <c r="HVQ274" s="3"/>
      <c r="HVR274" s="3"/>
      <c r="HVS274" s="3"/>
      <c r="HVT274" s="3"/>
      <c r="HVU274" s="3"/>
      <c r="HVV274" s="3"/>
      <c r="HVW274" s="3"/>
      <c r="HVX274" s="3"/>
      <c r="HVY274" s="3"/>
      <c r="HVZ274" s="3"/>
      <c r="HWA274" s="3"/>
      <c r="HWB274" s="3"/>
      <c r="HWC274" s="3"/>
      <c r="HWD274" s="3"/>
      <c r="HWE274" s="3"/>
      <c r="HWF274" s="3"/>
      <c r="HWG274" s="3"/>
      <c r="HWH274" s="3"/>
      <c r="HWI274" s="3"/>
      <c r="HWJ274" s="3"/>
      <c r="HWK274" s="3"/>
      <c r="HWL274" s="3"/>
      <c r="HWM274" s="3"/>
      <c r="HWN274" s="3"/>
      <c r="HWO274" s="3"/>
      <c r="HWP274" s="3"/>
      <c r="HWQ274" s="3"/>
      <c r="HWR274" s="3"/>
      <c r="HWS274" s="3"/>
      <c r="HWT274" s="3"/>
      <c r="HWU274" s="3"/>
      <c r="HWV274" s="3"/>
      <c r="HWW274" s="3"/>
      <c r="HWX274" s="3"/>
      <c r="HWY274" s="3"/>
      <c r="HWZ274" s="3"/>
      <c r="HXA274" s="3"/>
      <c r="HXB274" s="3"/>
      <c r="HXC274" s="3"/>
      <c r="HXD274" s="3"/>
      <c r="HXE274" s="3"/>
      <c r="HXF274" s="3"/>
      <c r="HXG274" s="3"/>
      <c r="HXH274" s="3"/>
      <c r="HXI274" s="3"/>
      <c r="HXJ274" s="3"/>
      <c r="HXK274" s="3"/>
      <c r="HXL274" s="3"/>
      <c r="HXM274" s="3"/>
      <c r="HXN274" s="3"/>
      <c r="HXO274" s="3"/>
      <c r="HXP274" s="3"/>
      <c r="HXQ274" s="3"/>
      <c r="HXR274" s="3"/>
      <c r="HXS274" s="3"/>
      <c r="HXT274" s="3"/>
      <c r="HXU274" s="3"/>
      <c r="HXV274" s="3"/>
      <c r="HXW274" s="3"/>
      <c r="HXX274" s="3"/>
      <c r="HXY274" s="3"/>
      <c r="HXZ274" s="3"/>
      <c r="HYA274" s="3"/>
      <c r="HYB274" s="3"/>
      <c r="HYC274" s="3"/>
      <c r="HYD274" s="3"/>
      <c r="HYE274" s="3"/>
      <c r="HYF274" s="3"/>
      <c r="HYG274" s="3"/>
      <c r="HYH274" s="3"/>
      <c r="HYI274" s="3"/>
      <c r="HYJ274" s="3"/>
      <c r="HYK274" s="3"/>
      <c r="HYL274" s="3"/>
      <c r="HYM274" s="3"/>
      <c r="HYN274" s="3"/>
      <c r="HYO274" s="3"/>
      <c r="HYP274" s="3"/>
      <c r="HYQ274" s="3"/>
      <c r="HYR274" s="3"/>
      <c r="HYS274" s="3"/>
      <c r="HYT274" s="3"/>
      <c r="HYU274" s="3"/>
      <c r="HYV274" s="3"/>
      <c r="HYW274" s="3"/>
      <c r="HYX274" s="3"/>
      <c r="HYY274" s="3"/>
      <c r="HYZ274" s="3"/>
      <c r="HZA274" s="3"/>
      <c r="HZB274" s="3"/>
      <c r="HZC274" s="3"/>
      <c r="HZD274" s="3"/>
      <c r="HZE274" s="3"/>
      <c r="HZF274" s="3"/>
      <c r="HZG274" s="3"/>
      <c r="HZH274" s="3"/>
      <c r="HZI274" s="3"/>
      <c r="HZJ274" s="3"/>
      <c r="HZK274" s="3"/>
      <c r="HZL274" s="3"/>
      <c r="HZM274" s="3"/>
      <c r="HZN274" s="3"/>
      <c r="HZO274" s="3"/>
      <c r="HZP274" s="3"/>
      <c r="HZQ274" s="3"/>
      <c r="HZR274" s="3"/>
      <c r="HZS274" s="3"/>
      <c r="HZT274" s="3"/>
      <c r="HZU274" s="3"/>
      <c r="HZV274" s="3"/>
      <c r="HZW274" s="3"/>
      <c r="HZX274" s="3"/>
      <c r="HZY274" s="3"/>
      <c r="HZZ274" s="3"/>
      <c r="IAA274" s="3"/>
      <c r="IAB274" s="3"/>
      <c r="IAC274" s="3"/>
      <c r="IAD274" s="3"/>
      <c r="IAE274" s="3"/>
      <c r="IAF274" s="3"/>
      <c r="IAG274" s="3"/>
      <c r="IAH274" s="3"/>
      <c r="IAI274" s="3"/>
      <c r="IAJ274" s="3"/>
      <c r="IAK274" s="3"/>
      <c r="IAL274" s="3"/>
      <c r="IAM274" s="3"/>
      <c r="IAN274" s="3"/>
      <c r="IAO274" s="3"/>
      <c r="IAP274" s="3"/>
      <c r="IAQ274" s="3"/>
      <c r="IAR274" s="3"/>
      <c r="IAS274" s="3"/>
      <c r="IAT274" s="3"/>
      <c r="IAU274" s="3"/>
      <c r="IAV274" s="3"/>
      <c r="IAW274" s="3"/>
      <c r="IAX274" s="3"/>
      <c r="IAY274" s="3"/>
      <c r="IAZ274" s="3"/>
      <c r="IBA274" s="3"/>
      <c r="IBB274" s="3"/>
      <c r="IBC274" s="3"/>
      <c r="IBD274" s="3"/>
      <c r="IBE274" s="3"/>
      <c r="IBF274" s="3"/>
      <c r="IBG274" s="3"/>
      <c r="IBH274" s="3"/>
      <c r="IBI274" s="3"/>
      <c r="IBJ274" s="3"/>
      <c r="IBK274" s="3"/>
      <c r="IBL274" s="3"/>
      <c r="IBM274" s="3"/>
      <c r="IBN274" s="3"/>
      <c r="IBO274" s="3"/>
      <c r="IBP274" s="3"/>
      <c r="IBQ274" s="3"/>
      <c r="IBR274" s="3"/>
      <c r="IBS274" s="3"/>
      <c r="IBT274" s="3"/>
      <c r="IBU274" s="3"/>
      <c r="IBV274" s="3"/>
      <c r="IBW274" s="3"/>
      <c r="IBX274" s="3"/>
      <c r="IBY274" s="3"/>
      <c r="IBZ274" s="3"/>
      <c r="ICA274" s="3"/>
      <c r="ICB274" s="3"/>
      <c r="ICC274" s="3"/>
      <c r="ICD274" s="3"/>
      <c r="ICE274" s="3"/>
      <c r="ICF274" s="3"/>
      <c r="ICG274" s="3"/>
      <c r="ICH274" s="3"/>
      <c r="ICI274" s="3"/>
      <c r="ICJ274" s="3"/>
      <c r="ICK274" s="3"/>
      <c r="ICL274" s="3"/>
      <c r="ICM274" s="3"/>
      <c r="ICN274" s="3"/>
      <c r="ICO274" s="3"/>
      <c r="ICP274" s="3"/>
      <c r="ICQ274" s="3"/>
      <c r="ICR274" s="3"/>
      <c r="ICS274" s="3"/>
      <c r="ICT274" s="3"/>
      <c r="ICU274" s="3"/>
      <c r="ICV274" s="3"/>
      <c r="ICW274" s="3"/>
      <c r="ICX274" s="3"/>
      <c r="ICY274" s="3"/>
      <c r="ICZ274" s="3"/>
      <c r="IDA274" s="3"/>
      <c r="IDB274" s="3"/>
      <c r="IDC274" s="3"/>
      <c r="IDD274" s="3"/>
      <c r="IDE274" s="3"/>
      <c r="IDF274" s="3"/>
      <c r="IDG274" s="3"/>
      <c r="IDH274" s="3"/>
      <c r="IDI274" s="3"/>
      <c r="IDJ274" s="3"/>
      <c r="IDK274" s="3"/>
      <c r="IDL274" s="3"/>
      <c r="IDM274" s="3"/>
      <c r="IDN274" s="3"/>
      <c r="IDO274" s="3"/>
      <c r="IDP274" s="3"/>
      <c r="IDQ274" s="3"/>
      <c r="IDR274" s="3"/>
      <c r="IDS274" s="3"/>
      <c r="IDT274" s="3"/>
      <c r="IDU274" s="3"/>
      <c r="IDV274" s="3"/>
      <c r="IDW274" s="3"/>
      <c r="IDX274" s="3"/>
      <c r="IDY274" s="3"/>
      <c r="IDZ274" s="3"/>
      <c r="IEA274" s="3"/>
      <c r="IEB274" s="3"/>
      <c r="IEC274" s="3"/>
      <c r="IED274" s="3"/>
      <c r="IEE274" s="3"/>
      <c r="IEF274" s="3"/>
      <c r="IEG274" s="3"/>
      <c r="IEH274" s="3"/>
      <c r="IEI274" s="3"/>
      <c r="IEJ274" s="3"/>
      <c r="IEK274" s="3"/>
      <c r="IEL274" s="3"/>
      <c r="IEM274" s="3"/>
      <c r="IEN274" s="3"/>
      <c r="IEO274" s="3"/>
      <c r="IEP274" s="3"/>
      <c r="IEQ274" s="3"/>
      <c r="IER274" s="3"/>
      <c r="IES274" s="3"/>
      <c r="IET274" s="3"/>
      <c r="IEU274" s="3"/>
      <c r="IEV274" s="3"/>
      <c r="IEW274" s="3"/>
      <c r="IEX274" s="3"/>
      <c r="IEY274" s="3"/>
      <c r="IEZ274" s="3"/>
      <c r="IFA274" s="3"/>
      <c r="IFB274" s="3"/>
      <c r="IFC274" s="3"/>
      <c r="IFD274" s="3"/>
      <c r="IFE274" s="3"/>
      <c r="IFF274" s="3"/>
      <c r="IFG274" s="3"/>
      <c r="IFH274" s="3"/>
      <c r="IFI274" s="3"/>
      <c r="IFJ274" s="3"/>
      <c r="IFK274" s="3"/>
      <c r="IFL274" s="3"/>
      <c r="IFM274" s="3"/>
      <c r="IFN274" s="3"/>
      <c r="IFO274" s="3"/>
      <c r="IFP274" s="3"/>
      <c r="IFQ274" s="3"/>
      <c r="IFR274" s="3"/>
      <c r="IFS274" s="3"/>
      <c r="IFT274" s="3"/>
      <c r="IFU274" s="3"/>
      <c r="IFV274" s="3"/>
      <c r="IFW274" s="3"/>
      <c r="IFX274" s="3"/>
      <c r="IFY274" s="3"/>
      <c r="IFZ274" s="3"/>
      <c r="IGA274" s="3"/>
      <c r="IGB274" s="3"/>
      <c r="IGC274" s="3"/>
      <c r="IGD274" s="3"/>
      <c r="IGE274" s="3"/>
      <c r="IGF274" s="3"/>
      <c r="IGG274" s="3"/>
      <c r="IGH274" s="3"/>
      <c r="IGI274" s="3"/>
      <c r="IGJ274" s="3"/>
      <c r="IGK274" s="3"/>
      <c r="IGL274" s="3"/>
      <c r="IGM274" s="3"/>
      <c r="IGN274" s="3"/>
      <c r="IGO274" s="3"/>
      <c r="IGP274" s="3"/>
      <c r="IGQ274" s="3"/>
      <c r="IGR274" s="3"/>
      <c r="IGS274" s="3"/>
      <c r="IGT274" s="3"/>
      <c r="IGU274" s="3"/>
      <c r="IGV274" s="3"/>
      <c r="IGW274" s="3"/>
      <c r="IGX274" s="3"/>
      <c r="IGY274" s="3"/>
      <c r="IGZ274" s="3"/>
      <c r="IHA274" s="3"/>
      <c r="IHB274" s="3"/>
      <c r="IHC274" s="3"/>
      <c r="IHD274" s="3"/>
      <c r="IHE274" s="3"/>
      <c r="IHF274" s="3"/>
      <c r="IHG274" s="3"/>
      <c r="IHH274" s="3"/>
      <c r="IHI274" s="3"/>
      <c r="IHJ274" s="3"/>
      <c r="IHK274" s="3"/>
      <c r="IHL274" s="3"/>
      <c r="IHM274" s="3"/>
      <c r="IHN274" s="3"/>
      <c r="IHO274" s="3"/>
      <c r="IHP274" s="3"/>
      <c r="IHQ274" s="3"/>
      <c r="IHR274" s="3"/>
      <c r="IHS274" s="3"/>
      <c r="IHT274" s="3"/>
      <c r="IHU274" s="3"/>
      <c r="IHV274" s="3"/>
      <c r="IHW274" s="3"/>
      <c r="IHX274" s="3"/>
      <c r="IHY274" s="3"/>
      <c r="IHZ274" s="3"/>
      <c r="IIA274" s="3"/>
      <c r="IIB274" s="3"/>
      <c r="IIC274" s="3"/>
      <c r="IID274" s="3"/>
      <c r="IIE274" s="3"/>
      <c r="IIF274" s="3"/>
      <c r="IIG274" s="3"/>
      <c r="IIH274" s="3"/>
      <c r="III274" s="3"/>
      <c r="IIJ274" s="3"/>
      <c r="IIK274" s="3"/>
      <c r="IIL274" s="3"/>
      <c r="IIM274" s="3"/>
      <c r="IIN274" s="3"/>
      <c r="IIO274" s="3"/>
      <c r="IIP274" s="3"/>
      <c r="IIQ274" s="3"/>
      <c r="IIR274" s="3"/>
      <c r="IIS274" s="3"/>
      <c r="IIT274" s="3"/>
      <c r="IIU274" s="3"/>
      <c r="IIV274" s="3"/>
      <c r="IIW274" s="3"/>
      <c r="IIX274" s="3"/>
      <c r="IIY274" s="3"/>
      <c r="IIZ274" s="3"/>
      <c r="IJA274" s="3"/>
      <c r="IJB274" s="3"/>
      <c r="IJC274" s="3"/>
      <c r="IJD274" s="3"/>
      <c r="IJE274" s="3"/>
      <c r="IJF274" s="3"/>
      <c r="IJG274" s="3"/>
      <c r="IJH274" s="3"/>
      <c r="IJI274" s="3"/>
      <c r="IJJ274" s="3"/>
      <c r="IJK274" s="3"/>
      <c r="IJL274" s="3"/>
      <c r="IJM274" s="3"/>
      <c r="IJN274" s="3"/>
      <c r="IJO274" s="3"/>
      <c r="IJP274" s="3"/>
      <c r="IJQ274" s="3"/>
      <c r="IJR274" s="3"/>
      <c r="IJS274" s="3"/>
      <c r="IJT274" s="3"/>
      <c r="IJU274" s="3"/>
      <c r="IJV274" s="3"/>
      <c r="IJW274" s="3"/>
      <c r="IJX274" s="3"/>
      <c r="IJY274" s="3"/>
      <c r="IJZ274" s="3"/>
      <c r="IKA274" s="3"/>
      <c r="IKB274" s="3"/>
      <c r="IKC274" s="3"/>
      <c r="IKD274" s="3"/>
      <c r="IKE274" s="3"/>
      <c r="IKF274" s="3"/>
      <c r="IKG274" s="3"/>
      <c r="IKH274" s="3"/>
      <c r="IKI274" s="3"/>
      <c r="IKJ274" s="3"/>
      <c r="IKK274" s="3"/>
      <c r="IKL274" s="3"/>
      <c r="IKM274" s="3"/>
      <c r="IKN274" s="3"/>
      <c r="IKO274" s="3"/>
      <c r="IKP274" s="3"/>
      <c r="IKQ274" s="3"/>
      <c r="IKR274" s="3"/>
      <c r="IKS274" s="3"/>
      <c r="IKT274" s="3"/>
      <c r="IKU274" s="3"/>
      <c r="IKV274" s="3"/>
      <c r="IKW274" s="3"/>
      <c r="IKX274" s="3"/>
      <c r="IKY274" s="3"/>
      <c r="IKZ274" s="3"/>
      <c r="ILA274" s="3"/>
      <c r="ILB274" s="3"/>
      <c r="ILC274" s="3"/>
      <c r="ILD274" s="3"/>
      <c r="ILE274" s="3"/>
      <c r="ILF274" s="3"/>
      <c r="ILG274" s="3"/>
      <c r="ILH274" s="3"/>
      <c r="ILI274" s="3"/>
      <c r="ILJ274" s="3"/>
      <c r="ILK274" s="3"/>
      <c r="ILL274" s="3"/>
      <c r="ILM274" s="3"/>
      <c r="ILN274" s="3"/>
      <c r="ILO274" s="3"/>
      <c r="ILP274" s="3"/>
      <c r="ILQ274" s="3"/>
      <c r="ILR274" s="3"/>
      <c r="ILS274" s="3"/>
      <c r="ILT274" s="3"/>
      <c r="ILU274" s="3"/>
      <c r="ILV274" s="3"/>
      <c r="ILW274" s="3"/>
      <c r="ILX274" s="3"/>
      <c r="ILY274" s="3"/>
      <c r="ILZ274" s="3"/>
      <c r="IMA274" s="3"/>
      <c r="IMB274" s="3"/>
      <c r="IMC274" s="3"/>
      <c r="IMD274" s="3"/>
      <c r="IME274" s="3"/>
      <c r="IMF274" s="3"/>
      <c r="IMG274" s="3"/>
      <c r="IMH274" s="3"/>
      <c r="IMI274" s="3"/>
      <c r="IMJ274" s="3"/>
      <c r="IMK274" s="3"/>
      <c r="IML274" s="3"/>
      <c r="IMM274" s="3"/>
      <c r="IMN274" s="3"/>
      <c r="IMO274" s="3"/>
      <c r="IMP274" s="3"/>
      <c r="IMQ274" s="3"/>
      <c r="IMR274" s="3"/>
      <c r="IMS274" s="3"/>
      <c r="IMT274" s="3"/>
      <c r="IMU274" s="3"/>
      <c r="IMV274" s="3"/>
      <c r="IMW274" s="3"/>
      <c r="IMX274" s="3"/>
      <c r="IMY274" s="3"/>
      <c r="IMZ274" s="3"/>
      <c r="INA274" s="3"/>
      <c r="INB274" s="3"/>
      <c r="INC274" s="3"/>
      <c r="IND274" s="3"/>
      <c r="INE274" s="3"/>
      <c r="INF274" s="3"/>
      <c r="ING274" s="3"/>
      <c r="INH274" s="3"/>
      <c r="INI274" s="3"/>
      <c r="INJ274" s="3"/>
      <c r="INK274" s="3"/>
      <c r="INL274" s="3"/>
      <c r="INM274" s="3"/>
      <c r="INN274" s="3"/>
      <c r="INO274" s="3"/>
      <c r="INP274" s="3"/>
      <c r="INQ274" s="3"/>
      <c r="INR274" s="3"/>
      <c r="INS274" s="3"/>
      <c r="INT274" s="3"/>
      <c r="INU274" s="3"/>
      <c r="INV274" s="3"/>
      <c r="INW274" s="3"/>
      <c r="INX274" s="3"/>
      <c r="INY274" s="3"/>
      <c r="INZ274" s="3"/>
      <c r="IOA274" s="3"/>
      <c r="IOB274" s="3"/>
      <c r="IOC274" s="3"/>
      <c r="IOD274" s="3"/>
      <c r="IOE274" s="3"/>
      <c r="IOF274" s="3"/>
      <c r="IOG274" s="3"/>
      <c r="IOH274" s="3"/>
      <c r="IOI274" s="3"/>
      <c r="IOJ274" s="3"/>
      <c r="IOK274" s="3"/>
      <c r="IOL274" s="3"/>
      <c r="IOM274" s="3"/>
      <c r="ION274" s="3"/>
      <c r="IOO274" s="3"/>
      <c r="IOP274" s="3"/>
      <c r="IOQ274" s="3"/>
      <c r="IOR274" s="3"/>
      <c r="IOS274" s="3"/>
      <c r="IOT274" s="3"/>
      <c r="IOU274" s="3"/>
      <c r="IOV274" s="3"/>
      <c r="IOW274" s="3"/>
      <c r="IOX274" s="3"/>
      <c r="IOY274" s="3"/>
      <c r="IOZ274" s="3"/>
      <c r="IPA274" s="3"/>
      <c r="IPB274" s="3"/>
      <c r="IPC274" s="3"/>
      <c r="IPD274" s="3"/>
      <c r="IPE274" s="3"/>
      <c r="IPF274" s="3"/>
      <c r="IPG274" s="3"/>
      <c r="IPH274" s="3"/>
      <c r="IPI274" s="3"/>
      <c r="IPJ274" s="3"/>
      <c r="IPK274" s="3"/>
      <c r="IPL274" s="3"/>
      <c r="IPM274" s="3"/>
      <c r="IPN274" s="3"/>
      <c r="IPO274" s="3"/>
      <c r="IPP274" s="3"/>
      <c r="IPQ274" s="3"/>
      <c r="IPR274" s="3"/>
      <c r="IPS274" s="3"/>
      <c r="IPT274" s="3"/>
      <c r="IPU274" s="3"/>
      <c r="IPV274" s="3"/>
      <c r="IPW274" s="3"/>
      <c r="IPX274" s="3"/>
      <c r="IPY274" s="3"/>
      <c r="IPZ274" s="3"/>
      <c r="IQA274" s="3"/>
      <c r="IQB274" s="3"/>
      <c r="IQC274" s="3"/>
      <c r="IQD274" s="3"/>
      <c r="IQE274" s="3"/>
      <c r="IQF274" s="3"/>
      <c r="IQG274" s="3"/>
      <c r="IQH274" s="3"/>
      <c r="IQI274" s="3"/>
      <c r="IQJ274" s="3"/>
      <c r="IQK274" s="3"/>
      <c r="IQL274" s="3"/>
      <c r="IQM274" s="3"/>
      <c r="IQN274" s="3"/>
      <c r="IQO274" s="3"/>
      <c r="IQP274" s="3"/>
      <c r="IQQ274" s="3"/>
      <c r="IQR274" s="3"/>
      <c r="IQS274" s="3"/>
      <c r="IQT274" s="3"/>
      <c r="IQU274" s="3"/>
      <c r="IQV274" s="3"/>
      <c r="IQW274" s="3"/>
      <c r="IQX274" s="3"/>
      <c r="IQY274" s="3"/>
      <c r="IQZ274" s="3"/>
      <c r="IRA274" s="3"/>
      <c r="IRB274" s="3"/>
      <c r="IRC274" s="3"/>
      <c r="IRD274" s="3"/>
      <c r="IRE274" s="3"/>
      <c r="IRF274" s="3"/>
      <c r="IRG274" s="3"/>
      <c r="IRH274" s="3"/>
      <c r="IRI274" s="3"/>
      <c r="IRJ274" s="3"/>
      <c r="IRK274" s="3"/>
      <c r="IRL274" s="3"/>
      <c r="IRM274" s="3"/>
      <c r="IRN274" s="3"/>
      <c r="IRO274" s="3"/>
      <c r="IRP274" s="3"/>
      <c r="IRQ274" s="3"/>
      <c r="IRR274" s="3"/>
      <c r="IRS274" s="3"/>
      <c r="IRT274" s="3"/>
      <c r="IRU274" s="3"/>
      <c r="IRV274" s="3"/>
      <c r="IRW274" s="3"/>
      <c r="IRX274" s="3"/>
      <c r="IRY274" s="3"/>
      <c r="IRZ274" s="3"/>
      <c r="ISA274" s="3"/>
      <c r="ISB274" s="3"/>
      <c r="ISC274" s="3"/>
      <c r="ISD274" s="3"/>
      <c r="ISE274" s="3"/>
      <c r="ISF274" s="3"/>
      <c r="ISG274" s="3"/>
      <c r="ISH274" s="3"/>
      <c r="ISI274" s="3"/>
      <c r="ISJ274" s="3"/>
      <c r="ISK274" s="3"/>
      <c r="ISL274" s="3"/>
      <c r="ISM274" s="3"/>
      <c r="ISN274" s="3"/>
      <c r="ISO274" s="3"/>
      <c r="ISP274" s="3"/>
      <c r="ISQ274" s="3"/>
      <c r="ISR274" s="3"/>
      <c r="ISS274" s="3"/>
      <c r="IST274" s="3"/>
      <c r="ISU274" s="3"/>
      <c r="ISV274" s="3"/>
      <c r="ISW274" s="3"/>
      <c r="ISX274" s="3"/>
      <c r="ISY274" s="3"/>
      <c r="ISZ274" s="3"/>
      <c r="ITA274" s="3"/>
      <c r="ITB274" s="3"/>
      <c r="ITC274" s="3"/>
      <c r="ITD274" s="3"/>
      <c r="ITE274" s="3"/>
      <c r="ITF274" s="3"/>
      <c r="ITG274" s="3"/>
      <c r="ITH274" s="3"/>
      <c r="ITI274" s="3"/>
      <c r="ITJ274" s="3"/>
      <c r="ITK274" s="3"/>
      <c r="ITL274" s="3"/>
      <c r="ITM274" s="3"/>
      <c r="ITN274" s="3"/>
      <c r="ITO274" s="3"/>
      <c r="ITP274" s="3"/>
      <c r="ITQ274" s="3"/>
      <c r="ITR274" s="3"/>
      <c r="ITS274" s="3"/>
      <c r="ITT274" s="3"/>
      <c r="ITU274" s="3"/>
      <c r="ITV274" s="3"/>
      <c r="ITW274" s="3"/>
      <c r="ITX274" s="3"/>
      <c r="ITY274" s="3"/>
      <c r="ITZ274" s="3"/>
      <c r="IUA274" s="3"/>
      <c r="IUB274" s="3"/>
      <c r="IUC274" s="3"/>
      <c r="IUD274" s="3"/>
      <c r="IUE274" s="3"/>
      <c r="IUF274" s="3"/>
      <c r="IUG274" s="3"/>
      <c r="IUH274" s="3"/>
      <c r="IUI274" s="3"/>
      <c r="IUJ274" s="3"/>
      <c r="IUK274" s="3"/>
      <c r="IUL274" s="3"/>
      <c r="IUM274" s="3"/>
      <c r="IUN274" s="3"/>
      <c r="IUO274" s="3"/>
      <c r="IUP274" s="3"/>
      <c r="IUQ274" s="3"/>
      <c r="IUR274" s="3"/>
      <c r="IUS274" s="3"/>
      <c r="IUT274" s="3"/>
      <c r="IUU274" s="3"/>
      <c r="IUV274" s="3"/>
      <c r="IUW274" s="3"/>
      <c r="IUX274" s="3"/>
      <c r="IUY274" s="3"/>
      <c r="IUZ274" s="3"/>
      <c r="IVA274" s="3"/>
      <c r="IVB274" s="3"/>
      <c r="IVC274" s="3"/>
      <c r="IVD274" s="3"/>
      <c r="IVE274" s="3"/>
      <c r="IVF274" s="3"/>
      <c r="IVG274" s="3"/>
      <c r="IVH274" s="3"/>
      <c r="IVI274" s="3"/>
      <c r="IVJ274" s="3"/>
      <c r="IVK274" s="3"/>
      <c r="IVL274" s="3"/>
      <c r="IVM274" s="3"/>
      <c r="IVN274" s="3"/>
      <c r="IVO274" s="3"/>
      <c r="IVP274" s="3"/>
      <c r="IVQ274" s="3"/>
      <c r="IVR274" s="3"/>
      <c r="IVS274" s="3"/>
      <c r="IVT274" s="3"/>
      <c r="IVU274" s="3"/>
      <c r="IVV274" s="3"/>
      <c r="IVW274" s="3"/>
      <c r="IVX274" s="3"/>
      <c r="IVY274" s="3"/>
      <c r="IVZ274" s="3"/>
      <c r="IWA274" s="3"/>
      <c r="IWB274" s="3"/>
      <c r="IWC274" s="3"/>
      <c r="IWD274" s="3"/>
      <c r="IWE274" s="3"/>
      <c r="IWF274" s="3"/>
      <c r="IWG274" s="3"/>
      <c r="IWH274" s="3"/>
      <c r="IWI274" s="3"/>
      <c r="IWJ274" s="3"/>
      <c r="IWK274" s="3"/>
      <c r="IWL274" s="3"/>
      <c r="IWM274" s="3"/>
      <c r="IWN274" s="3"/>
      <c r="IWO274" s="3"/>
      <c r="IWP274" s="3"/>
      <c r="IWQ274" s="3"/>
      <c r="IWR274" s="3"/>
      <c r="IWS274" s="3"/>
      <c r="IWT274" s="3"/>
      <c r="IWU274" s="3"/>
      <c r="IWV274" s="3"/>
      <c r="IWW274" s="3"/>
      <c r="IWX274" s="3"/>
      <c r="IWY274" s="3"/>
      <c r="IWZ274" s="3"/>
      <c r="IXA274" s="3"/>
      <c r="IXB274" s="3"/>
      <c r="IXC274" s="3"/>
      <c r="IXD274" s="3"/>
      <c r="IXE274" s="3"/>
      <c r="IXF274" s="3"/>
      <c r="IXG274" s="3"/>
      <c r="IXH274" s="3"/>
      <c r="IXI274" s="3"/>
      <c r="IXJ274" s="3"/>
      <c r="IXK274" s="3"/>
      <c r="IXL274" s="3"/>
      <c r="IXM274" s="3"/>
      <c r="IXN274" s="3"/>
      <c r="IXO274" s="3"/>
      <c r="IXP274" s="3"/>
      <c r="IXQ274" s="3"/>
      <c r="IXR274" s="3"/>
      <c r="IXS274" s="3"/>
      <c r="IXT274" s="3"/>
      <c r="IXU274" s="3"/>
      <c r="IXV274" s="3"/>
      <c r="IXW274" s="3"/>
      <c r="IXX274" s="3"/>
      <c r="IXY274" s="3"/>
      <c r="IXZ274" s="3"/>
      <c r="IYA274" s="3"/>
      <c r="IYB274" s="3"/>
      <c r="IYC274" s="3"/>
      <c r="IYD274" s="3"/>
      <c r="IYE274" s="3"/>
      <c r="IYF274" s="3"/>
      <c r="IYG274" s="3"/>
      <c r="IYH274" s="3"/>
      <c r="IYI274" s="3"/>
      <c r="IYJ274" s="3"/>
      <c r="IYK274" s="3"/>
      <c r="IYL274" s="3"/>
      <c r="IYM274" s="3"/>
      <c r="IYN274" s="3"/>
      <c r="IYO274" s="3"/>
      <c r="IYP274" s="3"/>
      <c r="IYQ274" s="3"/>
      <c r="IYR274" s="3"/>
      <c r="IYS274" s="3"/>
      <c r="IYT274" s="3"/>
      <c r="IYU274" s="3"/>
      <c r="IYV274" s="3"/>
      <c r="IYW274" s="3"/>
      <c r="IYX274" s="3"/>
      <c r="IYY274" s="3"/>
      <c r="IYZ274" s="3"/>
      <c r="IZA274" s="3"/>
      <c r="IZB274" s="3"/>
      <c r="IZC274" s="3"/>
      <c r="IZD274" s="3"/>
      <c r="IZE274" s="3"/>
      <c r="IZF274" s="3"/>
      <c r="IZG274" s="3"/>
      <c r="IZH274" s="3"/>
      <c r="IZI274" s="3"/>
      <c r="IZJ274" s="3"/>
      <c r="IZK274" s="3"/>
      <c r="IZL274" s="3"/>
      <c r="IZM274" s="3"/>
      <c r="IZN274" s="3"/>
      <c r="IZO274" s="3"/>
      <c r="IZP274" s="3"/>
      <c r="IZQ274" s="3"/>
      <c r="IZR274" s="3"/>
      <c r="IZS274" s="3"/>
      <c r="IZT274" s="3"/>
      <c r="IZU274" s="3"/>
      <c r="IZV274" s="3"/>
      <c r="IZW274" s="3"/>
      <c r="IZX274" s="3"/>
      <c r="IZY274" s="3"/>
      <c r="IZZ274" s="3"/>
      <c r="JAA274" s="3"/>
      <c r="JAB274" s="3"/>
      <c r="JAC274" s="3"/>
      <c r="JAD274" s="3"/>
      <c r="JAE274" s="3"/>
      <c r="JAF274" s="3"/>
      <c r="JAG274" s="3"/>
      <c r="JAH274" s="3"/>
      <c r="JAI274" s="3"/>
      <c r="JAJ274" s="3"/>
      <c r="JAK274" s="3"/>
      <c r="JAL274" s="3"/>
      <c r="JAM274" s="3"/>
      <c r="JAN274" s="3"/>
      <c r="JAO274" s="3"/>
      <c r="JAP274" s="3"/>
      <c r="JAQ274" s="3"/>
      <c r="JAR274" s="3"/>
      <c r="JAS274" s="3"/>
      <c r="JAT274" s="3"/>
      <c r="JAU274" s="3"/>
      <c r="JAV274" s="3"/>
      <c r="JAW274" s="3"/>
      <c r="JAX274" s="3"/>
      <c r="JAY274" s="3"/>
      <c r="JAZ274" s="3"/>
      <c r="JBA274" s="3"/>
      <c r="JBB274" s="3"/>
      <c r="JBC274" s="3"/>
      <c r="JBD274" s="3"/>
      <c r="JBE274" s="3"/>
      <c r="JBF274" s="3"/>
      <c r="JBG274" s="3"/>
      <c r="JBH274" s="3"/>
      <c r="JBI274" s="3"/>
      <c r="JBJ274" s="3"/>
      <c r="JBK274" s="3"/>
      <c r="JBL274" s="3"/>
      <c r="JBM274" s="3"/>
      <c r="JBN274" s="3"/>
      <c r="JBO274" s="3"/>
      <c r="JBP274" s="3"/>
      <c r="JBQ274" s="3"/>
      <c r="JBR274" s="3"/>
      <c r="JBS274" s="3"/>
      <c r="JBT274" s="3"/>
      <c r="JBU274" s="3"/>
      <c r="JBV274" s="3"/>
      <c r="JBW274" s="3"/>
      <c r="JBX274" s="3"/>
      <c r="JBY274" s="3"/>
      <c r="JBZ274" s="3"/>
      <c r="JCA274" s="3"/>
      <c r="JCB274" s="3"/>
      <c r="JCC274" s="3"/>
      <c r="JCD274" s="3"/>
      <c r="JCE274" s="3"/>
      <c r="JCF274" s="3"/>
      <c r="JCG274" s="3"/>
      <c r="JCH274" s="3"/>
      <c r="JCI274" s="3"/>
      <c r="JCJ274" s="3"/>
      <c r="JCK274" s="3"/>
      <c r="JCL274" s="3"/>
      <c r="JCM274" s="3"/>
      <c r="JCN274" s="3"/>
      <c r="JCO274" s="3"/>
      <c r="JCP274" s="3"/>
      <c r="JCQ274" s="3"/>
      <c r="JCR274" s="3"/>
      <c r="JCS274" s="3"/>
      <c r="JCT274" s="3"/>
      <c r="JCU274" s="3"/>
      <c r="JCV274" s="3"/>
      <c r="JCW274" s="3"/>
      <c r="JCX274" s="3"/>
      <c r="JCY274" s="3"/>
      <c r="JCZ274" s="3"/>
      <c r="JDA274" s="3"/>
      <c r="JDB274" s="3"/>
      <c r="JDC274" s="3"/>
      <c r="JDD274" s="3"/>
      <c r="JDE274" s="3"/>
      <c r="JDF274" s="3"/>
      <c r="JDG274" s="3"/>
      <c r="JDH274" s="3"/>
      <c r="JDI274" s="3"/>
      <c r="JDJ274" s="3"/>
      <c r="JDK274" s="3"/>
      <c r="JDL274" s="3"/>
      <c r="JDM274" s="3"/>
      <c r="JDN274" s="3"/>
      <c r="JDO274" s="3"/>
      <c r="JDP274" s="3"/>
      <c r="JDQ274" s="3"/>
      <c r="JDR274" s="3"/>
      <c r="JDS274" s="3"/>
      <c r="JDT274" s="3"/>
      <c r="JDU274" s="3"/>
      <c r="JDV274" s="3"/>
      <c r="JDW274" s="3"/>
      <c r="JDX274" s="3"/>
      <c r="JDY274" s="3"/>
      <c r="JDZ274" s="3"/>
      <c r="JEA274" s="3"/>
      <c r="JEB274" s="3"/>
      <c r="JEC274" s="3"/>
      <c r="JED274" s="3"/>
      <c r="JEE274" s="3"/>
      <c r="JEF274" s="3"/>
      <c r="JEG274" s="3"/>
      <c r="JEH274" s="3"/>
      <c r="JEI274" s="3"/>
      <c r="JEJ274" s="3"/>
      <c r="JEK274" s="3"/>
      <c r="JEL274" s="3"/>
      <c r="JEM274" s="3"/>
      <c r="JEN274" s="3"/>
      <c r="JEO274" s="3"/>
      <c r="JEP274" s="3"/>
      <c r="JEQ274" s="3"/>
      <c r="JER274" s="3"/>
      <c r="JES274" s="3"/>
      <c r="JET274" s="3"/>
      <c r="JEU274" s="3"/>
      <c r="JEV274" s="3"/>
      <c r="JEW274" s="3"/>
      <c r="JEX274" s="3"/>
      <c r="JEY274" s="3"/>
      <c r="JEZ274" s="3"/>
      <c r="JFA274" s="3"/>
      <c r="JFB274" s="3"/>
      <c r="JFC274" s="3"/>
      <c r="JFD274" s="3"/>
      <c r="JFE274" s="3"/>
      <c r="JFF274" s="3"/>
      <c r="JFG274" s="3"/>
      <c r="JFH274" s="3"/>
      <c r="JFI274" s="3"/>
      <c r="JFJ274" s="3"/>
      <c r="JFK274" s="3"/>
      <c r="JFL274" s="3"/>
      <c r="JFM274" s="3"/>
      <c r="JFN274" s="3"/>
      <c r="JFO274" s="3"/>
      <c r="JFP274" s="3"/>
      <c r="JFQ274" s="3"/>
      <c r="JFR274" s="3"/>
      <c r="JFS274" s="3"/>
      <c r="JFT274" s="3"/>
      <c r="JFU274" s="3"/>
      <c r="JFV274" s="3"/>
      <c r="JFW274" s="3"/>
      <c r="JFX274" s="3"/>
      <c r="JFY274" s="3"/>
      <c r="JFZ274" s="3"/>
      <c r="JGA274" s="3"/>
      <c r="JGB274" s="3"/>
      <c r="JGC274" s="3"/>
      <c r="JGD274" s="3"/>
      <c r="JGE274" s="3"/>
      <c r="JGF274" s="3"/>
      <c r="JGG274" s="3"/>
      <c r="JGH274" s="3"/>
      <c r="JGI274" s="3"/>
      <c r="JGJ274" s="3"/>
      <c r="JGK274" s="3"/>
      <c r="JGL274" s="3"/>
      <c r="JGM274" s="3"/>
      <c r="JGN274" s="3"/>
      <c r="JGO274" s="3"/>
      <c r="JGP274" s="3"/>
      <c r="JGQ274" s="3"/>
      <c r="JGR274" s="3"/>
      <c r="JGS274" s="3"/>
      <c r="JGT274" s="3"/>
      <c r="JGU274" s="3"/>
      <c r="JGV274" s="3"/>
      <c r="JGW274" s="3"/>
      <c r="JGX274" s="3"/>
      <c r="JGY274" s="3"/>
      <c r="JGZ274" s="3"/>
      <c r="JHA274" s="3"/>
      <c r="JHB274" s="3"/>
      <c r="JHC274" s="3"/>
      <c r="JHD274" s="3"/>
      <c r="JHE274" s="3"/>
      <c r="JHF274" s="3"/>
      <c r="JHG274" s="3"/>
      <c r="JHH274" s="3"/>
      <c r="JHI274" s="3"/>
      <c r="JHJ274" s="3"/>
      <c r="JHK274" s="3"/>
      <c r="JHL274" s="3"/>
      <c r="JHM274" s="3"/>
      <c r="JHN274" s="3"/>
      <c r="JHO274" s="3"/>
      <c r="JHP274" s="3"/>
      <c r="JHQ274" s="3"/>
      <c r="JHR274" s="3"/>
      <c r="JHS274" s="3"/>
      <c r="JHT274" s="3"/>
      <c r="JHU274" s="3"/>
      <c r="JHV274" s="3"/>
      <c r="JHW274" s="3"/>
      <c r="JHX274" s="3"/>
      <c r="JHY274" s="3"/>
      <c r="JHZ274" s="3"/>
      <c r="JIA274" s="3"/>
      <c r="JIB274" s="3"/>
      <c r="JIC274" s="3"/>
      <c r="JID274" s="3"/>
      <c r="JIE274" s="3"/>
      <c r="JIF274" s="3"/>
      <c r="JIG274" s="3"/>
      <c r="JIH274" s="3"/>
      <c r="JII274" s="3"/>
      <c r="JIJ274" s="3"/>
      <c r="JIK274" s="3"/>
      <c r="JIL274" s="3"/>
      <c r="JIM274" s="3"/>
      <c r="JIN274" s="3"/>
      <c r="JIO274" s="3"/>
      <c r="JIP274" s="3"/>
      <c r="JIQ274" s="3"/>
      <c r="JIR274" s="3"/>
      <c r="JIS274" s="3"/>
      <c r="JIT274" s="3"/>
      <c r="JIU274" s="3"/>
      <c r="JIV274" s="3"/>
      <c r="JIW274" s="3"/>
      <c r="JIX274" s="3"/>
      <c r="JIY274" s="3"/>
      <c r="JIZ274" s="3"/>
      <c r="JJA274" s="3"/>
      <c r="JJB274" s="3"/>
      <c r="JJC274" s="3"/>
      <c r="JJD274" s="3"/>
      <c r="JJE274" s="3"/>
      <c r="JJF274" s="3"/>
      <c r="JJG274" s="3"/>
      <c r="JJH274" s="3"/>
      <c r="JJI274" s="3"/>
      <c r="JJJ274" s="3"/>
      <c r="JJK274" s="3"/>
      <c r="JJL274" s="3"/>
      <c r="JJM274" s="3"/>
      <c r="JJN274" s="3"/>
      <c r="JJO274" s="3"/>
      <c r="JJP274" s="3"/>
      <c r="JJQ274" s="3"/>
      <c r="JJR274" s="3"/>
      <c r="JJS274" s="3"/>
      <c r="JJT274" s="3"/>
      <c r="JJU274" s="3"/>
      <c r="JJV274" s="3"/>
      <c r="JJW274" s="3"/>
      <c r="JJX274" s="3"/>
      <c r="JJY274" s="3"/>
      <c r="JJZ274" s="3"/>
      <c r="JKA274" s="3"/>
      <c r="JKB274" s="3"/>
      <c r="JKC274" s="3"/>
      <c r="JKD274" s="3"/>
      <c r="JKE274" s="3"/>
      <c r="JKF274" s="3"/>
      <c r="JKG274" s="3"/>
      <c r="JKH274" s="3"/>
      <c r="JKI274" s="3"/>
      <c r="JKJ274" s="3"/>
      <c r="JKK274" s="3"/>
      <c r="JKL274" s="3"/>
      <c r="JKM274" s="3"/>
      <c r="JKN274" s="3"/>
      <c r="JKO274" s="3"/>
      <c r="JKP274" s="3"/>
      <c r="JKQ274" s="3"/>
      <c r="JKR274" s="3"/>
      <c r="JKS274" s="3"/>
      <c r="JKT274" s="3"/>
      <c r="JKU274" s="3"/>
      <c r="JKV274" s="3"/>
      <c r="JKW274" s="3"/>
      <c r="JKX274" s="3"/>
      <c r="JKY274" s="3"/>
      <c r="JKZ274" s="3"/>
      <c r="JLA274" s="3"/>
      <c r="JLB274" s="3"/>
      <c r="JLC274" s="3"/>
      <c r="JLD274" s="3"/>
      <c r="JLE274" s="3"/>
      <c r="JLF274" s="3"/>
      <c r="JLG274" s="3"/>
      <c r="JLH274" s="3"/>
      <c r="JLI274" s="3"/>
      <c r="JLJ274" s="3"/>
      <c r="JLK274" s="3"/>
      <c r="JLL274" s="3"/>
      <c r="JLM274" s="3"/>
      <c r="JLN274" s="3"/>
      <c r="JLO274" s="3"/>
      <c r="JLP274" s="3"/>
      <c r="JLQ274" s="3"/>
      <c r="JLR274" s="3"/>
      <c r="JLS274" s="3"/>
      <c r="JLT274" s="3"/>
      <c r="JLU274" s="3"/>
      <c r="JLV274" s="3"/>
      <c r="JLW274" s="3"/>
      <c r="JLX274" s="3"/>
      <c r="JLY274" s="3"/>
      <c r="JLZ274" s="3"/>
      <c r="JMA274" s="3"/>
      <c r="JMB274" s="3"/>
      <c r="JMC274" s="3"/>
      <c r="JMD274" s="3"/>
      <c r="JME274" s="3"/>
      <c r="JMF274" s="3"/>
      <c r="JMG274" s="3"/>
      <c r="JMH274" s="3"/>
      <c r="JMI274" s="3"/>
      <c r="JMJ274" s="3"/>
      <c r="JMK274" s="3"/>
      <c r="JML274" s="3"/>
      <c r="JMM274" s="3"/>
      <c r="JMN274" s="3"/>
      <c r="JMO274" s="3"/>
      <c r="JMP274" s="3"/>
      <c r="JMQ274" s="3"/>
      <c r="JMR274" s="3"/>
      <c r="JMS274" s="3"/>
      <c r="JMT274" s="3"/>
      <c r="JMU274" s="3"/>
      <c r="JMV274" s="3"/>
      <c r="JMW274" s="3"/>
      <c r="JMX274" s="3"/>
      <c r="JMY274" s="3"/>
      <c r="JMZ274" s="3"/>
      <c r="JNA274" s="3"/>
      <c r="JNB274" s="3"/>
      <c r="JNC274" s="3"/>
      <c r="JND274" s="3"/>
      <c r="JNE274" s="3"/>
      <c r="JNF274" s="3"/>
      <c r="JNG274" s="3"/>
      <c r="JNH274" s="3"/>
      <c r="JNI274" s="3"/>
      <c r="JNJ274" s="3"/>
      <c r="JNK274" s="3"/>
      <c r="JNL274" s="3"/>
      <c r="JNM274" s="3"/>
      <c r="JNN274" s="3"/>
      <c r="JNO274" s="3"/>
      <c r="JNP274" s="3"/>
      <c r="JNQ274" s="3"/>
      <c r="JNR274" s="3"/>
      <c r="JNS274" s="3"/>
      <c r="JNT274" s="3"/>
      <c r="JNU274" s="3"/>
      <c r="JNV274" s="3"/>
      <c r="JNW274" s="3"/>
      <c r="JNX274" s="3"/>
      <c r="JNY274" s="3"/>
      <c r="JNZ274" s="3"/>
      <c r="JOA274" s="3"/>
      <c r="JOB274" s="3"/>
      <c r="JOC274" s="3"/>
      <c r="JOD274" s="3"/>
      <c r="JOE274" s="3"/>
      <c r="JOF274" s="3"/>
      <c r="JOG274" s="3"/>
      <c r="JOH274" s="3"/>
      <c r="JOI274" s="3"/>
      <c r="JOJ274" s="3"/>
      <c r="JOK274" s="3"/>
      <c r="JOL274" s="3"/>
      <c r="JOM274" s="3"/>
      <c r="JON274" s="3"/>
      <c r="JOO274" s="3"/>
      <c r="JOP274" s="3"/>
      <c r="JOQ274" s="3"/>
      <c r="JOR274" s="3"/>
      <c r="JOS274" s="3"/>
      <c r="JOT274" s="3"/>
      <c r="JOU274" s="3"/>
      <c r="JOV274" s="3"/>
      <c r="JOW274" s="3"/>
      <c r="JOX274" s="3"/>
      <c r="JOY274" s="3"/>
      <c r="JOZ274" s="3"/>
      <c r="JPA274" s="3"/>
      <c r="JPB274" s="3"/>
      <c r="JPC274" s="3"/>
      <c r="JPD274" s="3"/>
      <c r="JPE274" s="3"/>
      <c r="JPF274" s="3"/>
      <c r="JPG274" s="3"/>
      <c r="JPH274" s="3"/>
      <c r="JPI274" s="3"/>
      <c r="JPJ274" s="3"/>
      <c r="JPK274" s="3"/>
      <c r="JPL274" s="3"/>
      <c r="JPM274" s="3"/>
      <c r="JPN274" s="3"/>
      <c r="JPO274" s="3"/>
      <c r="JPP274" s="3"/>
      <c r="JPQ274" s="3"/>
      <c r="JPR274" s="3"/>
      <c r="JPS274" s="3"/>
      <c r="JPT274" s="3"/>
      <c r="JPU274" s="3"/>
      <c r="JPV274" s="3"/>
      <c r="JPW274" s="3"/>
      <c r="JPX274" s="3"/>
      <c r="JPY274" s="3"/>
      <c r="JPZ274" s="3"/>
      <c r="JQA274" s="3"/>
      <c r="JQB274" s="3"/>
      <c r="JQC274" s="3"/>
      <c r="JQD274" s="3"/>
      <c r="JQE274" s="3"/>
      <c r="JQF274" s="3"/>
      <c r="JQG274" s="3"/>
      <c r="JQH274" s="3"/>
      <c r="JQI274" s="3"/>
      <c r="JQJ274" s="3"/>
      <c r="JQK274" s="3"/>
      <c r="JQL274" s="3"/>
      <c r="JQM274" s="3"/>
      <c r="JQN274" s="3"/>
      <c r="JQO274" s="3"/>
      <c r="JQP274" s="3"/>
      <c r="JQQ274" s="3"/>
      <c r="JQR274" s="3"/>
      <c r="JQS274" s="3"/>
      <c r="JQT274" s="3"/>
      <c r="JQU274" s="3"/>
      <c r="JQV274" s="3"/>
      <c r="JQW274" s="3"/>
      <c r="JQX274" s="3"/>
      <c r="JQY274" s="3"/>
      <c r="JQZ274" s="3"/>
      <c r="JRA274" s="3"/>
      <c r="JRB274" s="3"/>
      <c r="JRC274" s="3"/>
      <c r="JRD274" s="3"/>
      <c r="JRE274" s="3"/>
      <c r="JRF274" s="3"/>
      <c r="JRG274" s="3"/>
      <c r="JRH274" s="3"/>
      <c r="JRI274" s="3"/>
      <c r="JRJ274" s="3"/>
      <c r="JRK274" s="3"/>
      <c r="JRL274" s="3"/>
      <c r="JRM274" s="3"/>
      <c r="JRN274" s="3"/>
      <c r="JRO274" s="3"/>
      <c r="JRP274" s="3"/>
      <c r="JRQ274" s="3"/>
      <c r="JRR274" s="3"/>
      <c r="JRS274" s="3"/>
      <c r="JRT274" s="3"/>
      <c r="JRU274" s="3"/>
      <c r="JRV274" s="3"/>
      <c r="JRW274" s="3"/>
      <c r="JRX274" s="3"/>
      <c r="JRY274" s="3"/>
      <c r="JRZ274" s="3"/>
      <c r="JSA274" s="3"/>
      <c r="JSB274" s="3"/>
      <c r="JSC274" s="3"/>
      <c r="JSD274" s="3"/>
      <c r="JSE274" s="3"/>
      <c r="JSF274" s="3"/>
      <c r="JSG274" s="3"/>
      <c r="JSH274" s="3"/>
      <c r="JSI274" s="3"/>
      <c r="JSJ274" s="3"/>
      <c r="JSK274" s="3"/>
      <c r="JSL274" s="3"/>
      <c r="JSM274" s="3"/>
      <c r="JSN274" s="3"/>
      <c r="JSO274" s="3"/>
      <c r="JSP274" s="3"/>
      <c r="JSQ274" s="3"/>
      <c r="JSR274" s="3"/>
      <c r="JSS274" s="3"/>
      <c r="JST274" s="3"/>
      <c r="JSU274" s="3"/>
      <c r="JSV274" s="3"/>
      <c r="JSW274" s="3"/>
      <c r="JSX274" s="3"/>
      <c r="JSY274" s="3"/>
      <c r="JSZ274" s="3"/>
      <c r="JTA274" s="3"/>
      <c r="JTB274" s="3"/>
      <c r="JTC274" s="3"/>
      <c r="JTD274" s="3"/>
      <c r="JTE274" s="3"/>
      <c r="JTF274" s="3"/>
      <c r="JTG274" s="3"/>
      <c r="JTH274" s="3"/>
      <c r="JTI274" s="3"/>
      <c r="JTJ274" s="3"/>
      <c r="JTK274" s="3"/>
      <c r="JTL274" s="3"/>
      <c r="JTM274" s="3"/>
      <c r="JTN274" s="3"/>
      <c r="JTO274" s="3"/>
      <c r="JTP274" s="3"/>
      <c r="JTQ274" s="3"/>
      <c r="JTR274" s="3"/>
      <c r="JTS274" s="3"/>
      <c r="JTT274" s="3"/>
      <c r="JTU274" s="3"/>
      <c r="JTV274" s="3"/>
      <c r="JTW274" s="3"/>
      <c r="JTX274" s="3"/>
      <c r="JTY274" s="3"/>
      <c r="JTZ274" s="3"/>
      <c r="JUA274" s="3"/>
      <c r="JUB274" s="3"/>
      <c r="JUC274" s="3"/>
      <c r="JUD274" s="3"/>
      <c r="JUE274" s="3"/>
      <c r="JUF274" s="3"/>
      <c r="JUG274" s="3"/>
      <c r="JUH274" s="3"/>
      <c r="JUI274" s="3"/>
      <c r="JUJ274" s="3"/>
      <c r="JUK274" s="3"/>
      <c r="JUL274" s="3"/>
      <c r="JUM274" s="3"/>
      <c r="JUN274" s="3"/>
      <c r="JUO274" s="3"/>
      <c r="JUP274" s="3"/>
      <c r="JUQ274" s="3"/>
      <c r="JUR274" s="3"/>
      <c r="JUS274" s="3"/>
      <c r="JUT274" s="3"/>
      <c r="JUU274" s="3"/>
      <c r="JUV274" s="3"/>
      <c r="JUW274" s="3"/>
      <c r="JUX274" s="3"/>
      <c r="JUY274" s="3"/>
      <c r="JUZ274" s="3"/>
      <c r="JVA274" s="3"/>
      <c r="JVB274" s="3"/>
      <c r="JVC274" s="3"/>
      <c r="JVD274" s="3"/>
      <c r="JVE274" s="3"/>
      <c r="JVF274" s="3"/>
      <c r="JVG274" s="3"/>
      <c r="JVH274" s="3"/>
      <c r="JVI274" s="3"/>
      <c r="JVJ274" s="3"/>
      <c r="JVK274" s="3"/>
      <c r="JVL274" s="3"/>
      <c r="JVM274" s="3"/>
      <c r="JVN274" s="3"/>
      <c r="JVO274" s="3"/>
      <c r="JVP274" s="3"/>
      <c r="JVQ274" s="3"/>
      <c r="JVR274" s="3"/>
      <c r="JVS274" s="3"/>
      <c r="JVT274" s="3"/>
      <c r="JVU274" s="3"/>
      <c r="JVV274" s="3"/>
      <c r="JVW274" s="3"/>
      <c r="JVX274" s="3"/>
      <c r="JVY274" s="3"/>
      <c r="JVZ274" s="3"/>
      <c r="JWA274" s="3"/>
      <c r="JWB274" s="3"/>
      <c r="JWC274" s="3"/>
      <c r="JWD274" s="3"/>
      <c r="JWE274" s="3"/>
      <c r="JWF274" s="3"/>
      <c r="JWG274" s="3"/>
      <c r="JWH274" s="3"/>
      <c r="JWI274" s="3"/>
      <c r="JWJ274" s="3"/>
      <c r="JWK274" s="3"/>
      <c r="JWL274" s="3"/>
      <c r="JWM274" s="3"/>
      <c r="JWN274" s="3"/>
      <c r="JWO274" s="3"/>
      <c r="JWP274" s="3"/>
      <c r="JWQ274" s="3"/>
      <c r="JWR274" s="3"/>
      <c r="JWS274" s="3"/>
      <c r="JWT274" s="3"/>
      <c r="JWU274" s="3"/>
      <c r="JWV274" s="3"/>
      <c r="JWW274" s="3"/>
      <c r="JWX274" s="3"/>
      <c r="JWY274" s="3"/>
      <c r="JWZ274" s="3"/>
      <c r="JXA274" s="3"/>
      <c r="JXB274" s="3"/>
      <c r="JXC274" s="3"/>
      <c r="JXD274" s="3"/>
      <c r="JXE274" s="3"/>
      <c r="JXF274" s="3"/>
      <c r="JXG274" s="3"/>
      <c r="JXH274" s="3"/>
      <c r="JXI274" s="3"/>
      <c r="JXJ274" s="3"/>
      <c r="JXK274" s="3"/>
      <c r="JXL274" s="3"/>
      <c r="JXM274" s="3"/>
      <c r="JXN274" s="3"/>
      <c r="JXO274" s="3"/>
      <c r="JXP274" s="3"/>
      <c r="JXQ274" s="3"/>
      <c r="JXR274" s="3"/>
      <c r="JXS274" s="3"/>
      <c r="JXT274" s="3"/>
      <c r="JXU274" s="3"/>
      <c r="JXV274" s="3"/>
      <c r="JXW274" s="3"/>
      <c r="JXX274" s="3"/>
      <c r="JXY274" s="3"/>
      <c r="JXZ274" s="3"/>
      <c r="JYA274" s="3"/>
      <c r="JYB274" s="3"/>
      <c r="JYC274" s="3"/>
      <c r="JYD274" s="3"/>
      <c r="JYE274" s="3"/>
      <c r="JYF274" s="3"/>
      <c r="JYG274" s="3"/>
      <c r="JYH274" s="3"/>
      <c r="JYI274" s="3"/>
      <c r="JYJ274" s="3"/>
      <c r="JYK274" s="3"/>
      <c r="JYL274" s="3"/>
      <c r="JYM274" s="3"/>
      <c r="JYN274" s="3"/>
      <c r="JYO274" s="3"/>
      <c r="JYP274" s="3"/>
      <c r="JYQ274" s="3"/>
      <c r="JYR274" s="3"/>
      <c r="JYS274" s="3"/>
      <c r="JYT274" s="3"/>
      <c r="JYU274" s="3"/>
      <c r="JYV274" s="3"/>
      <c r="JYW274" s="3"/>
      <c r="JYX274" s="3"/>
      <c r="JYY274" s="3"/>
      <c r="JYZ274" s="3"/>
      <c r="JZA274" s="3"/>
      <c r="JZB274" s="3"/>
      <c r="JZC274" s="3"/>
      <c r="JZD274" s="3"/>
      <c r="JZE274" s="3"/>
      <c r="JZF274" s="3"/>
      <c r="JZG274" s="3"/>
      <c r="JZH274" s="3"/>
      <c r="JZI274" s="3"/>
      <c r="JZJ274" s="3"/>
      <c r="JZK274" s="3"/>
      <c r="JZL274" s="3"/>
      <c r="JZM274" s="3"/>
      <c r="JZN274" s="3"/>
      <c r="JZO274" s="3"/>
      <c r="JZP274" s="3"/>
      <c r="JZQ274" s="3"/>
      <c r="JZR274" s="3"/>
      <c r="JZS274" s="3"/>
      <c r="JZT274" s="3"/>
      <c r="JZU274" s="3"/>
      <c r="JZV274" s="3"/>
      <c r="JZW274" s="3"/>
      <c r="JZX274" s="3"/>
      <c r="JZY274" s="3"/>
      <c r="JZZ274" s="3"/>
      <c r="KAA274" s="3"/>
      <c r="KAB274" s="3"/>
      <c r="KAC274" s="3"/>
      <c r="KAD274" s="3"/>
      <c r="KAE274" s="3"/>
      <c r="KAF274" s="3"/>
      <c r="KAG274" s="3"/>
      <c r="KAH274" s="3"/>
      <c r="KAI274" s="3"/>
      <c r="KAJ274" s="3"/>
      <c r="KAK274" s="3"/>
      <c r="KAL274" s="3"/>
      <c r="KAM274" s="3"/>
      <c r="KAN274" s="3"/>
      <c r="KAO274" s="3"/>
      <c r="KAP274" s="3"/>
      <c r="KAQ274" s="3"/>
      <c r="KAR274" s="3"/>
      <c r="KAS274" s="3"/>
      <c r="KAT274" s="3"/>
      <c r="KAU274" s="3"/>
      <c r="KAV274" s="3"/>
      <c r="KAW274" s="3"/>
      <c r="KAX274" s="3"/>
      <c r="KAY274" s="3"/>
      <c r="KAZ274" s="3"/>
      <c r="KBA274" s="3"/>
      <c r="KBB274" s="3"/>
      <c r="KBC274" s="3"/>
      <c r="KBD274" s="3"/>
      <c r="KBE274" s="3"/>
      <c r="KBF274" s="3"/>
      <c r="KBG274" s="3"/>
      <c r="KBH274" s="3"/>
      <c r="KBI274" s="3"/>
      <c r="KBJ274" s="3"/>
      <c r="KBK274" s="3"/>
      <c r="KBL274" s="3"/>
      <c r="KBM274" s="3"/>
      <c r="KBN274" s="3"/>
      <c r="KBO274" s="3"/>
      <c r="KBP274" s="3"/>
      <c r="KBQ274" s="3"/>
      <c r="KBR274" s="3"/>
      <c r="KBS274" s="3"/>
      <c r="KBT274" s="3"/>
      <c r="KBU274" s="3"/>
      <c r="KBV274" s="3"/>
      <c r="KBW274" s="3"/>
      <c r="KBX274" s="3"/>
      <c r="KBY274" s="3"/>
      <c r="KBZ274" s="3"/>
      <c r="KCA274" s="3"/>
      <c r="KCB274" s="3"/>
      <c r="KCC274" s="3"/>
      <c r="KCD274" s="3"/>
      <c r="KCE274" s="3"/>
      <c r="KCF274" s="3"/>
      <c r="KCG274" s="3"/>
      <c r="KCH274" s="3"/>
      <c r="KCI274" s="3"/>
      <c r="KCJ274" s="3"/>
      <c r="KCK274" s="3"/>
      <c r="KCL274" s="3"/>
      <c r="KCM274" s="3"/>
      <c r="KCN274" s="3"/>
      <c r="KCO274" s="3"/>
      <c r="KCP274" s="3"/>
      <c r="KCQ274" s="3"/>
      <c r="KCR274" s="3"/>
      <c r="KCS274" s="3"/>
      <c r="KCT274" s="3"/>
      <c r="KCU274" s="3"/>
      <c r="KCV274" s="3"/>
      <c r="KCW274" s="3"/>
      <c r="KCX274" s="3"/>
      <c r="KCY274" s="3"/>
      <c r="KCZ274" s="3"/>
      <c r="KDA274" s="3"/>
      <c r="KDB274" s="3"/>
      <c r="KDC274" s="3"/>
      <c r="KDD274" s="3"/>
      <c r="KDE274" s="3"/>
      <c r="KDF274" s="3"/>
      <c r="KDG274" s="3"/>
      <c r="KDH274" s="3"/>
      <c r="KDI274" s="3"/>
      <c r="KDJ274" s="3"/>
      <c r="KDK274" s="3"/>
      <c r="KDL274" s="3"/>
      <c r="KDM274" s="3"/>
      <c r="KDN274" s="3"/>
      <c r="KDO274" s="3"/>
      <c r="KDP274" s="3"/>
      <c r="KDQ274" s="3"/>
      <c r="KDR274" s="3"/>
      <c r="KDS274" s="3"/>
      <c r="KDT274" s="3"/>
      <c r="KDU274" s="3"/>
      <c r="KDV274" s="3"/>
      <c r="KDW274" s="3"/>
      <c r="KDX274" s="3"/>
      <c r="KDY274" s="3"/>
      <c r="KDZ274" s="3"/>
      <c r="KEA274" s="3"/>
      <c r="KEB274" s="3"/>
      <c r="KEC274" s="3"/>
      <c r="KED274" s="3"/>
      <c r="KEE274" s="3"/>
      <c r="KEF274" s="3"/>
      <c r="KEG274" s="3"/>
      <c r="KEH274" s="3"/>
      <c r="KEI274" s="3"/>
      <c r="KEJ274" s="3"/>
      <c r="KEK274" s="3"/>
      <c r="KEL274" s="3"/>
      <c r="KEM274" s="3"/>
      <c r="KEN274" s="3"/>
      <c r="KEO274" s="3"/>
      <c r="KEP274" s="3"/>
      <c r="KEQ274" s="3"/>
      <c r="KER274" s="3"/>
      <c r="KES274" s="3"/>
      <c r="KET274" s="3"/>
      <c r="KEU274" s="3"/>
      <c r="KEV274" s="3"/>
      <c r="KEW274" s="3"/>
      <c r="KEX274" s="3"/>
      <c r="KEY274" s="3"/>
      <c r="KEZ274" s="3"/>
      <c r="KFA274" s="3"/>
      <c r="KFB274" s="3"/>
      <c r="KFC274" s="3"/>
      <c r="KFD274" s="3"/>
      <c r="KFE274" s="3"/>
      <c r="KFF274" s="3"/>
      <c r="KFG274" s="3"/>
      <c r="KFH274" s="3"/>
      <c r="KFI274" s="3"/>
      <c r="KFJ274" s="3"/>
      <c r="KFK274" s="3"/>
      <c r="KFL274" s="3"/>
      <c r="KFM274" s="3"/>
      <c r="KFN274" s="3"/>
      <c r="KFO274" s="3"/>
      <c r="KFP274" s="3"/>
      <c r="KFQ274" s="3"/>
      <c r="KFR274" s="3"/>
      <c r="KFS274" s="3"/>
      <c r="KFT274" s="3"/>
      <c r="KFU274" s="3"/>
      <c r="KFV274" s="3"/>
      <c r="KFW274" s="3"/>
      <c r="KFX274" s="3"/>
      <c r="KFY274" s="3"/>
      <c r="KFZ274" s="3"/>
      <c r="KGA274" s="3"/>
      <c r="KGB274" s="3"/>
      <c r="KGC274" s="3"/>
      <c r="KGD274" s="3"/>
      <c r="KGE274" s="3"/>
      <c r="KGF274" s="3"/>
      <c r="KGG274" s="3"/>
      <c r="KGH274" s="3"/>
      <c r="KGI274" s="3"/>
      <c r="KGJ274" s="3"/>
      <c r="KGK274" s="3"/>
      <c r="KGL274" s="3"/>
      <c r="KGM274" s="3"/>
      <c r="KGN274" s="3"/>
      <c r="KGO274" s="3"/>
      <c r="KGP274" s="3"/>
      <c r="KGQ274" s="3"/>
      <c r="KGR274" s="3"/>
      <c r="KGS274" s="3"/>
      <c r="KGT274" s="3"/>
      <c r="KGU274" s="3"/>
      <c r="KGV274" s="3"/>
      <c r="KGW274" s="3"/>
      <c r="KGX274" s="3"/>
      <c r="KGY274" s="3"/>
      <c r="KGZ274" s="3"/>
      <c r="KHA274" s="3"/>
      <c r="KHB274" s="3"/>
      <c r="KHC274" s="3"/>
      <c r="KHD274" s="3"/>
      <c r="KHE274" s="3"/>
      <c r="KHF274" s="3"/>
      <c r="KHG274" s="3"/>
      <c r="KHH274" s="3"/>
      <c r="KHI274" s="3"/>
      <c r="KHJ274" s="3"/>
      <c r="KHK274" s="3"/>
      <c r="KHL274" s="3"/>
      <c r="KHM274" s="3"/>
      <c r="KHN274" s="3"/>
      <c r="KHO274" s="3"/>
      <c r="KHP274" s="3"/>
      <c r="KHQ274" s="3"/>
      <c r="KHR274" s="3"/>
      <c r="KHS274" s="3"/>
      <c r="KHT274" s="3"/>
      <c r="KHU274" s="3"/>
      <c r="KHV274" s="3"/>
      <c r="KHW274" s="3"/>
      <c r="KHX274" s="3"/>
      <c r="KHY274" s="3"/>
      <c r="KHZ274" s="3"/>
      <c r="KIA274" s="3"/>
      <c r="KIB274" s="3"/>
      <c r="KIC274" s="3"/>
      <c r="KID274" s="3"/>
      <c r="KIE274" s="3"/>
      <c r="KIF274" s="3"/>
      <c r="KIG274" s="3"/>
      <c r="KIH274" s="3"/>
      <c r="KII274" s="3"/>
      <c r="KIJ274" s="3"/>
      <c r="KIK274" s="3"/>
      <c r="KIL274" s="3"/>
      <c r="KIM274" s="3"/>
      <c r="KIN274" s="3"/>
      <c r="KIO274" s="3"/>
      <c r="KIP274" s="3"/>
      <c r="KIQ274" s="3"/>
      <c r="KIR274" s="3"/>
      <c r="KIS274" s="3"/>
      <c r="KIT274" s="3"/>
      <c r="KIU274" s="3"/>
      <c r="KIV274" s="3"/>
      <c r="KIW274" s="3"/>
      <c r="KIX274" s="3"/>
      <c r="KIY274" s="3"/>
      <c r="KIZ274" s="3"/>
      <c r="KJA274" s="3"/>
      <c r="KJB274" s="3"/>
      <c r="KJC274" s="3"/>
      <c r="KJD274" s="3"/>
      <c r="KJE274" s="3"/>
      <c r="KJF274" s="3"/>
      <c r="KJG274" s="3"/>
      <c r="KJH274" s="3"/>
      <c r="KJI274" s="3"/>
      <c r="KJJ274" s="3"/>
      <c r="KJK274" s="3"/>
      <c r="KJL274" s="3"/>
      <c r="KJM274" s="3"/>
      <c r="KJN274" s="3"/>
      <c r="KJO274" s="3"/>
      <c r="KJP274" s="3"/>
      <c r="KJQ274" s="3"/>
      <c r="KJR274" s="3"/>
      <c r="KJS274" s="3"/>
      <c r="KJT274" s="3"/>
      <c r="KJU274" s="3"/>
      <c r="KJV274" s="3"/>
      <c r="KJW274" s="3"/>
      <c r="KJX274" s="3"/>
      <c r="KJY274" s="3"/>
      <c r="KJZ274" s="3"/>
      <c r="KKA274" s="3"/>
      <c r="KKB274" s="3"/>
      <c r="KKC274" s="3"/>
      <c r="KKD274" s="3"/>
      <c r="KKE274" s="3"/>
      <c r="KKF274" s="3"/>
      <c r="KKG274" s="3"/>
      <c r="KKH274" s="3"/>
      <c r="KKI274" s="3"/>
      <c r="KKJ274" s="3"/>
      <c r="KKK274" s="3"/>
      <c r="KKL274" s="3"/>
      <c r="KKM274" s="3"/>
      <c r="KKN274" s="3"/>
      <c r="KKO274" s="3"/>
      <c r="KKP274" s="3"/>
      <c r="KKQ274" s="3"/>
      <c r="KKR274" s="3"/>
      <c r="KKS274" s="3"/>
      <c r="KKT274" s="3"/>
      <c r="KKU274" s="3"/>
      <c r="KKV274" s="3"/>
      <c r="KKW274" s="3"/>
      <c r="KKX274" s="3"/>
      <c r="KKY274" s="3"/>
      <c r="KKZ274" s="3"/>
      <c r="KLA274" s="3"/>
      <c r="KLB274" s="3"/>
      <c r="KLC274" s="3"/>
      <c r="KLD274" s="3"/>
      <c r="KLE274" s="3"/>
      <c r="KLF274" s="3"/>
      <c r="KLG274" s="3"/>
      <c r="KLH274" s="3"/>
      <c r="KLI274" s="3"/>
      <c r="KLJ274" s="3"/>
      <c r="KLK274" s="3"/>
      <c r="KLL274" s="3"/>
      <c r="KLM274" s="3"/>
      <c r="KLN274" s="3"/>
      <c r="KLO274" s="3"/>
      <c r="KLP274" s="3"/>
      <c r="KLQ274" s="3"/>
      <c r="KLR274" s="3"/>
      <c r="KLS274" s="3"/>
      <c r="KLT274" s="3"/>
      <c r="KLU274" s="3"/>
      <c r="KLV274" s="3"/>
      <c r="KLW274" s="3"/>
      <c r="KLX274" s="3"/>
      <c r="KLY274" s="3"/>
      <c r="KLZ274" s="3"/>
      <c r="KMA274" s="3"/>
      <c r="KMB274" s="3"/>
      <c r="KMC274" s="3"/>
      <c r="KMD274" s="3"/>
      <c r="KME274" s="3"/>
      <c r="KMF274" s="3"/>
      <c r="KMG274" s="3"/>
      <c r="KMH274" s="3"/>
      <c r="KMI274" s="3"/>
      <c r="KMJ274" s="3"/>
      <c r="KMK274" s="3"/>
      <c r="KML274" s="3"/>
      <c r="KMM274" s="3"/>
      <c r="KMN274" s="3"/>
      <c r="KMO274" s="3"/>
      <c r="KMP274" s="3"/>
      <c r="KMQ274" s="3"/>
      <c r="KMR274" s="3"/>
      <c r="KMS274" s="3"/>
      <c r="KMT274" s="3"/>
      <c r="KMU274" s="3"/>
      <c r="KMV274" s="3"/>
      <c r="KMW274" s="3"/>
      <c r="KMX274" s="3"/>
      <c r="KMY274" s="3"/>
      <c r="KMZ274" s="3"/>
      <c r="KNA274" s="3"/>
      <c r="KNB274" s="3"/>
      <c r="KNC274" s="3"/>
      <c r="KND274" s="3"/>
      <c r="KNE274" s="3"/>
      <c r="KNF274" s="3"/>
      <c r="KNG274" s="3"/>
      <c r="KNH274" s="3"/>
      <c r="KNI274" s="3"/>
      <c r="KNJ274" s="3"/>
      <c r="KNK274" s="3"/>
      <c r="KNL274" s="3"/>
      <c r="KNM274" s="3"/>
      <c r="KNN274" s="3"/>
      <c r="KNO274" s="3"/>
      <c r="KNP274" s="3"/>
      <c r="KNQ274" s="3"/>
      <c r="KNR274" s="3"/>
      <c r="KNS274" s="3"/>
      <c r="KNT274" s="3"/>
      <c r="KNU274" s="3"/>
      <c r="KNV274" s="3"/>
      <c r="KNW274" s="3"/>
      <c r="KNX274" s="3"/>
      <c r="KNY274" s="3"/>
      <c r="KNZ274" s="3"/>
      <c r="KOA274" s="3"/>
      <c r="KOB274" s="3"/>
      <c r="KOC274" s="3"/>
      <c r="KOD274" s="3"/>
      <c r="KOE274" s="3"/>
      <c r="KOF274" s="3"/>
      <c r="KOG274" s="3"/>
      <c r="KOH274" s="3"/>
      <c r="KOI274" s="3"/>
      <c r="KOJ274" s="3"/>
      <c r="KOK274" s="3"/>
      <c r="KOL274" s="3"/>
      <c r="KOM274" s="3"/>
      <c r="KON274" s="3"/>
      <c r="KOO274" s="3"/>
      <c r="KOP274" s="3"/>
      <c r="KOQ274" s="3"/>
      <c r="KOR274" s="3"/>
      <c r="KOS274" s="3"/>
      <c r="KOT274" s="3"/>
      <c r="KOU274" s="3"/>
      <c r="KOV274" s="3"/>
      <c r="KOW274" s="3"/>
      <c r="KOX274" s="3"/>
      <c r="KOY274" s="3"/>
      <c r="KOZ274" s="3"/>
      <c r="KPA274" s="3"/>
      <c r="KPB274" s="3"/>
      <c r="KPC274" s="3"/>
      <c r="KPD274" s="3"/>
      <c r="KPE274" s="3"/>
      <c r="KPF274" s="3"/>
      <c r="KPG274" s="3"/>
      <c r="KPH274" s="3"/>
      <c r="KPI274" s="3"/>
      <c r="KPJ274" s="3"/>
      <c r="KPK274" s="3"/>
      <c r="KPL274" s="3"/>
      <c r="KPM274" s="3"/>
      <c r="KPN274" s="3"/>
      <c r="KPO274" s="3"/>
      <c r="KPP274" s="3"/>
      <c r="KPQ274" s="3"/>
      <c r="KPR274" s="3"/>
      <c r="KPS274" s="3"/>
      <c r="KPT274" s="3"/>
      <c r="KPU274" s="3"/>
      <c r="KPV274" s="3"/>
      <c r="KPW274" s="3"/>
      <c r="KPX274" s="3"/>
      <c r="KPY274" s="3"/>
      <c r="KPZ274" s="3"/>
      <c r="KQA274" s="3"/>
      <c r="KQB274" s="3"/>
      <c r="KQC274" s="3"/>
      <c r="KQD274" s="3"/>
      <c r="KQE274" s="3"/>
      <c r="KQF274" s="3"/>
      <c r="KQG274" s="3"/>
      <c r="KQH274" s="3"/>
      <c r="KQI274" s="3"/>
      <c r="KQJ274" s="3"/>
      <c r="KQK274" s="3"/>
      <c r="KQL274" s="3"/>
      <c r="KQM274" s="3"/>
      <c r="KQN274" s="3"/>
      <c r="KQO274" s="3"/>
      <c r="KQP274" s="3"/>
      <c r="KQQ274" s="3"/>
      <c r="KQR274" s="3"/>
      <c r="KQS274" s="3"/>
      <c r="KQT274" s="3"/>
      <c r="KQU274" s="3"/>
      <c r="KQV274" s="3"/>
      <c r="KQW274" s="3"/>
      <c r="KQX274" s="3"/>
      <c r="KQY274" s="3"/>
      <c r="KQZ274" s="3"/>
      <c r="KRA274" s="3"/>
      <c r="KRB274" s="3"/>
      <c r="KRC274" s="3"/>
      <c r="KRD274" s="3"/>
      <c r="KRE274" s="3"/>
      <c r="KRF274" s="3"/>
      <c r="KRG274" s="3"/>
      <c r="KRH274" s="3"/>
      <c r="KRI274" s="3"/>
      <c r="KRJ274" s="3"/>
      <c r="KRK274" s="3"/>
      <c r="KRL274" s="3"/>
      <c r="KRM274" s="3"/>
      <c r="KRN274" s="3"/>
      <c r="KRO274" s="3"/>
      <c r="KRP274" s="3"/>
      <c r="KRQ274" s="3"/>
      <c r="KRR274" s="3"/>
      <c r="KRS274" s="3"/>
      <c r="KRT274" s="3"/>
      <c r="KRU274" s="3"/>
      <c r="KRV274" s="3"/>
      <c r="KRW274" s="3"/>
      <c r="KRX274" s="3"/>
      <c r="KRY274" s="3"/>
      <c r="KRZ274" s="3"/>
      <c r="KSA274" s="3"/>
      <c r="KSB274" s="3"/>
      <c r="KSC274" s="3"/>
      <c r="KSD274" s="3"/>
      <c r="KSE274" s="3"/>
      <c r="KSF274" s="3"/>
      <c r="KSG274" s="3"/>
      <c r="KSH274" s="3"/>
      <c r="KSI274" s="3"/>
      <c r="KSJ274" s="3"/>
      <c r="KSK274" s="3"/>
      <c r="KSL274" s="3"/>
      <c r="KSM274" s="3"/>
      <c r="KSN274" s="3"/>
      <c r="KSO274" s="3"/>
      <c r="KSP274" s="3"/>
      <c r="KSQ274" s="3"/>
      <c r="KSR274" s="3"/>
      <c r="KSS274" s="3"/>
      <c r="KST274" s="3"/>
      <c r="KSU274" s="3"/>
      <c r="KSV274" s="3"/>
      <c r="KSW274" s="3"/>
      <c r="KSX274" s="3"/>
      <c r="KSY274" s="3"/>
      <c r="KSZ274" s="3"/>
      <c r="KTA274" s="3"/>
      <c r="KTB274" s="3"/>
      <c r="KTC274" s="3"/>
      <c r="KTD274" s="3"/>
      <c r="KTE274" s="3"/>
      <c r="KTF274" s="3"/>
      <c r="KTG274" s="3"/>
      <c r="KTH274" s="3"/>
      <c r="KTI274" s="3"/>
      <c r="KTJ274" s="3"/>
      <c r="KTK274" s="3"/>
      <c r="KTL274" s="3"/>
      <c r="KTM274" s="3"/>
      <c r="KTN274" s="3"/>
      <c r="KTO274" s="3"/>
      <c r="KTP274" s="3"/>
      <c r="KTQ274" s="3"/>
      <c r="KTR274" s="3"/>
      <c r="KTS274" s="3"/>
      <c r="KTT274" s="3"/>
      <c r="KTU274" s="3"/>
      <c r="KTV274" s="3"/>
      <c r="KTW274" s="3"/>
      <c r="KTX274" s="3"/>
      <c r="KTY274" s="3"/>
      <c r="KTZ274" s="3"/>
      <c r="KUA274" s="3"/>
      <c r="KUB274" s="3"/>
      <c r="KUC274" s="3"/>
      <c r="KUD274" s="3"/>
      <c r="KUE274" s="3"/>
      <c r="KUF274" s="3"/>
      <c r="KUG274" s="3"/>
      <c r="KUH274" s="3"/>
      <c r="KUI274" s="3"/>
      <c r="KUJ274" s="3"/>
      <c r="KUK274" s="3"/>
      <c r="KUL274" s="3"/>
      <c r="KUM274" s="3"/>
      <c r="KUN274" s="3"/>
      <c r="KUO274" s="3"/>
      <c r="KUP274" s="3"/>
      <c r="KUQ274" s="3"/>
      <c r="KUR274" s="3"/>
      <c r="KUS274" s="3"/>
      <c r="KUT274" s="3"/>
      <c r="KUU274" s="3"/>
      <c r="KUV274" s="3"/>
      <c r="KUW274" s="3"/>
      <c r="KUX274" s="3"/>
      <c r="KUY274" s="3"/>
      <c r="KUZ274" s="3"/>
      <c r="KVA274" s="3"/>
      <c r="KVB274" s="3"/>
      <c r="KVC274" s="3"/>
      <c r="KVD274" s="3"/>
      <c r="KVE274" s="3"/>
      <c r="KVF274" s="3"/>
      <c r="KVG274" s="3"/>
      <c r="KVH274" s="3"/>
      <c r="KVI274" s="3"/>
      <c r="KVJ274" s="3"/>
      <c r="KVK274" s="3"/>
      <c r="KVL274" s="3"/>
      <c r="KVM274" s="3"/>
      <c r="KVN274" s="3"/>
      <c r="KVO274" s="3"/>
      <c r="KVP274" s="3"/>
      <c r="KVQ274" s="3"/>
      <c r="KVR274" s="3"/>
      <c r="KVS274" s="3"/>
      <c r="KVT274" s="3"/>
      <c r="KVU274" s="3"/>
      <c r="KVV274" s="3"/>
      <c r="KVW274" s="3"/>
      <c r="KVX274" s="3"/>
      <c r="KVY274" s="3"/>
      <c r="KVZ274" s="3"/>
      <c r="KWA274" s="3"/>
      <c r="KWB274" s="3"/>
      <c r="KWC274" s="3"/>
      <c r="KWD274" s="3"/>
      <c r="KWE274" s="3"/>
      <c r="KWF274" s="3"/>
      <c r="KWG274" s="3"/>
      <c r="KWH274" s="3"/>
      <c r="KWI274" s="3"/>
      <c r="KWJ274" s="3"/>
      <c r="KWK274" s="3"/>
      <c r="KWL274" s="3"/>
      <c r="KWM274" s="3"/>
      <c r="KWN274" s="3"/>
      <c r="KWO274" s="3"/>
      <c r="KWP274" s="3"/>
      <c r="KWQ274" s="3"/>
      <c r="KWR274" s="3"/>
      <c r="KWS274" s="3"/>
      <c r="KWT274" s="3"/>
      <c r="KWU274" s="3"/>
      <c r="KWV274" s="3"/>
      <c r="KWW274" s="3"/>
      <c r="KWX274" s="3"/>
      <c r="KWY274" s="3"/>
      <c r="KWZ274" s="3"/>
      <c r="KXA274" s="3"/>
      <c r="KXB274" s="3"/>
      <c r="KXC274" s="3"/>
      <c r="KXD274" s="3"/>
      <c r="KXE274" s="3"/>
      <c r="KXF274" s="3"/>
      <c r="KXG274" s="3"/>
      <c r="KXH274" s="3"/>
      <c r="KXI274" s="3"/>
      <c r="KXJ274" s="3"/>
      <c r="KXK274" s="3"/>
      <c r="KXL274" s="3"/>
      <c r="KXM274" s="3"/>
      <c r="KXN274" s="3"/>
      <c r="KXO274" s="3"/>
      <c r="KXP274" s="3"/>
      <c r="KXQ274" s="3"/>
      <c r="KXR274" s="3"/>
      <c r="KXS274" s="3"/>
      <c r="KXT274" s="3"/>
      <c r="KXU274" s="3"/>
      <c r="KXV274" s="3"/>
      <c r="KXW274" s="3"/>
      <c r="KXX274" s="3"/>
      <c r="KXY274" s="3"/>
      <c r="KXZ274" s="3"/>
      <c r="KYA274" s="3"/>
      <c r="KYB274" s="3"/>
      <c r="KYC274" s="3"/>
      <c r="KYD274" s="3"/>
      <c r="KYE274" s="3"/>
      <c r="KYF274" s="3"/>
      <c r="KYG274" s="3"/>
      <c r="KYH274" s="3"/>
      <c r="KYI274" s="3"/>
      <c r="KYJ274" s="3"/>
      <c r="KYK274" s="3"/>
      <c r="KYL274" s="3"/>
      <c r="KYM274" s="3"/>
      <c r="KYN274" s="3"/>
      <c r="KYO274" s="3"/>
      <c r="KYP274" s="3"/>
      <c r="KYQ274" s="3"/>
      <c r="KYR274" s="3"/>
      <c r="KYS274" s="3"/>
      <c r="KYT274" s="3"/>
      <c r="KYU274" s="3"/>
      <c r="KYV274" s="3"/>
      <c r="KYW274" s="3"/>
      <c r="KYX274" s="3"/>
      <c r="KYY274" s="3"/>
      <c r="KYZ274" s="3"/>
      <c r="KZA274" s="3"/>
      <c r="KZB274" s="3"/>
      <c r="KZC274" s="3"/>
      <c r="KZD274" s="3"/>
      <c r="KZE274" s="3"/>
      <c r="KZF274" s="3"/>
      <c r="KZG274" s="3"/>
      <c r="KZH274" s="3"/>
      <c r="KZI274" s="3"/>
      <c r="KZJ274" s="3"/>
      <c r="KZK274" s="3"/>
      <c r="KZL274" s="3"/>
      <c r="KZM274" s="3"/>
      <c r="KZN274" s="3"/>
      <c r="KZO274" s="3"/>
      <c r="KZP274" s="3"/>
      <c r="KZQ274" s="3"/>
      <c r="KZR274" s="3"/>
      <c r="KZS274" s="3"/>
      <c r="KZT274" s="3"/>
      <c r="KZU274" s="3"/>
      <c r="KZV274" s="3"/>
      <c r="KZW274" s="3"/>
      <c r="KZX274" s="3"/>
      <c r="KZY274" s="3"/>
      <c r="KZZ274" s="3"/>
      <c r="LAA274" s="3"/>
      <c r="LAB274" s="3"/>
      <c r="LAC274" s="3"/>
      <c r="LAD274" s="3"/>
      <c r="LAE274" s="3"/>
      <c r="LAF274" s="3"/>
      <c r="LAG274" s="3"/>
      <c r="LAH274" s="3"/>
      <c r="LAI274" s="3"/>
      <c r="LAJ274" s="3"/>
      <c r="LAK274" s="3"/>
      <c r="LAL274" s="3"/>
      <c r="LAM274" s="3"/>
      <c r="LAN274" s="3"/>
      <c r="LAO274" s="3"/>
      <c r="LAP274" s="3"/>
      <c r="LAQ274" s="3"/>
      <c r="LAR274" s="3"/>
      <c r="LAS274" s="3"/>
      <c r="LAT274" s="3"/>
      <c r="LAU274" s="3"/>
      <c r="LAV274" s="3"/>
      <c r="LAW274" s="3"/>
      <c r="LAX274" s="3"/>
      <c r="LAY274" s="3"/>
      <c r="LAZ274" s="3"/>
      <c r="LBA274" s="3"/>
      <c r="LBB274" s="3"/>
      <c r="LBC274" s="3"/>
      <c r="LBD274" s="3"/>
      <c r="LBE274" s="3"/>
      <c r="LBF274" s="3"/>
      <c r="LBG274" s="3"/>
      <c r="LBH274" s="3"/>
      <c r="LBI274" s="3"/>
      <c r="LBJ274" s="3"/>
      <c r="LBK274" s="3"/>
      <c r="LBL274" s="3"/>
      <c r="LBM274" s="3"/>
      <c r="LBN274" s="3"/>
      <c r="LBO274" s="3"/>
      <c r="LBP274" s="3"/>
      <c r="LBQ274" s="3"/>
      <c r="LBR274" s="3"/>
      <c r="LBS274" s="3"/>
      <c r="LBT274" s="3"/>
      <c r="LBU274" s="3"/>
      <c r="LBV274" s="3"/>
      <c r="LBW274" s="3"/>
      <c r="LBX274" s="3"/>
      <c r="LBY274" s="3"/>
      <c r="LBZ274" s="3"/>
      <c r="LCA274" s="3"/>
      <c r="LCB274" s="3"/>
      <c r="LCC274" s="3"/>
      <c r="LCD274" s="3"/>
      <c r="LCE274" s="3"/>
      <c r="LCF274" s="3"/>
      <c r="LCG274" s="3"/>
      <c r="LCH274" s="3"/>
      <c r="LCI274" s="3"/>
      <c r="LCJ274" s="3"/>
      <c r="LCK274" s="3"/>
      <c r="LCL274" s="3"/>
      <c r="LCM274" s="3"/>
      <c r="LCN274" s="3"/>
      <c r="LCO274" s="3"/>
      <c r="LCP274" s="3"/>
      <c r="LCQ274" s="3"/>
      <c r="LCR274" s="3"/>
      <c r="LCS274" s="3"/>
      <c r="LCT274" s="3"/>
      <c r="LCU274" s="3"/>
      <c r="LCV274" s="3"/>
      <c r="LCW274" s="3"/>
      <c r="LCX274" s="3"/>
      <c r="LCY274" s="3"/>
      <c r="LCZ274" s="3"/>
      <c r="LDA274" s="3"/>
      <c r="LDB274" s="3"/>
      <c r="LDC274" s="3"/>
      <c r="LDD274" s="3"/>
      <c r="LDE274" s="3"/>
      <c r="LDF274" s="3"/>
      <c r="LDG274" s="3"/>
      <c r="LDH274" s="3"/>
      <c r="LDI274" s="3"/>
      <c r="LDJ274" s="3"/>
      <c r="LDK274" s="3"/>
      <c r="LDL274" s="3"/>
      <c r="LDM274" s="3"/>
      <c r="LDN274" s="3"/>
      <c r="LDO274" s="3"/>
      <c r="LDP274" s="3"/>
      <c r="LDQ274" s="3"/>
      <c r="LDR274" s="3"/>
      <c r="LDS274" s="3"/>
      <c r="LDT274" s="3"/>
      <c r="LDU274" s="3"/>
      <c r="LDV274" s="3"/>
      <c r="LDW274" s="3"/>
      <c r="LDX274" s="3"/>
      <c r="LDY274" s="3"/>
      <c r="LDZ274" s="3"/>
      <c r="LEA274" s="3"/>
      <c r="LEB274" s="3"/>
      <c r="LEC274" s="3"/>
      <c r="LED274" s="3"/>
      <c r="LEE274" s="3"/>
      <c r="LEF274" s="3"/>
      <c r="LEG274" s="3"/>
      <c r="LEH274" s="3"/>
      <c r="LEI274" s="3"/>
      <c r="LEJ274" s="3"/>
      <c r="LEK274" s="3"/>
      <c r="LEL274" s="3"/>
      <c r="LEM274" s="3"/>
      <c r="LEN274" s="3"/>
      <c r="LEO274" s="3"/>
      <c r="LEP274" s="3"/>
      <c r="LEQ274" s="3"/>
      <c r="LER274" s="3"/>
      <c r="LES274" s="3"/>
      <c r="LET274" s="3"/>
      <c r="LEU274" s="3"/>
      <c r="LEV274" s="3"/>
      <c r="LEW274" s="3"/>
      <c r="LEX274" s="3"/>
      <c r="LEY274" s="3"/>
      <c r="LEZ274" s="3"/>
      <c r="LFA274" s="3"/>
      <c r="LFB274" s="3"/>
      <c r="LFC274" s="3"/>
      <c r="LFD274" s="3"/>
      <c r="LFE274" s="3"/>
      <c r="LFF274" s="3"/>
      <c r="LFG274" s="3"/>
      <c r="LFH274" s="3"/>
      <c r="LFI274" s="3"/>
      <c r="LFJ274" s="3"/>
      <c r="LFK274" s="3"/>
      <c r="LFL274" s="3"/>
      <c r="LFM274" s="3"/>
      <c r="LFN274" s="3"/>
      <c r="LFO274" s="3"/>
      <c r="LFP274" s="3"/>
      <c r="LFQ274" s="3"/>
      <c r="LFR274" s="3"/>
      <c r="LFS274" s="3"/>
      <c r="LFT274" s="3"/>
      <c r="LFU274" s="3"/>
      <c r="LFV274" s="3"/>
      <c r="LFW274" s="3"/>
      <c r="LFX274" s="3"/>
      <c r="LFY274" s="3"/>
      <c r="LFZ274" s="3"/>
      <c r="LGA274" s="3"/>
      <c r="LGB274" s="3"/>
      <c r="LGC274" s="3"/>
      <c r="LGD274" s="3"/>
      <c r="LGE274" s="3"/>
      <c r="LGF274" s="3"/>
      <c r="LGG274" s="3"/>
      <c r="LGH274" s="3"/>
      <c r="LGI274" s="3"/>
      <c r="LGJ274" s="3"/>
      <c r="LGK274" s="3"/>
      <c r="LGL274" s="3"/>
      <c r="LGM274" s="3"/>
      <c r="LGN274" s="3"/>
      <c r="LGO274" s="3"/>
      <c r="LGP274" s="3"/>
      <c r="LGQ274" s="3"/>
      <c r="LGR274" s="3"/>
      <c r="LGS274" s="3"/>
      <c r="LGT274" s="3"/>
      <c r="LGU274" s="3"/>
      <c r="LGV274" s="3"/>
      <c r="LGW274" s="3"/>
      <c r="LGX274" s="3"/>
      <c r="LGY274" s="3"/>
      <c r="LGZ274" s="3"/>
      <c r="LHA274" s="3"/>
      <c r="LHB274" s="3"/>
      <c r="LHC274" s="3"/>
      <c r="LHD274" s="3"/>
      <c r="LHE274" s="3"/>
      <c r="LHF274" s="3"/>
      <c r="LHG274" s="3"/>
      <c r="LHH274" s="3"/>
      <c r="LHI274" s="3"/>
      <c r="LHJ274" s="3"/>
      <c r="LHK274" s="3"/>
      <c r="LHL274" s="3"/>
      <c r="LHM274" s="3"/>
      <c r="LHN274" s="3"/>
      <c r="LHO274" s="3"/>
      <c r="LHP274" s="3"/>
      <c r="LHQ274" s="3"/>
      <c r="LHR274" s="3"/>
      <c r="LHS274" s="3"/>
      <c r="LHT274" s="3"/>
      <c r="LHU274" s="3"/>
      <c r="LHV274" s="3"/>
      <c r="LHW274" s="3"/>
      <c r="LHX274" s="3"/>
      <c r="LHY274" s="3"/>
      <c r="LHZ274" s="3"/>
      <c r="LIA274" s="3"/>
      <c r="LIB274" s="3"/>
      <c r="LIC274" s="3"/>
      <c r="LID274" s="3"/>
      <c r="LIE274" s="3"/>
      <c r="LIF274" s="3"/>
      <c r="LIG274" s="3"/>
      <c r="LIH274" s="3"/>
      <c r="LII274" s="3"/>
      <c r="LIJ274" s="3"/>
      <c r="LIK274" s="3"/>
      <c r="LIL274" s="3"/>
      <c r="LIM274" s="3"/>
      <c r="LIN274" s="3"/>
      <c r="LIO274" s="3"/>
      <c r="LIP274" s="3"/>
      <c r="LIQ274" s="3"/>
      <c r="LIR274" s="3"/>
      <c r="LIS274" s="3"/>
      <c r="LIT274" s="3"/>
      <c r="LIU274" s="3"/>
      <c r="LIV274" s="3"/>
      <c r="LIW274" s="3"/>
      <c r="LIX274" s="3"/>
      <c r="LIY274" s="3"/>
      <c r="LIZ274" s="3"/>
      <c r="LJA274" s="3"/>
      <c r="LJB274" s="3"/>
      <c r="LJC274" s="3"/>
      <c r="LJD274" s="3"/>
      <c r="LJE274" s="3"/>
      <c r="LJF274" s="3"/>
      <c r="LJG274" s="3"/>
      <c r="LJH274" s="3"/>
      <c r="LJI274" s="3"/>
      <c r="LJJ274" s="3"/>
      <c r="LJK274" s="3"/>
      <c r="LJL274" s="3"/>
      <c r="LJM274" s="3"/>
      <c r="LJN274" s="3"/>
      <c r="LJO274" s="3"/>
      <c r="LJP274" s="3"/>
      <c r="LJQ274" s="3"/>
      <c r="LJR274" s="3"/>
      <c r="LJS274" s="3"/>
      <c r="LJT274" s="3"/>
      <c r="LJU274" s="3"/>
      <c r="LJV274" s="3"/>
      <c r="LJW274" s="3"/>
      <c r="LJX274" s="3"/>
      <c r="LJY274" s="3"/>
      <c r="LJZ274" s="3"/>
      <c r="LKA274" s="3"/>
      <c r="LKB274" s="3"/>
      <c r="LKC274" s="3"/>
      <c r="LKD274" s="3"/>
      <c r="LKE274" s="3"/>
      <c r="LKF274" s="3"/>
      <c r="LKG274" s="3"/>
      <c r="LKH274" s="3"/>
      <c r="LKI274" s="3"/>
      <c r="LKJ274" s="3"/>
      <c r="LKK274" s="3"/>
      <c r="LKL274" s="3"/>
      <c r="LKM274" s="3"/>
      <c r="LKN274" s="3"/>
      <c r="LKO274" s="3"/>
      <c r="LKP274" s="3"/>
      <c r="LKQ274" s="3"/>
      <c r="LKR274" s="3"/>
      <c r="LKS274" s="3"/>
      <c r="LKT274" s="3"/>
      <c r="LKU274" s="3"/>
      <c r="LKV274" s="3"/>
      <c r="LKW274" s="3"/>
      <c r="LKX274" s="3"/>
      <c r="LKY274" s="3"/>
      <c r="LKZ274" s="3"/>
      <c r="LLA274" s="3"/>
      <c r="LLB274" s="3"/>
      <c r="LLC274" s="3"/>
      <c r="LLD274" s="3"/>
      <c r="LLE274" s="3"/>
      <c r="LLF274" s="3"/>
      <c r="LLG274" s="3"/>
      <c r="LLH274" s="3"/>
      <c r="LLI274" s="3"/>
      <c r="LLJ274" s="3"/>
      <c r="LLK274" s="3"/>
      <c r="LLL274" s="3"/>
      <c r="LLM274" s="3"/>
      <c r="LLN274" s="3"/>
      <c r="LLO274" s="3"/>
      <c r="LLP274" s="3"/>
      <c r="LLQ274" s="3"/>
      <c r="LLR274" s="3"/>
      <c r="LLS274" s="3"/>
      <c r="LLT274" s="3"/>
      <c r="LLU274" s="3"/>
      <c r="LLV274" s="3"/>
      <c r="LLW274" s="3"/>
      <c r="LLX274" s="3"/>
      <c r="LLY274" s="3"/>
      <c r="LLZ274" s="3"/>
      <c r="LMA274" s="3"/>
      <c r="LMB274" s="3"/>
      <c r="LMC274" s="3"/>
      <c r="LMD274" s="3"/>
      <c r="LME274" s="3"/>
      <c r="LMF274" s="3"/>
      <c r="LMG274" s="3"/>
      <c r="LMH274" s="3"/>
      <c r="LMI274" s="3"/>
      <c r="LMJ274" s="3"/>
      <c r="LMK274" s="3"/>
      <c r="LML274" s="3"/>
      <c r="LMM274" s="3"/>
      <c r="LMN274" s="3"/>
      <c r="LMO274" s="3"/>
      <c r="LMP274" s="3"/>
      <c r="LMQ274" s="3"/>
      <c r="LMR274" s="3"/>
      <c r="LMS274" s="3"/>
      <c r="LMT274" s="3"/>
      <c r="LMU274" s="3"/>
      <c r="LMV274" s="3"/>
      <c r="LMW274" s="3"/>
      <c r="LMX274" s="3"/>
      <c r="LMY274" s="3"/>
      <c r="LMZ274" s="3"/>
      <c r="LNA274" s="3"/>
      <c r="LNB274" s="3"/>
      <c r="LNC274" s="3"/>
      <c r="LND274" s="3"/>
      <c r="LNE274" s="3"/>
      <c r="LNF274" s="3"/>
      <c r="LNG274" s="3"/>
      <c r="LNH274" s="3"/>
      <c r="LNI274" s="3"/>
      <c r="LNJ274" s="3"/>
      <c r="LNK274" s="3"/>
      <c r="LNL274" s="3"/>
      <c r="LNM274" s="3"/>
      <c r="LNN274" s="3"/>
      <c r="LNO274" s="3"/>
      <c r="LNP274" s="3"/>
      <c r="LNQ274" s="3"/>
      <c r="LNR274" s="3"/>
      <c r="LNS274" s="3"/>
      <c r="LNT274" s="3"/>
      <c r="LNU274" s="3"/>
      <c r="LNV274" s="3"/>
      <c r="LNW274" s="3"/>
      <c r="LNX274" s="3"/>
      <c r="LNY274" s="3"/>
      <c r="LNZ274" s="3"/>
      <c r="LOA274" s="3"/>
      <c r="LOB274" s="3"/>
      <c r="LOC274" s="3"/>
      <c r="LOD274" s="3"/>
      <c r="LOE274" s="3"/>
      <c r="LOF274" s="3"/>
      <c r="LOG274" s="3"/>
      <c r="LOH274" s="3"/>
      <c r="LOI274" s="3"/>
      <c r="LOJ274" s="3"/>
      <c r="LOK274" s="3"/>
      <c r="LOL274" s="3"/>
      <c r="LOM274" s="3"/>
      <c r="LON274" s="3"/>
      <c r="LOO274" s="3"/>
      <c r="LOP274" s="3"/>
      <c r="LOQ274" s="3"/>
      <c r="LOR274" s="3"/>
      <c r="LOS274" s="3"/>
      <c r="LOT274" s="3"/>
      <c r="LOU274" s="3"/>
      <c r="LOV274" s="3"/>
      <c r="LOW274" s="3"/>
      <c r="LOX274" s="3"/>
      <c r="LOY274" s="3"/>
      <c r="LOZ274" s="3"/>
      <c r="LPA274" s="3"/>
      <c r="LPB274" s="3"/>
      <c r="LPC274" s="3"/>
      <c r="LPD274" s="3"/>
      <c r="LPE274" s="3"/>
      <c r="LPF274" s="3"/>
      <c r="LPG274" s="3"/>
      <c r="LPH274" s="3"/>
      <c r="LPI274" s="3"/>
      <c r="LPJ274" s="3"/>
      <c r="LPK274" s="3"/>
      <c r="LPL274" s="3"/>
      <c r="LPM274" s="3"/>
      <c r="LPN274" s="3"/>
      <c r="LPO274" s="3"/>
      <c r="LPP274" s="3"/>
      <c r="LPQ274" s="3"/>
      <c r="LPR274" s="3"/>
      <c r="LPS274" s="3"/>
      <c r="LPT274" s="3"/>
      <c r="LPU274" s="3"/>
      <c r="LPV274" s="3"/>
      <c r="LPW274" s="3"/>
      <c r="LPX274" s="3"/>
      <c r="LPY274" s="3"/>
      <c r="LPZ274" s="3"/>
      <c r="LQA274" s="3"/>
      <c r="LQB274" s="3"/>
      <c r="LQC274" s="3"/>
      <c r="LQD274" s="3"/>
      <c r="LQE274" s="3"/>
      <c r="LQF274" s="3"/>
      <c r="LQG274" s="3"/>
      <c r="LQH274" s="3"/>
      <c r="LQI274" s="3"/>
      <c r="LQJ274" s="3"/>
      <c r="LQK274" s="3"/>
      <c r="LQL274" s="3"/>
      <c r="LQM274" s="3"/>
      <c r="LQN274" s="3"/>
      <c r="LQO274" s="3"/>
      <c r="LQP274" s="3"/>
      <c r="LQQ274" s="3"/>
      <c r="LQR274" s="3"/>
      <c r="LQS274" s="3"/>
      <c r="LQT274" s="3"/>
      <c r="LQU274" s="3"/>
      <c r="LQV274" s="3"/>
      <c r="LQW274" s="3"/>
      <c r="LQX274" s="3"/>
      <c r="LQY274" s="3"/>
      <c r="LQZ274" s="3"/>
      <c r="LRA274" s="3"/>
      <c r="LRB274" s="3"/>
      <c r="LRC274" s="3"/>
      <c r="LRD274" s="3"/>
      <c r="LRE274" s="3"/>
      <c r="LRF274" s="3"/>
      <c r="LRG274" s="3"/>
      <c r="LRH274" s="3"/>
      <c r="LRI274" s="3"/>
      <c r="LRJ274" s="3"/>
      <c r="LRK274" s="3"/>
      <c r="LRL274" s="3"/>
      <c r="LRM274" s="3"/>
      <c r="LRN274" s="3"/>
      <c r="LRO274" s="3"/>
      <c r="LRP274" s="3"/>
      <c r="LRQ274" s="3"/>
      <c r="LRR274" s="3"/>
      <c r="LRS274" s="3"/>
      <c r="LRT274" s="3"/>
      <c r="LRU274" s="3"/>
      <c r="LRV274" s="3"/>
      <c r="LRW274" s="3"/>
      <c r="LRX274" s="3"/>
      <c r="LRY274" s="3"/>
      <c r="LRZ274" s="3"/>
      <c r="LSA274" s="3"/>
      <c r="LSB274" s="3"/>
      <c r="LSC274" s="3"/>
      <c r="LSD274" s="3"/>
      <c r="LSE274" s="3"/>
      <c r="LSF274" s="3"/>
      <c r="LSG274" s="3"/>
      <c r="LSH274" s="3"/>
      <c r="LSI274" s="3"/>
      <c r="LSJ274" s="3"/>
      <c r="LSK274" s="3"/>
      <c r="LSL274" s="3"/>
      <c r="LSM274" s="3"/>
      <c r="LSN274" s="3"/>
      <c r="LSO274" s="3"/>
      <c r="LSP274" s="3"/>
      <c r="LSQ274" s="3"/>
      <c r="LSR274" s="3"/>
      <c r="LSS274" s="3"/>
      <c r="LST274" s="3"/>
      <c r="LSU274" s="3"/>
      <c r="LSV274" s="3"/>
      <c r="LSW274" s="3"/>
      <c r="LSX274" s="3"/>
      <c r="LSY274" s="3"/>
      <c r="LSZ274" s="3"/>
      <c r="LTA274" s="3"/>
      <c r="LTB274" s="3"/>
      <c r="LTC274" s="3"/>
      <c r="LTD274" s="3"/>
      <c r="LTE274" s="3"/>
      <c r="LTF274" s="3"/>
      <c r="LTG274" s="3"/>
      <c r="LTH274" s="3"/>
      <c r="LTI274" s="3"/>
      <c r="LTJ274" s="3"/>
      <c r="LTK274" s="3"/>
      <c r="LTL274" s="3"/>
      <c r="LTM274" s="3"/>
      <c r="LTN274" s="3"/>
      <c r="LTO274" s="3"/>
      <c r="LTP274" s="3"/>
      <c r="LTQ274" s="3"/>
      <c r="LTR274" s="3"/>
      <c r="LTS274" s="3"/>
      <c r="LTT274" s="3"/>
      <c r="LTU274" s="3"/>
      <c r="LTV274" s="3"/>
      <c r="LTW274" s="3"/>
      <c r="LTX274" s="3"/>
      <c r="LTY274" s="3"/>
      <c r="LTZ274" s="3"/>
      <c r="LUA274" s="3"/>
      <c r="LUB274" s="3"/>
      <c r="LUC274" s="3"/>
      <c r="LUD274" s="3"/>
      <c r="LUE274" s="3"/>
      <c r="LUF274" s="3"/>
      <c r="LUG274" s="3"/>
      <c r="LUH274" s="3"/>
      <c r="LUI274" s="3"/>
      <c r="LUJ274" s="3"/>
      <c r="LUK274" s="3"/>
      <c r="LUL274" s="3"/>
      <c r="LUM274" s="3"/>
      <c r="LUN274" s="3"/>
      <c r="LUO274" s="3"/>
      <c r="LUP274" s="3"/>
      <c r="LUQ274" s="3"/>
      <c r="LUR274" s="3"/>
      <c r="LUS274" s="3"/>
      <c r="LUT274" s="3"/>
      <c r="LUU274" s="3"/>
      <c r="LUV274" s="3"/>
      <c r="LUW274" s="3"/>
      <c r="LUX274" s="3"/>
      <c r="LUY274" s="3"/>
      <c r="LUZ274" s="3"/>
      <c r="LVA274" s="3"/>
      <c r="LVB274" s="3"/>
      <c r="LVC274" s="3"/>
      <c r="LVD274" s="3"/>
      <c r="LVE274" s="3"/>
      <c r="LVF274" s="3"/>
      <c r="LVG274" s="3"/>
      <c r="LVH274" s="3"/>
      <c r="LVI274" s="3"/>
      <c r="LVJ274" s="3"/>
      <c r="LVK274" s="3"/>
      <c r="LVL274" s="3"/>
      <c r="LVM274" s="3"/>
      <c r="LVN274" s="3"/>
      <c r="LVO274" s="3"/>
      <c r="LVP274" s="3"/>
      <c r="LVQ274" s="3"/>
      <c r="LVR274" s="3"/>
      <c r="LVS274" s="3"/>
      <c r="LVT274" s="3"/>
      <c r="LVU274" s="3"/>
      <c r="LVV274" s="3"/>
      <c r="LVW274" s="3"/>
      <c r="LVX274" s="3"/>
      <c r="LVY274" s="3"/>
      <c r="LVZ274" s="3"/>
      <c r="LWA274" s="3"/>
      <c r="LWB274" s="3"/>
      <c r="LWC274" s="3"/>
      <c r="LWD274" s="3"/>
      <c r="LWE274" s="3"/>
      <c r="LWF274" s="3"/>
      <c r="LWG274" s="3"/>
      <c r="LWH274" s="3"/>
      <c r="LWI274" s="3"/>
      <c r="LWJ274" s="3"/>
      <c r="LWK274" s="3"/>
      <c r="LWL274" s="3"/>
      <c r="LWM274" s="3"/>
      <c r="LWN274" s="3"/>
      <c r="LWO274" s="3"/>
      <c r="LWP274" s="3"/>
      <c r="LWQ274" s="3"/>
      <c r="LWR274" s="3"/>
      <c r="LWS274" s="3"/>
      <c r="LWT274" s="3"/>
      <c r="LWU274" s="3"/>
      <c r="LWV274" s="3"/>
      <c r="LWW274" s="3"/>
      <c r="LWX274" s="3"/>
      <c r="LWY274" s="3"/>
      <c r="LWZ274" s="3"/>
      <c r="LXA274" s="3"/>
      <c r="LXB274" s="3"/>
      <c r="LXC274" s="3"/>
      <c r="LXD274" s="3"/>
      <c r="LXE274" s="3"/>
      <c r="LXF274" s="3"/>
      <c r="LXG274" s="3"/>
      <c r="LXH274" s="3"/>
      <c r="LXI274" s="3"/>
      <c r="LXJ274" s="3"/>
      <c r="LXK274" s="3"/>
      <c r="LXL274" s="3"/>
      <c r="LXM274" s="3"/>
      <c r="LXN274" s="3"/>
      <c r="LXO274" s="3"/>
      <c r="LXP274" s="3"/>
      <c r="LXQ274" s="3"/>
      <c r="LXR274" s="3"/>
      <c r="LXS274" s="3"/>
      <c r="LXT274" s="3"/>
      <c r="LXU274" s="3"/>
      <c r="LXV274" s="3"/>
      <c r="LXW274" s="3"/>
      <c r="LXX274" s="3"/>
      <c r="LXY274" s="3"/>
      <c r="LXZ274" s="3"/>
      <c r="LYA274" s="3"/>
      <c r="LYB274" s="3"/>
      <c r="LYC274" s="3"/>
      <c r="LYD274" s="3"/>
      <c r="LYE274" s="3"/>
      <c r="LYF274" s="3"/>
      <c r="LYG274" s="3"/>
      <c r="LYH274" s="3"/>
      <c r="LYI274" s="3"/>
      <c r="LYJ274" s="3"/>
      <c r="LYK274" s="3"/>
      <c r="LYL274" s="3"/>
      <c r="LYM274" s="3"/>
      <c r="LYN274" s="3"/>
      <c r="LYO274" s="3"/>
      <c r="LYP274" s="3"/>
      <c r="LYQ274" s="3"/>
      <c r="LYR274" s="3"/>
      <c r="LYS274" s="3"/>
      <c r="LYT274" s="3"/>
      <c r="LYU274" s="3"/>
      <c r="LYV274" s="3"/>
      <c r="LYW274" s="3"/>
      <c r="LYX274" s="3"/>
      <c r="LYY274" s="3"/>
      <c r="LYZ274" s="3"/>
      <c r="LZA274" s="3"/>
      <c r="LZB274" s="3"/>
      <c r="LZC274" s="3"/>
      <c r="LZD274" s="3"/>
      <c r="LZE274" s="3"/>
      <c r="LZF274" s="3"/>
      <c r="LZG274" s="3"/>
      <c r="LZH274" s="3"/>
      <c r="LZI274" s="3"/>
      <c r="LZJ274" s="3"/>
      <c r="LZK274" s="3"/>
      <c r="LZL274" s="3"/>
      <c r="LZM274" s="3"/>
      <c r="LZN274" s="3"/>
      <c r="LZO274" s="3"/>
      <c r="LZP274" s="3"/>
      <c r="LZQ274" s="3"/>
      <c r="LZR274" s="3"/>
      <c r="LZS274" s="3"/>
      <c r="LZT274" s="3"/>
      <c r="LZU274" s="3"/>
      <c r="LZV274" s="3"/>
      <c r="LZW274" s="3"/>
      <c r="LZX274" s="3"/>
      <c r="LZY274" s="3"/>
      <c r="LZZ274" s="3"/>
      <c r="MAA274" s="3"/>
      <c r="MAB274" s="3"/>
      <c r="MAC274" s="3"/>
      <c r="MAD274" s="3"/>
      <c r="MAE274" s="3"/>
      <c r="MAF274" s="3"/>
      <c r="MAG274" s="3"/>
      <c r="MAH274" s="3"/>
      <c r="MAI274" s="3"/>
      <c r="MAJ274" s="3"/>
      <c r="MAK274" s="3"/>
      <c r="MAL274" s="3"/>
      <c r="MAM274" s="3"/>
      <c r="MAN274" s="3"/>
      <c r="MAO274" s="3"/>
      <c r="MAP274" s="3"/>
      <c r="MAQ274" s="3"/>
      <c r="MAR274" s="3"/>
      <c r="MAS274" s="3"/>
      <c r="MAT274" s="3"/>
      <c r="MAU274" s="3"/>
      <c r="MAV274" s="3"/>
      <c r="MAW274" s="3"/>
      <c r="MAX274" s="3"/>
      <c r="MAY274" s="3"/>
      <c r="MAZ274" s="3"/>
      <c r="MBA274" s="3"/>
      <c r="MBB274" s="3"/>
      <c r="MBC274" s="3"/>
      <c r="MBD274" s="3"/>
      <c r="MBE274" s="3"/>
      <c r="MBF274" s="3"/>
      <c r="MBG274" s="3"/>
      <c r="MBH274" s="3"/>
      <c r="MBI274" s="3"/>
      <c r="MBJ274" s="3"/>
      <c r="MBK274" s="3"/>
      <c r="MBL274" s="3"/>
      <c r="MBM274" s="3"/>
      <c r="MBN274" s="3"/>
      <c r="MBO274" s="3"/>
      <c r="MBP274" s="3"/>
      <c r="MBQ274" s="3"/>
      <c r="MBR274" s="3"/>
      <c r="MBS274" s="3"/>
      <c r="MBT274" s="3"/>
      <c r="MBU274" s="3"/>
      <c r="MBV274" s="3"/>
      <c r="MBW274" s="3"/>
      <c r="MBX274" s="3"/>
      <c r="MBY274" s="3"/>
      <c r="MBZ274" s="3"/>
      <c r="MCA274" s="3"/>
      <c r="MCB274" s="3"/>
      <c r="MCC274" s="3"/>
      <c r="MCD274" s="3"/>
      <c r="MCE274" s="3"/>
      <c r="MCF274" s="3"/>
      <c r="MCG274" s="3"/>
      <c r="MCH274" s="3"/>
      <c r="MCI274" s="3"/>
      <c r="MCJ274" s="3"/>
      <c r="MCK274" s="3"/>
      <c r="MCL274" s="3"/>
      <c r="MCM274" s="3"/>
      <c r="MCN274" s="3"/>
      <c r="MCO274" s="3"/>
      <c r="MCP274" s="3"/>
      <c r="MCQ274" s="3"/>
      <c r="MCR274" s="3"/>
      <c r="MCS274" s="3"/>
      <c r="MCT274" s="3"/>
      <c r="MCU274" s="3"/>
      <c r="MCV274" s="3"/>
      <c r="MCW274" s="3"/>
      <c r="MCX274" s="3"/>
      <c r="MCY274" s="3"/>
      <c r="MCZ274" s="3"/>
      <c r="MDA274" s="3"/>
      <c r="MDB274" s="3"/>
      <c r="MDC274" s="3"/>
      <c r="MDD274" s="3"/>
      <c r="MDE274" s="3"/>
      <c r="MDF274" s="3"/>
      <c r="MDG274" s="3"/>
      <c r="MDH274" s="3"/>
      <c r="MDI274" s="3"/>
      <c r="MDJ274" s="3"/>
      <c r="MDK274" s="3"/>
      <c r="MDL274" s="3"/>
      <c r="MDM274" s="3"/>
      <c r="MDN274" s="3"/>
      <c r="MDO274" s="3"/>
      <c r="MDP274" s="3"/>
      <c r="MDQ274" s="3"/>
      <c r="MDR274" s="3"/>
      <c r="MDS274" s="3"/>
      <c r="MDT274" s="3"/>
      <c r="MDU274" s="3"/>
      <c r="MDV274" s="3"/>
      <c r="MDW274" s="3"/>
      <c r="MDX274" s="3"/>
      <c r="MDY274" s="3"/>
      <c r="MDZ274" s="3"/>
      <c r="MEA274" s="3"/>
      <c r="MEB274" s="3"/>
      <c r="MEC274" s="3"/>
      <c r="MED274" s="3"/>
      <c r="MEE274" s="3"/>
      <c r="MEF274" s="3"/>
      <c r="MEG274" s="3"/>
      <c r="MEH274" s="3"/>
      <c r="MEI274" s="3"/>
      <c r="MEJ274" s="3"/>
      <c r="MEK274" s="3"/>
      <c r="MEL274" s="3"/>
      <c r="MEM274" s="3"/>
      <c r="MEN274" s="3"/>
      <c r="MEO274" s="3"/>
      <c r="MEP274" s="3"/>
      <c r="MEQ274" s="3"/>
      <c r="MER274" s="3"/>
      <c r="MES274" s="3"/>
      <c r="MET274" s="3"/>
      <c r="MEU274" s="3"/>
      <c r="MEV274" s="3"/>
      <c r="MEW274" s="3"/>
      <c r="MEX274" s="3"/>
      <c r="MEY274" s="3"/>
      <c r="MEZ274" s="3"/>
      <c r="MFA274" s="3"/>
      <c r="MFB274" s="3"/>
      <c r="MFC274" s="3"/>
      <c r="MFD274" s="3"/>
      <c r="MFE274" s="3"/>
      <c r="MFF274" s="3"/>
      <c r="MFG274" s="3"/>
      <c r="MFH274" s="3"/>
      <c r="MFI274" s="3"/>
      <c r="MFJ274" s="3"/>
      <c r="MFK274" s="3"/>
      <c r="MFL274" s="3"/>
      <c r="MFM274" s="3"/>
      <c r="MFN274" s="3"/>
      <c r="MFO274" s="3"/>
      <c r="MFP274" s="3"/>
      <c r="MFQ274" s="3"/>
      <c r="MFR274" s="3"/>
      <c r="MFS274" s="3"/>
      <c r="MFT274" s="3"/>
      <c r="MFU274" s="3"/>
      <c r="MFV274" s="3"/>
      <c r="MFW274" s="3"/>
      <c r="MFX274" s="3"/>
      <c r="MFY274" s="3"/>
      <c r="MFZ274" s="3"/>
      <c r="MGA274" s="3"/>
      <c r="MGB274" s="3"/>
      <c r="MGC274" s="3"/>
      <c r="MGD274" s="3"/>
      <c r="MGE274" s="3"/>
      <c r="MGF274" s="3"/>
      <c r="MGG274" s="3"/>
      <c r="MGH274" s="3"/>
      <c r="MGI274" s="3"/>
      <c r="MGJ274" s="3"/>
      <c r="MGK274" s="3"/>
      <c r="MGL274" s="3"/>
      <c r="MGM274" s="3"/>
      <c r="MGN274" s="3"/>
      <c r="MGO274" s="3"/>
      <c r="MGP274" s="3"/>
      <c r="MGQ274" s="3"/>
      <c r="MGR274" s="3"/>
      <c r="MGS274" s="3"/>
      <c r="MGT274" s="3"/>
      <c r="MGU274" s="3"/>
      <c r="MGV274" s="3"/>
      <c r="MGW274" s="3"/>
      <c r="MGX274" s="3"/>
      <c r="MGY274" s="3"/>
      <c r="MGZ274" s="3"/>
      <c r="MHA274" s="3"/>
      <c r="MHB274" s="3"/>
      <c r="MHC274" s="3"/>
      <c r="MHD274" s="3"/>
      <c r="MHE274" s="3"/>
      <c r="MHF274" s="3"/>
      <c r="MHG274" s="3"/>
      <c r="MHH274" s="3"/>
      <c r="MHI274" s="3"/>
      <c r="MHJ274" s="3"/>
      <c r="MHK274" s="3"/>
      <c r="MHL274" s="3"/>
      <c r="MHM274" s="3"/>
      <c r="MHN274" s="3"/>
      <c r="MHO274" s="3"/>
      <c r="MHP274" s="3"/>
      <c r="MHQ274" s="3"/>
      <c r="MHR274" s="3"/>
      <c r="MHS274" s="3"/>
      <c r="MHT274" s="3"/>
      <c r="MHU274" s="3"/>
      <c r="MHV274" s="3"/>
      <c r="MHW274" s="3"/>
      <c r="MHX274" s="3"/>
      <c r="MHY274" s="3"/>
      <c r="MHZ274" s="3"/>
      <c r="MIA274" s="3"/>
      <c r="MIB274" s="3"/>
      <c r="MIC274" s="3"/>
      <c r="MID274" s="3"/>
      <c r="MIE274" s="3"/>
      <c r="MIF274" s="3"/>
      <c r="MIG274" s="3"/>
      <c r="MIH274" s="3"/>
      <c r="MII274" s="3"/>
      <c r="MIJ274" s="3"/>
      <c r="MIK274" s="3"/>
      <c r="MIL274" s="3"/>
      <c r="MIM274" s="3"/>
      <c r="MIN274" s="3"/>
      <c r="MIO274" s="3"/>
      <c r="MIP274" s="3"/>
      <c r="MIQ274" s="3"/>
      <c r="MIR274" s="3"/>
      <c r="MIS274" s="3"/>
      <c r="MIT274" s="3"/>
      <c r="MIU274" s="3"/>
      <c r="MIV274" s="3"/>
      <c r="MIW274" s="3"/>
      <c r="MIX274" s="3"/>
      <c r="MIY274" s="3"/>
      <c r="MIZ274" s="3"/>
      <c r="MJA274" s="3"/>
      <c r="MJB274" s="3"/>
      <c r="MJC274" s="3"/>
      <c r="MJD274" s="3"/>
      <c r="MJE274" s="3"/>
      <c r="MJF274" s="3"/>
      <c r="MJG274" s="3"/>
      <c r="MJH274" s="3"/>
      <c r="MJI274" s="3"/>
      <c r="MJJ274" s="3"/>
      <c r="MJK274" s="3"/>
      <c r="MJL274" s="3"/>
      <c r="MJM274" s="3"/>
      <c r="MJN274" s="3"/>
      <c r="MJO274" s="3"/>
      <c r="MJP274" s="3"/>
      <c r="MJQ274" s="3"/>
      <c r="MJR274" s="3"/>
      <c r="MJS274" s="3"/>
      <c r="MJT274" s="3"/>
      <c r="MJU274" s="3"/>
      <c r="MJV274" s="3"/>
      <c r="MJW274" s="3"/>
      <c r="MJX274" s="3"/>
      <c r="MJY274" s="3"/>
      <c r="MJZ274" s="3"/>
      <c r="MKA274" s="3"/>
      <c r="MKB274" s="3"/>
      <c r="MKC274" s="3"/>
      <c r="MKD274" s="3"/>
      <c r="MKE274" s="3"/>
      <c r="MKF274" s="3"/>
      <c r="MKG274" s="3"/>
      <c r="MKH274" s="3"/>
      <c r="MKI274" s="3"/>
      <c r="MKJ274" s="3"/>
      <c r="MKK274" s="3"/>
      <c r="MKL274" s="3"/>
      <c r="MKM274" s="3"/>
      <c r="MKN274" s="3"/>
      <c r="MKO274" s="3"/>
      <c r="MKP274" s="3"/>
      <c r="MKQ274" s="3"/>
      <c r="MKR274" s="3"/>
      <c r="MKS274" s="3"/>
      <c r="MKT274" s="3"/>
      <c r="MKU274" s="3"/>
      <c r="MKV274" s="3"/>
      <c r="MKW274" s="3"/>
      <c r="MKX274" s="3"/>
      <c r="MKY274" s="3"/>
      <c r="MKZ274" s="3"/>
      <c r="MLA274" s="3"/>
      <c r="MLB274" s="3"/>
      <c r="MLC274" s="3"/>
      <c r="MLD274" s="3"/>
      <c r="MLE274" s="3"/>
      <c r="MLF274" s="3"/>
      <c r="MLG274" s="3"/>
      <c r="MLH274" s="3"/>
      <c r="MLI274" s="3"/>
      <c r="MLJ274" s="3"/>
      <c r="MLK274" s="3"/>
      <c r="MLL274" s="3"/>
      <c r="MLM274" s="3"/>
      <c r="MLN274" s="3"/>
      <c r="MLO274" s="3"/>
      <c r="MLP274" s="3"/>
      <c r="MLQ274" s="3"/>
      <c r="MLR274" s="3"/>
      <c r="MLS274" s="3"/>
      <c r="MLT274" s="3"/>
      <c r="MLU274" s="3"/>
      <c r="MLV274" s="3"/>
      <c r="MLW274" s="3"/>
      <c r="MLX274" s="3"/>
      <c r="MLY274" s="3"/>
      <c r="MLZ274" s="3"/>
      <c r="MMA274" s="3"/>
      <c r="MMB274" s="3"/>
      <c r="MMC274" s="3"/>
      <c r="MMD274" s="3"/>
      <c r="MME274" s="3"/>
      <c r="MMF274" s="3"/>
      <c r="MMG274" s="3"/>
      <c r="MMH274" s="3"/>
      <c r="MMI274" s="3"/>
      <c r="MMJ274" s="3"/>
      <c r="MMK274" s="3"/>
      <c r="MML274" s="3"/>
      <c r="MMM274" s="3"/>
      <c r="MMN274" s="3"/>
      <c r="MMO274" s="3"/>
      <c r="MMP274" s="3"/>
      <c r="MMQ274" s="3"/>
      <c r="MMR274" s="3"/>
      <c r="MMS274" s="3"/>
      <c r="MMT274" s="3"/>
      <c r="MMU274" s="3"/>
      <c r="MMV274" s="3"/>
      <c r="MMW274" s="3"/>
      <c r="MMX274" s="3"/>
      <c r="MMY274" s="3"/>
      <c r="MMZ274" s="3"/>
      <c r="MNA274" s="3"/>
      <c r="MNB274" s="3"/>
      <c r="MNC274" s="3"/>
      <c r="MND274" s="3"/>
      <c r="MNE274" s="3"/>
      <c r="MNF274" s="3"/>
      <c r="MNG274" s="3"/>
      <c r="MNH274" s="3"/>
      <c r="MNI274" s="3"/>
      <c r="MNJ274" s="3"/>
      <c r="MNK274" s="3"/>
      <c r="MNL274" s="3"/>
      <c r="MNM274" s="3"/>
      <c r="MNN274" s="3"/>
      <c r="MNO274" s="3"/>
      <c r="MNP274" s="3"/>
      <c r="MNQ274" s="3"/>
      <c r="MNR274" s="3"/>
      <c r="MNS274" s="3"/>
      <c r="MNT274" s="3"/>
      <c r="MNU274" s="3"/>
      <c r="MNV274" s="3"/>
      <c r="MNW274" s="3"/>
      <c r="MNX274" s="3"/>
      <c r="MNY274" s="3"/>
      <c r="MNZ274" s="3"/>
      <c r="MOA274" s="3"/>
      <c r="MOB274" s="3"/>
      <c r="MOC274" s="3"/>
      <c r="MOD274" s="3"/>
      <c r="MOE274" s="3"/>
      <c r="MOF274" s="3"/>
      <c r="MOG274" s="3"/>
      <c r="MOH274" s="3"/>
      <c r="MOI274" s="3"/>
      <c r="MOJ274" s="3"/>
      <c r="MOK274" s="3"/>
      <c r="MOL274" s="3"/>
      <c r="MOM274" s="3"/>
      <c r="MON274" s="3"/>
      <c r="MOO274" s="3"/>
      <c r="MOP274" s="3"/>
      <c r="MOQ274" s="3"/>
      <c r="MOR274" s="3"/>
      <c r="MOS274" s="3"/>
      <c r="MOT274" s="3"/>
      <c r="MOU274" s="3"/>
      <c r="MOV274" s="3"/>
      <c r="MOW274" s="3"/>
      <c r="MOX274" s="3"/>
      <c r="MOY274" s="3"/>
      <c r="MOZ274" s="3"/>
      <c r="MPA274" s="3"/>
      <c r="MPB274" s="3"/>
      <c r="MPC274" s="3"/>
      <c r="MPD274" s="3"/>
      <c r="MPE274" s="3"/>
      <c r="MPF274" s="3"/>
      <c r="MPG274" s="3"/>
      <c r="MPH274" s="3"/>
      <c r="MPI274" s="3"/>
      <c r="MPJ274" s="3"/>
      <c r="MPK274" s="3"/>
      <c r="MPL274" s="3"/>
      <c r="MPM274" s="3"/>
      <c r="MPN274" s="3"/>
      <c r="MPO274" s="3"/>
      <c r="MPP274" s="3"/>
      <c r="MPQ274" s="3"/>
      <c r="MPR274" s="3"/>
      <c r="MPS274" s="3"/>
      <c r="MPT274" s="3"/>
      <c r="MPU274" s="3"/>
      <c r="MPV274" s="3"/>
      <c r="MPW274" s="3"/>
      <c r="MPX274" s="3"/>
      <c r="MPY274" s="3"/>
      <c r="MPZ274" s="3"/>
      <c r="MQA274" s="3"/>
      <c r="MQB274" s="3"/>
      <c r="MQC274" s="3"/>
      <c r="MQD274" s="3"/>
      <c r="MQE274" s="3"/>
      <c r="MQF274" s="3"/>
      <c r="MQG274" s="3"/>
      <c r="MQH274" s="3"/>
      <c r="MQI274" s="3"/>
      <c r="MQJ274" s="3"/>
      <c r="MQK274" s="3"/>
      <c r="MQL274" s="3"/>
      <c r="MQM274" s="3"/>
      <c r="MQN274" s="3"/>
      <c r="MQO274" s="3"/>
      <c r="MQP274" s="3"/>
      <c r="MQQ274" s="3"/>
      <c r="MQR274" s="3"/>
      <c r="MQS274" s="3"/>
      <c r="MQT274" s="3"/>
      <c r="MQU274" s="3"/>
      <c r="MQV274" s="3"/>
      <c r="MQW274" s="3"/>
      <c r="MQX274" s="3"/>
      <c r="MQY274" s="3"/>
      <c r="MQZ274" s="3"/>
      <c r="MRA274" s="3"/>
      <c r="MRB274" s="3"/>
      <c r="MRC274" s="3"/>
      <c r="MRD274" s="3"/>
      <c r="MRE274" s="3"/>
      <c r="MRF274" s="3"/>
      <c r="MRG274" s="3"/>
      <c r="MRH274" s="3"/>
      <c r="MRI274" s="3"/>
      <c r="MRJ274" s="3"/>
      <c r="MRK274" s="3"/>
      <c r="MRL274" s="3"/>
      <c r="MRM274" s="3"/>
      <c r="MRN274" s="3"/>
      <c r="MRO274" s="3"/>
      <c r="MRP274" s="3"/>
      <c r="MRQ274" s="3"/>
      <c r="MRR274" s="3"/>
      <c r="MRS274" s="3"/>
      <c r="MRT274" s="3"/>
      <c r="MRU274" s="3"/>
      <c r="MRV274" s="3"/>
      <c r="MRW274" s="3"/>
      <c r="MRX274" s="3"/>
      <c r="MRY274" s="3"/>
      <c r="MRZ274" s="3"/>
      <c r="MSA274" s="3"/>
      <c r="MSB274" s="3"/>
      <c r="MSC274" s="3"/>
      <c r="MSD274" s="3"/>
      <c r="MSE274" s="3"/>
      <c r="MSF274" s="3"/>
      <c r="MSG274" s="3"/>
      <c r="MSH274" s="3"/>
      <c r="MSI274" s="3"/>
      <c r="MSJ274" s="3"/>
      <c r="MSK274" s="3"/>
      <c r="MSL274" s="3"/>
      <c r="MSM274" s="3"/>
      <c r="MSN274" s="3"/>
      <c r="MSO274" s="3"/>
      <c r="MSP274" s="3"/>
      <c r="MSQ274" s="3"/>
      <c r="MSR274" s="3"/>
      <c r="MSS274" s="3"/>
      <c r="MST274" s="3"/>
      <c r="MSU274" s="3"/>
      <c r="MSV274" s="3"/>
      <c r="MSW274" s="3"/>
      <c r="MSX274" s="3"/>
      <c r="MSY274" s="3"/>
      <c r="MSZ274" s="3"/>
      <c r="MTA274" s="3"/>
      <c r="MTB274" s="3"/>
      <c r="MTC274" s="3"/>
      <c r="MTD274" s="3"/>
      <c r="MTE274" s="3"/>
      <c r="MTF274" s="3"/>
      <c r="MTG274" s="3"/>
      <c r="MTH274" s="3"/>
      <c r="MTI274" s="3"/>
      <c r="MTJ274" s="3"/>
      <c r="MTK274" s="3"/>
      <c r="MTL274" s="3"/>
      <c r="MTM274" s="3"/>
      <c r="MTN274" s="3"/>
      <c r="MTO274" s="3"/>
      <c r="MTP274" s="3"/>
      <c r="MTQ274" s="3"/>
      <c r="MTR274" s="3"/>
      <c r="MTS274" s="3"/>
      <c r="MTT274" s="3"/>
      <c r="MTU274" s="3"/>
      <c r="MTV274" s="3"/>
      <c r="MTW274" s="3"/>
      <c r="MTX274" s="3"/>
      <c r="MTY274" s="3"/>
      <c r="MTZ274" s="3"/>
      <c r="MUA274" s="3"/>
      <c r="MUB274" s="3"/>
      <c r="MUC274" s="3"/>
      <c r="MUD274" s="3"/>
      <c r="MUE274" s="3"/>
      <c r="MUF274" s="3"/>
      <c r="MUG274" s="3"/>
      <c r="MUH274" s="3"/>
      <c r="MUI274" s="3"/>
      <c r="MUJ274" s="3"/>
      <c r="MUK274" s="3"/>
      <c r="MUL274" s="3"/>
      <c r="MUM274" s="3"/>
      <c r="MUN274" s="3"/>
      <c r="MUO274" s="3"/>
      <c r="MUP274" s="3"/>
      <c r="MUQ274" s="3"/>
      <c r="MUR274" s="3"/>
      <c r="MUS274" s="3"/>
      <c r="MUT274" s="3"/>
      <c r="MUU274" s="3"/>
      <c r="MUV274" s="3"/>
      <c r="MUW274" s="3"/>
      <c r="MUX274" s="3"/>
      <c r="MUY274" s="3"/>
      <c r="MUZ274" s="3"/>
      <c r="MVA274" s="3"/>
      <c r="MVB274" s="3"/>
      <c r="MVC274" s="3"/>
      <c r="MVD274" s="3"/>
      <c r="MVE274" s="3"/>
      <c r="MVF274" s="3"/>
      <c r="MVG274" s="3"/>
      <c r="MVH274" s="3"/>
      <c r="MVI274" s="3"/>
      <c r="MVJ274" s="3"/>
      <c r="MVK274" s="3"/>
      <c r="MVL274" s="3"/>
      <c r="MVM274" s="3"/>
      <c r="MVN274" s="3"/>
      <c r="MVO274" s="3"/>
      <c r="MVP274" s="3"/>
      <c r="MVQ274" s="3"/>
      <c r="MVR274" s="3"/>
      <c r="MVS274" s="3"/>
      <c r="MVT274" s="3"/>
      <c r="MVU274" s="3"/>
      <c r="MVV274" s="3"/>
      <c r="MVW274" s="3"/>
      <c r="MVX274" s="3"/>
      <c r="MVY274" s="3"/>
      <c r="MVZ274" s="3"/>
      <c r="MWA274" s="3"/>
      <c r="MWB274" s="3"/>
      <c r="MWC274" s="3"/>
      <c r="MWD274" s="3"/>
      <c r="MWE274" s="3"/>
      <c r="MWF274" s="3"/>
      <c r="MWG274" s="3"/>
      <c r="MWH274" s="3"/>
      <c r="MWI274" s="3"/>
      <c r="MWJ274" s="3"/>
      <c r="MWK274" s="3"/>
      <c r="MWL274" s="3"/>
      <c r="MWM274" s="3"/>
      <c r="MWN274" s="3"/>
      <c r="MWO274" s="3"/>
      <c r="MWP274" s="3"/>
      <c r="MWQ274" s="3"/>
      <c r="MWR274" s="3"/>
      <c r="MWS274" s="3"/>
      <c r="MWT274" s="3"/>
      <c r="MWU274" s="3"/>
      <c r="MWV274" s="3"/>
      <c r="MWW274" s="3"/>
      <c r="MWX274" s="3"/>
      <c r="MWY274" s="3"/>
      <c r="MWZ274" s="3"/>
      <c r="MXA274" s="3"/>
      <c r="MXB274" s="3"/>
      <c r="MXC274" s="3"/>
      <c r="MXD274" s="3"/>
      <c r="MXE274" s="3"/>
      <c r="MXF274" s="3"/>
      <c r="MXG274" s="3"/>
      <c r="MXH274" s="3"/>
      <c r="MXI274" s="3"/>
      <c r="MXJ274" s="3"/>
      <c r="MXK274" s="3"/>
      <c r="MXL274" s="3"/>
      <c r="MXM274" s="3"/>
      <c r="MXN274" s="3"/>
      <c r="MXO274" s="3"/>
      <c r="MXP274" s="3"/>
      <c r="MXQ274" s="3"/>
      <c r="MXR274" s="3"/>
      <c r="MXS274" s="3"/>
      <c r="MXT274" s="3"/>
      <c r="MXU274" s="3"/>
      <c r="MXV274" s="3"/>
      <c r="MXW274" s="3"/>
      <c r="MXX274" s="3"/>
      <c r="MXY274" s="3"/>
      <c r="MXZ274" s="3"/>
      <c r="MYA274" s="3"/>
      <c r="MYB274" s="3"/>
      <c r="MYC274" s="3"/>
      <c r="MYD274" s="3"/>
      <c r="MYE274" s="3"/>
      <c r="MYF274" s="3"/>
      <c r="MYG274" s="3"/>
      <c r="MYH274" s="3"/>
      <c r="MYI274" s="3"/>
      <c r="MYJ274" s="3"/>
      <c r="MYK274" s="3"/>
      <c r="MYL274" s="3"/>
      <c r="MYM274" s="3"/>
      <c r="MYN274" s="3"/>
      <c r="MYO274" s="3"/>
      <c r="MYP274" s="3"/>
      <c r="MYQ274" s="3"/>
      <c r="MYR274" s="3"/>
      <c r="MYS274" s="3"/>
      <c r="MYT274" s="3"/>
      <c r="MYU274" s="3"/>
      <c r="MYV274" s="3"/>
      <c r="MYW274" s="3"/>
      <c r="MYX274" s="3"/>
      <c r="MYY274" s="3"/>
      <c r="MYZ274" s="3"/>
      <c r="MZA274" s="3"/>
      <c r="MZB274" s="3"/>
      <c r="MZC274" s="3"/>
      <c r="MZD274" s="3"/>
      <c r="MZE274" s="3"/>
      <c r="MZF274" s="3"/>
      <c r="MZG274" s="3"/>
      <c r="MZH274" s="3"/>
      <c r="MZI274" s="3"/>
      <c r="MZJ274" s="3"/>
      <c r="MZK274" s="3"/>
      <c r="MZL274" s="3"/>
      <c r="MZM274" s="3"/>
      <c r="MZN274" s="3"/>
      <c r="MZO274" s="3"/>
      <c r="MZP274" s="3"/>
      <c r="MZQ274" s="3"/>
      <c r="MZR274" s="3"/>
      <c r="MZS274" s="3"/>
      <c r="MZT274" s="3"/>
      <c r="MZU274" s="3"/>
      <c r="MZV274" s="3"/>
      <c r="MZW274" s="3"/>
      <c r="MZX274" s="3"/>
      <c r="MZY274" s="3"/>
      <c r="MZZ274" s="3"/>
      <c r="NAA274" s="3"/>
      <c r="NAB274" s="3"/>
      <c r="NAC274" s="3"/>
      <c r="NAD274" s="3"/>
      <c r="NAE274" s="3"/>
      <c r="NAF274" s="3"/>
      <c r="NAG274" s="3"/>
      <c r="NAH274" s="3"/>
      <c r="NAI274" s="3"/>
      <c r="NAJ274" s="3"/>
      <c r="NAK274" s="3"/>
      <c r="NAL274" s="3"/>
      <c r="NAM274" s="3"/>
      <c r="NAN274" s="3"/>
      <c r="NAO274" s="3"/>
      <c r="NAP274" s="3"/>
      <c r="NAQ274" s="3"/>
      <c r="NAR274" s="3"/>
      <c r="NAS274" s="3"/>
      <c r="NAT274" s="3"/>
      <c r="NAU274" s="3"/>
      <c r="NAV274" s="3"/>
      <c r="NAW274" s="3"/>
      <c r="NAX274" s="3"/>
      <c r="NAY274" s="3"/>
      <c r="NAZ274" s="3"/>
      <c r="NBA274" s="3"/>
      <c r="NBB274" s="3"/>
      <c r="NBC274" s="3"/>
      <c r="NBD274" s="3"/>
      <c r="NBE274" s="3"/>
      <c r="NBF274" s="3"/>
      <c r="NBG274" s="3"/>
      <c r="NBH274" s="3"/>
      <c r="NBI274" s="3"/>
      <c r="NBJ274" s="3"/>
      <c r="NBK274" s="3"/>
      <c r="NBL274" s="3"/>
      <c r="NBM274" s="3"/>
      <c r="NBN274" s="3"/>
      <c r="NBO274" s="3"/>
      <c r="NBP274" s="3"/>
      <c r="NBQ274" s="3"/>
      <c r="NBR274" s="3"/>
      <c r="NBS274" s="3"/>
      <c r="NBT274" s="3"/>
      <c r="NBU274" s="3"/>
      <c r="NBV274" s="3"/>
      <c r="NBW274" s="3"/>
      <c r="NBX274" s="3"/>
      <c r="NBY274" s="3"/>
      <c r="NBZ274" s="3"/>
      <c r="NCA274" s="3"/>
      <c r="NCB274" s="3"/>
      <c r="NCC274" s="3"/>
      <c r="NCD274" s="3"/>
      <c r="NCE274" s="3"/>
      <c r="NCF274" s="3"/>
      <c r="NCG274" s="3"/>
      <c r="NCH274" s="3"/>
      <c r="NCI274" s="3"/>
      <c r="NCJ274" s="3"/>
      <c r="NCK274" s="3"/>
      <c r="NCL274" s="3"/>
      <c r="NCM274" s="3"/>
      <c r="NCN274" s="3"/>
      <c r="NCO274" s="3"/>
      <c r="NCP274" s="3"/>
      <c r="NCQ274" s="3"/>
      <c r="NCR274" s="3"/>
      <c r="NCS274" s="3"/>
      <c r="NCT274" s="3"/>
      <c r="NCU274" s="3"/>
      <c r="NCV274" s="3"/>
      <c r="NCW274" s="3"/>
      <c r="NCX274" s="3"/>
      <c r="NCY274" s="3"/>
      <c r="NCZ274" s="3"/>
      <c r="NDA274" s="3"/>
      <c r="NDB274" s="3"/>
      <c r="NDC274" s="3"/>
      <c r="NDD274" s="3"/>
      <c r="NDE274" s="3"/>
      <c r="NDF274" s="3"/>
      <c r="NDG274" s="3"/>
      <c r="NDH274" s="3"/>
      <c r="NDI274" s="3"/>
      <c r="NDJ274" s="3"/>
      <c r="NDK274" s="3"/>
      <c r="NDL274" s="3"/>
      <c r="NDM274" s="3"/>
      <c r="NDN274" s="3"/>
      <c r="NDO274" s="3"/>
      <c r="NDP274" s="3"/>
      <c r="NDQ274" s="3"/>
      <c r="NDR274" s="3"/>
      <c r="NDS274" s="3"/>
      <c r="NDT274" s="3"/>
      <c r="NDU274" s="3"/>
      <c r="NDV274" s="3"/>
      <c r="NDW274" s="3"/>
      <c r="NDX274" s="3"/>
      <c r="NDY274" s="3"/>
      <c r="NDZ274" s="3"/>
      <c r="NEA274" s="3"/>
      <c r="NEB274" s="3"/>
      <c r="NEC274" s="3"/>
      <c r="NED274" s="3"/>
      <c r="NEE274" s="3"/>
      <c r="NEF274" s="3"/>
      <c r="NEG274" s="3"/>
      <c r="NEH274" s="3"/>
      <c r="NEI274" s="3"/>
      <c r="NEJ274" s="3"/>
      <c r="NEK274" s="3"/>
      <c r="NEL274" s="3"/>
      <c r="NEM274" s="3"/>
      <c r="NEN274" s="3"/>
      <c r="NEO274" s="3"/>
      <c r="NEP274" s="3"/>
      <c r="NEQ274" s="3"/>
      <c r="NER274" s="3"/>
      <c r="NES274" s="3"/>
      <c r="NET274" s="3"/>
      <c r="NEU274" s="3"/>
      <c r="NEV274" s="3"/>
      <c r="NEW274" s="3"/>
      <c r="NEX274" s="3"/>
      <c r="NEY274" s="3"/>
      <c r="NEZ274" s="3"/>
      <c r="NFA274" s="3"/>
      <c r="NFB274" s="3"/>
      <c r="NFC274" s="3"/>
      <c r="NFD274" s="3"/>
      <c r="NFE274" s="3"/>
      <c r="NFF274" s="3"/>
      <c r="NFG274" s="3"/>
      <c r="NFH274" s="3"/>
      <c r="NFI274" s="3"/>
      <c r="NFJ274" s="3"/>
      <c r="NFK274" s="3"/>
      <c r="NFL274" s="3"/>
      <c r="NFM274" s="3"/>
      <c r="NFN274" s="3"/>
      <c r="NFO274" s="3"/>
      <c r="NFP274" s="3"/>
      <c r="NFQ274" s="3"/>
      <c r="NFR274" s="3"/>
      <c r="NFS274" s="3"/>
      <c r="NFT274" s="3"/>
      <c r="NFU274" s="3"/>
      <c r="NFV274" s="3"/>
      <c r="NFW274" s="3"/>
      <c r="NFX274" s="3"/>
      <c r="NFY274" s="3"/>
      <c r="NFZ274" s="3"/>
      <c r="NGA274" s="3"/>
      <c r="NGB274" s="3"/>
      <c r="NGC274" s="3"/>
      <c r="NGD274" s="3"/>
      <c r="NGE274" s="3"/>
      <c r="NGF274" s="3"/>
      <c r="NGG274" s="3"/>
      <c r="NGH274" s="3"/>
      <c r="NGI274" s="3"/>
      <c r="NGJ274" s="3"/>
      <c r="NGK274" s="3"/>
      <c r="NGL274" s="3"/>
      <c r="NGM274" s="3"/>
      <c r="NGN274" s="3"/>
      <c r="NGO274" s="3"/>
      <c r="NGP274" s="3"/>
      <c r="NGQ274" s="3"/>
      <c r="NGR274" s="3"/>
      <c r="NGS274" s="3"/>
      <c r="NGT274" s="3"/>
      <c r="NGU274" s="3"/>
      <c r="NGV274" s="3"/>
      <c r="NGW274" s="3"/>
      <c r="NGX274" s="3"/>
      <c r="NGY274" s="3"/>
      <c r="NGZ274" s="3"/>
      <c r="NHA274" s="3"/>
      <c r="NHB274" s="3"/>
      <c r="NHC274" s="3"/>
      <c r="NHD274" s="3"/>
      <c r="NHE274" s="3"/>
      <c r="NHF274" s="3"/>
      <c r="NHG274" s="3"/>
      <c r="NHH274" s="3"/>
      <c r="NHI274" s="3"/>
      <c r="NHJ274" s="3"/>
      <c r="NHK274" s="3"/>
      <c r="NHL274" s="3"/>
      <c r="NHM274" s="3"/>
      <c r="NHN274" s="3"/>
      <c r="NHO274" s="3"/>
      <c r="NHP274" s="3"/>
      <c r="NHQ274" s="3"/>
      <c r="NHR274" s="3"/>
      <c r="NHS274" s="3"/>
      <c r="NHT274" s="3"/>
      <c r="NHU274" s="3"/>
      <c r="NHV274" s="3"/>
      <c r="NHW274" s="3"/>
      <c r="NHX274" s="3"/>
      <c r="NHY274" s="3"/>
      <c r="NHZ274" s="3"/>
      <c r="NIA274" s="3"/>
      <c r="NIB274" s="3"/>
      <c r="NIC274" s="3"/>
      <c r="NID274" s="3"/>
      <c r="NIE274" s="3"/>
      <c r="NIF274" s="3"/>
      <c r="NIG274" s="3"/>
      <c r="NIH274" s="3"/>
      <c r="NII274" s="3"/>
      <c r="NIJ274" s="3"/>
      <c r="NIK274" s="3"/>
      <c r="NIL274" s="3"/>
      <c r="NIM274" s="3"/>
      <c r="NIN274" s="3"/>
      <c r="NIO274" s="3"/>
      <c r="NIP274" s="3"/>
      <c r="NIQ274" s="3"/>
      <c r="NIR274" s="3"/>
      <c r="NIS274" s="3"/>
      <c r="NIT274" s="3"/>
      <c r="NIU274" s="3"/>
      <c r="NIV274" s="3"/>
      <c r="NIW274" s="3"/>
      <c r="NIX274" s="3"/>
      <c r="NIY274" s="3"/>
      <c r="NIZ274" s="3"/>
      <c r="NJA274" s="3"/>
      <c r="NJB274" s="3"/>
      <c r="NJC274" s="3"/>
      <c r="NJD274" s="3"/>
      <c r="NJE274" s="3"/>
      <c r="NJF274" s="3"/>
      <c r="NJG274" s="3"/>
      <c r="NJH274" s="3"/>
      <c r="NJI274" s="3"/>
      <c r="NJJ274" s="3"/>
      <c r="NJK274" s="3"/>
      <c r="NJL274" s="3"/>
      <c r="NJM274" s="3"/>
      <c r="NJN274" s="3"/>
      <c r="NJO274" s="3"/>
      <c r="NJP274" s="3"/>
      <c r="NJQ274" s="3"/>
      <c r="NJR274" s="3"/>
      <c r="NJS274" s="3"/>
      <c r="NJT274" s="3"/>
      <c r="NJU274" s="3"/>
      <c r="NJV274" s="3"/>
      <c r="NJW274" s="3"/>
      <c r="NJX274" s="3"/>
      <c r="NJY274" s="3"/>
      <c r="NJZ274" s="3"/>
      <c r="NKA274" s="3"/>
      <c r="NKB274" s="3"/>
      <c r="NKC274" s="3"/>
      <c r="NKD274" s="3"/>
      <c r="NKE274" s="3"/>
      <c r="NKF274" s="3"/>
      <c r="NKG274" s="3"/>
      <c r="NKH274" s="3"/>
      <c r="NKI274" s="3"/>
      <c r="NKJ274" s="3"/>
      <c r="NKK274" s="3"/>
      <c r="NKL274" s="3"/>
      <c r="NKM274" s="3"/>
      <c r="NKN274" s="3"/>
      <c r="NKO274" s="3"/>
      <c r="NKP274" s="3"/>
      <c r="NKQ274" s="3"/>
      <c r="NKR274" s="3"/>
      <c r="NKS274" s="3"/>
      <c r="NKT274" s="3"/>
      <c r="NKU274" s="3"/>
      <c r="NKV274" s="3"/>
      <c r="NKW274" s="3"/>
      <c r="NKX274" s="3"/>
      <c r="NKY274" s="3"/>
      <c r="NKZ274" s="3"/>
      <c r="NLA274" s="3"/>
      <c r="NLB274" s="3"/>
      <c r="NLC274" s="3"/>
      <c r="NLD274" s="3"/>
      <c r="NLE274" s="3"/>
      <c r="NLF274" s="3"/>
      <c r="NLG274" s="3"/>
      <c r="NLH274" s="3"/>
      <c r="NLI274" s="3"/>
      <c r="NLJ274" s="3"/>
      <c r="NLK274" s="3"/>
      <c r="NLL274" s="3"/>
      <c r="NLM274" s="3"/>
      <c r="NLN274" s="3"/>
      <c r="NLO274" s="3"/>
      <c r="NLP274" s="3"/>
      <c r="NLQ274" s="3"/>
      <c r="NLR274" s="3"/>
      <c r="NLS274" s="3"/>
      <c r="NLT274" s="3"/>
      <c r="NLU274" s="3"/>
      <c r="NLV274" s="3"/>
      <c r="NLW274" s="3"/>
      <c r="NLX274" s="3"/>
      <c r="NLY274" s="3"/>
      <c r="NLZ274" s="3"/>
      <c r="NMA274" s="3"/>
      <c r="NMB274" s="3"/>
      <c r="NMC274" s="3"/>
      <c r="NMD274" s="3"/>
      <c r="NME274" s="3"/>
      <c r="NMF274" s="3"/>
      <c r="NMG274" s="3"/>
      <c r="NMH274" s="3"/>
      <c r="NMI274" s="3"/>
      <c r="NMJ274" s="3"/>
      <c r="NMK274" s="3"/>
      <c r="NML274" s="3"/>
      <c r="NMM274" s="3"/>
      <c r="NMN274" s="3"/>
      <c r="NMO274" s="3"/>
      <c r="NMP274" s="3"/>
      <c r="NMQ274" s="3"/>
      <c r="NMR274" s="3"/>
      <c r="NMS274" s="3"/>
      <c r="NMT274" s="3"/>
      <c r="NMU274" s="3"/>
      <c r="NMV274" s="3"/>
      <c r="NMW274" s="3"/>
      <c r="NMX274" s="3"/>
      <c r="NMY274" s="3"/>
      <c r="NMZ274" s="3"/>
      <c r="NNA274" s="3"/>
      <c r="NNB274" s="3"/>
      <c r="NNC274" s="3"/>
      <c r="NND274" s="3"/>
      <c r="NNE274" s="3"/>
      <c r="NNF274" s="3"/>
      <c r="NNG274" s="3"/>
      <c r="NNH274" s="3"/>
      <c r="NNI274" s="3"/>
      <c r="NNJ274" s="3"/>
      <c r="NNK274" s="3"/>
      <c r="NNL274" s="3"/>
      <c r="NNM274" s="3"/>
      <c r="NNN274" s="3"/>
      <c r="NNO274" s="3"/>
      <c r="NNP274" s="3"/>
      <c r="NNQ274" s="3"/>
      <c r="NNR274" s="3"/>
      <c r="NNS274" s="3"/>
      <c r="NNT274" s="3"/>
      <c r="NNU274" s="3"/>
      <c r="NNV274" s="3"/>
      <c r="NNW274" s="3"/>
      <c r="NNX274" s="3"/>
      <c r="NNY274" s="3"/>
      <c r="NNZ274" s="3"/>
      <c r="NOA274" s="3"/>
      <c r="NOB274" s="3"/>
      <c r="NOC274" s="3"/>
      <c r="NOD274" s="3"/>
      <c r="NOE274" s="3"/>
      <c r="NOF274" s="3"/>
      <c r="NOG274" s="3"/>
      <c r="NOH274" s="3"/>
      <c r="NOI274" s="3"/>
      <c r="NOJ274" s="3"/>
      <c r="NOK274" s="3"/>
      <c r="NOL274" s="3"/>
      <c r="NOM274" s="3"/>
      <c r="NON274" s="3"/>
      <c r="NOO274" s="3"/>
      <c r="NOP274" s="3"/>
      <c r="NOQ274" s="3"/>
      <c r="NOR274" s="3"/>
      <c r="NOS274" s="3"/>
      <c r="NOT274" s="3"/>
      <c r="NOU274" s="3"/>
      <c r="NOV274" s="3"/>
      <c r="NOW274" s="3"/>
      <c r="NOX274" s="3"/>
      <c r="NOY274" s="3"/>
      <c r="NOZ274" s="3"/>
      <c r="NPA274" s="3"/>
      <c r="NPB274" s="3"/>
      <c r="NPC274" s="3"/>
      <c r="NPD274" s="3"/>
      <c r="NPE274" s="3"/>
      <c r="NPF274" s="3"/>
      <c r="NPG274" s="3"/>
      <c r="NPH274" s="3"/>
      <c r="NPI274" s="3"/>
      <c r="NPJ274" s="3"/>
      <c r="NPK274" s="3"/>
      <c r="NPL274" s="3"/>
      <c r="NPM274" s="3"/>
      <c r="NPN274" s="3"/>
      <c r="NPO274" s="3"/>
      <c r="NPP274" s="3"/>
      <c r="NPQ274" s="3"/>
      <c r="NPR274" s="3"/>
      <c r="NPS274" s="3"/>
      <c r="NPT274" s="3"/>
      <c r="NPU274" s="3"/>
      <c r="NPV274" s="3"/>
      <c r="NPW274" s="3"/>
      <c r="NPX274" s="3"/>
      <c r="NPY274" s="3"/>
      <c r="NPZ274" s="3"/>
      <c r="NQA274" s="3"/>
      <c r="NQB274" s="3"/>
      <c r="NQC274" s="3"/>
      <c r="NQD274" s="3"/>
      <c r="NQE274" s="3"/>
      <c r="NQF274" s="3"/>
      <c r="NQG274" s="3"/>
      <c r="NQH274" s="3"/>
      <c r="NQI274" s="3"/>
      <c r="NQJ274" s="3"/>
      <c r="NQK274" s="3"/>
      <c r="NQL274" s="3"/>
      <c r="NQM274" s="3"/>
      <c r="NQN274" s="3"/>
      <c r="NQO274" s="3"/>
      <c r="NQP274" s="3"/>
      <c r="NQQ274" s="3"/>
      <c r="NQR274" s="3"/>
      <c r="NQS274" s="3"/>
      <c r="NQT274" s="3"/>
      <c r="NQU274" s="3"/>
      <c r="NQV274" s="3"/>
      <c r="NQW274" s="3"/>
      <c r="NQX274" s="3"/>
      <c r="NQY274" s="3"/>
      <c r="NQZ274" s="3"/>
      <c r="NRA274" s="3"/>
      <c r="NRB274" s="3"/>
      <c r="NRC274" s="3"/>
      <c r="NRD274" s="3"/>
      <c r="NRE274" s="3"/>
      <c r="NRF274" s="3"/>
      <c r="NRG274" s="3"/>
      <c r="NRH274" s="3"/>
      <c r="NRI274" s="3"/>
      <c r="NRJ274" s="3"/>
      <c r="NRK274" s="3"/>
      <c r="NRL274" s="3"/>
      <c r="NRM274" s="3"/>
      <c r="NRN274" s="3"/>
      <c r="NRO274" s="3"/>
      <c r="NRP274" s="3"/>
      <c r="NRQ274" s="3"/>
      <c r="NRR274" s="3"/>
      <c r="NRS274" s="3"/>
      <c r="NRT274" s="3"/>
      <c r="NRU274" s="3"/>
      <c r="NRV274" s="3"/>
      <c r="NRW274" s="3"/>
      <c r="NRX274" s="3"/>
      <c r="NRY274" s="3"/>
      <c r="NRZ274" s="3"/>
      <c r="NSA274" s="3"/>
      <c r="NSB274" s="3"/>
      <c r="NSC274" s="3"/>
      <c r="NSD274" s="3"/>
      <c r="NSE274" s="3"/>
      <c r="NSF274" s="3"/>
      <c r="NSG274" s="3"/>
      <c r="NSH274" s="3"/>
      <c r="NSI274" s="3"/>
      <c r="NSJ274" s="3"/>
      <c r="NSK274" s="3"/>
      <c r="NSL274" s="3"/>
      <c r="NSM274" s="3"/>
      <c r="NSN274" s="3"/>
      <c r="NSO274" s="3"/>
      <c r="NSP274" s="3"/>
      <c r="NSQ274" s="3"/>
      <c r="NSR274" s="3"/>
      <c r="NSS274" s="3"/>
      <c r="NST274" s="3"/>
      <c r="NSU274" s="3"/>
      <c r="NSV274" s="3"/>
      <c r="NSW274" s="3"/>
      <c r="NSX274" s="3"/>
      <c r="NSY274" s="3"/>
      <c r="NSZ274" s="3"/>
      <c r="NTA274" s="3"/>
      <c r="NTB274" s="3"/>
      <c r="NTC274" s="3"/>
      <c r="NTD274" s="3"/>
      <c r="NTE274" s="3"/>
      <c r="NTF274" s="3"/>
      <c r="NTG274" s="3"/>
      <c r="NTH274" s="3"/>
      <c r="NTI274" s="3"/>
      <c r="NTJ274" s="3"/>
      <c r="NTK274" s="3"/>
      <c r="NTL274" s="3"/>
      <c r="NTM274" s="3"/>
      <c r="NTN274" s="3"/>
      <c r="NTO274" s="3"/>
      <c r="NTP274" s="3"/>
      <c r="NTQ274" s="3"/>
      <c r="NTR274" s="3"/>
      <c r="NTS274" s="3"/>
      <c r="NTT274" s="3"/>
      <c r="NTU274" s="3"/>
      <c r="NTV274" s="3"/>
      <c r="NTW274" s="3"/>
      <c r="NTX274" s="3"/>
      <c r="NTY274" s="3"/>
      <c r="NTZ274" s="3"/>
      <c r="NUA274" s="3"/>
      <c r="NUB274" s="3"/>
      <c r="NUC274" s="3"/>
      <c r="NUD274" s="3"/>
      <c r="NUE274" s="3"/>
      <c r="NUF274" s="3"/>
      <c r="NUG274" s="3"/>
      <c r="NUH274" s="3"/>
      <c r="NUI274" s="3"/>
      <c r="NUJ274" s="3"/>
      <c r="NUK274" s="3"/>
      <c r="NUL274" s="3"/>
      <c r="NUM274" s="3"/>
      <c r="NUN274" s="3"/>
      <c r="NUO274" s="3"/>
      <c r="NUP274" s="3"/>
      <c r="NUQ274" s="3"/>
      <c r="NUR274" s="3"/>
      <c r="NUS274" s="3"/>
      <c r="NUT274" s="3"/>
      <c r="NUU274" s="3"/>
      <c r="NUV274" s="3"/>
      <c r="NUW274" s="3"/>
      <c r="NUX274" s="3"/>
      <c r="NUY274" s="3"/>
      <c r="NUZ274" s="3"/>
      <c r="NVA274" s="3"/>
      <c r="NVB274" s="3"/>
      <c r="NVC274" s="3"/>
      <c r="NVD274" s="3"/>
      <c r="NVE274" s="3"/>
      <c r="NVF274" s="3"/>
      <c r="NVG274" s="3"/>
      <c r="NVH274" s="3"/>
      <c r="NVI274" s="3"/>
      <c r="NVJ274" s="3"/>
      <c r="NVK274" s="3"/>
      <c r="NVL274" s="3"/>
      <c r="NVM274" s="3"/>
      <c r="NVN274" s="3"/>
      <c r="NVO274" s="3"/>
      <c r="NVP274" s="3"/>
      <c r="NVQ274" s="3"/>
      <c r="NVR274" s="3"/>
      <c r="NVS274" s="3"/>
      <c r="NVT274" s="3"/>
      <c r="NVU274" s="3"/>
      <c r="NVV274" s="3"/>
      <c r="NVW274" s="3"/>
      <c r="NVX274" s="3"/>
      <c r="NVY274" s="3"/>
      <c r="NVZ274" s="3"/>
      <c r="NWA274" s="3"/>
      <c r="NWB274" s="3"/>
      <c r="NWC274" s="3"/>
      <c r="NWD274" s="3"/>
      <c r="NWE274" s="3"/>
      <c r="NWF274" s="3"/>
      <c r="NWG274" s="3"/>
      <c r="NWH274" s="3"/>
      <c r="NWI274" s="3"/>
      <c r="NWJ274" s="3"/>
      <c r="NWK274" s="3"/>
      <c r="NWL274" s="3"/>
      <c r="NWM274" s="3"/>
      <c r="NWN274" s="3"/>
      <c r="NWO274" s="3"/>
      <c r="NWP274" s="3"/>
      <c r="NWQ274" s="3"/>
      <c r="NWR274" s="3"/>
      <c r="NWS274" s="3"/>
      <c r="NWT274" s="3"/>
      <c r="NWU274" s="3"/>
      <c r="NWV274" s="3"/>
      <c r="NWW274" s="3"/>
      <c r="NWX274" s="3"/>
      <c r="NWY274" s="3"/>
      <c r="NWZ274" s="3"/>
      <c r="NXA274" s="3"/>
      <c r="NXB274" s="3"/>
      <c r="NXC274" s="3"/>
      <c r="NXD274" s="3"/>
      <c r="NXE274" s="3"/>
      <c r="NXF274" s="3"/>
      <c r="NXG274" s="3"/>
      <c r="NXH274" s="3"/>
      <c r="NXI274" s="3"/>
      <c r="NXJ274" s="3"/>
      <c r="NXK274" s="3"/>
      <c r="NXL274" s="3"/>
      <c r="NXM274" s="3"/>
      <c r="NXN274" s="3"/>
      <c r="NXO274" s="3"/>
      <c r="NXP274" s="3"/>
      <c r="NXQ274" s="3"/>
      <c r="NXR274" s="3"/>
      <c r="NXS274" s="3"/>
      <c r="NXT274" s="3"/>
      <c r="NXU274" s="3"/>
      <c r="NXV274" s="3"/>
      <c r="NXW274" s="3"/>
      <c r="NXX274" s="3"/>
      <c r="NXY274" s="3"/>
      <c r="NXZ274" s="3"/>
      <c r="NYA274" s="3"/>
      <c r="NYB274" s="3"/>
      <c r="NYC274" s="3"/>
      <c r="NYD274" s="3"/>
      <c r="NYE274" s="3"/>
      <c r="NYF274" s="3"/>
      <c r="NYG274" s="3"/>
      <c r="NYH274" s="3"/>
      <c r="NYI274" s="3"/>
      <c r="NYJ274" s="3"/>
      <c r="NYK274" s="3"/>
      <c r="NYL274" s="3"/>
      <c r="NYM274" s="3"/>
      <c r="NYN274" s="3"/>
      <c r="NYO274" s="3"/>
      <c r="NYP274" s="3"/>
      <c r="NYQ274" s="3"/>
      <c r="NYR274" s="3"/>
      <c r="NYS274" s="3"/>
      <c r="NYT274" s="3"/>
      <c r="NYU274" s="3"/>
      <c r="NYV274" s="3"/>
      <c r="NYW274" s="3"/>
      <c r="NYX274" s="3"/>
      <c r="NYY274" s="3"/>
      <c r="NYZ274" s="3"/>
      <c r="NZA274" s="3"/>
      <c r="NZB274" s="3"/>
      <c r="NZC274" s="3"/>
      <c r="NZD274" s="3"/>
      <c r="NZE274" s="3"/>
      <c r="NZF274" s="3"/>
      <c r="NZG274" s="3"/>
      <c r="NZH274" s="3"/>
      <c r="NZI274" s="3"/>
      <c r="NZJ274" s="3"/>
      <c r="NZK274" s="3"/>
      <c r="NZL274" s="3"/>
      <c r="NZM274" s="3"/>
      <c r="NZN274" s="3"/>
      <c r="NZO274" s="3"/>
      <c r="NZP274" s="3"/>
      <c r="NZQ274" s="3"/>
      <c r="NZR274" s="3"/>
      <c r="NZS274" s="3"/>
      <c r="NZT274" s="3"/>
      <c r="NZU274" s="3"/>
      <c r="NZV274" s="3"/>
      <c r="NZW274" s="3"/>
      <c r="NZX274" s="3"/>
      <c r="NZY274" s="3"/>
      <c r="NZZ274" s="3"/>
      <c r="OAA274" s="3"/>
      <c r="OAB274" s="3"/>
      <c r="OAC274" s="3"/>
      <c r="OAD274" s="3"/>
      <c r="OAE274" s="3"/>
      <c r="OAF274" s="3"/>
      <c r="OAG274" s="3"/>
      <c r="OAH274" s="3"/>
      <c r="OAI274" s="3"/>
      <c r="OAJ274" s="3"/>
      <c r="OAK274" s="3"/>
      <c r="OAL274" s="3"/>
      <c r="OAM274" s="3"/>
      <c r="OAN274" s="3"/>
      <c r="OAO274" s="3"/>
      <c r="OAP274" s="3"/>
      <c r="OAQ274" s="3"/>
      <c r="OAR274" s="3"/>
      <c r="OAS274" s="3"/>
      <c r="OAT274" s="3"/>
      <c r="OAU274" s="3"/>
      <c r="OAV274" s="3"/>
      <c r="OAW274" s="3"/>
      <c r="OAX274" s="3"/>
      <c r="OAY274" s="3"/>
      <c r="OAZ274" s="3"/>
      <c r="OBA274" s="3"/>
      <c r="OBB274" s="3"/>
      <c r="OBC274" s="3"/>
      <c r="OBD274" s="3"/>
      <c r="OBE274" s="3"/>
      <c r="OBF274" s="3"/>
      <c r="OBG274" s="3"/>
      <c r="OBH274" s="3"/>
      <c r="OBI274" s="3"/>
      <c r="OBJ274" s="3"/>
      <c r="OBK274" s="3"/>
      <c r="OBL274" s="3"/>
      <c r="OBM274" s="3"/>
      <c r="OBN274" s="3"/>
      <c r="OBO274" s="3"/>
      <c r="OBP274" s="3"/>
      <c r="OBQ274" s="3"/>
      <c r="OBR274" s="3"/>
      <c r="OBS274" s="3"/>
      <c r="OBT274" s="3"/>
      <c r="OBU274" s="3"/>
      <c r="OBV274" s="3"/>
      <c r="OBW274" s="3"/>
      <c r="OBX274" s="3"/>
      <c r="OBY274" s="3"/>
      <c r="OBZ274" s="3"/>
      <c r="OCA274" s="3"/>
      <c r="OCB274" s="3"/>
      <c r="OCC274" s="3"/>
      <c r="OCD274" s="3"/>
      <c r="OCE274" s="3"/>
      <c r="OCF274" s="3"/>
      <c r="OCG274" s="3"/>
      <c r="OCH274" s="3"/>
      <c r="OCI274" s="3"/>
      <c r="OCJ274" s="3"/>
      <c r="OCK274" s="3"/>
      <c r="OCL274" s="3"/>
      <c r="OCM274" s="3"/>
      <c r="OCN274" s="3"/>
      <c r="OCO274" s="3"/>
      <c r="OCP274" s="3"/>
      <c r="OCQ274" s="3"/>
      <c r="OCR274" s="3"/>
      <c r="OCS274" s="3"/>
      <c r="OCT274" s="3"/>
      <c r="OCU274" s="3"/>
      <c r="OCV274" s="3"/>
      <c r="OCW274" s="3"/>
      <c r="OCX274" s="3"/>
      <c r="OCY274" s="3"/>
      <c r="OCZ274" s="3"/>
      <c r="ODA274" s="3"/>
      <c r="ODB274" s="3"/>
      <c r="ODC274" s="3"/>
      <c r="ODD274" s="3"/>
      <c r="ODE274" s="3"/>
      <c r="ODF274" s="3"/>
      <c r="ODG274" s="3"/>
      <c r="ODH274" s="3"/>
      <c r="ODI274" s="3"/>
      <c r="ODJ274" s="3"/>
      <c r="ODK274" s="3"/>
      <c r="ODL274" s="3"/>
      <c r="ODM274" s="3"/>
      <c r="ODN274" s="3"/>
      <c r="ODO274" s="3"/>
      <c r="ODP274" s="3"/>
      <c r="ODQ274" s="3"/>
      <c r="ODR274" s="3"/>
      <c r="ODS274" s="3"/>
      <c r="ODT274" s="3"/>
      <c r="ODU274" s="3"/>
      <c r="ODV274" s="3"/>
      <c r="ODW274" s="3"/>
      <c r="ODX274" s="3"/>
      <c r="ODY274" s="3"/>
      <c r="ODZ274" s="3"/>
      <c r="OEA274" s="3"/>
      <c r="OEB274" s="3"/>
      <c r="OEC274" s="3"/>
      <c r="OED274" s="3"/>
      <c r="OEE274" s="3"/>
      <c r="OEF274" s="3"/>
      <c r="OEG274" s="3"/>
      <c r="OEH274" s="3"/>
      <c r="OEI274" s="3"/>
      <c r="OEJ274" s="3"/>
      <c r="OEK274" s="3"/>
      <c r="OEL274" s="3"/>
      <c r="OEM274" s="3"/>
      <c r="OEN274" s="3"/>
      <c r="OEO274" s="3"/>
      <c r="OEP274" s="3"/>
      <c r="OEQ274" s="3"/>
      <c r="OER274" s="3"/>
      <c r="OES274" s="3"/>
      <c r="OET274" s="3"/>
      <c r="OEU274" s="3"/>
      <c r="OEV274" s="3"/>
      <c r="OEW274" s="3"/>
      <c r="OEX274" s="3"/>
      <c r="OEY274" s="3"/>
      <c r="OEZ274" s="3"/>
      <c r="OFA274" s="3"/>
      <c r="OFB274" s="3"/>
      <c r="OFC274" s="3"/>
      <c r="OFD274" s="3"/>
      <c r="OFE274" s="3"/>
      <c r="OFF274" s="3"/>
      <c r="OFG274" s="3"/>
      <c r="OFH274" s="3"/>
      <c r="OFI274" s="3"/>
      <c r="OFJ274" s="3"/>
      <c r="OFK274" s="3"/>
      <c r="OFL274" s="3"/>
      <c r="OFM274" s="3"/>
      <c r="OFN274" s="3"/>
      <c r="OFO274" s="3"/>
      <c r="OFP274" s="3"/>
      <c r="OFQ274" s="3"/>
      <c r="OFR274" s="3"/>
      <c r="OFS274" s="3"/>
      <c r="OFT274" s="3"/>
      <c r="OFU274" s="3"/>
      <c r="OFV274" s="3"/>
      <c r="OFW274" s="3"/>
      <c r="OFX274" s="3"/>
      <c r="OFY274" s="3"/>
      <c r="OFZ274" s="3"/>
      <c r="OGA274" s="3"/>
      <c r="OGB274" s="3"/>
      <c r="OGC274" s="3"/>
      <c r="OGD274" s="3"/>
      <c r="OGE274" s="3"/>
      <c r="OGF274" s="3"/>
      <c r="OGG274" s="3"/>
      <c r="OGH274" s="3"/>
      <c r="OGI274" s="3"/>
      <c r="OGJ274" s="3"/>
      <c r="OGK274" s="3"/>
      <c r="OGL274" s="3"/>
      <c r="OGM274" s="3"/>
      <c r="OGN274" s="3"/>
      <c r="OGO274" s="3"/>
      <c r="OGP274" s="3"/>
      <c r="OGQ274" s="3"/>
      <c r="OGR274" s="3"/>
      <c r="OGS274" s="3"/>
      <c r="OGT274" s="3"/>
      <c r="OGU274" s="3"/>
      <c r="OGV274" s="3"/>
      <c r="OGW274" s="3"/>
      <c r="OGX274" s="3"/>
      <c r="OGY274" s="3"/>
      <c r="OGZ274" s="3"/>
      <c r="OHA274" s="3"/>
      <c r="OHB274" s="3"/>
      <c r="OHC274" s="3"/>
      <c r="OHD274" s="3"/>
      <c r="OHE274" s="3"/>
      <c r="OHF274" s="3"/>
      <c r="OHG274" s="3"/>
      <c r="OHH274" s="3"/>
      <c r="OHI274" s="3"/>
      <c r="OHJ274" s="3"/>
      <c r="OHK274" s="3"/>
      <c r="OHL274" s="3"/>
      <c r="OHM274" s="3"/>
      <c r="OHN274" s="3"/>
      <c r="OHO274" s="3"/>
      <c r="OHP274" s="3"/>
      <c r="OHQ274" s="3"/>
      <c r="OHR274" s="3"/>
      <c r="OHS274" s="3"/>
      <c r="OHT274" s="3"/>
      <c r="OHU274" s="3"/>
      <c r="OHV274" s="3"/>
      <c r="OHW274" s="3"/>
      <c r="OHX274" s="3"/>
      <c r="OHY274" s="3"/>
      <c r="OHZ274" s="3"/>
      <c r="OIA274" s="3"/>
      <c r="OIB274" s="3"/>
      <c r="OIC274" s="3"/>
      <c r="OID274" s="3"/>
      <c r="OIE274" s="3"/>
      <c r="OIF274" s="3"/>
      <c r="OIG274" s="3"/>
      <c r="OIH274" s="3"/>
      <c r="OII274" s="3"/>
      <c r="OIJ274" s="3"/>
      <c r="OIK274" s="3"/>
      <c r="OIL274" s="3"/>
      <c r="OIM274" s="3"/>
      <c r="OIN274" s="3"/>
      <c r="OIO274" s="3"/>
      <c r="OIP274" s="3"/>
      <c r="OIQ274" s="3"/>
      <c r="OIR274" s="3"/>
      <c r="OIS274" s="3"/>
      <c r="OIT274" s="3"/>
      <c r="OIU274" s="3"/>
      <c r="OIV274" s="3"/>
      <c r="OIW274" s="3"/>
      <c r="OIX274" s="3"/>
      <c r="OIY274" s="3"/>
      <c r="OIZ274" s="3"/>
      <c r="OJA274" s="3"/>
      <c r="OJB274" s="3"/>
      <c r="OJC274" s="3"/>
      <c r="OJD274" s="3"/>
      <c r="OJE274" s="3"/>
      <c r="OJF274" s="3"/>
      <c r="OJG274" s="3"/>
      <c r="OJH274" s="3"/>
      <c r="OJI274" s="3"/>
      <c r="OJJ274" s="3"/>
      <c r="OJK274" s="3"/>
      <c r="OJL274" s="3"/>
      <c r="OJM274" s="3"/>
      <c r="OJN274" s="3"/>
      <c r="OJO274" s="3"/>
      <c r="OJP274" s="3"/>
      <c r="OJQ274" s="3"/>
      <c r="OJR274" s="3"/>
      <c r="OJS274" s="3"/>
      <c r="OJT274" s="3"/>
      <c r="OJU274" s="3"/>
      <c r="OJV274" s="3"/>
      <c r="OJW274" s="3"/>
      <c r="OJX274" s="3"/>
      <c r="OJY274" s="3"/>
      <c r="OJZ274" s="3"/>
      <c r="OKA274" s="3"/>
      <c r="OKB274" s="3"/>
      <c r="OKC274" s="3"/>
      <c r="OKD274" s="3"/>
      <c r="OKE274" s="3"/>
      <c r="OKF274" s="3"/>
      <c r="OKG274" s="3"/>
      <c r="OKH274" s="3"/>
      <c r="OKI274" s="3"/>
      <c r="OKJ274" s="3"/>
      <c r="OKK274" s="3"/>
      <c r="OKL274" s="3"/>
      <c r="OKM274" s="3"/>
      <c r="OKN274" s="3"/>
      <c r="OKO274" s="3"/>
      <c r="OKP274" s="3"/>
      <c r="OKQ274" s="3"/>
      <c r="OKR274" s="3"/>
      <c r="OKS274" s="3"/>
      <c r="OKT274" s="3"/>
      <c r="OKU274" s="3"/>
      <c r="OKV274" s="3"/>
      <c r="OKW274" s="3"/>
      <c r="OKX274" s="3"/>
      <c r="OKY274" s="3"/>
      <c r="OKZ274" s="3"/>
      <c r="OLA274" s="3"/>
      <c r="OLB274" s="3"/>
      <c r="OLC274" s="3"/>
      <c r="OLD274" s="3"/>
      <c r="OLE274" s="3"/>
      <c r="OLF274" s="3"/>
      <c r="OLG274" s="3"/>
      <c r="OLH274" s="3"/>
      <c r="OLI274" s="3"/>
      <c r="OLJ274" s="3"/>
      <c r="OLK274" s="3"/>
      <c r="OLL274" s="3"/>
      <c r="OLM274" s="3"/>
      <c r="OLN274" s="3"/>
      <c r="OLO274" s="3"/>
      <c r="OLP274" s="3"/>
      <c r="OLQ274" s="3"/>
      <c r="OLR274" s="3"/>
      <c r="OLS274" s="3"/>
      <c r="OLT274" s="3"/>
      <c r="OLU274" s="3"/>
      <c r="OLV274" s="3"/>
      <c r="OLW274" s="3"/>
      <c r="OLX274" s="3"/>
      <c r="OLY274" s="3"/>
      <c r="OLZ274" s="3"/>
      <c r="OMA274" s="3"/>
      <c r="OMB274" s="3"/>
      <c r="OMC274" s="3"/>
      <c r="OMD274" s="3"/>
      <c r="OME274" s="3"/>
      <c r="OMF274" s="3"/>
      <c r="OMG274" s="3"/>
      <c r="OMH274" s="3"/>
      <c r="OMI274" s="3"/>
      <c r="OMJ274" s="3"/>
      <c r="OMK274" s="3"/>
      <c r="OML274" s="3"/>
      <c r="OMM274" s="3"/>
      <c r="OMN274" s="3"/>
      <c r="OMO274" s="3"/>
      <c r="OMP274" s="3"/>
      <c r="OMQ274" s="3"/>
      <c r="OMR274" s="3"/>
      <c r="OMS274" s="3"/>
      <c r="OMT274" s="3"/>
      <c r="OMU274" s="3"/>
      <c r="OMV274" s="3"/>
      <c r="OMW274" s="3"/>
      <c r="OMX274" s="3"/>
      <c r="OMY274" s="3"/>
      <c r="OMZ274" s="3"/>
      <c r="ONA274" s="3"/>
      <c r="ONB274" s="3"/>
      <c r="ONC274" s="3"/>
      <c r="OND274" s="3"/>
      <c r="ONE274" s="3"/>
      <c r="ONF274" s="3"/>
      <c r="ONG274" s="3"/>
      <c r="ONH274" s="3"/>
      <c r="ONI274" s="3"/>
      <c r="ONJ274" s="3"/>
      <c r="ONK274" s="3"/>
      <c r="ONL274" s="3"/>
      <c r="ONM274" s="3"/>
      <c r="ONN274" s="3"/>
      <c r="ONO274" s="3"/>
      <c r="ONP274" s="3"/>
      <c r="ONQ274" s="3"/>
      <c r="ONR274" s="3"/>
      <c r="ONS274" s="3"/>
      <c r="ONT274" s="3"/>
      <c r="ONU274" s="3"/>
      <c r="ONV274" s="3"/>
      <c r="ONW274" s="3"/>
      <c r="ONX274" s="3"/>
      <c r="ONY274" s="3"/>
      <c r="ONZ274" s="3"/>
      <c r="OOA274" s="3"/>
      <c r="OOB274" s="3"/>
      <c r="OOC274" s="3"/>
      <c r="OOD274" s="3"/>
      <c r="OOE274" s="3"/>
      <c r="OOF274" s="3"/>
      <c r="OOG274" s="3"/>
      <c r="OOH274" s="3"/>
      <c r="OOI274" s="3"/>
      <c r="OOJ274" s="3"/>
      <c r="OOK274" s="3"/>
      <c r="OOL274" s="3"/>
      <c r="OOM274" s="3"/>
      <c r="OON274" s="3"/>
      <c r="OOO274" s="3"/>
      <c r="OOP274" s="3"/>
      <c r="OOQ274" s="3"/>
      <c r="OOR274" s="3"/>
      <c r="OOS274" s="3"/>
      <c r="OOT274" s="3"/>
      <c r="OOU274" s="3"/>
      <c r="OOV274" s="3"/>
      <c r="OOW274" s="3"/>
      <c r="OOX274" s="3"/>
      <c r="OOY274" s="3"/>
      <c r="OOZ274" s="3"/>
      <c r="OPA274" s="3"/>
      <c r="OPB274" s="3"/>
      <c r="OPC274" s="3"/>
      <c r="OPD274" s="3"/>
      <c r="OPE274" s="3"/>
      <c r="OPF274" s="3"/>
      <c r="OPG274" s="3"/>
      <c r="OPH274" s="3"/>
      <c r="OPI274" s="3"/>
      <c r="OPJ274" s="3"/>
      <c r="OPK274" s="3"/>
      <c r="OPL274" s="3"/>
      <c r="OPM274" s="3"/>
      <c r="OPN274" s="3"/>
      <c r="OPO274" s="3"/>
      <c r="OPP274" s="3"/>
      <c r="OPQ274" s="3"/>
      <c r="OPR274" s="3"/>
      <c r="OPS274" s="3"/>
      <c r="OPT274" s="3"/>
      <c r="OPU274" s="3"/>
      <c r="OPV274" s="3"/>
      <c r="OPW274" s="3"/>
      <c r="OPX274" s="3"/>
      <c r="OPY274" s="3"/>
      <c r="OPZ274" s="3"/>
      <c r="OQA274" s="3"/>
      <c r="OQB274" s="3"/>
      <c r="OQC274" s="3"/>
      <c r="OQD274" s="3"/>
      <c r="OQE274" s="3"/>
      <c r="OQF274" s="3"/>
      <c r="OQG274" s="3"/>
      <c r="OQH274" s="3"/>
      <c r="OQI274" s="3"/>
      <c r="OQJ274" s="3"/>
      <c r="OQK274" s="3"/>
      <c r="OQL274" s="3"/>
      <c r="OQM274" s="3"/>
      <c r="OQN274" s="3"/>
      <c r="OQO274" s="3"/>
      <c r="OQP274" s="3"/>
      <c r="OQQ274" s="3"/>
      <c r="OQR274" s="3"/>
      <c r="OQS274" s="3"/>
      <c r="OQT274" s="3"/>
      <c r="OQU274" s="3"/>
      <c r="OQV274" s="3"/>
      <c r="OQW274" s="3"/>
      <c r="OQX274" s="3"/>
      <c r="OQY274" s="3"/>
      <c r="OQZ274" s="3"/>
      <c r="ORA274" s="3"/>
      <c r="ORB274" s="3"/>
      <c r="ORC274" s="3"/>
      <c r="ORD274" s="3"/>
      <c r="ORE274" s="3"/>
      <c r="ORF274" s="3"/>
      <c r="ORG274" s="3"/>
      <c r="ORH274" s="3"/>
      <c r="ORI274" s="3"/>
      <c r="ORJ274" s="3"/>
      <c r="ORK274" s="3"/>
      <c r="ORL274" s="3"/>
      <c r="ORM274" s="3"/>
      <c r="ORN274" s="3"/>
      <c r="ORO274" s="3"/>
      <c r="ORP274" s="3"/>
      <c r="ORQ274" s="3"/>
      <c r="ORR274" s="3"/>
      <c r="ORS274" s="3"/>
      <c r="ORT274" s="3"/>
      <c r="ORU274" s="3"/>
      <c r="ORV274" s="3"/>
      <c r="ORW274" s="3"/>
      <c r="ORX274" s="3"/>
      <c r="ORY274" s="3"/>
      <c r="ORZ274" s="3"/>
      <c r="OSA274" s="3"/>
      <c r="OSB274" s="3"/>
      <c r="OSC274" s="3"/>
      <c r="OSD274" s="3"/>
      <c r="OSE274" s="3"/>
      <c r="OSF274" s="3"/>
      <c r="OSG274" s="3"/>
      <c r="OSH274" s="3"/>
      <c r="OSI274" s="3"/>
      <c r="OSJ274" s="3"/>
      <c r="OSK274" s="3"/>
      <c r="OSL274" s="3"/>
      <c r="OSM274" s="3"/>
      <c r="OSN274" s="3"/>
      <c r="OSO274" s="3"/>
      <c r="OSP274" s="3"/>
      <c r="OSQ274" s="3"/>
      <c r="OSR274" s="3"/>
      <c r="OSS274" s="3"/>
      <c r="OST274" s="3"/>
      <c r="OSU274" s="3"/>
      <c r="OSV274" s="3"/>
      <c r="OSW274" s="3"/>
      <c r="OSX274" s="3"/>
      <c r="OSY274" s="3"/>
      <c r="OSZ274" s="3"/>
      <c r="OTA274" s="3"/>
      <c r="OTB274" s="3"/>
      <c r="OTC274" s="3"/>
      <c r="OTD274" s="3"/>
      <c r="OTE274" s="3"/>
      <c r="OTF274" s="3"/>
      <c r="OTG274" s="3"/>
      <c r="OTH274" s="3"/>
      <c r="OTI274" s="3"/>
      <c r="OTJ274" s="3"/>
      <c r="OTK274" s="3"/>
      <c r="OTL274" s="3"/>
      <c r="OTM274" s="3"/>
      <c r="OTN274" s="3"/>
      <c r="OTO274" s="3"/>
      <c r="OTP274" s="3"/>
      <c r="OTQ274" s="3"/>
      <c r="OTR274" s="3"/>
      <c r="OTS274" s="3"/>
      <c r="OTT274" s="3"/>
      <c r="OTU274" s="3"/>
      <c r="OTV274" s="3"/>
      <c r="OTW274" s="3"/>
      <c r="OTX274" s="3"/>
      <c r="OTY274" s="3"/>
      <c r="OTZ274" s="3"/>
      <c r="OUA274" s="3"/>
      <c r="OUB274" s="3"/>
      <c r="OUC274" s="3"/>
      <c r="OUD274" s="3"/>
      <c r="OUE274" s="3"/>
      <c r="OUF274" s="3"/>
      <c r="OUG274" s="3"/>
      <c r="OUH274" s="3"/>
      <c r="OUI274" s="3"/>
      <c r="OUJ274" s="3"/>
      <c r="OUK274" s="3"/>
      <c r="OUL274" s="3"/>
      <c r="OUM274" s="3"/>
      <c r="OUN274" s="3"/>
      <c r="OUO274" s="3"/>
      <c r="OUP274" s="3"/>
      <c r="OUQ274" s="3"/>
      <c r="OUR274" s="3"/>
      <c r="OUS274" s="3"/>
      <c r="OUT274" s="3"/>
      <c r="OUU274" s="3"/>
      <c r="OUV274" s="3"/>
      <c r="OUW274" s="3"/>
      <c r="OUX274" s="3"/>
      <c r="OUY274" s="3"/>
      <c r="OUZ274" s="3"/>
      <c r="OVA274" s="3"/>
      <c r="OVB274" s="3"/>
      <c r="OVC274" s="3"/>
      <c r="OVD274" s="3"/>
      <c r="OVE274" s="3"/>
      <c r="OVF274" s="3"/>
      <c r="OVG274" s="3"/>
      <c r="OVH274" s="3"/>
      <c r="OVI274" s="3"/>
      <c r="OVJ274" s="3"/>
      <c r="OVK274" s="3"/>
      <c r="OVL274" s="3"/>
      <c r="OVM274" s="3"/>
      <c r="OVN274" s="3"/>
      <c r="OVO274" s="3"/>
      <c r="OVP274" s="3"/>
      <c r="OVQ274" s="3"/>
      <c r="OVR274" s="3"/>
      <c r="OVS274" s="3"/>
      <c r="OVT274" s="3"/>
      <c r="OVU274" s="3"/>
      <c r="OVV274" s="3"/>
      <c r="OVW274" s="3"/>
      <c r="OVX274" s="3"/>
      <c r="OVY274" s="3"/>
      <c r="OVZ274" s="3"/>
      <c r="OWA274" s="3"/>
      <c r="OWB274" s="3"/>
      <c r="OWC274" s="3"/>
      <c r="OWD274" s="3"/>
      <c r="OWE274" s="3"/>
      <c r="OWF274" s="3"/>
      <c r="OWG274" s="3"/>
      <c r="OWH274" s="3"/>
      <c r="OWI274" s="3"/>
      <c r="OWJ274" s="3"/>
      <c r="OWK274" s="3"/>
      <c r="OWL274" s="3"/>
      <c r="OWM274" s="3"/>
      <c r="OWN274" s="3"/>
      <c r="OWO274" s="3"/>
      <c r="OWP274" s="3"/>
      <c r="OWQ274" s="3"/>
      <c r="OWR274" s="3"/>
      <c r="OWS274" s="3"/>
      <c r="OWT274" s="3"/>
      <c r="OWU274" s="3"/>
      <c r="OWV274" s="3"/>
      <c r="OWW274" s="3"/>
      <c r="OWX274" s="3"/>
      <c r="OWY274" s="3"/>
      <c r="OWZ274" s="3"/>
      <c r="OXA274" s="3"/>
      <c r="OXB274" s="3"/>
      <c r="OXC274" s="3"/>
      <c r="OXD274" s="3"/>
      <c r="OXE274" s="3"/>
      <c r="OXF274" s="3"/>
      <c r="OXG274" s="3"/>
      <c r="OXH274" s="3"/>
      <c r="OXI274" s="3"/>
      <c r="OXJ274" s="3"/>
      <c r="OXK274" s="3"/>
      <c r="OXL274" s="3"/>
      <c r="OXM274" s="3"/>
      <c r="OXN274" s="3"/>
      <c r="OXO274" s="3"/>
      <c r="OXP274" s="3"/>
      <c r="OXQ274" s="3"/>
      <c r="OXR274" s="3"/>
      <c r="OXS274" s="3"/>
      <c r="OXT274" s="3"/>
      <c r="OXU274" s="3"/>
      <c r="OXV274" s="3"/>
      <c r="OXW274" s="3"/>
      <c r="OXX274" s="3"/>
      <c r="OXY274" s="3"/>
      <c r="OXZ274" s="3"/>
      <c r="OYA274" s="3"/>
      <c r="OYB274" s="3"/>
      <c r="OYC274" s="3"/>
      <c r="OYD274" s="3"/>
      <c r="OYE274" s="3"/>
      <c r="OYF274" s="3"/>
      <c r="OYG274" s="3"/>
      <c r="OYH274" s="3"/>
      <c r="OYI274" s="3"/>
      <c r="OYJ274" s="3"/>
      <c r="OYK274" s="3"/>
      <c r="OYL274" s="3"/>
      <c r="OYM274" s="3"/>
      <c r="OYN274" s="3"/>
      <c r="OYO274" s="3"/>
      <c r="OYP274" s="3"/>
      <c r="OYQ274" s="3"/>
      <c r="OYR274" s="3"/>
      <c r="OYS274" s="3"/>
      <c r="OYT274" s="3"/>
      <c r="OYU274" s="3"/>
      <c r="OYV274" s="3"/>
      <c r="OYW274" s="3"/>
      <c r="OYX274" s="3"/>
      <c r="OYY274" s="3"/>
      <c r="OYZ274" s="3"/>
      <c r="OZA274" s="3"/>
      <c r="OZB274" s="3"/>
      <c r="OZC274" s="3"/>
      <c r="OZD274" s="3"/>
      <c r="OZE274" s="3"/>
      <c r="OZF274" s="3"/>
      <c r="OZG274" s="3"/>
      <c r="OZH274" s="3"/>
      <c r="OZI274" s="3"/>
      <c r="OZJ274" s="3"/>
      <c r="OZK274" s="3"/>
      <c r="OZL274" s="3"/>
      <c r="OZM274" s="3"/>
      <c r="OZN274" s="3"/>
      <c r="OZO274" s="3"/>
      <c r="OZP274" s="3"/>
      <c r="OZQ274" s="3"/>
      <c r="OZR274" s="3"/>
      <c r="OZS274" s="3"/>
      <c r="OZT274" s="3"/>
      <c r="OZU274" s="3"/>
      <c r="OZV274" s="3"/>
      <c r="OZW274" s="3"/>
      <c r="OZX274" s="3"/>
      <c r="OZY274" s="3"/>
      <c r="OZZ274" s="3"/>
      <c r="PAA274" s="3"/>
      <c r="PAB274" s="3"/>
      <c r="PAC274" s="3"/>
      <c r="PAD274" s="3"/>
      <c r="PAE274" s="3"/>
      <c r="PAF274" s="3"/>
      <c r="PAG274" s="3"/>
      <c r="PAH274" s="3"/>
      <c r="PAI274" s="3"/>
      <c r="PAJ274" s="3"/>
      <c r="PAK274" s="3"/>
      <c r="PAL274" s="3"/>
      <c r="PAM274" s="3"/>
      <c r="PAN274" s="3"/>
      <c r="PAO274" s="3"/>
      <c r="PAP274" s="3"/>
      <c r="PAQ274" s="3"/>
      <c r="PAR274" s="3"/>
      <c r="PAS274" s="3"/>
      <c r="PAT274" s="3"/>
      <c r="PAU274" s="3"/>
      <c r="PAV274" s="3"/>
      <c r="PAW274" s="3"/>
      <c r="PAX274" s="3"/>
      <c r="PAY274" s="3"/>
      <c r="PAZ274" s="3"/>
      <c r="PBA274" s="3"/>
      <c r="PBB274" s="3"/>
      <c r="PBC274" s="3"/>
      <c r="PBD274" s="3"/>
      <c r="PBE274" s="3"/>
      <c r="PBF274" s="3"/>
      <c r="PBG274" s="3"/>
      <c r="PBH274" s="3"/>
      <c r="PBI274" s="3"/>
      <c r="PBJ274" s="3"/>
      <c r="PBK274" s="3"/>
      <c r="PBL274" s="3"/>
      <c r="PBM274" s="3"/>
      <c r="PBN274" s="3"/>
      <c r="PBO274" s="3"/>
      <c r="PBP274" s="3"/>
      <c r="PBQ274" s="3"/>
      <c r="PBR274" s="3"/>
      <c r="PBS274" s="3"/>
      <c r="PBT274" s="3"/>
      <c r="PBU274" s="3"/>
      <c r="PBV274" s="3"/>
      <c r="PBW274" s="3"/>
      <c r="PBX274" s="3"/>
      <c r="PBY274" s="3"/>
      <c r="PBZ274" s="3"/>
      <c r="PCA274" s="3"/>
      <c r="PCB274" s="3"/>
      <c r="PCC274" s="3"/>
      <c r="PCD274" s="3"/>
      <c r="PCE274" s="3"/>
      <c r="PCF274" s="3"/>
      <c r="PCG274" s="3"/>
      <c r="PCH274" s="3"/>
      <c r="PCI274" s="3"/>
      <c r="PCJ274" s="3"/>
      <c r="PCK274" s="3"/>
      <c r="PCL274" s="3"/>
      <c r="PCM274" s="3"/>
      <c r="PCN274" s="3"/>
      <c r="PCO274" s="3"/>
      <c r="PCP274" s="3"/>
      <c r="PCQ274" s="3"/>
      <c r="PCR274" s="3"/>
      <c r="PCS274" s="3"/>
      <c r="PCT274" s="3"/>
      <c r="PCU274" s="3"/>
      <c r="PCV274" s="3"/>
      <c r="PCW274" s="3"/>
      <c r="PCX274" s="3"/>
      <c r="PCY274" s="3"/>
      <c r="PCZ274" s="3"/>
      <c r="PDA274" s="3"/>
      <c r="PDB274" s="3"/>
      <c r="PDC274" s="3"/>
      <c r="PDD274" s="3"/>
      <c r="PDE274" s="3"/>
      <c r="PDF274" s="3"/>
      <c r="PDG274" s="3"/>
      <c r="PDH274" s="3"/>
      <c r="PDI274" s="3"/>
      <c r="PDJ274" s="3"/>
      <c r="PDK274" s="3"/>
      <c r="PDL274" s="3"/>
      <c r="PDM274" s="3"/>
      <c r="PDN274" s="3"/>
      <c r="PDO274" s="3"/>
      <c r="PDP274" s="3"/>
      <c r="PDQ274" s="3"/>
      <c r="PDR274" s="3"/>
      <c r="PDS274" s="3"/>
      <c r="PDT274" s="3"/>
      <c r="PDU274" s="3"/>
      <c r="PDV274" s="3"/>
      <c r="PDW274" s="3"/>
      <c r="PDX274" s="3"/>
      <c r="PDY274" s="3"/>
      <c r="PDZ274" s="3"/>
      <c r="PEA274" s="3"/>
      <c r="PEB274" s="3"/>
      <c r="PEC274" s="3"/>
      <c r="PED274" s="3"/>
      <c r="PEE274" s="3"/>
      <c r="PEF274" s="3"/>
      <c r="PEG274" s="3"/>
      <c r="PEH274" s="3"/>
      <c r="PEI274" s="3"/>
      <c r="PEJ274" s="3"/>
      <c r="PEK274" s="3"/>
      <c r="PEL274" s="3"/>
      <c r="PEM274" s="3"/>
      <c r="PEN274" s="3"/>
      <c r="PEO274" s="3"/>
      <c r="PEP274" s="3"/>
      <c r="PEQ274" s="3"/>
      <c r="PER274" s="3"/>
      <c r="PES274" s="3"/>
      <c r="PET274" s="3"/>
      <c r="PEU274" s="3"/>
      <c r="PEV274" s="3"/>
      <c r="PEW274" s="3"/>
      <c r="PEX274" s="3"/>
      <c r="PEY274" s="3"/>
      <c r="PEZ274" s="3"/>
      <c r="PFA274" s="3"/>
      <c r="PFB274" s="3"/>
      <c r="PFC274" s="3"/>
      <c r="PFD274" s="3"/>
      <c r="PFE274" s="3"/>
      <c r="PFF274" s="3"/>
      <c r="PFG274" s="3"/>
      <c r="PFH274" s="3"/>
      <c r="PFI274" s="3"/>
      <c r="PFJ274" s="3"/>
      <c r="PFK274" s="3"/>
      <c r="PFL274" s="3"/>
      <c r="PFM274" s="3"/>
      <c r="PFN274" s="3"/>
      <c r="PFO274" s="3"/>
      <c r="PFP274" s="3"/>
      <c r="PFQ274" s="3"/>
      <c r="PFR274" s="3"/>
      <c r="PFS274" s="3"/>
      <c r="PFT274" s="3"/>
      <c r="PFU274" s="3"/>
      <c r="PFV274" s="3"/>
      <c r="PFW274" s="3"/>
      <c r="PFX274" s="3"/>
      <c r="PFY274" s="3"/>
      <c r="PFZ274" s="3"/>
      <c r="PGA274" s="3"/>
      <c r="PGB274" s="3"/>
      <c r="PGC274" s="3"/>
      <c r="PGD274" s="3"/>
      <c r="PGE274" s="3"/>
      <c r="PGF274" s="3"/>
      <c r="PGG274" s="3"/>
      <c r="PGH274" s="3"/>
      <c r="PGI274" s="3"/>
      <c r="PGJ274" s="3"/>
      <c r="PGK274" s="3"/>
      <c r="PGL274" s="3"/>
      <c r="PGM274" s="3"/>
      <c r="PGN274" s="3"/>
      <c r="PGO274" s="3"/>
      <c r="PGP274" s="3"/>
      <c r="PGQ274" s="3"/>
      <c r="PGR274" s="3"/>
      <c r="PGS274" s="3"/>
      <c r="PGT274" s="3"/>
      <c r="PGU274" s="3"/>
      <c r="PGV274" s="3"/>
      <c r="PGW274" s="3"/>
      <c r="PGX274" s="3"/>
      <c r="PGY274" s="3"/>
      <c r="PGZ274" s="3"/>
      <c r="PHA274" s="3"/>
      <c r="PHB274" s="3"/>
      <c r="PHC274" s="3"/>
      <c r="PHD274" s="3"/>
      <c r="PHE274" s="3"/>
      <c r="PHF274" s="3"/>
      <c r="PHG274" s="3"/>
      <c r="PHH274" s="3"/>
      <c r="PHI274" s="3"/>
      <c r="PHJ274" s="3"/>
      <c r="PHK274" s="3"/>
      <c r="PHL274" s="3"/>
      <c r="PHM274" s="3"/>
      <c r="PHN274" s="3"/>
      <c r="PHO274" s="3"/>
      <c r="PHP274" s="3"/>
      <c r="PHQ274" s="3"/>
      <c r="PHR274" s="3"/>
      <c r="PHS274" s="3"/>
      <c r="PHT274" s="3"/>
      <c r="PHU274" s="3"/>
      <c r="PHV274" s="3"/>
      <c r="PHW274" s="3"/>
      <c r="PHX274" s="3"/>
      <c r="PHY274" s="3"/>
      <c r="PHZ274" s="3"/>
      <c r="PIA274" s="3"/>
      <c r="PIB274" s="3"/>
      <c r="PIC274" s="3"/>
      <c r="PID274" s="3"/>
      <c r="PIE274" s="3"/>
      <c r="PIF274" s="3"/>
      <c r="PIG274" s="3"/>
      <c r="PIH274" s="3"/>
      <c r="PII274" s="3"/>
      <c r="PIJ274" s="3"/>
      <c r="PIK274" s="3"/>
      <c r="PIL274" s="3"/>
      <c r="PIM274" s="3"/>
      <c r="PIN274" s="3"/>
      <c r="PIO274" s="3"/>
      <c r="PIP274" s="3"/>
      <c r="PIQ274" s="3"/>
      <c r="PIR274" s="3"/>
      <c r="PIS274" s="3"/>
      <c r="PIT274" s="3"/>
      <c r="PIU274" s="3"/>
      <c r="PIV274" s="3"/>
      <c r="PIW274" s="3"/>
      <c r="PIX274" s="3"/>
      <c r="PIY274" s="3"/>
      <c r="PIZ274" s="3"/>
      <c r="PJA274" s="3"/>
      <c r="PJB274" s="3"/>
      <c r="PJC274" s="3"/>
      <c r="PJD274" s="3"/>
      <c r="PJE274" s="3"/>
      <c r="PJF274" s="3"/>
      <c r="PJG274" s="3"/>
      <c r="PJH274" s="3"/>
      <c r="PJI274" s="3"/>
      <c r="PJJ274" s="3"/>
      <c r="PJK274" s="3"/>
      <c r="PJL274" s="3"/>
      <c r="PJM274" s="3"/>
      <c r="PJN274" s="3"/>
      <c r="PJO274" s="3"/>
      <c r="PJP274" s="3"/>
      <c r="PJQ274" s="3"/>
      <c r="PJR274" s="3"/>
      <c r="PJS274" s="3"/>
      <c r="PJT274" s="3"/>
      <c r="PJU274" s="3"/>
      <c r="PJV274" s="3"/>
      <c r="PJW274" s="3"/>
      <c r="PJX274" s="3"/>
      <c r="PJY274" s="3"/>
      <c r="PJZ274" s="3"/>
      <c r="PKA274" s="3"/>
      <c r="PKB274" s="3"/>
      <c r="PKC274" s="3"/>
      <c r="PKD274" s="3"/>
      <c r="PKE274" s="3"/>
      <c r="PKF274" s="3"/>
      <c r="PKG274" s="3"/>
      <c r="PKH274" s="3"/>
      <c r="PKI274" s="3"/>
      <c r="PKJ274" s="3"/>
      <c r="PKK274" s="3"/>
      <c r="PKL274" s="3"/>
      <c r="PKM274" s="3"/>
      <c r="PKN274" s="3"/>
      <c r="PKO274" s="3"/>
      <c r="PKP274" s="3"/>
      <c r="PKQ274" s="3"/>
      <c r="PKR274" s="3"/>
      <c r="PKS274" s="3"/>
      <c r="PKT274" s="3"/>
      <c r="PKU274" s="3"/>
      <c r="PKV274" s="3"/>
      <c r="PKW274" s="3"/>
      <c r="PKX274" s="3"/>
      <c r="PKY274" s="3"/>
      <c r="PKZ274" s="3"/>
      <c r="PLA274" s="3"/>
      <c r="PLB274" s="3"/>
      <c r="PLC274" s="3"/>
      <c r="PLD274" s="3"/>
      <c r="PLE274" s="3"/>
      <c r="PLF274" s="3"/>
      <c r="PLG274" s="3"/>
      <c r="PLH274" s="3"/>
      <c r="PLI274" s="3"/>
      <c r="PLJ274" s="3"/>
      <c r="PLK274" s="3"/>
      <c r="PLL274" s="3"/>
      <c r="PLM274" s="3"/>
      <c r="PLN274" s="3"/>
      <c r="PLO274" s="3"/>
      <c r="PLP274" s="3"/>
      <c r="PLQ274" s="3"/>
      <c r="PLR274" s="3"/>
      <c r="PLS274" s="3"/>
      <c r="PLT274" s="3"/>
      <c r="PLU274" s="3"/>
      <c r="PLV274" s="3"/>
      <c r="PLW274" s="3"/>
      <c r="PLX274" s="3"/>
      <c r="PLY274" s="3"/>
      <c r="PLZ274" s="3"/>
      <c r="PMA274" s="3"/>
      <c r="PMB274" s="3"/>
      <c r="PMC274" s="3"/>
      <c r="PMD274" s="3"/>
      <c r="PME274" s="3"/>
      <c r="PMF274" s="3"/>
      <c r="PMG274" s="3"/>
      <c r="PMH274" s="3"/>
      <c r="PMI274" s="3"/>
      <c r="PMJ274" s="3"/>
      <c r="PMK274" s="3"/>
      <c r="PML274" s="3"/>
      <c r="PMM274" s="3"/>
      <c r="PMN274" s="3"/>
      <c r="PMO274" s="3"/>
      <c r="PMP274" s="3"/>
      <c r="PMQ274" s="3"/>
      <c r="PMR274" s="3"/>
      <c r="PMS274" s="3"/>
      <c r="PMT274" s="3"/>
      <c r="PMU274" s="3"/>
      <c r="PMV274" s="3"/>
      <c r="PMW274" s="3"/>
      <c r="PMX274" s="3"/>
      <c r="PMY274" s="3"/>
      <c r="PMZ274" s="3"/>
      <c r="PNA274" s="3"/>
      <c r="PNB274" s="3"/>
      <c r="PNC274" s="3"/>
      <c r="PND274" s="3"/>
      <c r="PNE274" s="3"/>
      <c r="PNF274" s="3"/>
      <c r="PNG274" s="3"/>
      <c r="PNH274" s="3"/>
      <c r="PNI274" s="3"/>
      <c r="PNJ274" s="3"/>
      <c r="PNK274" s="3"/>
      <c r="PNL274" s="3"/>
      <c r="PNM274" s="3"/>
      <c r="PNN274" s="3"/>
      <c r="PNO274" s="3"/>
      <c r="PNP274" s="3"/>
      <c r="PNQ274" s="3"/>
      <c r="PNR274" s="3"/>
      <c r="PNS274" s="3"/>
      <c r="PNT274" s="3"/>
      <c r="PNU274" s="3"/>
      <c r="PNV274" s="3"/>
      <c r="PNW274" s="3"/>
      <c r="PNX274" s="3"/>
      <c r="PNY274" s="3"/>
      <c r="PNZ274" s="3"/>
      <c r="POA274" s="3"/>
      <c r="POB274" s="3"/>
      <c r="POC274" s="3"/>
      <c r="POD274" s="3"/>
      <c r="POE274" s="3"/>
      <c r="POF274" s="3"/>
      <c r="POG274" s="3"/>
      <c r="POH274" s="3"/>
      <c r="POI274" s="3"/>
      <c r="POJ274" s="3"/>
      <c r="POK274" s="3"/>
      <c r="POL274" s="3"/>
      <c r="POM274" s="3"/>
      <c r="PON274" s="3"/>
      <c r="POO274" s="3"/>
      <c r="POP274" s="3"/>
      <c r="POQ274" s="3"/>
      <c r="POR274" s="3"/>
      <c r="POS274" s="3"/>
      <c r="POT274" s="3"/>
      <c r="POU274" s="3"/>
      <c r="POV274" s="3"/>
      <c r="POW274" s="3"/>
      <c r="POX274" s="3"/>
      <c r="POY274" s="3"/>
      <c r="POZ274" s="3"/>
      <c r="PPA274" s="3"/>
      <c r="PPB274" s="3"/>
      <c r="PPC274" s="3"/>
      <c r="PPD274" s="3"/>
      <c r="PPE274" s="3"/>
      <c r="PPF274" s="3"/>
      <c r="PPG274" s="3"/>
      <c r="PPH274" s="3"/>
      <c r="PPI274" s="3"/>
      <c r="PPJ274" s="3"/>
      <c r="PPK274" s="3"/>
      <c r="PPL274" s="3"/>
      <c r="PPM274" s="3"/>
      <c r="PPN274" s="3"/>
      <c r="PPO274" s="3"/>
      <c r="PPP274" s="3"/>
      <c r="PPQ274" s="3"/>
      <c r="PPR274" s="3"/>
      <c r="PPS274" s="3"/>
      <c r="PPT274" s="3"/>
      <c r="PPU274" s="3"/>
      <c r="PPV274" s="3"/>
      <c r="PPW274" s="3"/>
      <c r="PPX274" s="3"/>
      <c r="PPY274" s="3"/>
      <c r="PPZ274" s="3"/>
      <c r="PQA274" s="3"/>
      <c r="PQB274" s="3"/>
      <c r="PQC274" s="3"/>
      <c r="PQD274" s="3"/>
      <c r="PQE274" s="3"/>
      <c r="PQF274" s="3"/>
      <c r="PQG274" s="3"/>
      <c r="PQH274" s="3"/>
      <c r="PQI274" s="3"/>
      <c r="PQJ274" s="3"/>
      <c r="PQK274" s="3"/>
      <c r="PQL274" s="3"/>
      <c r="PQM274" s="3"/>
      <c r="PQN274" s="3"/>
      <c r="PQO274" s="3"/>
      <c r="PQP274" s="3"/>
      <c r="PQQ274" s="3"/>
      <c r="PQR274" s="3"/>
      <c r="PQS274" s="3"/>
      <c r="PQT274" s="3"/>
      <c r="PQU274" s="3"/>
      <c r="PQV274" s="3"/>
      <c r="PQW274" s="3"/>
      <c r="PQX274" s="3"/>
      <c r="PQY274" s="3"/>
      <c r="PQZ274" s="3"/>
      <c r="PRA274" s="3"/>
      <c r="PRB274" s="3"/>
      <c r="PRC274" s="3"/>
      <c r="PRD274" s="3"/>
      <c r="PRE274" s="3"/>
      <c r="PRF274" s="3"/>
      <c r="PRG274" s="3"/>
      <c r="PRH274" s="3"/>
      <c r="PRI274" s="3"/>
      <c r="PRJ274" s="3"/>
      <c r="PRK274" s="3"/>
      <c r="PRL274" s="3"/>
      <c r="PRM274" s="3"/>
      <c r="PRN274" s="3"/>
      <c r="PRO274" s="3"/>
      <c r="PRP274" s="3"/>
      <c r="PRQ274" s="3"/>
      <c r="PRR274" s="3"/>
      <c r="PRS274" s="3"/>
      <c r="PRT274" s="3"/>
      <c r="PRU274" s="3"/>
      <c r="PRV274" s="3"/>
      <c r="PRW274" s="3"/>
      <c r="PRX274" s="3"/>
      <c r="PRY274" s="3"/>
      <c r="PRZ274" s="3"/>
      <c r="PSA274" s="3"/>
      <c r="PSB274" s="3"/>
      <c r="PSC274" s="3"/>
      <c r="PSD274" s="3"/>
      <c r="PSE274" s="3"/>
      <c r="PSF274" s="3"/>
      <c r="PSG274" s="3"/>
      <c r="PSH274" s="3"/>
      <c r="PSI274" s="3"/>
      <c r="PSJ274" s="3"/>
      <c r="PSK274" s="3"/>
      <c r="PSL274" s="3"/>
      <c r="PSM274" s="3"/>
      <c r="PSN274" s="3"/>
      <c r="PSO274" s="3"/>
      <c r="PSP274" s="3"/>
      <c r="PSQ274" s="3"/>
      <c r="PSR274" s="3"/>
      <c r="PSS274" s="3"/>
      <c r="PST274" s="3"/>
      <c r="PSU274" s="3"/>
      <c r="PSV274" s="3"/>
      <c r="PSW274" s="3"/>
      <c r="PSX274" s="3"/>
      <c r="PSY274" s="3"/>
      <c r="PSZ274" s="3"/>
      <c r="PTA274" s="3"/>
      <c r="PTB274" s="3"/>
      <c r="PTC274" s="3"/>
      <c r="PTD274" s="3"/>
      <c r="PTE274" s="3"/>
      <c r="PTF274" s="3"/>
      <c r="PTG274" s="3"/>
      <c r="PTH274" s="3"/>
      <c r="PTI274" s="3"/>
      <c r="PTJ274" s="3"/>
      <c r="PTK274" s="3"/>
      <c r="PTL274" s="3"/>
      <c r="PTM274" s="3"/>
      <c r="PTN274" s="3"/>
      <c r="PTO274" s="3"/>
      <c r="PTP274" s="3"/>
      <c r="PTQ274" s="3"/>
      <c r="PTR274" s="3"/>
      <c r="PTS274" s="3"/>
      <c r="PTT274" s="3"/>
      <c r="PTU274" s="3"/>
      <c r="PTV274" s="3"/>
      <c r="PTW274" s="3"/>
      <c r="PTX274" s="3"/>
      <c r="PTY274" s="3"/>
      <c r="PTZ274" s="3"/>
      <c r="PUA274" s="3"/>
      <c r="PUB274" s="3"/>
      <c r="PUC274" s="3"/>
      <c r="PUD274" s="3"/>
      <c r="PUE274" s="3"/>
      <c r="PUF274" s="3"/>
      <c r="PUG274" s="3"/>
      <c r="PUH274" s="3"/>
      <c r="PUI274" s="3"/>
      <c r="PUJ274" s="3"/>
      <c r="PUK274" s="3"/>
      <c r="PUL274" s="3"/>
      <c r="PUM274" s="3"/>
      <c r="PUN274" s="3"/>
      <c r="PUO274" s="3"/>
      <c r="PUP274" s="3"/>
      <c r="PUQ274" s="3"/>
      <c r="PUR274" s="3"/>
      <c r="PUS274" s="3"/>
      <c r="PUT274" s="3"/>
      <c r="PUU274" s="3"/>
      <c r="PUV274" s="3"/>
      <c r="PUW274" s="3"/>
      <c r="PUX274" s="3"/>
      <c r="PUY274" s="3"/>
      <c r="PUZ274" s="3"/>
      <c r="PVA274" s="3"/>
      <c r="PVB274" s="3"/>
      <c r="PVC274" s="3"/>
      <c r="PVD274" s="3"/>
      <c r="PVE274" s="3"/>
      <c r="PVF274" s="3"/>
      <c r="PVG274" s="3"/>
      <c r="PVH274" s="3"/>
      <c r="PVI274" s="3"/>
      <c r="PVJ274" s="3"/>
      <c r="PVK274" s="3"/>
      <c r="PVL274" s="3"/>
      <c r="PVM274" s="3"/>
      <c r="PVN274" s="3"/>
      <c r="PVO274" s="3"/>
      <c r="PVP274" s="3"/>
      <c r="PVQ274" s="3"/>
      <c r="PVR274" s="3"/>
      <c r="PVS274" s="3"/>
      <c r="PVT274" s="3"/>
      <c r="PVU274" s="3"/>
      <c r="PVV274" s="3"/>
      <c r="PVW274" s="3"/>
      <c r="PVX274" s="3"/>
      <c r="PVY274" s="3"/>
      <c r="PVZ274" s="3"/>
      <c r="PWA274" s="3"/>
      <c r="PWB274" s="3"/>
      <c r="PWC274" s="3"/>
      <c r="PWD274" s="3"/>
      <c r="PWE274" s="3"/>
      <c r="PWF274" s="3"/>
      <c r="PWG274" s="3"/>
      <c r="PWH274" s="3"/>
      <c r="PWI274" s="3"/>
      <c r="PWJ274" s="3"/>
      <c r="PWK274" s="3"/>
      <c r="PWL274" s="3"/>
      <c r="PWM274" s="3"/>
      <c r="PWN274" s="3"/>
      <c r="PWO274" s="3"/>
      <c r="PWP274" s="3"/>
      <c r="PWQ274" s="3"/>
      <c r="PWR274" s="3"/>
      <c r="PWS274" s="3"/>
      <c r="PWT274" s="3"/>
      <c r="PWU274" s="3"/>
      <c r="PWV274" s="3"/>
      <c r="PWW274" s="3"/>
      <c r="PWX274" s="3"/>
      <c r="PWY274" s="3"/>
      <c r="PWZ274" s="3"/>
      <c r="PXA274" s="3"/>
      <c r="PXB274" s="3"/>
      <c r="PXC274" s="3"/>
      <c r="PXD274" s="3"/>
      <c r="PXE274" s="3"/>
      <c r="PXF274" s="3"/>
      <c r="PXG274" s="3"/>
      <c r="PXH274" s="3"/>
      <c r="PXI274" s="3"/>
      <c r="PXJ274" s="3"/>
      <c r="PXK274" s="3"/>
      <c r="PXL274" s="3"/>
      <c r="PXM274" s="3"/>
      <c r="PXN274" s="3"/>
      <c r="PXO274" s="3"/>
      <c r="PXP274" s="3"/>
      <c r="PXQ274" s="3"/>
      <c r="PXR274" s="3"/>
      <c r="PXS274" s="3"/>
      <c r="PXT274" s="3"/>
      <c r="PXU274" s="3"/>
      <c r="PXV274" s="3"/>
      <c r="PXW274" s="3"/>
      <c r="PXX274" s="3"/>
      <c r="PXY274" s="3"/>
      <c r="PXZ274" s="3"/>
      <c r="PYA274" s="3"/>
      <c r="PYB274" s="3"/>
      <c r="PYC274" s="3"/>
      <c r="PYD274" s="3"/>
      <c r="PYE274" s="3"/>
      <c r="PYF274" s="3"/>
      <c r="PYG274" s="3"/>
      <c r="PYH274" s="3"/>
      <c r="PYI274" s="3"/>
      <c r="PYJ274" s="3"/>
      <c r="PYK274" s="3"/>
      <c r="PYL274" s="3"/>
      <c r="PYM274" s="3"/>
      <c r="PYN274" s="3"/>
      <c r="PYO274" s="3"/>
      <c r="PYP274" s="3"/>
      <c r="PYQ274" s="3"/>
      <c r="PYR274" s="3"/>
      <c r="PYS274" s="3"/>
      <c r="PYT274" s="3"/>
      <c r="PYU274" s="3"/>
      <c r="PYV274" s="3"/>
      <c r="PYW274" s="3"/>
      <c r="PYX274" s="3"/>
      <c r="PYY274" s="3"/>
      <c r="PYZ274" s="3"/>
      <c r="PZA274" s="3"/>
      <c r="PZB274" s="3"/>
      <c r="PZC274" s="3"/>
      <c r="PZD274" s="3"/>
      <c r="PZE274" s="3"/>
      <c r="PZF274" s="3"/>
      <c r="PZG274" s="3"/>
      <c r="PZH274" s="3"/>
      <c r="PZI274" s="3"/>
      <c r="PZJ274" s="3"/>
      <c r="PZK274" s="3"/>
      <c r="PZL274" s="3"/>
      <c r="PZM274" s="3"/>
      <c r="PZN274" s="3"/>
      <c r="PZO274" s="3"/>
      <c r="PZP274" s="3"/>
      <c r="PZQ274" s="3"/>
      <c r="PZR274" s="3"/>
      <c r="PZS274" s="3"/>
      <c r="PZT274" s="3"/>
      <c r="PZU274" s="3"/>
      <c r="PZV274" s="3"/>
      <c r="PZW274" s="3"/>
      <c r="PZX274" s="3"/>
      <c r="PZY274" s="3"/>
      <c r="PZZ274" s="3"/>
      <c r="QAA274" s="3"/>
      <c r="QAB274" s="3"/>
      <c r="QAC274" s="3"/>
      <c r="QAD274" s="3"/>
      <c r="QAE274" s="3"/>
      <c r="QAF274" s="3"/>
      <c r="QAG274" s="3"/>
      <c r="QAH274" s="3"/>
      <c r="QAI274" s="3"/>
      <c r="QAJ274" s="3"/>
      <c r="QAK274" s="3"/>
      <c r="QAL274" s="3"/>
      <c r="QAM274" s="3"/>
      <c r="QAN274" s="3"/>
      <c r="QAO274" s="3"/>
      <c r="QAP274" s="3"/>
      <c r="QAQ274" s="3"/>
      <c r="QAR274" s="3"/>
      <c r="QAS274" s="3"/>
      <c r="QAT274" s="3"/>
      <c r="QAU274" s="3"/>
      <c r="QAV274" s="3"/>
      <c r="QAW274" s="3"/>
      <c r="QAX274" s="3"/>
      <c r="QAY274" s="3"/>
      <c r="QAZ274" s="3"/>
      <c r="QBA274" s="3"/>
      <c r="QBB274" s="3"/>
      <c r="QBC274" s="3"/>
      <c r="QBD274" s="3"/>
      <c r="QBE274" s="3"/>
      <c r="QBF274" s="3"/>
      <c r="QBG274" s="3"/>
      <c r="QBH274" s="3"/>
      <c r="QBI274" s="3"/>
      <c r="QBJ274" s="3"/>
      <c r="QBK274" s="3"/>
      <c r="QBL274" s="3"/>
      <c r="QBM274" s="3"/>
      <c r="QBN274" s="3"/>
      <c r="QBO274" s="3"/>
      <c r="QBP274" s="3"/>
      <c r="QBQ274" s="3"/>
      <c r="QBR274" s="3"/>
      <c r="QBS274" s="3"/>
      <c r="QBT274" s="3"/>
      <c r="QBU274" s="3"/>
      <c r="QBV274" s="3"/>
      <c r="QBW274" s="3"/>
      <c r="QBX274" s="3"/>
      <c r="QBY274" s="3"/>
      <c r="QBZ274" s="3"/>
      <c r="QCA274" s="3"/>
      <c r="QCB274" s="3"/>
      <c r="QCC274" s="3"/>
      <c r="QCD274" s="3"/>
      <c r="QCE274" s="3"/>
      <c r="QCF274" s="3"/>
      <c r="QCG274" s="3"/>
      <c r="QCH274" s="3"/>
      <c r="QCI274" s="3"/>
      <c r="QCJ274" s="3"/>
      <c r="QCK274" s="3"/>
      <c r="QCL274" s="3"/>
      <c r="QCM274" s="3"/>
      <c r="QCN274" s="3"/>
      <c r="QCO274" s="3"/>
      <c r="QCP274" s="3"/>
      <c r="QCQ274" s="3"/>
      <c r="QCR274" s="3"/>
      <c r="QCS274" s="3"/>
      <c r="QCT274" s="3"/>
      <c r="QCU274" s="3"/>
      <c r="QCV274" s="3"/>
      <c r="QCW274" s="3"/>
      <c r="QCX274" s="3"/>
      <c r="QCY274" s="3"/>
      <c r="QCZ274" s="3"/>
      <c r="QDA274" s="3"/>
      <c r="QDB274" s="3"/>
      <c r="QDC274" s="3"/>
      <c r="QDD274" s="3"/>
      <c r="QDE274" s="3"/>
      <c r="QDF274" s="3"/>
      <c r="QDG274" s="3"/>
      <c r="QDH274" s="3"/>
      <c r="QDI274" s="3"/>
      <c r="QDJ274" s="3"/>
      <c r="QDK274" s="3"/>
      <c r="QDL274" s="3"/>
      <c r="QDM274" s="3"/>
      <c r="QDN274" s="3"/>
      <c r="QDO274" s="3"/>
      <c r="QDP274" s="3"/>
      <c r="QDQ274" s="3"/>
      <c r="QDR274" s="3"/>
      <c r="QDS274" s="3"/>
      <c r="QDT274" s="3"/>
      <c r="QDU274" s="3"/>
      <c r="QDV274" s="3"/>
      <c r="QDW274" s="3"/>
      <c r="QDX274" s="3"/>
      <c r="QDY274" s="3"/>
      <c r="QDZ274" s="3"/>
      <c r="QEA274" s="3"/>
      <c r="QEB274" s="3"/>
      <c r="QEC274" s="3"/>
      <c r="QED274" s="3"/>
      <c r="QEE274" s="3"/>
      <c r="QEF274" s="3"/>
      <c r="QEG274" s="3"/>
      <c r="QEH274" s="3"/>
      <c r="QEI274" s="3"/>
      <c r="QEJ274" s="3"/>
      <c r="QEK274" s="3"/>
      <c r="QEL274" s="3"/>
      <c r="QEM274" s="3"/>
      <c r="QEN274" s="3"/>
      <c r="QEO274" s="3"/>
      <c r="QEP274" s="3"/>
      <c r="QEQ274" s="3"/>
      <c r="QER274" s="3"/>
      <c r="QES274" s="3"/>
      <c r="QET274" s="3"/>
      <c r="QEU274" s="3"/>
      <c r="QEV274" s="3"/>
      <c r="QEW274" s="3"/>
      <c r="QEX274" s="3"/>
      <c r="QEY274" s="3"/>
      <c r="QEZ274" s="3"/>
      <c r="QFA274" s="3"/>
      <c r="QFB274" s="3"/>
      <c r="QFC274" s="3"/>
      <c r="QFD274" s="3"/>
      <c r="QFE274" s="3"/>
      <c r="QFF274" s="3"/>
      <c r="QFG274" s="3"/>
      <c r="QFH274" s="3"/>
      <c r="QFI274" s="3"/>
      <c r="QFJ274" s="3"/>
      <c r="QFK274" s="3"/>
      <c r="QFL274" s="3"/>
      <c r="QFM274" s="3"/>
      <c r="QFN274" s="3"/>
      <c r="QFO274" s="3"/>
      <c r="QFP274" s="3"/>
      <c r="QFQ274" s="3"/>
      <c r="QFR274" s="3"/>
      <c r="QFS274" s="3"/>
      <c r="QFT274" s="3"/>
      <c r="QFU274" s="3"/>
      <c r="QFV274" s="3"/>
      <c r="QFW274" s="3"/>
      <c r="QFX274" s="3"/>
      <c r="QFY274" s="3"/>
      <c r="QFZ274" s="3"/>
      <c r="QGA274" s="3"/>
      <c r="QGB274" s="3"/>
      <c r="QGC274" s="3"/>
      <c r="QGD274" s="3"/>
      <c r="QGE274" s="3"/>
      <c r="QGF274" s="3"/>
      <c r="QGG274" s="3"/>
      <c r="QGH274" s="3"/>
      <c r="QGI274" s="3"/>
      <c r="QGJ274" s="3"/>
      <c r="QGK274" s="3"/>
      <c r="QGL274" s="3"/>
      <c r="QGM274" s="3"/>
      <c r="QGN274" s="3"/>
      <c r="QGO274" s="3"/>
      <c r="QGP274" s="3"/>
      <c r="QGQ274" s="3"/>
      <c r="QGR274" s="3"/>
      <c r="QGS274" s="3"/>
      <c r="QGT274" s="3"/>
      <c r="QGU274" s="3"/>
      <c r="QGV274" s="3"/>
      <c r="QGW274" s="3"/>
      <c r="QGX274" s="3"/>
      <c r="QGY274" s="3"/>
      <c r="QGZ274" s="3"/>
      <c r="QHA274" s="3"/>
      <c r="QHB274" s="3"/>
      <c r="QHC274" s="3"/>
      <c r="QHD274" s="3"/>
      <c r="QHE274" s="3"/>
      <c r="QHF274" s="3"/>
      <c r="QHG274" s="3"/>
      <c r="QHH274" s="3"/>
      <c r="QHI274" s="3"/>
      <c r="QHJ274" s="3"/>
      <c r="QHK274" s="3"/>
      <c r="QHL274" s="3"/>
      <c r="QHM274" s="3"/>
      <c r="QHN274" s="3"/>
      <c r="QHO274" s="3"/>
      <c r="QHP274" s="3"/>
      <c r="QHQ274" s="3"/>
      <c r="QHR274" s="3"/>
      <c r="QHS274" s="3"/>
      <c r="QHT274" s="3"/>
      <c r="QHU274" s="3"/>
      <c r="QHV274" s="3"/>
      <c r="QHW274" s="3"/>
      <c r="QHX274" s="3"/>
      <c r="QHY274" s="3"/>
      <c r="QHZ274" s="3"/>
      <c r="QIA274" s="3"/>
      <c r="QIB274" s="3"/>
      <c r="QIC274" s="3"/>
      <c r="QID274" s="3"/>
      <c r="QIE274" s="3"/>
      <c r="QIF274" s="3"/>
      <c r="QIG274" s="3"/>
      <c r="QIH274" s="3"/>
      <c r="QII274" s="3"/>
      <c r="QIJ274" s="3"/>
      <c r="QIK274" s="3"/>
      <c r="QIL274" s="3"/>
      <c r="QIM274" s="3"/>
      <c r="QIN274" s="3"/>
      <c r="QIO274" s="3"/>
      <c r="QIP274" s="3"/>
      <c r="QIQ274" s="3"/>
      <c r="QIR274" s="3"/>
      <c r="QIS274" s="3"/>
      <c r="QIT274" s="3"/>
      <c r="QIU274" s="3"/>
      <c r="QIV274" s="3"/>
      <c r="QIW274" s="3"/>
      <c r="QIX274" s="3"/>
      <c r="QIY274" s="3"/>
      <c r="QIZ274" s="3"/>
      <c r="QJA274" s="3"/>
      <c r="QJB274" s="3"/>
      <c r="QJC274" s="3"/>
      <c r="QJD274" s="3"/>
      <c r="QJE274" s="3"/>
      <c r="QJF274" s="3"/>
      <c r="QJG274" s="3"/>
      <c r="QJH274" s="3"/>
      <c r="QJI274" s="3"/>
      <c r="QJJ274" s="3"/>
      <c r="QJK274" s="3"/>
      <c r="QJL274" s="3"/>
      <c r="QJM274" s="3"/>
      <c r="QJN274" s="3"/>
      <c r="QJO274" s="3"/>
      <c r="QJP274" s="3"/>
      <c r="QJQ274" s="3"/>
      <c r="QJR274" s="3"/>
      <c r="QJS274" s="3"/>
      <c r="QJT274" s="3"/>
      <c r="QJU274" s="3"/>
      <c r="QJV274" s="3"/>
      <c r="QJW274" s="3"/>
      <c r="QJX274" s="3"/>
      <c r="QJY274" s="3"/>
      <c r="QJZ274" s="3"/>
      <c r="QKA274" s="3"/>
      <c r="QKB274" s="3"/>
      <c r="QKC274" s="3"/>
      <c r="QKD274" s="3"/>
      <c r="QKE274" s="3"/>
      <c r="QKF274" s="3"/>
      <c r="QKG274" s="3"/>
      <c r="QKH274" s="3"/>
      <c r="QKI274" s="3"/>
      <c r="QKJ274" s="3"/>
      <c r="QKK274" s="3"/>
      <c r="QKL274" s="3"/>
      <c r="QKM274" s="3"/>
      <c r="QKN274" s="3"/>
      <c r="QKO274" s="3"/>
      <c r="QKP274" s="3"/>
      <c r="QKQ274" s="3"/>
      <c r="QKR274" s="3"/>
      <c r="QKS274" s="3"/>
      <c r="QKT274" s="3"/>
      <c r="QKU274" s="3"/>
      <c r="QKV274" s="3"/>
      <c r="QKW274" s="3"/>
      <c r="QKX274" s="3"/>
      <c r="QKY274" s="3"/>
      <c r="QKZ274" s="3"/>
      <c r="QLA274" s="3"/>
      <c r="QLB274" s="3"/>
      <c r="QLC274" s="3"/>
      <c r="QLD274" s="3"/>
      <c r="QLE274" s="3"/>
      <c r="QLF274" s="3"/>
      <c r="QLG274" s="3"/>
      <c r="QLH274" s="3"/>
      <c r="QLI274" s="3"/>
      <c r="QLJ274" s="3"/>
      <c r="QLK274" s="3"/>
      <c r="QLL274" s="3"/>
      <c r="QLM274" s="3"/>
      <c r="QLN274" s="3"/>
      <c r="QLO274" s="3"/>
      <c r="QLP274" s="3"/>
      <c r="QLQ274" s="3"/>
      <c r="QLR274" s="3"/>
      <c r="QLS274" s="3"/>
      <c r="QLT274" s="3"/>
      <c r="QLU274" s="3"/>
      <c r="QLV274" s="3"/>
      <c r="QLW274" s="3"/>
      <c r="QLX274" s="3"/>
      <c r="QLY274" s="3"/>
      <c r="QLZ274" s="3"/>
      <c r="QMA274" s="3"/>
      <c r="QMB274" s="3"/>
      <c r="QMC274" s="3"/>
      <c r="QMD274" s="3"/>
      <c r="QME274" s="3"/>
      <c r="QMF274" s="3"/>
      <c r="QMG274" s="3"/>
      <c r="QMH274" s="3"/>
      <c r="QMI274" s="3"/>
      <c r="QMJ274" s="3"/>
      <c r="QMK274" s="3"/>
      <c r="QML274" s="3"/>
      <c r="QMM274" s="3"/>
      <c r="QMN274" s="3"/>
      <c r="QMO274" s="3"/>
      <c r="QMP274" s="3"/>
      <c r="QMQ274" s="3"/>
      <c r="QMR274" s="3"/>
      <c r="QMS274" s="3"/>
      <c r="QMT274" s="3"/>
      <c r="QMU274" s="3"/>
      <c r="QMV274" s="3"/>
      <c r="QMW274" s="3"/>
      <c r="QMX274" s="3"/>
      <c r="QMY274" s="3"/>
      <c r="QMZ274" s="3"/>
      <c r="QNA274" s="3"/>
      <c r="QNB274" s="3"/>
      <c r="QNC274" s="3"/>
      <c r="QND274" s="3"/>
      <c r="QNE274" s="3"/>
      <c r="QNF274" s="3"/>
      <c r="QNG274" s="3"/>
      <c r="QNH274" s="3"/>
      <c r="QNI274" s="3"/>
      <c r="QNJ274" s="3"/>
      <c r="QNK274" s="3"/>
      <c r="QNL274" s="3"/>
      <c r="QNM274" s="3"/>
      <c r="QNN274" s="3"/>
      <c r="QNO274" s="3"/>
      <c r="QNP274" s="3"/>
      <c r="QNQ274" s="3"/>
      <c r="QNR274" s="3"/>
      <c r="QNS274" s="3"/>
      <c r="QNT274" s="3"/>
      <c r="QNU274" s="3"/>
      <c r="QNV274" s="3"/>
      <c r="QNW274" s="3"/>
      <c r="QNX274" s="3"/>
      <c r="QNY274" s="3"/>
      <c r="QNZ274" s="3"/>
      <c r="QOA274" s="3"/>
      <c r="QOB274" s="3"/>
      <c r="QOC274" s="3"/>
      <c r="QOD274" s="3"/>
      <c r="QOE274" s="3"/>
      <c r="QOF274" s="3"/>
      <c r="QOG274" s="3"/>
      <c r="QOH274" s="3"/>
      <c r="QOI274" s="3"/>
      <c r="QOJ274" s="3"/>
      <c r="QOK274" s="3"/>
      <c r="QOL274" s="3"/>
      <c r="QOM274" s="3"/>
      <c r="QON274" s="3"/>
      <c r="QOO274" s="3"/>
      <c r="QOP274" s="3"/>
      <c r="QOQ274" s="3"/>
      <c r="QOR274" s="3"/>
      <c r="QOS274" s="3"/>
      <c r="QOT274" s="3"/>
      <c r="QOU274" s="3"/>
      <c r="QOV274" s="3"/>
      <c r="QOW274" s="3"/>
      <c r="QOX274" s="3"/>
      <c r="QOY274" s="3"/>
      <c r="QOZ274" s="3"/>
      <c r="QPA274" s="3"/>
      <c r="QPB274" s="3"/>
      <c r="QPC274" s="3"/>
      <c r="QPD274" s="3"/>
      <c r="QPE274" s="3"/>
      <c r="QPF274" s="3"/>
      <c r="QPG274" s="3"/>
      <c r="QPH274" s="3"/>
      <c r="QPI274" s="3"/>
      <c r="QPJ274" s="3"/>
      <c r="QPK274" s="3"/>
      <c r="QPL274" s="3"/>
      <c r="QPM274" s="3"/>
      <c r="QPN274" s="3"/>
      <c r="QPO274" s="3"/>
      <c r="QPP274" s="3"/>
      <c r="QPQ274" s="3"/>
      <c r="QPR274" s="3"/>
      <c r="QPS274" s="3"/>
      <c r="QPT274" s="3"/>
      <c r="QPU274" s="3"/>
      <c r="QPV274" s="3"/>
      <c r="QPW274" s="3"/>
      <c r="QPX274" s="3"/>
      <c r="QPY274" s="3"/>
      <c r="QPZ274" s="3"/>
      <c r="QQA274" s="3"/>
      <c r="QQB274" s="3"/>
      <c r="QQC274" s="3"/>
      <c r="QQD274" s="3"/>
      <c r="QQE274" s="3"/>
      <c r="QQF274" s="3"/>
      <c r="QQG274" s="3"/>
      <c r="QQH274" s="3"/>
      <c r="QQI274" s="3"/>
      <c r="QQJ274" s="3"/>
      <c r="QQK274" s="3"/>
      <c r="QQL274" s="3"/>
      <c r="QQM274" s="3"/>
      <c r="QQN274" s="3"/>
      <c r="QQO274" s="3"/>
      <c r="QQP274" s="3"/>
      <c r="QQQ274" s="3"/>
      <c r="QQR274" s="3"/>
      <c r="QQS274" s="3"/>
      <c r="QQT274" s="3"/>
      <c r="QQU274" s="3"/>
      <c r="QQV274" s="3"/>
      <c r="QQW274" s="3"/>
      <c r="QQX274" s="3"/>
      <c r="QQY274" s="3"/>
      <c r="QQZ274" s="3"/>
      <c r="QRA274" s="3"/>
      <c r="QRB274" s="3"/>
      <c r="QRC274" s="3"/>
      <c r="QRD274" s="3"/>
      <c r="QRE274" s="3"/>
      <c r="QRF274" s="3"/>
      <c r="QRG274" s="3"/>
      <c r="QRH274" s="3"/>
      <c r="QRI274" s="3"/>
      <c r="QRJ274" s="3"/>
      <c r="QRK274" s="3"/>
      <c r="QRL274" s="3"/>
      <c r="QRM274" s="3"/>
      <c r="QRN274" s="3"/>
      <c r="QRO274" s="3"/>
      <c r="QRP274" s="3"/>
      <c r="QRQ274" s="3"/>
      <c r="QRR274" s="3"/>
      <c r="QRS274" s="3"/>
      <c r="QRT274" s="3"/>
      <c r="QRU274" s="3"/>
      <c r="QRV274" s="3"/>
      <c r="QRW274" s="3"/>
      <c r="QRX274" s="3"/>
      <c r="QRY274" s="3"/>
      <c r="QRZ274" s="3"/>
      <c r="QSA274" s="3"/>
      <c r="QSB274" s="3"/>
      <c r="QSC274" s="3"/>
      <c r="QSD274" s="3"/>
      <c r="QSE274" s="3"/>
      <c r="QSF274" s="3"/>
      <c r="QSG274" s="3"/>
      <c r="QSH274" s="3"/>
      <c r="QSI274" s="3"/>
      <c r="QSJ274" s="3"/>
      <c r="QSK274" s="3"/>
      <c r="QSL274" s="3"/>
      <c r="QSM274" s="3"/>
      <c r="QSN274" s="3"/>
      <c r="QSO274" s="3"/>
      <c r="QSP274" s="3"/>
      <c r="QSQ274" s="3"/>
      <c r="QSR274" s="3"/>
      <c r="QSS274" s="3"/>
      <c r="QST274" s="3"/>
      <c r="QSU274" s="3"/>
      <c r="QSV274" s="3"/>
      <c r="QSW274" s="3"/>
      <c r="QSX274" s="3"/>
      <c r="QSY274" s="3"/>
      <c r="QSZ274" s="3"/>
      <c r="QTA274" s="3"/>
      <c r="QTB274" s="3"/>
      <c r="QTC274" s="3"/>
      <c r="QTD274" s="3"/>
      <c r="QTE274" s="3"/>
      <c r="QTF274" s="3"/>
      <c r="QTG274" s="3"/>
      <c r="QTH274" s="3"/>
      <c r="QTI274" s="3"/>
      <c r="QTJ274" s="3"/>
      <c r="QTK274" s="3"/>
      <c r="QTL274" s="3"/>
      <c r="QTM274" s="3"/>
      <c r="QTN274" s="3"/>
      <c r="QTO274" s="3"/>
      <c r="QTP274" s="3"/>
      <c r="QTQ274" s="3"/>
      <c r="QTR274" s="3"/>
      <c r="QTS274" s="3"/>
      <c r="QTT274" s="3"/>
      <c r="QTU274" s="3"/>
      <c r="QTV274" s="3"/>
      <c r="QTW274" s="3"/>
      <c r="QTX274" s="3"/>
      <c r="QTY274" s="3"/>
      <c r="QTZ274" s="3"/>
      <c r="QUA274" s="3"/>
      <c r="QUB274" s="3"/>
      <c r="QUC274" s="3"/>
      <c r="QUD274" s="3"/>
      <c r="QUE274" s="3"/>
      <c r="QUF274" s="3"/>
      <c r="QUG274" s="3"/>
      <c r="QUH274" s="3"/>
      <c r="QUI274" s="3"/>
      <c r="QUJ274" s="3"/>
      <c r="QUK274" s="3"/>
      <c r="QUL274" s="3"/>
      <c r="QUM274" s="3"/>
      <c r="QUN274" s="3"/>
      <c r="QUO274" s="3"/>
      <c r="QUP274" s="3"/>
      <c r="QUQ274" s="3"/>
      <c r="QUR274" s="3"/>
      <c r="QUS274" s="3"/>
      <c r="QUT274" s="3"/>
      <c r="QUU274" s="3"/>
      <c r="QUV274" s="3"/>
      <c r="QUW274" s="3"/>
      <c r="QUX274" s="3"/>
      <c r="QUY274" s="3"/>
      <c r="QUZ274" s="3"/>
      <c r="QVA274" s="3"/>
      <c r="QVB274" s="3"/>
      <c r="QVC274" s="3"/>
      <c r="QVD274" s="3"/>
      <c r="QVE274" s="3"/>
      <c r="QVF274" s="3"/>
      <c r="QVG274" s="3"/>
      <c r="QVH274" s="3"/>
      <c r="QVI274" s="3"/>
      <c r="QVJ274" s="3"/>
      <c r="QVK274" s="3"/>
      <c r="QVL274" s="3"/>
      <c r="QVM274" s="3"/>
      <c r="QVN274" s="3"/>
      <c r="QVO274" s="3"/>
      <c r="QVP274" s="3"/>
      <c r="QVQ274" s="3"/>
      <c r="QVR274" s="3"/>
      <c r="QVS274" s="3"/>
      <c r="QVT274" s="3"/>
      <c r="QVU274" s="3"/>
      <c r="QVV274" s="3"/>
      <c r="QVW274" s="3"/>
      <c r="QVX274" s="3"/>
      <c r="QVY274" s="3"/>
      <c r="QVZ274" s="3"/>
      <c r="QWA274" s="3"/>
      <c r="QWB274" s="3"/>
      <c r="QWC274" s="3"/>
      <c r="QWD274" s="3"/>
      <c r="QWE274" s="3"/>
      <c r="QWF274" s="3"/>
      <c r="QWG274" s="3"/>
      <c r="QWH274" s="3"/>
      <c r="QWI274" s="3"/>
      <c r="QWJ274" s="3"/>
      <c r="QWK274" s="3"/>
      <c r="QWL274" s="3"/>
      <c r="QWM274" s="3"/>
      <c r="QWN274" s="3"/>
      <c r="QWO274" s="3"/>
      <c r="QWP274" s="3"/>
      <c r="QWQ274" s="3"/>
      <c r="QWR274" s="3"/>
      <c r="QWS274" s="3"/>
      <c r="QWT274" s="3"/>
      <c r="QWU274" s="3"/>
      <c r="QWV274" s="3"/>
      <c r="QWW274" s="3"/>
      <c r="QWX274" s="3"/>
      <c r="QWY274" s="3"/>
      <c r="QWZ274" s="3"/>
      <c r="QXA274" s="3"/>
      <c r="QXB274" s="3"/>
      <c r="QXC274" s="3"/>
      <c r="QXD274" s="3"/>
      <c r="QXE274" s="3"/>
      <c r="QXF274" s="3"/>
      <c r="QXG274" s="3"/>
      <c r="QXH274" s="3"/>
      <c r="QXI274" s="3"/>
      <c r="QXJ274" s="3"/>
      <c r="QXK274" s="3"/>
      <c r="QXL274" s="3"/>
      <c r="QXM274" s="3"/>
      <c r="QXN274" s="3"/>
      <c r="QXO274" s="3"/>
      <c r="QXP274" s="3"/>
      <c r="QXQ274" s="3"/>
      <c r="QXR274" s="3"/>
      <c r="QXS274" s="3"/>
      <c r="QXT274" s="3"/>
      <c r="QXU274" s="3"/>
      <c r="QXV274" s="3"/>
      <c r="QXW274" s="3"/>
      <c r="QXX274" s="3"/>
      <c r="QXY274" s="3"/>
      <c r="QXZ274" s="3"/>
      <c r="QYA274" s="3"/>
      <c r="QYB274" s="3"/>
      <c r="QYC274" s="3"/>
      <c r="QYD274" s="3"/>
      <c r="QYE274" s="3"/>
      <c r="QYF274" s="3"/>
      <c r="QYG274" s="3"/>
      <c r="QYH274" s="3"/>
      <c r="QYI274" s="3"/>
      <c r="QYJ274" s="3"/>
      <c r="QYK274" s="3"/>
      <c r="QYL274" s="3"/>
      <c r="QYM274" s="3"/>
      <c r="QYN274" s="3"/>
      <c r="QYO274" s="3"/>
      <c r="QYP274" s="3"/>
      <c r="QYQ274" s="3"/>
      <c r="QYR274" s="3"/>
      <c r="QYS274" s="3"/>
      <c r="QYT274" s="3"/>
      <c r="QYU274" s="3"/>
      <c r="QYV274" s="3"/>
      <c r="QYW274" s="3"/>
      <c r="QYX274" s="3"/>
      <c r="QYY274" s="3"/>
      <c r="QYZ274" s="3"/>
      <c r="QZA274" s="3"/>
      <c r="QZB274" s="3"/>
      <c r="QZC274" s="3"/>
      <c r="QZD274" s="3"/>
      <c r="QZE274" s="3"/>
      <c r="QZF274" s="3"/>
      <c r="QZG274" s="3"/>
      <c r="QZH274" s="3"/>
      <c r="QZI274" s="3"/>
      <c r="QZJ274" s="3"/>
      <c r="QZK274" s="3"/>
      <c r="QZL274" s="3"/>
      <c r="QZM274" s="3"/>
      <c r="QZN274" s="3"/>
      <c r="QZO274" s="3"/>
      <c r="QZP274" s="3"/>
      <c r="QZQ274" s="3"/>
      <c r="QZR274" s="3"/>
      <c r="QZS274" s="3"/>
      <c r="QZT274" s="3"/>
      <c r="QZU274" s="3"/>
      <c r="QZV274" s="3"/>
      <c r="QZW274" s="3"/>
      <c r="QZX274" s="3"/>
      <c r="QZY274" s="3"/>
      <c r="QZZ274" s="3"/>
      <c r="RAA274" s="3"/>
      <c r="RAB274" s="3"/>
      <c r="RAC274" s="3"/>
      <c r="RAD274" s="3"/>
      <c r="RAE274" s="3"/>
      <c r="RAF274" s="3"/>
      <c r="RAG274" s="3"/>
      <c r="RAH274" s="3"/>
      <c r="RAI274" s="3"/>
      <c r="RAJ274" s="3"/>
      <c r="RAK274" s="3"/>
      <c r="RAL274" s="3"/>
      <c r="RAM274" s="3"/>
      <c r="RAN274" s="3"/>
      <c r="RAO274" s="3"/>
      <c r="RAP274" s="3"/>
      <c r="RAQ274" s="3"/>
      <c r="RAR274" s="3"/>
      <c r="RAS274" s="3"/>
      <c r="RAT274" s="3"/>
      <c r="RAU274" s="3"/>
      <c r="RAV274" s="3"/>
      <c r="RAW274" s="3"/>
      <c r="RAX274" s="3"/>
      <c r="RAY274" s="3"/>
      <c r="RAZ274" s="3"/>
      <c r="RBA274" s="3"/>
      <c r="RBB274" s="3"/>
      <c r="RBC274" s="3"/>
      <c r="RBD274" s="3"/>
      <c r="RBE274" s="3"/>
      <c r="RBF274" s="3"/>
      <c r="RBG274" s="3"/>
      <c r="RBH274" s="3"/>
      <c r="RBI274" s="3"/>
      <c r="RBJ274" s="3"/>
      <c r="RBK274" s="3"/>
      <c r="RBL274" s="3"/>
      <c r="RBM274" s="3"/>
      <c r="RBN274" s="3"/>
      <c r="RBO274" s="3"/>
      <c r="RBP274" s="3"/>
      <c r="RBQ274" s="3"/>
      <c r="RBR274" s="3"/>
      <c r="RBS274" s="3"/>
      <c r="RBT274" s="3"/>
      <c r="RBU274" s="3"/>
      <c r="RBV274" s="3"/>
      <c r="RBW274" s="3"/>
      <c r="RBX274" s="3"/>
      <c r="RBY274" s="3"/>
      <c r="RBZ274" s="3"/>
      <c r="RCA274" s="3"/>
      <c r="RCB274" s="3"/>
      <c r="RCC274" s="3"/>
      <c r="RCD274" s="3"/>
      <c r="RCE274" s="3"/>
      <c r="RCF274" s="3"/>
      <c r="RCG274" s="3"/>
      <c r="RCH274" s="3"/>
      <c r="RCI274" s="3"/>
      <c r="RCJ274" s="3"/>
      <c r="RCK274" s="3"/>
      <c r="RCL274" s="3"/>
      <c r="RCM274" s="3"/>
      <c r="RCN274" s="3"/>
      <c r="RCO274" s="3"/>
      <c r="RCP274" s="3"/>
      <c r="RCQ274" s="3"/>
      <c r="RCR274" s="3"/>
      <c r="RCS274" s="3"/>
      <c r="RCT274" s="3"/>
      <c r="RCU274" s="3"/>
      <c r="RCV274" s="3"/>
      <c r="RCW274" s="3"/>
      <c r="RCX274" s="3"/>
      <c r="RCY274" s="3"/>
      <c r="RCZ274" s="3"/>
      <c r="RDA274" s="3"/>
      <c r="RDB274" s="3"/>
      <c r="RDC274" s="3"/>
      <c r="RDD274" s="3"/>
      <c r="RDE274" s="3"/>
      <c r="RDF274" s="3"/>
      <c r="RDG274" s="3"/>
      <c r="RDH274" s="3"/>
      <c r="RDI274" s="3"/>
      <c r="RDJ274" s="3"/>
      <c r="RDK274" s="3"/>
      <c r="RDL274" s="3"/>
      <c r="RDM274" s="3"/>
      <c r="RDN274" s="3"/>
      <c r="RDO274" s="3"/>
      <c r="RDP274" s="3"/>
      <c r="RDQ274" s="3"/>
      <c r="RDR274" s="3"/>
      <c r="RDS274" s="3"/>
      <c r="RDT274" s="3"/>
      <c r="RDU274" s="3"/>
      <c r="RDV274" s="3"/>
      <c r="RDW274" s="3"/>
      <c r="RDX274" s="3"/>
      <c r="RDY274" s="3"/>
      <c r="RDZ274" s="3"/>
      <c r="REA274" s="3"/>
      <c r="REB274" s="3"/>
      <c r="REC274" s="3"/>
      <c r="RED274" s="3"/>
      <c r="REE274" s="3"/>
      <c r="REF274" s="3"/>
      <c r="REG274" s="3"/>
      <c r="REH274" s="3"/>
      <c r="REI274" s="3"/>
      <c r="REJ274" s="3"/>
      <c r="REK274" s="3"/>
      <c r="REL274" s="3"/>
      <c r="REM274" s="3"/>
      <c r="REN274" s="3"/>
      <c r="REO274" s="3"/>
      <c r="REP274" s="3"/>
      <c r="REQ274" s="3"/>
      <c r="RER274" s="3"/>
      <c r="RES274" s="3"/>
      <c r="RET274" s="3"/>
      <c r="REU274" s="3"/>
      <c r="REV274" s="3"/>
      <c r="REW274" s="3"/>
      <c r="REX274" s="3"/>
      <c r="REY274" s="3"/>
      <c r="REZ274" s="3"/>
      <c r="RFA274" s="3"/>
      <c r="RFB274" s="3"/>
      <c r="RFC274" s="3"/>
      <c r="RFD274" s="3"/>
      <c r="RFE274" s="3"/>
      <c r="RFF274" s="3"/>
      <c r="RFG274" s="3"/>
      <c r="RFH274" s="3"/>
      <c r="RFI274" s="3"/>
      <c r="RFJ274" s="3"/>
      <c r="RFK274" s="3"/>
      <c r="RFL274" s="3"/>
      <c r="RFM274" s="3"/>
      <c r="RFN274" s="3"/>
      <c r="RFO274" s="3"/>
      <c r="RFP274" s="3"/>
      <c r="RFQ274" s="3"/>
      <c r="RFR274" s="3"/>
      <c r="RFS274" s="3"/>
      <c r="RFT274" s="3"/>
      <c r="RFU274" s="3"/>
      <c r="RFV274" s="3"/>
      <c r="RFW274" s="3"/>
      <c r="RFX274" s="3"/>
      <c r="RFY274" s="3"/>
      <c r="RFZ274" s="3"/>
      <c r="RGA274" s="3"/>
      <c r="RGB274" s="3"/>
      <c r="RGC274" s="3"/>
      <c r="RGD274" s="3"/>
      <c r="RGE274" s="3"/>
      <c r="RGF274" s="3"/>
      <c r="RGG274" s="3"/>
      <c r="RGH274" s="3"/>
      <c r="RGI274" s="3"/>
      <c r="RGJ274" s="3"/>
      <c r="RGK274" s="3"/>
      <c r="RGL274" s="3"/>
      <c r="RGM274" s="3"/>
      <c r="RGN274" s="3"/>
      <c r="RGO274" s="3"/>
      <c r="RGP274" s="3"/>
      <c r="RGQ274" s="3"/>
      <c r="RGR274" s="3"/>
      <c r="RGS274" s="3"/>
      <c r="RGT274" s="3"/>
      <c r="RGU274" s="3"/>
      <c r="RGV274" s="3"/>
      <c r="RGW274" s="3"/>
      <c r="RGX274" s="3"/>
      <c r="RGY274" s="3"/>
      <c r="RGZ274" s="3"/>
      <c r="RHA274" s="3"/>
      <c r="RHB274" s="3"/>
      <c r="RHC274" s="3"/>
      <c r="RHD274" s="3"/>
      <c r="RHE274" s="3"/>
      <c r="RHF274" s="3"/>
      <c r="RHG274" s="3"/>
      <c r="RHH274" s="3"/>
      <c r="RHI274" s="3"/>
      <c r="RHJ274" s="3"/>
      <c r="RHK274" s="3"/>
      <c r="RHL274" s="3"/>
      <c r="RHM274" s="3"/>
      <c r="RHN274" s="3"/>
      <c r="RHO274" s="3"/>
      <c r="RHP274" s="3"/>
      <c r="RHQ274" s="3"/>
      <c r="RHR274" s="3"/>
      <c r="RHS274" s="3"/>
      <c r="RHT274" s="3"/>
      <c r="RHU274" s="3"/>
      <c r="RHV274" s="3"/>
      <c r="RHW274" s="3"/>
      <c r="RHX274" s="3"/>
      <c r="RHY274" s="3"/>
      <c r="RHZ274" s="3"/>
      <c r="RIA274" s="3"/>
      <c r="RIB274" s="3"/>
      <c r="RIC274" s="3"/>
      <c r="RID274" s="3"/>
      <c r="RIE274" s="3"/>
      <c r="RIF274" s="3"/>
      <c r="RIG274" s="3"/>
      <c r="RIH274" s="3"/>
      <c r="RII274" s="3"/>
      <c r="RIJ274" s="3"/>
      <c r="RIK274" s="3"/>
      <c r="RIL274" s="3"/>
      <c r="RIM274" s="3"/>
      <c r="RIN274" s="3"/>
      <c r="RIO274" s="3"/>
      <c r="RIP274" s="3"/>
      <c r="RIQ274" s="3"/>
      <c r="RIR274" s="3"/>
      <c r="RIS274" s="3"/>
      <c r="RIT274" s="3"/>
      <c r="RIU274" s="3"/>
      <c r="RIV274" s="3"/>
      <c r="RIW274" s="3"/>
      <c r="RIX274" s="3"/>
      <c r="RIY274" s="3"/>
      <c r="RIZ274" s="3"/>
      <c r="RJA274" s="3"/>
      <c r="RJB274" s="3"/>
      <c r="RJC274" s="3"/>
      <c r="RJD274" s="3"/>
      <c r="RJE274" s="3"/>
      <c r="RJF274" s="3"/>
      <c r="RJG274" s="3"/>
      <c r="RJH274" s="3"/>
      <c r="RJI274" s="3"/>
      <c r="RJJ274" s="3"/>
      <c r="RJK274" s="3"/>
      <c r="RJL274" s="3"/>
      <c r="RJM274" s="3"/>
      <c r="RJN274" s="3"/>
      <c r="RJO274" s="3"/>
      <c r="RJP274" s="3"/>
      <c r="RJQ274" s="3"/>
      <c r="RJR274" s="3"/>
      <c r="RJS274" s="3"/>
      <c r="RJT274" s="3"/>
      <c r="RJU274" s="3"/>
      <c r="RJV274" s="3"/>
      <c r="RJW274" s="3"/>
      <c r="RJX274" s="3"/>
      <c r="RJY274" s="3"/>
      <c r="RJZ274" s="3"/>
      <c r="RKA274" s="3"/>
      <c r="RKB274" s="3"/>
      <c r="RKC274" s="3"/>
      <c r="RKD274" s="3"/>
      <c r="RKE274" s="3"/>
      <c r="RKF274" s="3"/>
      <c r="RKG274" s="3"/>
      <c r="RKH274" s="3"/>
      <c r="RKI274" s="3"/>
      <c r="RKJ274" s="3"/>
      <c r="RKK274" s="3"/>
      <c r="RKL274" s="3"/>
      <c r="RKM274" s="3"/>
      <c r="RKN274" s="3"/>
      <c r="RKO274" s="3"/>
      <c r="RKP274" s="3"/>
      <c r="RKQ274" s="3"/>
      <c r="RKR274" s="3"/>
      <c r="RKS274" s="3"/>
      <c r="RKT274" s="3"/>
      <c r="RKU274" s="3"/>
      <c r="RKV274" s="3"/>
      <c r="RKW274" s="3"/>
      <c r="RKX274" s="3"/>
      <c r="RKY274" s="3"/>
      <c r="RKZ274" s="3"/>
      <c r="RLA274" s="3"/>
      <c r="RLB274" s="3"/>
      <c r="RLC274" s="3"/>
      <c r="RLD274" s="3"/>
      <c r="RLE274" s="3"/>
      <c r="RLF274" s="3"/>
      <c r="RLG274" s="3"/>
      <c r="RLH274" s="3"/>
      <c r="RLI274" s="3"/>
      <c r="RLJ274" s="3"/>
      <c r="RLK274" s="3"/>
      <c r="RLL274" s="3"/>
      <c r="RLM274" s="3"/>
      <c r="RLN274" s="3"/>
      <c r="RLO274" s="3"/>
      <c r="RLP274" s="3"/>
      <c r="RLQ274" s="3"/>
      <c r="RLR274" s="3"/>
      <c r="RLS274" s="3"/>
      <c r="RLT274" s="3"/>
      <c r="RLU274" s="3"/>
      <c r="RLV274" s="3"/>
      <c r="RLW274" s="3"/>
      <c r="RLX274" s="3"/>
      <c r="RLY274" s="3"/>
      <c r="RLZ274" s="3"/>
      <c r="RMA274" s="3"/>
      <c r="RMB274" s="3"/>
      <c r="RMC274" s="3"/>
      <c r="RMD274" s="3"/>
      <c r="RME274" s="3"/>
      <c r="RMF274" s="3"/>
      <c r="RMG274" s="3"/>
      <c r="RMH274" s="3"/>
      <c r="RMI274" s="3"/>
      <c r="RMJ274" s="3"/>
      <c r="RMK274" s="3"/>
      <c r="RML274" s="3"/>
      <c r="RMM274" s="3"/>
      <c r="RMN274" s="3"/>
      <c r="RMO274" s="3"/>
      <c r="RMP274" s="3"/>
      <c r="RMQ274" s="3"/>
      <c r="RMR274" s="3"/>
      <c r="RMS274" s="3"/>
      <c r="RMT274" s="3"/>
      <c r="RMU274" s="3"/>
      <c r="RMV274" s="3"/>
      <c r="RMW274" s="3"/>
      <c r="RMX274" s="3"/>
      <c r="RMY274" s="3"/>
      <c r="RMZ274" s="3"/>
      <c r="RNA274" s="3"/>
      <c r="RNB274" s="3"/>
      <c r="RNC274" s="3"/>
      <c r="RND274" s="3"/>
      <c r="RNE274" s="3"/>
      <c r="RNF274" s="3"/>
      <c r="RNG274" s="3"/>
      <c r="RNH274" s="3"/>
      <c r="RNI274" s="3"/>
      <c r="RNJ274" s="3"/>
      <c r="RNK274" s="3"/>
      <c r="RNL274" s="3"/>
      <c r="RNM274" s="3"/>
      <c r="RNN274" s="3"/>
      <c r="RNO274" s="3"/>
      <c r="RNP274" s="3"/>
      <c r="RNQ274" s="3"/>
      <c r="RNR274" s="3"/>
      <c r="RNS274" s="3"/>
      <c r="RNT274" s="3"/>
      <c r="RNU274" s="3"/>
      <c r="RNV274" s="3"/>
      <c r="RNW274" s="3"/>
      <c r="RNX274" s="3"/>
      <c r="RNY274" s="3"/>
      <c r="RNZ274" s="3"/>
      <c r="ROA274" s="3"/>
      <c r="ROB274" s="3"/>
      <c r="ROC274" s="3"/>
      <c r="ROD274" s="3"/>
      <c r="ROE274" s="3"/>
      <c r="ROF274" s="3"/>
      <c r="ROG274" s="3"/>
      <c r="ROH274" s="3"/>
      <c r="ROI274" s="3"/>
      <c r="ROJ274" s="3"/>
      <c r="ROK274" s="3"/>
      <c r="ROL274" s="3"/>
      <c r="ROM274" s="3"/>
      <c r="RON274" s="3"/>
      <c r="ROO274" s="3"/>
      <c r="ROP274" s="3"/>
      <c r="ROQ274" s="3"/>
      <c r="ROR274" s="3"/>
      <c r="ROS274" s="3"/>
      <c r="ROT274" s="3"/>
      <c r="ROU274" s="3"/>
      <c r="ROV274" s="3"/>
      <c r="ROW274" s="3"/>
      <c r="ROX274" s="3"/>
      <c r="ROY274" s="3"/>
      <c r="ROZ274" s="3"/>
      <c r="RPA274" s="3"/>
      <c r="RPB274" s="3"/>
      <c r="RPC274" s="3"/>
      <c r="RPD274" s="3"/>
      <c r="RPE274" s="3"/>
      <c r="RPF274" s="3"/>
      <c r="RPG274" s="3"/>
      <c r="RPH274" s="3"/>
      <c r="RPI274" s="3"/>
      <c r="RPJ274" s="3"/>
      <c r="RPK274" s="3"/>
      <c r="RPL274" s="3"/>
      <c r="RPM274" s="3"/>
      <c r="RPN274" s="3"/>
      <c r="RPO274" s="3"/>
      <c r="RPP274" s="3"/>
      <c r="RPQ274" s="3"/>
      <c r="RPR274" s="3"/>
      <c r="RPS274" s="3"/>
      <c r="RPT274" s="3"/>
      <c r="RPU274" s="3"/>
      <c r="RPV274" s="3"/>
      <c r="RPW274" s="3"/>
      <c r="RPX274" s="3"/>
      <c r="RPY274" s="3"/>
      <c r="RPZ274" s="3"/>
      <c r="RQA274" s="3"/>
      <c r="RQB274" s="3"/>
      <c r="RQC274" s="3"/>
      <c r="RQD274" s="3"/>
      <c r="RQE274" s="3"/>
      <c r="RQF274" s="3"/>
      <c r="RQG274" s="3"/>
      <c r="RQH274" s="3"/>
      <c r="RQI274" s="3"/>
      <c r="RQJ274" s="3"/>
      <c r="RQK274" s="3"/>
      <c r="RQL274" s="3"/>
      <c r="RQM274" s="3"/>
      <c r="RQN274" s="3"/>
      <c r="RQO274" s="3"/>
      <c r="RQP274" s="3"/>
      <c r="RQQ274" s="3"/>
      <c r="RQR274" s="3"/>
      <c r="RQS274" s="3"/>
      <c r="RQT274" s="3"/>
      <c r="RQU274" s="3"/>
      <c r="RQV274" s="3"/>
      <c r="RQW274" s="3"/>
      <c r="RQX274" s="3"/>
      <c r="RQY274" s="3"/>
      <c r="RQZ274" s="3"/>
      <c r="RRA274" s="3"/>
      <c r="RRB274" s="3"/>
      <c r="RRC274" s="3"/>
      <c r="RRD274" s="3"/>
      <c r="RRE274" s="3"/>
      <c r="RRF274" s="3"/>
      <c r="RRG274" s="3"/>
      <c r="RRH274" s="3"/>
      <c r="RRI274" s="3"/>
      <c r="RRJ274" s="3"/>
      <c r="RRK274" s="3"/>
      <c r="RRL274" s="3"/>
      <c r="RRM274" s="3"/>
      <c r="RRN274" s="3"/>
      <c r="RRO274" s="3"/>
      <c r="RRP274" s="3"/>
      <c r="RRQ274" s="3"/>
      <c r="RRR274" s="3"/>
      <c r="RRS274" s="3"/>
      <c r="RRT274" s="3"/>
      <c r="RRU274" s="3"/>
      <c r="RRV274" s="3"/>
      <c r="RRW274" s="3"/>
      <c r="RRX274" s="3"/>
      <c r="RRY274" s="3"/>
      <c r="RRZ274" s="3"/>
      <c r="RSA274" s="3"/>
      <c r="RSB274" s="3"/>
      <c r="RSC274" s="3"/>
      <c r="RSD274" s="3"/>
      <c r="RSE274" s="3"/>
      <c r="RSF274" s="3"/>
      <c r="RSG274" s="3"/>
      <c r="RSH274" s="3"/>
      <c r="RSI274" s="3"/>
      <c r="RSJ274" s="3"/>
      <c r="RSK274" s="3"/>
      <c r="RSL274" s="3"/>
      <c r="RSM274" s="3"/>
      <c r="RSN274" s="3"/>
      <c r="RSO274" s="3"/>
      <c r="RSP274" s="3"/>
      <c r="RSQ274" s="3"/>
      <c r="RSR274" s="3"/>
      <c r="RSS274" s="3"/>
      <c r="RST274" s="3"/>
      <c r="RSU274" s="3"/>
      <c r="RSV274" s="3"/>
      <c r="RSW274" s="3"/>
      <c r="RSX274" s="3"/>
      <c r="RSY274" s="3"/>
      <c r="RSZ274" s="3"/>
      <c r="RTA274" s="3"/>
      <c r="RTB274" s="3"/>
      <c r="RTC274" s="3"/>
      <c r="RTD274" s="3"/>
      <c r="RTE274" s="3"/>
      <c r="RTF274" s="3"/>
      <c r="RTG274" s="3"/>
      <c r="RTH274" s="3"/>
      <c r="RTI274" s="3"/>
      <c r="RTJ274" s="3"/>
      <c r="RTK274" s="3"/>
      <c r="RTL274" s="3"/>
      <c r="RTM274" s="3"/>
      <c r="RTN274" s="3"/>
      <c r="RTO274" s="3"/>
      <c r="RTP274" s="3"/>
      <c r="RTQ274" s="3"/>
      <c r="RTR274" s="3"/>
      <c r="RTS274" s="3"/>
      <c r="RTT274" s="3"/>
      <c r="RTU274" s="3"/>
      <c r="RTV274" s="3"/>
      <c r="RTW274" s="3"/>
      <c r="RTX274" s="3"/>
      <c r="RTY274" s="3"/>
      <c r="RTZ274" s="3"/>
      <c r="RUA274" s="3"/>
      <c r="RUB274" s="3"/>
      <c r="RUC274" s="3"/>
      <c r="RUD274" s="3"/>
      <c r="RUE274" s="3"/>
      <c r="RUF274" s="3"/>
      <c r="RUG274" s="3"/>
      <c r="RUH274" s="3"/>
      <c r="RUI274" s="3"/>
      <c r="RUJ274" s="3"/>
      <c r="RUK274" s="3"/>
      <c r="RUL274" s="3"/>
      <c r="RUM274" s="3"/>
      <c r="RUN274" s="3"/>
      <c r="RUO274" s="3"/>
      <c r="RUP274" s="3"/>
      <c r="RUQ274" s="3"/>
      <c r="RUR274" s="3"/>
      <c r="RUS274" s="3"/>
      <c r="RUT274" s="3"/>
      <c r="RUU274" s="3"/>
      <c r="RUV274" s="3"/>
      <c r="RUW274" s="3"/>
      <c r="RUX274" s="3"/>
      <c r="RUY274" s="3"/>
      <c r="RUZ274" s="3"/>
      <c r="RVA274" s="3"/>
      <c r="RVB274" s="3"/>
      <c r="RVC274" s="3"/>
      <c r="RVD274" s="3"/>
      <c r="RVE274" s="3"/>
      <c r="RVF274" s="3"/>
      <c r="RVG274" s="3"/>
      <c r="RVH274" s="3"/>
      <c r="RVI274" s="3"/>
      <c r="RVJ274" s="3"/>
      <c r="RVK274" s="3"/>
      <c r="RVL274" s="3"/>
      <c r="RVM274" s="3"/>
      <c r="RVN274" s="3"/>
      <c r="RVO274" s="3"/>
      <c r="RVP274" s="3"/>
      <c r="RVQ274" s="3"/>
      <c r="RVR274" s="3"/>
      <c r="RVS274" s="3"/>
      <c r="RVT274" s="3"/>
      <c r="RVU274" s="3"/>
      <c r="RVV274" s="3"/>
      <c r="RVW274" s="3"/>
      <c r="RVX274" s="3"/>
      <c r="RVY274" s="3"/>
      <c r="RVZ274" s="3"/>
      <c r="RWA274" s="3"/>
      <c r="RWB274" s="3"/>
      <c r="RWC274" s="3"/>
      <c r="RWD274" s="3"/>
      <c r="RWE274" s="3"/>
      <c r="RWF274" s="3"/>
      <c r="RWG274" s="3"/>
      <c r="RWH274" s="3"/>
      <c r="RWI274" s="3"/>
      <c r="RWJ274" s="3"/>
      <c r="RWK274" s="3"/>
      <c r="RWL274" s="3"/>
      <c r="RWM274" s="3"/>
      <c r="RWN274" s="3"/>
      <c r="RWO274" s="3"/>
      <c r="RWP274" s="3"/>
      <c r="RWQ274" s="3"/>
      <c r="RWR274" s="3"/>
      <c r="RWS274" s="3"/>
      <c r="RWT274" s="3"/>
      <c r="RWU274" s="3"/>
      <c r="RWV274" s="3"/>
      <c r="RWW274" s="3"/>
      <c r="RWX274" s="3"/>
      <c r="RWY274" s="3"/>
      <c r="RWZ274" s="3"/>
      <c r="RXA274" s="3"/>
      <c r="RXB274" s="3"/>
      <c r="RXC274" s="3"/>
      <c r="RXD274" s="3"/>
      <c r="RXE274" s="3"/>
      <c r="RXF274" s="3"/>
      <c r="RXG274" s="3"/>
      <c r="RXH274" s="3"/>
      <c r="RXI274" s="3"/>
      <c r="RXJ274" s="3"/>
      <c r="RXK274" s="3"/>
      <c r="RXL274" s="3"/>
      <c r="RXM274" s="3"/>
      <c r="RXN274" s="3"/>
      <c r="RXO274" s="3"/>
      <c r="RXP274" s="3"/>
      <c r="RXQ274" s="3"/>
      <c r="RXR274" s="3"/>
      <c r="RXS274" s="3"/>
      <c r="RXT274" s="3"/>
      <c r="RXU274" s="3"/>
      <c r="RXV274" s="3"/>
      <c r="RXW274" s="3"/>
      <c r="RXX274" s="3"/>
      <c r="RXY274" s="3"/>
      <c r="RXZ274" s="3"/>
      <c r="RYA274" s="3"/>
      <c r="RYB274" s="3"/>
      <c r="RYC274" s="3"/>
      <c r="RYD274" s="3"/>
      <c r="RYE274" s="3"/>
      <c r="RYF274" s="3"/>
      <c r="RYG274" s="3"/>
      <c r="RYH274" s="3"/>
      <c r="RYI274" s="3"/>
      <c r="RYJ274" s="3"/>
      <c r="RYK274" s="3"/>
      <c r="RYL274" s="3"/>
      <c r="RYM274" s="3"/>
      <c r="RYN274" s="3"/>
      <c r="RYO274" s="3"/>
      <c r="RYP274" s="3"/>
      <c r="RYQ274" s="3"/>
      <c r="RYR274" s="3"/>
      <c r="RYS274" s="3"/>
      <c r="RYT274" s="3"/>
      <c r="RYU274" s="3"/>
      <c r="RYV274" s="3"/>
      <c r="RYW274" s="3"/>
      <c r="RYX274" s="3"/>
      <c r="RYY274" s="3"/>
      <c r="RYZ274" s="3"/>
      <c r="RZA274" s="3"/>
      <c r="RZB274" s="3"/>
      <c r="RZC274" s="3"/>
      <c r="RZD274" s="3"/>
      <c r="RZE274" s="3"/>
      <c r="RZF274" s="3"/>
      <c r="RZG274" s="3"/>
      <c r="RZH274" s="3"/>
      <c r="RZI274" s="3"/>
      <c r="RZJ274" s="3"/>
      <c r="RZK274" s="3"/>
      <c r="RZL274" s="3"/>
      <c r="RZM274" s="3"/>
      <c r="RZN274" s="3"/>
      <c r="RZO274" s="3"/>
      <c r="RZP274" s="3"/>
      <c r="RZQ274" s="3"/>
      <c r="RZR274" s="3"/>
      <c r="RZS274" s="3"/>
      <c r="RZT274" s="3"/>
      <c r="RZU274" s="3"/>
      <c r="RZV274" s="3"/>
      <c r="RZW274" s="3"/>
      <c r="RZX274" s="3"/>
      <c r="RZY274" s="3"/>
      <c r="RZZ274" s="3"/>
      <c r="SAA274" s="3"/>
      <c r="SAB274" s="3"/>
      <c r="SAC274" s="3"/>
      <c r="SAD274" s="3"/>
      <c r="SAE274" s="3"/>
      <c r="SAF274" s="3"/>
      <c r="SAG274" s="3"/>
      <c r="SAH274" s="3"/>
      <c r="SAI274" s="3"/>
      <c r="SAJ274" s="3"/>
      <c r="SAK274" s="3"/>
      <c r="SAL274" s="3"/>
      <c r="SAM274" s="3"/>
      <c r="SAN274" s="3"/>
      <c r="SAO274" s="3"/>
      <c r="SAP274" s="3"/>
      <c r="SAQ274" s="3"/>
      <c r="SAR274" s="3"/>
      <c r="SAS274" s="3"/>
      <c r="SAT274" s="3"/>
      <c r="SAU274" s="3"/>
      <c r="SAV274" s="3"/>
      <c r="SAW274" s="3"/>
      <c r="SAX274" s="3"/>
      <c r="SAY274" s="3"/>
      <c r="SAZ274" s="3"/>
      <c r="SBA274" s="3"/>
      <c r="SBB274" s="3"/>
      <c r="SBC274" s="3"/>
      <c r="SBD274" s="3"/>
      <c r="SBE274" s="3"/>
      <c r="SBF274" s="3"/>
      <c r="SBG274" s="3"/>
      <c r="SBH274" s="3"/>
      <c r="SBI274" s="3"/>
      <c r="SBJ274" s="3"/>
      <c r="SBK274" s="3"/>
      <c r="SBL274" s="3"/>
      <c r="SBM274" s="3"/>
      <c r="SBN274" s="3"/>
      <c r="SBO274" s="3"/>
      <c r="SBP274" s="3"/>
      <c r="SBQ274" s="3"/>
      <c r="SBR274" s="3"/>
      <c r="SBS274" s="3"/>
      <c r="SBT274" s="3"/>
      <c r="SBU274" s="3"/>
      <c r="SBV274" s="3"/>
      <c r="SBW274" s="3"/>
      <c r="SBX274" s="3"/>
      <c r="SBY274" s="3"/>
      <c r="SBZ274" s="3"/>
      <c r="SCA274" s="3"/>
      <c r="SCB274" s="3"/>
      <c r="SCC274" s="3"/>
      <c r="SCD274" s="3"/>
      <c r="SCE274" s="3"/>
      <c r="SCF274" s="3"/>
      <c r="SCG274" s="3"/>
      <c r="SCH274" s="3"/>
      <c r="SCI274" s="3"/>
      <c r="SCJ274" s="3"/>
      <c r="SCK274" s="3"/>
      <c r="SCL274" s="3"/>
      <c r="SCM274" s="3"/>
      <c r="SCN274" s="3"/>
      <c r="SCO274" s="3"/>
      <c r="SCP274" s="3"/>
      <c r="SCQ274" s="3"/>
      <c r="SCR274" s="3"/>
      <c r="SCS274" s="3"/>
      <c r="SCT274" s="3"/>
      <c r="SCU274" s="3"/>
      <c r="SCV274" s="3"/>
      <c r="SCW274" s="3"/>
      <c r="SCX274" s="3"/>
      <c r="SCY274" s="3"/>
      <c r="SCZ274" s="3"/>
      <c r="SDA274" s="3"/>
      <c r="SDB274" s="3"/>
      <c r="SDC274" s="3"/>
      <c r="SDD274" s="3"/>
      <c r="SDE274" s="3"/>
      <c r="SDF274" s="3"/>
      <c r="SDG274" s="3"/>
      <c r="SDH274" s="3"/>
      <c r="SDI274" s="3"/>
      <c r="SDJ274" s="3"/>
      <c r="SDK274" s="3"/>
      <c r="SDL274" s="3"/>
      <c r="SDM274" s="3"/>
      <c r="SDN274" s="3"/>
      <c r="SDO274" s="3"/>
      <c r="SDP274" s="3"/>
      <c r="SDQ274" s="3"/>
      <c r="SDR274" s="3"/>
      <c r="SDS274" s="3"/>
      <c r="SDT274" s="3"/>
      <c r="SDU274" s="3"/>
      <c r="SDV274" s="3"/>
      <c r="SDW274" s="3"/>
      <c r="SDX274" s="3"/>
      <c r="SDY274" s="3"/>
      <c r="SDZ274" s="3"/>
      <c r="SEA274" s="3"/>
      <c r="SEB274" s="3"/>
      <c r="SEC274" s="3"/>
      <c r="SED274" s="3"/>
      <c r="SEE274" s="3"/>
      <c r="SEF274" s="3"/>
      <c r="SEG274" s="3"/>
      <c r="SEH274" s="3"/>
      <c r="SEI274" s="3"/>
      <c r="SEJ274" s="3"/>
      <c r="SEK274" s="3"/>
      <c r="SEL274" s="3"/>
      <c r="SEM274" s="3"/>
      <c r="SEN274" s="3"/>
      <c r="SEO274" s="3"/>
      <c r="SEP274" s="3"/>
      <c r="SEQ274" s="3"/>
      <c r="SER274" s="3"/>
      <c r="SES274" s="3"/>
      <c r="SET274" s="3"/>
      <c r="SEU274" s="3"/>
      <c r="SEV274" s="3"/>
      <c r="SEW274" s="3"/>
      <c r="SEX274" s="3"/>
      <c r="SEY274" s="3"/>
      <c r="SEZ274" s="3"/>
      <c r="SFA274" s="3"/>
      <c r="SFB274" s="3"/>
      <c r="SFC274" s="3"/>
      <c r="SFD274" s="3"/>
      <c r="SFE274" s="3"/>
      <c r="SFF274" s="3"/>
      <c r="SFG274" s="3"/>
      <c r="SFH274" s="3"/>
      <c r="SFI274" s="3"/>
      <c r="SFJ274" s="3"/>
      <c r="SFK274" s="3"/>
      <c r="SFL274" s="3"/>
      <c r="SFM274" s="3"/>
      <c r="SFN274" s="3"/>
      <c r="SFO274" s="3"/>
      <c r="SFP274" s="3"/>
      <c r="SFQ274" s="3"/>
      <c r="SFR274" s="3"/>
      <c r="SFS274" s="3"/>
      <c r="SFT274" s="3"/>
      <c r="SFU274" s="3"/>
      <c r="SFV274" s="3"/>
      <c r="SFW274" s="3"/>
      <c r="SFX274" s="3"/>
      <c r="SFY274" s="3"/>
      <c r="SFZ274" s="3"/>
      <c r="SGA274" s="3"/>
      <c r="SGB274" s="3"/>
      <c r="SGC274" s="3"/>
      <c r="SGD274" s="3"/>
      <c r="SGE274" s="3"/>
      <c r="SGF274" s="3"/>
      <c r="SGG274" s="3"/>
      <c r="SGH274" s="3"/>
      <c r="SGI274" s="3"/>
      <c r="SGJ274" s="3"/>
      <c r="SGK274" s="3"/>
      <c r="SGL274" s="3"/>
      <c r="SGM274" s="3"/>
      <c r="SGN274" s="3"/>
      <c r="SGO274" s="3"/>
      <c r="SGP274" s="3"/>
      <c r="SGQ274" s="3"/>
      <c r="SGR274" s="3"/>
      <c r="SGS274" s="3"/>
      <c r="SGT274" s="3"/>
      <c r="SGU274" s="3"/>
      <c r="SGV274" s="3"/>
      <c r="SGW274" s="3"/>
      <c r="SGX274" s="3"/>
      <c r="SGY274" s="3"/>
      <c r="SGZ274" s="3"/>
      <c r="SHA274" s="3"/>
      <c r="SHB274" s="3"/>
      <c r="SHC274" s="3"/>
      <c r="SHD274" s="3"/>
      <c r="SHE274" s="3"/>
      <c r="SHF274" s="3"/>
      <c r="SHG274" s="3"/>
      <c r="SHH274" s="3"/>
      <c r="SHI274" s="3"/>
      <c r="SHJ274" s="3"/>
      <c r="SHK274" s="3"/>
      <c r="SHL274" s="3"/>
      <c r="SHM274" s="3"/>
      <c r="SHN274" s="3"/>
      <c r="SHO274" s="3"/>
      <c r="SHP274" s="3"/>
      <c r="SHQ274" s="3"/>
      <c r="SHR274" s="3"/>
      <c r="SHS274" s="3"/>
      <c r="SHT274" s="3"/>
      <c r="SHU274" s="3"/>
      <c r="SHV274" s="3"/>
      <c r="SHW274" s="3"/>
      <c r="SHX274" s="3"/>
      <c r="SHY274" s="3"/>
      <c r="SHZ274" s="3"/>
      <c r="SIA274" s="3"/>
      <c r="SIB274" s="3"/>
      <c r="SIC274" s="3"/>
      <c r="SID274" s="3"/>
      <c r="SIE274" s="3"/>
      <c r="SIF274" s="3"/>
      <c r="SIG274" s="3"/>
      <c r="SIH274" s="3"/>
      <c r="SII274" s="3"/>
      <c r="SIJ274" s="3"/>
      <c r="SIK274" s="3"/>
      <c r="SIL274" s="3"/>
      <c r="SIM274" s="3"/>
      <c r="SIN274" s="3"/>
      <c r="SIO274" s="3"/>
      <c r="SIP274" s="3"/>
      <c r="SIQ274" s="3"/>
      <c r="SIR274" s="3"/>
      <c r="SIS274" s="3"/>
      <c r="SIT274" s="3"/>
      <c r="SIU274" s="3"/>
      <c r="SIV274" s="3"/>
      <c r="SIW274" s="3"/>
      <c r="SIX274" s="3"/>
      <c r="SIY274" s="3"/>
      <c r="SIZ274" s="3"/>
      <c r="SJA274" s="3"/>
      <c r="SJB274" s="3"/>
      <c r="SJC274" s="3"/>
      <c r="SJD274" s="3"/>
      <c r="SJE274" s="3"/>
      <c r="SJF274" s="3"/>
      <c r="SJG274" s="3"/>
      <c r="SJH274" s="3"/>
      <c r="SJI274" s="3"/>
      <c r="SJJ274" s="3"/>
      <c r="SJK274" s="3"/>
      <c r="SJL274" s="3"/>
      <c r="SJM274" s="3"/>
      <c r="SJN274" s="3"/>
      <c r="SJO274" s="3"/>
      <c r="SJP274" s="3"/>
      <c r="SJQ274" s="3"/>
      <c r="SJR274" s="3"/>
      <c r="SJS274" s="3"/>
      <c r="SJT274" s="3"/>
      <c r="SJU274" s="3"/>
      <c r="SJV274" s="3"/>
      <c r="SJW274" s="3"/>
      <c r="SJX274" s="3"/>
      <c r="SJY274" s="3"/>
      <c r="SJZ274" s="3"/>
      <c r="SKA274" s="3"/>
      <c r="SKB274" s="3"/>
      <c r="SKC274" s="3"/>
      <c r="SKD274" s="3"/>
      <c r="SKE274" s="3"/>
      <c r="SKF274" s="3"/>
      <c r="SKG274" s="3"/>
      <c r="SKH274" s="3"/>
      <c r="SKI274" s="3"/>
      <c r="SKJ274" s="3"/>
      <c r="SKK274" s="3"/>
      <c r="SKL274" s="3"/>
      <c r="SKM274" s="3"/>
      <c r="SKN274" s="3"/>
      <c r="SKO274" s="3"/>
      <c r="SKP274" s="3"/>
      <c r="SKQ274" s="3"/>
      <c r="SKR274" s="3"/>
      <c r="SKS274" s="3"/>
      <c r="SKT274" s="3"/>
      <c r="SKU274" s="3"/>
      <c r="SKV274" s="3"/>
      <c r="SKW274" s="3"/>
      <c r="SKX274" s="3"/>
      <c r="SKY274" s="3"/>
      <c r="SKZ274" s="3"/>
      <c r="SLA274" s="3"/>
      <c r="SLB274" s="3"/>
      <c r="SLC274" s="3"/>
      <c r="SLD274" s="3"/>
      <c r="SLE274" s="3"/>
      <c r="SLF274" s="3"/>
      <c r="SLG274" s="3"/>
      <c r="SLH274" s="3"/>
      <c r="SLI274" s="3"/>
      <c r="SLJ274" s="3"/>
      <c r="SLK274" s="3"/>
      <c r="SLL274" s="3"/>
      <c r="SLM274" s="3"/>
      <c r="SLN274" s="3"/>
      <c r="SLO274" s="3"/>
      <c r="SLP274" s="3"/>
      <c r="SLQ274" s="3"/>
      <c r="SLR274" s="3"/>
      <c r="SLS274" s="3"/>
      <c r="SLT274" s="3"/>
      <c r="SLU274" s="3"/>
      <c r="SLV274" s="3"/>
      <c r="SLW274" s="3"/>
      <c r="SLX274" s="3"/>
      <c r="SLY274" s="3"/>
      <c r="SLZ274" s="3"/>
      <c r="SMA274" s="3"/>
      <c r="SMB274" s="3"/>
      <c r="SMC274" s="3"/>
      <c r="SMD274" s="3"/>
      <c r="SME274" s="3"/>
      <c r="SMF274" s="3"/>
      <c r="SMG274" s="3"/>
      <c r="SMH274" s="3"/>
      <c r="SMI274" s="3"/>
      <c r="SMJ274" s="3"/>
      <c r="SMK274" s="3"/>
      <c r="SML274" s="3"/>
      <c r="SMM274" s="3"/>
      <c r="SMN274" s="3"/>
      <c r="SMO274" s="3"/>
      <c r="SMP274" s="3"/>
      <c r="SMQ274" s="3"/>
      <c r="SMR274" s="3"/>
      <c r="SMS274" s="3"/>
      <c r="SMT274" s="3"/>
      <c r="SMU274" s="3"/>
      <c r="SMV274" s="3"/>
      <c r="SMW274" s="3"/>
      <c r="SMX274" s="3"/>
      <c r="SMY274" s="3"/>
      <c r="SMZ274" s="3"/>
      <c r="SNA274" s="3"/>
      <c r="SNB274" s="3"/>
      <c r="SNC274" s="3"/>
      <c r="SND274" s="3"/>
      <c r="SNE274" s="3"/>
      <c r="SNF274" s="3"/>
      <c r="SNG274" s="3"/>
      <c r="SNH274" s="3"/>
      <c r="SNI274" s="3"/>
      <c r="SNJ274" s="3"/>
      <c r="SNK274" s="3"/>
      <c r="SNL274" s="3"/>
      <c r="SNM274" s="3"/>
      <c r="SNN274" s="3"/>
      <c r="SNO274" s="3"/>
      <c r="SNP274" s="3"/>
      <c r="SNQ274" s="3"/>
      <c r="SNR274" s="3"/>
      <c r="SNS274" s="3"/>
      <c r="SNT274" s="3"/>
      <c r="SNU274" s="3"/>
      <c r="SNV274" s="3"/>
      <c r="SNW274" s="3"/>
      <c r="SNX274" s="3"/>
      <c r="SNY274" s="3"/>
      <c r="SNZ274" s="3"/>
      <c r="SOA274" s="3"/>
      <c r="SOB274" s="3"/>
      <c r="SOC274" s="3"/>
      <c r="SOD274" s="3"/>
      <c r="SOE274" s="3"/>
      <c r="SOF274" s="3"/>
      <c r="SOG274" s="3"/>
      <c r="SOH274" s="3"/>
      <c r="SOI274" s="3"/>
      <c r="SOJ274" s="3"/>
      <c r="SOK274" s="3"/>
      <c r="SOL274" s="3"/>
      <c r="SOM274" s="3"/>
      <c r="SON274" s="3"/>
      <c r="SOO274" s="3"/>
      <c r="SOP274" s="3"/>
      <c r="SOQ274" s="3"/>
      <c r="SOR274" s="3"/>
      <c r="SOS274" s="3"/>
      <c r="SOT274" s="3"/>
      <c r="SOU274" s="3"/>
      <c r="SOV274" s="3"/>
      <c r="SOW274" s="3"/>
      <c r="SOX274" s="3"/>
      <c r="SOY274" s="3"/>
      <c r="SOZ274" s="3"/>
      <c r="SPA274" s="3"/>
      <c r="SPB274" s="3"/>
      <c r="SPC274" s="3"/>
      <c r="SPD274" s="3"/>
      <c r="SPE274" s="3"/>
      <c r="SPF274" s="3"/>
      <c r="SPG274" s="3"/>
      <c r="SPH274" s="3"/>
      <c r="SPI274" s="3"/>
      <c r="SPJ274" s="3"/>
      <c r="SPK274" s="3"/>
      <c r="SPL274" s="3"/>
      <c r="SPM274" s="3"/>
      <c r="SPN274" s="3"/>
      <c r="SPO274" s="3"/>
      <c r="SPP274" s="3"/>
      <c r="SPQ274" s="3"/>
      <c r="SPR274" s="3"/>
      <c r="SPS274" s="3"/>
      <c r="SPT274" s="3"/>
      <c r="SPU274" s="3"/>
      <c r="SPV274" s="3"/>
      <c r="SPW274" s="3"/>
      <c r="SPX274" s="3"/>
      <c r="SPY274" s="3"/>
      <c r="SPZ274" s="3"/>
      <c r="SQA274" s="3"/>
      <c r="SQB274" s="3"/>
      <c r="SQC274" s="3"/>
      <c r="SQD274" s="3"/>
      <c r="SQE274" s="3"/>
      <c r="SQF274" s="3"/>
      <c r="SQG274" s="3"/>
      <c r="SQH274" s="3"/>
      <c r="SQI274" s="3"/>
      <c r="SQJ274" s="3"/>
      <c r="SQK274" s="3"/>
      <c r="SQL274" s="3"/>
      <c r="SQM274" s="3"/>
      <c r="SQN274" s="3"/>
      <c r="SQO274" s="3"/>
      <c r="SQP274" s="3"/>
      <c r="SQQ274" s="3"/>
      <c r="SQR274" s="3"/>
      <c r="SQS274" s="3"/>
      <c r="SQT274" s="3"/>
      <c r="SQU274" s="3"/>
      <c r="SQV274" s="3"/>
      <c r="SQW274" s="3"/>
      <c r="SQX274" s="3"/>
      <c r="SQY274" s="3"/>
      <c r="SQZ274" s="3"/>
      <c r="SRA274" s="3"/>
      <c r="SRB274" s="3"/>
      <c r="SRC274" s="3"/>
      <c r="SRD274" s="3"/>
      <c r="SRE274" s="3"/>
      <c r="SRF274" s="3"/>
      <c r="SRG274" s="3"/>
      <c r="SRH274" s="3"/>
      <c r="SRI274" s="3"/>
      <c r="SRJ274" s="3"/>
      <c r="SRK274" s="3"/>
      <c r="SRL274" s="3"/>
      <c r="SRM274" s="3"/>
      <c r="SRN274" s="3"/>
      <c r="SRO274" s="3"/>
      <c r="SRP274" s="3"/>
      <c r="SRQ274" s="3"/>
      <c r="SRR274" s="3"/>
      <c r="SRS274" s="3"/>
      <c r="SRT274" s="3"/>
      <c r="SRU274" s="3"/>
      <c r="SRV274" s="3"/>
      <c r="SRW274" s="3"/>
      <c r="SRX274" s="3"/>
      <c r="SRY274" s="3"/>
      <c r="SRZ274" s="3"/>
      <c r="SSA274" s="3"/>
      <c r="SSB274" s="3"/>
      <c r="SSC274" s="3"/>
      <c r="SSD274" s="3"/>
      <c r="SSE274" s="3"/>
      <c r="SSF274" s="3"/>
      <c r="SSG274" s="3"/>
      <c r="SSH274" s="3"/>
      <c r="SSI274" s="3"/>
      <c r="SSJ274" s="3"/>
      <c r="SSK274" s="3"/>
      <c r="SSL274" s="3"/>
      <c r="SSM274" s="3"/>
      <c r="SSN274" s="3"/>
      <c r="SSO274" s="3"/>
      <c r="SSP274" s="3"/>
      <c r="SSQ274" s="3"/>
      <c r="SSR274" s="3"/>
      <c r="SSS274" s="3"/>
      <c r="SST274" s="3"/>
      <c r="SSU274" s="3"/>
      <c r="SSV274" s="3"/>
      <c r="SSW274" s="3"/>
      <c r="SSX274" s="3"/>
      <c r="SSY274" s="3"/>
      <c r="SSZ274" s="3"/>
      <c r="STA274" s="3"/>
      <c r="STB274" s="3"/>
      <c r="STC274" s="3"/>
      <c r="STD274" s="3"/>
      <c r="STE274" s="3"/>
      <c r="STF274" s="3"/>
      <c r="STG274" s="3"/>
      <c r="STH274" s="3"/>
      <c r="STI274" s="3"/>
      <c r="STJ274" s="3"/>
      <c r="STK274" s="3"/>
      <c r="STL274" s="3"/>
      <c r="STM274" s="3"/>
      <c r="STN274" s="3"/>
      <c r="STO274" s="3"/>
      <c r="STP274" s="3"/>
      <c r="STQ274" s="3"/>
      <c r="STR274" s="3"/>
      <c r="STS274" s="3"/>
      <c r="STT274" s="3"/>
      <c r="STU274" s="3"/>
      <c r="STV274" s="3"/>
      <c r="STW274" s="3"/>
      <c r="STX274" s="3"/>
      <c r="STY274" s="3"/>
      <c r="STZ274" s="3"/>
      <c r="SUA274" s="3"/>
      <c r="SUB274" s="3"/>
      <c r="SUC274" s="3"/>
      <c r="SUD274" s="3"/>
      <c r="SUE274" s="3"/>
      <c r="SUF274" s="3"/>
      <c r="SUG274" s="3"/>
      <c r="SUH274" s="3"/>
      <c r="SUI274" s="3"/>
      <c r="SUJ274" s="3"/>
      <c r="SUK274" s="3"/>
      <c r="SUL274" s="3"/>
      <c r="SUM274" s="3"/>
      <c r="SUN274" s="3"/>
      <c r="SUO274" s="3"/>
      <c r="SUP274" s="3"/>
      <c r="SUQ274" s="3"/>
      <c r="SUR274" s="3"/>
      <c r="SUS274" s="3"/>
      <c r="SUT274" s="3"/>
      <c r="SUU274" s="3"/>
      <c r="SUV274" s="3"/>
      <c r="SUW274" s="3"/>
      <c r="SUX274" s="3"/>
      <c r="SUY274" s="3"/>
      <c r="SUZ274" s="3"/>
      <c r="SVA274" s="3"/>
      <c r="SVB274" s="3"/>
      <c r="SVC274" s="3"/>
      <c r="SVD274" s="3"/>
      <c r="SVE274" s="3"/>
      <c r="SVF274" s="3"/>
      <c r="SVG274" s="3"/>
      <c r="SVH274" s="3"/>
      <c r="SVI274" s="3"/>
      <c r="SVJ274" s="3"/>
      <c r="SVK274" s="3"/>
      <c r="SVL274" s="3"/>
      <c r="SVM274" s="3"/>
      <c r="SVN274" s="3"/>
      <c r="SVO274" s="3"/>
      <c r="SVP274" s="3"/>
      <c r="SVQ274" s="3"/>
      <c r="SVR274" s="3"/>
      <c r="SVS274" s="3"/>
      <c r="SVT274" s="3"/>
      <c r="SVU274" s="3"/>
      <c r="SVV274" s="3"/>
      <c r="SVW274" s="3"/>
      <c r="SVX274" s="3"/>
      <c r="SVY274" s="3"/>
      <c r="SVZ274" s="3"/>
      <c r="SWA274" s="3"/>
      <c r="SWB274" s="3"/>
      <c r="SWC274" s="3"/>
      <c r="SWD274" s="3"/>
      <c r="SWE274" s="3"/>
      <c r="SWF274" s="3"/>
      <c r="SWG274" s="3"/>
      <c r="SWH274" s="3"/>
      <c r="SWI274" s="3"/>
      <c r="SWJ274" s="3"/>
      <c r="SWK274" s="3"/>
      <c r="SWL274" s="3"/>
      <c r="SWM274" s="3"/>
      <c r="SWN274" s="3"/>
      <c r="SWO274" s="3"/>
      <c r="SWP274" s="3"/>
      <c r="SWQ274" s="3"/>
      <c r="SWR274" s="3"/>
      <c r="SWS274" s="3"/>
      <c r="SWT274" s="3"/>
      <c r="SWU274" s="3"/>
      <c r="SWV274" s="3"/>
      <c r="SWW274" s="3"/>
      <c r="SWX274" s="3"/>
      <c r="SWY274" s="3"/>
      <c r="SWZ274" s="3"/>
      <c r="SXA274" s="3"/>
      <c r="SXB274" s="3"/>
      <c r="SXC274" s="3"/>
      <c r="SXD274" s="3"/>
      <c r="SXE274" s="3"/>
      <c r="SXF274" s="3"/>
      <c r="SXG274" s="3"/>
      <c r="SXH274" s="3"/>
      <c r="SXI274" s="3"/>
      <c r="SXJ274" s="3"/>
      <c r="SXK274" s="3"/>
      <c r="SXL274" s="3"/>
      <c r="SXM274" s="3"/>
      <c r="SXN274" s="3"/>
      <c r="SXO274" s="3"/>
      <c r="SXP274" s="3"/>
      <c r="SXQ274" s="3"/>
      <c r="SXR274" s="3"/>
      <c r="SXS274" s="3"/>
      <c r="SXT274" s="3"/>
      <c r="SXU274" s="3"/>
      <c r="SXV274" s="3"/>
      <c r="SXW274" s="3"/>
      <c r="SXX274" s="3"/>
      <c r="SXY274" s="3"/>
      <c r="SXZ274" s="3"/>
      <c r="SYA274" s="3"/>
      <c r="SYB274" s="3"/>
      <c r="SYC274" s="3"/>
      <c r="SYD274" s="3"/>
      <c r="SYE274" s="3"/>
      <c r="SYF274" s="3"/>
      <c r="SYG274" s="3"/>
      <c r="SYH274" s="3"/>
      <c r="SYI274" s="3"/>
      <c r="SYJ274" s="3"/>
      <c r="SYK274" s="3"/>
      <c r="SYL274" s="3"/>
      <c r="SYM274" s="3"/>
      <c r="SYN274" s="3"/>
      <c r="SYO274" s="3"/>
      <c r="SYP274" s="3"/>
      <c r="SYQ274" s="3"/>
      <c r="SYR274" s="3"/>
      <c r="SYS274" s="3"/>
      <c r="SYT274" s="3"/>
      <c r="SYU274" s="3"/>
      <c r="SYV274" s="3"/>
      <c r="SYW274" s="3"/>
      <c r="SYX274" s="3"/>
      <c r="SYY274" s="3"/>
      <c r="SYZ274" s="3"/>
      <c r="SZA274" s="3"/>
      <c r="SZB274" s="3"/>
      <c r="SZC274" s="3"/>
      <c r="SZD274" s="3"/>
      <c r="SZE274" s="3"/>
      <c r="SZF274" s="3"/>
      <c r="SZG274" s="3"/>
      <c r="SZH274" s="3"/>
      <c r="SZI274" s="3"/>
      <c r="SZJ274" s="3"/>
      <c r="SZK274" s="3"/>
      <c r="SZL274" s="3"/>
      <c r="SZM274" s="3"/>
      <c r="SZN274" s="3"/>
      <c r="SZO274" s="3"/>
      <c r="SZP274" s="3"/>
      <c r="SZQ274" s="3"/>
      <c r="SZR274" s="3"/>
      <c r="SZS274" s="3"/>
      <c r="SZT274" s="3"/>
      <c r="SZU274" s="3"/>
      <c r="SZV274" s="3"/>
      <c r="SZW274" s="3"/>
      <c r="SZX274" s="3"/>
      <c r="SZY274" s="3"/>
      <c r="SZZ274" s="3"/>
      <c r="TAA274" s="3"/>
      <c r="TAB274" s="3"/>
      <c r="TAC274" s="3"/>
      <c r="TAD274" s="3"/>
      <c r="TAE274" s="3"/>
      <c r="TAF274" s="3"/>
      <c r="TAG274" s="3"/>
      <c r="TAH274" s="3"/>
      <c r="TAI274" s="3"/>
      <c r="TAJ274" s="3"/>
      <c r="TAK274" s="3"/>
      <c r="TAL274" s="3"/>
      <c r="TAM274" s="3"/>
      <c r="TAN274" s="3"/>
      <c r="TAO274" s="3"/>
      <c r="TAP274" s="3"/>
      <c r="TAQ274" s="3"/>
      <c r="TAR274" s="3"/>
      <c r="TAS274" s="3"/>
      <c r="TAT274" s="3"/>
      <c r="TAU274" s="3"/>
      <c r="TAV274" s="3"/>
      <c r="TAW274" s="3"/>
      <c r="TAX274" s="3"/>
      <c r="TAY274" s="3"/>
      <c r="TAZ274" s="3"/>
      <c r="TBA274" s="3"/>
      <c r="TBB274" s="3"/>
      <c r="TBC274" s="3"/>
      <c r="TBD274" s="3"/>
      <c r="TBE274" s="3"/>
      <c r="TBF274" s="3"/>
      <c r="TBG274" s="3"/>
      <c r="TBH274" s="3"/>
      <c r="TBI274" s="3"/>
      <c r="TBJ274" s="3"/>
      <c r="TBK274" s="3"/>
      <c r="TBL274" s="3"/>
      <c r="TBM274" s="3"/>
      <c r="TBN274" s="3"/>
      <c r="TBO274" s="3"/>
      <c r="TBP274" s="3"/>
      <c r="TBQ274" s="3"/>
      <c r="TBR274" s="3"/>
      <c r="TBS274" s="3"/>
      <c r="TBT274" s="3"/>
      <c r="TBU274" s="3"/>
      <c r="TBV274" s="3"/>
      <c r="TBW274" s="3"/>
      <c r="TBX274" s="3"/>
      <c r="TBY274" s="3"/>
      <c r="TBZ274" s="3"/>
      <c r="TCA274" s="3"/>
      <c r="TCB274" s="3"/>
      <c r="TCC274" s="3"/>
      <c r="TCD274" s="3"/>
      <c r="TCE274" s="3"/>
      <c r="TCF274" s="3"/>
      <c r="TCG274" s="3"/>
      <c r="TCH274" s="3"/>
      <c r="TCI274" s="3"/>
      <c r="TCJ274" s="3"/>
      <c r="TCK274" s="3"/>
      <c r="TCL274" s="3"/>
      <c r="TCM274" s="3"/>
      <c r="TCN274" s="3"/>
      <c r="TCO274" s="3"/>
      <c r="TCP274" s="3"/>
      <c r="TCQ274" s="3"/>
      <c r="TCR274" s="3"/>
      <c r="TCS274" s="3"/>
      <c r="TCT274" s="3"/>
      <c r="TCU274" s="3"/>
      <c r="TCV274" s="3"/>
      <c r="TCW274" s="3"/>
      <c r="TCX274" s="3"/>
      <c r="TCY274" s="3"/>
      <c r="TCZ274" s="3"/>
      <c r="TDA274" s="3"/>
      <c r="TDB274" s="3"/>
      <c r="TDC274" s="3"/>
      <c r="TDD274" s="3"/>
      <c r="TDE274" s="3"/>
      <c r="TDF274" s="3"/>
      <c r="TDG274" s="3"/>
      <c r="TDH274" s="3"/>
      <c r="TDI274" s="3"/>
      <c r="TDJ274" s="3"/>
      <c r="TDK274" s="3"/>
      <c r="TDL274" s="3"/>
      <c r="TDM274" s="3"/>
      <c r="TDN274" s="3"/>
      <c r="TDO274" s="3"/>
      <c r="TDP274" s="3"/>
      <c r="TDQ274" s="3"/>
      <c r="TDR274" s="3"/>
      <c r="TDS274" s="3"/>
      <c r="TDT274" s="3"/>
      <c r="TDU274" s="3"/>
      <c r="TDV274" s="3"/>
      <c r="TDW274" s="3"/>
      <c r="TDX274" s="3"/>
      <c r="TDY274" s="3"/>
      <c r="TDZ274" s="3"/>
      <c r="TEA274" s="3"/>
      <c r="TEB274" s="3"/>
      <c r="TEC274" s="3"/>
      <c r="TED274" s="3"/>
      <c r="TEE274" s="3"/>
      <c r="TEF274" s="3"/>
      <c r="TEG274" s="3"/>
      <c r="TEH274" s="3"/>
      <c r="TEI274" s="3"/>
      <c r="TEJ274" s="3"/>
      <c r="TEK274" s="3"/>
      <c r="TEL274" s="3"/>
      <c r="TEM274" s="3"/>
      <c r="TEN274" s="3"/>
      <c r="TEO274" s="3"/>
      <c r="TEP274" s="3"/>
      <c r="TEQ274" s="3"/>
      <c r="TER274" s="3"/>
      <c r="TES274" s="3"/>
      <c r="TET274" s="3"/>
      <c r="TEU274" s="3"/>
      <c r="TEV274" s="3"/>
      <c r="TEW274" s="3"/>
      <c r="TEX274" s="3"/>
      <c r="TEY274" s="3"/>
      <c r="TEZ274" s="3"/>
      <c r="TFA274" s="3"/>
      <c r="TFB274" s="3"/>
      <c r="TFC274" s="3"/>
      <c r="TFD274" s="3"/>
      <c r="TFE274" s="3"/>
      <c r="TFF274" s="3"/>
      <c r="TFG274" s="3"/>
      <c r="TFH274" s="3"/>
      <c r="TFI274" s="3"/>
      <c r="TFJ274" s="3"/>
      <c r="TFK274" s="3"/>
      <c r="TFL274" s="3"/>
      <c r="TFM274" s="3"/>
      <c r="TFN274" s="3"/>
      <c r="TFO274" s="3"/>
      <c r="TFP274" s="3"/>
      <c r="TFQ274" s="3"/>
      <c r="TFR274" s="3"/>
      <c r="TFS274" s="3"/>
      <c r="TFT274" s="3"/>
      <c r="TFU274" s="3"/>
      <c r="TFV274" s="3"/>
      <c r="TFW274" s="3"/>
      <c r="TFX274" s="3"/>
      <c r="TFY274" s="3"/>
      <c r="TFZ274" s="3"/>
      <c r="TGA274" s="3"/>
      <c r="TGB274" s="3"/>
      <c r="TGC274" s="3"/>
      <c r="TGD274" s="3"/>
      <c r="TGE274" s="3"/>
      <c r="TGF274" s="3"/>
      <c r="TGG274" s="3"/>
      <c r="TGH274" s="3"/>
      <c r="TGI274" s="3"/>
      <c r="TGJ274" s="3"/>
      <c r="TGK274" s="3"/>
      <c r="TGL274" s="3"/>
      <c r="TGM274" s="3"/>
      <c r="TGN274" s="3"/>
      <c r="TGO274" s="3"/>
      <c r="TGP274" s="3"/>
      <c r="TGQ274" s="3"/>
      <c r="TGR274" s="3"/>
      <c r="TGS274" s="3"/>
      <c r="TGT274" s="3"/>
      <c r="TGU274" s="3"/>
      <c r="TGV274" s="3"/>
      <c r="TGW274" s="3"/>
      <c r="TGX274" s="3"/>
      <c r="TGY274" s="3"/>
      <c r="TGZ274" s="3"/>
      <c r="THA274" s="3"/>
      <c r="THB274" s="3"/>
      <c r="THC274" s="3"/>
      <c r="THD274" s="3"/>
      <c r="THE274" s="3"/>
      <c r="THF274" s="3"/>
      <c r="THG274" s="3"/>
      <c r="THH274" s="3"/>
      <c r="THI274" s="3"/>
      <c r="THJ274" s="3"/>
      <c r="THK274" s="3"/>
      <c r="THL274" s="3"/>
      <c r="THM274" s="3"/>
      <c r="THN274" s="3"/>
      <c r="THO274" s="3"/>
      <c r="THP274" s="3"/>
      <c r="THQ274" s="3"/>
      <c r="THR274" s="3"/>
      <c r="THS274" s="3"/>
      <c r="THT274" s="3"/>
      <c r="THU274" s="3"/>
      <c r="THV274" s="3"/>
      <c r="THW274" s="3"/>
      <c r="THX274" s="3"/>
      <c r="THY274" s="3"/>
      <c r="THZ274" s="3"/>
      <c r="TIA274" s="3"/>
      <c r="TIB274" s="3"/>
      <c r="TIC274" s="3"/>
      <c r="TID274" s="3"/>
      <c r="TIE274" s="3"/>
      <c r="TIF274" s="3"/>
      <c r="TIG274" s="3"/>
      <c r="TIH274" s="3"/>
      <c r="TII274" s="3"/>
      <c r="TIJ274" s="3"/>
      <c r="TIK274" s="3"/>
      <c r="TIL274" s="3"/>
      <c r="TIM274" s="3"/>
      <c r="TIN274" s="3"/>
      <c r="TIO274" s="3"/>
      <c r="TIP274" s="3"/>
      <c r="TIQ274" s="3"/>
      <c r="TIR274" s="3"/>
      <c r="TIS274" s="3"/>
      <c r="TIT274" s="3"/>
      <c r="TIU274" s="3"/>
      <c r="TIV274" s="3"/>
      <c r="TIW274" s="3"/>
      <c r="TIX274" s="3"/>
      <c r="TIY274" s="3"/>
      <c r="TIZ274" s="3"/>
      <c r="TJA274" s="3"/>
      <c r="TJB274" s="3"/>
      <c r="TJC274" s="3"/>
      <c r="TJD274" s="3"/>
      <c r="TJE274" s="3"/>
      <c r="TJF274" s="3"/>
      <c r="TJG274" s="3"/>
      <c r="TJH274" s="3"/>
      <c r="TJI274" s="3"/>
      <c r="TJJ274" s="3"/>
      <c r="TJK274" s="3"/>
      <c r="TJL274" s="3"/>
      <c r="TJM274" s="3"/>
      <c r="TJN274" s="3"/>
      <c r="TJO274" s="3"/>
      <c r="TJP274" s="3"/>
      <c r="TJQ274" s="3"/>
      <c r="TJR274" s="3"/>
      <c r="TJS274" s="3"/>
      <c r="TJT274" s="3"/>
      <c r="TJU274" s="3"/>
      <c r="TJV274" s="3"/>
      <c r="TJW274" s="3"/>
      <c r="TJX274" s="3"/>
      <c r="TJY274" s="3"/>
      <c r="TJZ274" s="3"/>
      <c r="TKA274" s="3"/>
      <c r="TKB274" s="3"/>
      <c r="TKC274" s="3"/>
      <c r="TKD274" s="3"/>
      <c r="TKE274" s="3"/>
      <c r="TKF274" s="3"/>
      <c r="TKG274" s="3"/>
      <c r="TKH274" s="3"/>
      <c r="TKI274" s="3"/>
      <c r="TKJ274" s="3"/>
      <c r="TKK274" s="3"/>
      <c r="TKL274" s="3"/>
      <c r="TKM274" s="3"/>
      <c r="TKN274" s="3"/>
      <c r="TKO274" s="3"/>
      <c r="TKP274" s="3"/>
      <c r="TKQ274" s="3"/>
      <c r="TKR274" s="3"/>
      <c r="TKS274" s="3"/>
      <c r="TKT274" s="3"/>
      <c r="TKU274" s="3"/>
      <c r="TKV274" s="3"/>
      <c r="TKW274" s="3"/>
      <c r="TKX274" s="3"/>
      <c r="TKY274" s="3"/>
      <c r="TKZ274" s="3"/>
      <c r="TLA274" s="3"/>
      <c r="TLB274" s="3"/>
      <c r="TLC274" s="3"/>
      <c r="TLD274" s="3"/>
      <c r="TLE274" s="3"/>
      <c r="TLF274" s="3"/>
      <c r="TLG274" s="3"/>
      <c r="TLH274" s="3"/>
      <c r="TLI274" s="3"/>
      <c r="TLJ274" s="3"/>
      <c r="TLK274" s="3"/>
      <c r="TLL274" s="3"/>
      <c r="TLM274" s="3"/>
      <c r="TLN274" s="3"/>
      <c r="TLO274" s="3"/>
      <c r="TLP274" s="3"/>
      <c r="TLQ274" s="3"/>
      <c r="TLR274" s="3"/>
      <c r="TLS274" s="3"/>
      <c r="TLT274" s="3"/>
      <c r="TLU274" s="3"/>
      <c r="TLV274" s="3"/>
      <c r="TLW274" s="3"/>
      <c r="TLX274" s="3"/>
      <c r="TLY274" s="3"/>
      <c r="TLZ274" s="3"/>
      <c r="TMA274" s="3"/>
      <c r="TMB274" s="3"/>
      <c r="TMC274" s="3"/>
      <c r="TMD274" s="3"/>
      <c r="TME274" s="3"/>
      <c r="TMF274" s="3"/>
      <c r="TMG274" s="3"/>
      <c r="TMH274" s="3"/>
      <c r="TMI274" s="3"/>
      <c r="TMJ274" s="3"/>
      <c r="TMK274" s="3"/>
      <c r="TML274" s="3"/>
      <c r="TMM274" s="3"/>
      <c r="TMN274" s="3"/>
      <c r="TMO274" s="3"/>
      <c r="TMP274" s="3"/>
      <c r="TMQ274" s="3"/>
      <c r="TMR274" s="3"/>
      <c r="TMS274" s="3"/>
      <c r="TMT274" s="3"/>
      <c r="TMU274" s="3"/>
      <c r="TMV274" s="3"/>
      <c r="TMW274" s="3"/>
      <c r="TMX274" s="3"/>
      <c r="TMY274" s="3"/>
      <c r="TMZ274" s="3"/>
      <c r="TNA274" s="3"/>
      <c r="TNB274" s="3"/>
      <c r="TNC274" s="3"/>
      <c r="TND274" s="3"/>
      <c r="TNE274" s="3"/>
      <c r="TNF274" s="3"/>
      <c r="TNG274" s="3"/>
      <c r="TNH274" s="3"/>
      <c r="TNI274" s="3"/>
      <c r="TNJ274" s="3"/>
      <c r="TNK274" s="3"/>
      <c r="TNL274" s="3"/>
      <c r="TNM274" s="3"/>
      <c r="TNN274" s="3"/>
      <c r="TNO274" s="3"/>
      <c r="TNP274" s="3"/>
      <c r="TNQ274" s="3"/>
      <c r="TNR274" s="3"/>
      <c r="TNS274" s="3"/>
      <c r="TNT274" s="3"/>
      <c r="TNU274" s="3"/>
      <c r="TNV274" s="3"/>
      <c r="TNW274" s="3"/>
      <c r="TNX274" s="3"/>
      <c r="TNY274" s="3"/>
      <c r="TNZ274" s="3"/>
      <c r="TOA274" s="3"/>
      <c r="TOB274" s="3"/>
      <c r="TOC274" s="3"/>
      <c r="TOD274" s="3"/>
      <c r="TOE274" s="3"/>
      <c r="TOF274" s="3"/>
      <c r="TOG274" s="3"/>
      <c r="TOH274" s="3"/>
      <c r="TOI274" s="3"/>
      <c r="TOJ274" s="3"/>
      <c r="TOK274" s="3"/>
      <c r="TOL274" s="3"/>
      <c r="TOM274" s="3"/>
      <c r="TON274" s="3"/>
      <c r="TOO274" s="3"/>
      <c r="TOP274" s="3"/>
      <c r="TOQ274" s="3"/>
      <c r="TOR274" s="3"/>
      <c r="TOS274" s="3"/>
      <c r="TOT274" s="3"/>
      <c r="TOU274" s="3"/>
      <c r="TOV274" s="3"/>
      <c r="TOW274" s="3"/>
      <c r="TOX274" s="3"/>
      <c r="TOY274" s="3"/>
      <c r="TOZ274" s="3"/>
      <c r="TPA274" s="3"/>
      <c r="TPB274" s="3"/>
      <c r="TPC274" s="3"/>
      <c r="TPD274" s="3"/>
      <c r="TPE274" s="3"/>
      <c r="TPF274" s="3"/>
      <c r="TPG274" s="3"/>
      <c r="TPH274" s="3"/>
      <c r="TPI274" s="3"/>
      <c r="TPJ274" s="3"/>
      <c r="TPK274" s="3"/>
      <c r="TPL274" s="3"/>
      <c r="TPM274" s="3"/>
      <c r="TPN274" s="3"/>
      <c r="TPO274" s="3"/>
      <c r="TPP274" s="3"/>
      <c r="TPQ274" s="3"/>
      <c r="TPR274" s="3"/>
      <c r="TPS274" s="3"/>
      <c r="TPT274" s="3"/>
      <c r="TPU274" s="3"/>
      <c r="TPV274" s="3"/>
      <c r="TPW274" s="3"/>
      <c r="TPX274" s="3"/>
      <c r="TPY274" s="3"/>
      <c r="TPZ274" s="3"/>
      <c r="TQA274" s="3"/>
      <c r="TQB274" s="3"/>
      <c r="TQC274" s="3"/>
      <c r="TQD274" s="3"/>
      <c r="TQE274" s="3"/>
      <c r="TQF274" s="3"/>
      <c r="TQG274" s="3"/>
      <c r="TQH274" s="3"/>
      <c r="TQI274" s="3"/>
      <c r="TQJ274" s="3"/>
      <c r="TQK274" s="3"/>
      <c r="TQL274" s="3"/>
      <c r="TQM274" s="3"/>
      <c r="TQN274" s="3"/>
      <c r="TQO274" s="3"/>
      <c r="TQP274" s="3"/>
      <c r="TQQ274" s="3"/>
      <c r="TQR274" s="3"/>
      <c r="TQS274" s="3"/>
      <c r="TQT274" s="3"/>
      <c r="TQU274" s="3"/>
      <c r="TQV274" s="3"/>
      <c r="TQW274" s="3"/>
      <c r="TQX274" s="3"/>
      <c r="TQY274" s="3"/>
      <c r="TQZ274" s="3"/>
      <c r="TRA274" s="3"/>
      <c r="TRB274" s="3"/>
      <c r="TRC274" s="3"/>
      <c r="TRD274" s="3"/>
      <c r="TRE274" s="3"/>
      <c r="TRF274" s="3"/>
      <c r="TRG274" s="3"/>
      <c r="TRH274" s="3"/>
      <c r="TRI274" s="3"/>
      <c r="TRJ274" s="3"/>
      <c r="TRK274" s="3"/>
      <c r="TRL274" s="3"/>
      <c r="TRM274" s="3"/>
      <c r="TRN274" s="3"/>
      <c r="TRO274" s="3"/>
      <c r="TRP274" s="3"/>
      <c r="TRQ274" s="3"/>
      <c r="TRR274" s="3"/>
      <c r="TRS274" s="3"/>
      <c r="TRT274" s="3"/>
      <c r="TRU274" s="3"/>
      <c r="TRV274" s="3"/>
      <c r="TRW274" s="3"/>
      <c r="TRX274" s="3"/>
      <c r="TRY274" s="3"/>
      <c r="TRZ274" s="3"/>
      <c r="TSA274" s="3"/>
      <c r="TSB274" s="3"/>
      <c r="TSC274" s="3"/>
      <c r="TSD274" s="3"/>
      <c r="TSE274" s="3"/>
      <c r="TSF274" s="3"/>
      <c r="TSG274" s="3"/>
      <c r="TSH274" s="3"/>
      <c r="TSI274" s="3"/>
      <c r="TSJ274" s="3"/>
      <c r="TSK274" s="3"/>
      <c r="TSL274" s="3"/>
      <c r="TSM274" s="3"/>
      <c r="TSN274" s="3"/>
      <c r="TSO274" s="3"/>
      <c r="TSP274" s="3"/>
      <c r="TSQ274" s="3"/>
      <c r="TSR274" s="3"/>
      <c r="TSS274" s="3"/>
      <c r="TST274" s="3"/>
      <c r="TSU274" s="3"/>
      <c r="TSV274" s="3"/>
      <c r="TSW274" s="3"/>
      <c r="TSX274" s="3"/>
      <c r="TSY274" s="3"/>
      <c r="TSZ274" s="3"/>
      <c r="TTA274" s="3"/>
      <c r="TTB274" s="3"/>
      <c r="TTC274" s="3"/>
      <c r="TTD274" s="3"/>
      <c r="TTE274" s="3"/>
      <c r="TTF274" s="3"/>
      <c r="TTG274" s="3"/>
      <c r="TTH274" s="3"/>
      <c r="TTI274" s="3"/>
      <c r="TTJ274" s="3"/>
      <c r="TTK274" s="3"/>
      <c r="TTL274" s="3"/>
      <c r="TTM274" s="3"/>
      <c r="TTN274" s="3"/>
      <c r="TTO274" s="3"/>
      <c r="TTP274" s="3"/>
      <c r="TTQ274" s="3"/>
      <c r="TTR274" s="3"/>
      <c r="TTS274" s="3"/>
      <c r="TTT274" s="3"/>
      <c r="TTU274" s="3"/>
      <c r="TTV274" s="3"/>
      <c r="TTW274" s="3"/>
      <c r="TTX274" s="3"/>
      <c r="TTY274" s="3"/>
      <c r="TTZ274" s="3"/>
      <c r="TUA274" s="3"/>
      <c r="TUB274" s="3"/>
      <c r="TUC274" s="3"/>
      <c r="TUD274" s="3"/>
      <c r="TUE274" s="3"/>
      <c r="TUF274" s="3"/>
      <c r="TUG274" s="3"/>
      <c r="TUH274" s="3"/>
      <c r="TUI274" s="3"/>
      <c r="TUJ274" s="3"/>
      <c r="TUK274" s="3"/>
      <c r="TUL274" s="3"/>
      <c r="TUM274" s="3"/>
      <c r="TUN274" s="3"/>
      <c r="TUO274" s="3"/>
      <c r="TUP274" s="3"/>
      <c r="TUQ274" s="3"/>
      <c r="TUR274" s="3"/>
      <c r="TUS274" s="3"/>
      <c r="TUT274" s="3"/>
      <c r="TUU274" s="3"/>
      <c r="TUV274" s="3"/>
      <c r="TUW274" s="3"/>
      <c r="TUX274" s="3"/>
      <c r="TUY274" s="3"/>
      <c r="TUZ274" s="3"/>
      <c r="TVA274" s="3"/>
      <c r="TVB274" s="3"/>
      <c r="TVC274" s="3"/>
      <c r="TVD274" s="3"/>
      <c r="TVE274" s="3"/>
      <c r="TVF274" s="3"/>
      <c r="TVG274" s="3"/>
      <c r="TVH274" s="3"/>
      <c r="TVI274" s="3"/>
      <c r="TVJ274" s="3"/>
      <c r="TVK274" s="3"/>
      <c r="TVL274" s="3"/>
      <c r="TVM274" s="3"/>
      <c r="TVN274" s="3"/>
      <c r="TVO274" s="3"/>
      <c r="TVP274" s="3"/>
      <c r="TVQ274" s="3"/>
      <c r="TVR274" s="3"/>
      <c r="TVS274" s="3"/>
      <c r="TVT274" s="3"/>
      <c r="TVU274" s="3"/>
      <c r="TVV274" s="3"/>
      <c r="TVW274" s="3"/>
      <c r="TVX274" s="3"/>
      <c r="TVY274" s="3"/>
      <c r="TVZ274" s="3"/>
      <c r="TWA274" s="3"/>
      <c r="TWB274" s="3"/>
      <c r="TWC274" s="3"/>
      <c r="TWD274" s="3"/>
      <c r="TWE274" s="3"/>
      <c r="TWF274" s="3"/>
      <c r="TWG274" s="3"/>
      <c r="TWH274" s="3"/>
      <c r="TWI274" s="3"/>
      <c r="TWJ274" s="3"/>
      <c r="TWK274" s="3"/>
      <c r="TWL274" s="3"/>
      <c r="TWM274" s="3"/>
      <c r="TWN274" s="3"/>
      <c r="TWO274" s="3"/>
      <c r="TWP274" s="3"/>
      <c r="TWQ274" s="3"/>
      <c r="TWR274" s="3"/>
      <c r="TWS274" s="3"/>
      <c r="TWT274" s="3"/>
      <c r="TWU274" s="3"/>
      <c r="TWV274" s="3"/>
      <c r="TWW274" s="3"/>
      <c r="TWX274" s="3"/>
      <c r="TWY274" s="3"/>
      <c r="TWZ274" s="3"/>
      <c r="TXA274" s="3"/>
      <c r="TXB274" s="3"/>
      <c r="TXC274" s="3"/>
      <c r="TXD274" s="3"/>
      <c r="TXE274" s="3"/>
      <c r="TXF274" s="3"/>
      <c r="TXG274" s="3"/>
      <c r="TXH274" s="3"/>
      <c r="TXI274" s="3"/>
      <c r="TXJ274" s="3"/>
      <c r="TXK274" s="3"/>
      <c r="TXL274" s="3"/>
      <c r="TXM274" s="3"/>
      <c r="TXN274" s="3"/>
      <c r="TXO274" s="3"/>
      <c r="TXP274" s="3"/>
      <c r="TXQ274" s="3"/>
      <c r="TXR274" s="3"/>
      <c r="TXS274" s="3"/>
      <c r="TXT274" s="3"/>
      <c r="TXU274" s="3"/>
      <c r="TXV274" s="3"/>
      <c r="TXW274" s="3"/>
      <c r="TXX274" s="3"/>
      <c r="TXY274" s="3"/>
      <c r="TXZ274" s="3"/>
      <c r="TYA274" s="3"/>
      <c r="TYB274" s="3"/>
      <c r="TYC274" s="3"/>
      <c r="TYD274" s="3"/>
      <c r="TYE274" s="3"/>
      <c r="TYF274" s="3"/>
      <c r="TYG274" s="3"/>
      <c r="TYH274" s="3"/>
      <c r="TYI274" s="3"/>
      <c r="TYJ274" s="3"/>
      <c r="TYK274" s="3"/>
      <c r="TYL274" s="3"/>
      <c r="TYM274" s="3"/>
      <c r="TYN274" s="3"/>
      <c r="TYO274" s="3"/>
      <c r="TYP274" s="3"/>
      <c r="TYQ274" s="3"/>
      <c r="TYR274" s="3"/>
      <c r="TYS274" s="3"/>
      <c r="TYT274" s="3"/>
      <c r="TYU274" s="3"/>
      <c r="TYV274" s="3"/>
      <c r="TYW274" s="3"/>
      <c r="TYX274" s="3"/>
      <c r="TYY274" s="3"/>
      <c r="TYZ274" s="3"/>
      <c r="TZA274" s="3"/>
      <c r="TZB274" s="3"/>
      <c r="TZC274" s="3"/>
      <c r="TZD274" s="3"/>
      <c r="TZE274" s="3"/>
      <c r="TZF274" s="3"/>
      <c r="TZG274" s="3"/>
      <c r="TZH274" s="3"/>
      <c r="TZI274" s="3"/>
      <c r="TZJ274" s="3"/>
      <c r="TZK274" s="3"/>
      <c r="TZL274" s="3"/>
      <c r="TZM274" s="3"/>
      <c r="TZN274" s="3"/>
      <c r="TZO274" s="3"/>
      <c r="TZP274" s="3"/>
      <c r="TZQ274" s="3"/>
      <c r="TZR274" s="3"/>
      <c r="TZS274" s="3"/>
      <c r="TZT274" s="3"/>
      <c r="TZU274" s="3"/>
      <c r="TZV274" s="3"/>
      <c r="TZW274" s="3"/>
      <c r="TZX274" s="3"/>
      <c r="TZY274" s="3"/>
      <c r="TZZ274" s="3"/>
      <c r="UAA274" s="3"/>
      <c r="UAB274" s="3"/>
      <c r="UAC274" s="3"/>
      <c r="UAD274" s="3"/>
      <c r="UAE274" s="3"/>
      <c r="UAF274" s="3"/>
      <c r="UAG274" s="3"/>
      <c r="UAH274" s="3"/>
      <c r="UAI274" s="3"/>
      <c r="UAJ274" s="3"/>
      <c r="UAK274" s="3"/>
      <c r="UAL274" s="3"/>
      <c r="UAM274" s="3"/>
      <c r="UAN274" s="3"/>
      <c r="UAO274" s="3"/>
      <c r="UAP274" s="3"/>
      <c r="UAQ274" s="3"/>
      <c r="UAR274" s="3"/>
      <c r="UAS274" s="3"/>
      <c r="UAT274" s="3"/>
      <c r="UAU274" s="3"/>
      <c r="UAV274" s="3"/>
      <c r="UAW274" s="3"/>
      <c r="UAX274" s="3"/>
      <c r="UAY274" s="3"/>
      <c r="UAZ274" s="3"/>
      <c r="UBA274" s="3"/>
      <c r="UBB274" s="3"/>
      <c r="UBC274" s="3"/>
      <c r="UBD274" s="3"/>
      <c r="UBE274" s="3"/>
      <c r="UBF274" s="3"/>
      <c r="UBG274" s="3"/>
      <c r="UBH274" s="3"/>
      <c r="UBI274" s="3"/>
      <c r="UBJ274" s="3"/>
      <c r="UBK274" s="3"/>
      <c r="UBL274" s="3"/>
      <c r="UBM274" s="3"/>
      <c r="UBN274" s="3"/>
      <c r="UBO274" s="3"/>
      <c r="UBP274" s="3"/>
      <c r="UBQ274" s="3"/>
      <c r="UBR274" s="3"/>
      <c r="UBS274" s="3"/>
      <c r="UBT274" s="3"/>
      <c r="UBU274" s="3"/>
      <c r="UBV274" s="3"/>
      <c r="UBW274" s="3"/>
      <c r="UBX274" s="3"/>
      <c r="UBY274" s="3"/>
      <c r="UBZ274" s="3"/>
      <c r="UCA274" s="3"/>
      <c r="UCB274" s="3"/>
      <c r="UCC274" s="3"/>
      <c r="UCD274" s="3"/>
      <c r="UCE274" s="3"/>
      <c r="UCF274" s="3"/>
      <c r="UCG274" s="3"/>
      <c r="UCH274" s="3"/>
      <c r="UCI274" s="3"/>
      <c r="UCJ274" s="3"/>
      <c r="UCK274" s="3"/>
      <c r="UCL274" s="3"/>
      <c r="UCM274" s="3"/>
      <c r="UCN274" s="3"/>
      <c r="UCO274" s="3"/>
      <c r="UCP274" s="3"/>
      <c r="UCQ274" s="3"/>
      <c r="UCR274" s="3"/>
      <c r="UCS274" s="3"/>
      <c r="UCT274" s="3"/>
      <c r="UCU274" s="3"/>
      <c r="UCV274" s="3"/>
      <c r="UCW274" s="3"/>
      <c r="UCX274" s="3"/>
      <c r="UCY274" s="3"/>
      <c r="UCZ274" s="3"/>
      <c r="UDA274" s="3"/>
      <c r="UDB274" s="3"/>
      <c r="UDC274" s="3"/>
      <c r="UDD274" s="3"/>
      <c r="UDE274" s="3"/>
      <c r="UDF274" s="3"/>
      <c r="UDG274" s="3"/>
      <c r="UDH274" s="3"/>
      <c r="UDI274" s="3"/>
      <c r="UDJ274" s="3"/>
      <c r="UDK274" s="3"/>
      <c r="UDL274" s="3"/>
      <c r="UDM274" s="3"/>
      <c r="UDN274" s="3"/>
      <c r="UDO274" s="3"/>
      <c r="UDP274" s="3"/>
      <c r="UDQ274" s="3"/>
      <c r="UDR274" s="3"/>
      <c r="UDS274" s="3"/>
      <c r="UDT274" s="3"/>
      <c r="UDU274" s="3"/>
      <c r="UDV274" s="3"/>
      <c r="UDW274" s="3"/>
      <c r="UDX274" s="3"/>
      <c r="UDY274" s="3"/>
      <c r="UDZ274" s="3"/>
      <c r="UEA274" s="3"/>
      <c r="UEB274" s="3"/>
      <c r="UEC274" s="3"/>
      <c r="UED274" s="3"/>
      <c r="UEE274" s="3"/>
      <c r="UEF274" s="3"/>
      <c r="UEG274" s="3"/>
      <c r="UEH274" s="3"/>
      <c r="UEI274" s="3"/>
      <c r="UEJ274" s="3"/>
      <c r="UEK274" s="3"/>
      <c r="UEL274" s="3"/>
      <c r="UEM274" s="3"/>
      <c r="UEN274" s="3"/>
      <c r="UEO274" s="3"/>
      <c r="UEP274" s="3"/>
      <c r="UEQ274" s="3"/>
      <c r="UER274" s="3"/>
      <c r="UES274" s="3"/>
      <c r="UET274" s="3"/>
      <c r="UEU274" s="3"/>
      <c r="UEV274" s="3"/>
      <c r="UEW274" s="3"/>
      <c r="UEX274" s="3"/>
      <c r="UEY274" s="3"/>
      <c r="UEZ274" s="3"/>
      <c r="UFA274" s="3"/>
      <c r="UFB274" s="3"/>
      <c r="UFC274" s="3"/>
      <c r="UFD274" s="3"/>
      <c r="UFE274" s="3"/>
      <c r="UFF274" s="3"/>
      <c r="UFG274" s="3"/>
      <c r="UFH274" s="3"/>
      <c r="UFI274" s="3"/>
      <c r="UFJ274" s="3"/>
      <c r="UFK274" s="3"/>
      <c r="UFL274" s="3"/>
      <c r="UFM274" s="3"/>
      <c r="UFN274" s="3"/>
      <c r="UFO274" s="3"/>
      <c r="UFP274" s="3"/>
      <c r="UFQ274" s="3"/>
      <c r="UFR274" s="3"/>
      <c r="UFS274" s="3"/>
      <c r="UFT274" s="3"/>
      <c r="UFU274" s="3"/>
      <c r="UFV274" s="3"/>
      <c r="UFW274" s="3"/>
      <c r="UFX274" s="3"/>
      <c r="UFY274" s="3"/>
      <c r="UFZ274" s="3"/>
      <c r="UGA274" s="3"/>
      <c r="UGB274" s="3"/>
      <c r="UGC274" s="3"/>
      <c r="UGD274" s="3"/>
      <c r="UGE274" s="3"/>
      <c r="UGF274" s="3"/>
      <c r="UGG274" s="3"/>
      <c r="UGH274" s="3"/>
      <c r="UGI274" s="3"/>
      <c r="UGJ274" s="3"/>
      <c r="UGK274" s="3"/>
      <c r="UGL274" s="3"/>
      <c r="UGM274" s="3"/>
      <c r="UGN274" s="3"/>
      <c r="UGO274" s="3"/>
      <c r="UGP274" s="3"/>
      <c r="UGQ274" s="3"/>
      <c r="UGR274" s="3"/>
      <c r="UGS274" s="3"/>
      <c r="UGT274" s="3"/>
      <c r="UGU274" s="3"/>
      <c r="UGV274" s="3"/>
      <c r="UGW274" s="3"/>
      <c r="UGX274" s="3"/>
      <c r="UGY274" s="3"/>
      <c r="UGZ274" s="3"/>
      <c r="UHA274" s="3"/>
      <c r="UHB274" s="3"/>
      <c r="UHC274" s="3"/>
      <c r="UHD274" s="3"/>
      <c r="UHE274" s="3"/>
      <c r="UHF274" s="3"/>
      <c r="UHG274" s="3"/>
      <c r="UHH274" s="3"/>
      <c r="UHI274" s="3"/>
      <c r="UHJ274" s="3"/>
      <c r="UHK274" s="3"/>
      <c r="UHL274" s="3"/>
      <c r="UHM274" s="3"/>
      <c r="UHN274" s="3"/>
      <c r="UHO274" s="3"/>
      <c r="UHP274" s="3"/>
      <c r="UHQ274" s="3"/>
      <c r="UHR274" s="3"/>
      <c r="UHS274" s="3"/>
      <c r="UHT274" s="3"/>
      <c r="UHU274" s="3"/>
      <c r="UHV274" s="3"/>
      <c r="UHW274" s="3"/>
      <c r="UHX274" s="3"/>
      <c r="UHY274" s="3"/>
      <c r="UHZ274" s="3"/>
      <c r="UIA274" s="3"/>
      <c r="UIB274" s="3"/>
      <c r="UIC274" s="3"/>
      <c r="UID274" s="3"/>
      <c r="UIE274" s="3"/>
      <c r="UIF274" s="3"/>
      <c r="UIG274" s="3"/>
      <c r="UIH274" s="3"/>
      <c r="UII274" s="3"/>
      <c r="UIJ274" s="3"/>
      <c r="UIK274" s="3"/>
      <c r="UIL274" s="3"/>
      <c r="UIM274" s="3"/>
      <c r="UIN274" s="3"/>
      <c r="UIO274" s="3"/>
      <c r="UIP274" s="3"/>
      <c r="UIQ274" s="3"/>
      <c r="UIR274" s="3"/>
      <c r="UIS274" s="3"/>
      <c r="UIT274" s="3"/>
      <c r="UIU274" s="3"/>
      <c r="UIV274" s="3"/>
      <c r="UIW274" s="3"/>
      <c r="UIX274" s="3"/>
      <c r="UIY274" s="3"/>
      <c r="UIZ274" s="3"/>
      <c r="UJA274" s="3"/>
      <c r="UJB274" s="3"/>
      <c r="UJC274" s="3"/>
      <c r="UJD274" s="3"/>
      <c r="UJE274" s="3"/>
      <c r="UJF274" s="3"/>
      <c r="UJG274" s="3"/>
      <c r="UJH274" s="3"/>
      <c r="UJI274" s="3"/>
      <c r="UJJ274" s="3"/>
      <c r="UJK274" s="3"/>
      <c r="UJL274" s="3"/>
      <c r="UJM274" s="3"/>
      <c r="UJN274" s="3"/>
      <c r="UJO274" s="3"/>
      <c r="UJP274" s="3"/>
      <c r="UJQ274" s="3"/>
      <c r="UJR274" s="3"/>
      <c r="UJS274" s="3"/>
      <c r="UJT274" s="3"/>
      <c r="UJU274" s="3"/>
      <c r="UJV274" s="3"/>
      <c r="UJW274" s="3"/>
      <c r="UJX274" s="3"/>
      <c r="UJY274" s="3"/>
      <c r="UJZ274" s="3"/>
      <c r="UKA274" s="3"/>
      <c r="UKB274" s="3"/>
      <c r="UKC274" s="3"/>
      <c r="UKD274" s="3"/>
      <c r="UKE274" s="3"/>
      <c r="UKF274" s="3"/>
      <c r="UKG274" s="3"/>
      <c r="UKH274" s="3"/>
      <c r="UKI274" s="3"/>
      <c r="UKJ274" s="3"/>
      <c r="UKK274" s="3"/>
      <c r="UKL274" s="3"/>
      <c r="UKM274" s="3"/>
      <c r="UKN274" s="3"/>
      <c r="UKO274" s="3"/>
      <c r="UKP274" s="3"/>
      <c r="UKQ274" s="3"/>
      <c r="UKR274" s="3"/>
      <c r="UKS274" s="3"/>
      <c r="UKT274" s="3"/>
      <c r="UKU274" s="3"/>
      <c r="UKV274" s="3"/>
      <c r="UKW274" s="3"/>
      <c r="UKX274" s="3"/>
      <c r="UKY274" s="3"/>
      <c r="UKZ274" s="3"/>
      <c r="ULA274" s="3"/>
      <c r="ULB274" s="3"/>
      <c r="ULC274" s="3"/>
      <c r="ULD274" s="3"/>
      <c r="ULE274" s="3"/>
      <c r="ULF274" s="3"/>
      <c r="ULG274" s="3"/>
      <c r="ULH274" s="3"/>
      <c r="ULI274" s="3"/>
      <c r="ULJ274" s="3"/>
      <c r="ULK274" s="3"/>
      <c r="ULL274" s="3"/>
      <c r="ULM274" s="3"/>
      <c r="ULN274" s="3"/>
      <c r="ULO274" s="3"/>
      <c r="ULP274" s="3"/>
      <c r="ULQ274" s="3"/>
      <c r="ULR274" s="3"/>
      <c r="ULS274" s="3"/>
      <c r="ULT274" s="3"/>
      <c r="ULU274" s="3"/>
      <c r="ULV274" s="3"/>
      <c r="ULW274" s="3"/>
      <c r="ULX274" s="3"/>
      <c r="ULY274" s="3"/>
      <c r="ULZ274" s="3"/>
      <c r="UMA274" s="3"/>
      <c r="UMB274" s="3"/>
      <c r="UMC274" s="3"/>
      <c r="UMD274" s="3"/>
      <c r="UME274" s="3"/>
      <c r="UMF274" s="3"/>
      <c r="UMG274" s="3"/>
      <c r="UMH274" s="3"/>
      <c r="UMI274" s="3"/>
      <c r="UMJ274" s="3"/>
      <c r="UMK274" s="3"/>
      <c r="UML274" s="3"/>
      <c r="UMM274" s="3"/>
      <c r="UMN274" s="3"/>
      <c r="UMO274" s="3"/>
      <c r="UMP274" s="3"/>
      <c r="UMQ274" s="3"/>
      <c r="UMR274" s="3"/>
      <c r="UMS274" s="3"/>
      <c r="UMT274" s="3"/>
      <c r="UMU274" s="3"/>
      <c r="UMV274" s="3"/>
      <c r="UMW274" s="3"/>
      <c r="UMX274" s="3"/>
      <c r="UMY274" s="3"/>
      <c r="UMZ274" s="3"/>
      <c r="UNA274" s="3"/>
      <c r="UNB274" s="3"/>
      <c r="UNC274" s="3"/>
      <c r="UND274" s="3"/>
      <c r="UNE274" s="3"/>
      <c r="UNF274" s="3"/>
      <c r="UNG274" s="3"/>
      <c r="UNH274" s="3"/>
      <c r="UNI274" s="3"/>
      <c r="UNJ274" s="3"/>
      <c r="UNK274" s="3"/>
      <c r="UNL274" s="3"/>
      <c r="UNM274" s="3"/>
      <c r="UNN274" s="3"/>
      <c r="UNO274" s="3"/>
      <c r="UNP274" s="3"/>
      <c r="UNQ274" s="3"/>
      <c r="UNR274" s="3"/>
      <c r="UNS274" s="3"/>
      <c r="UNT274" s="3"/>
      <c r="UNU274" s="3"/>
      <c r="UNV274" s="3"/>
      <c r="UNW274" s="3"/>
      <c r="UNX274" s="3"/>
      <c r="UNY274" s="3"/>
      <c r="UNZ274" s="3"/>
      <c r="UOA274" s="3"/>
      <c r="UOB274" s="3"/>
      <c r="UOC274" s="3"/>
      <c r="UOD274" s="3"/>
      <c r="UOE274" s="3"/>
      <c r="UOF274" s="3"/>
      <c r="UOG274" s="3"/>
      <c r="UOH274" s="3"/>
      <c r="UOI274" s="3"/>
      <c r="UOJ274" s="3"/>
      <c r="UOK274" s="3"/>
      <c r="UOL274" s="3"/>
      <c r="UOM274" s="3"/>
      <c r="UON274" s="3"/>
      <c r="UOO274" s="3"/>
      <c r="UOP274" s="3"/>
      <c r="UOQ274" s="3"/>
      <c r="UOR274" s="3"/>
      <c r="UOS274" s="3"/>
      <c r="UOT274" s="3"/>
      <c r="UOU274" s="3"/>
      <c r="UOV274" s="3"/>
      <c r="UOW274" s="3"/>
      <c r="UOX274" s="3"/>
      <c r="UOY274" s="3"/>
      <c r="UOZ274" s="3"/>
      <c r="UPA274" s="3"/>
      <c r="UPB274" s="3"/>
      <c r="UPC274" s="3"/>
      <c r="UPD274" s="3"/>
      <c r="UPE274" s="3"/>
      <c r="UPF274" s="3"/>
      <c r="UPG274" s="3"/>
      <c r="UPH274" s="3"/>
      <c r="UPI274" s="3"/>
      <c r="UPJ274" s="3"/>
      <c r="UPK274" s="3"/>
      <c r="UPL274" s="3"/>
      <c r="UPM274" s="3"/>
      <c r="UPN274" s="3"/>
      <c r="UPO274" s="3"/>
      <c r="UPP274" s="3"/>
      <c r="UPQ274" s="3"/>
      <c r="UPR274" s="3"/>
      <c r="UPS274" s="3"/>
      <c r="UPT274" s="3"/>
      <c r="UPU274" s="3"/>
      <c r="UPV274" s="3"/>
      <c r="UPW274" s="3"/>
      <c r="UPX274" s="3"/>
      <c r="UPY274" s="3"/>
      <c r="UPZ274" s="3"/>
      <c r="UQA274" s="3"/>
      <c r="UQB274" s="3"/>
      <c r="UQC274" s="3"/>
      <c r="UQD274" s="3"/>
      <c r="UQE274" s="3"/>
      <c r="UQF274" s="3"/>
      <c r="UQG274" s="3"/>
      <c r="UQH274" s="3"/>
      <c r="UQI274" s="3"/>
      <c r="UQJ274" s="3"/>
      <c r="UQK274" s="3"/>
      <c r="UQL274" s="3"/>
      <c r="UQM274" s="3"/>
      <c r="UQN274" s="3"/>
      <c r="UQO274" s="3"/>
      <c r="UQP274" s="3"/>
      <c r="UQQ274" s="3"/>
      <c r="UQR274" s="3"/>
      <c r="UQS274" s="3"/>
      <c r="UQT274" s="3"/>
      <c r="UQU274" s="3"/>
      <c r="UQV274" s="3"/>
      <c r="UQW274" s="3"/>
      <c r="UQX274" s="3"/>
      <c r="UQY274" s="3"/>
      <c r="UQZ274" s="3"/>
      <c r="URA274" s="3"/>
      <c r="URB274" s="3"/>
      <c r="URC274" s="3"/>
      <c r="URD274" s="3"/>
      <c r="URE274" s="3"/>
      <c r="URF274" s="3"/>
      <c r="URG274" s="3"/>
      <c r="URH274" s="3"/>
      <c r="URI274" s="3"/>
      <c r="URJ274" s="3"/>
      <c r="URK274" s="3"/>
      <c r="URL274" s="3"/>
      <c r="URM274" s="3"/>
      <c r="URN274" s="3"/>
      <c r="URO274" s="3"/>
      <c r="URP274" s="3"/>
      <c r="URQ274" s="3"/>
      <c r="URR274" s="3"/>
      <c r="URS274" s="3"/>
      <c r="URT274" s="3"/>
      <c r="URU274" s="3"/>
      <c r="URV274" s="3"/>
      <c r="URW274" s="3"/>
      <c r="URX274" s="3"/>
      <c r="URY274" s="3"/>
      <c r="URZ274" s="3"/>
      <c r="USA274" s="3"/>
      <c r="USB274" s="3"/>
      <c r="USC274" s="3"/>
      <c r="USD274" s="3"/>
      <c r="USE274" s="3"/>
      <c r="USF274" s="3"/>
      <c r="USG274" s="3"/>
      <c r="USH274" s="3"/>
      <c r="USI274" s="3"/>
      <c r="USJ274" s="3"/>
      <c r="USK274" s="3"/>
      <c r="USL274" s="3"/>
      <c r="USM274" s="3"/>
      <c r="USN274" s="3"/>
      <c r="USO274" s="3"/>
      <c r="USP274" s="3"/>
      <c r="USQ274" s="3"/>
      <c r="USR274" s="3"/>
      <c r="USS274" s="3"/>
      <c r="UST274" s="3"/>
      <c r="USU274" s="3"/>
      <c r="USV274" s="3"/>
      <c r="USW274" s="3"/>
      <c r="USX274" s="3"/>
      <c r="USY274" s="3"/>
      <c r="USZ274" s="3"/>
      <c r="UTA274" s="3"/>
      <c r="UTB274" s="3"/>
      <c r="UTC274" s="3"/>
      <c r="UTD274" s="3"/>
      <c r="UTE274" s="3"/>
      <c r="UTF274" s="3"/>
      <c r="UTG274" s="3"/>
      <c r="UTH274" s="3"/>
      <c r="UTI274" s="3"/>
      <c r="UTJ274" s="3"/>
      <c r="UTK274" s="3"/>
      <c r="UTL274" s="3"/>
      <c r="UTM274" s="3"/>
      <c r="UTN274" s="3"/>
      <c r="UTO274" s="3"/>
      <c r="UTP274" s="3"/>
      <c r="UTQ274" s="3"/>
      <c r="UTR274" s="3"/>
      <c r="UTS274" s="3"/>
      <c r="UTT274" s="3"/>
      <c r="UTU274" s="3"/>
      <c r="UTV274" s="3"/>
      <c r="UTW274" s="3"/>
      <c r="UTX274" s="3"/>
      <c r="UTY274" s="3"/>
      <c r="UTZ274" s="3"/>
      <c r="UUA274" s="3"/>
      <c r="UUB274" s="3"/>
      <c r="UUC274" s="3"/>
      <c r="UUD274" s="3"/>
      <c r="UUE274" s="3"/>
      <c r="UUF274" s="3"/>
      <c r="UUG274" s="3"/>
      <c r="UUH274" s="3"/>
      <c r="UUI274" s="3"/>
      <c r="UUJ274" s="3"/>
      <c r="UUK274" s="3"/>
      <c r="UUL274" s="3"/>
      <c r="UUM274" s="3"/>
      <c r="UUN274" s="3"/>
      <c r="UUO274" s="3"/>
      <c r="UUP274" s="3"/>
      <c r="UUQ274" s="3"/>
      <c r="UUR274" s="3"/>
      <c r="UUS274" s="3"/>
      <c r="UUT274" s="3"/>
      <c r="UUU274" s="3"/>
      <c r="UUV274" s="3"/>
      <c r="UUW274" s="3"/>
      <c r="UUX274" s="3"/>
      <c r="UUY274" s="3"/>
      <c r="UUZ274" s="3"/>
      <c r="UVA274" s="3"/>
      <c r="UVB274" s="3"/>
      <c r="UVC274" s="3"/>
      <c r="UVD274" s="3"/>
      <c r="UVE274" s="3"/>
      <c r="UVF274" s="3"/>
      <c r="UVG274" s="3"/>
      <c r="UVH274" s="3"/>
      <c r="UVI274" s="3"/>
      <c r="UVJ274" s="3"/>
      <c r="UVK274" s="3"/>
      <c r="UVL274" s="3"/>
      <c r="UVM274" s="3"/>
      <c r="UVN274" s="3"/>
      <c r="UVO274" s="3"/>
      <c r="UVP274" s="3"/>
      <c r="UVQ274" s="3"/>
      <c r="UVR274" s="3"/>
      <c r="UVS274" s="3"/>
      <c r="UVT274" s="3"/>
      <c r="UVU274" s="3"/>
      <c r="UVV274" s="3"/>
      <c r="UVW274" s="3"/>
      <c r="UVX274" s="3"/>
      <c r="UVY274" s="3"/>
      <c r="UVZ274" s="3"/>
      <c r="UWA274" s="3"/>
      <c r="UWB274" s="3"/>
      <c r="UWC274" s="3"/>
      <c r="UWD274" s="3"/>
      <c r="UWE274" s="3"/>
      <c r="UWF274" s="3"/>
      <c r="UWG274" s="3"/>
      <c r="UWH274" s="3"/>
      <c r="UWI274" s="3"/>
      <c r="UWJ274" s="3"/>
      <c r="UWK274" s="3"/>
      <c r="UWL274" s="3"/>
      <c r="UWM274" s="3"/>
      <c r="UWN274" s="3"/>
      <c r="UWO274" s="3"/>
      <c r="UWP274" s="3"/>
      <c r="UWQ274" s="3"/>
      <c r="UWR274" s="3"/>
      <c r="UWS274" s="3"/>
      <c r="UWT274" s="3"/>
      <c r="UWU274" s="3"/>
      <c r="UWV274" s="3"/>
      <c r="UWW274" s="3"/>
      <c r="UWX274" s="3"/>
      <c r="UWY274" s="3"/>
      <c r="UWZ274" s="3"/>
      <c r="UXA274" s="3"/>
      <c r="UXB274" s="3"/>
      <c r="UXC274" s="3"/>
      <c r="UXD274" s="3"/>
      <c r="UXE274" s="3"/>
      <c r="UXF274" s="3"/>
      <c r="UXG274" s="3"/>
      <c r="UXH274" s="3"/>
      <c r="UXI274" s="3"/>
      <c r="UXJ274" s="3"/>
      <c r="UXK274" s="3"/>
      <c r="UXL274" s="3"/>
      <c r="UXM274" s="3"/>
      <c r="UXN274" s="3"/>
      <c r="UXO274" s="3"/>
      <c r="UXP274" s="3"/>
      <c r="UXQ274" s="3"/>
      <c r="UXR274" s="3"/>
      <c r="UXS274" s="3"/>
      <c r="UXT274" s="3"/>
      <c r="UXU274" s="3"/>
      <c r="UXV274" s="3"/>
      <c r="UXW274" s="3"/>
      <c r="UXX274" s="3"/>
      <c r="UXY274" s="3"/>
      <c r="UXZ274" s="3"/>
      <c r="UYA274" s="3"/>
      <c r="UYB274" s="3"/>
      <c r="UYC274" s="3"/>
      <c r="UYD274" s="3"/>
      <c r="UYE274" s="3"/>
      <c r="UYF274" s="3"/>
      <c r="UYG274" s="3"/>
      <c r="UYH274" s="3"/>
      <c r="UYI274" s="3"/>
      <c r="UYJ274" s="3"/>
      <c r="UYK274" s="3"/>
      <c r="UYL274" s="3"/>
      <c r="UYM274" s="3"/>
      <c r="UYN274" s="3"/>
      <c r="UYO274" s="3"/>
      <c r="UYP274" s="3"/>
      <c r="UYQ274" s="3"/>
      <c r="UYR274" s="3"/>
      <c r="UYS274" s="3"/>
      <c r="UYT274" s="3"/>
      <c r="UYU274" s="3"/>
      <c r="UYV274" s="3"/>
      <c r="UYW274" s="3"/>
      <c r="UYX274" s="3"/>
      <c r="UYY274" s="3"/>
      <c r="UYZ274" s="3"/>
      <c r="UZA274" s="3"/>
      <c r="UZB274" s="3"/>
      <c r="UZC274" s="3"/>
      <c r="UZD274" s="3"/>
      <c r="UZE274" s="3"/>
      <c r="UZF274" s="3"/>
      <c r="UZG274" s="3"/>
      <c r="UZH274" s="3"/>
      <c r="UZI274" s="3"/>
      <c r="UZJ274" s="3"/>
      <c r="UZK274" s="3"/>
      <c r="UZL274" s="3"/>
      <c r="UZM274" s="3"/>
      <c r="UZN274" s="3"/>
      <c r="UZO274" s="3"/>
      <c r="UZP274" s="3"/>
      <c r="UZQ274" s="3"/>
      <c r="UZR274" s="3"/>
      <c r="UZS274" s="3"/>
      <c r="UZT274" s="3"/>
      <c r="UZU274" s="3"/>
      <c r="UZV274" s="3"/>
      <c r="UZW274" s="3"/>
      <c r="UZX274" s="3"/>
      <c r="UZY274" s="3"/>
      <c r="UZZ274" s="3"/>
      <c r="VAA274" s="3"/>
      <c r="VAB274" s="3"/>
      <c r="VAC274" s="3"/>
      <c r="VAD274" s="3"/>
      <c r="VAE274" s="3"/>
      <c r="VAF274" s="3"/>
      <c r="VAG274" s="3"/>
      <c r="VAH274" s="3"/>
      <c r="VAI274" s="3"/>
      <c r="VAJ274" s="3"/>
      <c r="VAK274" s="3"/>
      <c r="VAL274" s="3"/>
      <c r="VAM274" s="3"/>
      <c r="VAN274" s="3"/>
      <c r="VAO274" s="3"/>
      <c r="VAP274" s="3"/>
      <c r="VAQ274" s="3"/>
      <c r="VAR274" s="3"/>
      <c r="VAS274" s="3"/>
      <c r="VAT274" s="3"/>
      <c r="VAU274" s="3"/>
      <c r="VAV274" s="3"/>
      <c r="VAW274" s="3"/>
      <c r="VAX274" s="3"/>
      <c r="VAY274" s="3"/>
      <c r="VAZ274" s="3"/>
      <c r="VBA274" s="3"/>
      <c r="VBB274" s="3"/>
      <c r="VBC274" s="3"/>
      <c r="VBD274" s="3"/>
      <c r="VBE274" s="3"/>
      <c r="VBF274" s="3"/>
      <c r="VBG274" s="3"/>
      <c r="VBH274" s="3"/>
      <c r="VBI274" s="3"/>
      <c r="VBJ274" s="3"/>
      <c r="VBK274" s="3"/>
      <c r="VBL274" s="3"/>
      <c r="VBM274" s="3"/>
      <c r="VBN274" s="3"/>
      <c r="VBO274" s="3"/>
      <c r="VBP274" s="3"/>
      <c r="VBQ274" s="3"/>
      <c r="VBR274" s="3"/>
      <c r="VBS274" s="3"/>
      <c r="VBT274" s="3"/>
      <c r="VBU274" s="3"/>
      <c r="VBV274" s="3"/>
      <c r="VBW274" s="3"/>
      <c r="VBX274" s="3"/>
      <c r="VBY274" s="3"/>
      <c r="VBZ274" s="3"/>
      <c r="VCA274" s="3"/>
      <c r="VCB274" s="3"/>
      <c r="VCC274" s="3"/>
      <c r="VCD274" s="3"/>
      <c r="VCE274" s="3"/>
      <c r="VCF274" s="3"/>
      <c r="VCG274" s="3"/>
      <c r="VCH274" s="3"/>
      <c r="VCI274" s="3"/>
      <c r="VCJ274" s="3"/>
      <c r="VCK274" s="3"/>
      <c r="VCL274" s="3"/>
      <c r="VCM274" s="3"/>
      <c r="VCN274" s="3"/>
      <c r="VCO274" s="3"/>
      <c r="VCP274" s="3"/>
      <c r="VCQ274" s="3"/>
      <c r="VCR274" s="3"/>
      <c r="VCS274" s="3"/>
      <c r="VCT274" s="3"/>
      <c r="VCU274" s="3"/>
      <c r="VCV274" s="3"/>
      <c r="VCW274" s="3"/>
      <c r="VCX274" s="3"/>
      <c r="VCY274" s="3"/>
      <c r="VCZ274" s="3"/>
      <c r="VDA274" s="3"/>
      <c r="VDB274" s="3"/>
      <c r="VDC274" s="3"/>
      <c r="VDD274" s="3"/>
      <c r="VDE274" s="3"/>
      <c r="VDF274" s="3"/>
      <c r="VDG274" s="3"/>
      <c r="VDH274" s="3"/>
      <c r="VDI274" s="3"/>
      <c r="VDJ274" s="3"/>
      <c r="VDK274" s="3"/>
      <c r="VDL274" s="3"/>
      <c r="VDM274" s="3"/>
      <c r="VDN274" s="3"/>
      <c r="VDO274" s="3"/>
      <c r="VDP274" s="3"/>
      <c r="VDQ274" s="3"/>
      <c r="VDR274" s="3"/>
      <c r="VDS274" s="3"/>
      <c r="VDT274" s="3"/>
      <c r="VDU274" s="3"/>
      <c r="VDV274" s="3"/>
      <c r="VDW274" s="3"/>
      <c r="VDX274" s="3"/>
      <c r="VDY274" s="3"/>
      <c r="VDZ274" s="3"/>
      <c r="VEA274" s="3"/>
      <c r="VEB274" s="3"/>
      <c r="VEC274" s="3"/>
      <c r="VED274" s="3"/>
      <c r="VEE274" s="3"/>
      <c r="VEF274" s="3"/>
      <c r="VEG274" s="3"/>
      <c r="VEH274" s="3"/>
      <c r="VEI274" s="3"/>
      <c r="VEJ274" s="3"/>
      <c r="VEK274" s="3"/>
      <c r="VEL274" s="3"/>
      <c r="VEM274" s="3"/>
      <c r="VEN274" s="3"/>
      <c r="VEO274" s="3"/>
      <c r="VEP274" s="3"/>
      <c r="VEQ274" s="3"/>
      <c r="VER274" s="3"/>
      <c r="VES274" s="3"/>
      <c r="VET274" s="3"/>
      <c r="VEU274" s="3"/>
      <c r="VEV274" s="3"/>
      <c r="VEW274" s="3"/>
      <c r="VEX274" s="3"/>
      <c r="VEY274" s="3"/>
      <c r="VEZ274" s="3"/>
      <c r="VFA274" s="3"/>
      <c r="VFB274" s="3"/>
      <c r="VFC274" s="3"/>
      <c r="VFD274" s="3"/>
      <c r="VFE274" s="3"/>
      <c r="VFF274" s="3"/>
      <c r="VFG274" s="3"/>
      <c r="VFH274" s="3"/>
      <c r="VFI274" s="3"/>
      <c r="VFJ274" s="3"/>
      <c r="VFK274" s="3"/>
      <c r="VFL274" s="3"/>
      <c r="VFM274" s="3"/>
      <c r="VFN274" s="3"/>
      <c r="VFO274" s="3"/>
      <c r="VFP274" s="3"/>
      <c r="VFQ274" s="3"/>
      <c r="VFR274" s="3"/>
      <c r="VFS274" s="3"/>
      <c r="VFT274" s="3"/>
      <c r="VFU274" s="3"/>
      <c r="VFV274" s="3"/>
      <c r="VFW274" s="3"/>
      <c r="VFX274" s="3"/>
      <c r="VFY274" s="3"/>
      <c r="VFZ274" s="3"/>
      <c r="VGA274" s="3"/>
      <c r="VGB274" s="3"/>
      <c r="VGC274" s="3"/>
      <c r="VGD274" s="3"/>
      <c r="VGE274" s="3"/>
      <c r="VGF274" s="3"/>
      <c r="VGG274" s="3"/>
      <c r="VGH274" s="3"/>
      <c r="VGI274" s="3"/>
      <c r="VGJ274" s="3"/>
      <c r="VGK274" s="3"/>
      <c r="VGL274" s="3"/>
      <c r="VGM274" s="3"/>
      <c r="VGN274" s="3"/>
      <c r="VGO274" s="3"/>
      <c r="VGP274" s="3"/>
      <c r="VGQ274" s="3"/>
      <c r="VGR274" s="3"/>
      <c r="VGS274" s="3"/>
      <c r="VGT274" s="3"/>
      <c r="VGU274" s="3"/>
      <c r="VGV274" s="3"/>
      <c r="VGW274" s="3"/>
      <c r="VGX274" s="3"/>
      <c r="VGY274" s="3"/>
      <c r="VGZ274" s="3"/>
      <c r="VHA274" s="3"/>
      <c r="VHB274" s="3"/>
      <c r="VHC274" s="3"/>
      <c r="VHD274" s="3"/>
      <c r="VHE274" s="3"/>
      <c r="VHF274" s="3"/>
      <c r="VHG274" s="3"/>
      <c r="VHH274" s="3"/>
      <c r="VHI274" s="3"/>
      <c r="VHJ274" s="3"/>
      <c r="VHK274" s="3"/>
      <c r="VHL274" s="3"/>
      <c r="VHM274" s="3"/>
      <c r="VHN274" s="3"/>
      <c r="VHO274" s="3"/>
      <c r="VHP274" s="3"/>
      <c r="VHQ274" s="3"/>
      <c r="VHR274" s="3"/>
      <c r="VHS274" s="3"/>
      <c r="VHT274" s="3"/>
      <c r="VHU274" s="3"/>
      <c r="VHV274" s="3"/>
      <c r="VHW274" s="3"/>
      <c r="VHX274" s="3"/>
      <c r="VHY274" s="3"/>
      <c r="VHZ274" s="3"/>
      <c r="VIA274" s="3"/>
      <c r="VIB274" s="3"/>
      <c r="VIC274" s="3"/>
      <c r="VID274" s="3"/>
      <c r="VIE274" s="3"/>
      <c r="VIF274" s="3"/>
      <c r="VIG274" s="3"/>
      <c r="VIH274" s="3"/>
      <c r="VII274" s="3"/>
      <c r="VIJ274" s="3"/>
      <c r="VIK274" s="3"/>
      <c r="VIL274" s="3"/>
      <c r="VIM274" s="3"/>
      <c r="VIN274" s="3"/>
      <c r="VIO274" s="3"/>
      <c r="VIP274" s="3"/>
      <c r="VIQ274" s="3"/>
      <c r="VIR274" s="3"/>
      <c r="VIS274" s="3"/>
      <c r="VIT274" s="3"/>
      <c r="VIU274" s="3"/>
      <c r="VIV274" s="3"/>
      <c r="VIW274" s="3"/>
      <c r="VIX274" s="3"/>
      <c r="VIY274" s="3"/>
      <c r="VIZ274" s="3"/>
      <c r="VJA274" s="3"/>
      <c r="VJB274" s="3"/>
      <c r="VJC274" s="3"/>
      <c r="VJD274" s="3"/>
      <c r="VJE274" s="3"/>
      <c r="VJF274" s="3"/>
      <c r="VJG274" s="3"/>
      <c r="VJH274" s="3"/>
      <c r="VJI274" s="3"/>
      <c r="VJJ274" s="3"/>
      <c r="VJK274" s="3"/>
      <c r="VJL274" s="3"/>
      <c r="VJM274" s="3"/>
      <c r="VJN274" s="3"/>
      <c r="VJO274" s="3"/>
      <c r="VJP274" s="3"/>
      <c r="VJQ274" s="3"/>
      <c r="VJR274" s="3"/>
      <c r="VJS274" s="3"/>
      <c r="VJT274" s="3"/>
      <c r="VJU274" s="3"/>
      <c r="VJV274" s="3"/>
      <c r="VJW274" s="3"/>
      <c r="VJX274" s="3"/>
      <c r="VJY274" s="3"/>
      <c r="VJZ274" s="3"/>
      <c r="VKA274" s="3"/>
      <c r="VKB274" s="3"/>
      <c r="VKC274" s="3"/>
      <c r="VKD274" s="3"/>
      <c r="VKE274" s="3"/>
      <c r="VKF274" s="3"/>
      <c r="VKG274" s="3"/>
      <c r="VKH274" s="3"/>
      <c r="VKI274" s="3"/>
      <c r="VKJ274" s="3"/>
      <c r="VKK274" s="3"/>
      <c r="VKL274" s="3"/>
      <c r="VKM274" s="3"/>
      <c r="VKN274" s="3"/>
      <c r="VKO274" s="3"/>
      <c r="VKP274" s="3"/>
      <c r="VKQ274" s="3"/>
      <c r="VKR274" s="3"/>
      <c r="VKS274" s="3"/>
      <c r="VKT274" s="3"/>
      <c r="VKU274" s="3"/>
      <c r="VKV274" s="3"/>
      <c r="VKW274" s="3"/>
      <c r="VKX274" s="3"/>
      <c r="VKY274" s="3"/>
      <c r="VKZ274" s="3"/>
      <c r="VLA274" s="3"/>
      <c r="VLB274" s="3"/>
      <c r="VLC274" s="3"/>
      <c r="VLD274" s="3"/>
      <c r="VLE274" s="3"/>
      <c r="VLF274" s="3"/>
      <c r="VLG274" s="3"/>
      <c r="VLH274" s="3"/>
      <c r="VLI274" s="3"/>
      <c r="VLJ274" s="3"/>
      <c r="VLK274" s="3"/>
      <c r="VLL274" s="3"/>
      <c r="VLM274" s="3"/>
      <c r="VLN274" s="3"/>
      <c r="VLO274" s="3"/>
      <c r="VLP274" s="3"/>
      <c r="VLQ274" s="3"/>
      <c r="VLR274" s="3"/>
      <c r="VLS274" s="3"/>
      <c r="VLT274" s="3"/>
      <c r="VLU274" s="3"/>
      <c r="VLV274" s="3"/>
      <c r="VLW274" s="3"/>
      <c r="VLX274" s="3"/>
      <c r="VLY274" s="3"/>
      <c r="VLZ274" s="3"/>
      <c r="VMA274" s="3"/>
      <c r="VMB274" s="3"/>
      <c r="VMC274" s="3"/>
      <c r="VMD274" s="3"/>
      <c r="VME274" s="3"/>
      <c r="VMF274" s="3"/>
      <c r="VMG274" s="3"/>
      <c r="VMH274" s="3"/>
      <c r="VMI274" s="3"/>
      <c r="VMJ274" s="3"/>
      <c r="VMK274" s="3"/>
      <c r="VML274" s="3"/>
      <c r="VMM274" s="3"/>
      <c r="VMN274" s="3"/>
      <c r="VMO274" s="3"/>
      <c r="VMP274" s="3"/>
      <c r="VMQ274" s="3"/>
      <c r="VMR274" s="3"/>
      <c r="VMS274" s="3"/>
      <c r="VMT274" s="3"/>
      <c r="VMU274" s="3"/>
      <c r="VMV274" s="3"/>
      <c r="VMW274" s="3"/>
      <c r="VMX274" s="3"/>
      <c r="VMY274" s="3"/>
      <c r="VMZ274" s="3"/>
      <c r="VNA274" s="3"/>
      <c r="VNB274" s="3"/>
      <c r="VNC274" s="3"/>
      <c r="VND274" s="3"/>
      <c r="VNE274" s="3"/>
      <c r="VNF274" s="3"/>
      <c r="VNG274" s="3"/>
      <c r="VNH274" s="3"/>
      <c r="VNI274" s="3"/>
      <c r="VNJ274" s="3"/>
      <c r="VNK274" s="3"/>
      <c r="VNL274" s="3"/>
      <c r="VNM274" s="3"/>
      <c r="VNN274" s="3"/>
      <c r="VNO274" s="3"/>
      <c r="VNP274" s="3"/>
      <c r="VNQ274" s="3"/>
      <c r="VNR274" s="3"/>
      <c r="VNS274" s="3"/>
      <c r="VNT274" s="3"/>
      <c r="VNU274" s="3"/>
      <c r="VNV274" s="3"/>
      <c r="VNW274" s="3"/>
      <c r="VNX274" s="3"/>
      <c r="VNY274" s="3"/>
      <c r="VNZ274" s="3"/>
      <c r="VOA274" s="3"/>
      <c r="VOB274" s="3"/>
      <c r="VOC274" s="3"/>
      <c r="VOD274" s="3"/>
      <c r="VOE274" s="3"/>
      <c r="VOF274" s="3"/>
      <c r="VOG274" s="3"/>
      <c r="VOH274" s="3"/>
      <c r="VOI274" s="3"/>
      <c r="VOJ274" s="3"/>
      <c r="VOK274" s="3"/>
      <c r="VOL274" s="3"/>
      <c r="VOM274" s="3"/>
      <c r="VON274" s="3"/>
      <c r="VOO274" s="3"/>
      <c r="VOP274" s="3"/>
      <c r="VOQ274" s="3"/>
      <c r="VOR274" s="3"/>
      <c r="VOS274" s="3"/>
      <c r="VOT274" s="3"/>
      <c r="VOU274" s="3"/>
      <c r="VOV274" s="3"/>
      <c r="VOW274" s="3"/>
      <c r="VOX274" s="3"/>
      <c r="VOY274" s="3"/>
      <c r="VOZ274" s="3"/>
      <c r="VPA274" s="3"/>
      <c r="VPB274" s="3"/>
      <c r="VPC274" s="3"/>
      <c r="VPD274" s="3"/>
      <c r="VPE274" s="3"/>
      <c r="VPF274" s="3"/>
      <c r="VPG274" s="3"/>
      <c r="VPH274" s="3"/>
      <c r="VPI274" s="3"/>
      <c r="VPJ274" s="3"/>
      <c r="VPK274" s="3"/>
      <c r="VPL274" s="3"/>
      <c r="VPM274" s="3"/>
      <c r="VPN274" s="3"/>
      <c r="VPO274" s="3"/>
      <c r="VPP274" s="3"/>
      <c r="VPQ274" s="3"/>
      <c r="VPR274" s="3"/>
      <c r="VPS274" s="3"/>
      <c r="VPT274" s="3"/>
      <c r="VPU274" s="3"/>
      <c r="VPV274" s="3"/>
      <c r="VPW274" s="3"/>
      <c r="VPX274" s="3"/>
      <c r="VPY274" s="3"/>
      <c r="VPZ274" s="3"/>
      <c r="VQA274" s="3"/>
      <c r="VQB274" s="3"/>
      <c r="VQC274" s="3"/>
      <c r="VQD274" s="3"/>
      <c r="VQE274" s="3"/>
      <c r="VQF274" s="3"/>
      <c r="VQG274" s="3"/>
      <c r="VQH274" s="3"/>
      <c r="VQI274" s="3"/>
      <c r="VQJ274" s="3"/>
      <c r="VQK274" s="3"/>
      <c r="VQL274" s="3"/>
      <c r="VQM274" s="3"/>
      <c r="VQN274" s="3"/>
      <c r="VQO274" s="3"/>
      <c r="VQP274" s="3"/>
      <c r="VQQ274" s="3"/>
      <c r="VQR274" s="3"/>
      <c r="VQS274" s="3"/>
      <c r="VQT274" s="3"/>
      <c r="VQU274" s="3"/>
      <c r="VQV274" s="3"/>
      <c r="VQW274" s="3"/>
      <c r="VQX274" s="3"/>
      <c r="VQY274" s="3"/>
      <c r="VQZ274" s="3"/>
      <c r="VRA274" s="3"/>
      <c r="VRB274" s="3"/>
      <c r="VRC274" s="3"/>
      <c r="VRD274" s="3"/>
      <c r="VRE274" s="3"/>
      <c r="VRF274" s="3"/>
      <c r="VRG274" s="3"/>
      <c r="VRH274" s="3"/>
      <c r="VRI274" s="3"/>
      <c r="VRJ274" s="3"/>
      <c r="VRK274" s="3"/>
      <c r="VRL274" s="3"/>
      <c r="VRM274" s="3"/>
      <c r="VRN274" s="3"/>
      <c r="VRO274" s="3"/>
      <c r="VRP274" s="3"/>
      <c r="VRQ274" s="3"/>
      <c r="VRR274" s="3"/>
      <c r="VRS274" s="3"/>
      <c r="VRT274" s="3"/>
      <c r="VRU274" s="3"/>
      <c r="VRV274" s="3"/>
      <c r="VRW274" s="3"/>
      <c r="VRX274" s="3"/>
      <c r="VRY274" s="3"/>
      <c r="VRZ274" s="3"/>
      <c r="VSA274" s="3"/>
      <c r="VSB274" s="3"/>
      <c r="VSC274" s="3"/>
      <c r="VSD274" s="3"/>
      <c r="VSE274" s="3"/>
      <c r="VSF274" s="3"/>
      <c r="VSG274" s="3"/>
      <c r="VSH274" s="3"/>
      <c r="VSI274" s="3"/>
      <c r="VSJ274" s="3"/>
      <c r="VSK274" s="3"/>
      <c r="VSL274" s="3"/>
      <c r="VSM274" s="3"/>
      <c r="VSN274" s="3"/>
      <c r="VSO274" s="3"/>
      <c r="VSP274" s="3"/>
      <c r="VSQ274" s="3"/>
      <c r="VSR274" s="3"/>
      <c r="VSS274" s="3"/>
      <c r="VST274" s="3"/>
      <c r="VSU274" s="3"/>
      <c r="VSV274" s="3"/>
      <c r="VSW274" s="3"/>
      <c r="VSX274" s="3"/>
      <c r="VSY274" s="3"/>
      <c r="VSZ274" s="3"/>
      <c r="VTA274" s="3"/>
      <c r="VTB274" s="3"/>
      <c r="VTC274" s="3"/>
      <c r="VTD274" s="3"/>
      <c r="VTE274" s="3"/>
      <c r="VTF274" s="3"/>
      <c r="VTG274" s="3"/>
      <c r="VTH274" s="3"/>
      <c r="VTI274" s="3"/>
      <c r="VTJ274" s="3"/>
      <c r="VTK274" s="3"/>
      <c r="VTL274" s="3"/>
      <c r="VTM274" s="3"/>
      <c r="VTN274" s="3"/>
      <c r="VTO274" s="3"/>
      <c r="VTP274" s="3"/>
      <c r="VTQ274" s="3"/>
      <c r="VTR274" s="3"/>
      <c r="VTS274" s="3"/>
      <c r="VTT274" s="3"/>
      <c r="VTU274" s="3"/>
      <c r="VTV274" s="3"/>
      <c r="VTW274" s="3"/>
      <c r="VTX274" s="3"/>
      <c r="VTY274" s="3"/>
      <c r="VTZ274" s="3"/>
      <c r="VUA274" s="3"/>
      <c r="VUB274" s="3"/>
      <c r="VUC274" s="3"/>
      <c r="VUD274" s="3"/>
      <c r="VUE274" s="3"/>
      <c r="VUF274" s="3"/>
      <c r="VUG274" s="3"/>
      <c r="VUH274" s="3"/>
      <c r="VUI274" s="3"/>
      <c r="VUJ274" s="3"/>
      <c r="VUK274" s="3"/>
      <c r="VUL274" s="3"/>
      <c r="VUM274" s="3"/>
      <c r="VUN274" s="3"/>
      <c r="VUO274" s="3"/>
      <c r="VUP274" s="3"/>
      <c r="VUQ274" s="3"/>
      <c r="VUR274" s="3"/>
      <c r="VUS274" s="3"/>
      <c r="VUT274" s="3"/>
      <c r="VUU274" s="3"/>
      <c r="VUV274" s="3"/>
      <c r="VUW274" s="3"/>
      <c r="VUX274" s="3"/>
      <c r="VUY274" s="3"/>
      <c r="VUZ274" s="3"/>
      <c r="VVA274" s="3"/>
      <c r="VVB274" s="3"/>
      <c r="VVC274" s="3"/>
      <c r="VVD274" s="3"/>
      <c r="VVE274" s="3"/>
      <c r="VVF274" s="3"/>
      <c r="VVG274" s="3"/>
      <c r="VVH274" s="3"/>
      <c r="VVI274" s="3"/>
      <c r="VVJ274" s="3"/>
      <c r="VVK274" s="3"/>
      <c r="VVL274" s="3"/>
      <c r="VVM274" s="3"/>
      <c r="VVN274" s="3"/>
      <c r="VVO274" s="3"/>
      <c r="VVP274" s="3"/>
      <c r="VVQ274" s="3"/>
      <c r="VVR274" s="3"/>
      <c r="VVS274" s="3"/>
      <c r="VVT274" s="3"/>
      <c r="VVU274" s="3"/>
      <c r="VVV274" s="3"/>
      <c r="VVW274" s="3"/>
      <c r="VVX274" s="3"/>
      <c r="VVY274" s="3"/>
      <c r="VVZ274" s="3"/>
      <c r="VWA274" s="3"/>
      <c r="VWB274" s="3"/>
      <c r="VWC274" s="3"/>
      <c r="VWD274" s="3"/>
      <c r="VWE274" s="3"/>
      <c r="VWF274" s="3"/>
      <c r="VWG274" s="3"/>
      <c r="VWH274" s="3"/>
      <c r="VWI274" s="3"/>
      <c r="VWJ274" s="3"/>
      <c r="VWK274" s="3"/>
      <c r="VWL274" s="3"/>
      <c r="VWM274" s="3"/>
      <c r="VWN274" s="3"/>
      <c r="VWO274" s="3"/>
      <c r="VWP274" s="3"/>
      <c r="VWQ274" s="3"/>
      <c r="VWR274" s="3"/>
      <c r="VWS274" s="3"/>
      <c r="VWT274" s="3"/>
      <c r="VWU274" s="3"/>
      <c r="VWV274" s="3"/>
      <c r="VWW274" s="3"/>
      <c r="VWX274" s="3"/>
      <c r="VWY274" s="3"/>
      <c r="VWZ274" s="3"/>
      <c r="VXA274" s="3"/>
      <c r="VXB274" s="3"/>
      <c r="VXC274" s="3"/>
      <c r="VXD274" s="3"/>
      <c r="VXE274" s="3"/>
      <c r="VXF274" s="3"/>
      <c r="VXG274" s="3"/>
      <c r="VXH274" s="3"/>
      <c r="VXI274" s="3"/>
      <c r="VXJ274" s="3"/>
      <c r="VXK274" s="3"/>
      <c r="VXL274" s="3"/>
      <c r="VXM274" s="3"/>
      <c r="VXN274" s="3"/>
      <c r="VXO274" s="3"/>
      <c r="VXP274" s="3"/>
      <c r="VXQ274" s="3"/>
      <c r="VXR274" s="3"/>
      <c r="VXS274" s="3"/>
      <c r="VXT274" s="3"/>
      <c r="VXU274" s="3"/>
      <c r="VXV274" s="3"/>
      <c r="VXW274" s="3"/>
      <c r="VXX274" s="3"/>
      <c r="VXY274" s="3"/>
      <c r="VXZ274" s="3"/>
      <c r="VYA274" s="3"/>
      <c r="VYB274" s="3"/>
      <c r="VYC274" s="3"/>
      <c r="VYD274" s="3"/>
      <c r="VYE274" s="3"/>
      <c r="VYF274" s="3"/>
      <c r="VYG274" s="3"/>
      <c r="VYH274" s="3"/>
      <c r="VYI274" s="3"/>
      <c r="VYJ274" s="3"/>
      <c r="VYK274" s="3"/>
      <c r="VYL274" s="3"/>
      <c r="VYM274" s="3"/>
      <c r="VYN274" s="3"/>
      <c r="VYO274" s="3"/>
      <c r="VYP274" s="3"/>
      <c r="VYQ274" s="3"/>
      <c r="VYR274" s="3"/>
      <c r="VYS274" s="3"/>
      <c r="VYT274" s="3"/>
      <c r="VYU274" s="3"/>
      <c r="VYV274" s="3"/>
      <c r="VYW274" s="3"/>
      <c r="VYX274" s="3"/>
      <c r="VYY274" s="3"/>
      <c r="VYZ274" s="3"/>
      <c r="VZA274" s="3"/>
      <c r="VZB274" s="3"/>
      <c r="VZC274" s="3"/>
      <c r="VZD274" s="3"/>
      <c r="VZE274" s="3"/>
      <c r="VZF274" s="3"/>
      <c r="VZG274" s="3"/>
      <c r="VZH274" s="3"/>
      <c r="VZI274" s="3"/>
      <c r="VZJ274" s="3"/>
      <c r="VZK274" s="3"/>
      <c r="VZL274" s="3"/>
      <c r="VZM274" s="3"/>
      <c r="VZN274" s="3"/>
      <c r="VZO274" s="3"/>
      <c r="VZP274" s="3"/>
      <c r="VZQ274" s="3"/>
      <c r="VZR274" s="3"/>
      <c r="VZS274" s="3"/>
      <c r="VZT274" s="3"/>
      <c r="VZU274" s="3"/>
      <c r="VZV274" s="3"/>
      <c r="VZW274" s="3"/>
      <c r="VZX274" s="3"/>
      <c r="VZY274" s="3"/>
      <c r="VZZ274" s="3"/>
      <c r="WAA274" s="3"/>
      <c r="WAB274" s="3"/>
      <c r="WAC274" s="3"/>
      <c r="WAD274" s="3"/>
      <c r="WAE274" s="3"/>
      <c r="WAF274" s="3"/>
      <c r="WAG274" s="3"/>
      <c r="WAH274" s="3"/>
      <c r="WAI274" s="3"/>
      <c r="WAJ274" s="3"/>
      <c r="WAK274" s="3"/>
      <c r="WAL274" s="3"/>
      <c r="WAM274" s="3"/>
      <c r="WAN274" s="3"/>
      <c r="WAO274" s="3"/>
      <c r="WAP274" s="3"/>
      <c r="WAQ274" s="3"/>
      <c r="WAR274" s="3"/>
      <c r="WAS274" s="3"/>
      <c r="WAT274" s="3"/>
      <c r="WAU274" s="3"/>
      <c r="WAV274" s="3"/>
      <c r="WAW274" s="3"/>
      <c r="WAX274" s="3"/>
      <c r="WAY274" s="3"/>
      <c r="WAZ274" s="3"/>
      <c r="WBA274" s="3"/>
      <c r="WBB274" s="3"/>
      <c r="WBC274" s="3"/>
      <c r="WBD274" s="3"/>
      <c r="WBE274" s="3"/>
      <c r="WBF274" s="3"/>
      <c r="WBG274" s="3"/>
      <c r="WBH274" s="3"/>
      <c r="WBI274" s="3"/>
      <c r="WBJ274" s="3"/>
      <c r="WBK274" s="3"/>
      <c r="WBL274" s="3"/>
      <c r="WBM274" s="3"/>
      <c r="WBN274" s="3"/>
      <c r="WBO274" s="3"/>
      <c r="WBP274" s="3"/>
      <c r="WBQ274" s="3"/>
      <c r="WBR274" s="3"/>
      <c r="WBS274" s="3"/>
      <c r="WBT274" s="3"/>
      <c r="WBU274" s="3"/>
      <c r="WBV274" s="3"/>
      <c r="WBW274" s="3"/>
      <c r="WBX274" s="3"/>
      <c r="WBY274" s="3"/>
      <c r="WBZ274" s="3"/>
      <c r="WCA274" s="3"/>
      <c r="WCB274" s="3"/>
      <c r="WCC274" s="3"/>
      <c r="WCD274" s="3"/>
      <c r="WCE274" s="3"/>
      <c r="WCF274" s="3"/>
      <c r="WCG274" s="3"/>
      <c r="WCH274" s="3"/>
      <c r="WCI274" s="3"/>
      <c r="WCJ274" s="3"/>
      <c r="WCK274" s="3"/>
      <c r="WCL274" s="3"/>
      <c r="WCM274" s="3"/>
      <c r="WCN274" s="3"/>
      <c r="WCO274" s="3"/>
      <c r="WCP274" s="3"/>
      <c r="WCQ274" s="3"/>
      <c r="WCR274" s="3"/>
      <c r="WCS274" s="3"/>
      <c r="WCT274" s="3"/>
      <c r="WCU274" s="3"/>
      <c r="WCV274" s="3"/>
      <c r="WCW274" s="3"/>
      <c r="WCX274" s="3"/>
      <c r="WCY274" s="3"/>
      <c r="WCZ274" s="3"/>
      <c r="WDA274" s="3"/>
      <c r="WDB274" s="3"/>
      <c r="WDC274" s="3"/>
      <c r="WDD274" s="3"/>
      <c r="WDE274" s="3"/>
      <c r="WDF274" s="3"/>
      <c r="WDG274" s="3"/>
      <c r="WDH274" s="3"/>
      <c r="WDI274" s="3"/>
      <c r="WDJ274" s="3"/>
      <c r="WDK274" s="3"/>
      <c r="WDL274" s="3"/>
      <c r="WDM274" s="3"/>
      <c r="WDN274" s="3"/>
      <c r="WDO274" s="3"/>
      <c r="WDP274" s="3"/>
      <c r="WDQ274" s="3"/>
      <c r="WDR274" s="3"/>
      <c r="WDS274" s="3"/>
      <c r="WDT274" s="3"/>
      <c r="WDU274" s="3"/>
      <c r="WDV274" s="3"/>
      <c r="WDW274" s="3"/>
      <c r="WDX274" s="3"/>
      <c r="WDY274" s="3"/>
      <c r="WDZ274" s="3"/>
      <c r="WEA274" s="3"/>
      <c r="WEB274" s="3"/>
      <c r="WEC274" s="3"/>
      <c r="WED274" s="3"/>
      <c r="WEE274" s="3"/>
      <c r="WEF274" s="3"/>
      <c r="WEG274" s="3"/>
      <c r="WEH274" s="3"/>
      <c r="WEI274" s="3"/>
      <c r="WEJ274" s="3"/>
      <c r="WEK274" s="3"/>
      <c r="WEL274" s="3"/>
      <c r="WEM274" s="3"/>
      <c r="WEN274" s="3"/>
      <c r="WEO274" s="3"/>
      <c r="WEP274" s="3"/>
      <c r="WEQ274" s="3"/>
      <c r="WER274" s="3"/>
      <c r="WES274" s="3"/>
      <c r="WET274" s="3"/>
      <c r="WEU274" s="3"/>
      <c r="WEV274" s="3"/>
      <c r="WEW274" s="3"/>
      <c r="WEX274" s="3"/>
      <c r="WEY274" s="3"/>
      <c r="WEZ274" s="3"/>
      <c r="WFA274" s="3"/>
      <c r="WFB274" s="3"/>
      <c r="WFC274" s="3"/>
      <c r="WFD274" s="3"/>
      <c r="WFE274" s="3"/>
      <c r="WFF274" s="3"/>
      <c r="WFG274" s="3"/>
      <c r="WFH274" s="3"/>
      <c r="WFI274" s="3"/>
      <c r="WFJ274" s="3"/>
      <c r="WFK274" s="3"/>
      <c r="WFL274" s="3"/>
      <c r="WFM274" s="3"/>
      <c r="WFN274" s="3"/>
      <c r="WFO274" s="3"/>
      <c r="WFP274" s="3"/>
      <c r="WFQ274" s="3"/>
      <c r="WFR274" s="3"/>
      <c r="WFS274" s="3"/>
      <c r="WFT274" s="3"/>
      <c r="WFU274" s="3"/>
      <c r="WFV274" s="3"/>
      <c r="WFW274" s="3"/>
      <c r="WFX274" s="3"/>
      <c r="WFY274" s="3"/>
      <c r="WFZ274" s="3"/>
      <c r="WGA274" s="3"/>
      <c r="WGB274" s="3"/>
      <c r="WGC274" s="3"/>
      <c r="WGD274" s="3"/>
      <c r="WGE274" s="3"/>
      <c r="WGF274" s="3"/>
      <c r="WGG274" s="3"/>
      <c r="WGH274" s="3"/>
      <c r="WGI274" s="3"/>
      <c r="WGJ274" s="3"/>
      <c r="WGK274" s="3"/>
      <c r="WGL274" s="3"/>
      <c r="WGM274" s="3"/>
      <c r="WGN274" s="3"/>
      <c r="WGO274" s="3"/>
      <c r="WGP274" s="3"/>
      <c r="WGQ274" s="3"/>
      <c r="WGR274" s="3"/>
      <c r="WGS274" s="3"/>
      <c r="WGT274" s="3"/>
      <c r="WGU274" s="3"/>
      <c r="WGV274" s="3"/>
      <c r="WGW274" s="3"/>
      <c r="WGX274" s="3"/>
      <c r="WGY274" s="3"/>
      <c r="WGZ274" s="3"/>
      <c r="WHA274" s="3"/>
      <c r="WHB274" s="3"/>
      <c r="WHC274" s="3"/>
      <c r="WHD274" s="3"/>
      <c r="WHE274" s="3"/>
      <c r="WHF274" s="3"/>
      <c r="WHG274" s="3"/>
      <c r="WHH274" s="3"/>
      <c r="WHI274" s="3"/>
      <c r="WHJ274" s="3"/>
      <c r="WHK274" s="3"/>
      <c r="WHL274" s="3"/>
      <c r="WHM274" s="3"/>
      <c r="WHN274" s="3"/>
      <c r="WHO274" s="3"/>
      <c r="WHP274" s="3"/>
      <c r="WHQ274" s="3"/>
      <c r="WHR274" s="3"/>
      <c r="WHS274" s="3"/>
      <c r="WHT274" s="3"/>
      <c r="WHU274" s="3"/>
      <c r="WHV274" s="3"/>
      <c r="WHW274" s="3"/>
      <c r="WHX274" s="3"/>
      <c r="WHY274" s="3"/>
      <c r="WHZ274" s="3"/>
      <c r="WIA274" s="3"/>
      <c r="WIB274" s="3"/>
      <c r="WIC274" s="3"/>
      <c r="WID274" s="3"/>
      <c r="WIE274" s="3"/>
      <c r="WIF274" s="3"/>
      <c r="WIG274" s="3"/>
      <c r="WIH274" s="3"/>
      <c r="WII274" s="3"/>
      <c r="WIJ274" s="3"/>
      <c r="WIK274" s="3"/>
      <c r="WIL274" s="3"/>
      <c r="WIM274" s="3"/>
      <c r="WIN274" s="3"/>
      <c r="WIO274" s="3"/>
      <c r="WIP274" s="3"/>
      <c r="WIQ274" s="3"/>
      <c r="WIR274" s="3"/>
      <c r="WIS274" s="3"/>
      <c r="WIT274" s="3"/>
      <c r="WIU274" s="3"/>
      <c r="WIV274" s="3"/>
      <c r="WIW274" s="3"/>
      <c r="WIX274" s="3"/>
      <c r="WIY274" s="3"/>
      <c r="WIZ274" s="3"/>
      <c r="WJA274" s="3"/>
      <c r="WJB274" s="3"/>
      <c r="WJC274" s="3"/>
      <c r="WJD274" s="3"/>
      <c r="WJE274" s="3"/>
      <c r="WJF274" s="3"/>
      <c r="WJG274" s="3"/>
      <c r="WJH274" s="3"/>
      <c r="WJI274" s="3"/>
      <c r="WJJ274" s="3"/>
      <c r="WJK274" s="3"/>
      <c r="WJL274" s="3"/>
      <c r="WJM274" s="3"/>
      <c r="WJN274" s="3"/>
      <c r="WJO274" s="3"/>
      <c r="WJP274" s="3"/>
      <c r="WJQ274" s="3"/>
      <c r="WJR274" s="3"/>
      <c r="WJS274" s="3"/>
      <c r="WJT274" s="3"/>
      <c r="WJU274" s="3"/>
      <c r="WJV274" s="3"/>
      <c r="WJW274" s="3"/>
      <c r="WJX274" s="3"/>
      <c r="WJY274" s="3"/>
      <c r="WJZ274" s="3"/>
      <c r="WKA274" s="3"/>
      <c r="WKB274" s="3"/>
      <c r="WKC274" s="3"/>
      <c r="WKD274" s="3"/>
      <c r="WKE274" s="3"/>
      <c r="WKF274" s="3"/>
      <c r="WKG274" s="3"/>
      <c r="WKH274" s="3"/>
      <c r="WKI274" s="3"/>
      <c r="WKJ274" s="3"/>
      <c r="WKK274" s="3"/>
      <c r="WKL274" s="3"/>
      <c r="WKM274" s="3"/>
      <c r="WKN274" s="3"/>
      <c r="WKO274" s="3"/>
      <c r="WKP274" s="3"/>
      <c r="WKQ274" s="3"/>
      <c r="WKR274" s="3"/>
      <c r="WKS274" s="3"/>
      <c r="WKT274" s="3"/>
      <c r="WKU274" s="3"/>
      <c r="WKV274" s="3"/>
      <c r="WKW274" s="3"/>
      <c r="WKX274" s="3"/>
      <c r="WKY274" s="3"/>
      <c r="WKZ274" s="3"/>
      <c r="WLA274" s="3"/>
      <c r="WLB274" s="3"/>
      <c r="WLC274" s="3"/>
      <c r="WLD274" s="3"/>
      <c r="WLE274" s="3"/>
      <c r="WLF274" s="3"/>
      <c r="WLG274" s="3"/>
      <c r="WLH274" s="3"/>
      <c r="WLI274" s="3"/>
      <c r="WLJ274" s="3"/>
      <c r="WLK274" s="3"/>
      <c r="WLL274" s="3"/>
      <c r="WLM274" s="3"/>
      <c r="WLN274" s="3"/>
      <c r="WLO274" s="3"/>
      <c r="WLP274" s="3"/>
      <c r="WLQ274" s="3"/>
      <c r="WLR274" s="3"/>
      <c r="WLS274" s="3"/>
      <c r="WLT274" s="3"/>
      <c r="WLU274" s="3"/>
      <c r="WLV274" s="3"/>
      <c r="WLW274" s="3"/>
      <c r="WLX274" s="3"/>
      <c r="WLY274" s="3"/>
      <c r="WLZ274" s="3"/>
      <c r="WMA274" s="3"/>
      <c r="WMB274" s="3"/>
      <c r="WMC274" s="3"/>
      <c r="WMD274" s="3"/>
      <c r="WME274" s="3"/>
      <c r="WMF274" s="3"/>
      <c r="WMG274" s="3"/>
      <c r="WMH274" s="3"/>
      <c r="WMI274" s="3"/>
      <c r="WMJ274" s="3"/>
      <c r="WMK274" s="3"/>
      <c r="WML274" s="3"/>
      <c r="WMM274" s="3"/>
      <c r="WMN274" s="3"/>
      <c r="WMO274" s="3"/>
      <c r="WMP274" s="3"/>
      <c r="WMQ274" s="3"/>
      <c r="WMR274" s="3"/>
      <c r="WMS274" s="3"/>
      <c r="WMT274" s="3"/>
      <c r="WMU274" s="3"/>
      <c r="WMV274" s="3"/>
      <c r="WMW274" s="3"/>
      <c r="WMX274" s="3"/>
      <c r="WMY274" s="3"/>
      <c r="WMZ274" s="3"/>
      <c r="WNA274" s="3"/>
      <c r="WNB274" s="3"/>
      <c r="WNC274" s="3"/>
      <c r="WND274" s="3"/>
      <c r="WNE274" s="3"/>
      <c r="WNF274" s="3"/>
      <c r="WNG274" s="3"/>
      <c r="WNH274" s="3"/>
      <c r="WNI274" s="3"/>
      <c r="WNJ274" s="3"/>
      <c r="WNK274" s="3"/>
      <c r="WNL274" s="3"/>
      <c r="WNM274" s="3"/>
      <c r="WNN274" s="3"/>
      <c r="WNO274" s="3"/>
      <c r="WNP274" s="3"/>
      <c r="WNQ274" s="3"/>
      <c r="WNR274" s="3"/>
      <c r="WNS274" s="3"/>
      <c r="WNT274" s="3"/>
      <c r="WNU274" s="3"/>
      <c r="WNV274" s="3"/>
      <c r="WNW274" s="3"/>
      <c r="WNX274" s="3"/>
      <c r="WNY274" s="3"/>
      <c r="WNZ274" s="3"/>
      <c r="WOA274" s="3"/>
      <c r="WOB274" s="3"/>
      <c r="WOC274" s="3"/>
      <c r="WOD274" s="3"/>
      <c r="WOE274" s="3"/>
      <c r="WOF274" s="3"/>
      <c r="WOG274" s="3"/>
      <c r="WOH274" s="3"/>
      <c r="WOI274" s="3"/>
      <c r="WOJ274" s="3"/>
      <c r="WOK274" s="3"/>
      <c r="WOL274" s="3"/>
      <c r="WOM274" s="3"/>
      <c r="WON274" s="3"/>
      <c r="WOO274" s="3"/>
      <c r="WOP274" s="3"/>
      <c r="WOQ274" s="3"/>
      <c r="WOR274" s="3"/>
      <c r="WOS274" s="3"/>
      <c r="WOT274" s="3"/>
      <c r="WOU274" s="3"/>
      <c r="WOV274" s="3"/>
      <c r="WOW274" s="3"/>
      <c r="WOX274" s="3"/>
      <c r="WOY274" s="3"/>
      <c r="WOZ274" s="3"/>
      <c r="WPA274" s="3"/>
      <c r="WPB274" s="3"/>
      <c r="WPC274" s="3"/>
      <c r="WPD274" s="3"/>
      <c r="WPE274" s="3"/>
      <c r="WPF274" s="3"/>
      <c r="WPG274" s="3"/>
      <c r="WPH274" s="3"/>
      <c r="WPI274" s="3"/>
      <c r="WPJ274" s="3"/>
      <c r="WPK274" s="3"/>
      <c r="WPL274" s="3"/>
      <c r="WPM274" s="3"/>
      <c r="WPN274" s="3"/>
      <c r="WPO274" s="3"/>
      <c r="WPP274" s="3"/>
      <c r="WPQ274" s="3"/>
      <c r="WPR274" s="3"/>
      <c r="WPS274" s="3"/>
      <c r="WPT274" s="3"/>
      <c r="WPU274" s="3"/>
      <c r="WPV274" s="3"/>
      <c r="WPW274" s="3"/>
      <c r="WPX274" s="3"/>
      <c r="WPY274" s="3"/>
      <c r="WPZ274" s="3"/>
      <c r="WQA274" s="3"/>
      <c r="WQB274" s="3"/>
      <c r="WQC274" s="3"/>
      <c r="WQD274" s="3"/>
      <c r="WQE274" s="3"/>
      <c r="WQF274" s="3"/>
      <c r="WQG274" s="3"/>
      <c r="WQH274" s="3"/>
      <c r="WQI274" s="3"/>
      <c r="WQJ274" s="3"/>
      <c r="WQK274" s="3"/>
      <c r="WQL274" s="3"/>
      <c r="WQM274" s="3"/>
      <c r="WQN274" s="3"/>
      <c r="WQO274" s="3"/>
      <c r="WQP274" s="3"/>
      <c r="WQQ274" s="3"/>
      <c r="WQR274" s="3"/>
      <c r="WQS274" s="3"/>
      <c r="WQT274" s="3"/>
      <c r="WQU274" s="3"/>
      <c r="WQV274" s="3"/>
      <c r="WQW274" s="3"/>
      <c r="WQX274" s="3"/>
      <c r="WQY274" s="3"/>
      <c r="WQZ274" s="3"/>
      <c r="WRA274" s="3"/>
      <c r="WRB274" s="3"/>
      <c r="WRC274" s="3"/>
      <c r="WRD274" s="3"/>
      <c r="WRE274" s="3"/>
      <c r="WRF274" s="3"/>
      <c r="WRG274" s="3"/>
      <c r="WRH274" s="3"/>
      <c r="WRI274" s="3"/>
      <c r="WRJ274" s="3"/>
      <c r="WRK274" s="3"/>
      <c r="WRL274" s="3"/>
      <c r="WRM274" s="3"/>
      <c r="WRN274" s="3"/>
      <c r="WRO274" s="3"/>
      <c r="WRP274" s="3"/>
      <c r="WRQ274" s="3"/>
      <c r="WRR274" s="3"/>
      <c r="WRS274" s="3"/>
      <c r="WRT274" s="3"/>
      <c r="WRU274" s="3"/>
      <c r="WRV274" s="3"/>
      <c r="WRW274" s="3"/>
      <c r="WRX274" s="3"/>
      <c r="WRY274" s="3"/>
      <c r="WRZ274" s="3"/>
      <c r="WSA274" s="3"/>
      <c r="WSB274" s="3"/>
      <c r="WSC274" s="3"/>
      <c r="WSD274" s="3"/>
      <c r="WSE274" s="3"/>
      <c r="WSF274" s="3"/>
      <c r="WSG274" s="3"/>
      <c r="WSH274" s="3"/>
      <c r="WSI274" s="3"/>
      <c r="WSJ274" s="3"/>
      <c r="WSK274" s="3"/>
      <c r="WSL274" s="3"/>
      <c r="WSM274" s="3"/>
      <c r="WSN274" s="3"/>
      <c r="WSO274" s="3"/>
      <c r="WSP274" s="3"/>
      <c r="WSQ274" s="3"/>
      <c r="WSR274" s="3"/>
      <c r="WSS274" s="3"/>
      <c r="WST274" s="3"/>
      <c r="WSU274" s="3"/>
      <c r="WSV274" s="3"/>
      <c r="WSW274" s="3"/>
      <c r="WSX274" s="3"/>
      <c r="WSY274" s="3"/>
      <c r="WSZ274" s="3"/>
      <c r="WTA274" s="3"/>
      <c r="WTB274" s="3"/>
      <c r="WTC274" s="3"/>
      <c r="WTD274" s="3"/>
      <c r="WTE274" s="3"/>
      <c r="WTF274" s="3"/>
      <c r="WTG274" s="3"/>
      <c r="WTH274" s="3"/>
      <c r="WTI274" s="3"/>
      <c r="WTJ274" s="3"/>
      <c r="WTK274" s="3"/>
      <c r="WTL274" s="3"/>
      <c r="WTM274" s="3"/>
      <c r="WTN274" s="3"/>
      <c r="WTO274" s="3"/>
      <c r="WTP274" s="3"/>
      <c r="WTQ274" s="3"/>
      <c r="WTR274" s="3"/>
      <c r="WTS274" s="3"/>
      <c r="WTT274" s="3"/>
      <c r="WTU274" s="3"/>
      <c r="WTV274" s="3"/>
      <c r="WTW274" s="3"/>
      <c r="WTX274" s="3"/>
      <c r="WTY274" s="3"/>
      <c r="WTZ274" s="3"/>
      <c r="WUA274" s="3"/>
      <c r="WUB274" s="3"/>
      <c r="WUC274" s="3"/>
      <c r="WUD274" s="3"/>
      <c r="WUE274" s="3"/>
      <c r="WUF274" s="3"/>
      <c r="WUG274" s="3"/>
      <c r="WUH274" s="3"/>
      <c r="WUI274" s="3"/>
      <c r="WUJ274" s="3"/>
      <c r="WUK274" s="3"/>
      <c r="WUL274" s="3"/>
      <c r="WUM274" s="3"/>
      <c r="WUN274" s="3"/>
      <c r="WUO274" s="3"/>
      <c r="WUP274" s="3"/>
      <c r="WUQ274" s="3"/>
      <c r="WUR274" s="3"/>
      <c r="WUS274" s="3"/>
      <c r="WUT274" s="3"/>
      <c r="WUU274" s="3"/>
      <c r="WUV274" s="3"/>
      <c r="WUW274" s="3"/>
      <c r="WUX274" s="3"/>
      <c r="WUY274" s="3"/>
      <c r="WUZ274" s="3"/>
      <c r="WVA274" s="3"/>
      <c r="WVB274" s="3"/>
      <c r="WVC274" s="3"/>
      <c r="WVD274" s="3"/>
      <c r="WVE274" s="3"/>
      <c r="WVF274" s="3"/>
      <c r="WVG274" s="3"/>
      <c r="WVH274" s="3"/>
      <c r="WVI274" s="3"/>
      <c r="WVJ274" s="3"/>
      <c r="WVK274" s="3"/>
      <c r="WVL274" s="3"/>
      <c r="WVM274" s="3"/>
      <c r="WVN274" s="3"/>
      <c r="WVO274" s="3"/>
      <c r="WVP274" s="3"/>
      <c r="WVQ274" s="3"/>
      <c r="WVR274" s="3"/>
      <c r="WVS274" s="3"/>
      <c r="WVT274" s="3"/>
      <c r="WVU274" s="3"/>
      <c r="WVV274" s="3"/>
      <c r="WVW274" s="3"/>
      <c r="WVX274" s="3"/>
      <c r="WVY274" s="3"/>
      <c r="WVZ274" s="3"/>
      <c r="WWA274" s="3"/>
      <c r="WWB274" s="3"/>
      <c r="WWC274" s="3"/>
      <c r="WWD274" s="3"/>
      <c r="WWE274" s="3"/>
      <c r="WWF274" s="3"/>
      <c r="WWG274" s="3"/>
      <c r="WWH274" s="3"/>
      <c r="WWI274" s="3"/>
      <c r="WWJ274" s="3"/>
      <c r="WWK274" s="3"/>
      <c r="WWL274" s="3"/>
      <c r="WWM274" s="3"/>
      <c r="WWN274" s="3"/>
      <c r="WWO274" s="3"/>
      <c r="WWP274" s="3"/>
      <c r="WWQ274" s="3"/>
      <c r="WWR274" s="3"/>
      <c r="WWS274" s="3"/>
      <c r="WWT274" s="3"/>
      <c r="WWU274" s="3"/>
      <c r="WWV274" s="3"/>
      <c r="WWW274" s="3"/>
      <c r="WWX274" s="3"/>
      <c r="WWY274" s="3"/>
      <c r="WWZ274" s="3"/>
      <c r="WXA274" s="3"/>
      <c r="WXB274" s="3"/>
      <c r="WXC274" s="3"/>
      <c r="WXD274" s="3"/>
      <c r="WXE274" s="3"/>
      <c r="WXF274" s="3"/>
      <c r="WXG274" s="3"/>
      <c r="WXH274" s="3"/>
      <c r="WXI274" s="3"/>
      <c r="WXJ274" s="3"/>
      <c r="WXK274" s="3"/>
      <c r="WXL274" s="3"/>
      <c r="WXM274" s="3"/>
      <c r="WXN274" s="3"/>
      <c r="WXO274" s="3"/>
      <c r="WXP274" s="3"/>
      <c r="WXQ274" s="3"/>
      <c r="WXR274" s="3"/>
      <c r="WXS274" s="3"/>
      <c r="WXT274" s="3"/>
      <c r="WXU274" s="3"/>
      <c r="WXV274" s="3"/>
      <c r="WXW274" s="3"/>
      <c r="WXX274" s="3"/>
      <c r="WXY274" s="3"/>
      <c r="WXZ274" s="3"/>
      <c r="WYA274" s="3"/>
      <c r="WYB274" s="3"/>
      <c r="WYC274" s="3"/>
      <c r="WYD274" s="3"/>
      <c r="WYE274" s="3"/>
      <c r="WYF274" s="3"/>
      <c r="WYG274" s="3"/>
      <c r="WYH274" s="3"/>
      <c r="WYI274" s="3"/>
      <c r="WYJ274" s="3"/>
      <c r="WYK274" s="3"/>
      <c r="WYL274" s="3"/>
      <c r="WYM274" s="3"/>
      <c r="WYN274" s="3"/>
      <c r="WYO274" s="3"/>
      <c r="WYP274" s="3"/>
      <c r="WYQ274" s="3"/>
      <c r="WYR274" s="3"/>
      <c r="WYS274" s="3"/>
      <c r="WYT274" s="3"/>
      <c r="WYU274" s="3"/>
      <c r="WYV274" s="3"/>
      <c r="WYW274" s="3"/>
      <c r="WYX274" s="3"/>
      <c r="WYY274" s="3"/>
      <c r="WYZ274" s="3"/>
      <c r="WZA274" s="3"/>
      <c r="WZB274" s="3"/>
      <c r="WZC274" s="3"/>
      <c r="WZD274" s="3"/>
      <c r="WZE274" s="3"/>
      <c r="WZF274" s="3"/>
      <c r="WZG274" s="3"/>
      <c r="WZH274" s="3"/>
      <c r="WZI274" s="3"/>
      <c r="WZJ274" s="3"/>
      <c r="WZK274" s="3"/>
      <c r="WZL274" s="3"/>
      <c r="WZM274" s="3"/>
      <c r="WZN274" s="3"/>
      <c r="WZO274" s="3"/>
      <c r="WZP274" s="3"/>
      <c r="WZQ274" s="3"/>
      <c r="WZR274" s="3"/>
      <c r="WZS274" s="3"/>
      <c r="WZT274" s="3"/>
      <c r="WZU274" s="3"/>
      <c r="WZV274" s="3"/>
      <c r="WZW274" s="3"/>
      <c r="WZX274" s="3"/>
      <c r="WZY274" s="3"/>
      <c r="WZZ274" s="3"/>
      <c r="XAA274" s="3"/>
      <c r="XAB274" s="3"/>
      <c r="XAC274" s="3"/>
      <c r="XAD274" s="3"/>
      <c r="XAE274" s="3"/>
      <c r="XAF274" s="3"/>
      <c r="XAG274" s="3"/>
      <c r="XAH274" s="3"/>
      <c r="XAI274" s="3"/>
      <c r="XAJ274" s="3"/>
      <c r="XAK274" s="3"/>
      <c r="XAL274" s="3"/>
      <c r="XAM274" s="3"/>
      <c r="XAN274" s="3"/>
      <c r="XAO274" s="3"/>
      <c r="XAP274" s="3"/>
      <c r="XAQ274" s="3"/>
      <c r="XAR274" s="3"/>
      <c r="XAS274" s="3"/>
      <c r="XAT274" s="3"/>
      <c r="XAU274" s="3"/>
      <c r="XAV274" s="3"/>
      <c r="XAW274" s="3"/>
      <c r="XAX274" s="3"/>
      <c r="XAY274" s="3"/>
      <c r="XAZ274" s="3"/>
      <c r="XBA274" s="3"/>
      <c r="XBB274" s="3"/>
      <c r="XBC274" s="3"/>
      <c r="XBD274" s="3"/>
      <c r="XBE274" s="3"/>
      <c r="XBF274" s="3"/>
      <c r="XBG274" s="3"/>
      <c r="XBH274" s="3"/>
      <c r="XBI274" s="3"/>
      <c r="XBJ274" s="3"/>
      <c r="XBK274" s="3"/>
      <c r="XBL274" s="3"/>
      <c r="XBM274" s="3"/>
      <c r="XBN274" s="3"/>
      <c r="XBO274" s="3"/>
      <c r="XBP274" s="3"/>
      <c r="XBQ274" s="3"/>
      <c r="XBR274" s="3"/>
      <c r="XBS274" s="3"/>
      <c r="XBT274" s="3"/>
      <c r="XBU274" s="3"/>
      <c r="XBV274" s="3"/>
      <c r="XBW274" s="3"/>
      <c r="XBX274" s="3"/>
      <c r="XBY274" s="3"/>
      <c r="XBZ274" s="3"/>
      <c r="XCA274" s="3"/>
      <c r="XCB274" s="3"/>
      <c r="XCC274" s="3"/>
      <c r="XCD274" s="3"/>
      <c r="XCE274" s="3"/>
      <c r="XCF274" s="3"/>
      <c r="XCG274" s="3"/>
      <c r="XCH274" s="3"/>
      <c r="XCI274" s="3"/>
      <c r="XCJ274" s="3"/>
      <c r="XCK274" s="3"/>
      <c r="XCL274" s="3"/>
      <c r="XCM274" s="3"/>
      <c r="XCN274" s="3"/>
      <c r="XCO274" s="3"/>
      <c r="XCP274" s="3"/>
      <c r="XCQ274" s="3"/>
      <c r="XCR274" s="3"/>
      <c r="XCS274" s="3"/>
      <c r="XCT274" s="3"/>
      <c r="XCU274" s="3"/>
      <c r="XCV274" s="3"/>
      <c r="XCW274" s="3"/>
      <c r="XCX274" s="3"/>
      <c r="XCY274" s="3"/>
      <c r="XCZ274" s="3"/>
      <c r="XDA274" s="3"/>
      <c r="XDB274" s="3"/>
      <c r="XDC274" s="3"/>
      <c r="XDD274" s="3"/>
      <c r="XDE274" s="3"/>
      <c r="XDF274" s="3"/>
      <c r="XDG274" s="3"/>
      <c r="XDH274" s="3"/>
      <c r="XDI274" s="3"/>
      <c r="XDJ274" s="3"/>
      <c r="XDK274" s="3"/>
      <c r="XDL274" s="3"/>
      <c r="XDM274" s="3"/>
      <c r="XDN274" s="3"/>
      <c r="XDO274" s="3"/>
      <c r="XDP274" s="3"/>
      <c r="XDQ274" s="3"/>
      <c r="XDR274" s="3"/>
      <c r="XDS274" s="3"/>
      <c r="XDT274" s="3"/>
      <c r="XDU274" s="3"/>
      <c r="XDV274" s="3"/>
      <c r="XDW274" s="3"/>
      <c r="XDX274" s="3"/>
      <c r="XDY274" s="3"/>
      <c r="XDZ274" s="3"/>
      <c r="XEA274" s="3"/>
      <c r="XEB274" s="3"/>
      <c r="XEC274" s="3"/>
      <c r="XED274" s="3"/>
      <c r="XEE274" s="3"/>
      <c r="XEF274" s="3"/>
      <c r="XEG274" s="3"/>
      <c r="XEH274" s="3"/>
      <c r="XEI274" s="3"/>
      <c r="XEJ274" s="3"/>
      <c r="XEK274" s="3"/>
      <c r="XEL274" s="3"/>
      <c r="XEM274" s="3"/>
      <c r="XEN274" s="3"/>
      <c r="XEO274" s="3"/>
      <c r="XEP274" s="3"/>
      <c r="XEQ274" s="3"/>
      <c r="XER274" s="3"/>
      <c r="XES274" s="3"/>
      <c r="XET274" s="3"/>
      <c r="XEU274" s="3"/>
      <c r="XEV274" s="3"/>
      <c r="XEW274" s="3"/>
      <c r="XEX274" s="3"/>
      <c r="XEY274" s="3"/>
      <c r="XEZ274" s="3"/>
    </row>
    <row r="275" spans="1:16380" s="152" customFormat="1" ht="408" hidden="1">
      <c r="A275" s="141">
        <v>606</v>
      </c>
      <c r="B275" s="45" t="s">
        <v>254</v>
      </c>
      <c r="C275" s="142">
        <v>401000021</v>
      </c>
      <c r="D275" s="143" t="s">
        <v>255</v>
      </c>
      <c r="E275" s="144" t="s">
        <v>256</v>
      </c>
      <c r="F275" s="145"/>
      <c r="G275" s="145"/>
      <c r="H275" s="146">
        <v>1</v>
      </c>
      <c r="I275" s="145"/>
      <c r="J275" s="146">
        <v>9</v>
      </c>
      <c r="K275" s="146">
        <v>1</v>
      </c>
      <c r="L275" s="146" t="s">
        <v>257</v>
      </c>
      <c r="M275" s="146"/>
      <c r="N275" s="146"/>
      <c r="O275" s="146"/>
      <c r="P275" s="52" t="s">
        <v>258</v>
      </c>
      <c r="Q275" s="52" t="s">
        <v>259</v>
      </c>
      <c r="R275" s="146"/>
      <c r="S275" s="146"/>
      <c r="T275" s="146"/>
      <c r="U275" s="146"/>
      <c r="V275" s="146">
        <v>11</v>
      </c>
      <c r="W275" s="146">
        <v>1</v>
      </c>
      <c r="X275" s="146"/>
      <c r="Y275" s="146"/>
      <c r="Z275" s="146"/>
      <c r="AA275" s="146"/>
      <c r="AB275" s="52" t="s">
        <v>258</v>
      </c>
      <c r="AC275" s="52" t="s">
        <v>260</v>
      </c>
      <c r="AD275" s="52"/>
      <c r="AE275" s="52"/>
      <c r="AF275" s="52"/>
      <c r="AG275" s="52"/>
      <c r="AH275" s="52"/>
      <c r="AI275" s="52"/>
      <c r="AJ275" s="52"/>
      <c r="AK275" s="52"/>
      <c r="AL275" s="52"/>
      <c r="AM275" s="52" t="s">
        <v>261</v>
      </c>
      <c r="AN275" s="52" t="s">
        <v>262</v>
      </c>
      <c r="AO275" s="147" t="s">
        <v>263</v>
      </c>
      <c r="AP275" s="147" t="s">
        <v>99</v>
      </c>
      <c r="AQ275" s="147" t="s">
        <v>264</v>
      </c>
      <c r="AR275" s="148" t="s">
        <v>265</v>
      </c>
      <c r="AS275" s="147">
        <v>611</v>
      </c>
      <c r="AT275" s="149">
        <v>825130894.46000004</v>
      </c>
      <c r="AU275" s="149">
        <v>825130894.46000004</v>
      </c>
      <c r="AV275" s="149">
        <v>890209218.50999999</v>
      </c>
      <c r="AW275" s="149">
        <v>1015170327.2400001</v>
      </c>
      <c r="AX275" s="149">
        <v>999160319.76000023</v>
      </c>
      <c r="AY275" s="150">
        <v>1002091562.2200001</v>
      </c>
      <c r="AZ275" s="151" t="s">
        <v>134</v>
      </c>
    </row>
    <row r="276" spans="1:16380" s="152" customFormat="1" ht="408" hidden="1">
      <c r="A276" s="141">
        <v>606</v>
      </c>
      <c r="B276" s="45" t="s">
        <v>254</v>
      </c>
      <c r="C276" s="142">
        <v>401000021</v>
      </c>
      <c r="D276" s="143" t="s">
        <v>255</v>
      </c>
      <c r="E276" s="144" t="s">
        <v>256</v>
      </c>
      <c r="F276" s="145"/>
      <c r="G276" s="145"/>
      <c r="H276" s="146">
        <v>1</v>
      </c>
      <c r="I276" s="145"/>
      <c r="J276" s="146">
        <v>9</v>
      </c>
      <c r="K276" s="146">
        <v>1</v>
      </c>
      <c r="L276" s="146" t="s">
        <v>257</v>
      </c>
      <c r="M276" s="146"/>
      <c r="N276" s="146"/>
      <c r="O276" s="146"/>
      <c r="P276" s="52" t="s">
        <v>258</v>
      </c>
      <c r="Q276" s="52" t="s">
        <v>259</v>
      </c>
      <c r="R276" s="146"/>
      <c r="S276" s="146"/>
      <c r="T276" s="146"/>
      <c r="U276" s="146"/>
      <c r="V276" s="146">
        <v>11</v>
      </c>
      <c r="W276" s="146">
        <v>1</v>
      </c>
      <c r="X276" s="146"/>
      <c r="Y276" s="146"/>
      <c r="Z276" s="146"/>
      <c r="AA276" s="146"/>
      <c r="AB276" s="52" t="s">
        <v>258</v>
      </c>
      <c r="AC276" s="52" t="s">
        <v>260</v>
      </c>
      <c r="AD276" s="52"/>
      <c r="AE276" s="52"/>
      <c r="AF276" s="52"/>
      <c r="AG276" s="52"/>
      <c r="AH276" s="52"/>
      <c r="AI276" s="52"/>
      <c r="AJ276" s="52"/>
      <c r="AK276" s="52"/>
      <c r="AL276" s="52"/>
      <c r="AM276" s="52" t="s">
        <v>261</v>
      </c>
      <c r="AN276" s="52" t="s">
        <v>262</v>
      </c>
      <c r="AO276" s="147" t="s">
        <v>263</v>
      </c>
      <c r="AP276" s="147" t="s">
        <v>99</v>
      </c>
      <c r="AQ276" s="147" t="s">
        <v>264</v>
      </c>
      <c r="AR276" s="148" t="s">
        <v>265</v>
      </c>
      <c r="AS276" s="147">
        <v>611</v>
      </c>
      <c r="AT276" s="149">
        <v>3588516</v>
      </c>
      <c r="AU276" s="149">
        <v>3588516</v>
      </c>
      <c r="AV276" s="149">
        <v>0</v>
      </c>
      <c r="AW276" s="149">
        <v>0</v>
      </c>
      <c r="AX276" s="149">
        <v>0</v>
      </c>
      <c r="AY276" s="150">
        <v>0</v>
      </c>
      <c r="AZ276" s="151" t="s">
        <v>152</v>
      </c>
    </row>
    <row r="277" spans="1:16380" s="152" customFormat="1" ht="408" hidden="1">
      <c r="A277" s="141">
        <v>606</v>
      </c>
      <c r="B277" s="45" t="s">
        <v>254</v>
      </c>
      <c r="C277" s="142">
        <v>401000021</v>
      </c>
      <c r="D277" s="143" t="s">
        <v>255</v>
      </c>
      <c r="E277" s="144" t="s">
        <v>256</v>
      </c>
      <c r="F277" s="145"/>
      <c r="G277" s="145"/>
      <c r="H277" s="146">
        <v>1</v>
      </c>
      <c r="I277" s="145"/>
      <c r="J277" s="146">
        <v>9</v>
      </c>
      <c r="K277" s="146">
        <v>1</v>
      </c>
      <c r="L277" s="146">
        <v>7</v>
      </c>
      <c r="M277" s="146"/>
      <c r="N277" s="146"/>
      <c r="O277" s="146"/>
      <c r="P277" s="52" t="s">
        <v>258</v>
      </c>
      <c r="Q277" s="52" t="s">
        <v>259</v>
      </c>
      <c r="R277" s="146"/>
      <c r="S277" s="146"/>
      <c r="T277" s="146"/>
      <c r="U277" s="146"/>
      <c r="V277" s="146">
        <v>11</v>
      </c>
      <c r="W277" s="146">
        <v>1</v>
      </c>
      <c r="X277" s="146"/>
      <c r="Y277" s="146"/>
      <c r="Z277" s="146"/>
      <c r="AA277" s="146"/>
      <c r="AB277" s="52" t="s">
        <v>258</v>
      </c>
      <c r="AC277" s="52" t="s">
        <v>260</v>
      </c>
      <c r="AD277" s="52"/>
      <c r="AE277" s="52"/>
      <c r="AF277" s="52"/>
      <c r="AG277" s="52"/>
      <c r="AH277" s="52"/>
      <c r="AI277" s="52"/>
      <c r="AJ277" s="52"/>
      <c r="AK277" s="52"/>
      <c r="AL277" s="52"/>
      <c r="AM277" s="52" t="s">
        <v>266</v>
      </c>
      <c r="AN277" s="52" t="s">
        <v>262</v>
      </c>
      <c r="AO277" s="147" t="s">
        <v>263</v>
      </c>
      <c r="AP277" s="147" t="s">
        <v>99</v>
      </c>
      <c r="AQ277" s="147" t="s">
        <v>264</v>
      </c>
      <c r="AR277" s="148" t="s">
        <v>265</v>
      </c>
      <c r="AS277" s="147" t="s">
        <v>267</v>
      </c>
      <c r="AT277" s="149">
        <v>2945819</v>
      </c>
      <c r="AU277" s="149">
        <v>2945819</v>
      </c>
      <c r="AV277" s="149">
        <v>3191600</v>
      </c>
      <c r="AW277" s="149">
        <v>3311600</v>
      </c>
      <c r="AX277" s="149">
        <v>3311600</v>
      </c>
      <c r="AY277" s="150">
        <v>3311600</v>
      </c>
      <c r="AZ277" s="151" t="s">
        <v>134</v>
      </c>
    </row>
    <row r="278" spans="1:16380" s="152" customFormat="1" ht="408" hidden="1">
      <c r="A278" s="141">
        <v>606</v>
      </c>
      <c r="B278" s="45" t="s">
        <v>254</v>
      </c>
      <c r="C278" s="142">
        <v>401000021</v>
      </c>
      <c r="D278" s="143" t="s">
        <v>255</v>
      </c>
      <c r="E278" s="144" t="s">
        <v>256</v>
      </c>
      <c r="F278" s="145"/>
      <c r="G278" s="145"/>
      <c r="H278" s="146">
        <v>1</v>
      </c>
      <c r="I278" s="145"/>
      <c r="J278" s="146">
        <v>9</v>
      </c>
      <c r="K278" s="146">
        <v>1</v>
      </c>
      <c r="L278" s="146">
        <v>7</v>
      </c>
      <c r="M278" s="146"/>
      <c r="N278" s="146"/>
      <c r="O278" s="146"/>
      <c r="P278" s="52" t="s">
        <v>258</v>
      </c>
      <c r="Q278" s="52" t="s">
        <v>259</v>
      </c>
      <c r="R278" s="146"/>
      <c r="S278" s="146"/>
      <c r="T278" s="146"/>
      <c r="U278" s="146"/>
      <c r="V278" s="146">
        <v>11</v>
      </c>
      <c r="W278" s="146">
        <v>1</v>
      </c>
      <c r="X278" s="146"/>
      <c r="Y278" s="146"/>
      <c r="Z278" s="146"/>
      <c r="AA278" s="146"/>
      <c r="AB278" s="52" t="s">
        <v>258</v>
      </c>
      <c r="AC278" s="52" t="s">
        <v>268</v>
      </c>
      <c r="AD278" s="52"/>
      <c r="AE278" s="52"/>
      <c r="AF278" s="52"/>
      <c r="AG278" s="52"/>
      <c r="AH278" s="52"/>
      <c r="AI278" s="52"/>
      <c r="AJ278" s="52" t="s">
        <v>269</v>
      </c>
      <c r="AK278" s="52"/>
      <c r="AL278" s="52"/>
      <c r="AM278" s="52" t="s">
        <v>270</v>
      </c>
      <c r="AN278" s="52" t="s">
        <v>271</v>
      </c>
      <c r="AO278" s="147" t="s">
        <v>263</v>
      </c>
      <c r="AP278" s="147" t="s">
        <v>99</v>
      </c>
      <c r="AQ278" s="147" t="s">
        <v>264</v>
      </c>
      <c r="AR278" s="148" t="s">
        <v>265</v>
      </c>
      <c r="AS278" s="147" t="s">
        <v>267</v>
      </c>
      <c r="AT278" s="149">
        <v>0</v>
      </c>
      <c r="AU278" s="149">
        <v>0</v>
      </c>
      <c r="AV278" s="149">
        <v>2029500</v>
      </c>
      <c r="AW278" s="149">
        <v>0</v>
      </c>
      <c r="AX278" s="149">
        <v>0</v>
      </c>
      <c r="AY278" s="150">
        <v>0</v>
      </c>
      <c r="AZ278" s="151" t="s">
        <v>272</v>
      </c>
    </row>
    <row r="279" spans="1:16380" s="152" customFormat="1" ht="408" hidden="1">
      <c r="A279" s="141">
        <v>606</v>
      </c>
      <c r="B279" s="45" t="s">
        <v>254</v>
      </c>
      <c r="C279" s="142">
        <v>401000021</v>
      </c>
      <c r="D279" s="143" t="s">
        <v>255</v>
      </c>
      <c r="E279" s="144" t="s">
        <v>256</v>
      </c>
      <c r="F279" s="145"/>
      <c r="G279" s="145"/>
      <c r="H279" s="146">
        <v>1</v>
      </c>
      <c r="I279" s="145"/>
      <c r="J279" s="146">
        <v>9</v>
      </c>
      <c r="K279" s="146">
        <v>1</v>
      </c>
      <c r="L279" s="146" t="s">
        <v>257</v>
      </c>
      <c r="M279" s="146"/>
      <c r="N279" s="146"/>
      <c r="O279" s="146"/>
      <c r="P279" s="52" t="s">
        <v>258</v>
      </c>
      <c r="Q279" s="52" t="s">
        <v>259</v>
      </c>
      <c r="R279" s="146"/>
      <c r="S279" s="146"/>
      <c r="T279" s="146"/>
      <c r="U279" s="146"/>
      <c r="V279" s="146">
        <v>11</v>
      </c>
      <c r="W279" s="146">
        <v>1</v>
      </c>
      <c r="X279" s="146"/>
      <c r="Y279" s="146"/>
      <c r="Z279" s="146"/>
      <c r="AA279" s="146"/>
      <c r="AB279" s="52" t="s">
        <v>258</v>
      </c>
      <c r="AC279" s="52" t="s">
        <v>260</v>
      </c>
      <c r="AD279" s="52"/>
      <c r="AE279" s="52"/>
      <c r="AF279" s="52"/>
      <c r="AG279" s="52"/>
      <c r="AH279" s="52"/>
      <c r="AI279" s="52"/>
      <c r="AJ279" s="52"/>
      <c r="AK279" s="52"/>
      <c r="AL279" s="52"/>
      <c r="AM279" s="52" t="s">
        <v>261</v>
      </c>
      <c r="AN279" s="52" t="s">
        <v>262</v>
      </c>
      <c r="AO279" s="147" t="s">
        <v>263</v>
      </c>
      <c r="AP279" s="147" t="s">
        <v>99</v>
      </c>
      <c r="AQ279" s="147" t="s">
        <v>264</v>
      </c>
      <c r="AR279" s="148" t="s">
        <v>265</v>
      </c>
      <c r="AS279" s="147">
        <v>621</v>
      </c>
      <c r="AT279" s="149">
        <v>35371691.479999997</v>
      </c>
      <c r="AU279" s="149">
        <v>35371691.479999997</v>
      </c>
      <c r="AV279" s="149">
        <v>36146314.57</v>
      </c>
      <c r="AW279" s="149">
        <v>33834606.359999999</v>
      </c>
      <c r="AX279" s="149">
        <v>33893653.839999996</v>
      </c>
      <c r="AY279" s="150">
        <v>33985551.379999995</v>
      </c>
      <c r="AZ279" s="151" t="s">
        <v>134</v>
      </c>
    </row>
    <row r="280" spans="1:16380" s="152" customFormat="1" ht="408" hidden="1">
      <c r="A280" s="141">
        <v>606</v>
      </c>
      <c r="B280" s="45" t="s">
        <v>254</v>
      </c>
      <c r="C280" s="142">
        <v>401000021</v>
      </c>
      <c r="D280" s="143" t="s">
        <v>255</v>
      </c>
      <c r="E280" s="144" t="s">
        <v>256</v>
      </c>
      <c r="F280" s="145"/>
      <c r="G280" s="145"/>
      <c r="H280" s="146">
        <v>1</v>
      </c>
      <c r="I280" s="145"/>
      <c r="J280" s="146">
        <v>9</v>
      </c>
      <c r="K280" s="146">
        <v>1</v>
      </c>
      <c r="L280" s="146" t="s">
        <v>257</v>
      </c>
      <c r="M280" s="146"/>
      <c r="N280" s="146"/>
      <c r="O280" s="146"/>
      <c r="P280" s="52" t="s">
        <v>258</v>
      </c>
      <c r="Q280" s="52" t="s">
        <v>259</v>
      </c>
      <c r="R280" s="146"/>
      <c r="S280" s="146"/>
      <c r="T280" s="146"/>
      <c r="U280" s="146"/>
      <c r="V280" s="146">
        <v>11</v>
      </c>
      <c r="W280" s="146">
        <v>1</v>
      </c>
      <c r="X280" s="146"/>
      <c r="Y280" s="146"/>
      <c r="Z280" s="146"/>
      <c r="AA280" s="146"/>
      <c r="AB280" s="52" t="s">
        <v>258</v>
      </c>
      <c r="AC280" s="52" t="s">
        <v>260</v>
      </c>
      <c r="AD280" s="52"/>
      <c r="AE280" s="52"/>
      <c r="AF280" s="52"/>
      <c r="AG280" s="52"/>
      <c r="AH280" s="52"/>
      <c r="AI280" s="52"/>
      <c r="AJ280" s="52"/>
      <c r="AK280" s="52"/>
      <c r="AL280" s="52"/>
      <c r="AM280" s="52" t="s">
        <v>261</v>
      </c>
      <c r="AN280" s="52" t="s">
        <v>262</v>
      </c>
      <c r="AO280" s="147" t="s">
        <v>263</v>
      </c>
      <c r="AP280" s="147" t="s">
        <v>99</v>
      </c>
      <c r="AQ280" s="147" t="s">
        <v>264</v>
      </c>
      <c r="AR280" s="148" t="s">
        <v>265</v>
      </c>
      <c r="AS280" s="147">
        <v>621</v>
      </c>
      <c r="AT280" s="149">
        <v>187751.84</v>
      </c>
      <c r="AU280" s="149">
        <v>187751.84</v>
      </c>
      <c r="AV280" s="149">
        <v>0</v>
      </c>
      <c r="AW280" s="149">
        <v>0</v>
      </c>
      <c r="AX280" s="149">
        <v>0</v>
      </c>
      <c r="AY280" s="150">
        <v>0</v>
      </c>
      <c r="AZ280" s="151" t="s">
        <v>152</v>
      </c>
    </row>
    <row r="281" spans="1:16380" s="152" customFormat="1" ht="408" hidden="1">
      <c r="A281" s="141">
        <v>606</v>
      </c>
      <c r="B281" s="45" t="s">
        <v>254</v>
      </c>
      <c r="C281" s="142">
        <v>401000021</v>
      </c>
      <c r="D281" s="143" t="s">
        <v>255</v>
      </c>
      <c r="E281" s="144" t="s">
        <v>256</v>
      </c>
      <c r="F281" s="145"/>
      <c r="G281" s="145"/>
      <c r="H281" s="146">
        <v>1</v>
      </c>
      <c r="I281" s="145"/>
      <c r="J281" s="146">
        <v>9</v>
      </c>
      <c r="K281" s="146">
        <v>1</v>
      </c>
      <c r="L281" s="146">
        <v>7</v>
      </c>
      <c r="M281" s="146"/>
      <c r="N281" s="146"/>
      <c r="O281" s="146"/>
      <c r="P281" s="52" t="s">
        <v>258</v>
      </c>
      <c r="Q281" s="52" t="s">
        <v>259</v>
      </c>
      <c r="R281" s="146"/>
      <c r="S281" s="146"/>
      <c r="T281" s="146"/>
      <c r="U281" s="146"/>
      <c r="V281" s="146">
        <v>11</v>
      </c>
      <c r="W281" s="146">
        <v>1</v>
      </c>
      <c r="X281" s="146"/>
      <c r="Y281" s="146"/>
      <c r="Z281" s="146"/>
      <c r="AA281" s="146"/>
      <c r="AB281" s="52" t="s">
        <v>258</v>
      </c>
      <c r="AC281" s="52" t="s">
        <v>260</v>
      </c>
      <c r="AD281" s="52"/>
      <c r="AE281" s="52"/>
      <c r="AF281" s="52"/>
      <c r="AG281" s="52"/>
      <c r="AH281" s="52"/>
      <c r="AI281" s="52"/>
      <c r="AJ281" s="52"/>
      <c r="AK281" s="52"/>
      <c r="AL281" s="52"/>
      <c r="AM281" s="52" t="s">
        <v>266</v>
      </c>
      <c r="AN281" s="52" t="s">
        <v>262</v>
      </c>
      <c r="AO281" s="147" t="s">
        <v>263</v>
      </c>
      <c r="AP281" s="147" t="s">
        <v>99</v>
      </c>
      <c r="AQ281" s="147" t="s">
        <v>264</v>
      </c>
      <c r="AR281" s="148" t="s">
        <v>265</v>
      </c>
      <c r="AS281" s="147" t="s">
        <v>273</v>
      </c>
      <c r="AT281" s="149">
        <v>415781</v>
      </c>
      <c r="AU281" s="149">
        <v>415781</v>
      </c>
      <c r="AV281" s="149">
        <v>170000</v>
      </c>
      <c r="AW281" s="149">
        <v>50000</v>
      </c>
      <c r="AX281" s="149">
        <v>50000</v>
      </c>
      <c r="AY281" s="150">
        <v>50000</v>
      </c>
      <c r="AZ281" s="151" t="s">
        <v>134</v>
      </c>
    </row>
    <row r="282" spans="1:16380" s="152" customFormat="1" ht="408" hidden="1">
      <c r="A282" s="141">
        <v>606</v>
      </c>
      <c r="B282" s="45" t="s">
        <v>254</v>
      </c>
      <c r="C282" s="142">
        <v>401000021</v>
      </c>
      <c r="D282" s="143" t="s">
        <v>255</v>
      </c>
      <c r="E282" s="144" t="s">
        <v>256</v>
      </c>
      <c r="F282" s="145"/>
      <c r="G282" s="145"/>
      <c r="H282" s="146">
        <v>1</v>
      </c>
      <c r="I282" s="145"/>
      <c r="J282" s="146">
        <v>9</v>
      </c>
      <c r="K282" s="146">
        <v>1</v>
      </c>
      <c r="L282" s="146">
        <v>7</v>
      </c>
      <c r="M282" s="146"/>
      <c r="N282" s="146"/>
      <c r="O282" s="146"/>
      <c r="P282" s="52" t="s">
        <v>258</v>
      </c>
      <c r="Q282" s="52" t="s">
        <v>259</v>
      </c>
      <c r="R282" s="146"/>
      <c r="S282" s="146"/>
      <c r="T282" s="146"/>
      <c r="U282" s="146"/>
      <c r="V282" s="146">
        <v>11</v>
      </c>
      <c r="W282" s="146">
        <v>1</v>
      </c>
      <c r="X282" s="146"/>
      <c r="Y282" s="146"/>
      <c r="Z282" s="146"/>
      <c r="AA282" s="146"/>
      <c r="AB282" s="52" t="s">
        <v>258</v>
      </c>
      <c r="AC282" s="52" t="s">
        <v>268</v>
      </c>
      <c r="AD282" s="52"/>
      <c r="AE282" s="52"/>
      <c r="AF282" s="52"/>
      <c r="AG282" s="52"/>
      <c r="AH282" s="52"/>
      <c r="AI282" s="52"/>
      <c r="AJ282" s="52" t="s">
        <v>269</v>
      </c>
      <c r="AK282" s="52"/>
      <c r="AL282" s="52"/>
      <c r="AM282" s="52" t="s">
        <v>270</v>
      </c>
      <c r="AN282" s="52" t="s">
        <v>271</v>
      </c>
      <c r="AO282" s="147" t="s">
        <v>263</v>
      </c>
      <c r="AP282" s="147" t="s">
        <v>99</v>
      </c>
      <c r="AQ282" s="147" t="s">
        <v>264</v>
      </c>
      <c r="AR282" s="148" t="s">
        <v>265</v>
      </c>
      <c r="AS282" s="147" t="s">
        <v>273</v>
      </c>
      <c r="AT282" s="149">
        <v>0</v>
      </c>
      <c r="AU282" s="149">
        <v>0</v>
      </c>
      <c r="AV282" s="149">
        <v>19800</v>
      </c>
      <c r="AW282" s="149">
        <v>0</v>
      </c>
      <c r="AX282" s="149">
        <v>0</v>
      </c>
      <c r="AY282" s="150">
        <v>0</v>
      </c>
      <c r="AZ282" s="151" t="s">
        <v>272</v>
      </c>
    </row>
    <row r="283" spans="1:16380" s="152" customFormat="1" ht="408" hidden="1">
      <c r="A283" s="141">
        <v>606</v>
      </c>
      <c r="B283" s="45" t="s">
        <v>254</v>
      </c>
      <c r="C283" s="142">
        <v>401000021</v>
      </c>
      <c r="D283" s="143" t="s">
        <v>255</v>
      </c>
      <c r="E283" s="144" t="s">
        <v>256</v>
      </c>
      <c r="F283" s="145"/>
      <c r="G283" s="145"/>
      <c r="H283" s="146">
        <v>1</v>
      </c>
      <c r="I283" s="145"/>
      <c r="J283" s="146">
        <v>9</v>
      </c>
      <c r="K283" s="146">
        <v>1</v>
      </c>
      <c r="L283" s="146" t="s">
        <v>274</v>
      </c>
      <c r="M283" s="146"/>
      <c r="N283" s="146"/>
      <c r="O283" s="146"/>
      <c r="P283" s="52" t="s">
        <v>258</v>
      </c>
      <c r="Q283" s="52" t="s">
        <v>259</v>
      </c>
      <c r="R283" s="146"/>
      <c r="S283" s="146"/>
      <c r="T283" s="146"/>
      <c r="U283" s="146"/>
      <c r="V283" s="146">
        <v>11</v>
      </c>
      <c r="W283" s="146">
        <v>1</v>
      </c>
      <c r="X283" s="146"/>
      <c r="Y283" s="146"/>
      <c r="Z283" s="146"/>
      <c r="AA283" s="146"/>
      <c r="AB283" s="52" t="s">
        <v>258</v>
      </c>
      <c r="AC283" s="52" t="s">
        <v>260</v>
      </c>
      <c r="AD283" s="52"/>
      <c r="AE283" s="52"/>
      <c r="AF283" s="52"/>
      <c r="AG283" s="52"/>
      <c r="AH283" s="52"/>
      <c r="AI283" s="52"/>
      <c r="AJ283" s="52"/>
      <c r="AK283" s="52"/>
      <c r="AL283" s="52"/>
      <c r="AM283" s="52" t="s">
        <v>266</v>
      </c>
      <c r="AN283" s="52" t="s">
        <v>262</v>
      </c>
      <c r="AO283" s="147" t="s">
        <v>263</v>
      </c>
      <c r="AP283" s="147" t="s">
        <v>99</v>
      </c>
      <c r="AQ283" s="147" t="s">
        <v>275</v>
      </c>
      <c r="AR283" s="148" t="s">
        <v>265</v>
      </c>
      <c r="AS283" s="147" t="s">
        <v>267</v>
      </c>
      <c r="AT283" s="149">
        <v>53403347.960000001</v>
      </c>
      <c r="AU283" s="149">
        <v>53384849.630000003</v>
      </c>
      <c r="AV283" s="149">
        <v>37979219.020000003</v>
      </c>
      <c r="AW283" s="149">
        <v>0</v>
      </c>
      <c r="AX283" s="149">
        <v>0</v>
      </c>
      <c r="AY283" s="150">
        <v>0</v>
      </c>
      <c r="AZ283" s="153" t="s">
        <v>134</v>
      </c>
    </row>
    <row r="284" spans="1:16380" s="152" customFormat="1" ht="408" hidden="1">
      <c r="A284" s="141">
        <v>606</v>
      </c>
      <c r="B284" s="45" t="s">
        <v>254</v>
      </c>
      <c r="C284" s="142">
        <v>401000021</v>
      </c>
      <c r="D284" s="143" t="s">
        <v>255</v>
      </c>
      <c r="E284" s="144" t="s">
        <v>256</v>
      </c>
      <c r="F284" s="145"/>
      <c r="G284" s="145"/>
      <c r="H284" s="146">
        <v>1</v>
      </c>
      <c r="I284" s="145"/>
      <c r="J284" s="146">
        <v>9</v>
      </c>
      <c r="K284" s="146">
        <v>1</v>
      </c>
      <c r="L284" s="146" t="s">
        <v>274</v>
      </c>
      <c r="M284" s="146"/>
      <c r="N284" s="146"/>
      <c r="O284" s="146"/>
      <c r="P284" s="52" t="s">
        <v>258</v>
      </c>
      <c r="Q284" s="52" t="s">
        <v>259</v>
      </c>
      <c r="R284" s="146"/>
      <c r="S284" s="146"/>
      <c r="T284" s="146"/>
      <c r="U284" s="146"/>
      <c r="V284" s="146">
        <v>11</v>
      </c>
      <c r="W284" s="146">
        <v>1</v>
      </c>
      <c r="X284" s="146"/>
      <c r="Y284" s="146"/>
      <c r="Z284" s="146"/>
      <c r="AA284" s="146"/>
      <c r="AB284" s="52" t="s">
        <v>258</v>
      </c>
      <c r="AC284" s="52" t="s">
        <v>260</v>
      </c>
      <c r="AD284" s="52"/>
      <c r="AE284" s="52"/>
      <c r="AF284" s="52"/>
      <c r="AG284" s="52"/>
      <c r="AH284" s="52"/>
      <c r="AI284" s="52"/>
      <c r="AJ284" s="52"/>
      <c r="AK284" s="52"/>
      <c r="AL284" s="52"/>
      <c r="AM284" s="52" t="s">
        <v>266</v>
      </c>
      <c r="AN284" s="52" t="s">
        <v>262</v>
      </c>
      <c r="AO284" s="147" t="s">
        <v>263</v>
      </c>
      <c r="AP284" s="147" t="s">
        <v>99</v>
      </c>
      <c r="AQ284" s="147" t="s">
        <v>275</v>
      </c>
      <c r="AR284" s="148" t="s">
        <v>265</v>
      </c>
      <c r="AS284" s="147" t="s">
        <v>273</v>
      </c>
      <c r="AT284" s="149">
        <v>0</v>
      </c>
      <c r="AU284" s="149">
        <v>0</v>
      </c>
      <c r="AV284" s="149">
        <v>352186</v>
      </c>
      <c r="AW284" s="149">
        <v>0</v>
      </c>
      <c r="AX284" s="149">
        <v>0</v>
      </c>
      <c r="AY284" s="150">
        <v>0</v>
      </c>
      <c r="AZ284" s="153" t="s">
        <v>134</v>
      </c>
    </row>
    <row r="285" spans="1:16380" s="152" customFormat="1" ht="408" hidden="1">
      <c r="A285" s="141">
        <v>606</v>
      </c>
      <c r="B285" s="45" t="s">
        <v>254</v>
      </c>
      <c r="C285" s="142">
        <v>401000021</v>
      </c>
      <c r="D285" s="143" t="s">
        <v>255</v>
      </c>
      <c r="E285" s="144" t="s">
        <v>256</v>
      </c>
      <c r="F285" s="145"/>
      <c r="G285" s="145"/>
      <c r="H285" s="146">
        <v>1</v>
      </c>
      <c r="I285" s="145"/>
      <c r="J285" s="146">
        <v>9</v>
      </c>
      <c r="K285" s="146">
        <v>1</v>
      </c>
      <c r="L285" s="146">
        <v>5</v>
      </c>
      <c r="M285" s="146"/>
      <c r="N285" s="146"/>
      <c r="O285" s="146"/>
      <c r="P285" s="52" t="s">
        <v>258</v>
      </c>
      <c r="Q285" s="52" t="s">
        <v>276</v>
      </c>
      <c r="R285" s="146"/>
      <c r="S285" s="146"/>
      <c r="T285" s="146"/>
      <c r="U285" s="146"/>
      <c r="V285" s="146" t="s">
        <v>277</v>
      </c>
      <c r="W285" s="146" t="s">
        <v>88</v>
      </c>
      <c r="X285" s="146" t="s">
        <v>278</v>
      </c>
      <c r="Y285" s="146"/>
      <c r="Z285" s="146"/>
      <c r="AA285" s="146"/>
      <c r="AB285" s="52" t="s">
        <v>279</v>
      </c>
      <c r="AC285" s="52" t="s">
        <v>260</v>
      </c>
      <c r="AD285" s="52"/>
      <c r="AE285" s="52"/>
      <c r="AF285" s="52"/>
      <c r="AG285" s="52"/>
      <c r="AH285" s="52"/>
      <c r="AI285" s="52"/>
      <c r="AJ285" s="52"/>
      <c r="AK285" s="52"/>
      <c r="AL285" s="52"/>
      <c r="AM285" s="52" t="s">
        <v>266</v>
      </c>
      <c r="AN285" s="52" t="s">
        <v>262</v>
      </c>
      <c r="AO285" s="147" t="s">
        <v>263</v>
      </c>
      <c r="AP285" s="147" t="s">
        <v>99</v>
      </c>
      <c r="AQ285" s="147" t="s">
        <v>280</v>
      </c>
      <c r="AR285" s="148" t="s">
        <v>281</v>
      </c>
      <c r="AS285" s="147" t="s">
        <v>267</v>
      </c>
      <c r="AT285" s="149">
        <v>0</v>
      </c>
      <c r="AU285" s="149">
        <v>0</v>
      </c>
      <c r="AV285" s="149">
        <v>467148.81</v>
      </c>
      <c r="AW285" s="149">
        <v>0</v>
      </c>
      <c r="AX285" s="149">
        <v>0</v>
      </c>
      <c r="AY285" s="150">
        <v>0</v>
      </c>
      <c r="AZ285" s="141" t="s">
        <v>282</v>
      </c>
    </row>
    <row r="286" spans="1:16380" s="152" customFormat="1" ht="408" hidden="1">
      <c r="A286" s="141">
        <v>606</v>
      </c>
      <c r="B286" s="45" t="s">
        <v>254</v>
      </c>
      <c r="C286" s="142">
        <v>401000021</v>
      </c>
      <c r="D286" s="143" t="s">
        <v>255</v>
      </c>
      <c r="E286" s="144" t="s">
        <v>256</v>
      </c>
      <c r="F286" s="145"/>
      <c r="G286" s="145"/>
      <c r="H286" s="146">
        <v>1</v>
      </c>
      <c r="I286" s="145"/>
      <c r="J286" s="146">
        <v>9</v>
      </c>
      <c r="K286" s="146">
        <v>1</v>
      </c>
      <c r="L286" s="146">
        <v>5</v>
      </c>
      <c r="M286" s="146"/>
      <c r="N286" s="146"/>
      <c r="O286" s="146"/>
      <c r="P286" s="52" t="s">
        <v>258</v>
      </c>
      <c r="Q286" s="52" t="s">
        <v>276</v>
      </c>
      <c r="R286" s="146"/>
      <c r="S286" s="146"/>
      <c r="T286" s="146"/>
      <c r="U286" s="146"/>
      <c r="V286" s="146" t="s">
        <v>277</v>
      </c>
      <c r="W286" s="146" t="s">
        <v>88</v>
      </c>
      <c r="X286" s="146" t="s">
        <v>283</v>
      </c>
      <c r="Y286" s="146"/>
      <c r="Z286" s="146"/>
      <c r="AA286" s="146"/>
      <c r="AB286" s="52" t="s">
        <v>279</v>
      </c>
      <c r="AC286" s="52" t="s">
        <v>260</v>
      </c>
      <c r="AD286" s="52"/>
      <c r="AE286" s="52"/>
      <c r="AF286" s="52"/>
      <c r="AG286" s="52"/>
      <c r="AH286" s="52"/>
      <c r="AI286" s="52"/>
      <c r="AJ286" s="52"/>
      <c r="AK286" s="52"/>
      <c r="AL286" s="52"/>
      <c r="AM286" s="52" t="s">
        <v>266</v>
      </c>
      <c r="AN286" s="52" t="s">
        <v>262</v>
      </c>
      <c r="AO286" s="147" t="s">
        <v>263</v>
      </c>
      <c r="AP286" s="147" t="s">
        <v>99</v>
      </c>
      <c r="AQ286" s="147" t="s">
        <v>280</v>
      </c>
      <c r="AR286" s="148" t="s">
        <v>281</v>
      </c>
      <c r="AS286" s="147" t="s">
        <v>267</v>
      </c>
      <c r="AT286" s="149">
        <v>0</v>
      </c>
      <c r="AU286" s="149">
        <v>0</v>
      </c>
      <c r="AV286" s="149">
        <v>8875827.4499999993</v>
      </c>
      <c r="AW286" s="149">
        <v>0</v>
      </c>
      <c r="AX286" s="149">
        <v>0</v>
      </c>
      <c r="AY286" s="150">
        <v>0</v>
      </c>
      <c r="AZ286" s="141" t="s">
        <v>152</v>
      </c>
    </row>
    <row r="287" spans="1:16380" s="152" customFormat="1" ht="408" hidden="1">
      <c r="A287" s="141">
        <v>606</v>
      </c>
      <c r="B287" s="45" t="s">
        <v>254</v>
      </c>
      <c r="C287" s="142">
        <v>401000021</v>
      </c>
      <c r="D287" s="143" t="s">
        <v>255</v>
      </c>
      <c r="E287" s="144" t="s">
        <v>256</v>
      </c>
      <c r="F287" s="145"/>
      <c r="G287" s="145"/>
      <c r="H287" s="146">
        <v>1</v>
      </c>
      <c r="I287" s="145"/>
      <c r="J287" s="146">
        <v>9</v>
      </c>
      <c r="K287" s="146">
        <v>1</v>
      </c>
      <c r="L287" s="146">
        <v>5</v>
      </c>
      <c r="M287" s="146"/>
      <c r="N287" s="146"/>
      <c r="O287" s="146"/>
      <c r="P287" s="52" t="s">
        <v>258</v>
      </c>
      <c r="Q287" s="52" t="s">
        <v>276</v>
      </c>
      <c r="R287" s="146"/>
      <c r="S287" s="146"/>
      <c r="T287" s="146"/>
      <c r="U287" s="146"/>
      <c r="V287" s="146" t="s">
        <v>277</v>
      </c>
      <c r="W287" s="146" t="s">
        <v>88</v>
      </c>
      <c r="X287" s="146" t="s">
        <v>278</v>
      </c>
      <c r="Y287" s="146"/>
      <c r="Z287" s="146"/>
      <c r="AA287" s="146"/>
      <c r="AB287" s="52" t="s">
        <v>279</v>
      </c>
      <c r="AC287" s="52" t="s">
        <v>260</v>
      </c>
      <c r="AD287" s="52"/>
      <c r="AE287" s="52"/>
      <c r="AF287" s="52"/>
      <c r="AG287" s="52"/>
      <c r="AH287" s="52"/>
      <c r="AI287" s="52"/>
      <c r="AJ287" s="52"/>
      <c r="AK287" s="52"/>
      <c r="AL287" s="52"/>
      <c r="AM287" s="52" t="s">
        <v>266</v>
      </c>
      <c r="AN287" s="52" t="s">
        <v>262</v>
      </c>
      <c r="AO287" s="147" t="s">
        <v>263</v>
      </c>
      <c r="AP287" s="147" t="s">
        <v>99</v>
      </c>
      <c r="AQ287" s="147" t="s">
        <v>280</v>
      </c>
      <c r="AR287" s="148" t="s">
        <v>281</v>
      </c>
      <c r="AS287" s="147" t="s">
        <v>273</v>
      </c>
      <c r="AT287" s="149">
        <v>0</v>
      </c>
      <c r="AU287" s="149">
        <v>0</v>
      </c>
      <c r="AV287" s="149">
        <v>50000</v>
      </c>
      <c r="AW287" s="149">
        <v>0</v>
      </c>
      <c r="AX287" s="149">
        <v>0</v>
      </c>
      <c r="AY287" s="150">
        <v>0</v>
      </c>
      <c r="AZ287" s="141" t="s">
        <v>282</v>
      </c>
    </row>
    <row r="288" spans="1:16380" s="152" customFormat="1" ht="408" hidden="1">
      <c r="A288" s="141">
        <v>606</v>
      </c>
      <c r="B288" s="45" t="s">
        <v>254</v>
      </c>
      <c r="C288" s="142">
        <v>401000021</v>
      </c>
      <c r="D288" s="143" t="s">
        <v>255</v>
      </c>
      <c r="E288" s="144" t="s">
        <v>256</v>
      </c>
      <c r="F288" s="145"/>
      <c r="G288" s="145"/>
      <c r="H288" s="146">
        <v>1</v>
      </c>
      <c r="I288" s="145"/>
      <c r="J288" s="146">
        <v>9</v>
      </c>
      <c r="K288" s="146">
        <v>1</v>
      </c>
      <c r="L288" s="146">
        <v>5</v>
      </c>
      <c r="M288" s="146"/>
      <c r="N288" s="146"/>
      <c r="O288" s="146"/>
      <c r="P288" s="52" t="s">
        <v>258</v>
      </c>
      <c r="Q288" s="52" t="s">
        <v>276</v>
      </c>
      <c r="R288" s="146"/>
      <c r="S288" s="146"/>
      <c r="T288" s="146"/>
      <c r="U288" s="146"/>
      <c r="V288" s="146" t="s">
        <v>277</v>
      </c>
      <c r="W288" s="146" t="s">
        <v>88</v>
      </c>
      <c r="X288" s="146" t="s">
        <v>283</v>
      </c>
      <c r="Y288" s="146"/>
      <c r="Z288" s="146"/>
      <c r="AA288" s="146"/>
      <c r="AB288" s="52" t="s">
        <v>279</v>
      </c>
      <c r="AC288" s="52" t="s">
        <v>260</v>
      </c>
      <c r="AD288" s="52"/>
      <c r="AE288" s="52"/>
      <c r="AF288" s="52"/>
      <c r="AG288" s="52"/>
      <c r="AH288" s="52"/>
      <c r="AI288" s="52"/>
      <c r="AJ288" s="52"/>
      <c r="AK288" s="52"/>
      <c r="AL288" s="52"/>
      <c r="AM288" s="52" t="s">
        <v>266</v>
      </c>
      <c r="AN288" s="52" t="s">
        <v>262</v>
      </c>
      <c r="AO288" s="147" t="s">
        <v>263</v>
      </c>
      <c r="AP288" s="147" t="s">
        <v>99</v>
      </c>
      <c r="AQ288" s="147" t="s">
        <v>280</v>
      </c>
      <c r="AR288" s="148" t="s">
        <v>281</v>
      </c>
      <c r="AS288" s="147" t="s">
        <v>273</v>
      </c>
      <c r="AT288" s="149">
        <v>0</v>
      </c>
      <c r="AU288" s="149">
        <v>0</v>
      </c>
      <c r="AV288" s="149">
        <v>950000</v>
      </c>
      <c r="AW288" s="149">
        <v>0</v>
      </c>
      <c r="AX288" s="149">
        <v>0</v>
      </c>
      <c r="AY288" s="150">
        <v>0</v>
      </c>
      <c r="AZ288" s="141" t="s">
        <v>152</v>
      </c>
    </row>
    <row r="289" spans="1:52" s="152" customFormat="1" ht="408" hidden="1">
      <c r="A289" s="141">
        <v>606</v>
      </c>
      <c r="B289" s="45" t="s">
        <v>254</v>
      </c>
      <c r="C289" s="142">
        <v>401000021</v>
      </c>
      <c r="D289" s="143" t="s">
        <v>255</v>
      </c>
      <c r="E289" s="144" t="s">
        <v>256</v>
      </c>
      <c r="F289" s="145"/>
      <c r="G289" s="145"/>
      <c r="H289" s="146">
        <v>1</v>
      </c>
      <c r="I289" s="145"/>
      <c r="J289" s="146">
        <v>9</v>
      </c>
      <c r="K289" s="146">
        <v>1</v>
      </c>
      <c r="L289" s="146" t="s">
        <v>284</v>
      </c>
      <c r="M289" s="146"/>
      <c r="N289" s="146"/>
      <c r="O289" s="146"/>
      <c r="P289" s="52" t="s">
        <v>258</v>
      </c>
      <c r="Q289" s="52" t="s">
        <v>259</v>
      </c>
      <c r="R289" s="146"/>
      <c r="S289" s="146"/>
      <c r="T289" s="146"/>
      <c r="U289" s="146"/>
      <c r="V289" s="146">
        <v>11</v>
      </c>
      <c r="W289" s="146">
        <v>1</v>
      </c>
      <c r="X289" s="146"/>
      <c r="Y289" s="146"/>
      <c r="Z289" s="146"/>
      <c r="AA289" s="146"/>
      <c r="AB289" s="52" t="s">
        <v>258</v>
      </c>
      <c r="AC289" s="52" t="s">
        <v>260</v>
      </c>
      <c r="AD289" s="52"/>
      <c r="AE289" s="52"/>
      <c r="AF289" s="52"/>
      <c r="AG289" s="52"/>
      <c r="AH289" s="52"/>
      <c r="AI289" s="52"/>
      <c r="AJ289" s="52"/>
      <c r="AK289" s="52"/>
      <c r="AL289" s="52"/>
      <c r="AM289" s="52" t="s">
        <v>266</v>
      </c>
      <c r="AN289" s="52" t="s">
        <v>262</v>
      </c>
      <c r="AO289" s="147" t="s">
        <v>263</v>
      </c>
      <c r="AP289" s="147" t="s">
        <v>99</v>
      </c>
      <c r="AQ289" s="147" t="s">
        <v>285</v>
      </c>
      <c r="AR289" s="148" t="s">
        <v>286</v>
      </c>
      <c r="AS289" s="147" t="s">
        <v>267</v>
      </c>
      <c r="AT289" s="149">
        <v>13211525.5</v>
      </c>
      <c r="AU289" s="149">
        <v>11064874.789999999</v>
      </c>
      <c r="AV289" s="149">
        <v>0</v>
      </c>
      <c r="AW289" s="149">
        <v>0</v>
      </c>
      <c r="AX289" s="149">
        <v>0</v>
      </c>
      <c r="AY289" s="150">
        <v>0</v>
      </c>
      <c r="AZ289" s="141" t="s">
        <v>134</v>
      </c>
    </row>
    <row r="290" spans="1:52" s="152" customFormat="1" ht="408" hidden="1">
      <c r="A290" s="141">
        <v>606</v>
      </c>
      <c r="B290" s="45" t="s">
        <v>254</v>
      </c>
      <c r="C290" s="142">
        <v>401000021</v>
      </c>
      <c r="D290" s="143" t="s">
        <v>255</v>
      </c>
      <c r="E290" s="144" t="s">
        <v>256</v>
      </c>
      <c r="F290" s="145"/>
      <c r="G290" s="145"/>
      <c r="H290" s="146">
        <v>1</v>
      </c>
      <c r="I290" s="145"/>
      <c r="J290" s="146">
        <v>9</v>
      </c>
      <c r="K290" s="146">
        <v>1</v>
      </c>
      <c r="L290" s="146" t="s">
        <v>284</v>
      </c>
      <c r="M290" s="146"/>
      <c r="N290" s="146"/>
      <c r="O290" s="146"/>
      <c r="P290" s="52" t="s">
        <v>258</v>
      </c>
      <c r="Q290" s="52" t="s">
        <v>259</v>
      </c>
      <c r="R290" s="146"/>
      <c r="S290" s="146"/>
      <c r="T290" s="146"/>
      <c r="U290" s="146"/>
      <c r="V290" s="146">
        <v>11</v>
      </c>
      <c r="W290" s="146">
        <v>1</v>
      </c>
      <c r="X290" s="146"/>
      <c r="Y290" s="146"/>
      <c r="Z290" s="146"/>
      <c r="AA290" s="146"/>
      <c r="AB290" s="52" t="s">
        <v>258</v>
      </c>
      <c r="AC290" s="52" t="s">
        <v>260</v>
      </c>
      <c r="AD290" s="52"/>
      <c r="AE290" s="52"/>
      <c r="AF290" s="52"/>
      <c r="AG290" s="52"/>
      <c r="AH290" s="52"/>
      <c r="AI290" s="52"/>
      <c r="AJ290" s="52"/>
      <c r="AK290" s="52"/>
      <c r="AL290" s="52"/>
      <c r="AM290" s="52" t="s">
        <v>266</v>
      </c>
      <c r="AN290" s="52" t="s">
        <v>262</v>
      </c>
      <c r="AO290" s="147" t="s">
        <v>263</v>
      </c>
      <c r="AP290" s="147" t="s">
        <v>99</v>
      </c>
      <c r="AQ290" s="147" t="s">
        <v>287</v>
      </c>
      <c r="AR290" s="148" t="s">
        <v>286</v>
      </c>
      <c r="AS290" s="147" t="s">
        <v>267</v>
      </c>
      <c r="AT290" s="149">
        <v>0</v>
      </c>
      <c r="AU290" s="149">
        <v>0</v>
      </c>
      <c r="AV290" s="149">
        <v>1878592.8</v>
      </c>
      <c r="AW290" s="149">
        <v>0</v>
      </c>
      <c r="AX290" s="149">
        <v>0</v>
      </c>
      <c r="AY290" s="150">
        <v>0</v>
      </c>
      <c r="AZ290" s="141" t="s">
        <v>228</v>
      </c>
    </row>
    <row r="291" spans="1:52" s="152" customFormat="1" ht="408" hidden="1">
      <c r="A291" s="141">
        <v>606</v>
      </c>
      <c r="B291" s="45" t="s">
        <v>254</v>
      </c>
      <c r="C291" s="142">
        <v>401000021</v>
      </c>
      <c r="D291" s="143" t="s">
        <v>255</v>
      </c>
      <c r="E291" s="144" t="s">
        <v>288</v>
      </c>
      <c r="F291" s="145"/>
      <c r="G291" s="145"/>
      <c r="H291" s="146" t="s">
        <v>289</v>
      </c>
      <c r="I291" s="145"/>
      <c r="J291" s="146" t="s">
        <v>290</v>
      </c>
      <c r="K291" s="146" t="s">
        <v>88</v>
      </c>
      <c r="L291" s="146" t="s">
        <v>291</v>
      </c>
      <c r="M291" s="146"/>
      <c r="N291" s="146" t="s">
        <v>292</v>
      </c>
      <c r="O291" s="146"/>
      <c r="P291" s="52" t="s">
        <v>293</v>
      </c>
      <c r="Q291" s="52" t="s">
        <v>294</v>
      </c>
      <c r="R291" s="146"/>
      <c r="S291" s="146"/>
      <c r="T291" s="146"/>
      <c r="U291" s="146"/>
      <c r="V291" s="146" t="s">
        <v>295</v>
      </c>
      <c r="W291" s="146" t="s">
        <v>88</v>
      </c>
      <c r="X291" s="146"/>
      <c r="Y291" s="146"/>
      <c r="Z291" s="146"/>
      <c r="AA291" s="146"/>
      <c r="AB291" s="52" t="s">
        <v>296</v>
      </c>
      <c r="AC291" s="52" t="s">
        <v>297</v>
      </c>
      <c r="AD291" s="52"/>
      <c r="AE291" s="52"/>
      <c r="AF291" s="52"/>
      <c r="AG291" s="52"/>
      <c r="AH291" s="52"/>
      <c r="AI291" s="52" t="s">
        <v>88</v>
      </c>
      <c r="AJ291" s="52" t="s">
        <v>298</v>
      </c>
      <c r="AK291" s="52"/>
      <c r="AL291" s="52"/>
      <c r="AM291" s="52" t="s">
        <v>299</v>
      </c>
      <c r="AN291" s="52" t="s">
        <v>300</v>
      </c>
      <c r="AO291" s="147" t="s">
        <v>263</v>
      </c>
      <c r="AP291" s="147" t="s">
        <v>99</v>
      </c>
      <c r="AQ291" s="147" t="s">
        <v>301</v>
      </c>
      <c r="AR291" s="148" t="s">
        <v>302</v>
      </c>
      <c r="AS291" s="147" t="s">
        <v>267</v>
      </c>
      <c r="AT291" s="149">
        <v>5867336</v>
      </c>
      <c r="AU291" s="149">
        <v>5867336</v>
      </c>
      <c r="AV291" s="149">
        <v>4369113.4000000004</v>
      </c>
      <c r="AW291" s="149">
        <v>4402799.4000000004</v>
      </c>
      <c r="AX291" s="149">
        <v>4402799.4000000004</v>
      </c>
      <c r="AY291" s="149">
        <v>4402799.4000000004</v>
      </c>
      <c r="AZ291" s="141" t="s">
        <v>134</v>
      </c>
    </row>
    <row r="292" spans="1:52" s="152" customFormat="1" ht="408" hidden="1">
      <c r="A292" s="141">
        <v>606</v>
      </c>
      <c r="B292" s="45" t="s">
        <v>254</v>
      </c>
      <c r="C292" s="142">
        <v>401000021</v>
      </c>
      <c r="D292" s="143" t="s">
        <v>255</v>
      </c>
      <c r="E292" s="144" t="s">
        <v>288</v>
      </c>
      <c r="F292" s="145"/>
      <c r="G292" s="145"/>
      <c r="H292" s="146" t="s">
        <v>303</v>
      </c>
      <c r="I292" s="145"/>
      <c r="J292" s="146" t="s">
        <v>304</v>
      </c>
      <c r="K292" s="146" t="s">
        <v>88</v>
      </c>
      <c r="L292" s="146" t="s">
        <v>291</v>
      </c>
      <c r="M292" s="146"/>
      <c r="N292" s="146" t="s">
        <v>305</v>
      </c>
      <c r="O292" s="146"/>
      <c r="P292" s="52" t="s">
        <v>306</v>
      </c>
      <c r="Q292" s="52" t="s">
        <v>307</v>
      </c>
      <c r="R292" s="146"/>
      <c r="S292" s="146"/>
      <c r="T292" s="146"/>
      <c r="U292" s="146"/>
      <c r="V292" s="146" t="s">
        <v>308</v>
      </c>
      <c r="W292" s="146" t="s">
        <v>88</v>
      </c>
      <c r="X292" s="146"/>
      <c r="Y292" s="146"/>
      <c r="Z292" s="146"/>
      <c r="AA292" s="146"/>
      <c r="AB292" s="52" t="s">
        <v>296</v>
      </c>
      <c r="AC292" s="52" t="s">
        <v>297</v>
      </c>
      <c r="AD292" s="52"/>
      <c r="AE292" s="52"/>
      <c r="AF292" s="52"/>
      <c r="AG292" s="52"/>
      <c r="AH292" s="52"/>
      <c r="AI292" s="52" t="s">
        <v>88</v>
      </c>
      <c r="AJ292" s="52" t="s">
        <v>298</v>
      </c>
      <c r="AK292" s="52"/>
      <c r="AL292" s="52"/>
      <c r="AM292" s="52" t="s">
        <v>299</v>
      </c>
      <c r="AN292" s="52" t="s">
        <v>300</v>
      </c>
      <c r="AO292" s="147" t="s">
        <v>263</v>
      </c>
      <c r="AP292" s="147" t="s">
        <v>99</v>
      </c>
      <c r="AQ292" s="147" t="s">
        <v>301</v>
      </c>
      <c r="AR292" s="148" t="s">
        <v>302</v>
      </c>
      <c r="AS292" s="147" t="s">
        <v>273</v>
      </c>
      <c r="AT292" s="149">
        <v>172195</v>
      </c>
      <c r="AU292" s="149">
        <v>172195</v>
      </c>
      <c r="AV292" s="149">
        <v>198174.6</v>
      </c>
      <c r="AW292" s="149">
        <v>116300</v>
      </c>
      <c r="AX292" s="149">
        <v>116300</v>
      </c>
      <c r="AY292" s="149">
        <v>116300</v>
      </c>
      <c r="AZ292" s="141" t="s">
        <v>134</v>
      </c>
    </row>
    <row r="293" spans="1:52" s="152" customFormat="1" ht="409.5" hidden="1">
      <c r="A293" s="141">
        <v>606</v>
      </c>
      <c r="B293" s="45" t="s">
        <v>254</v>
      </c>
      <c r="C293" s="142">
        <v>401000021</v>
      </c>
      <c r="D293" s="143" t="s">
        <v>255</v>
      </c>
      <c r="E293" s="144" t="s">
        <v>256</v>
      </c>
      <c r="F293" s="145"/>
      <c r="G293" s="145"/>
      <c r="H293" s="146">
        <v>1</v>
      </c>
      <c r="I293" s="145"/>
      <c r="J293" s="146">
        <v>9</v>
      </c>
      <c r="K293" s="146">
        <v>1</v>
      </c>
      <c r="L293" s="146">
        <v>5</v>
      </c>
      <c r="M293" s="146"/>
      <c r="N293" s="146"/>
      <c r="O293" s="146"/>
      <c r="P293" s="52" t="s">
        <v>258</v>
      </c>
      <c r="Q293" s="52" t="s">
        <v>309</v>
      </c>
      <c r="R293" s="146"/>
      <c r="S293" s="146"/>
      <c r="T293" s="146"/>
      <c r="U293" s="146"/>
      <c r="V293" s="146" t="s">
        <v>310</v>
      </c>
      <c r="W293" s="146" t="s">
        <v>88</v>
      </c>
      <c r="X293" s="146" t="s">
        <v>311</v>
      </c>
      <c r="Y293" s="146"/>
      <c r="Z293" s="146"/>
      <c r="AA293" s="146"/>
      <c r="AB293" s="52" t="s">
        <v>312</v>
      </c>
      <c r="AC293" s="52" t="s">
        <v>260</v>
      </c>
      <c r="AD293" s="52"/>
      <c r="AE293" s="52"/>
      <c r="AF293" s="52"/>
      <c r="AG293" s="52"/>
      <c r="AH293" s="52"/>
      <c r="AI293" s="52"/>
      <c r="AJ293" s="52"/>
      <c r="AK293" s="52"/>
      <c r="AL293" s="52"/>
      <c r="AM293" s="52" t="s">
        <v>266</v>
      </c>
      <c r="AN293" s="52" t="s">
        <v>262</v>
      </c>
      <c r="AO293" s="147" t="s">
        <v>263</v>
      </c>
      <c r="AP293" s="147" t="s">
        <v>99</v>
      </c>
      <c r="AQ293" s="147" t="s">
        <v>313</v>
      </c>
      <c r="AR293" s="148" t="s">
        <v>314</v>
      </c>
      <c r="AS293" s="147" t="s">
        <v>267</v>
      </c>
      <c r="AT293" s="149">
        <v>638214.61</v>
      </c>
      <c r="AU293" s="149">
        <v>638214.61</v>
      </c>
      <c r="AV293" s="149">
        <v>0</v>
      </c>
      <c r="AW293" s="149">
        <v>0</v>
      </c>
      <c r="AX293" s="149">
        <v>0</v>
      </c>
      <c r="AY293" s="149">
        <v>0</v>
      </c>
      <c r="AZ293" s="141" t="s">
        <v>315</v>
      </c>
    </row>
    <row r="294" spans="1:52" s="152" customFormat="1" ht="409.5" hidden="1">
      <c r="A294" s="141">
        <v>606</v>
      </c>
      <c r="B294" s="45" t="s">
        <v>254</v>
      </c>
      <c r="C294" s="142">
        <v>401000021</v>
      </c>
      <c r="D294" s="143" t="s">
        <v>255</v>
      </c>
      <c r="E294" s="144" t="s">
        <v>256</v>
      </c>
      <c r="F294" s="145"/>
      <c r="G294" s="145"/>
      <c r="H294" s="146">
        <v>1</v>
      </c>
      <c r="I294" s="145"/>
      <c r="J294" s="146">
        <v>9</v>
      </c>
      <c r="K294" s="146">
        <v>1</v>
      </c>
      <c r="L294" s="146">
        <v>5</v>
      </c>
      <c r="M294" s="146"/>
      <c r="N294" s="146"/>
      <c r="O294" s="146"/>
      <c r="P294" s="52" t="s">
        <v>258</v>
      </c>
      <c r="Q294" s="52" t="s">
        <v>309</v>
      </c>
      <c r="R294" s="146"/>
      <c r="S294" s="146"/>
      <c r="T294" s="146"/>
      <c r="U294" s="146"/>
      <c r="V294" s="146" t="s">
        <v>310</v>
      </c>
      <c r="W294" s="146" t="s">
        <v>88</v>
      </c>
      <c r="X294" s="146" t="s">
        <v>283</v>
      </c>
      <c r="Y294" s="146"/>
      <c r="Z294" s="146"/>
      <c r="AA294" s="146"/>
      <c r="AB294" s="52" t="s">
        <v>312</v>
      </c>
      <c r="AC294" s="52" t="s">
        <v>260</v>
      </c>
      <c r="AD294" s="52"/>
      <c r="AE294" s="52"/>
      <c r="AF294" s="52"/>
      <c r="AG294" s="52"/>
      <c r="AH294" s="52"/>
      <c r="AI294" s="52"/>
      <c r="AJ294" s="52"/>
      <c r="AK294" s="52"/>
      <c r="AL294" s="52"/>
      <c r="AM294" s="52" t="s">
        <v>266</v>
      </c>
      <c r="AN294" s="52" t="s">
        <v>262</v>
      </c>
      <c r="AO294" s="147" t="s">
        <v>263</v>
      </c>
      <c r="AP294" s="147" t="s">
        <v>99</v>
      </c>
      <c r="AQ294" s="147" t="s">
        <v>313</v>
      </c>
      <c r="AR294" s="148" t="s">
        <v>314</v>
      </c>
      <c r="AS294" s="147" t="s">
        <v>267</v>
      </c>
      <c r="AT294" s="149">
        <v>3115988.99</v>
      </c>
      <c r="AU294" s="149">
        <v>3115988.99</v>
      </c>
      <c r="AV294" s="149">
        <v>0</v>
      </c>
      <c r="AW294" s="149">
        <v>0</v>
      </c>
      <c r="AX294" s="149">
        <v>0</v>
      </c>
      <c r="AY294" s="149">
        <v>0</v>
      </c>
      <c r="AZ294" s="141" t="s">
        <v>152</v>
      </c>
    </row>
    <row r="295" spans="1:52" s="152" customFormat="1" ht="408" hidden="1">
      <c r="A295" s="141">
        <v>606</v>
      </c>
      <c r="B295" s="45" t="s">
        <v>254</v>
      </c>
      <c r="C295" s="142">
        <v>401000021</v>
      </c>
      <c r="D295" s="143" t="s">
        <v>255</v>
      </c>
      <c r="E295" s="144" t="s">
        <v>316</v>
      </c>
      <c r="F295" s="145"/>
      <c r="G295" s="145"/>
      <c r="H295" s="146" t="s">
        <v>317</v>
      </c>
      <c r="I295" s="145"/>
      <c r="J295" s="146" t="s">
        <v>318</v>
      </c>
      <c r="K295" s="146" t="s">
        <v>88</v>
      </c>
      <c r="L295" s="146" t="s">
        <v>291</v>
      </c>
      <c r="M295" s="146"/>
      <c r="N295" s="146"/>
      <c r="O295" s="146"/>
      <c r="P295" s="52" t="s">
        <v>319</v>
      </c>
      <c r="Q295" s="52" t="s">
        <v>320</v>
      </c>
      <c r="R295" s="146"/>
      <c r="S295" s="146"/>
      <c r="T295" s="146" t="s">
        <v>321</v>
      </c>
      <c r="U295" s="146"/>
      <c r="V295" s="146" t="s">
        <v>322</v>
      </c>
      <c r="W295" s="146" t="s">
        <v>323</v>
      </c>
      <c r="X295" s="146" t="s">
        <v>324</v>
      </c>
      <c r="Y295" s="146"/>
      <c r="Z295" s="146"/>
      <c r="AA295" s="146"/>
      <c r="AB295" s="52" t="s">
        <v>325</v>
      </c>
      <c r="AC295" s="52" t="s">
        <v>260</v>
      </c>
      <c r="AD295" s="52"/>
      <c r="AE295" s="52"/>
      <c r="AF295" s="52"/>
      <c r="AG295" s="52"/>
      <c r="AH295" s="52"/>
      <c r="AI295" s="52"/>
      <c r="AJ295" s="52"/>
      <c r="AK295" s="52"/>
      <c r="AL295" s="52"/>
      <c r="AM295" s="52" t="s">
        <v>266</v>
      </c>
      <c r="AN295" s="52" t="s">
        <v>262</v>
      </c>
      <c r="AO295" s="147" t="s">
        <v>263</v>
      </c>
      <c r="AP295" s="147" t="s">
        <v>99</v>
      </c>
      <c r="AQ295" s="147" t="s">
        <v>326</v>
      </c>
      <c r="AR295" s="148" t="s">
        <v>327</v>
      </c>
      <c r="AS295" s="147" t="s">
        <v>267</v>
      </c>
      <c r="AT295" s="149">
        <v>1411304.3</v>
      </c>
      <c r="AU295" s="149">
        <v>1411304.3</v>
      </c>
      <c r="AV295" s="149">
        <v>3472277.39</v>
      </c>
      <c r="AW295" s="149">
        <v>5077740</v>
      </c>
      <c r="AX295" s="149">
        <v>5077740</v>
      </c>
      <c r="AY295" s="149">
        <v>5077740</v>
      </c>
      <c r="AZ295" s="141" t="s">
        <v>134</v>
      </c>
    </row>
    <row r="296" spans="1:52" s="152" customFormat="1" ht="408" hidden="1">
      <c r="A296" s="141">
        <v>606</v>
      </c>
      <c r="B296" s="45" t="s">
        <v>254</v>
      </c>
      <c r="C296" s="142">
        <v>401000021</v>
      </c>
      <c r="D296" s="143" t="s">
        <v>255</v>
      </c>
      <c r="E296" s="144" t="s">
        <v>316</v>
      </c>
      <c r="F296" s="145"/>
      <c r="G296" s="145"/>
      <c r="H296" s="146" t="s">
        <v>317</v>
      </c>
      <c r="I296" s="145"/>
      <c r="J296" s="146" t="s">
        <v>318</v>
      </c>
      <c r="K296" s="146" t="s">
        <v>88</v>
      </c>
      <c r="L296" s="146" t="s">
        <v>291</v>
      </c>
      <c r="M296" s="146"/>
      <c r="N296" s="146"/>
      <c r="O296" s="146"/>
      <c r="P296" s="52" t="s">
        <v>319</v>
      </c>
      <c r="Q296" s="52" t="s">
        <v>320</v>
      </c>
      <c r="R296" s="146"/>
      <c r="S296" s="146"/>
      <c r="T296" s="146" t="s">
        <v>321</v>
      </c>
      <c r="U296" s="146"/>
      <c r="V296" s="146" t="s">
        <v>322</v>
      </c>
      <c r="W296" s="146" t="s">
        <v>323</v>
      </c>
      <c r="X296" s="146" t="s">
        <v>324</v>
      </c>
      <c r="Y296" s="146"/>
      <c r="Z296" s="146"/>
      <c r="AA296" s="146"/>
      <c r="AB296" s="52" t="s">
        <v>325</v>
      </c>
      <c r="AC296" s="52" t="s">
        <v>260</v>
      </c>
      <c r="AD296" s="52"/>
      <c r="AE296" s="52"/>
      <c r="AF296" s="52"/>
      <c r="AG296" s="52"/>
      <c r="AH296" s="52"/>
      <c r="AI296" s="52"/>
      <c r="AJ296" s="52"/>
      <c r="AK296" s="52"/>
      <c r="AL296" s="52"/>
      <c r="AM296" s="52" t="s">
        <v>266</v>
      </c>
      <c r="AN296" s="52" t="s">
        <v>262</v>
      </c>
      <c r="AO296" s="147" t="s">
        <v>263</v>
      </c>
      <c r="AP296" s="147" t="s">
        <v>99</v>
      </c>
      <c r="AQ296" s="147" t="s">
        <v>326</v>
      </c>
      <c r="AR296" s="148" t="s">
        <v>327</v>
      </c>
      <c r="AS296" s="147" t="s">
        <v>273</v>
      </c>
      <c r="AT296" s="149">
        <v>0</v>
      </c>
      <c r="AU296" s="149">
        <v>0</v>
      </c>
      <c r="AV296" s="149">
        <v>89312.18</v>
      </c>
      <c r="AW296" s="149">
        <v>0</v>
      </c>
      <c r="AX296" s="149">
        <v>0</v>
      </c>
      <c r="AY296" s="149">
        <v>0</v>
      </c>
      <c r="AZ296" s="141" t="s">
        <v>134</v>
      </c>
    </row>
    <row r="297" spans="1:52" s="152" customFormat="1" ht="409.5" hidden="1">
      <c r="A297" s="141">
        <v>606</v>
      </c>
      <c r="B297" s="45" t="s">
        <v>254</v>
      </c>
      <c r="C297" s="142">
        <v>401000022</v>
      </c>
      <c r="D297" s="154" t="s">
        <v>328</v>
      </c>
      <c r="E297" s="144" t="s">
        <v>256</v>
      </c>
      <c r="F297" s="145"/>
      <c r="G297" s="145"/>
      <c r="H297" s="146">
        <v>1</v>
      </c>
      <c r="I297" s="145"/>
      <c r="J297" s="146">
        <v>9</v>
      </c>
      <c r="K297" s="146">
        <v>1</v>
      </c>
      <c r="L297" s="146" t="s">
        <v>257</v>
      </c>
      <c r="M297" s="146"/>
      <c r="N297" s="146"/>
      <c r="O297" s="146"/>
      <c r="P297" s="52" t="s">
        <v>258</v>
      </c>
      <c r="Q297" s="52" t="s">
        <v>259</v>
      </c>
      <c r="R297" s="146"/>
      <c r="S297" s="146"/>
      <c r="T297" s="146"/>
      <c r="U297" s="146"/>
      <c r="V297" s="146">
        <v>11</v>
      </c>
      <c r="W297" s="146">
        <v>1</v>
      </c>
      <c r="X297" s="146"/>
      <c r="Y297" s="146"/>
      <c r="Z297" s="146"/>
      <c r="AA297" s="146"/>
      <c r="AB297" s="52" t="s">
        <v>258</v>
      </c>
      <c r="AC297" s="52" t="s">
        <v>260</v>
      </c>
      <c r="AD297" s="52"/>
      <c r="AE297" s="52"/>
      <c r="AF297" s="52"/>
      <c r="AG297" s="52"/>
      <c r="AH297" s="52"/>
      <c r="AI297" s="52"/>
      <c r="AJ297" s="52"/>
      <c r="AK297" s="52"/>
      <c r="AL297" s="52"/>
      <c r="AM297" s="52" t="s">
        <v>261</v>
      </c>
      <c r="AN297" s="52" t="s">
        <v>262</v>
      </c>
      <c r="AO297" s="147" t="s">
        <v>263</v>
      </c>
      <c r="AP297" s="147" t="s">
        <v>329</v>
      </c>
      <c r="AQ297" s="147" t="s">
        <v>330</v>
      </c>
      <c r="AR297" s="148" t="s">
        <v>265</v>
      </c>
      <c r="AS297" s="147" t="s">
        <v>331</v>
      </c>
      <c r="AT297" s="149">
        <v>633448165.22000003</v>
      </c>
      <c r="AU297" s="149">
        <v>633448165.22000003</v>
      </c>
      <c r="AV297" s="149">
        <v>673991990.00999999</v>
      </c>
      <c r="AW297" s="149">
        <v>571990105.52999997</v>
      </c>
      <c r="AX297" s="149">
        <v>573990105.52999997</v>
      </c>
      <c r="AY297" s="149">
        <v>576915122.88</v>
      </c>
      <c r="AZ297" s="141" t="s">
        <v>134</v>
      </c>
    </row>
    <row r="298" spans="1:52" s="152" customFormat="1" ht="409.5" hidden="1">
      <c r="A298" s="141">
        <v>606</v>
      </c>
      <c r="B298" s="45" t="s">
        <v>254</v>
      </c>
      <c r="C298" s="142">
        <v>401000022</v>
      </c>
      <c r="D298" s="154" t="s">
        <v>328</v>
      </c>
      <c r="E298" s="144" t="s">
        <v>256</v>
      </c>
      <c r="F298" s="145"/>
      <c r="G298" s="145"/>
      <c r="H298" s="146">
        <v>1</v>
      </c>
      <c r="I298" s="145"/>
      <c r="J298" s="146">
        <v>9</v>
      </c>
      <c r="K298" s="146">
        <v>1</v>
      </c>
      <c r="L298" s="146" t="s">
        <v>257</v>
      </c>
      <c r="M298" s="146"/>
      <c r="N298" s="146"/>
      <c r="O298" s="146"/>
      <c r="P298" s="52" t="s">
        <v>258</v>
      </c>
      <c r="Q298" s="52" t="s">
        <v>259</v>
      </c>
      <c r="R298" s="146"/>
      <c r="S298" s="146"/>
      <c r="T298" s="146"/>
      <c r="U298" s="146"/>
      <c r="V298" s="146">
        <v>11</v>
      </c>
      <c r="W298" s="146">
        <v>1</v>
      </c>
      <c r="X298" s="146"/>
      <c r="Y298" s="146"/>
      <c r="Z298" s="146"/>
      <c r="AA298" s="146"/>
      <c r="AB298" s="52" t="s">
        <v>258</v>
      </c>
      <c r="AC298" s="52" t="s">
        <v>260</v>
      </c>
      <c r="AD298" s="52"/>
      <c r="AE298" s="52"/>
      <c r="AF298" s="52"/>
      <c r="AG298" s="52"/>
      <c r="AH298" s="52"/>
      <c r="AI298" s="52"/>
      <c r="AJ298" s="52"/>
      <c r="AK298" s="52"/>
      <c r="AL298" s="52"/>
      <c r="AM298" s="52" t="s">
        <v>261</v>
      </c>
      <c r="AN298" s="52" t="s">
        <v>262</v>
      </c>
      <c r="AO298" s="147" t="s">
        <v>263</v>
      </c>
      <c r="AP298" s="147" t="s">
        <v>329</v>
      </c>
      <c r="AQ298" s="147" t="s">
        <v>330</v>
      </c>
      <c r="AR298" s="148" t="s">
        <v>265</v>
      </c>
      <c r="AS298" s="147" t="s">
        <v>331</v>
      </c>
      <c r="AT298" s="149">
        <v>4190521.59</v>
      </c>
      <c r="AU298" s="149">
        <v>4190521.59</v>
      </c>
      <c r="AV298" s="149">
        <v>0</v>
      </c>
      <c r="AW298" s="149">
        <v>0</v>
      </c>
      <c r="AX298" s="149">
        <v>0</v>
      </c>
      <c r="AY298" s="149">
        <v>0</v>
      </c>
      <c r="AZ298" s="141" t="s">
        <v>152</v>
      </c>
    </row>
    <row r="299" spans="1:52" s="152" customFormat="1" ht="409.5" hidden="1">
      <c r="A299" s="141">
        <v>606</v>
      </c>
      <c r="B299" s="45" t="s">
        <v>254</v>
      </c>
      <c r="C299" s="142">
        <v>401000022</v>
      </c>
      <c r="D299" s="154" t="s">
        <v>328</v>
      </c>
      <c r="E299" s="144" t="s">
        <v>256</v>
      </c>
      <c r="F299" s="145"/>
      <c r="G299" s="145"/>
      <c r="H299" s="146">
        <v>1</v>
      </c>
      <c r="I299" s="145"/>
      <c r="J299" s="146">
        <v>9</v>
      </c>
      <c r="K299" s="146">
        <v>1</v>
      </c>
      <c r="L299" s="146" t="s">
        <v>257</v>
      </c>
      <c r="M299" s="146"/>
      <c r="N299" s="146"/>
      <c r="O299" s="146"/>
      <c r="P299" s="52" t="s">
        <v>258</v>
      </c>
      <c r="Q299" s="52" t="s">
        <v>259</v>
      </c>
      <c r="R299" s="146"/>
      <c r="S299" s="146"/>
      <c r="T299" s="146"/>
      <c r="U299" s="146"/>
      <c r="V299" s="146">
        <v>11</v>
      </c>
      <c r="W299" s="146">
        <v>1</v>
      </c>
      <c r="X299" s="146"/>
      <c r="Y299" s="146"/>
      <c r="Z299" s="146"/>
      <c r="AA299" s="146"/>
      <c r="AB299" s="52" t="s">
        <v>258</v>
      </c>
      <c r="AC299" s="52" t="s">
        <v>260</v>
      </c>
      <c r="AD299" s="52"/>
      <c r="AE299" s="52"/>
      <c r="AF299" s="52"/>
      <c r="AG299" s="52"/>
      <c r="AH299" s="52"/>
      <c r="AI299" s="52"/>
      <c r="AJ299" s="52"/>
      <c r="AK299" s="52"/>
      <c r="AL299" s="52"/>
      <c r="AM299" s="52" t="s">
        <v>266</v>
      </c>
      <c r="AN299" s="52" t="s">
        <v>262</v>
      </c>
      <c r="AO299" s="147" t="s">
        <v>263</v>
      </c>
      <c r="AP299" s="147" t="s">
        <v>329</v>
      </c>
      <c r="AQ299" s="147" t="s">
        <v>330</v>
      </c>
      <c r="AR299" s="148" t="s">
        <v>265</v>
      </c>
      <c r="AS299" s="147" t="s">
        <v>267</v>
      </c>
      <c r="AT299" s="149">
        <v>4232960</v>
      </c>
      <c r="AU299" s="149">
        <v>4232960</v>
      </c>
      <c r="AV299" s="149">
        <v>3922622.12</v>
      </c>
      <c r="AW299" s="149">
        <v>65322039.830000006</v>
      </c>
      <c r="AX299" s="149">
        <v>65322039.830000006</v>
      </c>
      <c r="AY299" s="149">
        <v>65322039.830000006</v>
      </c>
      <c r="AZ299" s="141" t="s">
        <v>134</v>
      </c>
    </row>
    <row r="300" spans="1:52" s="152" customFormat="1" ht="409.5" hidden="1">
      <c r="A300" s="141">
        <v>606</v>
      </c>
      <c r="B300" s="45" t="s">
        <v>254</v>
      </c>
      <c r="C300" s="142">
        <v>401000022</v>
      </c>
      <c r="D300" s="154" t="s">
        <v>328</v>
      </c>
      <c r="E300" s="144" t="s">
        <v>256</v>
      </c>
      <c r="F300" s="145"/>
      <c r="G300" s="145"/>
      <c r="H300" s="146">
        <v>1</v>
      </c>
      <c r="I300" s="145"/>
      <c r="J300" s="146">
        <v>9</v>
      </c>
      <c r="K300" s="146">
        <v>1</v>
      </c>
      <c r="L300" s="146" t="s">
        <v>257</v>
      </c>
      <c r="M300" s="146"/>
      <c r="N300" s="146"/>
      <c r="O300" s="146"/>
      <c r="P300" s="52" t="s">
        <v>258</v>
      </c>
      <c r="Q300" s="52" t="s">
        <v>259</v>
      </c>
      <c r="R300" s="146"/>
      <c r="S300" s="146"/>
      <c r="T300" s="146"/>
      <c r="U300" s="146"/>
      <c r="V300" s="146">
        <v>11</v>
      </c>
      <c r="W300" s="146">
        <v>1</v>
      </c>
      <c r="X300" s="146"/>
      <c r="Y300" s="146"/>
      <c r="Z300" s="146"/>
      <c r="AA300" s="146"/>
      <c r="AB300" s="52" t="s">
        <v>258</v>
      </c>
      <c r="AC300" s="52" t="s">
        <v>332</v>
      </c>
      <c r="AD300" s="52"/>
      <c r="AE300" s="52"/>
      <c r="AF300" s="52"/>
      <c r="AG300" s="52"/>
      <c r="AH300" s="52"/>
      <c r="AI300" s="52"/>
      <c r="AJ300" s="52" t="s">
        <v>333</v>
      </c>
      <c r="AK300" s="52"/>
      <c r="AL300" s="52"/>
      <c r="AM300" s="52" t="s">
        <v>334</v>
      </c>
      <c r="AN300" s="52" t="s">
        <v>335</v>
      </c>
      <c r="AO300" s="147" t="s">
        <v>263</v>
      </c>
      <c r="AP300" s="147" t="s">
        <v>329</v>
      </c>
      <c r="AQ300" s="147" t="s">
        <v>330</v>
      </c>
      <c r="AR300" s="148" t="s">
        <v>265</v>
      </c>
      <c r="AS300" s="147" t="s">
        <v>267</v>
      </c>
      <c r="AT300" s="149">
        <v>0</v>
      </c>
      <c r="AU300" s="149">
        <v>0</v>
      </c>
      <c r="AV300" s="149">
        <v>4873950</v>
      </c>
      <c r="AW300" s="149">
        <v>0</v>
      </c>
      <c r="AX300" s="149">
        <v>0</v>
      </c>
      <c r="AY300" s="149">
        <v>0</v>
      </c>
      <c r="AZ300" s="141" t="s">
        <v>272</v>
      </c>
    </row>
    <row r="301" spans="1:52" s="152" customFormat="1" ht="409.5" hidden="1">
      <c r="A301" s="141">
        <v>606</v>
      </c>
      <c r="B301" s="45" t="s">
        <v>254</v>
      </c>
      <c r="C301" s="142">
        <v>401000022</v>
      </c>
      <c r="D301" s="154" t="s">
        <v>328</v>
      </c>
      <c r="E301" s="144" t="s">
        <v>256</v>
      </c>
      <c r="F301" s="145"/>
      <c r="G301" s="145"/>
      <c r="H301" s="146">
        <v>1</v>
      </c>
      <c r="I301" s="145"/>
      <c r="J301" s="146">
        <v>9</v>
      </c>
      <c r="K301" s="146">
        <v>1</v>
      </c>
      <c r="L301" s="146" t="s">
        <v>257</v>
      </c>
      <c r="M301" s="146"/>
      <c r="N301" s="146"/>
      <c r="O301" s="146"/>
      <c r="P301" s="52" t="s">
        <v>258</v>
      </c>
      <c r="Q301" s="52" t="s">
        <v>259</v>
      </c>
      <c r="R301" s="146"/>
      <c r="S301" s="146"/>
      <c r="T301" s="146"/>
      <c r="U301" s="146"/>
      <c r="V301" s="146">
        <v>11</v>
      </c>
      <c r="W301" s="146">
        <v>1</v>
      </c>
      <c r="X301" s="146"/>
      <c r="Y301" s="146"/>
      <c r="Z301" s="146"/>
      <c r="AA301" s="146"/>
      <c r="AB301" s="52" t="s">
        <v>258</v>
      </c>
      <c r="AC301" s="52" t="s">
        <v>260</v>
      </c>
      <c r="AD301" s="52"/>
      <c r="AE301" s="52"/>
      <c r="AF301" s="52"/>
      <c r="AG301" s="52"/>
      <c r="AH301" s="52"/>
      <c r="AI301" s="52"/>
      <c r="AJ301" s="52"/>
      <c r="AK301" s="52"/>
      <c r="AL301" s="52"/>
      <c r="AM301" s="52" t="s">
        <v>266</v>
      </c>
      <c r="AN301" s="52" t="s">
        <v>262</v>
      </c>
      <c r="AO301" s="147" t="s">
        <v>263</v>
      </c>
      <c r="AP301" s="147" t="s">
        <v>329</v>
      </c>
      <c r="AQ301" s="147" t="s">
        <v>336</v>
      </c>
      <c r="AR301" s="148" t="s">
        <v>265</v>
      </c>
      <c r="AS301" s="147" t="s">
        <v>267</v>
      </c>
      <c r="AT301" s="149">
        <v>0</v>
      </c>
      <c r="AU301" s="149">
        <v>0</v>
      </c>
      <c r="AV301" s="149">
        <v>331844</v>
      </c>
      <c r="AW301" s="149">
        <v>0</v>
      </c>
      <c r="AX301" s="149">
        <v>0</v>
      </c>
      <c r="AY301" s="149">
        <v>0</v>
      </c>
      <c r="AZ301" s="141" t="s">
        <v>228</v>
      </c>
    </row>
    <row r="302" spans="1:52" s="152" customFormat="1" ht="409.5" hidden="1">
      <c r="A302" s="141">
        <v>606</v>
      </c>
      <c r="B302" s="45" t="s">
        <v>254</v>
      </c>
      <c r="C302" s="142">
        <v>401000022</v>
      </c>
      <c r="D302" s="154" t="s">
        <v>328</v>
      </c>
      <c r="E302" s="144" t="s">
        <v>256</v>
      </c>
      <c r="F302" s="145"/>
      <c r="G302" s="145"/>
      <c r="H302" s="146">
        <v>1</v>
      </c>
      <c r="I302" s="145"/>
      <c r="J302" s="146">
        <v>9</v>
      </c>
      <c r="K302" s="146">
        <v>1</v>
      </c>
      <c r="L302" s="146" t="s">
        <v>257</v>
      </c>
      <c r="M302" s="146"/>
      <c r="N302" s="146"/>
      <c r="O302" s="146"/>
      <c r="P302" s="52" t="s">
        <v>258</v>
      </c>
      <c r="Q302" s="52" t="s">
        <v>259</v>
      </c>
      <c r="R302" s="146"/>
      <c r="S302" s="146"/>
      <c r="T302" s="146"/>
      <c r="U302" s="146"/>
      <c r="V302" s="146">
        <v>11</v>
      </c>
      <c r="W302" s="146">
        <v>1</v>
      </c>
      <c r="X302" s="146"/>
      <c r="Y302" s="146"/>
      <c r="Z302" s="146"/>
      <c r="AA302" s="146"/>
      <c r="AB302" s="52" t="s">
        <v>258</v>
      </c>
      <c r="AC302" s="52" t="s">
        <v>260</v>
      </c>
      <c r="AD302" s="52"/>
      <c r="AE302" s="52"/>
      <c r="AF302" s="52"/>
      <c r="AG302" s="52"/>
      <c r="AH302" s="52"/>
      <c r="AI302" s="52"/>
      <c r="AJ302" s="52"/>
      <c r="AK302" s="52"/>
      <c r="AL302" s="52"/>
      <c r="AM302" s="52" t="s">
        <v>261</v>
      </c>
      <c r="AN302" s="52" t="s">
        <v>262</v>
      </c>
      <c r="AO302" s="147" t="s">
        <v>263</v>
      </c>
      <c r="AP302" s="147" t="s">
        <v>329</v>
      </c>
      <c r="AQ302" s="147" t="s">
        <v>330</v>
      </c>
      <c r="AR302" s="148" t="s">
        <v>265</v>
      </c>
      <c r="AS302" s="147" t="s">
        <v>337</v>
      </c>
      <c r="AT302" s="149">
        <v>46598387.740000002</v>
      </c>
      <c r="AU302" s="149">
        <v>46598387.740000002</v>
      </c>
      <c r="AV302" s="149">
        <v>46177244.789999999</v>
      </c>
      <c r="AW302" s="149">
        <v>39016039.869999997</v>
      </c>
      <c r="AX302" s="149">
        <v>39016039.869999997</v>
      </c>
      <c r="AY302" s="149">
        <v>39234122.519999996</v>
      </c>
      <c r="AZ302" s="141" t="s">
        <v>134</v>
      </c>
    </row>
    <row r="303" spans="1:52" s="152" customFormat="1" ht="409.5" hidden="1">
      <c r="A303" s="141">
        <v>606</v>
      </c>
      <c r="B303" s="45" t="s">
        <v>254</v>
      </c>
      <c r="C303" s="142">
        <v>401000022</v>
      </c>
      <c r="D303" s="154" t="s">
        <v>328</v>
      </c>
      <c r="E303" s="144" t="s">
        <v>256</v>
      </c>
      <c r="F303" s="145"/>
      <c r="G303" s="145"/>
      <c r="H303" s="146">
        <v>1</v>
      </c>
      <c r="I303" s="145"/>
      <c r="J303" s="146">
        <v>9</v>
      </c>
      <c r="K303" s="146">
        <v>1</v>
      </c>
      <c r="L303" s="146" t="s">
        <v>257</v>
      </c>
      <c r="M303" s="146"/>
      <c r="N303" s="146"/>
      <c r="O303" s="146"/>
      <c r="P303" s="52" t="s">
        <v>258</v>
      </c>
      <c r="Q303" s="52" t="s">
        <v>259</v>
      </c>
      <c r="R303" s="146"/>
      <c r="S303" s="146"/>
      <c r="T303" s="146"/>
      <c r="U303" s="146"/>
      <c r="V303" s="146">
        <v>11</v>
      </c>
      <c r="W303" s="146">
        <v>1</v>
      </c>
      <c r="X303" s="146"/>
      <c r="Y303" s="146"/>
      <c r="Z303" s="146"/>
      <c r="AA303" s="146"/>
      <c r="AB303" s="52" t="s">
        <v>258</v>
      </c>
      <c r="AC303" s="52" t="s">
        <v>260</v>
      </c>
      <c r="AD303" s="52"/>
      <c r="AE303" s="52"/>
      <c r="AF303" s="52"/>
      <c r="AG303" s="52"/>
      <c r="AH303" s="52"/>
      <c r="AI303" s="52"/>
      <c r="AJ303" s="52"/>
      <c r="AK303" s="52"/>
      <c r="AL303" s="52"/>
      <c r="AM303" s="52" t="s">
        <v>261</v>
      </c>
      <c r="AN303" s="52" t="s">
        <v>262</v>
      </c>
      <c r="AO303" s="147" t="s">
        <v>263</v>
      </c>
      <c r="AP303" s="147" t="s">
        <v>329</v>
      </c>
      <c r="AQ303" s="147" t="s">
        <v>330</v>
      </c>
      <c r="AR303" s="148" t="s">
        <v>265</v>
      </c>
      <c r="AS303" s="147" t="s">
        <v>337</v>
      </c>
      <c r="AT303" s="149">
        <v>332607.03999999998</v>
      </c>
      <c r="AU303" s="149">
        <v>332607.03999999998</v>
      </c>
      <c r="AV303" s="149">
        <v>0</v>
      </c>
      <c r="AW303" s="149">
        <v>0</v>
      </c>
      <c r="AX303" s="149">
        <v>0</v>
      </c>
      <c r="AY303" s="149">
        <v>0</v>
      </c>
      <c r="AZ303" s="141" t="s">
        <v>152</v>
      </c>
    </row>
    <row r="304" spans="1:52" s="152" customFormat="1" ht="409.5" hidden="1">
      <c r="A304" s="141">
        <v>606</v>
      </c>
      <c r="B304" s="45" t="s">
        <v>254</v>
      </c>
      <c r="C304" s="142">
        <v>401000022</v>
      </c>
      <c r="D304" s="154" t="s">
        <v>328</v>
      </c>
      <c r="E304" s="144" t="s">
        <v>256</v>
      </c>
      <c r="F304" s="145"/>
      <c r="G304" s="145"/>
      <c r="H304" s="146">
        <v>1</v>
      </c>
      <c r="I304" s="145"/>
      <c r="J304" s="146">
        <v>9</v>
      </c>
      <c r="K304" s="146">
        <v>1</v>
      </c>
      <c r="L304" s="146" t="s">
        <v>257</v>
      </c>
      <c r="M304" s="146"/>
      <c r="N304" s="146"/>
      <c r="O304" s="146"/>
      <c r="P304" s="52" t="s">
        <v>258</v>
      </c>
      <c r="Q304" s="52" t="s">
        <v>259</v>
      </c>
      <c r="R304" s="146"/>
      <c r="S304" s="146"/>
      <c r="T304" s="146"/>
      <c r="U304" s="146"/>
      <c r="V304" s="146">
        <v>11</v>
      </c>
      <c r="W304" s="146">
        <v>1</v>
      </c>
      <c r="X304" s="146"/>
      <c r="Y304" s="146"/>
      <c r="Z304" s="146"/>
      <c r="AA304" s="146"/>
      <c r="AB304" s="52" t="s">
        <v>258</v>
      </c>
      <c r="AC304" s="52" t="s">
        <v>260</v>
      </c>
      <c r="AD304" s="52"/>
      <c r="AE304" s="52"/>
      <c r="AF304" s="52"/>
      <c r="AG304" s="52"/>
      <c r="AH304" s="52"/>
      <c r="AI304" s="52"/>
      <c r="AJ304" s="52"/>
      <c r="AK304" s="52"/>
      <c r="AL304" s="52"/>
      <c r="AM304" s="52" t="s">
        <v>266</v>
      </c>
      <c r="AN304" s="52" t="s">
        <v>262</v>
      </c>
      <c r="AO304" s="147" t="s">
        <v>263</v>
      </c>
      <c r="AP304" s="147" t="s">
        <v>329</v>
      </c>
      <c r="AQ304" s="147" t="s">
        <v>330</v>
      </c>
      <c r="AR304" s="148" t="s">
        <v>265</v>
      </c>
      <c r="AS304" s="147" t="s">
        <v>273</v>
      </c>
      <c r="AT304" s="149">
        <v>2185120</v>
      </c>
      <c r="AU304" s="149">
        <v>2185120</v>
      </c>
      <c r="AV304" s="149">
        <v>2260220</v>
      </c>
      <c r="AW304" s="149">
        <v>7531420.2000000002</v>
      </c>
      <c r="AX304" s="149">
        <v>7531420.2000000002</v>
      </c>
      <c r="AY304" s="149">
        <v>7531420.2000000002</v>
      </c>
      <c r="AZ304" s="141" t="s">
        <v>134</v>
      </c>
    </row>
    <row r="305" spans="1:52" s="152" customFormat="1" ht="409.5" hidden="1">
      <c r="A305" s="141">
        <v>606</v>
      </c>
      <c r="B305" s="45" t="s">
        <v>254</v>
      </c>
      <c r="C305" s="142">
        <v>401000022</v>
      </c>
      <c r="D305" s="154" t="s">
        <v>328</v>
      </c>
      <c r="E305" s="144" t="s">
        <v>256</v>
      </c>
      <c r="F305" s="145"/>
      <c r="G305" s="145"/>
      <c r="H305" s="146">
        <v>1</v>
      </c>
      <c r="I305" s="145"/>
      <c r="J305" s="146">
        <v>9</v>
      </c>
      <c r="K305" s="146">
        <v>1</v>
      </c>
      <c r="L305" s="146" t="s">
        <v>257</v>
      </c>
      <c r="M305" s="146"/>
      <c r="N305" s="146"/>
      <c r="O305" s="146"/>
      <c r="P305" s="52" t="s">
        <v>258</v>
      </c>
      <c r="Q305" s="52" t="s">
        <v>259</v>
      </c>
      <c r="R305" s="146"/>
      <c r="S305" s="146"/>
      <c r="T305" s="146"/>
      <c r="U305" s="146"/>
      <c r="V305" s="146">
        <v>11</v>
      </c>
      <c r="W305" s="146">
        <v>1</v>
      </c>
      <c r="X305" s="146"/>
      <c r="Y305" s="146"/>
      <c r="Z305" s="146"/>
      <c r="AA305" s="146"/>
      <c r="AB305" s="52" t="s">
        <v>258</v>
      </c>
      <c r="AC305" s="52" t="s">
        <v>338</v>
      </c>
      <c r="AD305" s="52"/>
      <c r="AE305" s="52"/>
      <c r="AF305" s="52"/>
      <c r="AG305" s="52"/>
      <c r="AH305" s="52"/>
      <c r="AI305" s="52"/>
      <c r="AJ305" s="52" t="s">
        <v>339</v>
      </c>
      <c r="AK305" s="52"/>
      <c r="AL305" s="52"/>
      <c r="AM305" s="52" t="s">
        <v>340</v>
      </c>
      <c r="AN305" s="52" t="s">
        <v>341</v>
      </c>
      <c r="AO305" s="147" t="s">
        <v>263</v>
      </c>
      <c r="AP305" s="147" t="s">
        <v>329</v>
      </c>
      <c r="AQ305" s="147" t="s">
        <v>330</v>
      </c>
      <c r="AR305" s="148" t="s">
        <v>265</v>
      </c>
      <c r="AS305" s="147" t="s">
        <v>273</v>
      </c>
      <c r="AT305" s="149">
        <v>0</v>
      </c>
      <c r="AU305" s="149">
        <v>0</v>
      </c>
      <c r="AV305" s="149">
        <v>510627</v>
      </c>
      <c r="AW305" s="149">
        <v>0</v>
      </c>
      <c r="AX305" s="149">
        <v>0</v>
      </c>
      <c r="AY305" s="149">
        <v>0</v>
      </c>
      <c r="AZ305" s="141" t="s">
        <v>272</v>
      </c>
    </row>
    <row r="306" spans="1:52" s="152" customFormat="1" ht="409.5" hidden="1">
      <c r="A306" s="141">
        <v>606</v>
      </c>
      <c r="B306" s="45" t="s">
        <v>254</v>
      </c>
      <c r="C306" s="142">
        <v>401000022</v>
      </c>
      <c r="D306" s="154" t="s">
        <v>328</v>
      </c>
      <c r="E306" s="144" t="s">
        <v>185</v>
      </c>
      <c r="F306" s="145"/>
      <c r="G306" s="145"/>
      <c r="H306" s="146">
        <v>3</v>
      </c>
      <c r="I306" s="145"/>
      <c r="J306" s="146">
        <v>17</v>
      </c>
      <c r="K306" s="146">
        <v>1</v>
      </c>
      <c r="L306" s="146">
        <v>9</v>
      </c>
      <c r="M306" s="146"/>
      <c r="N306" s="146"/>
      <c r="O306" s="146"/>
      <c r="P306" s="52" t="s">
        <v>186</v>
      </c>
      <c r="Q306" s="52" t="s">
        <v>342</v>
      </c>
      <c r="R306" s="146"/>
      <c r="S306" s="146"/>
      <c r="T306" s="146">
        <v>3</v>
      </c>
      <c r="U306" s="146"/>
      <c r="V306" s="146">
        <v>12</v>
      </c>
      <c r="W306" s="146" t="s">
        <v>73</v>
      </c>
      <c r="X306" s="146" t="s">
        <v>343</v>
      </c>
      <c r="Y306" s="146"/>
      <c r="Z306" s="146"/>
      <c r="AA306" s="146"/>
      <c r="AB306" s="52" t="s">
        <v>187</v>
      </c>
      <c r="AC306" s="52" t="s">
        <v>344</v>
      </c>
      <c r="AD306" s="52"/>
      <c r="AE306" s="52"/>
      <c r="AF306" s="52"/>
      <c r="AG306" s="52"/>
      <c r="AH306" s="52"/>
      <c r="AI306" s="52"/>
      <c r="AJ306" s="52"/>
      <c r="AK306" s="52"/>
      <c r="AL306" s="52"/>
      <c r="AM306" s="52" t="s">
        <v>345</v>
      </c>
      <c r="AN306" s="52" t="s">
        <v>346</v>
      </c>
      <c r="AO306" s="147" t="s">
        <v>263</v>
      </c>
      <c r="AP306" s="147" t="s">
        <v>329</v>
      </c>
      <c r="AQ306" s="147" t="s">
        <v>330</v>
      </c>
      <c r="AR306" s="148" t="s">
        <v>265</v>
      </c>
      <c r="AS306" s="147" t="s">
        <v>347</v>
      </c>
      <c r="AT306" s="149">
        <v>3076980</v>
      </c>
      <c r="AU306" s="149">
        <v>3076980</v>
      </c>
      <c r="AV306" s="149">
        <v>3076980</v>
      </c>
      <c r="AW306" s="149">
        <v>3076980</v>
      </c>
      <c r="AX306" s="149">
        <v>3076980</v>
      </c>
      <c r="AY306" s="149">
        <v>3076980</v>
      </c>
      <c r="AZ306" s="141" t="s">
        <v>134</v>
      </c>
    </row>
    <row r="307" spans="1:52" s="152" customFormat="1" ht="409.5" hidden="1">
      <c r="A307" s="141">
        <v>606</v>
      </c>
      <c r="B307" s="45" t="s">
        <v>254</v>
      </c>
      <c r="C307" s="142">
        <v>401000022</v>
      </c>
      <c r="D307" s="154" t="s">
        <v>328</v>
      </c>
      <c r="E307" s="144" t="s">
        <v>256</v>
      </c>
      <c r="F307" s="145"/>
      <c r="G307" s="145"/>
      <c r="H307" s="146">
        <v>1</v>
      </c>
      <c r="I307" s="145"/>
      <c r="J307" s="146">
        <v>9</v>
      </c>
      <c r="K307" s="146">
        <v>1</v>
      </c>
      <c r="L307" s="146" t="s">
        <v>284</v>
      </c>
      <c r="M307" s="146"/>
      <c r="N307" s="146"/>
      <c r="O307" s="146"/>
      <c r="P307" s="52" t="s">
        <v>258</v>
      </c>
      <c r="Q307" s="52" t="s">
        <v>348</v>
      </c>
      <c r="R307" s="146"/>
      <c r="S307" s="146"/>
      <c r="T307" s="146"/>
      <c r="U307" s="146"/>
      <c r="V307" s="146" t="s">
        <v>310</v>
      </c>
      <c r="W307" s="146" t="s">
        <v>88</v>
      </c>
      <c r="X307" s="146" t="s">
        <v>283</v>
      </c>
      <c r="Y307" s="146"/>
      <c r="Z307" s="146"/>
      <c r="AA307" s="146"/>
      <c r="AB307" s="52" t="s">
        <v>349</v>
      </c>
      <c r="AC307" s="52" t="s">
        <v>260</v>
      </c>
      <c r="AD307" s="52"/>
      <c r="AE307" s="52"/>
      <c r="AF307" s="52"/>
      <c r="AG307" s="52"/>
      <c r="AH307" s="52"/>
      <c r="AI307" s="52"/>
      <c r="AJ307" s="52"/>
      <c r="AK307" s="52"/>
      <c r="AL307" s="52"/>
      <c r="AM307" s="52" t="s">
        <v>350</v>
      </c>
      <c r="AN307" s="52" t="s">
        <v>262</v>
      </c>
      <c r="AO307" s="147" t="s">
        <v>263</v>
      </c>
      <c r="AP307" s="147" t="s">
        <v>329</v>
      </c>
      <c r="AQ307" s="147" t="s">
        <v>351</v>
      </c>
      <c r="AR307" s="148" t="s">
        <v>352</v>
      </c>
      <c r="AS307" s="147" t="s">
        <v>267</v>
      </c>
      <c r="AT307" s="149">
        <v>0</v>
      </c>
      <c r="AU307" s="149">
        <v>0</v>
      </c>
      <c r="AV307" s="149">
        <v>43929480</v>
      </c>
      <c r="AW307" s="149">
        <v>131788440</v>
      </c>
      <c r="AX307" s="149">
        <v>131788440</v>
      </c>
      <c r="AY307" s="149">
        <v>131788440</v>
      </c>
      <c r="AZ307" s="141" t="s">
        <v>152</v>
      </c>
    </row>
    <row r="308" spans="1:52" s="152" customFormat="1" ht="409.5" hidden="1">
      <c r="A308" s="141">
        <v>606</v>
      </c>
      <c r="B308" s="45" t="s">
        <v>254</v>
      </c>
      <c r="C308" s="142">
        <v>401000022</v>
      </c>
      <c r="D308" s="154" t="s">
        <v>328</v>
      </c>
      <c r="E308" s="144" t="s">
        <v>256</v>
      </c>
      <c r="F308" s="145"/>
      <c r="G308" s="145"/>
      <c r="H308" s="146">
        <v>1</v>
      </c>
      <c r="I308" s="145"/>
      <c r="J308" s="146">
        <v>9</v>
      </c>
      <c r="K308" s="146">
        <v>1</v>
      </c>
      <c r="L308" s="146" t="s">
        <v>284</v>
      </c>
      <c r="M308" s="146"/>
      <c r="N308" s="146"/>
      <c r="O308" s="146"/>
      <c r="P308" s="52" t="s">
        <v>258</v>
      </c>
      <c r="Q308" s="52" t="s">
        <v>348</v>
      </c>
      <c r="R308" s="146"/>
      <c r="S308" s="146"/>
      <c r="T308" s="146"/>
      <c r="U308" s="146"/>
      <c r="V308" s="146" t="s">
        <v>310</v>
      </c>
      <c r="W308" s="146" t="s">
        <v>88</v>
      </c>
      <c r="X308" s="146" t="s">
        <v>283</v>
      </c>
      <c r="Y308" s="146"/>
      <c r="Z308" s="146"/>
      <c r="AA308" s="146"/>
      <c r="AB308" s="52" t="s">
        <v>349</v>
      </c>
      <c r="AC308" s="52" t="s">
        <v>260</v>
      </c>
      <c r="AD308" s="52"/>
      <c r="AE308" s="52"/>
      <c r="AF308" s="52"/>
      <c r="AG308" s="52"/>
      <c r="AH308" s="52"/>
      <c r="AI308" s="52"/>
      <c r="AJ308" s="52"/>
      <c r="AK308" s="52"/>
      <c r="AL308" s="52"/>
      <c r="AM308" s="52" t="s">
        <v>350</v>
      </c>
      <c r="AN308" s="52" t="s">
        <v>262</v>
      </c>
      <c r="AO308" s="147" t="s">
        <v>263</v>
      </c>
      <c r="AP308" s="147" t="s">
        <v>329</v>
      </c>
      <c r="AQ308" s="147" t="s">
        <v>351</v>
      </c>
      <c r="AR308" s="148" t="s">
        <v>352</v>
      </c>
      <c r="AS308" s="147" t="s">
        <v>273</v>
      </c>
      <c r="AT308" s="149">
        <v>0</v>
      </c>
      <c r="AU308" s="149">
        <v>0</v>
      </c>
      <c r="AV308" s="149">
        <v>3853920</v>
      </c>
      <c r="AW308" s="149">
        <v>11561760</v>
      </c>
      <c r="AX308" s="149">
        <v>11561760</v>
      </c>
      <c r="AY308" s="149">
        <v>11561760</v>
      </c>
      <c r="AZ308" s="141" t="s">
        <v>152</v>
      </c>
    </row>
    <row r="309" spans="1:52" s="152" customFormat="1" ht="409.5" hidden="1">
      <c r="A309" s="141">
        <v>606</v>
      </c>
      <c r="B309" s="45" t="s">
        <v>254</v>
      </c>
      <c r="C309" s="142">
        <v>401000022</v>
      </c>
      <c r="D309" s="154" t="s">
        <v>328</v>
      </c>
      <c r="E309" s="144" t="s">
        <v>256</v>
      </c>
      <c r="F309" s="145"/>
      <c r="G309" s="145"/>
      <c r="H309" s="146" t="s">
        <v>353</v>
      </c>
      <c r="I309" s="145"/>
      <c r="J309" s="146" t="s">
        <v>354</v>
      </c>
      <c r="K309" s="146" t="s">
        <v>355</v>
      </c>
      <c r="L309" s="146" t="s">
        <v>356</v>
      </c>
      <c r="M309" s="146"/>
      <c r="N309" s="146"/>
      <c r="O309" s="146"/>
      <c r="P309" s="52" t="s">
        <v>258</v>
      </c>
      <c r="Q309" s="52" t="s">
        <v>357</v>
      </c>
      <c r="R309" s="146"/>
      <c r="S309" s="146"/>
      <c r="T309" s="146"/>
      <c r="U309" s="146"/>
      <c r="V309" s="146" t="s">
        <v>358</v>
      </c>
      <c r="W309" s="146" t="s">
        <v>359</v>
      </c>
      <c r="X309" s="146" t="s">
        <v>360</v>
      </c>
      <c r="Y309" s="146"/>
      <c r="Z309" s="146"/>
      <c r="AA309" s="146" t="s">
        <v>361</v>
      </c>
      <c r="AB309" s="52" t="s">
        <v>362</v>
      </c>
      <c r="AC309" s="52" t="s">
        <v>260</v>
      </c>
      <c r="AD309" s="52"/>
      <c r="AE309" s="52"/>
      <c r="AF309" s="52"/>
      <c r="AG309" s="52"/>
      <c r="AH309" s="52"/>
      <c r="AI309" s="52"/>
      <c r="AJ309" s="52"/>
      <c r="AK309" s="52"/>
      <c r="AL309" s="52"/>
      <c r="AM309" s="52" t="s">
        <v>363</v>
      </c>
      <c r="AN309" s="52" t="s">
        <v>262</v>
      </c>
      <c r="AO309" s="147" t="s">
        <v>263</v>
      </c>
      <c r="AP309" s="147" t="s">
        <v>329</v>
      </c>
      <c r="AQ309" s="147" t="s">
        <v>364</v>
      </c>
      <c r="AR309" s="148" t="s">
        <v>365</v>
      </c>
      <c r="AS309" s="147" t="s">
        <v>267</v>
      </c>
      <c r="AT309" s="149">
        <v>0</v>
      </c>
      <c r="AU309" s="149">
        <v>0</v>
      </c>
      <c r="AV309" s="149">
        <v>5426897.96</v>
      </c>
      <c r="AW309" s="149">
        <v>11196883.869999999</v>
      </c>
      <c r="AX309" s="149">
        <v>11196883.869999999</v>
      </c>
      <c r="AY309" s="149">
        <v>11196883.869999999</v>
      </c>
      <c r="AZ309" s="141" t="s">
        <v>282</v>
      </c>
    </row>
    <row r="310" spans="1:52" s="152" customFormat="1" ht="409.5" hidden="1">
      <c r="A310" s="141">
        <v>606</v>
      </c>
      <c r="B310" s="45" t="s">
        <v>254</v>
      </c>
      <c r="C310" s="142">
        <v>401000022</v>
      </c>
      <c r="D310" s="154" t="s">
        <v>328</v>
      </c>
      <c r="E310" s="144" t="s">
        <v>256</v>
      </c>
      <c r="F310" s="145"/>
      <c r="G310" s="145"/>
      <c r="H310" s="146" t="s">
        <v>353</v>
      </c>
      <c r="I310" s="145"/>
      <c r="J310" s="146" t="s">
        <v>354</v>
      </c>
      <c r="K310" s="146" t="s">
        <v>355</v>
      </c>
      <c r="L310" s="146" t="s">
        <v>356</v>
      </c>
      <c r="M310" s="146"/>
      <c r="N310" s="146"/>
      <c r="O310" s="146"/>
      <c r="P310" s="52" t="s">
        <v>258</v>
      </c>
      <c r="Q310" s="52" t="s">
        <v>366</v>
      </c>
      <c r="R310" s="146"/>
      <c r="S310" s="146"/>
      <c r="T310" s="146"/>
      <c r="U310" s="146"/>
      <c r="V310" s="146" t="s">
        <v>358</v>
      </c>
      <c r="W310" s="146" t="s">
        <v>359</v>
      </c>
      <c r="X310" s="146" t="s">
        <v>367</v>
      </c>
      <c r="Y310" s="146"/>
      <c r="Z310" s="146"/>
      <c r="AA310" s="146" t="s">
        <v>361</v>
      </c>
      <c r="AB310" s="52" t="s">
        <v>362</v>
      </c>
      <c r="AC310" s="52" t="s">
        <v>260</v>
      </c>
      <c r="AD310" s="52"/>
      <c r="AE310" s="52"/>
      <c r="AF310" s="52"/>
      <c r="AG310" s="52"/>
      <c r="AH310" s="52"/>
      <c r="AI310" s="52"/>
      <c r="AJ310" s="52"/>
      <c r="AK310" s="52"/>
      <c r="AL310" s="52"/>
      <c r="AM310" s="52" t="s">
        <v>363</v>
      </c>
      <c r="AN310" s="52" t="s">
        <v>262</v>
      </c>
      <c r="AO310" s="147" t="s">
        <v>263</v>
      </c>
      <c r="AP310" s="147" t="s">
        <v>329</v>
      </c>
      <c r="AQ310" s="147" t="s">
        <v>364</v>
      </c>
      <c r="AR310" s="148" t="s">
        <v>365</v>
      </c>
      <c r="AS310" s="147" t="s">
        <v>267</v>
      </c>
      <c r="AT310" s="149">
        <v>0</v>
      </c>
      <c r="AU310" s="149">
        <v>0</v>
      </c>
      <c r="AV310" s="149">
        <v>98368676.760000005</v>
      </c>
      <c r="AW310" s="149">
        <v>212740784.75</v>
      </c>
      <c r="AX310" s="149">
        <v>212740784.75</v>
      </c>
      <c r="AY310" s="149">
        <v>212740784.75</v>
      </c>
      <c r="AZ310" s="141" t="s">
        <v>152</v>
      </c>
    </row>
    <row r="311" spans="1:52" s="152" customFormat="1" ht="409.5" hidden="1">
      <c r="A311" s="141">
        <v>606</v>
      </c>
      <c r="B311" s="45" t="s">
        <v>254</v>
      </c>
      <c r="C311" s="142">
        <v>401000022</v>
      </c>
      <c r="D311" s="154" t="s">
        <v>328</v>
      </c>
      <c r="E311" s="144" t="s">
        <v>256</v>
      </c>
      <c r="F311" s="145"/>
      <c r="G311" s="145"/>
      <c r="H311" s="146" t="s">
        <v>353</v>
      </c>
      <c r="I311" s="145"/>
      <c r="J311" s="146" t="s">
        <v>354</v>
      </c>
      <c r="K311" s="146" t="s">
        <v>355</v>
      </c>
      <c r="L311" s="146" t="s">
        <v>356</v>
      </c>
      <c r="M311" s="146"/>
      <c r="N311" s="146"/>
      <c r="O311" s="146"/>
      <c r="P311" s="52" t="s">
        <v>258</v>
      </c>
      <c r="Q311" s="52" t="s">
        <v>366</v>
      </c>
      <c r="R311" s="146"/>
      <c r="S311" s="146"/>
      <c r="T311" s="146"/>
      <c r="U311" s="146"/>
      <c r="V311" s="146" t="s">
        <v>358</v>
      </c>
      <c r="W311" s="146" t="s">
        <v>359</v>
      </c>
      <c r="X311" s="146" t="s">
        <v>360</v>
      </c>
      <c r="Y311" s="146"/>
      <c r="Z311" s="146"/>
      <c r="AA311" s="146" t="s">
        <v>361</v>
      </c>
      <c r="AB311" s="52" t="s">
        <v>362</v>
      </c>
      <c r="AC311" s="52" t="s">
        <v>260</v>
      </c>
      <c r="AD311" s="52"/>
      <c r="AE311" s="52"/>
      <c r="AF311" s="52"/>
      <c r="AG311" s="52"/>
      <c r="AH311" s="52"/>
      <c r="AI311" s="52"/>
      <c r="AJ311" s="52"/>
      <c r="AK311" s="52"/>
      <c r="AL311" s="52"/>
      <c r="AM311" s="52" t="s">
        <v>363</v>
      </c>
      <c r="AN311" s="52" t="s">
        <v>262</v>
      </c>
      <c r="AO311" s="147" t="s">
        <v>263</v>
      </c>
      <c r="AP311" s="147" t="s">
        <v>329</v>
      </c>
      <c r="AQ311" s="147" t="s">
        <v>364</v>
      </c>
      <c r="AR311" s="148" t="s">
        <v>365</v>
      </c>
      <c r="AS311" s="147" t="s">
        <v>273</v>
      </c>
      <c r="AT311" s="149">
        <v>0</v>
      </c>
      <c r="AU311" s="149">
        <v>0</v>
      </c>
      <c r="AV311" s="149">
        <v>422646.04</v>
      </c>
      <c r="AW311" s="149">
        <v>872020.8</v>
      </c>
      <c r="AX311" s="149">
        <v>872020.8</v>
      </c>
      <c r="AY311" s="149">
        <v>872020.8</v>
      </c>
      <c r="AZ311" s="141" t="s">
        <v>282</v>
      </c>
    </row>
    <row r="312" spans="1:52" s="152" customFormat="1" ht="409.5" hidden="1">
      <c r="A312" s="141">
        <v>606</v>
      </c>
      <c r="B312" s="45" t="s">
        <v>254</v>
      </c>
      <c r="C312" s="142">
        <v>401000022</v>
      </c>
      <c r="D312" s="154" t="s">
        <v>328</v>
      </c>
      <c r="E312" s="144" t="s">
        <v>256</v>
      </c>
      <c r="F312" s="145"/>
      <c r="G312" s="145"/>
      <c r="H312" s="146" t="s">
        <v>353</v>
      </c>
      <c r="I312" s="145"/>
      <c r="J312" s="146" t="s">
        <v>354</v>
      </c>
      <c r="K312" s="146" t="s">
        <v>355</v>
      </c>
      <c r="L312" s="146" t="s">
        <v>356</v>
      </c>
      <c r="M312" s="146"/>
      <c r="N312" s="146"/>
      <c r="O312" s="146"/>
      <c r="P312" s="52" t="s">
        <v>258</v>
      </c>
      <c r="Q312" s="52" t="s">
        <v>366</v>
      </c>
      <c r="R312" s="146"/>
      <c r="S312" s="146"/>
      <c r="T312" s="146"/>
      <c r="U312" s="146"/>
      <c r="V312" s="146" t="s">
        <v>358</v>
      </c>
      <c r="W312" s="146" t="s">
        <v>359</v>
      </c>
      <c r="X312" s="146" t="s">
        <v>367</v>
      </c>
      <c r="Y312" s="146"/>
      <c r="Z312" s="146"/>
      <c r="AA312" s="146" t="s">
        <v>361</v>
      </c>
      <c r="AB312" s="52" t="s">
        <v>362</v>
      </c>
      <c r="AC312" s="52" t="s">
        <v>260</v>
      </c>
      <c r="AD312" s="52"/>
      <c r="AE312" s="52"/>
      <c r="AF312" s="52"/>
      <c r="AG312" s="52"/>
      <c r="AH312" s="52"/>
      <c r="AI312" s="52"/>
      <c r="AJ312" s="52"/>
      <c r="AK312" s="52"/>
      <c r="AL312" s="52"/>
      <c r="AM312" s="52" t="s">
        <v>363</v>
      </c>
      <c r="AN312" s="52" t="s">
        <v>262</v>
      </c>
      <c r="AO312" s="147" t="s">
        <v>263</v>
      </c>
      <c r="AP312" s="147" t="s">
        <v>329</v>
      </c>
      <c r="AQ312" s="147" t="s">
        <v>364</v>
      </c>
      <c r="AR312" s="148" t="s">
        <v>365</v>
      </c>
      <c r="AS312" s="147" t="s">
        <v>273</v>
      </c>
      <c r="AT312" s="149">
        <v>0</v>
      </c>
      <c r="AU312" s="149">
        <v>0</v>
      </c>
      <c r="AV312" s="149">
        <v>12694665.32</v>
      </c>
      <c r="AW312" s="149">
        <v>16568395.25</v>
      </c>
      <c r="AX312" s="149">
        <v>16568395.25</v>
      </c>
      <c r="AY312" s="149">
        <v>16568395.25</v>
      </c>
      <c r="AZ312" s="141" t="s">
        <v>152</v>
      </c>
    </row>
    <row r="313" spans="1:52" s="152" customFormat="1" ht="409.5" hidden="1">
      <c r="A313" s="141">
        <v>606</v>
      </c>
      <c r="B313" s="45" t="s">
        <v>254</v>
      </c>
      <c r="C313" s="142">
        <v>401000022</v>
      </c>
      <c r="D313" s="154" t="s">
        <v>328</v>
      </c>
      <c r="E313" s="144" t="s">
        <v>256</v>
      </c>
      <c r="F313" s="145"/>
      <c r="G313" s="145"/>
      <c r="H313" s="146">
        <v>1</v>
      </c>
      <c r="I313" s="145"/>
      <c r="J313" s="146">
        <v>9</v>
      </c>
      <c r="K313" s="146">
        <v>1</v>
      </c>
      <c r="L313" s="146" t="s">
        <v>257</v>
      </c>
      <c r="M313" s="146"/>
      <c r="N313" s="146"/>
      <c r="O313" s="146"/>
      <c r="P313" s="52" t="s">
        <v>258</v>
      </c>
      <c r="Q313" s="52" t="s">
        <v>259</v>
      </c>
      <c r="R313" s="146"/>
      <c r="S313" s="146"/>
      <c r="T313" s="146"/>
      <c r="U313" s="146"/>
      <c r="V313" s="146">
        <v>11</v>
      </c>
      <c r="W313" s="146">
        <v>1</v>
      </c>
      <c r="X313" s="146"/>
      <c r="Y313" s="146"/>
      <c r="Z313" s="146"/>
      <c r="AA313" s="146"/>
      <c r="AB313" s="52" t="s">
        <v>258</v>
      </c>
      <c r="AC313" s="52" t="s">
        <v>260</v>
      </c>
      <c r="AD313" s="52"/>
      <c r="AE313" s="52"/>
      <c r="AF313" s="52"/>
      <c r="AG313" s="52"/>
      <c r="AH313" s="52"/>
      <c r="AI313" s="52"/>
      <c r="AJ313" s="52"/>
      <c r="AK313" s="52"/>
      <c r="AL313" s="52"/>
      <c r="AM313" s="52" t="s">
        <v>266</v>
      </c>
      <c r="AN313" s="52" t="s">
        <v>262</v>
      </c>
      <c r="AO313" s="147" t="s">
        <v>263</v>
      </c>
      <c r="AP313" s="147" t="s">
        <v>329</v>
      </c>
      <c r="AQ313" s="147" t="s">
        <v>275</v>
      </c>
      <c r="AR313" s="148" t="s">
        <v>265</v>
      </c>
      <c r="AS313" s="147" t="s">
        <v>267</v>
      </c>
      <c r="AT313" s="149">
        <v>23325409.98</v>
      </c>
      <c r="AU313" s="149">
        <v>22993565.98</v>
      </c>
      <c r="AV313" s="149">
        <v>29424534.050000001</v>
      </c>
      <c r="AW313" s="149">
        <v>26974260</v>
      </c>
      <c r="AX313" s="149">
        <v>0</v>
      </c>
      <c r="AY313" s="149">
        <v>0</v>
      </c>
      <c r="AZ313" s="141" t="s">
        <v>134</v>
      </c>
    </row>
    <row r="314" spans="1:52" s="152" customFormat="1" ht="409.5" hidden="1">
      <c r="A314" s="141">
        <v>606</v>
      </c>
      <c r="B314" s="45" t="s">
        <v>254</v>
      </c>
      <c r="C314" s="142">
        <v>401000022</v>
      </c>
      <c r="D314" s="154" t="s">
        <v>328</v>
      </c>
      <c r="E314" s="144" t="s">
        <v>256</v>
      </c>
      <c r="F314" s="145"/>
      <c r="G314" s="145"/>
      <c r="H314" s="146">
        <v>1</v>
      </c>
      <c r="I314" s="145"/>
      <c r="J314" s="146">
        <v>9</v>
      </c>
      <c r="K314" s="146">
        <v>1</v>
      </c>
      <c r="L314" s="146" t="s">
        <v>257</v>
      </c>
      <c r="M314" s="146"/>
      <c r="N314" s="146"/>
      <c r="O314" s="146"/>
      <c r="P314" s="52" t="s">
        <v>258</v>
      </c>
      <c r="Q314" s="52" t="s">
        <v>259</v>
      </c>
      <c r="R314" s="146"/>
      <c r="S314" s="146"/>
      <c r="T314" s="146"/>
      <c r="U314" s="146"/>
      <c r="V314" s="146">
        <v>11</v>
      </c>
      <c r="W314" s="146">
        <v>1</v>
      </c>
      <c r="X314" s="146"/>
      <c r="Y314" s="146"/>
      <c r="Z314" s="146"/>
      <c r="AA314" s="146"/>
      <c r="AB314" s="52" t="s">
        <v>258</v>
      </c>
      <c r="AC314" s="52" t="s">
        <v>368</v>
      </c>
      <c r="AD314" s="52"/>
      <c r="AE314" s="52"/>
      <c r="AF314" s="52"/>
      <c r="AG314" s="52"/>
      <c r="AH314" s="52"/>
      <c r="AI314" s="52"/>
      <c r="AJ314" s="52" t="s">
        <v>269</v>
      </c>
      <c r="AK314" s="52"/>
      <c r="AL314" s="52"/>
      <c r="AM314" s="52" t="s">
        <v>270</v>
      </c>
      <c r="AN314" s="52" t="s">
        <v>369</v>
      </c>
      <c r="AO314" s="147" t="s">
        <v>263</v>
      </c>
      <c r="AP314" s="147" t="s">
        <v>329</v>
      </c>
      <c r="AQ314" s="147" t="s">
        <v>275</v>
      </c>
      <c r="AR314" s="148" t="s">
        <v>265</v>
      </c>
      <c r="AS314" s="147" t="s">
        <v>267</v>
      </c>
      <c r="AT314" s="149">
        <v>541331.64</v>
      </c>
      <c r="AU314" s="149">
        <v>541331.64</v>
      </c>
      <c r="AV314" s="149">
        <v>0</v>
      </c>
      <c r="AW314" s="149">
        <v>0</v>
      </c>
      <c r="AX314" s="149">
        <v>0</v>
      </c>
      <c r="AY314" s="149">
        <v>0</v>
      </c>
      <c r="AZ314" s="141" t="s">
        <v>272</v>
      </c>
    </row>
    <row r="315" spans="1:52" s="152" customFormat="1" ht="409.5" hidden="1">
      <c r="A315" s="141">
        <v>606</v>
      </c>
      <c r="B315" s="45" t="s">
        <v>254</v>
      </c>
      <c r="C315" s="142">
        <v>401000022</v>
      </c>
      <c r="D315" s="154" t="s">
        <v>328</v>
      </c>
      <c r="E315" s="144" t="s">
        <v>256</v>
      </c>
      <c r="F315" s="145"/>
      <c r="G315" s="145"/>
      <c r="H315" s="146">
        <v>1</v>
      </c>
      <c r="I315" s="145"/>
      <c r="J315" s="146">
        <v>9</v>
      </c>
      <c r="K315" s="146">
        <v>1</v>
      </c>
      <c r="L315" s="146" t="s">
        <v>257</v>
      </c>
      <c r="M315" s="146"/>
      <c r="N315" s="146"/>
      <c r="O315" s="146"/>
      <c r="P315" s="52" t="s">
        <v>258</v>
      </c>
      <c r="Q315" s="52" t="s">
        <v>259</v>
      </c>
      <c r="R315" s="146"/>
      <c r="S315" s="146"/>
      <c r="T315" s="146"/>
      <c r="U315" s="146"/>
      <c r="V315" s="146">
        <v>11</v>
      </c>
      <c r="W315" s="146">
        <v>1</v>
      </c>
      <c r="X315" s="146"/>
      <c r="Y315" s="146"/>
      <c r="Z315" s="146"/>
      <c r="AA315" s="146"/>
      <c r="AB315" s="52" t="s">
        <v>258</v>
      </c>
      <c r="AC315" s="52" t="s">
        <v>260</v>
      </c>
      <c r="AD315" s="52"/>
      <c r="AE315" s="52"/>
      <c r="AF315" s="52"/>
      <c r="AG315" s="52"/>
      <c r="AH315" s="52"/>
      <c r="AI315" s="52"/>
      <c r="AJ315" s="52"/>
      <c r="AK315" s="52"/>
      <c r="AL315" s="52"/>
      <c r="AM315" s="52" t="s">
        <v>266</v>
      </c>
      <c r="AN315" s="52" t="s">
        <v>262</v>
      </c>
      <c r="AO315" s="147" t="s">
        <v>263</v>
      </c>
      <c r="AP315" s="147" t="s">
        <v>329</v>
      </c>
      <c r="AQ315" s="147" t="s">
        <v>275</v>
      </c>
      <c r="AR315" s="148" t="s">
        <v>265</v>
      </c>
      <c r="AS315" s="147" t="s">
        <v>273</v>
      </c>
      <c r="AT315" s="149">
        <v>0</v>
      </c>
      <c r="AU315" s="149">
        <v>0</v>
      </c>
      <c r="AV315" s="149">
        <v>437929.7</v>
      </c>
      <c r="AW315" s="149">
        <v>0</v>
      </c>
      <c r="AX315" s="149">
        <v>0</v>
      </c>
      <c r="AY315" s="149">
        <v>0</v>
      </c>
      <c r="AZ315" s="141" t="s">
        <v>134</v>
      </c>
    </row>
    <row r="316" spans="1:52" s="152" customFormat="1" ht="409.5" hidden="1">
      <c r="A316" s="141">
        <v>606</v>
      </c>
      <c r="B316" s="45" t="s">
        <v>254</v>
      </c>
      <c r="C316" s="142">
        <v>401000022</v>
      </c>
      <c r="D316" s="154" t="s">
        <v>328</v>
      </c>
      <c r="E316" s="144" t="s">
        <v>256</v>
      </c>
      <c r="F316" s="145"/>
      <c r="G316" s="145"/>
      <c r="H316" s="146">
        <v>1</v>
      </c>
      <c r="I316" s="145"/>
      <c r="J316" s="146">
        <v>9</v>
      </c>
      <c r="K316" s="146">
        <v>1</v>
      </c>
      <c r="L316" s="146" t="s">
        <v>257</v>
      </c>
      <c r="M316" s="146"/>
      <c r="N316" s="146"/>
      <c r="O316" s="146"/>
      <c r="P316" s="52" t="s">
        <v>258</v>
      </c>
      <c r="Q316" s="52" t="s">
        <v>370</v>
      </c>
      <c r="R316" s="146"/>
      <c r="S316" s="146"/>
      <c r="T316" s="146"/>
      <c r="U316" s="146"/>
      <c r="V316" s="146" t="s">
        <v>310</v>
      </c>
      <c r="W316" s="146" t="s">
        <v>88</v>
      </c>
      <c r="X316" s="146" t="s">
        <v>371</v>
      </c>
      <c r="Y316" s="146"/>
      <c r="Z316" s="146"/>
      <c r="AA316" s="146"/>
      <c r="AB316" s="52" t="s">
        <v>372</v>
      </c>
      <c r="AC316" s="52" t="s">
        <v>260</v>
      </c>
      <c r="AD316" s="52"/>
      <c r="AE316" s="52"/>
      <c r="AF316" s="52"/>
      <c r="AG316" s="52"/>
      <c r="AH316" s="52"/>
      <c r="AI316" s="52"/>
      <c r="AJ316" s="52"/>
      <c r="AK316" s="52"/>
      <c r="AL316" s="52"/>
      <c r="AM316" s="52" t="s">
        <v>266</v>
      </c>
      <c r="AN316" s="52" t="s">
        <v>262</v>
      </c>
      <c r="AO316" s="147" t="s">
        <v>263</v>
      </c>
      <c r="AP316" s="147" t="s">
        <v>329</v>
      </c>
      <c r="AQ316" s="147" t="s">
        <v>373</v>
      </c>
      <c r="AR316" s="148" t="s">
        <v>374</v>
      </c>
      <c r="AS316" s="147" t="s">
        <v>267</v>
      </c>
      <c r="AT316" s="149">
        <v>12188750</v>
      </c>
      <c r="AU316" s="149">
        <v>12188750</v>
      </c>
      <c r="AV316" s="149">
        <v>0</v>
      </c>
      <c r="AW316" s="149">
        <v>0</v>
      </c>
      <c r="AX316" s="149">
        <v>0</v>
      </c>
      <c r="AY316" s="149">
        <v>0</v>
      </c>
      <c r="AZ316" s="141" t="s">
        <v>315</v>
      </c>
    </row>
    <row r="317" spans="1:52" s="152" customFormat="1" ht="409.5" hidden="1">
      <c r="A317" s="141">
        <v>606</v>
      </c>
      <c r="B317" s="45" t="s">
        <v>254</v>
      </c>
      <c r="C317" s="142">
        <v>401000022</v>
      </c>
      <c r="D317" s="154" t="s">
        <v>328</v>
      </c>
      <c r="E317" s="144" t="s">
        <v>256</v>
      </c>
      <c r="F317" s="145"/>
      <c r="G317" s="145"/>
      <c r="H317" s="146">
        <v>1</v>
      </c>
      <c r="I317" s="145"/>
      <c r="J317" s="146">
        <v>9</v>
      </c>
      <c r="K317" s="146">
        <v>1</v>
      </c>
      <c r="L317" s="146" t="s">
        <v>257</v>
      </c>
      <c r="M317" s="146"/>
      <c r="N317" s="146"/>
      <c r="O317" s="146"/>
      <c r="P317" s="52" t="s">
        <v>258</v>
      </c>
      <c r="Q317" s="52" t="s">
        <v>370</v>
      </c>
      <c r="R317" s="146"/>
      <c r="S317" s="146"/>
      <c r="T317" s="146"/>
      <c r="U317" s="146"/>
      <c r="V317" s="146" t="s">
        <v>310</v>
      </c>
      <c r="W317" s="146" t="s">
        <v>88</v>
      </c>
      <c r="X317" s="146" t="s">
        <v>283</v>
      </c>
      <c r="Y317" s="146"/>
      <c r="Z317" s="146"/>
      <c r="AA317" s="146"/>
      <c r="AB317" s="52" t="s">
        <v>372</v>
      </c>
      <c r="AC317" s="52" t="s">
        <v>260</v>
      </c>
      <c r="AD317" s="52"/>
      <c r="AE317" s="52"/>
      <c r="AF317" s="52"/>
      <c r="AG317" s="52"/>
      <c r="AH317" s="52"/>
      <c r="AI317" s="52"/>
      <c r="AJ317" s="52"/>
      <c r="AK317" s="52"/>
      <c r="AL317" s="52"/>
      <c r="AM317" s="52" t="s">
        <v>266</v>
      </c>
      <c r="AN317" s="52" t="s">
        <v>262</v>
      </c>
      <c r="AO317" s="147" t="s">
        <v>263</v>
      </c>
      <c r="AP317" s="147" t="s">
        <v>329</v>
      </c>
      <c r="AQ317" s="147" t="s">
        <v>375</v>
      </c>
      <c r="AR317" s="148" t="s">
        <v>376</v>
      </c>
      <c r="AS317" s="147" t="s">
        <v>267</v>
      </c>
      <c r="AT317" s="149">
        <v>31342500</v>
      </c>
      <c r="AU317" s="149">
        <v>31342500</v>
      </c>
      <c r="AV317" s="149">
        <v>0</v>
      </c>
      <c r="AW317" s="149">
        <v>0</v>
      </c>
      <c r="AX317" s="149">
        <v>0</v>
      </c>
      <c r="AY317" s="149">
        <v>0</v>
      </c>
      <c r="AZ317" s="141" t="s">
        <v>152</v>
      </c>
    </row>
    <row r="318" spans="1:52" s="152" customFormat="1" ht="409.5" hidden="1">
      <c r="A318" s="141">
        <v>606</v>
      </c>
      <c r="B318" s="45" t="s">
        <v>254</v>
      </c>
      <c r="C318" s="142">
        <v>401000022</v>
      </c>
      <c r="D318" s="154" t="s">
        <v>328</v>
      </c>
      <c r="E318" s="144" t="s">
        <v>377</v>
      </c>
      <c r="F318" s="145"/>
      <c r="G318" s="145"/>
      <c r="H318" s="146" t="s">
        <v>378</v>
      </c>
      <c r="I318" s="145"/>
      <c r="J318" s="146" t="s">
        <v>379</v>
      </c>
      <c r="K318" s="146" t="s">
        <v>380</v>
      </c>
      <c r="L318" s="146" t="s">
        <v>381</v>
      </c>
      <c r="M318" s="146"/>
      <c r="N318" s="146" t="s">
        <v>382</v>
      </c>
      <c r="O318" s="146"/>
      <c r="P318" s="52" t="s">
        <v>383</v>
      </c>
      <c r="Q318" s="52" t="s">
        <v>259</v>
      </c>
      <c r="R318" s="146"/>
      <c r="S318" s="146"/>
      <c r="T318" s="146"/>
      <c r="U318" s="146"/>
      <c r="V318" s="146">
        <v>11</v>
      </c>
      <c r="W318" s="146">
        <v>1</v>
      </c>
      <c r="X318" s="146"/>
      <c r="Y318" s="146"/>
      <c r="Z318" s="146"/>
      <c r="AA318" s="146"/>
      <c r="AB318" s="52" t="s">
        <v>258</v>
      </c>
      <c r="AC318" s="52" t="s">
        <v>260</v>
      </c>
      <c r="AD318" s="52"/>
      <c r="AE318" s="52"/>
      <c r="AF318" s="52"/>
      <c r="AG318" s="52"/>
      <c r="AH318" s="52"/>
      <c r="AI318" s="52"/>
      <c r="AJ318" s="52"/>
      <c r="AK318" s="52"/>
      <c r="AL318" s="52"/>
      <c r="AM318" s="52" t="s">
        <v>350</v>
      </c>
      <c r="AN318" s="52" t="s">
        <v>262</v>
      </c>
      <c r="AO318" s="147" t="s">
        <v>263</v>
      </c>
      <c r="AP318" s="147" t="s">
        <v>329</v>
      </c>
      <c r="AQ318" s="147" t="s">
        <v>384</v>
      </c>
      <c r="AR318" s="148" t="s">
        <v>385</v>
      </c>
      <c r="AS318" s="147" t="s">
        <v>267</v>
      </c>
      <c r="AT318" s="149">
        <v>0</v>
      </c>
      <c r="AU318" s="149">
        <v>0</v>
      </c>
      <c r="AV318" s="149">
        <v>1200000</v>
      </c>
      <c r="AW318" s="149">
        <v>727220</v>
      </c>
      <c r="AX318" s="149">
        <v>727220</v>
      </c>
      <c r="AY318" s="149">
        <v>727220</v>
      </c>
      <c r="AZ318" s="141" t="s">
        <v>134</v>
      </c>
    </row>
    <row r="319" spans="1:52" s="152" customFormat="1" ht="409.5" hidden="1">
      <c r="A319" s="141">
        <v>606</v>
      </c>
      <c r="B319" s="45" t="s">
        <v>254</v>
      </c>
      <c r="C319" s="142">
        <v>401000022</v>
      </c>
      <c r="D319" s="154" t="s">
        <v>328</v>
      </c>
      <c r="E319" s="144" t="s">
        <v>256</v>
      </c>
      <c r="F319" s="145"/>
      <c r="G319" s="145"/>
      <c r="H319" s="146">
        <v>1</v>
      </c>
      <c r="I319" s="145"/>
      <c r="J319" s="146">
        <v>9</v>
      </c>
      <c r="K319" s="146">
        <v>1</v>
      </c>
      <c r="L319" s="146" t="s">
        <v>284</v>
      </c>
      <c r="M319" s="146"/>
      <c r="N319" s="146"/>
      <c r="O319" s="146"/>
      <c r="P319" s="52" t="s">
        <v>258</v>
      </c>
      <c r="Q319" s="52" t="s">
        <v>259</v>
      </c>
      <c r="R319" s="146"/>
      <c r="S319" s="146"/>
      <c r="T319" s="146"/>
      <c r="U319" s="146"/>
      <c r="V319" s="146">
        <v>11</v>
      </c>
      <c r="W319" s="146">
        <v>1</v>
      </c>
      <c r="X319" s="146"/>
      <c r="Y319" s="146"/>
      <c r="Z319" s="146"/>
      <c r="AA319" s="146"/>
      <c r="AB319" s="52" t="s">
        <v>258</v>
      </c>
      <c r="AC319" s="52" t="s">
        <v>260</v>
      </c>
      <c r="AD319" s="52"/>
      <c r="AE319" s="52"/>
      <c r="AF319" s="52"/>
      <c r="AG319" s="52"/>
      <c r="AH319" s="52"/>
      <c r="AI319" s="52"/>
      <c r="AJ319" s="52"/>
      <c r="AK319" s="52"/>
      <c r="AL319" s="52"/>
      <c r="AM319" s="52" t="s">
        <v>266</v>
      </c>
      <c r="AN319" s="52" t="s">
        <v>262</v>
      </c>
      <c r="AO319" s="147" t="s">
        <v>263</v>
      </c>
      <c r="AP319" s="147" t="s">
        <v>329</v>
      </c>
      <c r="AQ319" s="147" t="s">
        <v>285</v>
      </c>
      <c r="AR319" s="148" t="s">
        <v>286</v>
      </c>
      <c r="AS319" s="147" t="s">
        <v>267</v>
      </c>
      <c r="AT319" s="149">
        <v>8295018.8499999996</v>
      </c>
      <c r="AU319" s="149">
        <v>8295018.8499999996</v>
      </c>
      <c r="AV319" s="149">
        <v>0</v>
      </c>
      <c r="AW319" s="149">
        <v>0</v>
      </c>
      <c r="AX319" s="149">
        <v>0</v>
      </c>
      <c r="AY319" s="149">
        <v>0</v>
      </c>
      <c r="AZ319" s="141" t="s">
        <v>134</v>
      </c>
    </row>
    <row r="320" spans="1:52" s="152" customFormat="1" ht="409.5" hidden="1">
      <c r="A320" s="141">
        <v>606</v>
      </c>
      <c r="B320" s="45" t="s">
        <v>254</v>
      </c>
      <c r="C320" s="142">
        <v>401000022</v>
      </c>
      <c r="D320" s="154" t="s">
        <v>328</v>
      </c>
      <c r="E320" s="144" t="s">
        <v>256</v>
      </c>
      <c r="F320" s="145"/>
      <c r="G320" s="145"/>
      <c r="H320" s="146">
        <v>1</v>
      </c>
      <c r="I320" s="145"/>
      <c r="J320" s="146">
        <v>9</v>
      </c>
      <c r="K320" s="146">
        <v>1</v>
      </c>
      <c r="L320" s="146" t="s">
        <v>284</v>
      </c>
      <c r="M320" s="146"/>
      <c r="N320" s="146"/>
      <c r="O320" s="146"/>
      <c r="P320" s="52" t="s">
        <v>258</v>
      </c>
      <c r="Q320" s="52" t="s">
        <v>259</v>
      </c>
      <c r="R320" s="146"/>
      <c r="S320" s="146"/>
      <c r="T320" s="146"/>
      <c r="U320" s="146"/>
      <c r="V320" s="146">
        <v>11</v>
      </c>
      <c r="W320" s="146">
        <v>1</v>
      </c>
      <c r="X320" s="146"/>
      <c r="Y320" s="146"/>
      <c r="Z320" s="146"/>
      <c r="AA320" s="146"/>
      <c r="AB320" s="52" t="s">
        <v>258</v>
      </c>
      <c r="AC320" s="52" t="s">
        <v>260</v>
      </c>
      <c r="AD320" s="52"/>
      <c r="AE320" s="52"/>
      <c r="AF320" s="52"/>
      <c r="AG320" s="52"/>
      <c r="AH320" s="52"/>
      <c r="AI320" s="52"/>
      <c r="AJ320" s="52"/>
      <c r="AK320" s="52"/>
      <c r="AL320" s="52"/>
      <c r="AM320" s="52" t="s">
        <v>350</v>
      </c>
      <c r="AN320" s="52" t="s">
        <v>262</v>
      </c>
      <c r="AO320" s="147" t="s">
        <v>263</v>
      </c>
      <c r="AP320" s="147" t="s">
        <v>329</v>
      </c>
      <c r="AQ320" s="147" t="s">
        <v>386</v>
      </c>
      <c r="AR320" s="148" t="s">
        <v>387</v>
      </c>
      <c r="AS320" s="147" t="s">
        <v>267</v>
      </c>
      <c r="AT320" s="149">
        <v>280150</v>
      </c>
      <c r="AU320" s="149">
        <v>280150</v>
      </c>
      <c r="AV320" s="149">
        <v>0</v>
      </c>
      <c r="AW320" s="149">
        <v>0</v>
      </c>
      <c r="AX320" s="149">
        <v>0</v>
      </c>
      <c r="AY320" s="149">
        <v>0</v>
      </c>
      <c r="AZ320" s="141" t="s">
        <v>134</v>
      </c>
    </row>
    <row r="321" spans="1:52" s="152" customFormat="1" ht="409.5" hidden="1">
      <c r="A321" s="141">
        <v>606</v>
      </c>
      <c r="B321" s="45" t="s">
        <v>254</v>
      </c>
      <c r="C321" s="142">
        <v>401000022</v>
      </c>
      <c r="D321" s="154" t="s">
        <v>328</v>
      </c>
      <c r="E321" s="144" t="s">
        <v>256</v>
      </c>
      <c r="F321" s="145"/>
      <c r="G321" s="145"/>
      <c r="H321" s="146">
        <v>1</v>
      </c>
      <c r="I321" s="145"/>
      <c r="J321" s="146">
        <v>9</v>
      </c>
      <c r="K321" s="146">
        <v>1</v>
      </c>
      <c r="L321" s="146" t="s">
        <v>284</v>
      </c>
      <c r="M321" s="146"/>
      <c r="N321" s="146"/>
      <c r="O321" s="146"/>
      <c r="P321" s="52" t="s">
        <v>258</v>
      </c>
      <c r="Q321" s="52" t="s">
        <v>259</v>
      </c>
      <c r="R321" s="146"/>
      <c r="S321" s="146"/>
      <c r="T321" s="146"/>
      <c r="U321" s="146"/>
      <c r="V321" s="146">
        <v>11</v>
      </c>
      <c r="W321" s="146">
        <v>1</v>
      </c>
      <c r="X321" s="146"/>
      <c r="Y321" s="146"/>
      <c r="Z321" s="146"/>
      <c r="AA321" s="146"/>
      <c r="AB321" s="52" t="s">
        <v>258</v>
      </c>
      <c r="AC321" s="52" t="s">
        <v>260</v>
      </c>
      <c r="AD321" s="52"/>
      <c r="AE321" s="52"/>
      <c r="AF321" s="52"/>
      <c r="AG321" s="52"/>
      <c r="AH321" s="52"/>
      <c r="AI321" s="52"/>
      <c r="AJ321" s="52"/>
      <c r="AK321" s="52"/>
      <c r="AL321" s="52"/>
      <c r="AM321" s="52" t="s">
        <v>388</v>
      </c>
      <c r="AN321" s="52" t="s">
        <v>262</v>
      </c>
      <c r="AO321" s="147" t="s">
        <v>263</v>
      </c>
      <c r="AP321" s="147" t="s">
        <v>329</v>
      </c>
      <c r="AQ321" s="147" t="s">
        <v>389</v>
      </c>
      <c r="AR321" s="148" t="s">
        <v>253</v>
      </c>
      <c r="AS321" s="147" t="s">
        <v>267</v>
      </c>
      <c r="AT321" s="149">
        <v>0</v>
      </c>
      <c r="AU321" s="149">
        <v>0</v>
      </c>
      <c r="AV321" s="149">
        <v>628406.80000000005</v>
      </c>
      <c r="AW321" s="149">
        <v>4467930</v>
      </c>
      <c r="AX321" s="149">
        <v>4467930</v>
      </c>
      <c r="AY321" s="149">
        <v>4467930</v>
      </c>
      <c r="AZ321" s="141" t="s">
        <v>134</v>
      </c>
    </row>
    <row r="322" spans="1:52" s="152" customFormat="1" ht="409.5" hidden="1">
      <c r="A322" s="141">
        <v>606</v>
      </c>
      <c r="B322" s="45" t="s">
        <v>254</v>
      </c>
      <c r="C322" s="142">
        <v>401000022</v>
      </c>
      <c r="D322" s="154" t="s">
        <v>328</v>
      </c>
      <c r="E322" s="144" t="s">
        <v>256</v>
      </c>
      <c r="F322" s="145"/>
      <c r="G322" s="145"/>
      <c r="H322" s="146">
        <v>1</v>
      </c>
      <c r="I322" s="145"/>
      <c r="J322" s="146">
        <v>9</v>
      </c>
      <c r="K322" s="146">
        <v>1</v>
      </c>
      <c r="L322" s="146" t="s">
        <v>284</v>
      </c>
      <c r="M322" s="146"/>
      <c r="N322" s="146"/>
      <c r="O322" s="146"/>
      <c r="P322" s="52" t="s">
        <v>258</v>
      </c>
      <c r="Q322" s="52" t="s">
        <v>259</v>
      </c>
      <c r="R322" s="146"/>
      <c r="S322" s="146"/>
      <c r="T322" s="146"/>
      <c r="U322" s="146"/>
      <c r="V322" s="146">
        <v>11</v>
      </c>
      <c r="W322" s="146">
        <v>1</v>
      </c>
      <c r="X322" s="146"/>
      <c r="Y322" s="146"/>
      <c r="Z322" s="146"/>
      <c r="AA322" s="146"/>
      <c r="AB322" s="52" t="s">
        <v>258</v>
      </c>
      <c r="AC322" s="52" t="s">
        <v>260</v>
      </c>
      <c r="AD322" s="52"/>
      <c r="AE322" s="52"/>
      <c r="AF322" s="52"/>
      <c r="AG322" s="52"/>
      <c r="AH322" s="52"/>
      <c r="AI322" s="52"/>
      <c r="AJ322" s="52"/>
      <c r="AK322" s="52"/>
      <c r="AL322" s="52"/>
      <c r="AM322" s="52" t="s">
        <v>388</v>
      </c>
      <c r="AN322" s="52" t="s">
        <v>262</v>
      </c>
      <c r="AO322" s="147" t="s">
        <v>263</v>
      </c>
      <c r="AP322" s="147" t="s">
        <v>329</v>
      </c>
      <c r="AQ322" s="147" t="s">
        <v>389</v>
      </c>
      <c r="AR322" s="148" t="s">
        <v>253</v>
      </c>
      <c r="AS322" s="147" t="s">
        <v>273</v>
      </c>
      <c r="AT322" s="149">
        <v>0</v>
      </c>
      <c r="AU322" s="149">
        <v>0</v>
      </c>
      <c r="AV322" s="149">
        <v>22443.1</v>
      </c>
      <c r="AW322" s="149">
        <v>100000</v>
      </c>
      <c r="AX322" s="149">
        <v>100000</v>
      </c>
      <c r="AY322" s="149">
        <v>100000</v>
      </c>
      <c r="AZ322" s="141" t="s">
        <v>134</v>
      </c>
    </row>
    <row r="323" spans="1:52" s="152" customFormat="1" ht="409.5" hidden="1">
      <c r="A323" s="141">
        <v>606</v>
      </c>
      <c r="B323" s="45" t="s">
        <v>254</v>
      </c>
      <c r="C323" s="142">
        <v>401000022</v>
      </c>
      <c r="D323" s="154" t="s">
        <v>328</v>
      </c>
      <c r="E323" s="144" t="s">
        <v>256</v>
      </c>
      <c r="F323" s="145"/>
      <c r="G323" s="145"/>
      <c r="H323" s="146">
        <v>1</v>
      </c>
      <c r="I323" s="145"/>
      <c r="J323" s="146">
        <v>9</v>
      </c>
      <c r="K323" s="146">
        <v>1</v>
      </c>
      <c r="L323" s="146" t="s">
        <v>284</v>
      </c>
      <c r="M323" s="146"/>
      <c r="N323" s="146"/>
      <c r="O323" s="146"/>
      <c r="P323" s="52" t="s">
        <v>258</v>
      </c>
      <c r="Q323" s="52" t="s">
        <v>259</v>
      </c>
      <c r="R323" s="146"/>
      <c r="S323" s="146"/>
      <c r="T323" s="146"/>
      <c r="U323" s="146"/>
      <c r="V323" s="146">
        <v>11</v>
      </c>
      <c r="W323" s="146">
        <v>1</v>
      </c>
      <c r="X323" s="146"/>
      <c r="Y323" s="146"/>
      <c r="Z323" s="146"/>
      <c r="AA323" s="146"/>
      <c r="AB323" s="52" t="s">
        <v>258</v>
      </c>
      <c r="AC323" s="52" t="s">
        <v>260</v>
      </c>
      <c r="AD323" s="52"/>
      <c r="AE323" s="52"/>
      <c r="AF323" s="52"/>
      <c r="AG323" s="52"/>
      <c r="AH323" s="52"/>
      <c r="AI323" s="52"/>
      <c r="AJ323" s="52"/>
      <c r="AK323" s="52"/>
      <c r="AL323" s="52"/>
      <c r="AM323" s="52" t="s">
        <v>388</v>
      </c>
      <c r="AN323" s="52" t="s">
        <v>262</v>
      </c>
      <c r="AO323" s="147" t="s">
        <v>263</v>
      </c>
      <c r="AP323" s="147" t="s">
        <v>329</v>
      </c>
      <c r="AQ323" s="147" t="s">
        <v>390</v>
      </c>
      <c r="AR323" s="148" t="s">
        <v>253</v>
      </c>
      <c r="AS323" s="147" t="s">
        <v>267</v>
      </c>
      <c r="AT323" s="149">
        <v>4286271.2</v>
      </c>
      <c r="AU323" s="149">
        <v>4286271.2</v>
      </c>
      <c r="AV323" s="149">
        <v>0</v>
      </c>
      <c r="AW323" s="149">
        <v>0</v>
      </c>
      <c r="AX323" s="149">
        <v>0</v>
      </c>
      <c r="AY323" s="149">
        <v>0</v>
      </c>
      <c r="AZ323" s="141" t="s">
        <v>134</v>
      </c>
    </row>
    <row r="324" spans="1:52" s="152" customFormat="1" ht="409.5" hidden="1">
      <c r="A324" s="141">
        <v>606</v>
      </c>
      <c r="B324" s="45" t="s">
        <v>254</v>
      </c>
      <c r="C324" s="142">
        <v>401000022</v>
      </c>
      <c r="D324" s="154" t="s">
        <v>328</v>
      </c>
      <c r="E324" s="144" t="s">
        <v>256</v>
      </c>
      <c r="F324" s="145"/>
      <c r="G324" s="145"/>
      <c r="H324" s="146">
        <v>1</v>
      </c>
      <c r="I324" s="145"/>
      <c r="J324" s="146">
        <v>9</v>
      </c>
      <c r="K324" s="146">
        <v>1</v>
      </c>
      <c r="L324" s="146" t="s">
        <v>284</v>
      </c>
      <c r="M324" s="146"/>
      <c r="N324" s="146"/>
      <c r="O324" s="146"/>
      <c r="P324" s="52" t="s">
        <v>258</v>
      </c>
      <c r="Q324" s="52" t="s">
        <v>259</v>
      </c>
      <c r="R324" s="146"/>
      <c r="S324" s="146"/>
      <c r="T324" s="146"/>
      <c r="U324" s="146"/>
      <c r="V324" s="146">
        <v>11</v>
      </c>
      <c r="W324" s="146">
        <v>1</v>
      </c>
      <c r="X324" s="146"/>
      <c r="Y324" s="146"/>
      <c r="Z324" s="146"/>
      <c r="AA324" s="146"/>
      <c r="AB324" s="52" t="s">
        <v>258</v>
      </c>
      <c r="AC324" s="52" t="s">
        <v>260</v>
      </c>
      <c r="AD324" s="52"/>
      <c r="AE324" s="52"/>
      <c r="AF324" s="52"/>
      <c r="AG324" s="52"/>
      <c r="AH324" s="52"/>
      <c r="AI324" s="52"/>
      <c r="AJ324" s="52"/>
      <c r="AK324" s="52"/>
      <c r="AL324" s="52"/>
      <c r="AM324" s="52" t="s">
        <v>388</v>
      </c>
      <c r="AN324" s="52" t="s">
        <v>262</v>
      </c>
      <c r="AO324" s="147" t="s">
        <v>263</v>
      </c>
      <c r="AP324" s="147" t="s">
        <v>329</v>
      </c>
      <c r="AQ324" s="147" t="s">
        <v>390</v>
      </c>
      <c r="AR324" s="148" t="s">
        <v>253</v>
      </c>
      <c r="AS324" s="147" t="s">
        <v>273</v>
      </c>
      <c r="AT324" s="149">
        <v>242777.89</v>
      </c>
      <c r="AU324" s="149">
        <v>242777.89</v>
      </c>
      <c r="AV324" s="149">
        <v>0</v>
      </c>
      <c r="AW324" s="149">
        <v>0</v>
      </c>
      <c r="AX324" s="149">
        <v>0</v>
      </c>
      <c r="AY324" s="149">
        <v>0</v>
      </c>
      <c r="AZ324" s="141" t="s">
        <v>134</v>
      </c>
    </row>
    <row r="325" spans="1:52" s="152" customFormat="1" ht="409.5" hidden="1">
      <c r="A325" s="141">
        <v>606</v>
      </c>
      <c r="B325" s="45" t="s">
        <v>254</v>
      </c>
      <c r="C325" s="142">
        <v>401000022</v>
      </c>
      <c r="D325" s="154" t="s">
        <v>328</v>
      </c>
      <c r="E325" s="144" t="s">
        <v>256</v>
      </c>
      <c r="F325" s="145"/>
      <c r="G325" s="145"/>
      <c r="H325" s="146">
        <v>1</v>
      </c>
      <c r="I325" s="145"/>
      <c r="J325" s="146">
        <v>9</v>
      </c>
      <c r="K325" s="146">
        <v>1</v>
      </c>
      <c r="L325" s="146" t="s">
        <v>284</v>
      </c>
      <c r="M325" s="146"/>
      <c r="N325" s="146"/>
      <c r="O325" s="146"/>
      <c r="P325" s="52" t="s">
        <v>258</v>
      </c>
      <c r="Q325" s="52" t="s">
        <v>259</v>
      </c>
      <c r="R325" s="146"/>
      <c r="S325" s="146"/>
      <c r="T325" s="146"/>
      <c r="U325" s="146"/>
      <c r="V325" s="146">
        <v>11</v>
      </c>
      <c r="W325" s="146">
        <v>1</v>
      </c>
      <c r="X325" s="146"/>
      <c r="Y325" s="146"/>
      <c r="Z325" s="146"/>
      <c r="AA325" s="146"/>
      <c r="AB325" s="52" t="s">
        <v>258</v>
      </c>
      <c r="AC325" s="52" t="s">
        <v>260</v>
      </c>
      <c r="AD325" s="52"/>
      <c r="AE325" s="52"/>
      <c r="AF325" s="52"/>
      <c r="AG325" s="52"/>
      <c r="AH325" s="52"/>
      <c r="AI325" s="52"/>
      <c r="AJ325" s="52"/>
      <c r="AK325" s="52"/>
      <c r="AL325" s="52"/>
      <c r="AM325" s="52" t="s">
        <v>350</v>
      </c>
      <c r="AN325" s="52" t="s">
        <v>262</v>
      </c>
      <c r="AO325" s="147" t="s">
        <v>263</v>
      </c>
      <c r="AP325" s="147" t="s">
        <v>329</v>
      </c>
      <c r="AQ325" s="147" t="s">
        <v>391</v>
      </c>
      <c r="AR325" s="148" t="s">
        <v>392</v>
      </c>
      <c r="AS325" s="147" t="s">
        <v>267</v>
      </c>
      <c r="AT325" s="149">
        <v>0</v>
      </c>
      <c r="AU325" s="149">
        <v>0</v>
      </c>
      <c r="AV325" s="149">
        <v>280150</v>
      </c>
      <c r="AW325" s="149">
        <v>280150</v>
      </c>
      <c r="AX325" s="149">
        <v>280150</v>
      </c>
      <c r="AY325" s="149">
        <v>280150</v>
      </c>
      <c r="AZ325" s="141" t="s">
        <v>134</v>
      </c>
    </row>
    <row r="326" spans="1:52" s="152" customFormat="1" ht="409.5" hidden="1">
      <c r="A326" s="141">
        <v>606</v>
      </c>
      <c r="B326" s="45" t="s">
        <v>254</v>
      </c>
      <c r="C326" s="142">
        <v>401000022</v>
      </c>
      <c r="D326" s="154" t="s">
        <v>328</v>
      </c>
      <c r="E326" s="144" t="s">
        <v>393</v>
      </c>
      <c r="F326" s="145"/>
      <c r="G326" s="145"/>
      <c r="H326" s="146" t="s">
        <v>394</v>
      </c>
      <c r="I326" s="145"/>
      <c r="J326" s="146" t="s">
        <v>395</v>
      </c>
      <c r="K326" s="146" t="s">
        <v>396</v>
      </c>
      <c r="L326" s="146"/>
      <c r="M326" s="146"/>
      <c r="N326" s="146" t="s">
        <v>292</v>
      </c>
      <c r="O326" s="146"/>
      <c r="P326" s="52" t="s">
        <v>397</v>
      </c>
      <c r="Q326" s="52" t="s">
        <v>398</v>
      </c>
      <c r="R326" s="146"/>
      <c r="S326" s="146"/>
      <c r="T326" s="146"/>
      <c r="U326" s="146"/>
      <c r="V326" s="146" t="s">
        <v>308</v>
      </c>
      <c r="W326" s="146" t="s">
        <v>88</v>
      </c>
      <c r="X326" s="146"/>
      <c r="Y326" s="146"/>
      <c r="Z326" s="146"/>
      <c r="AA326" s="146"/>
      <c r="AB326" s="52" t="s">
        <v>399</v>
      </c>
      <c r="AC326" s="52" t="s">
        <v>400</v>
      </c>
      <c r="AD326" s="52"/>
      <c r="AE326" s="52"/>
      <c r="AF326" s="52"/>
      <c r="AG326" s="52"/>
      <c r="AH326" s="52"/>
      <c r="AI326" s="52" t="s">
        <v>88</v>
      </c>
      <c r="AJ326" s="52" t="s">
        <v>298</v>
      </c>
      <c r="AK326" s="52"/>
      <c r="AL326" s="52"/>
      <c r="AM326" s="52" t="s">
        <v>299</v>
      </c>
      <c r="AN326" s="52" t="s">
        <v>300</v>
      </c>
      <c r="AO326" s="147" t="s">
        <v>263</v>
      </c>
      <c r="AP326" s="147" t="s">
        <v>329</v>
      </c>
      <c r="AQ326" s="147" t="s">
        <v>301</v>
      </c>
      <c r="AR326" s="148" t="s">
        <v>302</v>
      </c>
      <c r="AS326" s="147" t="s">
        <v>267</v>
      </c>
      <c r="AT326" s="149">
        <v>4868278</v>
      </c>
      <c r="AU326" s="149">
        <v>4868278</v>
      </c>
      <c r="AV326" s="149">
        <v>3173032</v>
      </c>
      <c r="AW326" s="149">
        <v>2805366.6</v>
      </c>
      <c r="AX326" s="149">
        <v>2805366.6</v>
      </c>
      <c r="AY326" s="149">
        <v>2805366.6</v>
      </c>
      <c r="AZ326" s="141" t="s">
        <v>134</v>
      </c>
    </row>
    <row r="327" spans="1:52" s="152" customFormat="1" ht="409.5" hidden="1">
      <c r="A327" s="141">
        <v>606</v>
      </c>
      <c r="B327" s="45" t="s">
        <v>254</v>
      </c>
      <c r="C327" s="142">
        <v>401000022</v>
      </c>
      <c r="D327" s="154" t="s">
        <v>328</v>
      </c>
      <c r="E327" s="144" t="s">
        <v>401</v>
      </c>
      <c r="F327" s="145"/>
      <c r="G327" s="145"/>
      <c r="H327" s="146" t="s">
        <v>394</v>
      </c>
      <c r="I327" s="145"/>
      <c r="J327" s="146" t="s">
        <v>395</v>
      </c>
      <c r="K327" s="146" t="s">
        <v>396</v>
      </c>
      <c r="L327" s="146"/>
      <c r="M327" s="146"/>
      <c r="N327" s="146" t="s">
        <v>292</v>
      </c>
      <c r="O327" s="146"/>
      <c r="P327" s="52" t="s">
        <v>397</v>
      </c>
      <c r="Q327" s="52" t="s">
        <v>398</v>
      </c>
      <c r="R327" s="146"/>
      <c r="S327" s="146"/>
      <c r="T327" s="146"/>
      <c r="U327" s="146"/>
      <c r="V327" s="146" t="s">
        <v>308</v>
      </c>
      <c r="W327" s="146" t="s">
        <v>88</v>
      </c>
      <c r="X327" s="146"/>
      <c r="Y327" s="146"/>
      <c r="Z327" s="146"/>
      <c r="AA327" s="146"/>
      <c r="AB327" s="52" t="s">
        <v>399</v>
      </c>
      <c r="AC327" s="52" t="s">
        <v>400</v>
      </c>
      <c r="AD327" s="52"/>
      <c r="AE327" s="52"/>
      <c r="AF327" s="52"/>
      <c r="AG327" s="52"/>
      <c r="AH327" s="52"/>
      <c r="AI327" s="52" t="s">
        <v>88</v>
      </c>
      <c r="AJ327" s="52" t="s">
        <v>298</v>
      </c>
      <c r="AK327" s="52"/>
      <c r="AL327" s="52"/>
      <c r="AM327" s="52" t="s">
        <v>299</v>
      </c>
      <c r="AN327" s="52" t="s">
        <v>300</v>
      </c>
      <c r="AO327" s="147" t="s">
        <v>263</v>
      </c>
      <c r="AP327" s="147" t="s">
        <v>329</v>
      </c>
      <c r="AQ327" s="147" t="s">
        <v>301</v>
      </c>
      <c r="AR327" s="148" t="s">
        <v>302</v>
      </c>
      <c r="AS327" s="147" t="s">
        <v>273</v>
      </c>
      <c r="AT327" s="149">
        <v>327312</v>
      </c>
      <c r="AU327" s="149">
        <v>327312</v>
      </c>
      <c r="AV327" s="149">
        <v>153700</v>
      </c>
      <c r="AW327" s="149">
        <v>250984</v>
      </c>
      <c r="AX327" s="149">
        <v>250984</v>
      </c>
      <c r="AY327" s="149">
        <v>250984</v>
      </c>
      <c r="AZ327" s="141" t="s">
        <v>134</v>
      </c>
    </row>
    <row r="328" spans="1:52" s="152" customFormat="1" ht="409.5" hidden="1">
      <c r="A328" s="141">
        <v>606</v>
      </c>
      <c r="B328" s="45" t="s">
        <v>254</v>
      </c>
      <c r="C328" s="142">
        <v>401000022</v>
      </c>
      <c r="D328" s="154" t="s">
        <v>328</v>
      </c>
      <c r="E328" s="144" t="s">
        <v>256</v>
      </c>
      <c r="F328" s="145"/>
      <c r="G328" s="145"/>
      <c r="H328" s="146">
        <v>1</v>
      </c>
      <c r="I328" s="145"/>
      <c r="J328" s="146">
        <v>9</v>
      </c>
      <c r="K328" s="146">
        <v>1</v>
      </c>
      <c r="L328" s="146" t="s">
        <v>257</v>
      </c>
      <c r="M328" s="146"/>
      <c r="N328" s="146"/>
      <c r="O328" s="146"/>
      <c r="P328" s="52" t="s">
        <v>258</v>
      </c>
      <c r="Q328" s="52" t="s">
        <v>309</v>
      </c>
      <c r="R328" s="146"/>
      <c r="S328" s="146"/>
      <c r="T328" s="146"/>
      <c r="U328" s="146"/>
      <c r="V328" s="146" t="s">
        <v>310</v>
      </c>
      <c r="W328" s="146" t="s">
        <v>88</v>
      </c>
      <c r="X328" s="146" t="s">
        <v>371</v>
      </c>
      <c r="Y328" s="146"/>
      <c r="Z328" s="146"/>
      <c r="AA328" s="146"/>
      <c r="AB328" s="52" t="s">
        <v>312</v>
      </c>
      <c r="AC328" s="52" t="s">
        <v>260</v>
      </c>
      <c r="AD328" s="52"/>
      <c r="AE328" s="52"/>
      <c r="AF328" s="52"/>
      <c r="AG328" s="52"/>
      <c r="AH328" s="52"/>
      <c r="AI328" s="52"/>
      <c r="AJ328" s="52"/>
      <c r="AK328" s="52"/>
      <c r="AL328" s="52"/>
      <c r="AM328" s="52" t="s">
        <v>266</v>
      </c>
      <c r="AN328" s="52" t="s">
        <v>262</v>
      </c>
      <c r="AO328" s="147" t="s">
        <v>263</v>
      </c>
      <c r="AP328" s="147" t="s">
        <v>329</v>
      </c>
      <c r="AQ328" s="147" t="s">
        <v>313</v>
      </c>
      <c r="AR328" s="148" t="s">
        <v>314</v>
      </c>
      <c r="AS328" s="147" t="s">
        <v>267</v>
      </c>
      <c r="AT328" s="149">
        <v>463835.02</v>
      </c>
      <c r="AU328" s="149">
        <v>463835.02</v>
      </c>
      <c r="AV328" s="149">
        <v>0</v>
      </c>
      <c r="AW328" s="149">
        <v>0</v>
      </c>
      <c r="AX328" s="149">
        <v>0</v>
      </c>
      <c r="AY328" s="149">
        <v>0</v>
      </c>
      <c r="AZ328" s="141" t="s">
        <v>315</v>
      </c>
    </row>
    <row r="329" spans="1:52" s="152" customFormat="1" ht="409.5" hidden="1">
      <c r="A329" s="141">
        <v>606</v>
      </c>
      <c r="B329" s="45" t="s">
        <v>254</v>
      </c>
      <c r="C329" s="142">
        <v>401000022</v>
      </c>
      <c r="D329" s="154" t="s">
        <v>328</v>
      </c>
      <c r="E329" s="144" t="s">
        <v>256</v>
      </c>
      <c r="F329" s="145"/>
      <c r="G329" s="145"/>
      <c r="H329" s="146">
        <v>1</v>
      </c>
      <c r="I329" s="145"/>
      <c r="J329" s="146">
        <v>9</v>
      </c>
      <c r="K329" s="146">
        <v>1</v>
      </c>
      <c r="L329" s="146" t="s">
        <v>257</v>
      </c>
      <c r="M329" s="146"/>
      <c r="N329" s="146"/>
      <c r="O329" s="146"/>
      <c r="P329" s="52" t="s">
        <v>258</v>
      </c>
      <c r="Q329" s="52" t="s">
        <v>309</v>
      </c>
      <c r="R329" s="146"/>
      <c r="S329" s="146"/>
      <c r="T329" s="146"/>
      <c r="U329" s="146"/>
      <c r="V329" s="146" t="s">
        <v>310</v>
      </c>
      <c r="W329" s="146" t="s">
        <v>88</v>
      </c>
      <c r="X329" s="146" t="s">
        <v>283</v>
      </c>
      <c r="Y329" s="146"/>
      <c r="Z329" s="146"/>
      <c r="AA329" s="146"/>
      <c r="AB329" s="52" t="s">
        <v>312</v>
      </c>
      <c r="AC329" s="52" t="s">
        <v>260</v>
      </c>
      <c r="AD329" s="52"/>
      <c r="AE329" s="52"/>
      <c r="AF329" s="52"/>
      <c r="AG329" s="52"/>
      <c r="AH329" s="52"/>
      <c r="AI329" s="52"/>
      <c r="AJ329" s="52"/>
      <c r="AK329" s="52"/>
      <c r="AL329" s="52"/>
      <c r="AM329" s="52" t="s">
        <v>266</v>
      </c>
      <c r="AN329" s="52" t="s">
        <v>262</v>
      </c>
      <c r="AO329" s="147" t="s">
        <v>263</v>
      </c>
      <c r="AP329" s="147" t="s">
        <v>329</v>
      </c>
      <c r="AQ329" s="147" t="s">
        <v>313</v>
      </c>
      <c r="AR329" s="148" t="s">
        <v>314</v>
      </c>
      <c r="AS329" s="147" t="s">
        <v>267</v>
      </c>
      <c r="AT329" s="149">
        <v>2264606.27</v>
      </c>
      <c r="AU329" s="149">
        <v>2264606.27</v>
      </c>
      <c r="AV329" s="149">
        <v>0</v>
      </c>
      <c r="AW329" s="149">
        <v>0</v>
      </c>
      <c r="AX329" s="149">
        <v>0</v>
      </c>
      <c r="AY329" s="149">
        <v>0</v>
      </c>
      <c r="AZ329" s="141" t="s">
        <v>152</v>
      </c>
    </row>
    <row r="330" spans="1:52" s="152" customFormat="1" ht="409.5" hidden="1">
      <c r="A330" s="141">
        <v>606</v>
      </c>
      <c r="B330" s="45" t="s">
        <v>254</v>
      </c>
      <c r="C330" s="142">
        <v>401000022</v>
      </c>
      <c r="D330" s="154" t="s">
        <v>328</v>
      </c>
      <c r="E330" s="144" t="s">
        <v>256</v>
      </c>
      <c r="F330" s="145"/>
      <c r="G330" s="145"/>
      <c r="H330" s="146">
        <v>1</v>
      </c>
      <c r="I330" s="145"/>
      <c r="J330" s="146">
        <v>9</v>
      </c>
      <c r="K330" s="146">
        <v>1</v>
      </c>
      <c r="L330" s="146" t="s">
        <v>257</v>
      </c>
      <c r="M330" s="146"/>
      <c r="N330" s="146"/>
      <c r="O330" s="146"/>
      <c r="P330" s="52" t="s">
        <v>258</v>
      </c>
      <c r="Q330" s="52" t="s">
        <v>402</v>
      </c>
      <c r="R330" s="146"/>
      <c r="S330" s="146"/>
      <c r="T330" s="146"/>
      <c r="U330" s="146"/>
      <c r="V330" s="146" t="s">
        <v>310</v>
      </c>
      <c r="W330" s="146" t="s">
        <v>88</v>
      </c>
      <c r="X330" s="146" t="s">
        <v>403</v>
      </c>
      <c r="Y330" s="146"/>
      <c r="Z330" s="146"/>
      <c r="AA330" s="146"/>
      <c r="AB330" s="52" t="s">
        <v>404</v>
      </c>
      <c r="AC330" s="52" t="s">
        <v>260</v>
      </c>
      <c r="AD330" s="52"/>
      <c r="AE330" s="52"/>
      <c r="AF330" s="52"/>
      <c r="AG330" s="52"/>
      <c r="AH330" s="52"/>
      <c r="AI330" s="52"/>
      <c r="AJ330" s="52"/>
      <c r="AK330" s="52"/>
      <c r="AL330" s="52"/>
      <c r="AM330" s="52" t="s">
        <v>266</v>
      </c>
      <c r="AN330" s="52" t="s">
        <v>262</v>
      </c>
      <c r="AO330" s="147" t="s">
        <v>263</v>
      </c>
      <c r="AP330" s="147" t="s">
        <v>329</v>
      </c>
      <c r="AQ330" s="147" t="s">
        <v>405</v>
      </c>
      <c r="AR330" s="148" t="s">
        <v>406</v>
      </c>
      <c r="AS330" s="147" t="s">
        <v>267</v>
      </c>
      <c r="AT330" s="149">
        <v>2886308.46</v>
      </c>
      <c r="AU330" s="149">
        <v>2886308.46</v>
      </c>
      <c r="AV330" s="149">
        <v>130000</v>
      </c>
      <c r="AW330" s="149">
        <v>0</v>
      </c>
      <c r="AX330" s="149">
        <v>0</v>
      </c>
      <c r="AY330" s="149">
        <v>0</v>
      </c>
      <c r="AZ330" s="141" t="s">
        <v>315</v>
      </c>
    </row>
    <row r="331" spans="1:52" s="152" customFormat="1" ht="409.5" hidden="1">
      <c r="A331" s="141">
        <v>606</v>
      </c>
      <c r="B331" s="45" t="s">
        <v>254</v>
      </c>
      <c r="C331" s="142">
        <v>401000022</v>
      </c>
      <c r="D331" s="154" t="s">
        <v>328</v>
      </c>
      <c r="E331" s="144" t="s">
        <v>256</v>
      </c>
      <c r="F331" s="145"/>
      <c r="G331" s="145"/>
      <c r="H331" s="146">
        <v>1</v>
      </c>
      <c r="I331" s="145"/>
      <c r="J331" s="146">
        <v>9</v>
      </c>
      <c r="K331" s="146">
        <v>1</v>
      </c>
      <c r="L331" s="146" t="s">
        <v>257</v>
      </c>
      <c r="M331" s="146"/>
      <c r="N331" s="146"/>
      <c r="O331" s="146"/>
      <c r="P331" s="52" t="s">
        <v>258</v>
      </c>
      <c r="Q331" s="52" t="s">
        <v>402</v>
      </c>
      <c r="R331" s="146"/>
      <c r="S331" s="146"/>
      <c r="T331" s="146"/>
      <c r="U331" s="146"/>
      <c r="V331" s="146" t="s">
        <v>310</v>
      </c>
      <c r="W331" s="146" t="s">
        <v>88</v>
      </c>
      <c r="X331" s="146" t="s">
        <v>407</v>
      </c>
      <c r="Y331" s="146"/>
      <c r="Z331" s="146"/>
      <c r="AA331" s="146"/>
      <c r="AB331" s="52" t="s">
        <v>404</v>
      </c>
      <c r="AC331" s="52" t="s">
        <v>260</v>
      </c>
      <c r="AD331" s="52"/>
      <c r="AE331" s="52"/>
      <c r="AF331" s="52"/>
      <c r="AG331" s="52"/>
      <c r="AH331" s="52"/>
      <c r="AI331" s="52"/>
      <c r="AJ331" s="52"/>
      <c r="AK331" s="52"/>
      <c r="AL331" s="52"/>
      <c r="AM331" s="52" t="s">
        <v>266</v>
      </c>
      <c r="AN331" s="52" t="s">
        <v>262</v>
      </c>
      <c r="AO331" s="147" t="s">
        <v>263</v>
      </c>
      <c r="AP331" s="147" t="s">
        <v>329</v>
      </c>
      <c r="AQ331" s="147" t="s">
        <v>405</v>
      </c>
      <c r="AR331" s="148" t="s">
        <v>406</v>
      </c>
      <c r="AS331" s="147" t="s">
        <v>267</v>
      </c>
      <c r="AT331" s="149">
        <v>7421936.0199999996</v>
      </c>
      <c r="AU331" s="149">
        <v>7421936.0199999996</v>
      </c>
      <c r="AV331" s="149">
        <v>2470000</v>
      </c>
      <c r="AW331" s="149">
        <v>0</v>
      </c>
      <c r="AX331" s="149">
        <v>0</v>
      </c>
      <c r="AY331" s="149">
        <v>0</v>
      </c>
      <c r="AZ331" s="141" t="s">
        <v>152</v>
      </c>
    </row>
    <row r="332" spans="1:52" s="152" customFormat="1" ht="409.5" hidden="1">
      <c r="A332" s="141">
        <v>606</v>
      </c>
      <c r="B332" s="45" t="s">
        <v>254</v>
      </c>
      <c r="C332" s="142">
        <v>401000022</v>
      </c>
      <c r="D332" s="154" t="s">
        <v>328</v>
      </c>
      <c r="E332" s="144" t="s">
        <v>256</v>
      </c>
      <c r="F332" s="145"/>
      <c r="G332" s="145"/>
      <c r="H332" s="146">
        <v>1</v>
      </c>
      <c r="I332" s="145"/>
      <c r="J332" s="146">
        <v>9</v>
      </c>
      <c r="K332" s="146">
        <v>1</v>
      </c>
      <c r="L332" s="146" t="s">
        <v>257</v>
      </c>
      <c r="M332" s="146"/>
      <c r="N332" s="146"/>
      <c r="O332" s="146"/>
      <c r="P332" s="52" t="s">
        <v>258</v>
      </c>
      <c r="Q332" s="52" t="s">
        <v>408</v>
      </c>
      <c r="R332" s="146"/>
      <c r="S332" s="146"/>
      <c r="T332" s="146"/>
      <c r="U332" s="146"/>
      <c r="V332" s="146" t="s">
        <v>310</v>
      </c>
      <c r="W332" s="146" t="s">
        <v>88</v>
      </c>
      <c r="X332" s="146" t="s">
        <v>409</v>
      </c>
      <c r="Y332" s="146"/>
      <c r="Z332" s="146"/>
      <c r="AA332" s="146"/>
      <c r="AB332" s="52" t="s">
        <v>410</v>
      </c>
      <c r="AC332" s="52" t="s">
        <v>260</v>
      </c>
      <c r="AD332" s="52"/>
      <c r="AE332" s="52"/>
      <c r="AF332" s="52"/>
      <c r="AG332" s="52"/>
      <c r="AH332" s="52"/>
      <c r="AI332" s="52"/>
      <c r="AJ332" s="52"/>
      <c r="AK332" s="52"/>
      <c r="AL332" s="52"/>
      <c r="AM332" s="52" t="s">
        <v>266</v>
      </c>
      <c r="AN332" s="52" t="s">
        <v>262</v>
      </c>
      <c r="AO332" s="147" t="s">
        <v>263</v>
      </c>
      <c r="AP332" s="147" t="s">
        <v>329</v>
      </c>
      <c r="AQ332" s="147" t="s">
        <v>411</v>
      </c>
      <c r="AR332" s="148" t="s">
        <v>412</v>
      </c>
      <c r="AS332" s="147" t="s">
        <v>267</v>
      </c>
      <c r="AT332" s="149">
        <v>2929736.09</v>
      </c>
      <c r="AU332" s="149">
        <v>2929736.09</v>
      </c>
      <c r="AV332" s="149">
        <v>563922.14</v>
      </c>
      <c r="AW332" s="149">
        <v>0</v>
      </c>
      <c r="AX332" s="149">
        <v>0</v>
      </c>
      <c r="AY332" s="149">
        <v>0</v>
      </c>
      <c r="AZ332" s="141" t="s">
        <v>315</v>
      </c>
    </row>
    <row r="333" spans="1:52" s="152" customFormat="1" ht="409.5" hidden="1">
      <c r="A333" s="141">
        <v>606</v>
      </c>
      <c r="B333" s="45" t="s">
        <v>254</v>
      </c>
      <c r="C333" s="142">
        <v>401000022</v>
      </c>
      <c r="D333" s="154" t="s">
        <v>328</v>
      </c>
      <c r="E333" s="144" t="s">
        <v>256</v>
      </c>
      <c r="F333" s="145"/>
      <c r="G333" s="145"/>
      <c r="H333" s="146">
        <v>1</v>
      </c>
      <c r="I333" s="145"/>
      <c r="J333" s="146">
        <v>9</v>
      </c>
      <c r="K333" s="146">
        <v>1</v>
      </c>
      <c r="L333" s="146" t="s">
        <v>257</v>
      </c>
      <c r="M333" s="146"/>
      <c r="N333" s="146"/>
      <c r="O333" s="146"/>
      <c r="P333" s="52" t="s">
        <v>258</v>
      </c>
      <c r="Q333" s="52" t="s">
        <v>408</v>
      </c>
      <c r="R333" s="146"/>
      <c r="S333" s="146"/>
      <c r="T333" s="146"/>
      <c r="U333" s="146"/>
      <c r="V333" s="146" t="s">
        <v>310</v>
      </c>
      <c r="W333" s="146" t="s">
        <v>88</v>
      </c>
      <c r="X333" s="146" t="s">
        <v>413</v>
      </c>
      <c r="Y333" s="146"/>
      <c r="Z333" s="146"/>
      <c r="AA333" s="146"/>
      <c r="AB333" s="52" t="s">
        <v>410</v>
      </c>
      <c r="AC333" s="52" t="s">
        <v>260</v>
      </c>
      <c r="AD333" s="52"/>
      <c r="AE333" s="52"/>
      <c r="AF333" s="52"/>
      <c r="AG333" s="52"/>
      <c r="AH333" s="52"/>
      <c r="AI333" s="52"/>
      <c r="AJ333" s="52"/>
      <c r="AK333" s="52"/>
      <c r="AL333" s="52"/>
      <c r="AM333" s="52" t="s">
        <v>266</v>
      </c>
      <c r="AN333" s="52" t="s">
        <v>262</v>
      </c>
      <c r="AO333" s="147" t="s">
        <v>263</v>
      </c>
      <c r="AP333" s="147" t="s">
        <v>329</v>
      </c>
      <c r="AQ333" s="147" t="s">
        <v>411</v>
      </c>
      <c r="AR333" s="148" t="s">
        <v>412</v>
      </c>
      <c r="AS333" s="147" t="s">
        <v>267</v>
      </c>
      <c r="AT333" s="149">
        <v>7533607.1100000003</v>
      </c>
      <c r="AU333" s="149">
        <v>7533607.1100000003</v>
      </c>
      <c r="AV333" s="149">
        <v>10714520.43</v>
      </c>
      <c r="AW333" s="149">
        <v>0</v>
      </c>
      <c r="AX333" s="149">
        <v>0</v>
      </c>
      <c r="AY333" s="149">
        <v>0</v>
      </c>
      <c r="AZ333" s="141" t="s">
        <v>152</v>
      </c>
    </row>
    <row r="334" spans="1:52" s="152" customFormat="1" ht="409.5" hidden="1">
      <c r="A334" s="141">
        <v>606</v>
      </c>
      <c r="B334" s="45" t="s">
        <v>254</v>
      </c>
      <c r="C334" s="142">
        <v>401000022</v>
      </c>
      <c r="D334" s="154" t="s">
        <v>328</v>
      </c>
      <c r="E334" s="144" t="s">
        <v>256</v>
      </c>
      <c r="F334" s="145"/>
      <c r="G334" s="145"/>
      <c r="H334" s="146">
        <v>1</v>
      </c>
      <c r="I334" s="145"/>
      <c r="J334" s="146">
        <v>9</v>
      </c>
      <c r="K334" s="146">
        <v>1</v>
      </c>
      <c r="L334" s="146" t="s">
        <v>257</v>
      </c>
      <c r="M334" s="146"/>
      <c r="N334" s="146"/>
      <c r="O334" s="146"/>
      <c r="P334" s="52" t="s">
        <v>258</v>
      </c>
      <c r="Q334" s="52" t="s">
        <v>259</v>
      </c>
      <c r="R334" s="146"/>
      <c r="S334" s="146"/>
      <c r="T334" s="146"/>
      <c r="U334" s="146"/>
      <c r="V334" s="146">
        <v>11</v>
      </c>
      <c r="W334" s="146">
        <v>1</v>
      </c>
      <c r="X334" s="146"/>
      <c r="Y334" s="146"/>
      <c r="Z334" s="146"/>
      <c r="AA334" s="146"/>
      <c r="AB334" s="52" t="s">
        <v>258</v>
      </c>
      <c r="AC334" s="52" t="s">
        <v>260</v>
      </c>
      <c r="AD334" s="52"/>
      <c r="AE334" s="52"/>
      <c r="AF334" s="52"/>
      <c r="AG334" s="52"/>
      <c r="AH334" s="52"/>
      <c r="AI334" s="52"/>
      <c r="AJ334" s="52"/>
      <c r="AK334" s="52"/>
      <c r="AL334" s="52"/>
      <c r="AM334" s="52" t="s">
        <v>266</v>
      </c>
      <c r="AN334" s="52" t="s">
        <v>262</v>
      </c>
      <c r="AO334" s="147" t="s">
        <v>263</v>
      </c>
      <c r="AP334" s="147" t="s">
        <v>329</v>
      </c>
      <c r="AQ334" s="147" t="s">
        <v>414</v>
      </c>
      <c r="AR334" s="148" t="s">
        <v>415</v>
      </c>
      <c r="AS334" s="147" t="s">
        <v>267</v>
      </c>
      <c r="AT334" s="149">
        <v>0</v>
      </c>
      <c r="AU334" s="149">
        <v>0</v>
      </c>
      <c r="AV334" s="149">
        <v>0</v>
      </c>
      <c r="AW334" s="149">
        <v>3144400</v>
      </c>
      <c r="AX334" s="149">
        <v>0</v>
      </c>
      <c r="AY334" s="149">
        <v>0</v>
      </c>
      <c r="AZ334" s="141" t="s">
        <v>282</v>
      </c>
    </row>
    <row r="335" spans="1:52" s="152" customFormat="1" ht="409.5" hidden="1">
      <c r="A335" s="141">
        <v>606</v>
      </c>
      <c r="B335" s="45" t="s">
        <v>254</v>
      </c>
      <c r="C335" s="142">
        <v>401000022</v>
      </c>
      <c r="D335" s="154" t="s">
        <v>328</v>
      </c>
      <c r="E335" s="144" t="s">
        <v>256</v>
      </c>
      <c r="F335" s="145"/>
      <c r="G335" s="145"/>
      <c r="H335" s="146">
        <v>1</v>
      </c>
      <c r="I335" s="145"/>
      <c r="J335" s="146">
        <v>9</v>
      </c>
      <c r="K335" s="146">
        <v>1</v>
      </c>
      <c r="L335" s="146" t="s">
        <v>257</v>
      </c>
      <c r="M335" s="146"/>
      <c r="N335" s="146"/>
      <c r="O335" s="146"/>
      <c r="P335" s="52" t="s">
        <v>258</v>
      </c>
      <c r="Q335" s="52" t="s">
        <v>259</v>
      </c>
      <c r="R335" s="146"/>
      <c r="S335" s="146"/>
      <c r="T335" s="146"/>
      <c r="U335" s="146"/>
      <c r="V335" s="146">
        <v>11</v>
      </c>
      <c r="W335" s="146">
        <v>1</v>
      </c>
      <c r="X335" s="146"/>
      <c r="Y335" s="146"/>
      <c r="Z335" s="146"/>
      <c r="AA335" s="146"/>
      <c r="AB335" s="52" t="s">
        <v>258</v>
      </c>
      <c r="AC335" s="52" t="s">
        <v>260</v>
      </c>
      <c r="AD335" s="52"/>
      <c r="AE335" s="52"/>
      <c r="AF335" s="52"/>
      <c r="AG335" s="52"/>
      <c r="AH335" s="52"/>
      <c r="AI335" s="52"/>
      <c r="AJ335" s="52"/>
      <c r="AK335" s="52"/>
      <c r="AL335" s="52"/>
      <c r="AM335" s="52" t="s">
        <v>266</v>
      </c>
      <c r="AN335" s="52" t="s">
        <v>262</v>
      </c>
      <c r="AO335" s="147" t="s">
        <v>263</v>
      </c>
      <c r="AP335" s="147" t="s">
        <v>329</v>
      </c>
      <c r="AQ335" s="147" t="s">
        <v>414</v>
      </c>
      <c r="AR335" s="148" t="s">
        <v>415</v>
      </c>
      <c r="AS335" s="147" t="s">
        <v>267</v>
      </c>
      <c r="AT335" s="149">
        <v>0</v>
      </c>
      <c r="AU335" s="149">
        <v>0</v>
      </c>
      <c r="AV335" s="149">
        <v>0</v>
      </c>
      <c r="AW335" s="149">
        <v>62888000</v>
      </c>
      <c r="AX335" s="149">
        <v>0</v>
      </c>
      <c r="AY335" s="149">
        <v>0</v>
      </c>
      <c r="AZ335" s="141" t="s">
        <v>152</v>
      </c>
    </row>
    <row r="336" spans="1:52" s="152" customFormat="1" ht="409.5" hidden="1">
      <c r="A336" s="141">
        <v>606</v>
      </c>
      <c r="B336" s="45" t="s">
        <v>254</v>
      </c>
      <c r="C336" s="142">
        <v>401000022</v>
      </c>
      <c r="D336" s="154" t="s">
        <v>328</v>
      </c>
      <c r="E336" s="144" t="s">
        <v>316</v>
      </c>
      <c r="F336" s="145"/>
      <c r="G336" s="145"/>
      <c r="H336" s="146" t="s">
        <v>317</v>
      </c>
      <c r="I336" s="145"/>
      <c r="J336" s="146" t="s">
        <v>318</v>
      </c>
      <c r="K336" s="146" t="s">
        <v>88</v>
      </c>
      <c r="L336" s="146" t="s">
        <v>416</v>
      </c>
      <c r="M336" s="146"/>
      <c r="N336" s="146"/>
      <c r="O336" s="146"/>
      <c r="P336" s="52" t="s">
        <v>319</v>
      </c>
      <c r="Q336" s="52" t="s">
        <v>320</v>
      </c>
      <c r="R336" s="146"/>
      <c r="S336" s="146"/>
      <c r="T336" s="146" t="s">
        <v>321</v>
      </c>
      <c r="U336" s="146"/>
      <c r="V336" s="146" t="s">
        <v>322</v>
      </c>
      <c r="W336" s="146" t="s">
        <v>323</v>
      </c>
      <c r="X336" s="146" t="s">
        <v>324</v>
      </c>
      <c r="Y336" s="146"/>
      <c r="Z336" s="146"/>
      <c r="AA336" s="146"/>
      <c r="AB336" s="52" t="s">
        <v>325</v>
      </c>
      <c r="AC336" s="52" t="s">
        <v>260</v>
      </c>
      <c r="AD336" s="52"/>
      <c r="AE336" s="52"/>
      <c r="AF336" s="52"/>
      <c r="AG336" s="52"/>
      <c r="AH336" s="52"/>
      <c r="AI336" s="52"/>
      <c r="AJ336" s="52"/>
      <c r="AK336" s="52"/>
      <c r="AL336" s="52"/>
      <c r="AM336" s="52" t="s">
        <v>266</v>
      </c>
      <c r="AN336" s="52" t="s">
        <v>262</v>
      </c>
      <c r="AO336" s="147" t="s">
        <v>263</v>
      </c>
      <c r="AP336" s="147" t="s">
        <v>329</v>
      </c>
      <c r="AQ336" s="147" t="s">
        <v>326</v>
      </c>
      <c r="AR336" s="148" t="s">
        <v>327</v>
      </c>
      <c r="AS336" s="147" t="s">
        <v>267</v>
      </c>
      <c r="AT336" s="149">
        <v>3233262</v>
      </c>
      <c r="AU336" s="149">
        <v>3233262</v>
      </c>
      <c r="AV336" s="149">
        <v>1516150.43</v>
      </c>
      <c r="AW336" s="149">
        <v>0</v>
      </c>
      <c r="AX336" s="149">
        <v>0</v>
      </c>
      <c r="AY336" s="149">
        <v>0</v>
      </c>
      <c r="AZ336" s="141" t="s">
        <v>134</v>
      </c>
    </row>
    <row r="337" spans="1:256" s="170" customFormat="1" ht="409.5" hidden="1">
      <c r="A337" s="141">
        <v>606</v>
      </c>
      <c r="B337" s="45" t="s">
        <v>254</v>
      </c>
      <c r="C337" s="142">
        <v>401000022</v>
      </c>
      <c r="D337" s="154" t="s">
        <v>328</v>
      </c>
      <c r="E337" s="144" t="s">
        <v>316</v>
      </c>
      <c r="F337" s="145"/>
      <c r="G337" s="145"/>
      <c r="H337" s="146" t="s">
        <v>317</v>
      </c>
      <c r="I337" s="145"/>
      <c r="J337" s="146" t="s">
        <v>318</v>
      </c>
      <c r="K337" s="146" t="s">
        <v>88</v>
      </c>
      <c r="L337" s="146" t="s">
        <v>416</v>
      </c>
      <c r="M337" s="146"/>
      <c r="N337" s="146"/>
      <c r="O337" s="146"/>
      <c r="P337" s="52" t="s">
        <v>319</v>
      </c>
      <c r="Q337" s="52" t="s">
        <v>417</v>
      </c>
      <c r="R337" s="146"/>
      <c r="S337" s="146"/>
      <c r="T337" s="146" t="s">
        <v>321</v>
      </c>
      <c r="U337" s="146"/>
      <c r="V337" s="146" t="s">
        <v>322</v>
      </c>
      <c r="W337" s="146" t="s">
        <v>323</v>
      </c>
      <c r="X337" s="146" t="s">
        <v>324</v>
      </c>
      <c r="Y337" s="146"/>
      <c r="Z337" s="146"/>
      <c r="AA337" s="146"/>
      <c r="AB337" s="52" t="s">
        <v>325</v>
      </c>
      <c r="AC337" s="52" t="s">
        <v>260</v>
      </c>
      <c r="AD337" s="52"/>
      <c r="AE337" s="52"/>
      <c r="AF337" s="52"/>
      <c r="AG337" s="52"/>
      <c r="AH337" s="52"/>
      <c r="AI337" s="52"/>
      <c r="AJ337" s="52"/>
      <c r="AK337" s="52"/>
      <c r="AL337" s="52"/>
      <c r="AM337" s="52" t="s">
        <v>266</v>
      </c>
      <c r="AN337" s="52" t="s">
        <v>262</v>
      </c>
      <c r="AO337" s="147" t="s">
        <v>263</v>
      </c>
      <c r="AP337" s="147" t="s">
        <v>329</v>
      </c>
      <c r="AQ337" s="147" t="s">
        <v>326</v>
      </c>
      <c r="AR337" s="148" t="s">
        <v>327</v>
      </c>
      <c r="AS337" s="147" t="s">
        <v>273</v>
      </c>
      <c r="AT337" s="149">
        <v>433173.7</v>
      </c>
      <c r="AU337" s="149">
        <v>433173.7</v>
      </c>
      <c r="AV337" s="149">
        <v>0</v>
      </c>
      <c r="AW337" s="149">
        <v>0</v>
      </c>
      <c r="AX337" s="149">
        <v>0</v>
      </c>
      <c r="AY337" s="149">
        <v>0</v>
      </c>
      <c r="AZ337" s="141" t="s">
        <v>134</v>
      </c>
      <c r="BA337" s="152"/>
      <c r="BB337" s="152"/>
      <c r="BC337" s="152"/>
      <c r="BD337" s="152"/>
      <c r="BE337" s="152"/>
      <c r="BF337" s="152"/>
      <c r="BG337" s="152"/>
      <c r="BH337" s="152"/>
      <c r="BI337" s="152"/>
      <c r="BJ337" s="152"/>
      <c r="BK337" s="152"/>
      <c r="BL337" s="152"/>
      <c r="BM337" s="152"/>
      <c r="BN337" s="152"/>
      <c r="BO337" s="152"/>
      <c r="BP337" s="152"/>
      <c r="BQ337" s="152"/>
      <c r="BR337" s="152"/>
      <c r="BS337" s="152"/>
      <c r="BT337" s="152"/>
      <c r="BU337" s="152"/>
      <c r="BV337" s="152"/>
      <c r="BW337" s="152"/>
      <c r="BX337" s="152"/>
      <c r="BY337" s="152"/>
      <c r="BZ337" s="152"/>
      <c r="CA337" s="152"/>
      <c r="CB337" s="152"/>
      <c r="CC337" s="152"/>
      <c r="CD337" s="152"/>
      <c r="CE337" s="152"/>
      <c r="CF337" s="152"/>
      <c r="CG337" s="152"/>
      <c r="CH337" s="152"/>
      <c r="CI337" s="152"/>
      <c r="CJ337" s="152"/>
      <c r="CK337" s="152"/>
      <c r="CL337" s="152"/>
      <c r="CM337" s="152"/>
      <c r="CN337" s="152"/>
      <c r="CO337" s="152"/>
      <c r="CP337" s="152"/>
      <c r="CQ337" s="152"/>
      <c r="CR337" s="152"/>
      <c r="CS337" s="152"/>
      <c r="CT337" s="152"/>
      <c r="CU337" s="152"/>
      <c r="CV337" s="152"/>
      <c r="CW337" s="152"/>
      <c r="CX337" s="152"/>
      <c r="CY337" s="152"/>
      <c r="CZ337" s="152"/>
      <c r="DA337" s="152"/>
      <c r="DB337" s="152"/>
      <c r="DC337" s="152"/>
      <c r="DD337" s="152"/>
      <c r="DE337" s="152"/>
      <c r="DF337" s="152"/>
      <c r="DG337" s="152"/>
      <c r="DH337" s="152"/>
      <c r="DI337" s="152"/>
      <c r="DJ337" s="152"/>
      <c r="DK337" s="152"/>
      <c r="DL337" s="152"/>
      <c r="DM337" s="152"/>
      <c r="DN337" s="152"/>
      <c r="DO337" s="152"/>
      <c r="DP337" s="152"/>
      <c r="DQ337" s="152"/>
      <c r="DR337" s="152"/>
      <c r="DS337" s="152"/>
      <c r="DT337" s="152"/>
      <c r="DU337" s="152"/>
      <c r="DV337" s="152"/>
      <c r="DW337" s="152"/>
      <c r="DX337" s="152"/>
      <c r="DY337" s="152"/>
      <c r="DZ337" s="152"/>
      <c r="EA337" s="152"/>
      <c r="EB337" s="152"/>
      <c r="EC337" s="152"/>
      <c r="ED337" s="152"/>
      <c r="EE337" s="152"/>
      <c r="EF337" s="152"/>
      <c r="EG337" s="152"/>
      <c r="EH337" s="152"/>
      <c r="EI337" s="152"/>
      <c r="EJ337" s="152"/>
      <c r="EK337" s="152"/>
      <c r="EL337" s="152"/>
      <c r="EM337" s="152"/>
      <c r="EN337" s="152"/>
      <c r="EO337" s="152"/>
      <c r="EP337" s="152"/>
      <c r="EQ337" s="152"/>
      <c r="ER337" s="152"/>
      <c r="ES337" s="152"/>
      <c r="ET337" s="152"/>
      <c r="EU337" s="152"/>
      <c r="EV337" s="152"/>
      <c r="EW337" s="152"/>
      <c r="EX337" s="152"/>
      <c r="EY337" s="152"/>
      <c r="EZ337" s="152"/>
      <c r="FA337" s="152"/>
      <c r="FB337" s="152"/>
      <c r="FC337" s="152"/>
      <c r="FD337" s="152"/>
      <c r="FE337" s="152"/>
      <c r="FF337" s="152"/>
      <c r="FG337" s="152"/>
      <c r="FH337" s="152"/>
      <c r="FI337" s="152"/>
      <c r="FJ337" s="152"/>
      <c r="FK337" s="152"/>
      <c r="FL337" s="152"/>
      <c r="FM337" s="152"/>
      <c r="FN337" s="152"/>
      <c r="FO337" s="152"/>
      <c r="FP337" s="152"/>
      <c r="FQ337" s="152"/>
      <c r="FR337" s="152"/>
      <c r="FS337" s="152"/>
      <c r="FT337" s="152"/>
      <c r="FU337" s="152"/>
      <c r="FV337" s="152"/>
      <c r="FW337" s="152"/>
      <c r="FX337" s="152"/>
      <c r="FY337" s="152"/>
      <c r="FZ337" s="152"/>
      <c r="GA337" s="152"/>
      <c r="GB337" s="152"/>
      <c r="GC337" s="152"/>
      <c r="GD337" s="152"/>
      <c r="GE337" s="152"/>
      <c r="GF337" s="152"/>
      <c r="GG337" s="152"/>
      <c r="GH337" s="152"/>
      <c r="GI337" s="152"/>
      <c r="GJ337" s="152"/>
      <c r="GK337" s="152"/>
      <c r="GL337" s="152"/>
      <c r="GM337" s="152"/>
      <c r="GN337" s="152"/>
      <c r="GO337" s="152"/>
      <c r="GP337" s="152"/>
      <c r="GQ337" s="152"/>
      <c r="GR337" s="152"/>
      <c r="GS337" s="152"/>
      <c r="GT337" s="152"/>
      <c r="GU337" s="152"/>
      <c r="GV337" s="152"/>
      <c r="GW337" s="152"/>
      <c r="GX337" s="152"/>
      <c r="GY337" s="152"/>
      <c r="GZ337" s="152"/>
      <c r="HA337" s="152"/>
      <c r="HB337" s="152"/>
      <c r="HC337" s="152"/>
      <c r="HD337" s="152"/>
      <c r="HE337" s="152"/>
      <c r="HF337" s="152"/>
      <c r="HG337" s="152"/>
      <c r="HH337" s="152"/>
      <c r="HI337" s="152"/>
      <c r="HJ337" s="152"/>
      <c r="HK337" s="152"/>
      <c r="HL337" s="152"/>
      <c r="HM337" s="152"/>
      <c r="HN337" s="152"/>
      <c r="HO337" s="152"/>
      <c r="HP337" s="152"/>
      <c r="HQ337" s="152"/>
      <c r="HR337" s="152"/>
      <c r="HS337" s="152"/>
      <c r="HT337" s="152"/>
      <c r="HU337" s="152"/>
      <c r="HV337" s="152"/>
      <c r="HW337" s="152"/>
      <c r="HX337" s="152"/>
      <c r="HY337" s="152"/>
      <c r="HZ337" s="152"/>
      <c r="IA337" s="152"/>
      <c r="IB337" s="152"/>
      <c r="IC337" s="152"/>
      <c r="ID337" s="152"/>
      <c r="IE337" s="152"/>
      <c r="IF337" s="152"/>
      <c r="IG337" s="152"/>
      <c r="IH337" s="152"/>
      <c r="II337" s="152"/>
      <c r="IJ337" s="152"/>
      <c r="IK337" s="152"/>
      <c r="IL337" s="152"/>
      <c r="IM337" s="152"/>
      <c r="IN337" s="152"/>
      <c r="IO337" s="152"/>
      <c r="IP337" s="152"/>
      <c r="IQ337" s="152"/>
      <c r="IR337" s="152"/>
      <c r="IS337" s="152"/>
      <c r="IT337" s="152"/>
      <c r="IU337" s="152"/>
      <c r="IV337" s="152"/>
    </row>
    <row r="338" spans="1:256" s="33" customFormat="1" ht="409.5" hidden="1">
      <c r="A338" s="141">
        <v>606</v>
      </c>
      <c r="B338" s="45" t="s">
        <v>254</v>
      </c>
      <c r="C338" s="142">
        <v>401000022</v>
      </c>
      <c r="D338" s="154" t="s">
        <v>328</v>
      </c>
      <c r="E338" s="144" t="s">
        <v>256</v>
      </c>
      <c r="F338" s="145"/>
      <c r="G338" s="145"/>
      <c r="H338" s="146">
        <v>1</v>
      </c>
      <c r="I338" s="145"/>
      <c r="J338" s="146">
        <v>9</v>
      </c>
      <c r="K338" s="146">
        <v>1</v>
      </c>
      <c r="L338" s="146" t="s">
        <v>284</v>
      </c>
      <c r="M338" s="146"/>
      <c r="N338" s="146"/>
      <c r="O338" s="146"/>
      <c r="P338" s="52" t="s">
        <v>258</v>
      </c>
      <c r="Q338" s="52" t="s">
        <v>259</v>
      </c>
      <c r="R338" s="146"/>
      <c r="S338" s="146"/>
      <c r="T338" s="146"/>
      <c r="U338" s="146"/>
      <c r="V338" s="146" t="s">
        <v>418</v>
      </c>
      <c r="W338" s="146">
        <v>4</v>
      </c>
      <c r="X338" s="146"/>
      <c r="Y338" s="146"/>
      <c r="Z338" s="146"/>
      <c r="AA338" s="146"/>
      <c r="AB338" s="52" t="s">
        <v>258</v>
      </c>
      <c r="AC338" s="52" t="s">
        <v>260</v>
      </c>
      <c r="AD338" s="52"/>
      <c r="AE338" s="52"/>
      <c r="AF338" s="52"/>
      <c r="AG338" s="52"/>
      <c r="AH338" s="52"/>
      <c r="AI338" s="52"/>
      <c r="AJ338" s="52"/>
      <c r="AK338" s="52"/>
      <c r="AL338" s="52"/>
      <c r="AM338" s="52" t="s">
        <v>350</v>
      </c>
      <c r="AN338" s="52" t="s">
        <v>262</v>
      </c>
      <c r="AO338" s="147" t="s">
        <v>263</v>
      </c>
      <c r="AP338" s="147" t="s">
        <v>329</v>
      </c>
      <c r="AQ338" s="147" t="s">
        <v>419</v>
      </c>
      <c r="AR338" s="148" t="s">
        <v>420</v>
      </c>
      <c r="AS338" s="147" t="s">
        <v>267</v>
      </c>
      <c r="AT338" s="149">
        <v>91800</v>
      </c>
      <c r="AU338" s="149">
        <v>91800</v>
      </c>
      <c r="AV338" s="149">
        <v>91800</v>
      </c>
      <c r="AW338" s="149">
        <v>91800</v>
      </c>
      <c r="AX338" s="149">
        <v>91800</v>
      </c>
      <c r="AY338" s="149">
        <v>91800</v>
      </c>
      <c r="AZ338" s="141" t="s">
        <v>134</v>
      </c>
      <c r="BA338" s="152"/>
      <c r="BB338" s="152"/>
      <c r="BC338" s="152"/>
      <c r="BD338" s="152"/>
      <c r="BE338" s="152"/>
      <c r="BF338" s="152"/>
      <c r="BG338" s="152"/>
      <c r="BH338" s="152"/>
      <c r="BI338" s="152"/>
      <c r="BJ338" s="152"/>
      <c r="BK338" s="152"/>
      <c r="BL338" s="152"/>
      <c r="BM338" s="152"/>
      <c r="BN338" s="152"/>
      <c r="BO338" s="152"/>
      <c r="BP338" s="152"/>
      <c r="BQ338" s="152"/>
      <c r="BR338" s="152"/>
      <c r="BS338" s="152"/>
      <c r="BT338" s="152"/>
      <c r="BU338" s="152"/>
      <c r="BV338" s="152"/>
      <c r="BW338" s="152"/>
      <c r="BX338" s="152"/>
      <c r="BY338" s="152"/>
      <c r="BZ338" s="152"/>
      <c r="CA338" s="152"/>
      <c r="CB338" s="152"/>
      <c r="CC338" s="152"/>
      <c r="CD338" s="152"/>
      <c r="CE338" s="152"/>
      <c r="CF338" s="152"/>
      <c r="CG338" s="152"/>
      <c r="CH338" s="152"/>
      <c r="CI338" s="152"/>
      <c r="CJ338" s="152"/>
      <c r="CK338" s="152"/>
      <c r="CL338" s="152"/>
      <c r="CM338" s="152"/>
      <c r="CN338" s="152"/>
      <c r="CO338" s="152"/>
      <c r="CP338" s="152"/>
      <c r="CQ338" s="152"/>
      <c r="CR338" s="152"/>
      <c r="CS338" s="152"/>
      <c r="CT338" s="152"/>
      <c r="CU338" s="152"/>
      <c r="CV338" s="152"/>
      <c r="CW338" s="152"/>
      <c r="CX338" s="152"/>
      <c r="CY338" s="152"/>
      <c r="CZ338" s="152"/>
      <c r="DA338" s="152"/>
      <c r="DB338" s="152"/>
      <c r="DC338" s="152"/>
      <c r="DD338" s="152"/>
      <c r="DE338" s="152"/>
      <c r="DF338" s="152"/>
      <c r="DG338" s="152"/>
      <c r="DH338" s="152"/>
      <c r="DI338" s="152"/>
      <c r="DJ338" s="152"/>
      <c r="DK338" s="152"/>
      <c r="DL338" s="152"/>
      <c r="DM338" s="152"/>
      <c r="DN338" s="152"/>
      <c r="DO338" s="152"/>
      <c r="DP338" s="152"/>
      <c r="DQ338" s="152"/>
      <c r="DR338" s="152"/>
      <c r="DS338" s="152"/>
      <c r="DT338" s="152"/>
      <c r="DU338" s="152"/>
      <c r="DV338" s="152"/>
      <c r="DW338" s="152"/>
      <c r="DX338" s="152"/>
      <c r="DY338" s="152"/>
      <c r="DZ338" s="152"/>
      <c r="EA338" s="152"/>
      <c r="EB338" s="152"/>
      <c r="EC338" s="152"/>
      <c r="ED338" s="152"/>
      <c r="EE338" s="152"/>
      <c r="EF338" s="152"/>
      <c r="EG338" s="152"/>
      <c r="EH338" s="152"/>
      <c r="EI338" s="152"/>
      <c r="EJ338" s="152"/>
      <c r="EK338" s="152"/>
      <c r="EL338" s="152"/>
      <c r="EM338" s="152"/>
      <c r="EN338" s="152"/>
      <c r="EO338" s="152"/>
      <c r="EP338" s="152"/>
      <c r="EQ338" s="152"/>
      <c r="ER338" s="152"/>
      <c r="ES338" s="152"/>
      <c r="ET338" s="152"/>
      <c r="EU338" s="152"/>
      <c r="EV338" s="152"/>
      <c r="EW338" s="152"/>
      <c r="EX338" s="152"/>
      <c r="EY338" s="152"/>
      <c r="EZ338" s="152"/>
      <c r="FA338" s="152"/>
      <c r="FB338" s="152"/>
      <c r="FC338" s="152"/>
      <c r="FD338" s="152"/>
      <c r="FE338" s="152"/>
      <c r="FF338" s="152"/>
      <c r="FG338" s="152"/>
      <c r="FH338" s="152"/>
      <c r="FI338" s="152"/>
      <c r="FJ338" s="152"/>
      <c r="FK338" s="152"/>
      <c r="FL338" s="152"/>
      <c r="FM338" s="152"/>
      <c r="FN338" s="152"/>
      <c r="FO338" s="152"/>
      <c r="FP338" s="152"/>
      <c r="FQ338" s="152"/>
      <c r="FR338" s="152"/>
      <c r="FS338" s="152"/>
      <c r="FT338" s="152"/>
      <c r="FU338" s="152"/>
      <c r="FV338" s="152"/>
      <c r="FW338" s="152"/>
      <c r="FX338" s="152"/>
      <c r="FY338" s="152"/>
      <c r="FZ338" s="152"/>
      <c r="GA338" s="152"/>
      <c r="GB338" s="152"/>
      <c r="GC338" s="152"/>
      <c r="GD338" s="152"/>
      <c r="GE338" s="152"/>
      <c r="GF338" s="152"/>
      <c r="GG338" s="152"/>
      <c r="GH338" s="152"/>
      <c r="GI338" s="152"/>
      <c r="GJ338" s="152"/>
      <c r="GK338" s="152"/>
      <c r="GL338" s="152"/>
      <c r="GM338" s="152"/>
      <c r="GN338" s="152"/>
      <c r="GO338" s="152"/>
      <c r="GP338" s="152"/>
      <c r="GQ338" s="152"/>
      <c r="GR338" s="152"/>
      <c r="GS338" s="152"/>
      <c r="GT338" s="152"/>
      <c r="GU338" s="152"/>
      <c r="GV338" s="152"/>
      <c r="GW338" s="152"/>
      <c r="GX338" s="152"/>
      <c r="GY338" s="152"/>
      <c r="GZ338" s="152"/>
      <c r="HA338" s="152"/>
      <c r="HB338" s="152"/>
      <c r="HC338" s="152"/>
      <c r="HD338" s="152"/>
      <c r="HE338" s="152"/>
      <c r="HF338" s="152"/>
      <c r="HG338" s="152"/>
      <c r="HH338" s="152"/>
      <c r="HI338" s="152"/>
      <c r="HJ338" s="152"/>
      <c r="HK338" s="152"/>
      <c r="HL338" s="152"/>
      <c r="HM338" s="152"/>
      <c r="HN338" s="152"/>
      <c r="HO338" s="152"/>
      <c r="HP338" s="152"/>
      <c r="HQ338" s="152"/>
      <c r="HR338" s="152"/>
      <c r="HS338" s="152"/>
      <c r="HT338" s="152"/>
      <c r="HU338" s="152"/>
      <c r="HV338" s="152"/>
      <c r="HW338" s="152"/>
      <c r="HX338" s="152"/>
      <c r="HY338" s="152"/>
      <c r="HZ338" s="152"/>
      <c r="IA338" s="152"/>
      <c r="IB338" s="152"/>
      <c r="IC338" s="152"/>
      <c r="ID338" s="152"/>
      <c r="IE338" s="152"/>
      <c r="IF338" s="152"/>
      <c r="IG338" s="152"/>
      <c r="IH338" s="152"/>
      <c r="II338" s="152"/>
      <c r="IJ338" s="152"/>
      <c r="IK338" s="152"/>
      <c r="IL338" s="152"/>
      <c r="IM338" s="152"/>
      <c r="IN338" s="152"/>
      <c r="IO338" s="152"/>
      <c r="IP338" s="152"/>
      <c r="IQ338" s="152"/>
      <c r="IR338" s="152"/>
      <c r="IS338" s="152"/>
      <c r="IT338" s="152"/>
      <c r="IU338" s="152"/>
      <c r="IV338" s="152"/>
    </row>
    <row r="339" spans="1:256" s="98" customFormat="1" ht="409.5" hidden="1">
      <c r="A339" s="141">
        <v>606</v>
      </c>
      <c r="B339" s="45" t="s">
        <v>254</v>
      </c>
      <c r="C339" s="142">
        <v>401000022</v>
      </c>
      <c r="D339" s="154" t="s">
        <v>328</v>
      </c>
      <c r="E339" s="144" t="s">
        <v>256</v>
      </c>
      <c r="F339" s="145"/>
      <c r="G339" s="145"/>
      <c r="H339" s="146">
        <v>1</v>
      </c>
      <c r="I339" s="145"/>
      <c r="J339" s="146">
        <v>9</v>
      </c>
      <c r="K339" s="146">
        <v>1</v>
      </c>
      <c r="L339" s="146" t="s">
        <v>284</v>
      </c>
      <c r="M339" s="146"/>
      <c r="N339" s="146"/>
      <c r="O339" s="146"/>
      <c r="P339" s="52" t="s">
        <v>258</v>
      </c>
      <c r="Q339" s="52" t="s">
        <v>421</v>
      </c>
      <c r="R339" s="146"/>
      <c r="S339" s="146"/>
      <c r="T339" s="146"/>
      <c r="U339" s="146"/>
      <c r="V339" s="146"/>
      <c r="W339" s="146"/>
      <c r="X339" s="146" t="s">
        <v>278</v>
      </c>
      <c r="Y339" s="146"/>
      <c r="Z339" s="146" t="s">
        <v>422</v>
      </c>
      <c r="AA339" s="146"/>
      <c r="AB339" s="52" t="s">
        <v>423</v>
      </c>
      <c r="AC339" s="52" t="s">
        <v>260</v>
      </c>
      <c r="AD339" s="52"/>
      <c r="AE339" s="52"/>
      <c r="AF339" s="52"/>
      <c r="AG339" s="52"/>
      <c r="AH339" s="52"/>
      <c r="AI339" s="52"/>
      <c r="AJ339" s="52"/>
      <c r="AK339" s="52"/>
      <c r="AL339" s="52"/>
      <c r="AM339" s="52" t="s">
        <v>350</v>
      </c>
      <c r="AN339" s="52" t="s">
        <v>262</v>
      </c>
      <c r="AO339" s="147" t="s">
        <v>263</v>
      </c>
      <c r="AP339" s="147" t="s">
        <v>329</v>
      </c>
      <c r="AQ339" s="147" t="s">
        <v>424</v>
      </c>
      <c r="AR339" s="148" t="s">
        <v>425</v>
      </c>
      <c r="AS339" s="147" t="s">
        <v>267</v>
      </c>
      <c r="AT339" s="149">
        <v>10889000</v>
      </c>
      <c r="AU339" s="149">
        <v>10889000</v>
      </c>
      <c r="AV339" s="149">
        <v>0</v>
      </c>
      <c r="AW339" s="149">
        <v>0</v>
      </c>
      <c r="AX339" s="149">
        <v>0</v>
      </c>
      <c r="AY339" s="149">
        <v>0</v>
      </c>
      <c r="AZ339" s="141" t="s">
        <v>152</v>
      </c>
      <c r="BA339" s="152"/>
      <c r="BB339" s="152"/>
      <c r="BC339" s="152"/>
      <c r="BD339" s="152"/>
      <c r="BE339" s="152"/>
      <c r="BF339" s="152"/>
      <c r="BG339" s="152"/>
      <c r="BH339" s="152"/>
      <c r="BI339" s="152"/>
      <c r="BJ339" s="152"/>
      <c r="BK339" s="152"/>
      <c r="BL339" s="152"/>
      <c r="BM339" s="152"/>
      <c r="BN339" s="152"/>
      <c r="BO339" s="152"/>
      <c r="BP339" s="152"/>
      <c r="BQ339" s="152"/>
      <c r="BR339" s="152"/>
      <c r="BS339" s="152"/>
      <c r="BT339" s="152"/>
      <c r="BU339" s="152"/>
      <c r="BV339" s="152"/>
      <c r="BW339" s="152"/>
      <c r="BX339" s="152"/>
      <c r="BY339" s="152"/>
      <c r="BZ339" s="152"/>
      <c r="CA339" s="152"/>
      <c r="CB339" s="152"/>
      <c r="CC339" s="152"/>
      <c r="CD339" s="152"/>
      <c r="CE339" s="152"/>
      <c r="CF339" s="152"/>
      <c r="CG339" s="152"/>
      <c r="CH339" s="152"/>
      <c r="CI339" s="152"/>
      <c r="CJ339" s="152"/>
      <c r="CK339" s="152"/>
      <c r="CL339" s="152"/>
      <c r="CM339" s="152"/>
      <c r="CN339" s="152"/>
      <c r="CO339" s="152"/>
      <c r="CP339" s="152"/>
      <c r="CQ339" s="152"/>
      <c r="CR339" s="152"/>
      <c r="CS339" s="152"/>
      <c r="CT339" s="152"/>
      <c r="CU339" s="152"/>
      <c r="CV339" s="152"/>
      <c r="CW339" s="152"/>
      <c r="CX339" s="152"/>
      <c r="CY339" s="152"/>
      <c r="CZ339" s="152"/>
      <c r="DA339" s="152"/>
      <c r="DB339" s="152"/>
      <c r="DC339" s="152"/>
      <c r="DD339" s="152"/>
      <c r="DE339" s="152"/>
      <c r="DF339" s="152"/>
      <c r="DG339" s="152"/>
      <c r="DH339" s="152"/>
      <c r="DI339" s="152"/>
      <c r="DJ339" s="152"/>
      <c r="DK339" s="152"/>
      <c r="DL339" s="152"/>
      <c r="DM339" s="152"/>
      <c r="DN339" s="152"/>
      <c r="DO339" s="152"/>
      <c r="DP339" s="152"/>
      <c r="DQ339" s="152"/>
      <c r="DR339" s="152"/>
      <c r="DS339" s="152"/>
      <c r="DT339" s="152"/>
      <c r="DU339" s="152"/>
      <c r="DV339" s="152"/>
      <c r="DW339" s="152"/>
      <c r="DX339" s="152"/>
      <c r="DY339" s="152"/>
      <c r="DZ339" s="152"/>
      <c r="EA339" s="152"/>
      <c r="EB339" s="152"/>
      <c r="EC339" s="152"/>
      <c r="ED339" s="152"/>
      <c r="EE339" s="152"/>
      <c r="EF339" s="152"/>
      <c r="EG339" s="152"/>
      <c r="EH339" s="152"/>
      <c r="EI339" s="152"/>
      <c r="EJ339" s="152"/>
      <c r="EK339" s="152"/>
      <c r="EL339" s="152"/>
      <c r="EM339" s="152"/>
      <c r="EN339" s="152"/>
      <c r="EO339" s="152"/>
      <c r="EP339" s="152"/>
      <c r="EQ339" s="152"/>
      <c r="ER339" s="152"/>
      <c r="ES339" s="152"/>
      <c r="ET339" s="152"/>
      <c r="EU339" s="152"/>
      <c r="EV339" s="152"/>
      <c r="EW339" s="152"/>
      <c r="EX339" s="152"/>
      <c r="EY339" s="152"/>
      <c r="EZ339" s="152"/>
      <c r="FA339" s="152"/>
      <c r="FB339" s="152"/>
      <c r="FC339" s="152"/>
      <c r="FD339" s="152"/>
      <c r="FE339" s="152"/>
      <c r="FF339" s="152"/>
      <c r="FG339" s="152"/>
      <c r="FH339" s="152"/>
      <c r="FI339" s="152"/>
      <c r="FJ339" s="152"/>
      <c r="FK339" s="152"/>
      <c r="FL339" s="152"/>
      <c r="FM339" s="152"/>
      <c r="FN339" s="152"/>
      <c r="FO339" s="152"/>
      <c r="FP339" s="152"/>
      <c r="FQ339" s="152"/>
      <c r="FR339" s="152"/>
      <c r="FS339" s="152"/>
      <c r="FT339" s="152"/>
      <c r="FU339" s="152"/>
      <c r="FV339" s="152"/>
      <c r="FW339" s="152"/>
      <c r="FX339" s="152"/>
      <c r="FY339" s="152"/>
      <c r="FZ339" s="152"/>
      <c r="GA339" s="152"/>
      <c r="GB339" s="152"/>
      <c r="GC339" s="152"/>
      <c r="GD339" s="152"/>
      <c r="GE339" s="152"/>
      <c r="GF339" s="152"/>
      <c r="GG339" s="152"/>
      <c r="GH339" s="152"/>
      <c r="GI339" s="152"/>
      <c r="GJ339" s="152"/>
      <c r="GK339" s="152"/>
      <c r="GL339" s="152"/>
      <c r="GM339" s="152"/>
      <c r="GN339" s="152"/>
      <c r="GO339" s="152"/>
      <c r="GP339" s="152"/>
      <c r="GQ339" s="152"/>
      <c r="GR339" s="152"/>
      <c r="GS339" s="152"/>
      <c r="GT339" s="152"/>
      <c r="GU339" s="152"/>
      <c r="GV339" s="152"/>
      <c r="GW339" s="152"/>
      <c r="GX339" s="152"/>
      <c r="GY339" s="152"/>
      <c r="GZ339" s="152"/>
      <c r="HA339" s="152"/>
      <c r="HB339" s="152"/>
      <c r="HC339" s="152"/>
      <c r="HD339" s="152"/>
      <c r="HE339" s="152"/>
      <c r="HF339" s="152"/>
      <c r="HG339" s="152"/>
      <c r="HH339" s="152"/>
      <c r="HI339" s="152"/>
      <c r="HJ339" s="152"/>
      <c r="HK339" s="152"/>
      <c r="HL339" s="152"/>
      <c r="HM339" s="152"/>
      <c r="HN339" s="152"/>
      <c r="HO339" s="152"/>
      <c r="HP339" s="152"/>
      <c r="HQ339" s="152"/>
      <c r="HR339" s="152"/>
      <c r="HS339" s="152"/>
      <c r="HT339" s="152"/>
      <c r="HU339" s="152"/>
      <c r="HV339" s="152"/>
      <c r="HW339" s="152"/>
      <c r="HX339" s="152"/>
      <c r="HY339" s="152"/>
      <c r="HZ339" s="152"/>
      <c r="IA339" s="152"/>
      <c r="IB339" s="152"/>
      <c r="IC339" s="152"/>
      <c r="ID339" s="152"/>
      <c r="IE339" s="152"/>
      <c r="IF339" s="152"/>
      <c r="IG339" s="152"/>
      <c r="IH339" s="152"/>
      <c r="II339" s="152"/>
      <c r="IJ339" s="152"/>
      <c r="IK339" s="152"/>
      <c r="IL339" s="152"/>
      <c r="IM339" s="152"/>
      <c r="IN339" s="152"/>
      <c r="IO339" s="152"/>
      <c r="IP339" s="152"/>
      <c r="IQ339" s="152"/>
      <c r="IR339" s="152"/>
      <c r="IS339" s="152"/>
      <c r="IT339" s="152"/>
      <c r="IU339" s="152"/>
      <c r="IV339" s="152"/>
    </row>
    <row r="340" spans="1:256" s="98" customFormat="1" ht="409.5" hidden="1">
      <c r="A340" s="141">
        <v>606</v>
      </c>
      <c r="B340" s="45" t="s">
        <v>254</v>
      </c>
      <c r="C340" s="142">
        <v>401000022</v>
      </c>
      <c r="D340" s="154" t="s">
        <v>328</v>
      </c>
      <c r="E340" s="144" t="s">
        <v>256</v>
      </c>
      <c r="F340" s="145"/>
      <c r="G340" s="145"/>
      <c r="H340" s="146">
        <v>1</v>
      </c>
      <c r="I340" s="145"/>
      <c r="J340" s="146">
        <v>9</v>
      </c>
      <c r="K340" s="146">
        <v>1</v>
      </c>
      <c r="L340" s="146" t="s">
        <v>284</v>
      </c>
      <c r="M340" s="146"/>
      <c r="N340" s="146"/>
      <c r="O340" s="146"/>
      <c r="P340" s="52" t="s">
        <v>258</v>
      </c>
      <c r="Q340" s="52" t="s">
        <v>421</v>
      </c>
      <c r="R340" s="146"/>
      <c r="S340" s="146"/>
      <c r="T340" s="146"/>
      <c r="U340" s="146"/>
      <c r="V340" s="146"/>
      <c r="W340" s="146"/>
      <c r="X340" s="146" t="s">
        <v>278</v>
      </c>
      <c r="Y340" s="146"/>
      <c r="Z340" s="146" t="s">
        <v>422</v>
      </c>
      <c r="AA340" s="146"/>
      <c r="AB340" s="52" t="s">
        <v>423</v>
      </c>
      <c r="AC340" s="52" t="s">
        <v>260</v>
      </c>
      <c r="AD340" s="52"/>
      <c r="AE340" s="52"/>
      <c r="AF340" s="52"/>
      <c r="AG340" s="52"/>
      <c r="AH340" s="52"/>
      <c r="AI340" s="52"/>
      <c r="AJ340" s="52"/>
      <c r="AK340" s="52"/>
      <c r="AL340" s="52"/>
      <c r="AM340" s="52" t="s">
        <v>350</v>
      </c>
      <c r="AN340" s="52" t="s">
        <v>262</v>
      </c>
      <c r="AO340" s="147" t="s">
        <v>263</v>
      </c>
      <c r="AP340" s="147" t="s">
        <v>329</v>
      </c>
      <c r="AQ340" s="147" t="s">
        <v>424</v>
      </c>
      <c r="AR340" s="148" t="s">
        <v>425</v>
      </c>
      <c r="AS340" s="147" t="s">
        <v>273</v>
      </c>
      <c r="AT340" s="149">
        <v>818000</v>
      </c>
      <c r="AU340" s="149">
        <v>818000</v>
      </c>
      <c r="AV340" s="149">
        <v>0</v>
      </c>
      <c r="AW340" s="149">
        <v>0</v>
      </c>
      <c r="AX340" s="149">
        <v>0</v>
      </c>
      <c r="AY340" s="149">
        <v>0</v>
      </c>
      <c r="AZ340" s="141" t="s">
        <v>152</v>
      </c>
      <c r="BA340" s="152"/>
      <c r="BB340" s="152"/>
      <c r="BC340" s="152"/>
      <c r="BD340" s="152"/>
      <c r="BE340" s="152"/>
      <c r="BF340" s="152"/>
      <c r="BG340" s="152"/>
      <c r="BH340" s="152"/>
      <c r="BI340" s="152"/>
      <c r="BJ340" s="152"/>
      <c r="BK340" s="152"/>
      <c r="BL340" s="152"/>
      <c r="BM340" s="152"/>
      <c r="BN340" s="152"/>
      <c r="BO340" s="152"/>
      <c r="BP340" s="152"/>
      <c r="BQ340" s="152"/>
      <c r="BR340" s="152"/>
      <c r="BS340" s="152"/>
      <c r="BT340" s="152"/>
      <c r="BU340" s="152"/>
      <c r="BV340" s="152"/>
      <c r="BW340" s="152"/>
      <c r="BX340" s="152"/>
      <c r="BY340" s="152"/>
      <c r="BZ340" s="152"/>
      <c r="CA340" s="152"/>
      <c r="CB340" s="152"/>
      <c r="CC340" s="152"/>
      <c r="CD340" s="152"/>
      <c r="CE340" s="152"/>
      <c r="CF340" s="152"/>
      <c r="CG340" s="152"/>
      <c r="CH340" s="152"/>
      <c r="CI340" s="152"/>
      <c r="CJ340" s="152"/>
      <c r="CK340" s="152"/>
      <c r="CL340" s="152"/>
      <c r="CM340" s="152"/>
      <c r="CN340" s="152"/>
      <c r="CO340" s="152"/>
      <c r="CP340" s="152"/>
      <c r="CQ340" s="152"/>
      <c r="CR340" s="152"/>
      <c r="CS340" s="152"/>
      <c r="CT340" s="152"/>
      <c r="CU340" s="152"/>
      <c r="CV340" s="152"/>
      <c r="CW340" s="152"/>
      <c r="CX340" s="152"/>
      <c r="CY340" s="152"/>
      <c r="CZ340" s="152"/>
      <c r="DA340" s="152"/>
      <c r="DB340" s="152"/>
      <c r="DC340" s="152"/>
      <c r="DD340" s="152"/>
      <c r="DE340" s="152"/>
      <c r="DF340" s="152"/>
      <c r="DG340" s="152"/>
      <c r="DH340" s="152"/>
      <c r="DI340" s="152"/>
      <c r="DJ340" s="152"/>
      <c r="DK340" s="152"/>
      <c r="DL340" s="152"/>
      <c r="DM340" s="152"/>
      <c r="DN340" s="152"/>
      <c r="DO340" s="152"/>
      <c r="DP340" s="152"/>
      <c r="DQ340" s="152"/>
      <c r="DR340" s="152"/>
      <c r="DS340" s="152"/>
      <c r="DT340" s="152"/>
      <c r="DU340" s="152"/>
      <c r="DV340" s="152"/>
      <c r="DW340" s="152"/>
      <c r="DX340" s="152"/>
      <c r="DY340" s="152"/>
      <c r="DZ340" s="152"/>
      <c r="EA340" s="152"/>
      <c r="EB340" s="152"/>
      <c r="EC340" s="152"/>
      <c r="ED340" s="152"/>
      <c r="EE340" s="152"/>
      <c r="EF340" s="152"/>
      <c r="EG340" s="152"/>
      <c r="EH340" s="152"/>
      <c r="EI340" s="152"/>
      <c r="EJ340" s="152"/>
      <c r="EK340" s="152"/>
      <c r="EL340" s="152"/>
      <c r="EM340" s="152"/>
      <c r="EN340" s="152"/>
      <c r="EO340" s="152"/>
      <c r="EP340" s="152"/>
      <c r="EQ340" s="152"/>
      <c r="ER340" s="152"/>
      <c r="ES340" s="152"/>
      <c r="ET340" s="152"/>
      <c r="EU340" s="152"/>
      <c r="EV340" s="152"/>
      <c r="EW340" s="152"/>
      <c r="EX340" s="152"/>
      <c r="EY340" s="152"/>
      <c r="EZ340" s="152"/>
      <c r="FA340" s="152"/>
      <c r="FB340" s="152"/>
      <c r="FC340" s="152"/>
      <c r="FD340" s="152"/>
      <c r="FE340" s="152"/>
      <c r="FF340" s="152"/>
      <c r="FG340" s="152"/>
      <c r="FH340" s="152"/>
      <c r="FI340" s="152"/>
      <c r="FJ340" s="152"/>
      <c r="FK340" s="152"/>
      <c r="FL340" s="152"/>
      <c r="FM340" s="152"/>
      <c r="FN340" s="152"/>
      <c r="FO340" s="152"/>
      <c r="FP340" s="152"/>
      <c r="FQ340" s="152"/>
      <c r="FR340" s="152"/>
      <c r="FS340" s="152"/>
      <c r="FT340" s="152"/>
      <c r="FU340" s="152"/>
      <c r="FV340" s="152"/>
      <c r="FW340" s="152"/>
      <c r="FX340" s="152"/>
      <c r="FY340" s="152"/>
      <c r="FZ340" s="152"/>
      <c r="GA340" s="152"/>
      <c r="GB340" s="152"/>
      <c r="GC340" s="152"/>
      <c r="GD340" s="152"/>
      <c r="GE340" s="152"/>
      <c r="GF340" s="152"/>
      <c r="GG340" s="152"/>
      <c r="GH340" s="152"/>
      <c r="GI340" s="152"/>
      <c r="GJ340" s="152"/>
      <c r="GK340" s="152"/>
      <c r="GL340" s="152"/>
      <c r="GM340" s="152"/>
      <c r="GN340" s="152"/>
      <c r="GO340" s="152"/>
      <c r="GP340" s="152"/>
      <c r="GQ340" s="152"/>
      <c r="GR340" s="152"/>
      <c r="GS340" s="152"/>
      <c r="GT340" s="152"/>
      <c r="GU340" s="152"/>
      <c r="GV340" s="152"/>
      <c r="GW340" s="152"/>
      <c r="GX340" s="152"/>
      <c r="GY340" s="152"/>
      <c r="GZ340" s="152"/>
      <c r="HA340" s="152"/>
      <c r="HB340" s="152"/>
      <c r="HC340" s="152"/>
      <c r="HD340" s="152"/>
      <c r="HE340" s="152"/>
      <c r="HF340" s="152"/>
      <c r="HG340" s="152"/>
      <c r="HH340" s="152"/>
      <c r="HI340" s="152"/>
      <c r="HJ340" s="152"/>
      <c r="HK340" s="152"/>
      <c r="HL340" s="152"/>
      <c r="HM340" s="152"/>
      <c r="HN340" s="152"/>
      <c r="HO340" s="152"/>
      <c r="HP340" s="152"/>
      <c r="HQ340" s="152"/>
      <c r="HR340" s="152"/>
      <c r="HS340" s="152"/>
      <c r="HT340" s="152"/>
      <c r="HU340" s="152"/>
      <c r="HV340" s="152"/>
      <c r="HW340" s="152"/>
      <c r="HX340" s="152"/>
      <c r="HY340" s="152"/>
      <c r="HZ340" s="152"/>
      <c r="IA340" s="152"/>
      <c r="IB340" s="152"/>
      <c r="IC340" s="152"/>
      <c r="ID340" s="152"/>
      <c r="IE340" s="152"/>
      <c r="IF340" s="152"/>
      <c r="IG340" s="152"/>
      <c r="IH340" s="152"/>
      <c r="II340" s="152"/>
      <c r="IJ340" s="152"/>
      <c r="IK340" s="152"/>
      <c r="IL340" s="152"/>
      <c r="IM340" s="152"/>
      <c r="IN340" s="152"/>
      <c r="IO340" s="152"/>
      <c r="IP340" s="152"/>
      <c r="IQ340" s="152"/>
      <c r="IR340" s="152"/>
      <c r="IS340" s="152"/>
      <c r="IT340" s="152"/>
      <c r="IU340" s="152"/>
      <c r="IV340" s="152"/>
    </row>
    <row r="341" spans="1:256" s="98" customFormat="1" ht="409.5" hidden="1">
      <c r="A341" s="141">
        <v>606</v>
      </c>
      <c r="B341" s="45" t="s">
        <v>254</v>
      </c>
      <c r="C341" s="142">
        <v>401000022</v>
      </c>
      <c r="D341" s="154" t="s">
        <v>328</v>
      </c>
      <c r="E341" s="144" t="s">
        <v>256</v>
      </c>
      <c r="F341" s="145"/>
      <c r="G341" s="145"/>
      <c r="H341" s="146">
        <v>11</v>
      </c>
      <c r="I341" s="145"/>
      <c r="J341" s="146">
        <v>79</v>
      </c>
      <c r="K341" s="146">
        <v>7</v>
      </c>
      <c r="L341" s="146"/>
      <c r="M341" s="146"/>
      <c r="N341" s="146"/>
      <c r="O341" s="146"/>
      <c r="P341" s="52" t="s">
        <v>258</v>
      </c>
      <c r="Q341" s="52" t="s">
        <v>259</v>
      </c>
      <c r="R341" s="146"/>
      <c r="S341" s="146"/>
      <c r="T341" s="146"/>
      <c r="U341" s="146"/>
      <c r="V341" s="146">
        <v>15</v>
      </c>
      <c r="W341" s="146">
        <v>1</v>
      </c>
      <c r="X341" s="146"/>
      <c r="Y341" s="146"/>
      <c r="Z341" s="146"/>
      <c r="AA341" s="146"/>
      <c r="AB341" s="52" t="s">
        <v>258</v>
      </c>
      <c r="AC341" s="52" t="s">
        <v>426</v>
      </c>
      <c r="AD341" s="52"/>
      <c r="AE341" s="52"/>
      <c r="AF341" s="52"/>
      <c r="AG341" s="52"/>
      <c r="AH341" s="52"/>
      <c r="AI341" s="52"/>
      <c r="AJ341" s="155" t="s">
        <v>427</v>
      </c>
      <c r="AK341" s="52"/>
      <c r="AL341" s="52"/>
      <c r="AM341" s="52" t="s">
        <v>428</v>
      </c>
      <c r="AN341" s="52" t="s">
        <v>429</v>
      </c>
      <c r="AO341" s="147" t="s">
        <v>199</v>
      </c>
      <c r="AP341" s="147" t="s">
        <v>430</v>
      </c>
      <c r="AQ341" s="147" t="s">
        <v>431</v>
      </c>
      <c r="AR341" s="148" t="s">
        <v>432</v>
      </c>
      <c r="AS341" s="147" t="s">
        <v>122</v>
      </c>
      <c r="AT341" s="149">
        <v>439618</v>
      </c>
      <c r="AU341" s="149">
        <v>429958</v>
      </c>
      <c r="AV341" s="149">
        <v>1830780</v>
      </c>
      <c r="AW341" s="149">
        <v>1407600</v>
      </c>
      <c r="AX341" s="149">
        <v>1407600</v>
      </c>
      <c r="AY341" s="149">
        <v>1407600</v>
      </c>
      <c r="AZ341" s="141" t="s">
        <v>134</v>
      </c>
      <c r="BA341" s="152"/>
      <c r="BB341" s="152"/>
      <c r="BC341" s="152"/>
      <c r="BD341" s="152"/>
      <c r="BE341" s="152"/>
      <c r="BF341" s="152"/>
      <c r="BG341" s="152"/>
      <c r="BH341" s="152"/>
      <c r="BI341" s="152"/>
      <c r="BJ341" s="152"/>
      <c r="BK341" s="152"/>
      <c r="BL341" s="152"/>
      <c r="BM341" s="152"/>
      <c r="BN341" s="152"/>
      <c r="BO341" s="152"/>
      <c r="BP341" s="152"/>
      <c r="BQ341" s="152"/>
      <c r="BR341" s="152"/>
      <c r="BS341" s="152"/>
      <c r="BT341" s="152"/>
      <c r="BU341" s="152"/>
      <c r="BV341" s="152"/>
      <c r="BW341" s="152"/>
      <c r="BX341" s="152"/>
      <c r="BY341" s="152"/>
      <c r="BZ341" s="152"/>
      <c r="CA341" s="152"/>
      <c r="CB341" s="152"/>
      <c r="CC341" s="152"/>
      <c r="CD341" s="152"/>
      <c r="CE341" s="152"/>
      <c r="CF341" s="152"/>
      <c r="CG341" s="152"/>
      <c r="CH341" s="152"/>
      <c r="CI341" s="152"/>
      <c r="CJ341" s="152"/>
      <c r="CK341" s="152"/>
      <c r="CL341" s="152"/>
      <c r="CM341" s="152"/>
      <c r="CN341" s="152"/>
      <c r="CO341" s="152"/>
      <c r="CP341" s="152"/>
      <c r="CQ341" s="152"/>
      <c r="CR341" s="152"/>
      <c r="CS341" s="152"/>
      <c r="CT341" s="152"/>
      <c r="CU341" s="152"/>
      <c r="CV341" s="152"/>
      <c r="CW341" s="152"/>
      <c r="CX341" s="152"/>
      <c r="CY341" s="152"/>
      <c r="CZ341" s="152"/>
      <c r="DA341" s="152"/>
      <c r="DB341" s="152"/>
      <c r="DC341" s="152"/>
      <c r="DD341" s="152"/>
      <c r="DE341" s="152"/>
      <c r="DF341" s="152"/>
      <c r="DG341" s="152"/>
      <c r="DH341" s="152"/>
      <c r="DI341" s="152"/>
      <c r="DJ341" s="152"/>
      <c r="DK341" s="152"/>
      <c r="DL341" s="152"/>
      <c r="DM341" s="152"/>
      <c r="DN341" s="152"/>
      <c r="DO341" s="152"/>
      <c r="DP341" s="152"/>
      <c r="DQ341" s="152"/>
      <c r="DR341" s="152"/>
      <c r="DS341" s="152"/>
      <c r="DT341" s="152"/>
      <c r="DU341" s="152"/>
      <c r="DV341" s="152"/>
      <c r="DW341" s="152"/>
      <c r="DX341" s="152"/>
      <c r="DY341" s="152"/>
      <c r="DZ341" s="152"/>
      <c r="EA341" s="152"/>
      <c r="EB341" s="152"/>
      <c r="EC341" s="152"/>
      <c r="ED341" s="152"/>
      <c r="EE341" s="152"/>
      <c r="EF341" s="152"/>
      <c r="EG341" s="152"/>
      <c r="EH341" s="152"/>
      <c r="EI341" s="152"/>
      <c r="EJ341" s="152"/>
      <c r="EK341" s="152"/>
      <c r="EL341" s="152"/>
      <c r="EM341" s="152"/>
      <c r="EN341" s="152"/>
      <c r="EO341" s="152"/>
      <c r="EP341" s="152"/>
      <c r="EQ341" s="152"/>
      <c r="ER341" s="152"/>
      <c r="ES341" s="152"/>
      <c r="ET341" s="152"/>
      <c r="EU341" s="152"/>
      <c r="EV341" s="152"/>
      <c r="EW341" s="152"/>
      <c r="EX341" s="152"/>
      <c r="EY341" s="152"/>
      <c r="EZ341" s="152"/>
      <c r="FA341" s="152"/>
      <c r="FB341" s="152"/>
      <c r="FC341" s="152"/>
      <c r="FD341" s="152"/>
      <c r="FE341" s="152"/>
      <c r="FF341" s="152"/>
      <c r="FG341" s="152"/>
      <c r="FH341" s="152"/>
      <c r="FI341" s="152"/>
      <c r="FJ341" s="152"/>
      <c r="FK341" s="152"/>
      <c r="FL341" s="152"/>
      <c r="FM341" s="152"/>
      <c r="FN341" s="152"/>
      <c r="FO341" s="152"/>
      <c r="FP341" s="152"/>
      <c r="FQ341" s="152"/>
      <c r="FR341" s="152"/>
      <c r="FS341" s="152"/>
      <c r="FT341" s="152"/>
      <c r="FU341" s="152"/>
      <c r="FV341" s="152"/>
      <c r="FW341" s="152"/>
      <c r="FX341" s="152"/>
      <c r="FY341" s="152"/>
      <c r="FZ341" s="152"/>
      <c r="GA341" s="152"/>
      <c r="GB341" s="152"/>
      <c r="GC341" s="152"/>
      <c r="GD341" s="152"/>
      <c r="GE341" s="152"/>
      <c r="GF341" s="152"/>
      <c r="GG341" s="152"/>
      <c r="GH341" s="152"/>
      <c r="GI341" s="152"/>
      <c r="GJ341" s="152"/>
      <c r="GK341" s="152"/>
      <c r="GL341" s="152"/>
      <c r="GM341" s="152"/>
      <c r="GN341" s="152"/>
      <c r="GO341" s="152"/>
      <c r="GP341" s="152"/>
      <c r="GQ341" s="152"/>
      <c r="GR341" s="152"/>
      <c r="GS341" s="152"/>
      <c r="GT341" s="152"/>
      <c r="GU341" s="152"/>
      <c r="GV341" s="152"/>
      <c r="GW341" s="152"/>
      <c r="GX341" s="152"/>
      <c r="GY341" s="152"/>
      <c r="GZ341" s="152"/>
      <c r="HA341" s="152"/>
      <c r="HB341" s="152"/>
      <c r="HC341" s="152"/>
      <c r="HD341" s="152"/>
      <c r="HE341" s="152"/>
      <c r="HF341" s="152"/>
      <c r="HG341" s="152"/>
      <c r="HH341" s="152"/>
      <c r="HI341" s="152"/>
      <c r="HJ341" s="152"/>
      <c r="HK341" s="152"/>
      <c r="HL341" s="152"/>
      <c r="HM341" s="152"/>
      <c r="HN341" s="152"/>
      <c r="HO341" s="152"/>
      <c r="HP341" s="152"/>
      <c r="HQ341" s="152"/>
      <c r="HR341" s="152"/>
      <c r="HS341" s="152"/>
      <c r="HT341" s="152"/>
      <c r="HU341" s="152"/>
      <c r="HV341" s="152"/>
      <c r="HW341" s="152"/>
      <c r="HX341" s="152"/>
      <c r="HY341" s="152"/>
      <c r="HZ341" s="152"/>
      <c r="IA341" s="152"/>
      <c r="IB341" s="152"/>
      <c r="IC341" s="152"/>
      <c r="ID341" s="152"/>
      <c r="IE341" s="152"/>
      <c r="IF341" s="152"/>
      <c r="IG341" s="152"/>
      <c r="IH341" s="152"/>
      <c r="II341" s="152"/>
      <c r="IJ341" s="152"/>
      <c r="IK341" s="152"/>
      <c r="IL341" s="152"/>
      <c r="IM341" s="152"/>
      <c r="IN341" s="152"/>
      <c r="IO341" s="152"/>
      <c r="IP341" s="152"/>
      <c r="IQ341" s="152"/>
      <c r="IR341" s="152"/>
      <c r="IS341" s="152"/>
      <c r="IT341" s="152"/>
      <c r="IU341" s="152"/>
      <c r="IV341" s="152"/>
    </row>
    <row r="342" spans="1:256" s="98" customFormat="1" ht="409.5" hidden="1">
      <c r="A342" s="141">
        <v>606</v>
      </c>
      <c r="B342" s="45" t="s">
        <v>254</v>
      </c>
      <c r="C342" s="142">
        <v>401000022</v>
      </c>
      <c r="D342" s="154" t="s">
        <v>328</v>
      </c>
      <c r="E342" s="144" t="s">
        <v>256</v>
      </c>
      <c r="F342" s="145"/>
      <c r="G342" s="145"/>
      <c r="H342" s="146">
        <v>4</v>
      </c>
      <c r="I342" s="145"/>
      <c r="J342" s="146">
        <v>34</v>
      </c>
      <c r="K342" s="146">
        <v>2</v>
      </c>
      <c r="L342" s="146">
        <v>2</v>
      </c>
      <c r="M342" s="146"/>
      <c r="N342" s="146"/>
      <c r="O342" s="146"/>
      <c r="P342" s="52" t="s">
        <v>258</v>
      </c>
      <c r="Q342" s="52" t="s">
        <v>433</v>
      </c>
      <c r="R342" s="146"/>
      <c r="S342" s="146"/>
      <c r="T342" s="146"/>
      <c r="U342" s="146"/>
      <c r="V342" s="146" t="s">
        <v>434</v>
      </c>
      <c r="W342" s="146" t="s">
        <v>435</v>
      </c>
      <c r="X342" s="146"/>
      <c r="Y342" s="146"/>
      <c r="Z342" s="146"/>
      <c r="AA342" s="146" t="s">
        <v>436</v>
      </c>
      <c r="AB342" s="52" t="s">
        <v>437</v>
      </c>
      <c r="AC342" s="52" t="s">
        <v>260</v>
      </c>
      <c r="AD342" s="52"/>
      <c r="AE342" s="52"/>
      <c r="AF342" s="52"/>
      <c r="AG342" s="52"/>
      <c r="AH342" s="52"/>
      <c r="AI342" s="52"/>
      <c r="AJ342" s="52"/>
      <c r="AK342" s="52"/>
      <c r="AL342" s="52"/>
      <c r="AM342" s="52" t="s">
        <v>350</v>
      </c>
      <c r="AN342" s="52" t="s">
        <v>262</v>
      </c>
      <c r="AO342" s="147" t="s">
        <v>199</v>
      </c>
      <c r="AP342" s="147" t="s">
        <v>430</v>
      </c>
      <c r="AQ342" s="147" t="s">
        <v>438</v>
      </c>
      <c r="AR342" s="148" t="s">
        <v>439</v>
      </c>
      <c r="AS342" s="147" t="s">
        <v>122</v>
      </c>
      <c r="AT342" s="149">
        <v>0</v>
      </c>
      <c r="AU342" s="149">
        <v>0</v>
      </c>
      <c r="AV342" s="149">
        <v>0</v>
      </c>
      <c r="AW342" s="149">
        <v>1070556.3</v>
      </c>
      <c r="AX342" s="149">
        <v>1070556.3</v>
      </c>
      <c r="AY342" s="149">
        <v>1070556.3</v>
      </c>
      <c r="AZ342" s="141" t="s">
        <v>134</v>
      </c>
      <c r="BA342" s="152"/>
      <c r="BB342" s="152"/>
      <c r="BC342" s="152"/>
      <c r="BD342" s="152"/>
      <c r="BE342" s="152"/>
      <c r="BF342" s="152"/>
      <c r="BG342" s="152"/>
      <c r="BH342" s="152"/>
      <c r="BI342" s="152"/>
      <c r="BJ342" s="152"/>
      <c r="BK342" s="152"/>
      <c r="BL342" s="152"/>
      <c r="BM342" s="152"/>
      <c r="BN342" s="152"/>
      <c r="BO342" s="152"/>
      <c r="BP342" s="152"/>
      <c r="BQ342" s="152"/>
      <c r="BR342" s="152"/>
      <c r="BS342" s="152"/>
      <c r="BT342" s="152"/>
      <c r="BU342" s="152"/>
      <c r="BV342" s="152"/>
      <c r="BW342" s="152"/>
      <c r="BX342" s="152"/>
      <c r="BY342" s="152"/>
      <c r="BZ342" s="152"/>
      <c r="CA342" s="152"/>
      <c r="CB342" s="152"/>
      <c r="CC342" s="152"/>
      <c r="CD342" s="152"/>
      <c r="CE342" s="152"/>
      <c r="CF342" s="152"/>
      <c r="CG342" s="152"/>
      <c r="CH342" s="152"/>
      <c r="CI342" s="152"/>
      <c r="CJ342" s="152"/>
      <c r="CK342" s="152"/>
      <c r="CL342" s="152"/>
      <c r="CM342" s="152"/>
      <c r="CN342" s="152"/>
      <c r="CO342" s="152"/>
      <c r="CP342" s="152"/>
      <c r="CQ342" s="152"/>
      <c r="CR342" s="152"/>
      <c r="CS342" s="152"/>
      <c r="CT342" s="152"/>
      <c r="CU342" s="152"/>
      <c r="CV342" s="152"/>
      <c r="CW342" s="152"/>
      <c r="CX342" s="152"/>
      <c r="CY342" s="152"/>
      <c r="CZ342" s="152"/>
      <c r="DA342" s="152"/>
      <c r="DB342" s="152"/>
      <c r="DC342" s="152"/>
      <c r="DD342" s="152"/>
      <c r="DE342" s="152"/>
      <c r="DF342" s="152"/>
      <c r="DG342" s="152"/>
      <c r="DH342" s="152"/>
      <c r="DI342" s="152"/>
      <c r="DJ342" s="152"/>
      <c r="DK342" s="152"/>
      <c r="DL342" s="152"/>
      <c r="DM342" s="152"/>
      <c r="DN342" s="152"/>
      <c r="DO342" s="152"/>
      <c r="DP342" s="152"/>
      <c r="DQ342" s="152"/>
      <c r="DR342" s="152"/>
      <c r="DS342" s="152"/>
      <c r="DT342" s="152"/>
      <c r="DU342" s="152"/>
      <c r="DV342" s="152"/>
      <c r="DW342" s="152"/>
      <c r="DX342" s="152"/>
      <c r="DY342" s="152"/>
      <c r="DZ342" s="152"/>
      <c r="EA342" s="152"/>
      <c r="EB342" s="152"/>
      <c r="EC342" s="152"/>
      <c r="ED342" s="152"/>
      <c r="EE342" s="152"/>
      <c r="EF342" s="152"/>
      <c r="EG342" s="152"/>
      <c r="EH342" s="152"/>
      <c r="EI342" s="152"/>
      <c r="EJ342" s="152"/>
      <c r="EK342" s="152"/>
      <c r="EL342" s="152"/>
      <c r="EM342" s="152"/>
      <c r="EN342" s="152"/>
      <c r="EO342" s="152"/>
      <c r="EP342" s="152"/>
      <c r="EQ342" s="152"/>
      <c r="ER342" s="152"/>
      <c r="ES342" s="152"/>
      <c r="ET342" s="152"/>
      <c r="EU342" s="152"/>
      <c r="EV342" s="152"/>
      <c r="EW342" s="152"/>
      <c r="EX342" s="152"/>
      <c r="EY342" s="152"/>
      <c r="EZ342" s="152"/>
      <c r="FA342" s="152"/>
      <c r="FB342" s="152"/>
      <c r="FC342" s="152"/>
      <c r="FD342" s="152"/>
      <c r="FE342" s="152"/>
      <c r="FF342" s="152"/>
      <c r="FG342" s="152"/>
      <c r="FH342" s="152"/>
      <c r="FI342" s="152"/>
      <c r="FJ342" s="152"/>
      <c r="FK342" s="152"/>
      <c r="FL342" s="152"/>
      <c r="FM342" s="152"/>
      <c r="FN342" s="152"/>
      <c r="FO342" s="152"/>
      <c r="FP342" s="152"/>
      <c r="FQ342" s="152"/>
      <c r="FR342" s="152"/>
      <c r="FS342" s="152"/>
      <c r="FT342" s="152"/>
      <c r="FU342" s="152"/>
      <c r="FV342" s="152"/>
      <c r="FW342" s="152"/>
      <c r="FX342" s="152"/>
      <c r="FY342" s="152"/>
      <c r="FZ342" s="152"/>
      <c r="GA342" s="152"/>
      <c r="GB342" s="152"/>
      <c r="GC342" s="152"/>
      <c r="GD342" s="152"/>
      <c r="GE342" s="152"/>
      <c r="GF342" s="152"/>
      <c r="GG342" s="152"/>
      <c r="GH342" s="152"/>
      <c r="GI342" s="152"/>
      <c r="GJ342" s="152"/>
      <c r="GK342" s="152"/>
      <c r="GL342" s="152"/>
      <c r="GM342" s="152"/>
      <c r="GN342" s="152"/>
      <c r="GO342" s="152"/>
      <c r="GP342" s="152"/>
      <c r="GQ342" s="152"/>
      <c r="GR342" s="152"/>
      <c r="GS342" s="152"/>
      <c r="GT342" s="152"/>
      <c r="GU342" s="152"/>
      <c r="GV342" s="152"/>
      <c r="GW342" s="152"/>
      <c r="GX342" s="152"/>
      <c r="GY342" s="152"/>
      <c r="GZ342" s="152"/>
      <c r="HA342" s="152"/>
      <c r="HB342" s="152"/>
      <c r="HC342" s="152"/>
      <c r="HD342" s="152"/>
      <c r="HE342" s="152"/>
      <c r="HF342" s="152"/>
      <c r="HG342" s="152"/>
      <c r="HH342" s="152"/>
      <c r="HI342" s="152"/>
      <c r="HJ342" s="152"/>
      <c r="HK342" s="152"/>
      <c r="HL342" s="152"/>
      <c r="HM342" s="152"/>
      <c r="HN342" s="152"/>
      <c r="HO342" s="152"/>
      <c r="HP342" s="152"/>
      <c r="HQ342" s="152"/>
      <c r="HR342" s="152"/>
      <c r="HS342" s="152"/>
      <c r="HT342" s="152"/>
      <c r="HU342" s="152"/>
      <c r="HV342" s="152"/>
      <c r="HW342" s="152"/>
      <c r="HX342" s="152"/>
      <c r="HY342" s="152"/>
      <c r="HZ342" s="152"/>
      <c r="IA342" s="152"/>
      <c r="IB342" s="152"/>
      <c r="IC342" s="152"/>
      <c r="ID342" s="152"/>
      <c r="IE342" s="152"/>
      <c r="IF342" s="152"/>
      <c r="IG342" s="152"/>
      <c r="IH342" s="152"/>
      <c r="II342" s="152"/>
      <c r="IJ342" s="152"/>
      <c r="IK342" s="152"/>
      <c r="IL342" s="152"/>
      <c r="IM342" s="152"/>
      <c r="IN342" s="152"/>
      <c r="IO342" s="152"/>
      <c r="IP342" s="152"/>
      <c r="IQ342" s="152"/>
      <c r="IR342" s="152"/>
      <c r="IS342" s="152"/>
      <c r="IT342" s="152"/>
      <c r="IU342" s="152"/>
      <c r="IV342" s="152"/>
    </row>
    <row r="343" spans="1:256" s="98" customFormat="1" ht="229.5" hidden="1">
      <c r="A343" s="141">
        <v>606</v>
      </c>
      <c r="B343" s="45" t="s">
        <v>254</v>
      </c>
      <c r="C343" s="142">
        <v>401000024</v>
      </c>
      <c r="D343" s="154" t="s">
        <v>440</v>
      </c>
      <c r="E343" s="144" t="s">
        <v>256</v>
      </c>
      <c r="F343" s="145"/>
      <c r="G343" s="145"/>
      <c r="H343" s="146">
        <v>1</v>
      </c>
      <c r="I343" s="145"/>
      <c r="J343" s="146">
        <v>9</v>
      </c>
      <c r="K343" s="146">
        <v>1</v>
      </c>
      <c r="L343" s="146" t="s">
        <v>441</v>
      </c>
      <c r="M343" s="146"/>
      <c r="N343" s="146"/>
      <c r="O343" s="146"/>
      <c r="P343" s="52" t="s">
        <v>258</v>
      </c>
      <c r="Q343" s="52" t="s">
        <v>259</v>
      </c>
      <c r="R343" s="146"/>
      <c r="S343" s="146"/>
      <c r="T343" s="146"/>
      <c r="U343" s="146"/>
      <c r="V343" s="146">
        <v>11</v>
      </c>
      <c r="W343" s="146">
        <v>1</v>
      </c>
      <c r="X343" s="146"/>
      <c r="Y343" s="146"/>
      <c r="Z343" s="146"/>
      <c r="AA343" s="146"/>
      <c r="AB343" s="52" t="s">
        <v>258</v>
      </c>
      <c r="AC343" s="52" t="s">
        <v>260</v>
      </c>
      <c r="AD343" s="52"/>
      <c r="AE343" s="52"/>
      <c r="AF343" s="52"/>
      <c r="AG343" s="52"/>
      <c r="AH343" s="52"/>
      <c r="AI343" s="52"/>
      <c r="AJ343" s="52"/>
      <c r="AK343" s="52"/>
      <c r="AL343" s="52"/>
      <c r="AM343" s="52" t="s">
        <v>261</v>
      </c>
      <c r="AN343" s="52" t="s">
        <v>262</v>
      </c>
      <c r="AO343" s="147" t="s">
        <v>263</v>
      </c>
      <c r="AP343" s="147" t="s">
        <v>200</v>
      </c>
      <c r="AQ343" s="147" t="s">
        <v>442</v>
      </c>
      <c r="AR343" s="148" t="s">
        <v>265</v>
      </c>
      <c r="AS343" s="147" t="s">
        <v>331</v>
      </c>
      <c r="AT343" s="149">
        <v>99956286.930000007</v>
      </c>
      <c r="AU343" s="149">
        <v>99956286.930000007</v>
      </c>
      <c r="AV343" s="149">
        <v>101582878.77</v>
      </c>
      <c r="AW343" s="149">
        <v>101368849.77000001</v>
      </c>
      <c r="AX343" s="149">
        <v>103271379.77000001</v>
      </c>
      <c r="AY343" s="149">
        <v>105089171.75000001</v>
      </c>
      <c r="AZ343" s="141" t="s">
        <v>134</v>
      </c>
      <c r="BA343" s="152"/>
      <c r="BB343" s="152"/>
      <c r="BC343" s="152"/>
      <c r="BD343" s="152"/>
      <c r="BE343" s="152"/>
      <c r="BF343" s="152"/>
      <c r="BG343" s="152"/>
      <c r="BH343" s="152"/>
      <c r="BI343" s="152"/>
      <c r="BJ343" s="152"/>
      <c r="BK343" s="152"/>
      <c r="BL343" s="152"/>
      <c r="BM343" s="152"/>
      <c r="BN343" s="152"/>
      <c r="BO343" s="152"/>
      <c r="BP343" s="152"/>
      <c r="BQ343" s="152"/>
      <c r="BR343" s="152"/>
      <c r="BS343" s="152"/>
      <c r="BT343" s="152"/>
      <c r="BU343" s="152"/>
      <c r="BV343" s="152"/>
      <c r="BW343" s="152"/>
      <c r="BX343" s="152"/>
      <c r="BY343" s="152"/>
      <c r="BZ343" s="152"/>
      <c r="CA343" s="152"/>
      <c r="CB343" s="152"/>
      <c r="CC343" s="152"/>
      <c r="CD343" s="152"/>
      <c r="CE343" s="152"/>
      <c r="CF343" s="152"/>
      <c r="CG343" s="152"/>
      <c r="CH343" s="152"/>
      <c r="CI343" s="152"/>
      <c r="CJ343" s="152"/>
      <c r="CK343" s="152"/>
      <c r="CL343" s="152"/>
      <c r="CM343" s="152"/>
      <c r="CN343" s="152"/>
      <c r="CO343" s="152"/>
      <c r="CP343" s="152"/>
      <c r="CQ343" s="152"/>
      <c r="CR343" s="152"/>
      <c r="CS343" s="152"/>
      <c r="CT343" s="152"/>
      <c r="CU343" s="152"/>
      <c r="CV343" s="152"/>
      <c r="CW343" s="152"/>
      <c r="CX343" s="152"/>
      <c r="CY343" s="152"/>
      <c r="CZ343" s="152"/>
      <c r="DA343" s="152"/>
      <c r="DB343" s="152"/>
      <c r="DC343" s="152"/>
      <c r="DD343" s="152"/>
      <c r="DE343" s="152"/>
      <c r="DF343" s="152"/>
      <c r="DG343" s="152"/>
      <c r="DH343" s="152"/>
      <c r="DI343" s="152"/>
      <c r="DJ343" s="152"/>
      <c r="DK343" s="152"/>
      <c r="DL343" s="152"/>
      <c r="DM343" s="152"/>
      <c r="DN343" s="152"/>
      <c r="DO343" s="152"/>
      <c r="DP343" s="152"/>
      <c r="DQ343" s="152"/>
      <c r="DR343" s="152"/>
      <c r="DS343" s="152"/>
      <c r="DT343" s="152"/>
      <c r="DU343" s="152"/>
      <c r="DV343" s="152"/>
      <c r="DW343" s="152"/>
      <c r="DX343" s="152"/>
      <c r="DY343" s="152"/>
      <c r="DZ343" s="152"/>
      <c r="EA343" s="152"/>
      <c r="EB343" s="152"/>
      <c r="EC343" s="152"/>
      <c r="ED343" s="152"/>
      <c r="EE343" s="152"/>
      <c r="EF343" s="152"/>
      <c r="EG343" s="152"/>
      <c r="EH343" s="152"/>
      <c r="EI343" s="152"/>
      <c r="EJ343" s="152"/>
      <c r="EK343" s="152"/>
      <c r="EL343" s="152"/>
      <c r="EM343" s="152"/>
      <c r="EN343" s="152"/>
      <c r="EO343" s="152"/>
      <c r="EP343" s="152"/>
      <c r="EQ343" s="152"/>
      <c r="ER343" s="152"/>
      <c r="ES343" s="152"/>
      <c r="ET343" s="152"/>
      <c r="EU343" s="152"/>
      <c r="EV343" s="152"/>
      <c r="EW343" s="152"/>
      <c r="EX343" s="152"/>
      <c r="EY343" s="152"/>
      <c r="EZ343" s="152"/>
      <c r="FA343" s="152"/>
      <c r="FB343" s="152"/>
      <c r="FC343" s="152"/>
      <c r="FD343" s="152"/>
      <c r="FE343" s="152"/>
      <c r="FF343" s="152"/>
      <c r="FG343" s="152"/>
      <c r="FH343" s="152"/>
      <c r="FI343" s="152"/>
      <c r="FJ343" s="152"/>
      <c r="FK343" s="152"/>
      <c r="FL343" s="152"/>
      <c r="FM343" s="152"/>
      <c r="FN343" s="152"/>
      <c r="FO343" s="152"/>
      <c r="FP343" s="152"/>
      <c r="FQ343" s="152"/>
      <c r="FR343" s="152"/>
      <c r="FS343" s="152"/>
      <c r="FT343" s="152"/>
      <c r="FU343" s="152"/>
      <c r="FV343" s="152"/>
      <c r="FW343" s="152"/>
      <c r="FX343" s="152"/>
      <c r="FY343" s="152"/>
      <c r="FZ343" s="152"/>
      <c r="GA343" s="152"/>
      <c r="GB343" s="152"/>
      <c r="GC343" s="152"/>
      <c r="GD343" s="152"/>
      <c r="GE343" s="152"/>
      <c r="GF343" s="152"/>
      <c r="GG343" s="152"/>
      <c r="GH343" s="152"/>
      <c r="GI343" s="152"/>
      <c r="GJ343" s="152"/>
      <c r="GK343" s="152"/>
      <c r="GL343" s="152"/>
      <c r="GM343" s="152"/>
      <c r="GN343" s="152"/>
      <c r="GO343" s="152"/>
      <c r="GP343" s="152"/>
      <c r="GQ343" s="152"/>
      <c r="GR343" s="152"/>
      <c r="GS343" s="152"/>
      <c r="GT343" s="152"/>
      <c r="GU343" s="152"/>
      <c r="GV343" s="152"/>
      <c r="GW343" s="152"/>
      <c r="GX343" s="152"/>
      <c r="GY343" s="152"/>
      <c r="GZ343" s="152"/>
      <c r="HA343" s="152"/>
      <c r="HB343" s="152"/>
      <c r="HC343" s="152"/>
      <c r="HD343" s="152"/>
      <c r="HE343" s="152"/>
      <c r="HF343" s="152"/>
      <c r="HG343" s="152"/>
      <c r="HH343" s="152"/>
      <c r="HI343" s="152"/>
      <c r="HJ343" s="152"/>
      <c r="HK343" s="152"/>
      <c r="HL343" s="152"/>
      <c r="HM343" s="152"/>
      <c r="HN343" s="152"/>
      <c r="HO343" s="152"/>
      <c r="HP343" s="152"/>
      <c r="HQ343" s="152"/>
      <c r="HR343" s="152"/>
      <c r="HS343" s="152"/>
      <c r="HT343" s="152"/>
      <c r="HU343" s="152"/>
      <c r="HV343" s="152"/>
      <c r="HW343" s="152"/>
      <c r="HX343" s="152"/>
      <c r="HY343" s="152"/>
      <c r="HZ343" s="152"/>
      <c r="IA343" s="152"/>
      <c r="IB343" s="152"/>
      <c r="IC343" s="152"/>
      <c r="ID343" s="152"/>
      <c r="IE343" s="152"/>
      <c r="IF343" s="152"/>
      <c r="IG343" s="152"/>
      <c r="IH343" s="152"/>
      <c r="II343" s="152"/>
      <c r="IJ343" s="152"/>
      <c r="IK343" s="152"/>
      <c r="IL343" s="152"/>
      <c r="IM343" s="152"/>
      <c r="IN343" s="152"/>
      <c r="IO343" s="152"/>
      <c r="IP343" s="152"/>
      <c r="IQ343" s="152"/>
      <c r="IR343" s="152"/>
      <c r="IS343" s="152"/>
      <c r="IT343" s="152"/>
      <c r="IU343" s="152"/>
      <c r="IV343" s="152"/>
    </row>
    <row r="344" spans="1:256" s="35" customFormat="1" ht="229.5" hidden="1">
      <c r="A344" s="141">
        <v>606</v>
      </c>
      <c r="B344" s="45" t="s">
        <v>254</v>
      </c>
      <c r="C344" s="142">
        <v>401000024</v>
      </c>
      <c r="D344" s="154" t="s">
        <v>440</v>
      </c>
      <c r="E344" s="144" t="s">
        <v>256</v>
      </c>
      <c r="F344" s="145"/>
      <c r="G344" s="145"/>
      <c r="H344" s="146">
        <v>1</v>
      </c>
      <c r="I344" s="145"/>
      <c r="J344" s="146">
        <v>9</v>
      </c>
      <c r="K344" s="146">
        <v>1</v>
      </c>
      <c r="L344" s="146" t="s">
        <v>441</v>
      </c>
      <c r="M344" s="146"/>
      <c r="N344" s="146"/>
      <c r="O344" s="146"/>
      <c r="P344" s="52" t="s">
        <v>258</v>
      </c>
      <c r="Q344" s="52" t="s">
        <v>259</v>
      </c>
      <c r="R344" s="146"/>
      <c r="S344" s="146"/>
      <c r="T344" s="146"/>
      <c r="U344" s="146"/>
      <c r="V344" s="146">
        <v>11</v>
      </c>
      <c r="W344" s="146">
        <v>1</v>
      </c>
      <c r="X344" s="146"/>
      <c r="Y344" s="146"/>
      <c r="Z344" s="146"/>
      <c r="AA344" s="146"/>
      <c r="AB344" s="52" t="s">
        <v>258</v>
      </c>
      <c r="AC344" s="52" t="s">
        <v>260</v>
      </c>
      <c r="AD344" s="52"/>
      <c r="AE344" s="52"/>
      <c r="AF344" s="52"/>
      <c r="AG344" s="52"/>
      <c r="AH344" s="52"/>
      <c r="AI344" s="52"/>
      <c r="AJ344" s="52"/>
      <c r="AK344" s="52"/>
      <c r="AL344" s="52"/>
      <c r="AM344" s="52" t="s">
        <v>261</v>
      </c>
      <c r="AN344" s="52" t="s">
        <v>262</v>
      </c>
      <c r="AO344" s="147" t="s">
        <v>263</v>
      </c>
      <c r="AP344" s="147" t="s">
        <v>200</v>
      </c>
      <c r="AQ344" s="147" t="s">
        <v>442</v>
      </c>
      <c r="AR344" s="148" t="s">
        <v>265</v>
      </c>
      <c r="AS344" s="147" t="s">
        <v>331</v>
      </c>
      <c r="AT344" s="149">
        <v>354420.87</v>
      </c>
      <c r="AU344" s="149">
        <v>354420.87</v>
      </c>
      <c r="AV344" s="149">
        <v>0</v>
      </c>
      <c r="AW344" s="149">
        <v>0</v>
      </c>
      <c r="AX344" s="149">
        <v>0</v>
      </c>
      <c r="AY344" s="149">
        <v>0</v>
      </c>
      <c r="AZ344" s="141" t="s">
        <v>152</v>
      </c>
      <c r="BA344" s="152"/>
      <c r="BB344" s="152"/>
      <c r="BC344" s="152"/>
      <c r="BD344" s="152"/>
      <c r="BE344" s="152"/>
      <c r="BF344" s="152"/>
      <c r="BG344" s="152"/>
      <c r="BH344" s="152"/>
      <c r="BI344" s="152"/>
      <c r="BJ344" s="152"/>
      <c r="BK344" s="152"/>
      <c r="BL344" s="152"/>
      <c r="BM344" s="152"/>
      <c r="BN344" s="152"/>
      <c r="BO344" s="152"/>
      <c r="BP344" s="152"/>
      <c r="BQ344" s="152"/>
      <c r="BR344" s="152"/>
      <c r="BS344" s="152"/>
      <c r="BT344" s="152"/>
      <c r="BU344" s="152"/>
      <c r="BV344" s="152"/>
      <c r="BW344" s="152"/>
      <c r="BX344" s="152"/>
      <c r="BY344" s="152"/>
      <c r="BZ344" s="152"/>
      <c r="CA344" s="152"/>
      <c r="CB344" s="152"/>
      <c r="CC344" s="152"/>
      <c r="CD344" s="152"/>
      <c r="CE344" s="152"/>
      <c r="CF344" s="152"/>
      <c r="CG344" s="152"/>
      <c r="CH344" s="152"/>
      <c r="CI344" s="152"/>
      <c r="CJ344" s="152"/>
      <c r="CK344" s="152"/>
      <c r="CL344" s="152"/>
      <c r="CM344" s="152"/>
      <c r="CN344" s="152"/>
      <c r="CO344" s="152"/>
      <c r="CP344" s="152"/>
      <c r="CQ344" s="152"/>
      <c r="CR344" s="152"/>
      <c r="CS344" s="152"/>
      <c r="CT344" s="152"/>
      <c r="CU344" s="152"/>
      <c r="CV344" s="152"/>
      <c r="CW344" s="152"/>
      <c r="CX344" s="152"/>
      <c r="CY344" s="152"/>
      <c r="CZ344" s="152"/>
      <c r="DA344" s="152"/>
      <c r="DB344" s="152"/>
      <c r="DC344" s="152"/>
      <c r="DD344" s="152"/>
      <c r="DE344" s="152"/>
      <c r="DF344" s="152"/>
      <c r="DG344" s="152"/>
      <c r="DH344" s="152"/>
      <c r="DI344" s="152"/>
      <c r="DJ344" s="152"/>
      <c r="DK344" s="152"/>
      <c r="DL344" s="152"/>
      <c r="DM344" s="152"/>
      <c r="DN344" s="152"/>
      <c r="DO344" s="152"/>
      <c r="DP344" s="152"/>
      <c r="DQ344" s="152"/>
      <c r="DR344" s="152"/>
      <c r="DS344" s="152"/>
      <c r="DT344" s="152"/>
      <c r="DU344" s="152"/>
      <c r="DV344" s="152"/>
      <c r="DW344" s="152"/>
      <c r="DX344" s="152"/>
      <c r="DY344" s="152"/>
      <c r="DZ344" s="152"/>
      <c r="EA344" s="152"/>
      <c r="EB344" s="152"/>
      <c r="EC344" s="152"/>
      <c r="ED344" s="152"/>
      <c r="EE344" s="152"/>
      <c r="EF344" s="152"/>
      <c r="EG344" s="152"/>
      <c r="EH344" s="152"/>
      <c r="EI344" s="152"/>
      <c r="EJ344" s="152"/>
      <c r="EK344" s="152"/>
      <c r="EL344" s="152"/>
      <c r="EM344" s="152"/>
      <c r="EN344" s="152"/>
      <c r="EO344" s="152"/>
      <c r="EP344" s="152"/>
      <c r="EQ344" s="152"/>
      <c r="ER344" s="152"/>
      <c r="ES344" s="152"/>
      <c r="ET344" s="152"/>
      <c r="EU344" s="152"/>
      <c r="EV344" s="152"/>
      <c r="EW344" s="152"/>
      <c r="EX344" s="152"/>
      <c r="EY344" s="152"/>
      <c r="EZ344" s="152"/>
      <c r="FA344" s="152"/>
      <c r="FB344" s="152"/>
      <c r="FC344" s="152"/>
      <c r="FD344" s="152"/>
      <c r="FE344" s="152"/>
      <c r="FF344" s="152"/>
      <c r="FG344" s="152"/>
      <c r="FH344" s="152"/>
      <c r="FI344" s="152"/>
      <c r="FJ344" s="152"/>
      <c r="FK344" s="152"/>
      <c r="FL344" s="152"/>
      <c r="FM344" s="152"/>
      <c r="FN344" s="152"/>
      <c r="FO344" s="152"/>
      <c r="FP344" s="152"/>
      <c r="FQ344" s="152"/>
      <c r="FR344" s="152"/>
      <c r="FS344" s="152"/>
      <c r="FT344" s="152"/>
      <c r="FU344" s="152"/>
      <c r="FV344" s="152"/>
      <c r="FW344" s="152"/>
      <c r="FX344" s="152"/>
      <c r="FY344" s="152"/>
      <c r="FZ344" s="152"/>
      <c r="GA344" s="152"/>
      <c r="GB344" s="152"/>
      <c r="GC344" s="152"/>
      <c r="GD344" s="152"/>
      <c r="GE344" s="152"/>
      <c r="GF344" s="152"/>
      <c r="GG344" s="152"/>
      <c r="GH344" s="152"/>
      <c r="GI344" s="152"/>
      <c r="GJ344" s="152"/>
      <c r="GK344" s="152"/>
      <c r="GL344" s="152"/>
      <c r="GM344" s="152"/>
      <c r="GN344" s="152"/>
      <c r="GO344" s="152"/>
      <c r="GP344" s="152"/>
      <c r="GQ344" s="152"/>
      <c r="GR344" s="152"/>
      <c r="GS344" s="152"/>
      <c r="GT344" s="152"/>
      <c r="GU344" s="152"/>
      <c r="GV344" s="152"/>
      <c r="GW344" s="152"/>
      <c r="GX344" s="152"/>
      <c r="GY344" s="152"/>
      <c r="GZ344" s="152"/>
      <c r="HA344" s="152"/>
      <c r="HB344" s="152"/>
      <c r="HC344" s="152"/>
      <c r="HD344" s="152"/>
      <c r="HE344" s="152"/>
      <c r="HF344" s="152"/>
      <c r="HG344" s="152"/>
      <c r="HH344" s="152"/>
      <c r="HI344" s="152"/>
      <c r="HJ344" s="152"/>
      <c r="HK344" s="152"/>
      <c r="HL344" s="152"/>
      <c r="HM344" s="152"/>
      <c r="HN344" s="152"/>
      <c r="HO344" s="152"/>
      <c r="HP344" s="152"/>
      <c r="HQ344" s="152"/>
      <c r="HR344" s="152"/>
      <c r="HS344" s="152"/>
      <c r="HT344" s="152"/>
      <c r="HU344" s="152"/>
      <c r="HV344" s="152"/>
      <c r="HW344" s="152"/>
      <c r="HX344" s="152"/>
      <c r="HY344" s="152"/>
      <c r="HZ344" s="152"/>
      <c r="IA344" s="152"/>
      <c r="IB344" s="152"/>
      <c r="IC344" s="152"/>
      <c r="ID344" s="152"/>
      <c r="IE344" s="152"/>
      <c r="IF344" s="152"/>
      <c r="IG344" s="152"/>
      <c r="IH344" s="152"/>
      <c r="II344" s="152"/>
      <c r="IJ344" s="152"/>
      <c r="IK344" s="152"/>
      <c r="IL344" s="152"/>
      <c r="IM344" s="152"/>
      <c r="IN344" s="152"/>
      <c r="IO344" s="152"/>
      <c r="IP344" s="152"/>
      <c r="IQ344" s="152"/>
      <c r="IR344" s="152"/>
      <c r="IS344" s="152"/>
      <c r="IT344" s="152"/>
      <c r="IU344" s="152"/>
      <c r="IV344" s="152"/>
    </row>
    <row r="345" spans="1:256" s="227" customFormat="1" ht="229.5" hidden="1">
      <c r="A345" s="141">
        <v>606</v>
      </c>
      <c r="B345" s="45" t="s">
        <v>254</v>
      </c>
      <c r="C345" s="142">
        <v>401000024</v>
      </c>
      <c r="D345" s="154" t="s">
        <v>440</v>
      </c>
      <c r="E345" s="144" t="s">
        <v>256</v>
      </c>
      <c r="F345" s="145"/>
      <c r="G345" s="145"/>
      <c r="H345" s="146">
        <v>1</v>
      </c>
      <c r="I345" s="145"/>
      <c r="J345" s="146">
        <v>9</v>
      </c>
      <c r="K345" s="146">
        <v>1</v>
      </c>
      <c r="L345" s="146" t="s">
        <v>441</v>
      </c>
      <c r="M345" s="146"/>
      <c r="N345" s="146"/>
      <c r="O345" s="146"/>
      <c r="P345" s="52" t="s">
        <v>258</v>
      </c>
      <c r="Q345" s="52" t="s">
        <v>259</v>
      </c>
      <c r="R345" s="146"/>
      <c r="S345" s="146"/>
      <c r="T345" s="146"/>
      <c r="U345" s="146"/>
      <c r="V345" s="146">
        <v>11</v>
      </c>
      <c r="W345" s="146">
        <v>1</v>
      </c>
      <c r="X345" s="146"/>
      <c r="Y345" s="146"/>
      <c r="Z345" s="146"/>
      <c r="AA345" s="146"/>
      <c r="AB345" s="52" t="s">
        <v>258</v>
      </c>
      <c r="AC345" s="52" t="s">
        <v>260</v>
      </c>
      <c r="AD345" s="52"/>
      <c r="AE345" s="52"/>
      <c r="AF345" s="52"/>
      <c r="AG345" s="52"/>
      <c r="AH345" s="52"/>
      <c r="AI345" s="52"/>
      <c r="AJ345" s="52"/>
      <c r="AK345" s="52"/>
      <c r="AL345" s="52"/>
      <c r="AM345" s="52" t="s">
        <v>261</v>
      </c>
      <c r="AN345" s="52" t="s">
        <v>262</v>
      </c>
      <c r="AO345" s="147" t="s">
        <v>263</v>
      </c>
      <c r="AP345" s="147" t="s">
        <v>200</v>
      </c>
      <c r="AQ345" s="147" t="s">
        <v>442</v>
      </c>
      <c r="AR345" s="148" t="s">
        <v>265</v>
      </c>
      <c r="AS345" s="147" t="s">
        <v>337</v>
      </c>
      <c r="AT345" s="149">
        <v>117207496.28</v>
      </c>
      <c r="AU345" s="149">
        <v>117207496.28</v>
      </c>
      <c r="AV345" s="149">
        <v>123519882.70999999</v>
      </c>
      <c r="AW345" s="149">
        <v>127223290.23</v>
      </c>
      <c r="AX345" s="149">
        <v>129500380.23</v>
      </c>
      <c r="AY345" s="149">
        <v>134485938.25</v>
      </c>
      <c r="AZ345" s="141" t="s">
        <v>134</v>
      </c>
      <c r="BA345" s="152"/>
      <c r="BB345" s="152"/>
      <c r="BC345" s="152"/>
      <c r="BD345" s="152"/>
      <c r="BE345" s="152"/>
      <c r="BF345" s="152"/>
      <c r="BG345" s="152"/>
      <c r="BH345" s="152"/>
      <c r="BI345" s="152"/>
      <c r="BJ345" s="152"/>
      <c r="BK345" s="152"/>
      <c r="BL345" s="152"/>
      <c r="BM345" s="152"/>
      <c r="BN345" s="152"/>
      <c r="BO345" s="152"/>
      <c r="BP345" s="152"/>
      <c r="BQ345" s="152"/>
      <c r="BR345" s="152"/>
      <c r="BS345" s="152"/>
      <c r="BT345" s="152"/>
      <c r="BU345" s="152"/>
      <c r="BV345" s="152"/>
      <c r="BW345" s="152"/>
      <c r="BX345" s="152"/>
      <c r="BY345" s="152"/>
      <c r="BZ345" s="152"/>
      <c r="CA345" s="152"/>
      <c r="CB345" s="152"/>
      <c r="CC345" s="152"/>
      <c r="CD345" s="152"/>
      <c r="CE345" s="152"/>
      <c r="CF345" s="152"/>
      <c r="CG345" s="152"/>
      <c r="CH345" s="152"/>
      <c r="CI345" s="152"/>
      <c r="CJ345" s="152"/>
      <c r="CK345" s="152"/>
      <c r="CL345" s="152"/>
      <c r="CM345" s="152"/>
      <c r="CN345" s="152"/>
      <c r="CO345" s="152"/>
      <c r="CP345" s="152"/>
      <c r="CQ345" s="152"/>
      <c r="CR345" s="152"/>
      <c r="CS345" s="152"/>
      <c r="CT345" s="152"/>
      <c r="CU345" s="152"/>
      <c r="CV345" s="152"/>
      <c r="CW345" s="152"/>
      <c r="CX345" s="152"/>
      <c r="CY345" s="152"/>
      <c r="CZ345" s="152"/>
      <c r="DA345" s="152"/>
      <c r="DB345" s="152"/>
      <c r="DC345" s="152"/>
      <c r="DD345" s="152"/>
      <c r="DE345" s="152"/>
      <c r="DF345" s="152"/>
      <c r="DG345" s="152"/>
      <c r="DH345" s="152"/>
      <c r="DI345" s="152"/>
      <c r="DJ345" s="152"/>
      <c r="DK345" s="152"/>
      <c r="DL345" s="152"/>
      <c r="DM345" s="152"/>
      <c r="DN345" s="152"/>
      <c r="DO345" s="152"/>
      <c r="DP345" s="152"/>
      <c r="DQ345" s="152"/>
      <c r="DR345" s="152"/>
      <c r="DS345" s="152"/>
      <c r="DT345" s="152"/>
      <c r="DU345" s="152"/>
      <c r="DV345" s="152"/>
      <c r="DW345" s="152"/>
      <c r="DX345" s="152"/>
      <c r="DY345" s="152"/>
      <c r="DZ345" s="152"/>
      <c r="EA345" s="152"/>
      <c r="EB345" s="152"/>
      <c r="EC345" s="152"/>
      <c r="ED345" s="152"/>
      <c r="EE345" s="152"/>
      <c r="EF345" s="152"/>
      <c r="EG345" s="152"/>
      <c r="EH345" s="152"/>
      <c r="EI345" s="152"/>
      <c r="EJ345" s="152"/>
      <c r="EK345" s="152"/>
      <c r="EL345" s="152"/>
      <c r="EM345" s="152"/>
      <c r="EN345" s="152"/>
      <c r="EO345" s="152"/>
      <c r="EP345" s="152"/>
      <c r="EQ345" s="152"/>
      <c r="ER345" s="152"/>
      <c r="ES345" s="152"/>
      <c r="ET345" s="152"/>
      <c r="EU345" s="152"/>
      <c r="EV345" s="152"/>
      <c r="EW345" s="152"/>
      <c r="EX345" s="152"/>
      <c r="EY345" s="152"/>
      <c r="EZ345" s="152"/>
      <c r="FA345" s="152"/>
      <c r="FB345" s="152"/>
      <c r="FC345" s="152"/>
      <c r="FD345" s="152"/>
      <c r="FE345" s="152"/>
      <c r="FF345" s="152"/>
      <c r="FG345" s="152"/>
      <c r="FH345" s="152"/>
      <c r="FI345" s="152"/>
      <c r="FJ345" s="152"/>
      <c r="FK345" s="152"/>
      <c r="FL345" s="152"/>
      <c r="FM345" s="152"/>
      <c r="FN345" s="152"/>
      <c r="FO345" s="152"/>
      <c r="FP345" s="152"/>
      <c r="FQ345" s="152"/>
      <c r="FR345" s="152"/>
      <c r="FS345" s="152"/>
      <c r="FT345" s="152"/>
      <c r="FU345" s="152"/>
      <c r="FV345" s="152"/>
      <c r="FW345" s="152"/>
      <c r="FX345" s="152"/>
      <c r="FY345" s="152"/>
      <c r="FZ345" s="152"/>
      <c r="GA345" s="152"/>
      <c r="GB345" s="152"/>
      <c r="GC345" s="152"/>
      <c r="GD345" s="152"/>
      <c r="GE345" s="152"/>
      <c r="GF345" s="152"/>
      <c r="GG345" s="152"/>
      <c r="GH345" s="152"/>
      <c r="GI345" s="152"/>
      <c r="GJ345" s="152"/>
      <c r="GK345" s="152"/>
      <c r="GL345" s="152"/>
      <c r="GM345" s="152"/>
      <c r="GN345" s="152"/>
      <c r="GO345" s="152"/>
      <c r="GP345" s="152"/>
      <c r="GQ345" s="152"/>
      <c r="GR345" s="152"/>
      <c r="GS345" s="152"/>
      <c r="GT345" s="152"/>
      <c r="GU345" s="152"/>
      <c r="GV345" s="152"/>
      <c r="GW345" s="152"/>
      <c r="GX345" s="152"/>
      <c r="GY345" s="152"/>
      <c r="GZ345" s="152"/>
      <c r="HA345" s="152"/>
      <c r="HB345" s="152"/>
      <c r="HC345" s="152"/>
      <c r="HD345" s="152"/>
      <c r="HE345" s="152"/>
      <c r="HF345" s="152"/>
      <c r="HG345" s="152"/>
      <c r="HH345" s="152"/>
      <c r="HI345" s="152"/>
      <c r="HJ345" s="152"/>
      <c r="HK345" s="152"/>
      <c r="HL345" s="152"/>
      <c r="HM345" s="152"/>
      <c r="HN345" s="152"/>
      <c r="HO345" s="152"/>
      <c r="HP345" s="152"/>
      <c r="HQ345" s="152"/>
      <c r="HR345" s="152"/>
      <c r="HS345" s="152"/>
      <c r="HT345" s="152"/>
      <c r="HU345" s="152"/>
      <c r="HV345" s="152"/>
      <c r="HW345" s="152"/>
      <c r="HX345" s="152"/>
      <c r="HY345" s="152"/>
      <c r="HZ345" s="152"/>
      <c r="IA345" s="152"/>
      <c r="IB345" s="152"/>
      <c r="IC345" s="152"/>
      <c r="ID345" s="152"/>
      <c r="IE345" s="152"/>
      <c r="IF345" s="152"/>
      <c r="IG345" s="152"/>
      <c r="IH345" s="152"/>
      <c r="II345" s="152"/>
      <c r="IJ345" s="152"/>
      <c r="IK345" s="152"/>
      <c r="IL345" s="152"/>
      <c r="IM345" s="152"/>
      <c r="IN345" s="152"/>
      <c r="IO345" s="152"/>
      <c r="IP345" s="152"/>
      <c r="IQ345" s="152"/>
      <c r="IR345" s="152"/>
      <c r="IS345" s="152"/>
      <c r="IT345" s="152"/>
      <c r="IU345" s="152"/>
      <c r="IV345" s="152"/>
    </row>
    <row r="346" spans="1:256" s="35" customFormat="1" ht="229.5" hidden="1">
      <c r="A346" s="141">
        <v>606</v>
      </c>
      <c r="B346" s="45" t="s">
        <v>254</v>
      </c>
      <c r="C346" s="142">
        <v>401000024</v>
      </c>
      <c r="D346" s="154" t="s">
        <v>440</v>
      </c>
      <c r="E346" s="144" t="s">
        <v>256</v>
      </c>
      <c r="F346" s="145"/>
      <c r="G346" s="145"/>
      <c r="H346" s="146">
        <v>1</v>
      </c>
      <c r="I346" s="145"/>
      <c r="J346" s="146">
        <v>9</v>
      </c>
      <c r="K346" s="146">
        <v>1</v>
      </c>
      <c r="L346" s="146" t="s">
        <v>441</v>
      </c>
      <c r="M346" s="146"/>
      <c r="N346" s="146"/>
      <c r="O346" s="146"/>
      <c r="P346" s="52" t="s">
        <v>258</v>
      </c>
      <c r="Q346" s="52" t="s">
        <v>259</v>
      </c>
      <c r="R346" s="146"/>
      <c r="S346" s="146"/>
      <c r="T346" s="146"/>
      <c r="U346" s="146"/>
      <c r="V346" s="146">
        <v>11</v>
      </c>
      <c r="W346" s="146">
        <v>1</v>
      </c>
      <c r="X346" s="146"/>
      <c r="Y346" s="146"/>
      <c r="Z346" s="146"/>
      <c r="AA346" s="146"/>
      <c r="AB346" s="52" t="s">
        <v>258</v>
      </c>
      <c r="AC346" s="52" t="s">
        <v>260</v>
      </c>
      <c r="AD346" s="52"/>
      <c r="AE346" s="52"/>
      <c r="AF346" s="52"/>
      <c r="AG346" s="52"/>
      <c r="AH346" s="52"/>
      <c r="AI346" s="52"/>
      <c r="AJ346" s="52"/>
      <c r="AK346" s="52"/>
      <c r="AL346" s="52"/>
      <c r="AM346" s="52" t="s">
        <v>261</v>
      </c>
      <c r="AN346" s="52" t="s">
        <v>262</v>
      </c>
      <c r="AO346" s="147" t="s">
        <v>263</v>
      </c>
      <c r="AP346" s="147" t="s">
        <v>200</v>
      </c>
      <c r="AQ346" s="147" t="s">
        <v>442</v>
      </c>
      <c r="AR346" s="148" t="s">
        <v>265</v>
      </c>
      <c r="AS346" s="147" t="s">
        <v>337</v>
      </c>
      <c r="AT346" s="149">
        <v>297215.24</v>
      </c>
      <c r="AU346" s="149">
        <v>297215.24</v>
      </c>
      <c r="AV346" s="149">
        <v>0</v>
      </c>
      <c r="AW346" s="149">
        <v>0</v>
      </c>
      <c r="AX346" s="149">
        <v>0</v>
      </c>
      <c r="AY346" s="149">
        <v>0</v>
      </c>
      <c r="AZ346" s="141" t="s">
        <v>152</v>
      </c>
      <c r="BA346" s="152"/>
      <c r="BB346" s="152"/>
      <c r="BC346" s="152"/>
      <c r="BD346" s="152"/>
      <c r="BE346" s="152"/>
      <c r="BF346" s="152"/>
      <c r="BG346" s="152"/>
      <c r="BH346" s="152"/>
      <c r="BI346" s="152"/>
      <c r="BJ346" s="152"/>
      <c r="BK346" s="152"/>
      <c r="BL346" s="152"/>
      <c r="BM346" s="152"/>
      <c r="BN346" s="152"/>
      <c r="BO346" s="152"/>
      <c r="BP346" s="152"/>
      <c r="BQ346" s="152"/>
      <c r="BR346" s="152"/>
      <c r="BS346" s="152"/>
      <c r="BT346" s="152"/>
      <c r="BU346" s="152"/>
      <c r="BV346" s="152"/>
      <c r="BW346" s="152"/>
      <c r="BX346" s="152"/>
      <c r="BY346" s="152"/>
      <c r="BZ346" s="152"/>
      <c r="CA346" s="152"/>
      <c r="CB346" s="152"/>
      <c r="CC346" s="152"/>
      <c r="CD346" s="152"/>
      <c r="CE346" s="152"/>
      <c r="CF346" s="152"/>
      <c r="CG346" s="152"/>
      <c r="CH346" s="152"/>
      <c r="CI346" s="152"/>
      <c r="CJ346" s="152"/>
      <c r="CK346" s="152"/>
      <c r="CL346" s="152"/>
      <c r="CM346" s="152"/>
      <c r="CN346" s="152"/>
      <c r="CO346" s="152"/>
      <c r="CP346" s="152"/>
      <c r="CQ346" s="152"/>
      <c r="CR346" s="152"/>
      <c r="CS346" s="152"/>
      <c r="CT346" s="152"/>
      <c r="CU346" s="152"/>
      <c r="CV346" s="152"/>
      <c r="CW346" s="152"/>
      <c r="CX346" s="152"/>
      <c r="CY346" s="152"/>
      <c r="CZ346" s="152"/>
      <c r="DA346" s="152"/>
      <c r="DB346" s="152"/>
      <c r="DC346" s="152"/>
      <c r="DD346" s="152"/>
      <c r="DE346" s="152"/>
      <c r="DF346" s="152"/>
      <c r="DG346" s="152"/>
      <c r="DH346" s="152"/>
      <c r="DI346" s="152"/>
      <c r="DJ346" s="152"/>
      <c r="DK346" s="152"/>
      <c r="DL346" s="152"/>
      <c r="DM346" s="152"/>
      <c r="DN346" s="152"/>
      <c r="DO346" s="152"/>
      <c r="DP346" s="152"/>
      <c r="DQ346" s="152"/>
      <c r="DR346" s="152"/>
      <c r="DS346" s="152"/>
      <c r="DT346" s="152"/>
      <c r="DU346" s="152"/>
      <c r="DV346" s="152"/>
      <c r="DW346" s="152"/>
      <c r="DX346" s="152"/>
      <c r="DY346" s="152"/>
      <c r="DZ346" s="152"/>
      <c r="EA346" s="152"/>
      <c r="EB346" s="152"/>
      <c r="EC346" s="152"/>
      <c r="ED346" s="152"/>
      <c r="EE346" s="152"/>
      <c r="EF346" s="152"/>
      <c r="EG346" s="152"/>
      <c r="EH346" s="152"/>
      <c r="EI346" s="152"/>
      <c r="EJ346" s="152"/>
      <c r="EK346" s="152"/>
      <c r="EL346" s="152"/>
      <c r="EM346" s="152"/>
      <c r="EN346" s="152"/>
      <c r="EO346" s="152"/>
      <c r="EP346" s="152"/>
      <c r="EQ346" s="152"/>
      <c r="ER346" s="152"/>
      <c r="ES346" s="152"/>
      <c r="ET346" s="152"/>
      <c r="EU346" s="152"/>
      <c r="EV346" s="152"/>
      <c r="EW346" s="152"/>
      <c r="EX346" s="152"/>
      <c r="EY346" s="152"/>
      <c r="EZ346" s="152"/>
      <c r="FA346" s="152"/>
      <c r="FB346" s="152"/>
      <c r="FC346" s="152"/>
      <c r="FD346" s="152"/>
      <c r="FE346" s="152"/>
      <c r="FF346" s="152"/>
      <c r="FG346" s="152"/>
      <c r="FH346" s="152"/>
      <c r="FI346" s="152"/>
      <c r="FJ346" s="152"/>
      <c r="FK346" s="152"/>
      <c r="FL346" s="152"/>
      <c r="FM346" s="152"/>
      <c r="FN346" s="152"/>
      <c r="FO346" s="152"/>
      <c r="FP346" s="152"/>
      <c r="FQ346" s="152"/>
      <c r="FR346" s="152"/>
      <c r="FS346" s="152"/>
      <c r="FT346" s="152"/>
      <c r="FU346" s="152"/>
      <c r="FV346" s="152"/>
      <c r="FW346" s="152"/>
      <c r="FX346" s="152"/>
      <c r="FY346" s="152"/>
      <c r="FZ346" s="152"/>
      <c r="GA346" s="152"/>
      <c r="GB346" s="152"/>
      <c r="GC346" s="152"/>
      <c r="GD346" s="152"/>
      <c r="GE346" s="152"/>
      <c r="GF346" s="152"/>
      <c r="GG346" s="152"/>
      <c r="GH346" s="152"/>
      <c r="GI346" s="152"/>
      <c r="GJ346" s="152"/>
      <c r="GK346" s="152"/>
      <c r="GL346" s="152"/>
      <c r="GM346" s="152"/>
      <c r="GN346" s="152"/>
      <c r="GO346" s="152"/>
      <c r="GP346" s="152"/>
      <c r="GQ346" s="152"/>
      <c r="GR346" s="152"/>
      <c r="GS346" s="152"/>
      <c r="GT346" s="152"/>
      <c r="GU346" s="152"/>
      <c r="GV346" s="152"/>
      <c r="GW346" s="152"/>
      <c r="GX346" s="152"/>
      <c r="GY346" s="152"/>
      <c r="GZ346" s="152"/>
      <c r="HA346" s="152"/>
      <c r="HB346" s="152"/>
      <c r="HC346" s="152"/>
      <c r="HD346" s="152"/>
      <c r="HE346" s="152"/>
      <c r="HF346" s="152"/>
      <c r="HG346" s="152"/>
      <c r="HH346" s="152"/>
      <c r="HI346" s="152"/>
      <c r="HJ346" s="152"/>
      <c r="HK346" s="152"/>
      <c r="HL346" s="152"/>
      <c r="HM346" s="152"/>
      <c r="HN346" s="152"/>
      <c r="HO346" s="152"/>
      <c r="HP346" s="152"/>
      <c r="HQ346" s="152"/>
      <c r="HR346" s="152"/>
      <c r="HS346" s="152"/>
      <c r="HT346" s="152"/>
      <c r="HU346" s="152"/>
      <c r="HV346" s="152"/>
      <c r="HW346" s="152"/>
      <c r="HX346" s="152"/>
      <c r="HY346" s="152"/>
      <c r="HZ346" s="152"/>
      <c r="IA346" s="152"/>
      <c r="IB346" s="152"/>
      <c r="IC346" s="152"/>
      <c r="ID346" s="152"/>
      <c r="IE346" s="152"/>
      <c r="IF346" s="152"/>
      <c r="IG346" s="152"/>
      <c r="IH346" s="152"/>
      <c r="II346" s="152"/>
      <c r="IJ346" s="152"/>
      <c r="IK346" s="152"/>
      <c r="IL346" s="152"/>
      <c r="IM346" s="152"/>
      <c r="IN346" s="152"/>
      <c r="IO346" s="152"/>
      <c r="IP346" s="152"/>
      <c r="IQ346" s="152"/>
      <c r="IR346" s="152"/>
      <c r="IS346" s="152"/>
      <c r="IT346" s="152"/>
      <c r="IU346" s="152"/>
      <c r="IV346" s="152"/>
    </row>
    <row r="347" spans="1:256" s="35" customFormat="1" ht="229.5" hidden="1">
      <c r="A347" s="141">
        <v>606</v>
      </c>
      <c r="B347" s="45" t="s">
        <v>254</v>
      </c>
      <c r="C347" s="142">
        <v>401000024</v>
      </c>
      <c r="D347" s="154" t="s">
        <v>440</v>
      </c>
      <c r="E347" s="144" t="s">
        <v>256</v>
      </c>
      <c r="F347" s="145"/>
      <c r="G347" s="145"/>
      <c r="H347" s="146">
        <v>1</v>
      </c>
      <c r="I347" s="145"/>
      <c r="J347" s="146">
        <v>9</v>
      </c>
      <c r="K347" s="146">
        <v>1</v>
      </c>
      <c r="L347" s="146" t="s">
        <v>443</v>
      </c>
      <c r="M347" s="146"/>
      <c r="N347" s="146"/>
      <c r="O347" s="146"/>
      <c r="P347" s="52" t="s">
        <v>258</v>
      </c>
      <c r="Q347" s="52" t="s">
        <v>259</v>
      </c>
      <c r="R347" s="146"/>
      <c r="S347" s="146"/>
      <c r="T347" s="146"/>
      <c r="U347" s="146"/>
      <c r="V347" s="146">
        <v>11</v>
      </c>
      <c r="W347" s="146">
        <v>1</v>
      </c>
      <c r="X347" s="146"/>
      <c r="Y347" s="146"/>
      <c r="Z347" s="146"/>
      <c r="AA347" s="146"/>
      <c r="AB347" s="52" t="s">
        <v>258</v>
      </c>
      <c r="AC347" s="52" t="s">
        <v>260</v>
      </c>
      <c r="AD347" s="52"/>
      <c r="AE347" s="52"/>
      <c r="AF347" s="52"/>
      <c r="AG347" s="52"/>
      <c r="AH347" s="52"/>
      <c r="AI347" s="52"/>
      <c r="AJ347" s="52"/>
      <c r="AK347" s="52"/>
      <c r="AL347" s="52"/>
      <c r="AM347" s="52" t="s">
        <v>266</v>
      </c>
      <c r="AN347" s="52" t="s">
        <v>262</v>
      </c>
      <c r="AO347" s="147" t="s">
        <v>263</v>
      </c>
      <c r="AP347" s="147" t="s">
        <v>200</v>
      </c>
      <c r="AQ347" s="147" t="s">
        <v>442</v>
      </c>
      <c r="AR347" s="148" t="s">
        <v>265</v>
      </c>
      <c r="AS347" s="147" t="s">
        <v>267</v>
      </c>
      <c r="AT347" s="149">
        <v>1863779.84</v>
      </c>
      <c r="AU347" s="149">
        <v>1863779.84</v>
      </c>
      <c r="AV347" s="149">
        <v>0</v>
      </c>
      <c r="AW347" s="149">
        <v>0</v>
      </c>
      <c r="AX347" s="149">
        <v>0</v>
      </c>
      <c r="AY347" s="149">
        <v>0</v>
      </c>
      <c r="AZ347" s="141" t="s">
        <v>134</v>
      </c>
      <c r="BA347" s="152"/>
      <c r="BB347" s="152"/>
      <c r="BC347" s="152"/>
      <c r="BD347" s="152"/>
      <c r="BE347" s="152"/>
      <c r="BF347" s="152"/>
      <c r="BG347" s="152"/>
      <c r="BH347" s="152"/>
      <c r="BI347" s="152"/>
      <c r="BJ347" s="152"/>
      <c r="BK347" s="152"/>
      <c r="BL347" s="152"/>
      <c r="BM347" s="152"/>
      <c r="BN347" s="152"/>
      <c r="BO347" s="152"/>
      <c r="BP347" s="152"/>
      <c r="BQ347" s="152"/>
      <c r="BR347" s="152"/>
      <c r="BS347" s="152"/>
      <c r="BT347" s="152"/>
      <c r="BU347" s="152"/>
      <c r="BV347" s="152"/>
      <c r="BW347" s="152"/>
      <c r="BX347" s="152"/>
      <c r="BY347" s="152"/>
      <c r="BZ347" s="152"/>
      <c r="CA347" s="152"/>
      <c r="CB347" s="152"/>
      <c r="CC347" s="152"/>
      <c r="CD347" s="152"/>
      <c r="CE347" s="152"/>
      <c r="CF347" s="152"/>
      <c r="CG347" s="152"/>
      <c r="CH347" s="152"/>
      <c r="CI347" s="152"/>
      <c r="CJ347" s="152"/>
      <c r="CK347" s="152"/>
      <c r="CL347" s="152"/>
      <c r="CM347" s="152"/>
      <c r="CN347" s="152"/>
      <c r="CO347" s="152"/>
      <c r="CP347" s="152"/>
      <c r="CQ347" s="152"/>
      <c r="CR347" s="152"/>
      <c r="CS347" s="152"/>
      <c r="CT347" s="152"/>
      <c r="CU347" s="152"/>
      <c r="CV347" s="152"/>
      <c r="CW347" s="152"/>
      <c r="CX347" s="152"/>
      <c r="CY347" s="152"/>
      <c r="CZ347" s="152"/>
      <c r="DA347" s="152"/>
      <c r="DB347" s="152"/>
      <c r="DC347" s="152"/>
      <c r="DD347" s="152"/>
      <c r="DE347" s="152"/>
      <c r="DF347" s="152"/>
      <c r="DG347" s="152"/>
      <c r="DH347" s="152"/>
      <c r="DI347" s="152"/>
      <c r="DJ347" s="152"/>
      <c r="DK347" s="152"/>
      <c r="DL347" s="152"/>
      <c r="DM347" s="152"/>
      <c r="DN347" s="152"/>
      <c r="DO347" s="152"/>
      <c r="DP347" s="152"/>
      <c r="DQ347" s="152"/>
      <c r="DR347" s="152"/>
      <c r="DS347" s="152"/>
      <c r="DT347" s="152"/>
      <c r="DU347" s="152"/>
      <c r="DV347" s="152"/>
      <c r="DW347" s="152"/>
      <c r="DX347" s="152"/>
      <c r="DY347" s="152"/>
      <c r="DZ347" s="152"/>
      <c r="EA347" s="152"/>
      <c r="EB347" s="152"/>
      <c r="EC347" s="152"/>
      <c r="ED347" s="152"/>
      <c r="EE347" s="152"/>
      <c r="EF347" s="152"/>
      <c r="EG347" s="152"/>
      <c r="EH347" s="152"/>
      <c r="EI347" s="152"/>
      <c r="EJ347" s="152"/>
      <c r="EK347" s="152"/>
      <c r="EL347" s="152"/>
      <c r="EM347" s="152"/>
      <c r="EN347" s="152"/>
      <c r="EO347" s="152"/>
      <c r="EP347" s="152"/>
      <c r="EQ347" s="152"/>
      <c r="ER347" s="152"/>
      <c r="ES347" s="152"/>
      <c r="ET347" s="152"/>
      <c r="EU347" s="152"/>
      <c r="EV347" s="152"/>
      <c r="EW347" s="152"/>
      <c r="EX347" s="152"/>
      <c r="EY347" s="152"/>
      <c r="EZ347" s="152"/>
      <c r="FA347" s="152"/>
      <c r="FB347" s="152"/>
      <c r="FC347" s="152"/>
      <c r="FD347" s="152"/>
      <c r="FE347" s="152"/>
      <c r="FF347" s="152"/>
      <c r="FG347" s="152"/>
      <c r="FH347" s="152"/>
      <c r="FI347" s="152"/>
      <c r="FJ347" s="152"/>
      <c r="FK347" s="152"/>
      <c r="FL347" s="152"/>
      <c r="FM347" s="152"/>
      <c r="FN347" s="152"/>
      <c r="FO347" s="152"/>
      <c r="FP347" s="152"/>
      <c r="FQ347" s="152"/>
      <c r="FR347" s="152"/>
      <c r="FS347" s="152"/>
      <c r="FT347" s="152"/>
      <c r="FU347" s="152"/>
      <c r="FV347" s="152"/>
      <c r="FW347" s="152"/>
      <c r="FX347" s="152"/>
      <c r="FY347" s="152"/>
      <c r="FZ347" s="152"/>
      <c r="GA347" s="152"/>
      <c r="GB347" s="152"/>
      <c r="GC347" s="152"/>
      <c r="GD347" s="152"/>
      <c r="GE347" s="152"/>
      <c r="GF347" s="152"/>
      <c r="GG347" s="152"/>
      <c r="GH347" s="152"/>
      <c r="GI347" s="152"/>
      <c r="GJ347" s="152"/>
      <c r="GK347" s="152"/>
      <c r="GL347" s="152"/>
      <c r="GM347" s="152"/>
      <c r="GN347" s="152"/>
      <c r="GO347" s="152"/>
      <c r="GP347" s="152"/>
      <c r="GQ347" s="152"/>
      <c r="GR347" s="152"/>
      <c r="GS347" s="152"/>
      <c r="GT347" s="152"/>
      <c r="GU347" s="152"/>
      <c r="GV347" s="152"/>
      <c r="GW347" s="152"/>
      <c r="GX347" s="152"/>
      <c r="GY347" s="152"/>
      <c r="GZ347" s="152"/>
      <c r="HA347" s="152"/>
      <c r="HB347" s="152"/>
      <c r="HC347" s="152"/>
      <c r="HD347" s="152"/>
      <c r="HE347" s="152"/>
      <c r="HF347" s="152"/>
      <c r="HG347" s="152"/>
      <c r="HH347" s="152"/>
      <c r="HI347" s="152"/>
      <c r="HJ347" s="152"/>
      <c r="HK347" s="152"/>
      <c r="HL347" s="152"/>
      <c r="HM347" s="152"/>
      <c r="HN347" s="152"/>
      <c r="HO347" s="152"/>
      <c r="HP347" s="152"/>
      <c r="HQ347" s="152"/>
      <c r="HR347" s="152"/>
      <c r="HS347" s="152"/>
      <c r="HT347" s="152"/>
      <c r="HU347" s="152"/>
      <c r="HV347" s="152"/>
      <c r="HW347" s="152"/>
      <c r="HX347" s="152"/>
      <c r="HY347" s="152"/>
      <c r="HZ347" s="152"/>
      <c r="IA347" s="152"/>
      <c r="IB347" s="152"/>
      <c r="IC347" s="152"/>
      <c r="ID347" s="152"/>
      <c r="IE347" s="152"/>
      <c r="IF347" s="152"/>
      <c r="IG347" s="152"/>
      <c r="IH347" s="152"/>
      <c r="II347" s="152"/>
      <c r="IJ347" s="152"/>
      <c r="IK347" s="152"/>
      <c r="IL347" s="152"/>
      <c r="IM347" s="152"/>
      <c r="IN347" s="152"/>
      <c r="IO347" s="152"/>
      <c r="IP347" s="152"/>
      <c r="IQ347" s="152"/>
      <c r="IR347" s="152"/>
      <c r="IS347" s="152"/>
      <c r="IT347" s="152"/>
      <c r="IU347" s="152"/>
      <c r="IV347" s="152"/>
    </row>
    <row r="348" spans="1:256" s="35" customFormat="1" ht="229.5" hidden="1">
      <c r="A348" s="141">
        <v>606</v>
      </c>
      <c r="B348" s="45" t="s">
        <v>254</v>
      </c>
      <c r="C348" s="142">
        <v>401000024</v>
      </c>
      <c r="D348" s="154" t="s">
        <v>440</v>
      </c>
      <c r="E348" s="144" t="s">
        <v>256</v>
      </c>
      <c r="F348" s="145"/>
      <c r="G348" s="145"/>
      <c r="H348" s="146">
        <v>1</v>
      </c>
      <c r="I348" s="145"/>
      <c r="J348" s="146">
        <v>9</v>
      </c>
      <c r="K348" s="146">
        <v>1</v>
      </c>
      <c r="L348" s="146" t="s">
        <v>443</v>
      </c>
      <c r="M348" s="146"/>
      <c r="N348" s="146"/>
      <c r="O348" s="146"/>
      <c r="P348" s="52" t="s">
        <v>258</v>
      </c>
      <c r="Q348" s="52" t="s">
        <v>259</v>
      </c>
      <c r="R348" s="146"/>
      <c r="S348" s="146"/>
      <c r="T348" s="146"/>
      <c r="U348" s="146"/>
      <c r="V348" s="146">
        <v>11</v>
      </c>
      <c r="W348" s="146">
        <v>1</v>
      </c>
      <c r="X348" s="146"/>
      <c r="Y348" s="146"/>
      <c r="Z348" s="146"/>
      <c r="AA348" s="146"/>
      <c r="AB348" s="52" t="s">
        <v>258</v>
      </c>
      <c r="AC348" s="52" t="s">
        <v>268</v>
      </c>
      <c r="AD348" s="52"/>
      <c r="AE348" s="52"/>
      <c r="AF348" s="52"/>
      <c r="AG348" s="52"/>
      <c r="AH348" s="52"/>
      <c r="AI348" s="52"/>
      <c r="AJ348" s="52" t="s">
        <v>269</v>
      </c>
      <c r="AK348" s="52"/>
      <c r="AL348" s="52"/>
      <c r="AM348" s="52" t="s">
        <v>270</v>
      </c>
      <c r="AN348" s="52" t="s">
        <v>271</v>
      </c>
      <c r="AO348" s="147" t="s">
        <v>263</v>
      </c>
      <c r="AP348" s="147" t="s">
        <v>200</v>
      </c>
      <c r="AQ348" s="147" t="s">
        <v>442</v>
      </c>
      <c r="AR348" s="148" t="s">
        <v>265</v>
      </c>
      <c r="AS348" s="147" t="s">
        <v>267</v>
      </c>
      <c r="AT348" s="149">
        <v>0</v>
      </c>
      <c r="AU348" s="149">
        <v>0</v>
      </c>
      <c r="AV348" s="149">
        <v>71637</v>
      </c>
      <c r="AW348" s="149">
        <v>0</v>
      </c>
      <c r="AX348" s="149">
        <v>0</v>
      </c>
      <c r="AY348" s="149">
        <v>0</v>
      </c>
      <c r="AZ348" s="141" t="s">
        <v>272</v>
      </c>
      <c r="BA348" s="152"/>
      <c r="BB348" s="152"/>
      <c r="BC348" s="152"/>
      <c r="BD348" s="152"/>
      <c r="BE348" s="152"/>
      <c r="BF348" s="152"/>
      <c r="BG348" s="152"/>
      <c r="BH348" s="152"/>
      <c r="BI348" s="152"/>
      <c r="BJ348" s="152"/>
      <c r="BK348" s="152"/>
      <c r="BL348" s="152"/>
      <c r="BM348" s="152"/>
      <c r="BN348" s="152"/>
      <c r="BO348" s="152"/>
      <c r="BP348" s="152"/>
      <c r="BQ348" s="152"/>
      <c r="BR348" s="152"/>
      <c r="BS348" s="152"/>
      <c r="BT348" s="152"/>
      <c r="BU348" s="152"/>
      <c r="BV348" s="152"/>
      <c r="BW348" s="152"/>
      <c r="BX348" s="152"/>
      <c r="BY348" s="152"/>
      <c r="BZ348" s="152"/>
      <c r="CA348" s="152"/>
      <c r="CB348" s="152"/>
      <c r="CC348" s="152"/>
      <c r="CD348" s="152"/>
      <c r="CE348" s="152"/>
      <c r="CF348" s="152"/>
      <c r="CG348" s="152"/>
      <c r="CH348" s="152"/>
      <c r="CI348" s="152"/>
      <c r="CJ348" s="152"/>
      <c r="CK348" s="152"/>
      <c r="CL348" s="152"/>
      <c r="CM348" s="152"/>
      <c r="CN348" s="152"/>
      <c r="CO348" s="152"/>
      <c r="CP348" s="152"/>
      <c r="CQ348" s="152"/>
      <c r="CR348" s="152"/>
      <c r="CS348" s="152"/>
      <c r="CT348" s="152"/>
      <c r="CU348" s="152"/>
      <c r="CV348" s="152"/>
      <c r="CW348" s="152"/>
      <c r="CX348" s="152"/>
      <c r="CY348" s="152"/>
      <c r="CZ348" s="152"/>
      <c r="DA348" s="152"/>
      <c r="DB348" s="152"/>
      <c r="DC348" s="152"/>
      <c r="DD348" s="152"/>
      <c r="DE348" s="152"/>
      <c r="DF348" s="152"/>
      <c r="DG348" s="152"/>
      <c r="DH348" s="152"/>
      <c r="DI348" s="152"/>
      <c r="DJ348" s="152"/>
      <c r="DK348" s="152"/>
      <c r="DL348" s="152"/>
      <c r="DM348" s="152"/>
      <c r="DN348" s="152"/>
      <c r="DO348" s="152"/>
      <c r="DP348" s="152"/>
      <c r="DQ348" s="152"/>
      <c r="DR348" s="152"/>
      <c r="DS348" s="152"/>
      <c r="DT348" s="152"/>
      <c r="DU348" s="152"/>
      <c r="DV348" s="152"/>
      <c r="DW348" s="152"/>
      <c r="DX348" s="152"/>
      <c r="DY348" s="152"/>
      <c r="DZ348" s="152"/>
      <c r="EA348" s="152"/>
      <c r="EB348" s="152"/>
      <c r="EC348" s="152"/>
      <c r="ED348" s="152"/>
      <c r="EE348" s="152"/>
      <c r="EF348" s="152"/>
      <c r="EG348" s="152"/>
      <c r="EH348" s="152"/>
      <c r="EI348" s="152"/>
      <c r="EJ348" s="152"/>
      <c r="EK348" s="152"/>
      <c r="EL348" s="152"/>
      <c r="EM348" s="152"/>
      <c r="EN348" s="152"/>
      <c r="EO348" s="152"/>
      <c r="EP348" s="152"/>
      <c r="EQ348" s="152"/>
      <c r="ER348" s="152"/>
      <c r="ES348" s="152"/>
      <c r="ET348" s="152"/>
      <c r="EU348" s="152"/>
      <c r="EV348" s="152"/>
      <c r="EW348" s="152"/>
      <c r="EX348" s="152"/>
      <c r="EY348" s="152"/>
      <c r="EZ348" s="152"/>
      <c r="FA348" s="152"/>
      <c r="FB348" s="152"/>
      <c r="FC348" s="152"/>
      <c r="FD348" s="152"/>
      <c r="FE348" s="152"/>
      <c r="FF348" s="152"/>
      <c r="FG348" s="152"/>
      <c r="FH348" s="152"/>
      <c r="FI348" s="152"/>
      <c r="FJ348" s="152"/>
      <c r="FK348" s="152"/>
      <c r="FL348" s="152"/>
      <c r="FM348" s="152"/>
      <c r="FN348" s="152"/>
      <c r="FO348" s="152"/>
      <c r="FP348" s="152"/>
      <c r="FQ348" s="152"/>
      <c r="FR348" s="152"/>
      <c r="FS348" s="152"/>
      <c r="FT348" s="152"/>
      <c r="FU348" s="152"/>
      <c r="FV348" s="152"/>
      <c r="FW348" s="152"/>
      <c r="FX348" s="152"/>
      <c r="FY348" s="152"/>
      <c r="FZ348" s="152"/>
      <c r="GA348" s="152"/>
      <c r="GB348" s="152"/>
      <c r="GC348" s="152"/>
      <c r="GD348" s="152"/>
      <c r="GE348" s="152"/>
      <c r="GF348" s="152"/>
      <c r="GG348" s="152"/>
      <c r="GH348" s="152"/>
      <c r="GI348" s="152"/>
      <c r="GJ348" s="152"/>
      <c r="GK348" s="152"/>
      <c r="GL348" s="152"/>
      <c r="GM348" s="152"/>
      <c r="GN348" s="152"/>
      <c r="GO348" s="152"/>
      <c r="GP348" s="152"/>
      <c r="GQ348" s="152"/>
      <c r="GR348" s="152"/>
      <c r="GS348" s="152"/>
      <c r="GT348" s="152"/>
      <c r="GU348" s="152"/>
      <c r="GV348" s="152"/>
      <c r="GW348" s="152"/>
      <c r="GX348" s="152"/>
      <c r="GY348" s="152"/>
      <c r="GZ348" s="152"/>
      <c r="HA348" s="152"/>
      <c r="HB348" s="152"/>
      <c r="HC348" s="152"/>
      <c r="HD348" s="152"/>
      <c r="HE348" s="152"/>
      <c r="HF348" s="152"/>
      <c r="HG348" s="152"/>
      <c r="HH348" s="152"/>
      <c r="HI348" s="152"/>
      <c r="HJ348" s="152"/>
      <c r="HK348" s="152"/>
      <c r="HL348" s="152"/>
      <c r="HM348" s="152"/>
      <c r="HN348" s="152"/>
      <c r="HO348" s="152"/>
      <c r="HP348" s="152"/>
      <c r="HQ348" s="152"/>
      <c r="HR348" s="152"/>
      <c r="HS348" s="152"/>
      <c r="HT348" s="152"/>
      <c r="HU348" s="152"/>
      <c r="HV348" s="152"/>
      <c r="HW348" s="152"/>
      <c r="HX348" s="152"/>
      <c r="HY348" s="152"/>
      <c r="HZ348" s="152"/>
      <c r="IA348" s="152"/>
      <c r="IB348" s="152"/>
      <c r="IC348" s="152"/>
      <c r="ID348" s="152"/>
      <c r="IE348" s="152"/>
      <c r="IF348" s="152"/>
      <c r="IG348" s="152"/>
      <c r="IH348" s="152"/>
      <c r="II348" s="152"/>
      <c r="IJ348" s="152"/>
      <c r="IK348" s="152"/>
      <c r="IL348" s="152"/>
      <c r="IM348" s="152"/>
      <c r="IN348" s="152"/>
      <c r="IO348" s="152"/>
      <c r="IP348" s="152"/>
      <c r="IQ348" s="152"/>
      <c r="IR348" s="152"/>
      <c r="IS348" s="152"/>
      <c r="IT348" s="152"/>
      <c r="IU348" s="152"/>
      <c r="IV348" s="152"/>
    </row>
    <row r="349" spans="1:256" s="35" customFormat="1" ht="229.5" hidden="1">
      <c r="A349" s="141">
        <v>606</v>
      </c>
      <c r="B349" s="45" t="s">
        <v>254</v>
      </c>
      <c r="C349" s="142">
        <v>401000024</v>
      </c>
      <c r="D349" s="154" t="s">
        <v>440</v>
      </c>
      <c r="E349" s="144" t="s">
        <v>256</v>
      </c>
      <c r="F349" s="145"/>
      <c r="G349" s="145"/>
      <c r="H349" s="146">
        <v>1</v>
      </c>
      <c r="I349" s="145"/>
      <c r="J349" s="146">
        <v>9</v>
      </c>
      <c r="K349" s="146">
        <v>1</v>
      </c>
      <c r="L349" s="146" t="s">
        <v>443</v>
      </c>
      <c r="M349" s="146"/>
      <c r="N349" s="146"/>
      <c r="O349" s="146"/>
      <c r="P349" s="52" t="s">
        <v>258</v>
      </c>
      <c r="Q349" s="52" t="s">
        <v>259</v>
      </c>
      <c r="R349" s="146"/>
      <c r="S349" s="146"/>
      <c r="T349" s="146"/>
      <c r="U349" s="146"/>
      <c r="V349" s="146">
        <v>11</v>
      </c>
      <c r="W349" s="146">
        <v>1</v>
      </c>
      <c r="X349" s="146"/>
      <c r="Y349" s="146"/>
      <c r="Z349" s="146"/>
      <c r="AA349" s="146"/>
      <c r="AB349" s="52" t="s">
        <v>258</v>
      </c>
      <c r="AC349" s="52" t="s">
        <v>260</v>
      </c>
      <c r="AD349" s="52"/>
      <c r="AE349" s="52"/>
      <c r="AF349" s="52"/>
      <c r="AG349" s="52"/>
      <c r="AH349" s="52"/>
      <c r="AI349" s="52"/>
      <c r="AJ349" s="52"/>
      <c r="AK349" s="52"/>
      <c r="AL349" s="52"/>
      <c r="AM349" s="52" t="s">
        <v>266</v>
      </c>
      <c r="AN349" s="52" t="s">
        <v>262</v>
      </c>
      <c r="AO349" s="147" t="s">
        <v>263</v>
      </c>
      <c r="AP349" s="147" t="s">
        <v>200</v>
      </c>
      <c r="AQ349" s="147" t="s">
        <v>442</v>
      </c>
      <c r="AR349" s="148" t="s">
        <v>265</v>
      </c>
      <c r="AS349" s="147" t="s">
        <v>273</v>
      </c>
      <c r="AT349" s="149">
        <v>201510.36</v>
      </c>
      <c r="AU349" s="149">
        <v>201510.36</v>
      </c>
      <c r="AV349" s="149">
        <v>0</v>
      </c>
      <c r="AW349" s="149">
        <v>0</v>
      </c>
      <c r="AX349" s="149">
        <v>0</v>
      </c>
      <c r="AY349" s="149">
        <v>0</v>
      </c>
      <c r="AZ349" s="141" t="s">
        <v>134</v>
      </c>
      <c r="BA349" s="152"/>
      <c r="BB349" s="152"/>
      <c r="BC349" s="152"/>
      <c r="BD349" s="152"/>
      <c r="BE349" s="152"/>
      <c r="BF349" s="152"/>
      <c r="BG349" s="152"/>
      <c r="BH349" s="152"/>
      <c r="BI349" s="152"/>
      <c r="BJ349" s="152"/>
      <c r="BK349" s="152"/>
      <c r="BL349" s="152"/>
      <c r="BM349" s="152"/>
      <c r="BN349" s="152"/>
      <c r="BO349" s="152"/>
      <c r="BP349" s="152"/>
      <c r="BQ349" s="152"/>
      <c r="BR349" s="152"/>
      <c r="BS349" s="152"/>
      <c r="BT349" s="152"/>
      <c r="BU349" s="152"/>
      <c r="BV349" s="152"/>
      <c r="BW349" s="152"/>
      <c r="BX349" s="152"/>
      <c r="BY349" s="152"/>
      <c r="BZ349" s="152"/>
      <c r="CA349" s="152"/>
      <c r="CB349" s="152"/>
      <c r="CC349" s="152"/>
      <c r="CD349" s="152"/>
      <c r="CE349" s="152"/>
      <c r="CF349" s="152"/>
      <c r="CG349" s="152"/>
      <c r="CH349" s="152"/>
      <c r="CI349" s="152"/>
      <c r="CJ349" s="152"/>
      <c r="CK349" s="152"/>
      <c r="CL349" s="152"/>
      <c r="CM349" s="152"/>
      <c r="CN349" s="152"/>
      <c r="CO349" s="152"/>
      <c r="CP349" s="152"/>
      <c r="CQ349" s="152"/>
      <c r="CR349" s="152"/>
      <c r="CS349" s="152"/>
      <c r="CT349" s="152"/>
      <c r="CU349" s="152"/>
      <c r="CV349" s="152"/>
      <c r="CW349" s="152"/>
      <c r="CX349" s="152"/>
      <c r="CY349" s="152"/>
      <c r="CZ349" s="152"/>
      <c r="DA349" s="152"/>
      <c r="DB349" s="152"/>
      <c r="DC349" s="152"/>
      <c r="DD349" s="152"/>
      <c r="DE349" s="152"/>
      <c r="DF349" s="152"/>
      <c r="DG349" s="152"/>
      <c r="DH349" s="152"/>
      <c r="DI349" s="152"/>
      <c r="DJ349" s="152"/>
      <c r="DK349" s="152"/>
      <c r="DL349" s="152"/>
      <c r="DM349" s="152"/>
      <c r="DN349" s="152"/>
      <c r="DO349" s="152"/>
      <c r="DP349" s="152"/>
      <c r="DQ349" s="152"/>
      <c r="DR349" s="152"/>
      <c r="DS349" s="152"/>
      <c r="DT349" s="152"/>
      <c r="DU349" s="152"/>
      <c r="DV349" s="152"/>
      <c r="DW349" s="152"/>
      <c r="DX349" s="152"/>
      <c r="DY349" s="152"/>
      <c r="DZ349" s="152"/>
      <c r="EA349" s="152"/>
      <c r="EB349" s="152"/>
      <c r="EC349" s="152"/>
      <c r="ED349" s="152"/>
      <c r="EE349" s="152"/>
      <c r="EF349" s="152"/>
      <c r="EG349" s="152"/>
      <c r="EH349" s="152"/>
      <c r="EI349" s="152"/>
      <c r="EJ349" s="152"/>
      <c r="EK349" s="152"/>
      <c r="EL349" s="152"/>
      <c r="EM349" s="152"/>
      <c r="EN349" s="152"/>
      <c r="EO349" s="152"/>
      <c r="EP349" s="152"/>
      <c r="EQ349" s="152"/>
      <c r="ER349" s="152"/>
      <c r="ES349" s="152"/>
      <c r="ET349" s="152"/>
      <c r="EU349" s="152"/>
      <c r="EV349" s="152"/>
      <c r="EW349" s="152"/>
      <c r="EX349" s="152"/>
      <c r="EY349" s="152"/>
      <c r="EZ349" s="152"/>
      <c r="FA349" s="152"/>
      <c r="FB349" s="152"/>
      <c r="FC349" s="152"/>
      <c r="FD349" s="152"/>
      <c r="FE349" s="152"/>
      <c r="FF349" s="152"/>
      <c r="FG349" s="152"/>
      <c r="FH349" s="152"/>
      <c r="FI349" s="152"/>
      <c r="FJ349" s="152"/>
      <c r="FK349" s="152"/>
      <c r="FL349" s="152"/>
      <c r="FM349" s="152"/>
      <c r="FN349" s="152"/>
      <c r="FO349" s="152"/>
      <c r="FP349" s="152"/>
      <c r="FQ349" s="152"/>
      <c r="FR349" s="152"/>
      <c r="FS349" s="152"/>
      <c r="FT349" s="152"/>
      <c r="FU349" s="152"/>
      <c r="FV349" s="152"/>
      <c r="FW349" s="152"/>
      <c r="FX349" s="152"/>
      <c r="FY349" s="152"/>
      <c r="FZ349" s="152"/>
      <c r="GA349" s="152"/>
      <c r="GB349" s="152"/>
      <c r="GC349" s="152"/>
      <c r="GD349" s="152"/>
      <c r="GE349" s="152"/>
      <c r="GF349" s="152"/>
      <c r="GG349" s="152"/>
      <c r="GH349" s="152"/>
      <c r="GI349" s="152"/>
      <c r="GJ349" s="152"/>
      <c r="GK349" s="152"/>
      <c r="GL349" s="152"/>
      <c r="GM349" s="152"/>
      <c r="GN349" s="152"/>
      <c r="GO349" s="152"/>
      <c r="GP349" s="152"/>
      <c r="GQ349" s="152"/>
      <c r="GR349" s="152"/>
      <c r="GS349" s="152"/>
      <c r="GT349" s="152"/>
      <c r="GU349" s="152"/>
      <c r="GV349" s="152"/>
      <c r="GW349" s="152"/>
      <c r="GX349" s="152"/>
      <c r="GY349" s="152"/>
      <c r="GZ349" s="152"/>
      <c r="HA349" s="152"/>
      <c r="HB349" s="152"/>
      <c r="HC349" s="152"/>
      <c r="HD349" s="152"/>
      <c r="HE349" s="152"/>
      <c r="HF349" s="152"/>
      <c r="HG349" s="152"/>
      <c r="HH349" s="152"/>
      <c r="HI349" s="152"/>
      <c r="HJ349" s="152"/>
      <c r="HK349" s="152"/>
      <c r="HL349" s="152"/>
      <c r="HM349" s="152"/>
      <c r="HN349" s="152"/>
      <c r="HO349" s="152"/>
      <c r="HP349" s="152"/>
      <c r="HQ349" s="152"/>
      <c r="HR349" s="152"/>
      <c r="HS349" s="152"/>
      <c r="HT349" s="152"/>
      <c r="HU349" s="152"/>
      <c r="HV349" s="152"/>
      <c r="HW349" s="152"/>
      <c r="HX349" s="152"/>
      <c r="HY349" s="152"/>
      <c r="HZ349" s="152"/>
      <c r="IA349" s="152"/>
      <c r="IB349" s="152"/>
      <c r="IC349" s="152"/>
      <c r="ID349" s="152"/>
      <c r="IE349" s="152"/>
      <c r="IF349" s="152"/>
      <c r="IG349" s="152"/>
      <c r="IH349" s="152"/>
      <c r="II349" s="152"/>
      <c r="IJ349" s="152"/>
      <c r="IK349" s="152"/>
      <c r="IL349" s="152"/>
      <c r="IM349" s="152"/>
      <c r="IN349" s="152"/>
      <c r="IO349" s="152"/>
      <c r="IP349" s="152"/>
      <c r="IQ349" s="152"/>
      <c r="IR349" s="152"/>
      <c r="IS349" s="152"/>
      <c r="IT349" s="152"/>
      <c r="IU349" s="152"/>
      <c r="IV349" s="152"/>
    </row>
    <row r="350" spans="1:256" s="98" customFormat="1" ht="229.5" hidden="1">
      <c r="A350" s="141">
        <v>606</v>
      </c>
      <c r="B350" s="45" t="s">
        <v>254</v>
      </c>
      <c r="C350" s="142">
        <v>401000024</v>
      </c>
      <c r="D350" s="154" t="s">
        <v>440</v>
      </c>
      <c r="E350" s="144" t="s">
        <v>256</v>
      </c>
      <c r="F350" s="145"/>
      <c r="G350" s="145"/>
      <c r="H350" s="146">
        <v>1</v>
      </c>
      <c r="I350" s="145"/>
      <c r="J350" s="146">
        <v>9</v>
      </c>
      <c r="K350" s="146">
        <v>1</v>
      </c>
      <c r="L350" s="146" t="s">
        <v>443</v>
      </c>
      <c r="M350" s="146"/>
      <c r="N350" s="146"/>
      <c r="O350" s="146"/>
      <c r="P350" s="52" t="s">
        <v>258</v>
      </c>
      <c r="Q350" s="52" t="s">
        <v>259</v>
      </c>
      <c r="R350" s="146"/>
      <c r="S350" s="146"/>
      <c r="T350" s="146"/>
      <c r="U350" s="146"/>
      <c r="V350" s="146">
        <v>11</v>
      </c>
      <c r="W350" s="146">
        <v>1</v>
      </c>
      <c r="X350" s="146"/>
      <c r="Y350" s="146"/>
      <c r="Z350" s="146"/>
      <c r="AA350" s="146"/>
      <c r="AB350" s="52" t="s">
        <v>258</v>
      </c>
      <c r="AC350" s="52" t="s">
        <v>260</v>
      </c>
      <c r="AD350" s="52"/>
      <c r="AE350" s="52"/>
      <c r="AF350" s="52"/>
      <c r="AG350" s="52"/>
      <c r="AH350" s="52"/>
      <c r="AI350" s="52"/>
      <c r="AJ350" s="52"/>
      <c r="AK350" s="52"/>
      <c r="AL350" s="52"/>
      <c r="AM350" s="52" t="s">
        <v>266</v>
      </c>
      <c r="AN350" s="52" t="s">
        <v>262</v>
      </c>
      <c r="AO350" s="147" t="s">
        <v>263</v>
      </c>
      <c r="AP350" s="147" t="s">
        <v>200</v>
      </c>
      <c r="AQ350" s="147" t="s">
        <v>275</v>
      </c>
      <c r="AR350" s="148" t="s">
        <v>265</v>
      </c>
      <c r="AS350" s="147" t="s">
        <v>267</v>
      </c>
      <c r="AT350" s="149">
        <v>4023272.22</v>
      </c>
      <c r="AU350" s="149">
        <v>4023272.22</v>
      </c>
      <c r="AV350" s="149">
        <v>6236643.7699999996</v>
      </c>
      <c r="AW350" s="149">
        <v>0</v>
      </c>
      <c r="AX350" s="149">
        <v>0</v>
      </c>
      <c r="AY350" s="149">
        <v>0</v>
      </c>
      <c r="AZ350" s="141" t="s">
        <v>134</v>
      </c>
      <c r="BA350" s="152"/>
      <c r="BB350" s="152"/>
      <c r="BC350" s="152"/>
      <c r="BD350" s="152"/>
      <c r="BE350" s="152"/>
      <c r="BF350" s="152"/>
      <c r="BG350" s="152"/>
      <c r="BH350" s="152"/>
      <c r="BI350" s="152"/>
      <c r="BJ350" s="152"/>
      <c r="BK350" s="152"/>
      <c r="BL350" s="152"/>
      <c r="BM350" s="152"/>
      <c r="BN350" s="152"/>
      <c r="BO350" s="152"/>
      <c r="BP350" s="152"/>
      <c r="BQ350" s="152"/>
      <c r="BR350" s="152"/>
      <c r="BS350" s="152"/>
      <c r="BT350" s="152"/>
      <c r="BU350" s="152"/>
      <c r="BV350" s="152"/>
      <c r="BW350" s="152"/>
      <c r="BX350" s="152"/>
      <c r="BY350" s="152"/>
      <c r="BZ350" s="152"/>
      <c r="CA350" s="152"/>
      <c r="CB350" s="152"/>
      <c r="CC350" s="152"/>
      <c r="CD350" s="152"/>
      <c r="CE350" s="152"/>
      <c r="CF350" s="152"/>
      <c r="CG350" s="152"/>
      <c r="CH350" s="152"/>
      <c r="CI350" s="152"/>
      <c r="CJ350" s="152"/>
      <c r="CK350" s="152"/>
      <c r="CL350" s="152"/>
      <c r="CM350" s="152"/>
      <c r="CN350" s="152"/>
      <c r="CO350" s="152"/>
      <c r="CP350" s="152"/>
      <c r="CQ350" s="152"/>
      <c r="CR350" s="152"/>
      <c r="CS350" s="152"/>
      <c r="CT350" s="152"/>
      <c r="CU350" s="152"/>
      <c r="CV350" s="152"/>
      <c r="CW350" s="152"/>
      <c r="CX350" s="152"/>
      <c r="CY350" s="152"/>
      <c r="CZ350" s="152"/>
      <c r="DA350" s="152"/>
      <c r="DB350" s="152"/>
      <c r="DC350" s="152"/>
      <c r="DD350" s="152"/>
      <c r="DE350" s="152"/>
      <c r="DF350" s="152"/>
      <c r="DG350" s="152"/>
      <c r="DH350" s="152"/>
      <c r="DI350" s="152"/>
      <c r="DJ350" s="152"/>
      <c r="DK350" s="152"/>
      <c r="DL350" s="152"/>
      <c r="DM350" s="152"/>
      <c r="DN350" s="152"/>
      <c r="DO350" s="152"/>
      <c r="DP350" s="152"/>
      <c r="DQ350" s="152"/>
      <c r="DR350" s="152"/>
      <c r="DS350" s="152"/>
      <c r="DT350" s="152"/>
      <c r="DU350" s="152"/>
      <c r="DV350" s="152"/>
      <c r="DW350" s="152"/>
      <c r="DX350" s="152"/>
      <c r="DY350" s="152"/>
      <c r="DZ350" s="152"/>
      <c r="EA350" s="152"/>
      <c r="EB350" s="152"/>
      <c r="EC350" s="152"/>
      <c r="ED350" s="152"/>
      <c r="EE350" s="152"/>
      <c r="EF350" s="152"/>
      <c r="EG350" s="152"/>
      <c r="EH350" s="152"/>
      <c r="EI350" s="152"/>
      <c r="EJ350" s="152"/>
      <c r="EK350" s="152"/>
      <c r="EL350" s="152"/>
      <c r="EM350" s="152"/>
      <c r="EN350" s="152"/>
      <c r="EO350" s="152"/>
      <c r="EP350" s="152"/>
      <c r="EQ350" s="152"/>
      <c r="ER350" s="152"/>
      <c r="ES350" s="152"/>
      <c r="ET350" s="152"/>
      <c r="EU350" s="152"/>
      <c r="EV350" s="152"/>
      <c r="EW350" s="152"/>
      <c r="EX350" s="152"/>
      <c r="EY350" s="152"/>
      <c r="EZ350" s="152"/>
      <c r="FA350" s="152"/>
      <c r="FB350" s="152"/>
      <c r="FC350" s="152"/>
      <c r="FD350" s="152"/>
      <c r="FE350" s="152"/>
      <c r="FF350" s="152"/>
      <c r="FG350" s="152"/>
      <c r="FH350" s="152"/>
      <c r="FI350" s="152"/>
      <c r="FJ350" s="152"/>
      <c r="FK350" s="152"/>
      <c r="FL350" s="152"/>
      <c r="FM350" s="152"/>
      <c r="FN350" s="152"/>
      <c r="FO350" s="152"/>
      <c r="FP350" s="152"/>
      <c r="FQ350" s="152"/>
      <c r="FR350" s="152"/>
      <c r="FS350" s="152"/>
      <c r="FT350" s="152"/>
      <c r="FU350" s="152"/>
      <c r="FV350" s="152"/>
      <c r="FW350" s="152"/>
      <c r="FX350" s="152"/>
      <c r="FY350" s="152"/>
      <c r="FZ350" s="152"/>
      <c r="GA350" s="152"/>
      <c r="GB350" s="152"/>
      <c r="GC350" s="152"/>
      <c r="GD350" s="152"/>
      <c r="GE350" s="152"/>
      <c r="GF350" s="152"/>
      <c r="GG350" s="152"/>
      <c r="GH350" s="152"/>
      <c r="GI350" s="152"/>
      <c r="GJ350" s="152"/>
      <c r="GK350" s="152"/>
      <c r="GL350" s="152"/>
      <c r="GM350" s="152"/>
      <c r="GN350" s="152"/>
      <c r="GO350" s="152"/>
      <c r="GP350" s="152"/>
      <c r="GQ350" s="152"/>
      <c r="GR350" s="152"/>
      <c r="GS350" s="152"/>
      <c r="GT350" s="152"/>
      <c r="GU350" s="152"/>
      <c r="GV350" s="152"/>
      <c r="GW350" s="152"/>
      <c r="GX350" s="152"/>
      <c r="GY350" s="152"/>
      <c r="GZ350" s="152"/>
      <c r="HA350" s="152"/>
      <c r="HB350" s="152"/>
      <c r="HC350" s="152"/>
      <c r="HD350" s="152"/>
      <c r="HE350" s="152"/>
      <c r="HF350" s="152"/>
      <c r="HG350" s="152"/>
      <c r="HH350" s="152"/>
      <c r="HI350" s="152"/>
      <c r="HJ350" s="152"/>
      <c r="HK350" s="152"/>
      <c r="HL350" s="152"/>
      <c r="HM350" s="152"/>
      <c r="HN350" s="152"/>
      <c r="HO350" s="152"/>
      <c r="HP350" s="152"/>
      <c r="HQ350" s="152"/>
      <c r="HR350" s="152"/>
      <c r="HS350" s="152"/>
      <c r="HT350" s="152"/>
      <c r="HU350" s="152"/>
      <c r="HV350" s="152"/>
      <c r="HW350" s="152"/>
      <c r="HX350" s="152"/>
      <c r="HY350" s="152"/>
      <c r="HZ350" s="152"/>
      <c r="IA350" s="152"/>
      <c r="IB350" s="152"/>
      <c r="IC350" s="152"/>
      <c r="ID350" s="152"/>
      <c r="IE350" s="152"/>
      <c r="IF350" s="152"/>
      <c r="IG350" s="152"/>
      <c r="IH350" s="152"/>
      <c r="II350" s="152"/>
      <c r="IJ350" s="152"/>
      <c r="IK350" s="152"/>
      <c r="IL350" s="152"/>
      <c r="IM350" s="152"/>
      <c r="IN350" s="152"/>
      <c r="IO350" s="152"/>
      <c r="IP350" s="152"/>
      <c r="IQ350" s="152"/>
      <c r="IR350" s="152"/>
      <c r="IS350" s="152"/>
      <c r="IT350" s="152"/>
      <c r="IU350" s="152"/>
      <c r="IV350" s="152"/>
    </row>
    <row r="351" spans="1:256" s="35" customFormat="1" ht="229.5" hidden="1">
      <c r="A351" s="141">
        <v>606</v>
      </c>
      <c r="B351" s="45" t="s">
        <v>254</v>
      </c>
      <c r="C351" s="142">
        <v>401000024</v>
      </c>
      <c r="D351" s="154" t="s">
        <v>440</v>
      </c>
      <c r="E351" s="144" t="s">
        <v>256</v>
      </c>
      <c r="F351" s="145"/>
      <c r="G351" s="145"/>
      <c r="H351" s="146">
        <v>1</v>
      </c>
      <c r="I351" s="145"/>
      <c r="J351" s="146">
        <v>9</v>
      </c>
      <c r="K351" s="146">
        <v>1</v>
      </c>
      <c r="L351" s="146" t="s">
        <v>443</v>
      </c>
      <c r="M351" s="146"/>
      <c r="N351" s="146"/>
      <c r="O351" s="146"/>
      <c r="P351" s="52" t="s">
        <v>258</v>
      </c>
      <c r="Q351" s="52" t="s">
        <v>259</v>
      </c>
      <c r="R351" s="146"/>
      <c r="S351" s="146"/>
      <c r="T351" s="146"/>
      <c r="U351" s="146"/>
      <c r="V351" s="146">
        <v>11</v>
      </c>
      <c r="W351" s="146">
        <v>1</v>
      </c>
      <c r="X351" s="146"/>
      <c r="Y351" s="146"/>
      <c r="Z351" s="146"/>
      <c r="AA351" s="146"/>
      <c r="AB351" s="52" t="s">
        <v>258</v>
      </c>
      <c r="AC351" s="52" t="s">
        <v>260</v>
      </c>
      <c r="AD351" s="52"/>
      <c r="AE351" s="52"/>
      <c r="AF351" s="52"/>
      <c r="AG351" s="52"/>
      <c r="AH351" s="52"/>
      <c r="AI351" s="52"/>
      <c r="AJ351" s="52"/>
      <c r="AK351" s="52"/>
      <c r="AL351" s="52"/>
      <c r="AM351" s="52" t="s">
        <v>266</v>
      </c>
      <c r="AN351" s="52" t="s">
        <v>262</v>
      </c>
      <c r="AO351" s="147" t="s">
        <v>263</v>
      </c>
      <c r="AP351" s="147" t="s">
        <v>200</v>
      </c>
      <c r="AQ351" s="147" t="s">
        <v>275</v>
      </c>
      <c r="AR351" s="148" t="s">
        <v>265</v>
      </c>
      <c r="AS351" s="147" t="s">
        <v>273</v>
      </c>
      <c r="AT351" s="149">
        <v>7197501.0999999996</v>
      </c>
      <c r="AU351" s="149">
        <v>7197501.0999999996</v>
      </c>
      <c r="AV351" s="149">
        <v>1108226.8500000001</v>
      </c>
      <c r="AW351" s="149">
        <v>3300000</v>
      </c>
      <c r="AX351" s="149">
        <v>0</v>
      </c>
      <c r="AY351" s="149">
        <v>0</v>
      </c>
      <c r="AZ351" s="141" t="s">
        <v>134</v>
      </c>
      <c r="BA351" s="152"/>
      <c r="BB351" s="152"/>
      <c r="BC351" s="152"/>
      <c r="BD351" s="152"/>
      <c r="BE351" s="152"/>
      <c r="BF351" s="152"/>
      <c r="BG351" s="152"/>
      <c r="BH351" s="152"/>
      <c r="BI351" s="152"/>
      <c r="BJ351" s="152"/>
      <c r="BK351" s="152"/>
      <c r="BL351" s="152"/>
      <c r="BM351" s="152"/>
      <c r="BN351" s="152"/>
      <c r="BO351" s="152"/>
      <c r="BP351" s="152"/>
      <c r="BQ351" s="152"/>
      <c r="BR351" s="152"/>
      <c r="BS351" s="152"/>
      <c r="BT351" s="152"/>
      <c r="BU351" s="152"/>
      <c r="BV351" s="152"/>
      <c r="BW351" s="152"/>
      <c r="BX351" s="152"/>
      <c r="BY351" s="152"/>
      <c r="BZ351" s="152"/>
      <c r="CA351" s="152"/>
      <c r="CB351" s="152"/>
      <c r="CC351" s="152"/>
      <c r="CD351" s="152"/>
      <c r="CE351" s="152"/>
      <c r="CF351" s="152"/>
      <c r="CG351" s="152"/>
      <c r="CH351" s="152"/>
      <c r="CI351" s="152"/>
      <c r="CJ351" s="152"/>
      <c r="CK351" s="152"/>
      <c r="CL351" s="152"/>
      <c r="CM351" s="152"/>
      <c r="CN351" s="152"/>
      <c r="CO351" s="152"/>
      <c r="CP351" s="152"/>
      <c r="CQ351" s="152"/>
      <c r="CR351" s="152"/>
      <c r="CS351" s="152"/>
      <c r="CT351" s="152"/>
      <c r="CU351" s="152"/>
      <c r="CV351" s="152"/>
      <c r="CW351" s="152"/>
      <c r="CX351" s="152"/>
      <c r="CY351" s="152"/>
      <c r="CZ351" s="152"/>
      <c r="DA351" s="152"/>
      <c r="DB351" s="152"/>
      <c r="DC351" s="152"/>
      <c r="DD351" s="152"/>
      <c r="DE351" s="152"/>
      <c r="DF351" s="152"/>
      <c r="DG351" s="152"/>
      <c r="DH351" s="152"/>
      <c r="DI351" s="152"/>
      <c r="DJ351" s="152"/>
      <c r="DK351" s="152"/>
      <c r="DL351" s="152"/>
      <c r="DM351" s="152"/>
      <c r="DN351" s="152"/>
      <c r="DO351" s="152"/>
      <c r="DP351" s="152"/>
      <c r="DQ351" s="152"/>
      <c r="DR351" s="152"/>
      <c r="DS351" s="152"/>
      <c r="DT351" s="152"/>
      <c r="DU351" s="152"/>
      <c r="DV351" s="152"/>
      <c r="DW351" s="152"/>
      <c r="DX351" s="152"/>
      <c r="DY351" s="152"/>
      <c r="DZ351" s="152"/>
      <c r="EA351" s="152"/>
      <c r="EB351" s="152"/>
      <c r="EC351" s="152"/>
      <c r="ED351" s="152"/>
      <c r="EE351" s="152"/>
      <c r="EF351" s="152"/>
      <c r="EG351" s="152"/>
      <c r="EH351" s="152"/>
      <c r="EI351" s="152"/>
      <c r="EJ351" s="152"/>
      <c r="EK351" s="152"/>
      <c r="EL351" s="152"/>
      <c r="EM351" s="152"/>
      <c r="EN351" s="152"/>
      <c r="EO351" s="152"/>
      <c r="EP351" s="152"/>
      <c r="EQ351" s="152"/>
      <c r="ER351" s="152"/>
      <c r="ES351" s="152"/>
      <c r="ET351" s="152"/>
      <c r="EU351" s="152"/>
      <c r="EV351" s="152"/>
      <c r="EW351" s="152"/>
      <c r="EX351" s="152"/>
      <c r="EY351" s="152"/>
      <c r="EZ351" s="152"/>
      <c r="FA351" s="152"/>
      <c r="FB351" s="152"/>
      <c r="FC351" s="152"/>
      <c r="FD351" s="152"/>
      <c r="FE351" s="152"/>
      <c r="FF351" s="152"/>
      <c r="FG351" s="152"/>
      <c r="FH351" s="152"/>
      <c r="FI351" s="152"/>
      <c r="FJ351" s="152"/>
      <c r="FK351" s="152"/>
      <c r="FL351" s="152"/>
      <c r="FM351" s="152"/>
      <c r="FN351" s="152"/>
      <c r="FO351" s="152"/>
      <c r="FP351" s="152"/>
      <c r="FQ351" s="152"/>
      <c r="FR351" s="152"/>
      <c r="FS351" s="152"/>
      <c r="FT351" s="152"/>
      <c r="FU351" s="152"/>
      <c r="FV351" s="152"/>
      <c r="FW351" s="152"/>
      <c r="FX351" s="152"/>
      <c r="FY351" s="152"/>
      <c r="FZ351" s="152"/>
      <c r="GA351" s="152"/>
      <c r="GB351" s="152"/>
      <c r="GC351" s="152"/>
      <c r="GD351" s="152"/>
      <c r="GE351" s="152"/>
      <c r="GF351" s="152"/>
      <c r="GG351" s="152"/>
      <c r="GH351" s="152"/>
      <c r="GI351" s="152"/>
      <c r="GJ351" s="152"/>
      <c r="GK351" s="152"/>
      <c r="GL351" s="152"/>
      <c r="GM351" s="152"/>
      <c r="GN351" s="152"/>
      <c r="GO351" s="152"/>
      <c r="GP351" s="152"/>
      <c r="GQ351" s="152"/>
      <c r="GR351" s="152"/>
      <c r="GS351" s="152"/>
      <c r="GT351" s="152"/>
      <c r="GU351" s="152"/>
      <c r="GV351" s="152"/>
      <c r="GW351" s="152"/>
      <c r="GX351" s="152"/>
      <c r="GY351" s="152"/>
      <c r="GZ351" s="152"/>
      <c r="HA351" s="152"/>
      <c r="HB351" s="152"/>
      <c r="HC351" s="152"/>
      <c r="HD351" s="152"/>
      <c r="HE351" s="152"/>
      <c r="HF351" s="152"/>
      <c r="HG351" s="152"/>
      <c r="HH351" s="152"/>
      <c r="HI351" s="152"/>
      <c r="HJ351" s="152"/>
      <c r="HK351" s="152"/>
      <c r="HL351" s="152"/>
      <c r="HM351" s="152"/>
      <c r="HN351" s="152"/>
      <c r="HO351" s="152"/>
      <c r="HP351" s="152"/>
      <c r="HQ351" s="152"/>
      <c r="HR351" s="152"/>
      <c r="HS351" s="152"/>
      <c r="HT351" s="152"/>
      <c r="HU351" s="152"/>
      <c r="HV351" s="152"/>
      <c r="HW351" s="152"/>
      <c r="HX351" s="152"/>
      <c r="HY351" s="152"/>
      <c r="HZ351" s="152"/>
      <c r="IA351" s="152"/>
      <c r="IB351" s="152"/>
      <c r="IC351" s="152"/>
      <c r="ID351" s="152"/>
      <c r="IE351" s="152"/>
      <c r="IF351" s="152"/>
      <c r="IG351" s="152"/>
      <c r="IH351" s="152"/>
      <c r="II351" s="152"/>
      <c r="IJ351" s="152"/>
      <c r="IK351" s="152"/>
      <c r="IL351" s="152"/>
      <c r="IM351" s="152"/>
      <c r="IN351" s="152"/>
      <c r="IO351" s="152"/>
      <c r="IP351" s="152"/>
      <c r="IQ351" s="152"/>
      <c r="IR351" s="152"/>
      <c r="IS351" s="152"/>
      <c r="IT351" s="152"/>
      <c r="IU351" s="152"/>
      <c r="IV351" s="152"/>
    </row>
    <row r="352" spans="1:256" s="98" customFormat="1" ht="229.5" hidden="1">
      <c r="A352" s="141">
        <v>606</v>
      </c>
      <c r="B352" s="45" t="s">
        <v>254</v>
      </c>
      <c r="C352" s="142">
        <v>401000024</v>
      </c>
      <c r="D352" s="154" t="s">
        <v>440</v>
      </c>
      <c r="E352" s="144" t="s">
        <v>256</v>
      </c>
      <c r="F352" s="145"/>
      <c r="G352" s="145"/>
      <c r="H352" s="146">
        <v>1</v>
      </c>
      <c r="I352" s="145"/>
      <c r="J352" s="146">
        <v>9</v>
      </c>
      <c r="K352" s="146">
        <v>1</v>
      </c>
      <c r="L352" s="146" t="s">
        <v>441</v>
      </c>
      <c r="M352" s="146"/>
      <c r="N352" s="146"/>
      <c r="O352" s="146"/>
      <c r="P352" s="52" t="s">
        <v>258</v>
      </c>
      <c r="Q352" s="52" t="s">
        <v>259</v>
      </c>
      <c r="R352" s="146"/>
      <c r="S352" s="146"/>
      <c r="T352" s="146"/>
      <c r="U352" s="146"/>
      <c r="V352" s="146">
        <v>11</v>
      </c>
      <c r="W352" s="146">
        <v>1</v>
      </c>
      <c r="X352" s="146"/>
      <c r="Y352" s="146"/>
      <c r="Z352" s="146"/>
      <c r="AA352" s="146"/>
      <c r="AB352" s="52" t="s">
        <v>258</v>
      </c>
      <c r="AC352" s="52" t="s">
        <v>260</v>
      </c>
      <c r="AD352" s="52"/>
      <c r="AE352" s="52"/>
      <c r="AF352" s="52"/>
      <c r="AG352" s="52"/>
      <c r="AH352" s="52"/>
      <c r="AI352" s="52"/>
      <c r="AJ352" s="52"/>
      <c r="AK352" s="52"/>
      <c r="AL352" s="52"/>
      <c r="AM352" s="52" t="s">
        <v>388</v>
      </c>
      <c r="AN352" s="52" t="s">
        <v>262</v>
      </c>
      <c r="AO352" s="147" t="s">
        <v>263</v>
      </c>
      <c r="AP352" s="147" t="s">
        <v>200</v>
      </c>
      <c r="AQ352" s="147" t="s">
        <v>389</v>
      </c>
      <c r="AR352" s="148" t="s">
        <v>253</v>
      </c>
      <c r="AS352" s="147" t="s">
        <v>273</v>
      </c>
      <c r="AT352" s="149">
        <v>0</v>
      </c>
      <c r="AU352" s="149">
        <v>0</v>
      </c>
      <c r="AV352" s="149">
        <v>0</v>
      </c>
      <c r="AW352" s="149">
        <v>100000</v>
      </c>
      <c r="AX352" s="149">
        <v>100000</v>
      </c>
      <c r="AY352" s="149">
        <v>100000</v>
      </c>
      <c r="AZ352" s="141" t="s">
        <v>134</v>
      </c>
      <c r="BA352" s="152"/>
      <c r="BB352" s="152"/>
      <c r="BC352" s="152"/>
      <c r="BD352" s="152"/>
      <c r="BE352" s="152"/>
      <c r="BF352" s="152"/>
      <c r="BG352" s="152"/>
      <c r="BH352" s="152"/>
      <c r="BI352" s="152"/>
      <c r="BJ352" s="152"/>
      <c r="BK352" s="152"/>
      <c r="BL352" s="152"/>
      <c r="BM352" s="152"/>
      <c r="BN352" s="152"/>
      <c r="BO352" s="152"/>
      <c r="BP352" s="152"/>
      <c r="BQ352" s="152"/>
      <c r="BR352" s="152"/>
      <c r="BS352" s="152"/>
      <c r="BT352" s="152"/>
      <c r="BU352" s="152"/>
      <c r="BV352" s="152"/>
      <c r="BW352" s="152"/>
      <c r="BX352" s="152"/>
      <c r="BY352" s="152"/>
      <c r="BZ352" s="152"/>
      <c r="CA352" s="152"/>
      <c r="CB352" s="152"/>
      <c r="CC352" s="152"/>
      <c r="CD352" s="152"/>
      <c r="CE352" s="152"/>
      <c r="CF352" s="152"/>
      <c r="CG352" s="152"/>
      <c r="CH352" s="152"/>
      <c r="CI352" s="152"/>
      <c r="CJ352" s="152"/>
      <c r="CK352" s="152"/>
      <c r="CL352" s="152"/>
      <c r="CM352" s="152"/>
      <c r="CN352" s="152"/>
      <c r="CO352" s="152"/>
      <c r="CP352" s="152"/>
      <c r="CQ352" s="152"/>
      <c r="CR352" s="152"/>
      <c r="CS352" s="152"/>
      <c r="CT352" s="152"/>
      <c r="CU352" s="152"/>
      <c r="CV352" s="152"/>
      <c r="CW352" s="152"/>
      <c r="CX352" s="152"/>
      <c r="CY352" s="152"/>
      <c r="CZ352" s="152"/>
      <c r="DA352" s="152"/>
      <c r="DB352" s="152"/>
      <c r="DC352" s="152"/>
      <c r="DD352" s="152"/>
      <c r="DE352" s="152"/>
      <c r="DF352" s="152"/>
      <c r="DG352" s="152"/>
      <c r="DH352" s="152"/>
      <c r="DI352" s="152"/>
      <c r="DJ352" s="152"/>
      <c r="DK352" s="152"/>
      <c r="DL352" s="152"/>
      <c r="DM352" s="152"/>
      <c r="DN352" s="152"/>
      <c r="DO352" s="152"/>
      <c r="DP352" s="152"/>
      <c r="DQ352" s="152"/>
      <c r="DR352" s="152"/>
      <c r="DS352" s="152"/>
      <c r="DT352" s="152"/>
      <c r="DU352" s="152"/>
      <c r="DV352" s="152"/>
      <c r="DW352" s="152"/>
      <c r="DX352" s="152"/>
      <c r="DY352" s="152"/>
      <c r="DZ352" s="152"/>
      <c r="EA352" s="152"/>
      <c r="EB352" s="152"/>
      <c r="EC352" s="152"/>
      <c r="ED352" s="152"/>
      <c r="EE352" s="152"/>
      <c r="EF352" s="152"/>
      <c r="EG352" s="152"/>
      <c r="EH352" s="152"/>
      <c r="EI352" s="152"/>
      <c r="EJ352" s="152"/>
      <c r="EK352" s="152"/>
      <c r="EL352" s="152"/>
      <c r="EM352" s="152"/>
      <c r="EN352" s="152"/>
      <c r="EO352" s="152"/>
      <c r="EP352" s="152"/>
      <c r="EQ352" s="152"/>
      <c r="ER352" s="152"/>
      <c r="ES352" s="152"/>
      <c r="ET352" s="152"/>
      <c r="EU352" s="152"/>
      <c r="EV352" s="152"/>
      <c r="EW352" s="152"/>
      <c r="EX352" s="152"/>
      <c r="EY352" s="152"/>
      <c r="EZ352" s="152"/>
      <c r="FA352" s="152"/>
      <c r="FB352" s="152"/>
      <c r="FC352" s="152"/>
      <c r="FD352" s="152"/>
      <c r="FE352" s="152"/>
      <c r="FF352" s="152"/>
      <c r="FG352" s="152"/>
      <c r="FH352" s="152"/>
      <c r="FI352" s="152"/>
      <c r="FJ352" s="152"/>
      <c r="FK352" s="152"/>
      <c r="FL352" s="152"/>
      <c r="FM352" s="152"/>
      <c r="FN352" s="152"/>
      <c r="FO352" s="152"/>
      <c r="FP352" s="152"/>
      <c r="FQ352" s="152"/>
      <c r="FR352" s="152"/>
      <c r="FS352" s="152"/>
      <c r="FT352" s="152"/>
      <c r="FU352" s="152"/>
      <c r="FV352" s="152"/>
      <c r="FW352" s="152"/>
      <c r="FX352" s="152"/>
      <c r="FY352" s="152"/>
      <c r="FZ352" s="152"/>
      <c r="GA352" s="152"/>
      <c r="GB352" s="152"/>
      <c r="GC352" s="152"/>
      <c r="GD352" s="152"/>
      <c r="GE352" s="152"/>
      <c r="GF352" s="152"/>
      <c r="GG352" s="152"/>
      <c r="GH352" s="152"/>
      <c r="GI352" s="152"/>
      <c r="GJ352" s="152"/>
      <c r="GK352" s="152"/>
      <c r="GL352" s="152"/>
      <c r="GM352" s="152"/>
      <c r="GN352" s="152"/>
      <c r="GO352" s="152"/>
      <c r="GP352" s="152"/>
      <c r="GQ352" s="152"/>
      <c r="GR352" s="152"/>
      <c r="GS352" s="152"/>
      <c r="GT352" s="152"/>
      <c r="GU352" s="152"/>
      <c r="GV352" s="152"/>
      <c r="GW352" s="152"/>
      <c r="GX352" s="152"/>
      <c r="GY352" s="152"/>
      <c r="GZ352" s="152"/>
      <c r="HA352" s="152"/>
      <c r="HB352" s="152"/>
      <c r="HC352" s="152"/>
      <c r="HD352" s="152"/>
      <c r="HE352" s="152"/>
      <c r="HF352" s="152"/>
      <c r="HG352" s="152"/>
      <c r="HH352" s="152"/>
      <c r="HI352" s="152"/>
      <c r="HJ352" s="152"/>
      <c r="HK352" s="152"/>
      <c r="HL352" s="152"/>
      <c r="HM352" s="152"/>
      <c r="HN352" s="152"/>
      <c r="HO352" s="152"/>
      <c r="HP352" s="152"/>
      <c r="HQ352" s="152"/>
      <c r="HR352" s="152"/>
      <c r="HS352" s="152"/>
      <c r="HT352" s="152"/>
      <c r="HU352" s="152"/>
      <c r="HV352" s="152"/>
      <c r="HW352" s="152"/>
      <c r="HX352" s="152"/>
      <c r="HY352" s="152"/>
      <c r="HZ352" s="152"/>
      <c r="IA352" s="152"/>
      <c r="IB352" s="152"/>
      <c r="IC352" s="152"/>
      <c r="ID352" s="152"/>
      <c r="IE352" s="152"/>
      <c r="IF352" s="152"/>
      <c r="IG352" s="152"/>
      <c r="IH352" s="152"/>
      <c r="II352" s="152"/>
      <c r="IJ352" s="152"/>
      <c r="IK352" s="152"/>
      <c r="IL352" s="152"/>
      <c r="IM352" s="152"/>
      <c r="IN352" s="152"/>
      <c r="IO352" s="152"/>
      <c r="IP352" s="152"/>
      <c r="IQ352" s="152"/>
      <c r="IR352" s="152"/>
      <c r="IS352" s="152"/>
      <c r="IT352" s="152"/>
      <c r="IU352" s="152"/>
      <c r="IV352" s="152"/>
    </row>
    <row r="353" spans="1:256" s="35" customFormat="1" ht="229.5" hidden="1">
      <c r="A353" s="141">
        <v>606</v>
      </c>
      <c r="B353" s="45" t="s">
        <v>254</v>
      </c>
      <c r="C353" s="142">
        <v>401000024</v>
      </c>
      <c r="D353" s="154" t="s">
        <v>440</v>
      </c>
      <c r="E353" s="144" t="s">
        <v>256</v>
      </c>
      <c r="F353" s="145"/>
      <c r="G353" s="145"/>
      <c r="H353" s="146">
        <v>1</v>
      </c>
      <c r="I353" s="145"/>
      <c r="J353" s="146">
        <v>9</v>
      </c>
      <c r="K353" s="146">
        <v>1</v>
      </c>
      <c r="L353" s="146" t="s">
        <v>441</v>
      </c>
      <c r="M353" s="146"/>
      <c r="N353" s="146"/>
      <c r="O353" s="146"/>
      <c r="P353" s="52" t="s">
        <v>258</v>
      </c>
      <c r="Q353" s="52" t="s">
        <v>259</v>
      </c>
      <c r="R353" s="146"/>
      <c r="S353" s="146"/>
      <c r="T353" s="146"/>
      <c r="U353" s="146"/>
      <c r="V353" s="146">
        <v>11</v>
      </c>
      <c r="W353" s="146">
        <v>1</v>
      </c>
      <c r="X353" s="146"/>
      <c r="Y353" s="146"/>
      <c r="Z353" s="146"/>
      <c r="AA353" s="146"/>
      <c r="AB353" s="52" t="s">
        <v>258</v>
      </c>
      <c r="AC353" s="52" t="s">
        <v>260</v>
      </c>
      <c r="AD353" s="52"/>
      <c r="AE353" s="52"/>
      <c r="AF353" s="52"/>
      <c r="AG353" s="52"/>
      <c r="AH353" s="52"/>
      <c r="AI353" s="52"/>
      <c r="AJ353" s="52"/>
      <c r="AK353" s="52"/>
      <c r="AL353" s="52"/>
      <c r="AM353" s="52" t="s">
        <v>350</v>
      </c>
      <c r="AN353" s="52" t="s">
        <v>262</v>
      </c>
      <c r="AO353" s="147" t="s">
        <v>263</v>
      </c>
      <c r="AP353" s="147" t="s">
        <v>200</v>
      </c>
      <c r="AQ353" s="147" t="s">
        <v>386</v>
      </c>
      <c r="AR353" s="148" t="s">
        <v>387</v>
      </c>
      <c r="AS353" s="147" t="s">
        <v>267</v>
      </c>
      <c r="AT353" s="149">
        <v>47484</v>
      </c>
      <c r="AU353" s="149">
        <v>47484</v>
      </c>
      <c r="AV353" s="149">
        <v>0</v>
      </c>
      <c r="AW353" s="149">
        <v>0</v>
      </c>
      <c r="AX353" s="149">
        <v>0</v>
      </c>
      <c r="AY353" s="149">
        <v>0</v>
      </c>
      <c r="AZ353" s="141" t="s">
        <v>134</v>
      </c>
      <c r="BA353" s="152"/>
      <c r="BB353" s="152"/>
      <c r="BC353" s="152"/>
      <c r="BD353" s="152"/>
      <c r="BE353" s="152"/>
      <c r="BF353" s="152"/>
      <c r="BG353" s="152"/>
      <c r="BH353" s="152"/>
      <c r="BI353" s="152"/>
      <c r="BJ353" s="152"/>
      <c r="BK353" s="152"/>
      <c r="BL353" s="152"/>
      <c r="BM353" s="152"/>
      <c r="BN353" s="152"/>
      <c r="BO353" s="152"/>
      <c r="BP353" s="152"/>
      <c r="BQ353" s="152"/>
      <c r="BR353" s="152"/>
      <c r="BS353" s="152"/>
      <c r="BT353" s="152"/>
      <c r="BU353" s="152"/>
      <c r="BV353" s="152"/>
      <c r="BW353" s="152"/>
      <c r="BX353" s="152"/>
      <c r="BY353" s="152"/>
      <c r="BZ353" s="152"/>
      <c r="CA353" s="152"/>
      <c r="CB353" s="152"/>
      <c r="CC353" s="152"/>
      <c r="CD353" s="152"/>
      <c r="CE353" s="152"/>
      <c r="CF353" s="152"/>
      <c r="CG353" s="152"/>
      <c r="CH353" s="152"/>
      <c r="CI353" s="152"/>
      <c r="CJ353" s="152"/>
      <c r="CK353" s="152"/>
      <c r="CL353" s="152"/>
      <c r="CM353" s="152"/>
      <c r="CN353" s="152"/>
      <c r="CO353" s="152"/>
      <c r="CP353" s="152"/>
      <c r="CQ353" s="152"/>
      <c r="CR353" s="152"/>
      <c r="CS353" s="152"/>
      <c r="CT353" s="152"/>
      <c r="CU353" s="152"/>
      <c r="CV353" s="152"/>
      <c r="CW353" s="152"/>
      <c r="CX353" s="152"/>
      <c r="CY353" s="152"/>
      <c r="CZ353" s="152"/>
      <c r="DA353" s="152"/>
      <c r="DB353" s="152"/>
      <c r="DC353" s="152"/>
      <c r="DD353" s="152"/>
      <c r="DE353" s="152"/>
      <c r="DF353" s="152"/>
      <c r="DG353" s="152"/>
      <c r="DH353" s="152"/>
      <c r="DI353" s="152"/>
      <c r="DJ353" s="152"/>
      <c r="DK353" s="152"/>
      <c r="DL353" s="152"/>
      <c r="DM353" s="152"/>
      <c r="DN353" s="152"/>
      <c r="DO353" s="152"/>
      <c r="DP353" s="152"/>
      <c r="DQ353" s="152"/>
      <c r="DR353" s="152"/>
      <c r="DS353" s="152"/>
      <c r="DT353" s="152"/>
      <c r="DU353" s="152"/>
      <c r="DV353" s="152"/>
      <c r="DW353" s="152"/>
      <c r="DX353" s="152"/>
      <c r="DY353" s="152"/>
      <c r="DZ353" s="152"/>
      <c r="EA353" s="152"/>
      <c r="EB353" s="152"/>
      <c r="EC353" s="152"/>
      <c r="ED353" s="152"/>
      <c r="EE353" s="152"/>
      <c r="EF353" s="152"/>
      <c r="EG353" s="152"/>
      <c r="EH353" s="152"/>
      <c r="EI353" s="152"/>
      <c r="EJ353" s="152"/>
      <c r="EK353" s="152"/>
      <c r="EL353" s="152"/>
      <c r="EM353" s="152"/>
      <c r="EN353" s="152"/>
      <c r="EO353" s="152"/>
      <c r="EP353" s="152"/>
      <c r="EQ353" s="152"/>
      <c r="ER353" s="152"/>
      <c r="ES353" s="152"/>
      <c r="ET353" s="152"/>
      <c r="EU353" s="152"/>
      <c r="EV353" s="152"/>
      <c r="EW353" s="152"/>
      <c r="EX353" s="152"/>
      <c r="EY353" s="152"/>
      <c r="EZ353" s="152"/>
      <c r="FA353" s="152"/>
      <c r="FB353" s="152"/>
      <c r="FC353" s="152"/>
      <c r="FD353" s="152"/>
      <c r="FE353" s="152"/>
      <c r="FF353" s="152"/>
      <c r="FG353" s="152"/>
      <c r="FH353" s="152"/>
      <c r="FI353" s="152"/>
      <c r="FJ353" s="152"/>
      <c r="FK353" s="152"/>
      <c r="FL353" s="152"/>
      <c r="FM353" s="152"/>
      <c r="FN353" s="152"/>
      <c r="FO353" s="152"/>
      <c r="FP353" s="152"/>
      <c r="FQ353" s="152"/>
      <c r="FR353" s="152"/>
      <c r="FS353" s="152"/>
      <c r="FT353" s="152"/>
      <c r="FU353" s="152"/>
      <c r="FV353" s="152"/>
      <c r="FW353" s="152"/>
      <c r="FX353" s="152"/>
      <c r="FY353" s="152"/>
      <c r="FZ353" s="152"/>
      <c r="GA353" s="152"/>
      <c r="GB353" s="152"/>
      <c r="GC353" s="152"/>
      <c r="GD353" s="152"/>
      <c r="GE353" s="152"/>
      <c r="GF353" s="152"/>
      <c r="GG353" s="152"/>
      <c r="GH353" s="152"/>
      <c r="GI353" s="152"/>
      <c r="GJ353" s="152"/>
      <c r="GK353" s="152"/>
      <c r="GL353" s="152"/>
      <c r="GM353" s="152"/>
      <c r="GN353" s="152"/>
      <c r="GO353" s="152"/>
      <c r="GP353" s="152"/>
      <c r="GQ353" s="152"/>
      <c r="GR353" s="152"/>
      <c r="GS353" s="152"/>
      <c r="GT353" s="152"/>
      <c r="GU353" s="152"/>
      <c r="GV353" s="152"/>
      <c r="GW353" s="152"/>
      <c r="GX353" s="152"/>
      <c r="GY353" s="152"/>
      <c r="GZ353" s="152"/>
      <c r="HA353" s="152"/>
      <c r="HB353" s="152"/>
      <c r="HC353" s="152"/>
      <c r="HD353" s="152"/>
      <c r="HE353" s="152"/>
      <c r="HF353" s="152"/>
      <c r="HG353" s="152"/>
      <c r="HH353" s="152"/>
      <c r="HI353" s="152"/>
      <c r="HJ353" s="152"/>
      <c r="HK353" s="152"/>
      <c r="HL353" s="152"/>
      <c r="HM353" s="152"/>
      <c r="HN353" s="152"/>
      <c r="HO353" s="152"/>
      <c r="HP353" s="152"/>
      <c r="HQ353" s="152"/>
      <c r="HR353" s="152"/>
      <c r="HS353" s="152"/>
      <c r="HT353" s="152"/>
      <c r="HU353" s="152"/>
      <c r="HV353" s="152"/>
      <c r="HW353" s="152"/>
      <c r="HX353" s="152"/>
      <c r="HY353" s="152"/>
      <c r="HZ353" s="152"/>
      <c r="IA353" s="152"/>
      <c r="IB353" s="152"/>
      <c r="IC353" s="152"/>
      <c r="ID353" s="152"/>
      <c r="IE353" s="152"/>
      <c r="IF353" s="152"/>
      <c r="IG353" s="152"/>
      <c r="IH353" s="152"/>
      <c r="II353" s="152"/>
      <c r="IJ353" s="152"/>
      <c r="IK353" s="152"/>
      <c r="IL353" s="152"/>
      <c r="IM353" s="152"/>
      <c r="IN353" s="152"/>
      <c r="IO353" s="152"/>
      <c r="IP353" s="152"/>
      <c r="IQ353" s="152"/>
      <c r="IR353" s="152"/>
      <c r="IS353" s="152"/>
      <c r="IT353" s="152"/>
      <c r="IU353" s="152"/>
      <c r="IV353" s="152"/>
    </row>
    <row r="354" spans="1:256" s="98" customFormat="1" ht="229.5" hidden="1">
      <c r="A354" s="141">
        <v>606</v>
      </c>
      <c r="B354" s="45" t="s">
        <v>254</v>
      </c>
      <c r="C354" s="142">
        <v>401000024</v>
      </c>
      <c r="D354" s="154" t="s">
        <v>440</v>
      </c>
      <c r="E354" s="144" t="s">
        <v>256</v>
      </c>
      <c r="F354" s="145"/>
      <c r="G354" s="145"/>
      <c r="H354" s="146">
        <v>1</v>
      </c>
      <c r="I354" s="145"/>
      <c r="J354" s="146">
        <v>9</v>
      </c>
      <c r="K354" s="146">
        <v>1</v>
      </c>
      <c r="L354" s="146" t="s">
        <v>441</v>
      </c>
      <c r="M354" s="146"/>
      <c r="N354" s="146"/>
      <c r="O354" s="146"/>
      <c r="P354" s="52" t="s">
        <v>258</v>
      </c>
      <c r="Q354" s="52" t="s">
        <v>259</v>
      </c>
      <c r="R354" s="146"/>
      <c r="S354" s="146"/>
      <c r="T354" s="146"/>
      <c r="U354" s="146"/>
      <c r="V354" s="146">
        <v>11</v>
      </c>
      <c r="W354" s="146">
        <v>1</v>
      </c>
      <c r="X354" s="146"/>
      <c r="Y354" s="146"/>
      <c r="Z354" s="146"/>
      <c r="AA354" s="146"/>
      <c r="AB354" s="52" t="s">
        <v>258</v>
      </c>
      <c r="AC354" s="52" t="s">
        <v>260</v>
      </c>
      <c r="AD354" s="52"/>
      <c r="AE354" s="52"/>
      <c r="AF354" s="52"/>
      <c r="AG354" s="52"/>
      <c r="AH354" s="52"/>
      <c r="AI354" s="52"/>
      <c r="AJ354" s="52"/>
      <c r="AK354" s="52"/>
      <c r="AL354" s="52"/>
      <c r="AM354" s="52" t="s">
        <v>350</v>
      </c>
      <c r="AN354" s="52" t="s">
        <v>262</v>
      </c>
      <c r="AO354" s="147" t="s">
        <v>263</v>
      </c>
      <c r="AP354" s="147" t="s">
        <v>200</v>
      </c>
      <c r="AQ354" s="147" t="s">
        <v>386</v>
      </c>
      <c r="AR354" s="148" t="s">
        <v>387</v>
      </c>
      <c r="AS354" s="147" t="s">
        <v>273</v>
      </c>
      <c r="AT354" s="149">
        <v>86366.91</v>
      </c>
      <c r="AU354" s="149">
        <v>86366.91</v>
      </c>
      <c r="AV354" s="149">
        <v>0</v>
      </c>
      <c r="AW354" s="149">
        <v>0</v>
      </c>
      <c r="AX354" s="149">
        <v>0</v>
      </c>
      <c r="AY354" s="149">
        <v>0</v>
      </c>
      <c r="AZ354" s="141" t="s">
        <v>134</v>
      </c>
      <c r="BA354" s="152"/>
      <c r="BB354" s="152"/>
      <c r="BC354" s="152"/>
      <c r="BD354" s="152"/>
      <c r="BE354" s="152"/>
      <c r="BF354" s="152"/>
      <c r="BG354" s="152"/>
      <c r="BH354" s="152"/>
      <c r="BI354" s="152"/>
      <c r="BJ354" s="152"/>
      <c r="BK354" s="152"/>
      <c r="BL354" s="152"/>
      <c r="BM354" s="152"/>
      <c r="BN354" s="152"/>
      <c r="BO354" s="152"/>
      <c r="BP354" s="152"/>
      <c r="BQ354" s="152"/>
      <c r="BR354" s="152"/>
      <c r="BS354" s="152"/>
      <c r="BT354" s="152"/>
      <c r="BU354" s="152"/>
      <c r="BV354" s="152"/>
      <c r="BW354" s="152"/>
      <c r="BX354" s="152"/>
      <c r="BY354" s="152"/>
      <c r="BZ354" s="152"/>
      <c r="CA354" s="152"/>
      <c r="CB354" s="152"/>
      <c r="CC354" s="152"/>
      <c r="CD354" s="152"/>
      <c r="CE354" s="152"/>
      <c r="CF354" s="152"/>
      <c r="CG354" s="152"/>
      <c r="CH354" s="152"/>
      <c r="CI354" s="152"/>
      <c r="CJ354" s="152"/>
      <c r="CK354" s="152"/>
      <c r="CL354" s="152"/>
      <c r="CM354" s="152"/>
      <c r="CN354" s="152"/>
      <c r="CO354" s="152"/>
      <c r="CP354" s="152"/>
      <c r="CQ354" s="152"/>
      <c r="CR354" s="152"/>
      <c r="CS354" s="152"/>
      <c r="CT354" s="152"/>
      <c r="CU354" s="152"/>
      <c r="CV354" s="152"/>
      <c r="CW354" s="152"/>
      <c r="CX354" s="152"/>
      <c r="CY354" s="152"/>
      <c r="CZ354" s="152"/>
      <c r="DA354" s="152"/>
      <c r="DB354" s="152"/>
      <c r="DC354" s="152"/>
      <c r="DD354" s="152"/>
      <c r="DE354" s="152"/>
      <c r="DF354" s="152"/>
      <c r="DG354" s="152"/>
      <c r="DH354" s="152"/>
      <c r="DI354" s="152"/>
      <c r="DJ354" s="152"/>
      <c r="DK354" s="152"/>
      <c r="DL354" s="152"/>
      <c r="DM354" s="152"/>
      <c r="DN354" s="152"/>
      <c r="DO354" s="152"/>
      <c r="DP354" s="152"/>
      <c r="DQ354" s="152"/>
      <c r="DR354" s="152"/>
      <c r="DS354" s="152"/>
      <c r="DT354" s="152"/>
      <c r="DU354" s="152"/>
      <c r="DV354" s="152"/>
      <c r="DW354" s="152"/>
      <c r="DX354" s="152"/>
      <c r="DY354" s="152"/>
      <c r="DZ354" s="152"/>
      <c r="EA354" s="152"/>
      <c r="EB354" s="152"/>
      <c r="EC354" s="152"/>
      <c r="ED354" s="152"/>
      <c r="EE354" s="152"/>
      <c r="EF354" s="152"/>
      <c r="EG354" s="152"/>
      <c r="EH354" s="152"/>
      <c r="EI354" s="152"/>
      <c r="EJ354" s="152"/>
      <c r="EK354" s="152"/>
      <c r="EL354" s="152"/>
      <c r="EM354" s="152"/>
      <c r="EN354" s="152"/>
      <c r="EO354" s="152"/>
      <c r="EP354" s="152"/>
      <c r="EQ354" s="152"/>
      <c r="ER354" s="152"/>
      <c r="ES354" s="152"/>
      <c r="ET354" s="152"/>
      <c r="EU354" s="152"/>
      <c r="EV354" s="152"/>
      <c r="EW354" s="152"/>
      <c r="EX354" s="152"/>
      <c r="EY354" s="152"/>
      <c r="EZ354" s="152"/>
      <c r="FA354" s="152"/>
      <c r="FB354" s="152"/>
      <c r="FC354" s="152"/>
      <c r="FD354" s="152"/>
      <c r="FE354" s="152"/>
      <c r="FF354" s="152"/>
      <c r="FG354" s="152"/>
      <c r="FH354" s="152"/>
      <c r="FI354" s="152"/>
      <c r="FJ354" s="152"/>
      <c r="FK354" s="152"/>
      <c r="FL354" s="152"/>
      <c r="FM354" s="152"/>
      <c r="FN354" s="152"/>
      <c r="FO354" s="152"/>
      <c r="FP354" s="152"/>
      <c r="FQ354" s="152"/>
      <c r="FR354" s="152"/>
      <c r="FS354" s="152"/>
      <c r="FT354" s="152"/>
      <c r="FU354" s="152"/>
      <c r="FV354" s="152"/>
      <c r="FW354" s="152"/>
      <c r="FX354" s="152"/>
      <c r="FY354" s="152"/>
      <c r="FZ354" s="152"/>
      <c r="GA354" s="152"/>
      <c r="GB354" s="152"/>
      <c r="GC354" s="152"/>
      <c r="GD354" s="152"/>
      <c r="GE354" s="152"/>
      <c r="GF354" s="152"/>
      <c r="GG354" s="152"/>
      <c r="GH354" s="152"/>
      <c r="GI354" s="152"/>
      <c r="GJ354" s="152"/>
      <c r="GK354" s="152"/>
      <c r="GL354" s="152"/>
      <c r="GM354" s="152"/>
      <c r="GN354" s="152"/>
      <c r="GO354" s="152"/>
      <c r="GP354" s="152"/>
      <c r="GQ354" s="152"/>
      <c r="GR354" s="152"/>
      <c r="GS354" s="152"/>
      <c r="GT354" s="152"/>
      <c r="GU354" s="152"/>
      <c r="GV354" s="152"/>
      <c r="GW354" s="152"/>
      <c r="GX354" s="152"/>
      <c r="GY354" s="152"/>
      <c r="GZ354" s="152"/>
      <c r="HA354" s="152"/>
      <c r="HB354" s="152"/>
      <c r="HC354" s="152"/>
      <c r="HD354" s="152"/>
      <c r="HE354" s="152"/>
      <c r="HF354" s="152"/>
      <c r="HG354" s="152"/>
      <c r="HH354" s="152"/>
      <c r="HI354" s="152"/>
      <c r="HJ354" s="152"/>
      <c r="HK354" s="152"/>
      <c r="HL354" s="152"/>
      <c r="HM354" s="152"/>
      <c r="HN354" s="152"/>
      <c r="HO354" s="152"/>
      <c r="HP354" s="152"/>
      <c r="HQ354" s="152"/>
      <c r="HR354" s="152"/>
      <c r="HS354" s="152"/>
      <c r="HT354" s="152"/>
      <c r="HU354" s="152"/>
      <c r="HV354" s="152"/>
      <c r="HW354" s="152"/>
      <c r="HX354" s="152"/>
      <c r="HY354" s="152"/>
      <c r="HZ354" s="152"/>
      <c r="IA354" s="152"/>
      <c r="IB354" s="152"/>
      <c r="IC354" s="152"/>
      <c r="ID354" s="152"/>
      <c r="IE354" s="152"/>
      <c r="IF354" s="152"/>
      <c r="IG354" s="152"/>
      <c r="IH354" s="152"/>
      <c r="II354" s="152"/>
      <c r="IJ354" s="152"/>
      <c r="IK354" s="152"/>
      <c r="IL354" s="152"/>
      <c r="IM354" s="152"/>
      <c r="IN354" s="152"/>
      <c r="IO354" s="152"/>
      <c r="IP354" s="152"/>
      <c r="IQ354" s="152"/>
      <c r="IR354" s="152"/>
      <c r="IS354" s="152"/>
      <c r="IT354" s="152"/>
      <c r="IU354" s="152"/>
      <c r="IV354" s="152"/>
    </row>
    <row r="355" spans="1:256" s="98" customFormat="1" ht="229.5" hidden="1">
      <c r="A355" s="141">
        <v>606</v>
      </c>
      <c r="B355" s="45" t="s">
        <v>254</v>
      </c>
      <c r="C355" s="142">
        <v>401000024</v>
      </c>
      <c r="D355" s="154" t="s">
        <v>440</v>
      </c>
      <c r="E355" s="144" t="s">
        <v>256</v>
      </c>
      <c r="F355" s="145"/>
      <c r="G355" s="145"/>
      <c r="H355" s="146">
        <v>1</v>
      </c>
      <c r="I355" s="145"/>
      <c r="J355" s="146">
        <v>9</v>
      </c>
      <c r="K355" s="146">
        <v>1</v>
      </c>
      <c r="L355" s="146" t="s">
        <v>441</v>
      </c>
      <c r="M355" s="146"/>
      <c r="N355" s="146"/>
      <c r="O355" s="146"/>
      <c r="P355" s="52" t="s">
        <v>258</v>
      </c>
      <c r="Q355" s="52" t="s">
        <v>259</v>
      </c>
      <c r="R355" s="146"/>
      <c r="S355" s="146"/>
      <c r="T355" s="146"/>
      <c r="U355" s="146"/>
      <c r="V355" s="146">
        <v>11</v>
      </c>
      <c r="W355" s="146">
        <v>1</v>
      </c>
      <c r="X355" s="146"/>
      <c r="Y355" s="146"/>
      <c r="Z355" s="146"/>
      <c r="AA355" s="146"/>
      <c r="AB355" s="52" t="s">
        <v>258</v>
      </c>
      <c r="AC355" s="52" t="s">
        <v>260</v>
      </c>
      <c r="AD355" s="52"/>
      <c r="AE355" s="52"/>
      <c r="AF355" s="52"/>
      <c r="AG355" s="52"/>
      <c r="AH355" s="52"/>
      <c r="AI355" s="52"/>
      <c r="AJ355" s="52"/>
      <c r="AK355" s="52"/>
      <c r="AL355" s="52"/>
      <c r="AM355" s="52" t="s">
        <v>350</v>
      </c>
      <c r="AN355" s="52" t="s">
        <v>262</v>
      </c>
      <c r="AO355" s="147" t="s">
        <v>263</v>
      </c>
      <c r="AP355" s="147" t="s">
        <v>200</v>
      </c>
      <c r="AQ355" s="147" t="s">
        <v>391</v>
      </c>
      <c r="AR355" s="148" t="s">
        <v>392</v>
      </c>
      <c r="AS355" s="147" t="s">
        <v>267</v>
      </c>
      <c r="AT355" s="149">
        <v>0</v>
      </c>
      <c r="AU355" s="149">
        <v>0</v>
      </c>
      <c r="AV355" s="149">
        <v>10000</v>
      </c>
      <c r="AW355" s="149">
        <v>10000</v>
      </c>
      <c r="AX355" s="149">
        <v>10000</v>
      </c>
      <c r="AY355" s="149">
        <v>10000</v>
      </c>
      <c r="AZ355" s="141" t="s">
        <v>134</v>
      </c>
      <c r="BA355" s="152"/>
      <c r="BB355" s="152"/>
      <c r="BC355" s="152"/>
      <c r="BD355" s="152"/>
      <c r="BE355" s="152"/>
      <c r="BF355" s="152"/>
      <c r="BG355" s="152"/>
      <c r="BH355" s="152"/>
      <c r="BI355" s="152"/>
      <c r="BJ355" s="152"/>
      <c r="BK355" s="152"/>
      <c r="BL355" s="152"/>
      <c r="BM355" s="152"/>
      <c r="BN355" s="152"/>
      <c r="BO355" s="152"/>
      <c r="BP355" s="152"/>
      <c r="BQ355" s="152"/>
      <c r="BR355" s="152"/>
      <c r="BS355" s="152"/>
      <c r="BT355" s="152"/>
      <c r="BU355" s="152"/>
      <c r="BV355" s="152"/>
      <c r="BW355" s="152"/>
      <c r="BX355" s="152"/>
      <c r="BY355" s="152"/>
      <c r="BZ355" s="152"/>
      <c r="CA355" s="152"/>
      <c r="CB355" s="152"/>
      <c r="CC355" s="152"/>
      <c r="CD355" s="152"/>
      <c r="CE355" s="152"/>
      <c r="CF355" s="152"/>
      <c r="CG355" s="152"/>
      <c r="CH355" s="152"/>
      <c r="CI355" s="152"/>
      <c r="CJ355" s="152"/>
      <c r="CK355" s="152"/>
      <c r="CL355" s="152"/>
      <c r="CM355" s="152"/>
      <c r="CN355" s="152"/>
      <c r="CO355" s="152"/>
      <c r="CP355" s="152"/>
      <c r="CQ355" s="152"/>
      <c r="CR355" s="152"/>
      <c r="CS355" s="152"/>
      <c r="CT355" s="152"/>
      <c r="CU355" s="152"/>
      <c r="CV355" s="152"/>
      <c r="CW355" s="152"/>
      <c r="CX355" s="152"/>
      <c r="CY355" s="152"/>
      <c r="CZ355" s="152"/>
      <c r="DA355" s="152"/>
      <c r="DB355" s="152"/>
      <c r="DC355" s="152"/>
      <c r="DD355" s="152"/>
      <c r="DE355" s="152"/>
      <c r="DF355" s="152"/>
      <c r="DG355" s="152"/>
      <c r="DH355" s="152"/>
      <c r="DI355" s="152"/>
      <c r="DJ355" s="152"/>
      <c r="DK355" s="152"/>
      <c r="DL355" s="152"/>
      <c r="DM355" s="152"/>
      <c r="DN355" s="152"/>
      <c r="DO355" s="152"/>
      <c r="DP355" s="152"/>
      <c r="DQ355" s="152"/>
      <c r="DR355" s="152"/>
      <c r="DS355" s="152"/>
      <c r="DT355" s="152"/>
      <c r="DU355" s="152"/>
      <c r="DV355" s="152"/>
      <c r="DW355" s="152"/>
      <c r="DX355" s="152"/>
      <c r="DY355" s="152"/>
      <c r="DZ355" s="152"/>
      <c r="EA355" s="152"/>
      <c r="EB355" s="152"/>
      <c r="EC355" s="152"/>
      <c r="ED355" s="152"/>
      <c r="EE355" s="152"/>
      <c r="EF355" s="152"/>
      <c r="EG355" s="152"/>
      <c r="EH355" s="152"/>
      <c r="EI355" s="152"/>
      <c r="EJ355" s="152"/>
      <c r="EK355" s="152"/>
      <c r="EL355" s="152"/>
      <c r="EM355" s="152"/>
      <c r="EN355" s="152"/>
      <c r="EO355" s="152"/>
      <c r="EP355" s="152"/>
      <c r="EQ355" s="152"/>
      <c r="ER355" s="152"/>
      <c r="ES355" s="152"/>
      <c r="ET355" s="152"/>
      <c r="EU355" s="152"/>
      <c r="EV355" s="152"/>
      <c r="EW355" s="152"/>
      <c r="EX355" s="152"/>
      <c r="EY355" s="152"/>
      <c r="EZ355" s="152"/>
      <c r="FA355" s="152"/>
      <c r="FB355" s="152"/>
      <c r="FC355" s="152"/>
      <c r="FD355" s="152"/>
      <c r="FE355" s="152"/>
      <c r="FF355" s="152"/>
      <c r="FG355" s="152"/>
      <c r="FH355" s="152"/>
      <c r="FI355" s="152"/>
      <c r="FJ355" s="152"/>
      <c r="FK355" s="152"/>
      <c r="FL355" s="152"/>
      <c r="FM355" s="152"/>
      <c r="FN355" s="152"/>
      <c r="FO355" s="152"/>
      <c r="FP355" s="152"/>
      <c r="FQ355" s="152"/>
      <c r="FR355" s="152"/>
      <c r="FS355" s="152"/>
      <c r="FT355" s="152"/>
      <c r="FU355" s="152"/>
      <c r="FV355" s="152"/>
      <c r="FW355" s="152"/>
      <c r="FX355" s="152"/>
      <c r="FY355" s="152"/>
      <c r="FZ355" s="152"/>
      <c r="GA355" s="152"/>
      <c r="GB355" s="152"/>
      <c r="GC355" s="152"/>
      <c r="GD355" s="152"/>
      <c r="GE355" s="152"/>
      <c r="GF355" s="152"/>
      <c r="GG355" s="152"/>
      <c r="GH355" s="152"/>
      <c r="GI355" s="152"/>
      <c r="GJ355" s="152"/>
      <c r="GK355" s="152"/>
      <c r="GL355" s="152"/>
      <c r="GM355" s="152"/>
      <c r="GN355" s="152"/>
      <c r="GO355" s="152"/>
      <c r="GP355" s="152"/>
      <c r="GQ355" s="152"/>
      <c r="GR355" s="152"/>
      <c r="GS355" s="152"/>
      <c r="GT355" s="152"/>
      <c r="GU355" s="152"/>
      <c r="GV355" s="152"/>
      <c r="GW355" s="152"/>
      <c r="GX355" s="152"/>
      <c r="GY355" s="152"/>
      <c r="GZ355" s="152"/>
      <c r="HA355" s="152"/>
      <c r="HB355" s="152"/>
      <c r="HC355" s="152"/>
      <c r="HD355" s="152"/>
      <c r="HE355" s="152"/>
      <c r="HF355" s="152"/>
      <c r="HG355" s="152"/>
      <c r="HH355" s="152"/>
      <c r="HI355" s="152"/>
      <c r="HJ355" s="152"/>
      <c r="HK355" s="152"/>
      <c r="HL355" s="152"/>
      <c r="HM355" s="152"/>
      <c r="HN355" s="152"/>
      <c r="HO355" s="152"/>
      <c r="HP355" s="152"/>
      <c r="HQ355" s="152"/>
      <c r="HR355" s="152"/>
      <c r="HS355" s="152"/>
      <c r="HT355" s="152"/>
      <c r="HU355" s="152"/>
      <c r="HV355" s="152"/>
      <c r="HW355" s="152"/>
      <c r="HX355" s="152"/>
      <c r="HY355" s="152"/>
      <c r="HZ355" s="152"/>
      <c r="IA355" s="152"/>
      <c r="IB355" s="152"/>
      <c r="IC355" s="152"/>
      <c r="ID355" s="152"/>
      <c r="IE355" s="152"/>
      <c r="IF355" s="152"/>
      <c r="IG355" s="152"/>
      <c r="IH355" s="152"/>
      <c r="II355" s="152"/>
      <c r="IJ355" s="152"/>
      <c r="IK355" s="152"/>
      <c r="IL355" s="152"/>
      <c r="IM355" s="152"/>
      <c r="IN355" s="152"/>
      <c r="IO355" s="152"/>
      <c r="IP355" s="152"/>
      <c r="IQ355" s="152"/>
      <c r="IR355" s="152"/>
      <c r="IS355" s="152"/>
      <c r="IT355" s="152"/>
      <c r="IU355" s="152"/>
      <c r="IV355" s="152"/>
    </row>
    <row r="356" spans="1:256" s="98" customFormat="1" ht="229.5" hidden="1">
      <c r="A356" s="141">
        <v>606</v>
      </c>
      <c r="B356" s="45" t="s">
        <v>254</v>
      </c>
      <c r="C356" s="142">
        <v>401000024</v>
      </c>
      <c r="D356" s="154" t="s">
        <v>440</v>
      </c>
      <c r="E356" s="144" t="s">
        <v>256</v>
      </c>
      <c r="F356" s="145"/>
      <c r="G356" s="145"/>
      <c r="H356" s="146">
        <v>1</v>
      </c>
      <c r="I356" s="145"/>
      <c r="J356" s="146">
        <v>9</v>
      </c>
      <c r="K356" s="146">
        <v>1</v>
      </c>
      <c r="L356" s="146" t="s">
        <v>441</v>
      </c>
      <c r="M356" s="146"/>
      <c r="N356" s="146"/>
      <c r="O356" s="146"/>
      <c r="P356" s="52" t="s">
        <v>258</v>
      </c>
      <c r="Q356" s="52" t="s">
        <v>259</v>
      </c>
      <c r="R356" s="146"/>
      <c r="S356" s="146"/>
      <c r="T356" s="146"/>
      <c r="U356" s="146"/>
      <c r="V356" s="146">
        <v>11</v>
      </c>
      <c r="W356" s="146">
        <v>1</v>
      </c>
      <c r="X356" s="146"/>
      <c r="Y356" s="146"/>
      <c r="Z356" s="146"/>
      <c r="AA356" s="146"/>
      <c r="AB356" s="52" t="s">
        <v>258</v>
      </c>
      <c r="AC356" s="52" t="s">
        <v>260</v>
      </c>
      <c r="AD356" s="52"/>
      <c r="AE356" s="52"/>
      <c r="AF356" s="52"/>
      <c r="AG356" s="52"/>
      <c r="AH356" s="52"/>
      <c r="AI356" s="52"/>
      <c r="AJ356" s="52"/>
      <c r="AK356" s="52"/>
      <c r="AL356" s="52"/>
      <c r="AM356" s="52" t="s">
        <v>350</v>
      </c>
      <c r="AN356" s="52" t="s">
        <v>262</v>
      </c>
      <c r="AO356" s="147" t="s">
        <v>263</v>
      </c>
      <c r="AP356" s="147" t="s">
        <v>200</v>
      </c>
      <c r="AQ356" s="147" t="s">
        <v>391</v>
      </c>
      <c r="AR356" s="148" t="s">
        <v>392</v>
      </c>
      <c r="AS356" s="147" t="s">
        <v>273</v>
      </c>
      <c r="AT356" s="149">
        <v>0</v>
      </c>
      <c r="AU356" s="149">
        <v>0</v>
      </c>
      <c r="AV356" s="149">
        <v>10000</v>
      </c>
      <c r="AW356" s="149">
        <v>10000</v>
      </c>
      <c r="AX356" s="149">
        <v>10000</v>
      </c>
      <c r="AY356" s="149">
        <v>10000</v>
      </c>
      <c r="AZ356" s="141" t="s">
        <v>134</v>
      </c>
      <c r="BA356" s="152"/>
      <c r="BB356" s="152"/>
      <c r="BC356" s="152"/>
      <c r="BD356" s="152"/>
      <c r="BE356" s="152"/>
      <c r="BF356" s="152"/>
      <c r="BG356" s="152"/>
      <c r="BH356" s="152"/>
      <c r="BI356" s="152"/>
      <c r="BJ356" s="152"/>
      <c r="BK356" s="152"/>
      <c r="BL356" s="152"/>
      <c r="BM356" s="152"/>
      <c r="BN356" s="152"/>
      <c r="BO356" s="152"/>
      <c r="BP356" s="152"/>
      <c r="BQ356" s="152"/>
      <c r="BR356" s="152"/>
      <c r="BS356" s="152"/>
      <c r="BT356" s="152"/>
      <c r="BU356" s="152"/>
      <c r="BV356" s="152"/>
      <c r="BW356" s="152"/>
      <c r="BX356" s="152"/>
      <c r="BY356" s="152"/>
      <c r="BZ356" s="152"/>
      <c r="CA356" s="152"/>
      <c r="CB356" s="152"/>
      <c r="CC356" s="152"/>
      <c r="CD356" s="152"/>
      <c r="CE356" s="152"/>
      <c r="CF356" s="152"/>
      <c r="CG356" s="152"/>
      <c r="CH356" s="152"/>
      <c r="CI356" s="152"/>
      <c r="CJ356" s="152"/>
      <c r="CK356" s="152"/>
      <c r="CL356" s="152"/>
      <c r="CM356" s="152"/>
      <c r="CN356" s="152"/>
      <c r="CO356" s="152"/>
      <c r="CP356" s="152"/>
      <c r="CQ356" s="152"/>
      <c r="CR356" s="152"/>
      <c r="CS356" s="152"/>
      <c r="CT356" s="152"/>
      <c r="CU356" s="152"/>
      <c r="CV356" s="152"/>
      <c r="CW356" s="152"/>
      <c r="CX356" s="152"/>
      <c r="CY356" s="152"/>
      <c r="CZ356" s="152"/>
      <c r="DA356" s="152"/>
      <c r="DB356" s="152"/>
      <c r="DC356" s="152"/>
      <c r="DD356" s="152"/>
      <c r="DE356" s="152"/>
      <c r="DF356" s="152"/>
      <c r="DG356" s="152"/>
      <c r="DH356" s="152"/>
      <c r="DI356" s="152"/>
      <c r="DJ356" s="152"/>
      <c r="DK356" s="152"/>
      <c r="DL356" s="152"/>
      <c r="DM356" s="152"/>
      <c r="DN356" s="152"/>
      <c r="DO356" s="152"/>
      <c r="DP356" s="152"/>
      <c r="DQ356" s="152"/>
      <c r="DR356" s="152"/>
      <c r="DS356" s="152"/>
      <c r="DT356" s="152"/>
      <c r="DU356" s="152"/>
      <c r="DV356" s="152"/>
      <c r="DW356" s="152"/>
      <c r="DX356" s="152"/>
      <c r="DY356" s="152"/>
      <c r="DZ356" s="152"/>
      <c r="EA356" s="152"/>
      <c r="EB356" s="152"/>
      <c r="EC356" s="152"/>
      <c r="ED356" s="152"/>
      <c r="EE356" s="152"/>
      <c r="EF356" s="152"/>
      <c r="EG356" s="152"/>
      <c r="EH356" s="152"/>
      <c r="EI356" s="152"/>
      <c r="EJ356" s="152"/>
      <c r="EK356" s="152"/>
      <c r="EL356" s="152"/>
      <c r="EM356" s="152"/>
      <c r="EN356" s="152"/>
      <c r="EO356" s="152"/>
      <c r="EP356" s="152"/>
      <c r="EQ356" s="152"/>
      <c r="ER356" s="152"/>
      <c r="ES356" s="152"/>
      <c r="ET356" s="152"/>
      <c r="EU356" s="152"/>
      <c r="EV356" s="152"/>
      <c r="EW356" s="152"/>
      <c r="EX356" s="152"/>
      <c r="EY356" s="152"/>
      <c r="EZ356" s="152"/>
      <c r="FA356" s="152"/>
      <c r="FB356" s="152"/>
      <c r="FC356" s="152"/>
      <c r="FD356" s="152"/>
      <c r="FE356" s="152"/>
      <c r="FF356" s="152"/>
      <c r="FG356" s="152"/>
      <c r="FH356" s="152"/>
      <c r="FI356" s="152"/>
      <c r="FJ356" s="152"/>
      <c r="FK356" s="152"/>
      <c r="FL356" s="152"/>
      <c r="FM356" s="152"/>
      <c r="FN356" s="152"/>
      <c r="FO356" s="152"/>
      <c r="FP356" s="152"/>
      <c r="FQ356" s="152"/>
      <c r="FR356" s="152"/>
      <c r="FS356" s="152"/>
      <c r="FT356" s="152"/>
      <c r="FU356" s="152"/>
      <c r="FV356" s="152"/>
      <c r="FW356" s="152"/>
      <c r="FX356" s="152"/>
      <c r="FY356" s="152"/>
      <c r="FZ356" s="152"/>
      <c r="GA356" s="152"/>
      <c r="GB356" s="152"/>
      <c r="GC356" s="152"/>
      <c r="GD356" s="152"/>
      <c r="GE356" s="152"/>
      <c r="GF356" s="152"/>
      <c r="GG356" s="152"/>
      <c r="GH356" s="152"/>
      <c r="GI356" s="152"/>
      <c r="GJ356" s="152"/>
      <c r="GK356" s="152"/>
      <c r="GL356" s="152"/>
      <c r="GM356" s="152"/>
      <c r="GN356" s="152"/>
      <c r="GO356" s="152"/>
      <c r="GP356" s="152"/>
      <c r="GQ356" s="152"/>
      <c r="GR356" s="152"/>
      <c r="GS356" s="152"/>
      <c r="GT356" s="152"/>
      <c r="GU356" s="152"/>
      <c r="GV356" s="152"/>
      <c r="GW356" s="152"/>
      <c r="GX356" s="152"/>
      <c r="GY356" s="152"/>
      <c r="GZ356" s="152"/>
      <c r="HA356" s="152"/>
      <c r="HB356" s="152"/>
      <c r="HC356" s="152"/>
      <c r="HD356" s="152"/>
      <c r="HE356" s="152"/>
      <c r="HF356" s="152"/>
      <c r="HG356" s="152"/>
      <c r="HH356" s="152"/>
      <c r="HI356" s="152"/>
      <c r="HJ356" s="152"/>
      <c r="HK356" s="152"/>
      <c r="HL356" s="152"/>
      <c r="HM356" s="152"/>
      <c r="HN356" s="152"/>
      <c r="HO356" s="152"/>
      <c r="HP356" s="152"/>
      <c r="HQ356" s="152"/>
      <c r="HR356" s="152"/>
      <c r="HS356" s="152"/>
      <c r="HT356" s="152"/>
      <c r="HU356" s="152"/>
      <c r="HV356" s="152"/>
      <c r="HW356" s="152"/>
      <c r="HX356" s="152"/>
      <c r="HY356" s="152"/>
      <c r="HZ356" s="152"/>
      <c r="IA356" s="152"/>
      <c r="IB356" s="152"/>
      <c r="IC356" s="152"/>
      <c r="ID356" s="152"/>
      <c r="IE356" s="152"/>
      <c r="IF356" s="152"/>
      <c r="IG356" s="152"/>
      <c r="IH356" s="152"/>
      <c r="II356" s="152"/>
      <c r="IJ356" s="152"/>
      <c r="IK356" s="152"/>
      <c r="IL356" s="152"/>
      <c r="IM356" s="152"/>
      <c r="IN356" s="152"/>
      <c r="IO356" s="152"/>
      <c r="IP356" s="152"/>
      <c r="IQ356" s="152"/>
      <c r="IR356" s="152"/>
      <c r="IS356" s="152"/>
      <c r="IT356" s="152"/>
      <c r="IU356" s="152"/>
      <c r="IV356" s="152"/>
    </row>
    <row r="357" spans="1:256" s="98" customFormat="1" ht="229.5" hidden="1">
      <c r="A357" s="141">
        <v>606</v>
      </c>
      <c r="B357" s="45" t="s">
        <v>254</v>
      </c>
      <c r="C357" s="142">
        <v>401000024</v>
      </c>
      <c r="D357" s="154" t="s">
        <v>440</v>
      </c>
      <c r="E357" s="144" t="s">
        <v>256</v>
      </c>
      <c r="F357" s="145"/>
      <c r="G357" s="145"/>
      <c r="H357" s="146">
        <v>1</v>
      </c>
      <c r="I357" s="145"/>
      <c r="J357" s="146">
        <v>9</v>
      </c>
      <c r="K357" s="146">
        <v>1</v>
      </c>
      <c r="L357" s="146" t="s">
        <v>441</v>
      </c>
      <c r="M357" s="146"/>
      <c r="N357" s="146"/>
      <c r="O357" s="146"/>
      <c r="P357" s="52" t="s">
        <v>258</v>
      </c>
      <c r="Q357" s="52" t="s">
        <v>259</v>
      </c>
      <c r="R357" s="146"/>
      <c r="S357" s="146"/>
      <c r="T357" s="146"/>
      <c r="U357" s="146"/>
      <c r="V357" s="146">
        <v>11</v>
      </c>
      <c r="W357" s="146">
        <v>1</v>
      </c>
      <c r="X357" s="146"/>
      <c r="Y357" s="146"/>
      <c r="Z357" s="146"/>
      <c r="AA357" s="146"/>
      <c r="AB357" s="52" t="s">
        <v>258</v>
      </c>
      <c r="AC357" s="52" t="s">
        <v>260</v>
      </c>
      <c r="AD357" s="52"/>
      <c r="AE357" s="52"/>
      <c r="AF357" s="52"/>
      <c r="AG357" s="52"/>
      <c r="AH357" s="52"/>
      <c r="AI357" s="52"/>
      <c r="AJ357" s="52"/>
      <c r="AK357" s="52"/>
      <c r="AL357" s="52"/>
      <c r="AM357" s="52" t="s">
        <v>388</v>
      </c>
      <c r="AN357" s="52" t="s">
        <v>262</v>
      </c>
      <c r="AO357" s="147" t="s">
        <v>263</v>
      </c>
      <c r="AP357" s="147" t="s">
        <v>200</v>
      </c>
      <c r="AQ357" s="147" t="s">
        <v>390</v>
      </c>
      <c r="AR357" s="148" t="s">
        <v>253</v>
      </c>
      <c r="AS357" s="147" t="s">
        <v>273</v>
      </c>
      <c r="AT357" s="149">
        <v>100000</v>
      </c>
      <c r="AU357" s="149">
        <v>100000</v>
      </c>
      <c r="AV357" s="149">
        <v>0</v>
      </c>
      <c r="AW357" s="149">
        <v>0</v>
      </c>
      <c r="AX357" s="149">
        <v>0</v>
      </c>
      <c r="AY357" s="149">
        <v>0</v>
      </c>
      <c r="AZ357" s="141" t="s">
        <v>134</v>
      </c>
      <c r="BA357" s="152"/>
      <c r="BB357" s="152"/>
      <c r="BC357" s="152"/>
      <c r="BD357" s="152"/>
      <c r="BE357" s="152"/>
      <c r="BF357" s="152"/>
      <c r="BG357" s="152"/>
      <c r="BH357" s="152"/>
      <c r="BI357" s="152"/>
      <c r="BJ357" s="152"/>
      <c r="BK357" s="152"/>
      <c r="BL357" s="152"/>
      <c r="BM357" s="152"/>
      <c r="BN357" s="152"/>
      <c r="BO357" s="152"/>
      <c r="BP357" s="152"/>
      <c r="BQ357" s="152"/>
      <c r="BR357" s="152"/>
      <c r="BS357" s="152"/>
      <c r="BT357" s="152"/>
      <c r="BU357" s="152"/>
      <c r="BV357" s="152"/>
      <c r="BW357" s="152"/>
      <c r="BX357" s="152"/>
      <c r="BY357" s="152"/>
      <c r="BZ357" s="152"/>
      <c r="CA357" s="152"/>
      <c r="CB357" s="152"/>
      <c r="CC357" s="152"/>
      <c r="CD357" s="152"/>
      <c r="CE357" s="152"/>
      <c r="CF357" s="152"/>
      <c r="CG357" s="152"/>
      <c r="CH357" s="152"/>
      <c r="CI357" s="152"/>
      <c r="CJ357" s="152"/>
      <c r="CK357" s="152"/>
      <c r="CL357" s="152"/>
      <c r="CM357" s="152"/>
      <c r="CN357" s="152"/>
      <c r="CO357" s="152"/>
      <c r="CP357" s="152"/>
      <c r="CQ357" s="152"/>
      <c r="CR357" s="152"/>
      <c r="CS357" s="152"/>
      <c r="CT357" s="152"/>
      <c r="CU357" s="152"/>
      <c r="CV357" s="152"/>
      <c r="CW357" s="152"/>
      <c r="CX357" s="152"/>
      <c r="CY357" s="152"/>
      <c r="CZ357" s="152"/>
      <c r="DA357" s="152"/>
      <c r="DB357" s="152"/>
      <c r="DC357" s="152"/>
      <c r="DD357" s="152"/>
      <c r="DE357" s="152"/>
      <c r="DF357" s="152"/>
      <c r="DG357" s="152"/>
      <c r="DH357" s="152"/>
      <c r="DI357" s="152"/>
      <c r="DJ357" s="152"/>
      <c r="DK357" s="152"/>
      <c r="DL357" s="152"/>
      <c r="DM357" s="152"/>
      <c r="DN357" s="152"/>
      <c r="DO357" s="152"/>
      <c r="DP357" s="152"/>
      <c r="DQ357" s="152"/>
      <c r="DR357" s="152"/>
      <c r="DS357" s="152"/>
      <c r="DT357" s="152"/>
      <c r="DU357" s="152"/>
      <c r="DV357" s="152"/>
      <c r="DW357" s="152"/>
      <c r="DX357" s="152"/>
      <c r="DY357" s="152"/>
      <c r="DZ357" s="152"/>
      <c r="EA357" s="152"/>
      <c r="EB357" s="152"/>
      <c r="EC357" s="152"/>
      <c r="ED357" s="152"/>
      <c r="EE357" s="152"/>
      <c r="EF357" s="152"/>
      <c r="EG357" s="152"/>
      <c r="EH357" s="152"/>
      <c r="EI357" s="152"/>
      <c r="EJ357" s="152"/>
      <c r="EK357" s="152"/>
      <c r="EL357" s="152"/>
      <c r="EM357" s="152"/>
      <c r="EN357" s="152"/>
      <c r="EO357" s="152"/>
      <c r="EP357" s="152"/>
      <c r="EQ357" s="152"/>
      <c r="ER357" s="152"/>
      <c r="ES357" s="152"/>
      <c r="ET357" s="152"/>
      <c r="EU357" s="152"/>
      <c r="EV357" s="152"/>
      <c r="EW357" s="152"/>
      <c r="EX357" s="152"/>
      <c r="EY357" s="152"/>
      <c r="EZ357" s="152"/>
      <c r="FA357" s="152"/>
      <c r="FB357" s="152"/>
      <c r="FC357" s="152"/>
      <c r="FD357" s="152"/>
      <c r="FE357" s="152"/>
      <c r="FF357" s="152"/>
      <c r="FG357" s="152"/>
      <c r="FH357" s="152"/>
      <c r="FI357" s="152"/>
      <c r="FJ357" s="152"/>
      <c r="FK357" s="152"/>
      <c r="FL357" s="152"/>
      <c r="FM357" s="152"/>
      <c r="FN357" s="152"/>
      <c r="FO357" s="152"/>
      <c r="FP357" s="152"/>
      <c r="FQ357" s="152"/>
      <c r="FR357" s="152"/>
      <c r="FS357" s="152"/>
      <c r="FT357" s="152"/>
      <c r="FU357" s="152"/>
      <c r="FV357" s="152"/>
      <c r="FW357" s="152"/>
      <c r="FX357" s="152"/>
      <c r="FY357" s="152"/>
      <c r="FZ357" s="152"/>
      <c r="GA357" s="152"/>
      <c r="GB357" s="152"/>
      <c r="GC357" s="152"/>
      <c r="GD357" s="152"/>
      <c r="GE357" s="152"/>
      <c r="GF357" s="152"/>
      <c r="GG357" s="152"/>
      <c r="GH357" s="152"/>
      <c r="GI357" s="152"/>
      <c r="GJ357" s="152"/>
      <c r="GK357" s="152"/>
      <c r="GL357" s="152"/>
      <c r="GM357" s="152"/>
      <c r="GN357" s="152"/>
      <c r="GO357" s="152"/>
      <c r="GP357" s="152"/>
      <c r="GQ357" s="152"/>
      <c r="GR357" s="152"/>
      <c r="GS357" s="152"/>
      <c r="GT357" s="152"/>
      <c r="GU357" s="152"/>
      <c r="GV357" s="152"/>
      <c r="GW357" s="152"/>
      <c r="GX357" s="152"/>
      <c r="GY357" s="152"/>
      <c r="GZ357" s="152"/>
      <c r="HA357" s="152"/>
      <c r="HB357" s="152"/>
      <c r="HC357" s="152"/>
      <c r="HD357" s="152"/>
      <c r="HE357" s="152"/>
      <c r="HF357" s="152"/>
      <c r="HG357" s="152"/>
      <c r="HH357" s="152"/>
      <c r="HI357" s="152"/>
      <c r="HJ357" s="152"/>
      <c r="HK357" s="152"/>
      <c r="HL357" s="152"/>
      <c r="HM357" s="152"/>
      <c r="HN357" s="152"/>
      <c r="HO357" s="152"/>
      <c r="HP357" s="152"/>
      <c r="HQ357" s="152"/>
      <c r="HR357" s="152"/>
      <c r="HS357" s="152"/>
      <c r="HT357" s="152"/>
      <c r="HU357" s="152"/>
      <c r="HV357" s="152"/>
      <c r="HW357" s="152"/>
      <c r="HX357" s="152"/>
      <c r="HY357" s="152"/>
      <c r="HZ357" s="152"/>
      <c r="IA357" s="152"/>
      <c r="IB357" s="152"/>
      <c r="IC357" s="152"/>
      <c r="ID357" s="152"/>
      <c r="IE357" s="152"/>
      <c r="IF357" s="152"/>
      <c r="IG357" s="152"/>
      <c r="IH357" s="152"/>
      <c r="II357" s="152"/>
      <c r="IJ357" s="152"/>
      <c r="IK357" s="152"/>
      <c r="IL357" s="152"/>
      <c r="IM357" s="152"/>
      <c r="IN357" s="152"/>
      <c r="IO357" s="152"/>
      <c r="IP357" s="152"/>
      <c r="IQ357" s="152"/>
      <c r="IR357" s="152"/>
      <c r="IS357" s="152"/>
      <c r="IT357" s="152"/>
      <c r="IU357" s="152"/>
      <c r="IV357" s="152"/>
    </row>
    <row r="358" spans="1:256" s="98" customFormat="1" ht="229.5" hidden="1">
      <c r="A358" s="141">
        <v>606</v>
      </c>
      <c r="B358" s="45" t="s">
        <v>254</v>
      </c>
      <c r="C358" s="142">
        <v>401000024</v>
      </c>
      <c r="D358" s="154" t="s">
        <v>440</v>
      </c>
      <c r="E358" s="144" t="s">
        <v>444</v>
      </c>
      <c r="F358" s="145"/>
      <c r="G358" s="145"/>
      <c r="H358" s="146" t="s">
        <v>394</v>
      </c>
      <c r="I358" s="145"/>
      <c r="J358" s="146" t="s">
        <v>395</v>
      </c>
      <c r="K358" s="146" t="s">
        <v>445</v>
      </c>
      <c r="L358" s="146" t="s">
        <v>446</v>
      </c>
      <c r="M358" s="146"/>
      <c r="N358" s="146" t="s">
        <v>292</v>
      </c>
      <c r="O358" s="146"/>
      <c r="P358" s="52" t="s">
        <v>397</v>
      </c>
      <c r="Q358" s="52" t="s">
        <v>294</v>
      </c>
      <c r="R358" s="146"/>
      <c r="S358" s="146"/>
      <c r="T358" s="146"/>
      <c r="U358" s="146"/>
      <c r="V358" s="146" t="s">
        <v>308</v>
      </c>
      <c r="W358" s="146" t="s">
        <v>88</v>
      </c>
      <c r="X358" s="146"/>
      <c r="Y358" s="146"/>
      <c r="Z358" s="146"/>
      <c r="AA358" s="146"/>
      <c r="AB358" s="52" t="s">
        <v>399</v>
      </c>
      <c r="AC358" s="52" t="s">
        <v>447</v>
      </c>
      <c r="AD358" s="52"/>
      <c r="AE358" s="52"/>
      <c r="AF358" s="52"/>
      <c r="AG358" s="52"/>
      <c r="AH358" s="52"/>
      <c r="AI358" s="52" t="s">
        <v>88</v>
      </c>
      <c r="AJ358" s="52" t="s">
        <v>298</v>
      </c>
      <c r="AK358" s="52"/>
      <c r="AL358" s="52"/>
      <c r="AM358" s="52" t="s">
        <v>299</v>
      </c>
      <c r="AN358" s="52" t="s">
        <v>300</v>
      </c>
      <c r="AO358" s="147" t="s">
        <v>263</v>
      </c>
      <c r="AP358" s="147" t="s">
        <v>200</v>
      </c>
      <c r="AQ358" s="147" t="s">
        <v>301</v>
      </c>
      <c r="AR358" s="148" t="s">
        <v>302</v>
      </c>
      <c r="AS358" s="147" t="s">
        <v>267</v>
      </c>
      <c r="AT358" s="149">
        <v>300000</v>
      </c>
      <c r="AU358" s="149">
        <v>300000</v>
      </c>
      <c r="AV358" s="149">
        <v>564600</v>
      </c>
      <c r="AW358" s="149">
        <v>956170</v>
      </c>
      <c r="AX358" s="149">
        <v>956170</v>
      </c>
      <c r="AY358" s="149">
        <v>956170</v>
      </c>
      <c r="AZ358" s="141" t="s">
        <v>134</v>
      </c>
      <c r="BA358" s="152"/>
      <c r="BB358" s="152"/>
      <c r="BC358" s="152"/>
      <c r="BD358" s="152"/>
      <c r="BE358" s="152"/>
      <c r="BF358" s="152"/>
      <c r="BG358" s="152"/>
      <c r="BH358" s="152"/>
      <c r="BI358" s="152"/>
      <c r="BJ358" s="152"/>
      <c r="BK358" s="152"/>
      <c r="BL358" s="152"/>
      <c r="BM358" s="152"/>
      <c r="BN358" s="152"/>
      <c r="BO358" s="152"/>
      <c r="BP358" s="152"/>
      <c r="BQ358" s="152"/>
      <c r="BR358" s="152"/>
      <c r="BS358" s="152"/>
      <c r="BT358" s="152"/>
      <c r="BU358" s="152"/>
      <c r="BV358" s="152"/>
      <c r="BW358" s="152"/>
      <c r="BX358" s="152"/>
      <c r="BY358" s="152"/>
      <c r="BZ358" s="152"/>
      <c r="CA358" s="152"/>
      <c r="CB358" s="152"/>
      <c r="CC358" s="152"/>
      <c r="CD358" s="152"/>
      <c r="CE358" s="152"/>
      <c r="CF358" s="152"/>
      <c r="CG358" s="152"/>
      <c r="CH358" s="152"/>
      <c r="CI358" s="152"/>
      <c r="CJ358" s="152"/>
      <c r="CK358" s="152"/>
      <c r="CL358" s="152"/>
      <c r="CM358" s="152"/>
      <c r="CN358" s="152"/>
      <c r="CO358" s="152"/>
      <c r="CP358" s="152"/>
      <c r="CQ358" s="152"/>
      <c r="CR358" s="152"/>
      <c r="CS358" s="152"/>
      <c r="CT358" s="152"/>
      <c r="CU358" s="152"/>
      <c r="CV358" s="152"/>
      <c r="CW358" s="152"/>
      <c r="CX358" s="152"/>
      <c r="CY358" s="152"/>
      <c r="CZ358" s="152"/>
      <c r="DA358" s="152"/>
      <c r="DB358" s="152"/>
      <c r="DC358" s="152"/>
      <c r="DD358" s="152"/>
      <c r="DE358" s="152"/>
      <c r="DF358" s="152"/>
      <c r="DG358" s="152"/>
      <c r="DH358" s="152"/>
      <c r="DI358" s="152"/>
      <c r="DJ358" s="152"/>
      <c r="DK358" s="152"/>
      <c r="DL358" s="152"/>
      <c r="DM358" s="152"/>
      <c r="DN358" s="152"/>
      <c r="DO358" s="152"/>
      <c r="DP358" s="152"/>
      <c r="DQ358" s="152"/>
      <c r="DR358" s="152"/>
      <c r="DS358" s="152"/>
      <c r="DT358" s="152"/>
      <c r="DU358" s="152"/>
      <c r="DV358" s="152"/>
      <c r="DW358" s="152"/>
      <c r="DX358" s="152"/>
      <c r="DY358" s="152"/>
      <c r="DZ358" s="152"/>
      <c r="EA358" s="152"/>
      <c r="EB358" s="152"/>
      <c r="EC358" s="152"/>
      <c r="ED358" s="152"/>
      <c r="EE358" s="152"/>
      <c r="EF358" s="152"/>
      <c r="EG358" s="152"/>
      <c r="EH358" s="152"/>
      <c r="EI358" s="152"/>
      <c r="EJ358" s="152"/>
      <c r="EK358" s="152"/>
      <c r="EL358" s="152"/>
      <c r="EM358" s="152"/>
      <c r="EN358" s="152"/>
      <c r="EO358" s="152"/>
      <c r="EP358" s="152"/>
      <c r="EQ358" s="152"/>
      <c r="ER358" s="152"/>
      <c r="ES358" s="152"/>
      <c r="ET358" s="152"/>
      <c r="EU358" s="152"/>
      <c r="EV358" s="152"/>
      <c r="EW358" s="152"/>
      <c r="EX358" s="152"/>
      <c r="EY358" s="152"/>
      <c r="EZ358" s="152"/>
      <c r="FA358" s="152"/>
      <c r="FB358" s="152"/>
      <c r="FC358" s="152"/>
      <c r="FD358" s="152"/>
      <c r="FE358" s="152"/>
      <c r="FF358" s="152"/>
      <c r="FG358" s="152"/>
      <c r="FH358" s="152"/>
      <c r="FI358" s="152"/>
      <c r="FJ358" s="152"/>
      <c r="FK358" s="152"/>
      <c r="FL358" s="152"/>
      <c r="FM358" s="152"/>
      <c r="FN358" s="152"/>
      <c r="FO358" s="152"/>
      <c r="FP358" s="152"/>
      <c r="FQ358" s="152"/>
      <c r="FR358" s="152"/>
      <c r="FS358" s="152"/>
      <c r="FT358" s="152"/>
      <c r="FU358" s="152"/>
      <c r="FV358" s="152"/>
      <c r="FW358" s="152"/>
      <c r="FX358" s="152"/>
      <c r="FY358" s="152"/>
      <c r="FZ358" s="152"/>
      <c r="GA358" s="152"/>
      <c r="GB358" s="152"/>
      <c r="GC358" s="152"/>
      <c r="GD358" s="152"/>
      <c r="GE358" s="152"/>
      <c r="GF358" s="152"/>
      <c r="GG358" s="152"/>
      <c r="GH358" s="152"/>
      <c r="GI358" s="152"/>
      <c r="GJ358" s="152"/>
      <c r="GK358" s="152"/>
      <c r="GL358" s="152"/>
      <c r="GM358" s="152"/>
      <c r="GN358" s="152"/>
      <c r="GO358" s="152"/>
      <c r="GP358" s="152"/>
      <c r="GQ358" s="152"/>
      <c r="GR358" s="152"/>
      <c r="GS358" s="152"/>
      <c r="GT358" s="152"/>
      <c r="GU358" s="152"/>
      <c r="GV358" s="152"/>
      <c r="GW358" s="152"/>
      <c r="GX358" s="152"/>
      <c r="GY358" s="152"/>
      <c r="GZ358" s="152"/>
      <c r="HA358" s="152"/>
      <c r="HB358" s="152"/>
      <c r="HC358" s="152"/>
      <c r="HD358" s="152"/>
      <c r="HE358" s="152"/>
      <c r="HF358" s="152"/>
      <c r="HG358" s="152"/>
      <c r="HH358" s="152"/>
      <c r="HI358" s="152"/>
      <c r="HJ358" s="152"/>
      <c r="HK358" s="152"/>
      <c r="HL358" s="152"/>
      <c r="HM358" s="152"/>
      <c r="HN358" s="152"/>
      <c r="HO358" s="152"/>
      <c r="HP358" s="152"/>
      <c r="HQ358" s="152"/>
      <c r="HR358" s="152"/>
      <c r="HS358" s="152"/>
      <c r="HT358" s="152"/>
      <c r="HU358" s="152"/>
      <c r="HV358" s="152"/>
      <c r="HW358" s="152"/>
      <c r="HX358" s="152"/>
      <c r="HY358" s="152"/>
      <c r="HZ358" s="152"/>
      <c r="IA358" s="152"/>
      <c r="IB358" s="152"/>
      <c r="IC358" s="152"/>
      <c r="ID358" s="152"/>
      <c r="IE358" s="152"/>
      <c r="IF358" s="152"/>
      <c r="IG358" s="152"/>
      <c r="IH358" s="152"/>
      <c r="II358" s="152"/>
      <c r="IJ358" s="152"/>
      <c r="IK358" s="152"/>
      <c r="IL358" s="152"/>
      <c r="IM358" s="152"/>
      <c r="IN358" s="152"/>
      <c r="IO358" s="152"/>
      <c r="IP358" s="152"/>
      <c r="IQ358" s="152"/>
      <c r="IR358" s="152"/>
      <c r="IS358" s="152"/>
      <c r="IT358" s="152"/>
      <c r="IU358" s="152"/>
      <c r="IV358" s="152"/>
    </row>
    <row r="359" spans="1:256" s="233" customFormat="1" ht="229.5" hidden="1">
      <c r="A359" s="141">
        <v>606</v>
      </c>
      <c r="B359" s="45" t="s">
        <v>254</v>
      </c>
      <c r="C359" s="142">
        <v>401000024</v>
      </c>
      <c r="D359" s="154" t="s">
        <v>440</v>
      </c>
      <c r="E359" s="144" t="s">
        <v>448</v>
      </c>
      <c r="F359" s="145"/>
      <c r="G359" s="145"/>
      <c r="H359" s="146" t="s">
        <v>394</v>
      </c>
      <c r="I359" s="145"/>
      <c r="J359" s="146" t="s">
        <v>395</v>
      </c>
      <c r="K359" s="146" t="s">
        <v>396</v>
      </c>
      <c r="L359" s="146"/>
      <c r="M359" s="146"/>
      <c r="N359" s="146" t="s">
        <v>292</v>
      </c>
      <c r="O359" s="146"/>
      <c r="P359" s="52" t="s">
        <v>397</v>
      </c>
      <c r="Q359" s="52" t="s">
        <v>294</v>
      </c>
      <c r="R359" s="146"/>
      <c r="S359" s="146"/>
      <c r="T359" s="146"/>
      <c r="U359" s="146"/>
      <c r="V359" s="146" t="s">
        <v>308</v>
      </c>
      <c r="W359" s="146" t="s">
        <v>88</v>
      </c>
      <c r="X359" s="146"/>
      <c r="Y359" s="146"/>
      <c r="Z359" s="146"/>
      <c r="AA359" s="146"/>
      <c r="AB359" s="52" t="s">
        <v>399</v>
      </c>
      <c r="AC359" s="52" t="s">
        <v>447</v>
      </c>
      <c r="AD359" s="52"/>
      <c r="AE359" s="52"/>
      <c r="AF359" s="52"/>
      <c r="AG359" s="52"/>
      <c r="AH359" s="52"/>
      <c r="AI359" s="52" t="s">
        <v>88</v>
      </c>
      <c r="AJ359" s="52" t="s">
        <v>298</v>
      </c>
      <c r="AK359" s="52"/>
      <c r="AL359" s="52"/>
      <c r="AM359" s="52" t="s">
        <v>299</v>
      </c>
      <c r="AN359" s="52" t="s">
        <v>300</v>
      </c>
      <c r="AO359" s="147" t="s">
        <v>263</v>
      </c>
      <c r="AP359" s="147" t="s">
        <v>200</v>
      </c>
      <c r="AQ359" s="147" t="s">
        <v>301</v>
      </c>
      <c r="AR359" s="148" t="s">
        <v>302</v>
      </c>
      <c r="AS359" s="147" t="s">
        <v>273</v>
      </c>
      <c r="AT359" s="149">
        <v>90600</v>
      </c>
      <c r="AU359" s="149">
        <v>90600</v>
      </c>
      <c r="AV359" s="149">
        <v>270300</v>
      </c>
      <c r="AW359" s="149">
        <v>195000</v>
      </c>
      <c r="AX359" s="149">
        <v>195000</v>
      </c>
      <c r="AY359" s="149">
        <v>195000</v>
      </c>
      <c r="AZ359" s="141" t="s">
        <v>134</v>
      </c>
      <c r="BA359" s="152"/>
      <c r="BB359" s="152"/>
      <c r="BC359" s="152"/>
      <c r="BD359" s="152"/>
      <c r="BE359" s="152"/>
      <c r="BF359" s="152"/>
      <c r="BG359" s="152"/>
      <c r="BH359" s="152"/>
      <c r="BI359" s="152"/>
      <c r="BJ359" s="152"/>
      <c r="BK359" s="152"/>
      <c r="BL359" s="152"/>
      <c r="BM359" s="152"/>
      <c r="BN359" s="152"/>
      <c r="BO359" s="152"/>
      <c r="BP359" s="152"/>
      <c r="BQ359" s="152"/>
      <c r="BR359" s="152"/>
      <c r="BS359" s="152"/>
      <c r="BT359" s="152"/>
      <c r="BU359" s="152"/>
      <c r="BV359" s="152"/>
      <c r="BW359" s="152"/>
      <c r="BX359" s="152"/>
      <c r="BY359" s="152"/>
      <c r="BZ359" s="152"/>
      <c r="CA359" s="152"/>
      <c r="CB359" s="152"/>
      <c r="CC359" s="152"/>
      <c r="CD359" s="152"/>
      <c r="CE359" s="152"/>
      <c r="CF359" s="152"/>
      <c r="CG359" s="152"/>
      <c r="CH359" s="152"/>
      <c r="CI359" s="152"/>
      <c r="CJ359" s="152"/>
      <c r="CK359" s="152"/>
      <c r="CL359" s="152"/>
      <c r="CM359" s="152"/>
      <c r="CN359" s="152"/>
      <c r="CO359" s="152"/>
      <c r="CP359" s="152"/>
      <c r="CQ359" s="152"/>
      <c r="CR359" s="152"/>
      <c r="CS359" s="152"/>
      <c r="CT359" s="152"/>
      <c r="CU359" s="152"/>
      <c r="CV359" s="152"/>
      <c r="CW359" s="152"/>
      <c r="CX359" s="152"/>
      <c r="CY359" s="152"/>
      <c r="CZ359" s="152"/>
      <c r="DA359" s="152"/>
      <c r="DB359" s="152"/>
      <c r="DC359" s="152"/>
      <c r="DD359" s="152"/>
      <c r="DE359" s="152"/>
      <c r="DF359" s="152"/>
      <c r="DG359" s="152"/>
      <c r="DH359" s="152"/>
      <c r="DI359" s="152"/>
      <c r="DJ359" s="152"/>
      <c r="DK359" s="152"/>
      <c r="DL359" s="152"/>
      <c r="DM359" s="152"/>
      <c r="DN359" s="152"/>
      <c r="DO359" s="152"/>
      <c r="DP359" s="152"/>
      <c r="DQ359" s="152"/>
      <c r="DR359" s="152"/>
      <c r="DS359" s="152"/>
      <c r="DT359" s="152"/>
      <c r="DU359" s="152"/>
      <c r="DV359" s="152"/>
      <c r="DW359" s="152"/>
      <c r="DX359" s="152"/>
      <c r="DY359" s="152"/>
      <c r="DZ359" s="152"/>
      <c r="EA359" s="152"/>
      <c r="EB359" s="152"/>
      <c r="EC359" s="152"/>
      <c r="ED359" s="152"/>
      <c r="EE359" s="152"/>
      <c r="EF359" s="152"/>
      <c r="EG359" s="152"/>
      <c r="EH359" s="152"/>
      <c r="EI359" s="152"/>
      <c r="EJ359" s="152"/>
      <c r="EK359" s="152"/>
      <c r="EL359" s="152"/>
      <c r="EM359" s="152"/>
      <c r="EN359" s="152"/>
      <c r="EO359" s="152"/>
      <c r="EP359" s="152"/>
      <c r="EQ359" s="152"/>
      <c r="ER359" s="152"/>
      <c r="ES359" s="152"/>
      <c r="ET359" s="152"/>
      <c r="EU359" s="152"/>
      <c r="EV359" s="152"/>
      <c r="EW359" s="152"/>
      <c r="EX359" s="152"/>
      <c r="EY359" s="152"/>
      <c r="EZ359" s="152"/>
      <c r="FA359" s="152"/>
      <c r="FB359" s="152"/>
      <c r="FC359" s="152"/>
      <c r="FD359" s="152"/>
      <c r="FE359" s="152"/>
      <c r="FF359" s="152"/>
      <c r="FG359" s="152"/>
      <c r="FH359" s="152"/>
      <c r="FI359" s="152"/>
      <c r="FJ359" s="152"/>
      <c r="FK359" s="152"/>
      <c r="FL359" s="152"/>
      <c r="FM359" s="152"/>
      <c r="FN359" s="152"/>
      <c r="FO359" s="152"/>
      <c r="FP359" s="152"/>
      <c r="FQ359" s="152"/>
      <c r="FR359" s="152"/>
      <c r="FS359" s="152"/>
      <c r="FT359" s="152"/>
      <c r="FU359" s="152"/>
      <c r="FV359" s="152"/>
      <c r="FW359" s="152"/>
      <c r="FX359" s="152"/>
      <c r="FY359" s="152"/>
      <c r="FZ359" s="152"/>
      <c r="GA359" s="152"/>
      <c r="GB359" s="152"/>
      <c r="GC359" s="152"/>
      <c r="GD359" s="152"/>
      <c r="GE359" s="152"/>
      <c r="GF359" s="152"/>
      <c r="GG359" s="152"/>
      <c r="GH359" s="152"/>
      <c r="GI359" s="152"/>
      <c r="GJ359" s="152"/>
      <c r="GK359" s="152"/>
      <c r="GL359" s="152"/>
      <c r="GM359" s="152"/>
      <c r="GN359" s="152"/>
      <c r="GO359" s="152"/>
      <c r="GP359" s="152"/>
      <c r="GQ359" s="152"/>
      <c r="GR359" s="152"/>
      <c r="GS359" s="152"/>
      <c r="GT359" s="152"/>
      <c r="GU359" s="152"/>
      <c r="GV359" s="152"/>
      <c r="GW359" s="152"/>
      <c r="GX359" s="152"/>
      <c r="GY359" s="152"/>
      <c r="GZ359" s="152"/>
      <c r="HA359" s="152"/>
      <c r="HB359" s="152"/>
      <c r="HC359" s="152"/>
      <c r="HD359" s="152"/>
      <c r="HE359" s="152"/>
      <c r="HF359" s="152"/>
      <c r="HG359" s="152"/>
      <c r="HH359" s="152"/>
      <c r="HI359" s="152"/>
      <c r="HJ359" s="152"/>
      <c r="HK359" s="152"/>
      <c r="HL359" s="152"/>
      <c r="HM359" s="152"/>
      <c r="HN359" s="152"/>
      <c r="HO359" s="152"/>
      <c r="HP359" s="152"/>
      <c r="HQ359" s="152"/>
      <c r="HR359" s="152"/>
      <c r="HS359" s="152"/>
      <c r="HT359" s="152"/>
      <c r="HU359" s="152"/>
      <c r="HV359" s="152"/>
      <c r="HW359" s="152"/>
      <c r="HX359" s="152"/>
      <c r="HY359" s="152"/>
      <c r="HZ359" s="152"/>
      <c r="IA359" s="152"/>
      <c r="IB359" s="152"/>
      <c r="IC359" s="152"/>
      <c r="ID359" s="152"/>
      <c r="IE359" s="152"/>
      <c r="IF359" s="152"/>
      <c r="IG359" s="152"/>
      <c r="IH359" s="152"/>
      <c r="II359" s="152"/>
      <c r="IJ359" s="152"/>
      <c r="IK359" s="152"/>
      <c r="IL359" s="152"/>
      <c r="IM359" s="152"/>
      <c r="IN359" s="152"/>
      <c r="IO359" s="152"/>
      <c r="IP359" s="152"/>
      <c r="IQ359" s="152"/>
      <c r="IR359" s="152"/>
      <c r="IS359" s="152"/>
      <c r="IT359" s="152"/>
      <c r="IU359" s="152"/>
      <c r="IV359" s="152"/>
    </row>
    <row r="360" spans="1:256" s="35" customFormat="1" ht="409.5" hidden="1">
      <c r="A360" s="141">
        <v>606</v>
      </c>
      <c r="B360" s="45" t="s">
        <v>254</v>
      </c>
      <c r="C360" s="142">
        <v>401000024</v>
      </c>
      <c r="D360" s="154" t="s">
        <v>440</v>
      </c>
      <c r="E360" s="144" t="s">
        <v>256</v>
      </c>
      <c r="F360" s="145"/>
      <c r="G360" s="145"/>
      <c r="H360" s="146">
        <v>1</v>
      </c>
      <c r="I360" s="145"/>
      <c r="J360" s="146">
        <v>9</v>
      </c>
      <c r="K360" s="146">
        <v>1</v>
      </c>
      <c r="L360" s="146" t="s">
        <v>443</v>
      </c>
      <c r="M360" s="146"/>
      <c r="N360" s="146"/>
      <c r="O360" s="146"/>
      <c r="P360" s="52" t="s">
        <v>258</v>
      </c>
      <c r="Q360" s="52" t="s">
        <v>449</v>
      </c>
      <c r="R360" s="146"/>
      <c r="S360" s="146"/>
      <c r="T360" s="146"/>
      <c r="U360" s="146"/>
      <c r="V360" s="146" t="s">
        <v>310</v>
      </c>
      <c r="W360" s="146" t="s">
        <v>88</v>
      </c>
      <c r="X360" s="146" t="s">
        <v>450</v>
      </c>
      <c r="Y360" s="146"/>
      <c r="Z360" s="146"/>
      <c r="AA360" s="146"/>
      <c r="AB360" s="52" t="s">
        <v>404</v>
      </c>
      <c r="AC360" s="52" t="s">
        <v>260</v>
      </c>
      <c r="AD360" s="52"/>
      <c r="AE360" s="52"/>
      <c r="AF360" s="52"/>
      <c r="AG360" s="52"/>
      <c r="AH360" s="52"/>
      <c r="AI360" s="52"/>
      <c r="AJ360" s="52"/>
      <c r="AK360" s="52"/>
      <c r="AL360" s="52"/>
      <c r="AM360" s="52" t="s">
        <v>266</v>
      </c>
      <c r="AN360" s="52" t="s">
        <v>262</v>
      </c>
      <c r="AO360" s="147" t="s">
        <v>263</v>
      </c>
      <c r="AP360" s="147" t="s">
        <v>200</v>
      </c>
      <c r="AQ360" s="147" t="s">
        <v>313</v>
      </c>
      <c r="AR360" s="148" t="s">
        <v>314</v>
      </c>
      <c r="AS360" s="147" t="s">
        <v>267</v>
      </c>
      <c r="AT360" s="149">
        <v>91463.4</v>
      </c>
      <c r="AU360" s="149">
        <v>91463.4</v>
      </c>
      <c r="AV360" s="149">
        <v>17604.72</v>
      </c>
      <c r="AW360" s="149">
        <v>0</v>
      </c>
      <c r="AX360" s="149">
        <v>0</v>
      </c>
      <c r="AY360" s="149">
        <v>0</v>
      </c>
      <c r="AZ360" s="141" t="s">
        <v>315</v>
      </c>
      <c r="BA360" s="152"/>
      <c r="BB360" s="152"/>
      <c r="BC360" s="152"/>
      <c r="BD360" s="152"/>
      <c r="BE360" s="152"/>
      <c r="BF360" s="152"/>
      <c r="BG360" s="152"/>
      <c r="BH360" s="152"/>
      <c r="BI360" s="152"/>
      <c r="BJ360" s="152"/>
      <c r="BK360" s="152"/>
      <c r="BL360" s="152"/>
      <c r="BM360" s="152"/>
      <c r="BN360" s="152"/>
      <c r="BO360" s="152"/>
      <c r="BP360" s="152"/>
      <c r="BQ360" s="152"/>
      <c r="BR360" s="152"/>
      <c r="BS360" s="152"/>
      <c r="BT360" s="152"/>
      <c r="BU360" s="152"/>
      <c r="BV360" s="152"/>
      <c r="BW360" s="152"/>
      <c r="BX360" s="152"/>
      <c r="BY360" s="152"/>
      <c r="BZ360" s="152"/>
      <c r="CA360" s="152"/>
      <c r="CB360" s="152"/>
      <c r="CC360" s="152"/>
      <c r="CD360" s="152"/>
      <c r="CE360" s="152"/>
      <c r="CF360" s="152"/>
      <c r="CG360" s="152"/>
      <c r="CH360" s="152"/>
      <c r="CI360" s="152"/>
      <c r="CJ360" s="152"/>
      <c r="CK360" s="152"/>
      <c r="CL360" s="152"/>
      <c r="CM360" s="152"/>
      <c r="CN360" s="152"/>
      <c r="CO360" s="152"/>
      <c r="CP360" s="152"/>
      <c r="CQ360" s="152"/>
      <c r="CR360" s="152"/>
      <c r="CS360" s="152"/>
      <c r="CT360" s="152"/>
      <c r="CU360" s="152"/>
      <c r="CV360" s="152"/>
      <c r="CW360" s="152"/>
      <c r="CX360" s="152"/>
      <c r="CY360" s="152"/>
      <c r="CZ360" s="152"/>
      <c r="DA360" s="152"/>
      <c r="DB360" s="152"/>
      <c r="DC360" s="152"/>
      <c r="DD360" s="152"/>
      <c r="DE360" s="152"/>
      <c r="DF360" s="152"/>
      <c r="DG360" s="152"/>
      <c r="DH360" s="152"/>
      <c r="DI360" s="152"/>
      <c r="DJ360" s="152"/>
      <c r="DK360" s="152"/>
      <c r="DL360" s="152"/>
      <c r="DM360" s="152"/>
      <c r="DN360" s="152"/>
      <c r="DO360" s="152"/>
      <c r="DP360" s="152"/>
      <c r="DQ360" s="152"/>
      <c r="DR360" s="152"/>
      <c r="DS360" s="152"/>
      <c r="DT360" s="152"/>
      <c r="DU360" s="152"/>
      <c r="DV360" s="152"/>
      <c r="DW360" s="152"/>
      <c r="DX360" s="152"/>
      <c r="DY360" s="152"/>
      <c r="DZ360" s="152"/>
      <c r="EA360" s="152"/>
      <c r="EB360" s="152"/>
      <c r="EC360" s="152"/>
      <c r="ED360" s="152"/>
      <c r="EE360" s="152"/>
      <c r="EF360" s="152"/>
      <c r="EG360" s="152"/>
      <c r="EH360" s="152"/>
      <c r="EI360" s="152"/>
      <c r="EJ360" s="152"/>
      <c r="EK360" s="152"/>
      <c r="EL360" s="152"/>
      <c r="EM360" s="152"/>
      <c r="EN360" s="152"/>
      <c r="EO360" s="152"/>
      <c r="EP360" s="152"/>
      <c r="EQ360" s="152"/>
      <c r="ER360" s="152"/>
      <c r="ES360" s="152"/>
      <c r="ET360" s="152"/>
      <c r="EU360" s="152"/>
      <c r="EV360" s="152"/>
      <c r="EW360" s="152"/>
      <c r="EX360" s="152"/>
      <c r="EY360" s="152"/>
      <c r="EZ360" s="152"/>
      <c r="FA360" s="152"/>
      <c r="FB360" s="152"/>
      <c r="FC360" s="152"/>
      <c r="FD360" s="152"/>
      <c r="FE360" s="152"/>
      <c r="FF360" s="152"/>
      <c r="FG360" s="152"/>
      <c r="FH360" s="152"/>
      <c r="FI360" s="152"/>
      <c r="FJ360" s="152"/>
      <c r="FK360" s="152"/>
      <c r="FL360" s="152"/>
      <c r="FM360" s="152"/>
      <c r="FN360" s="152"/>
      <c r="FO360" s="152"/>
      <c r="FP360" s="152"/>
      <c r="FQ360" s="152"/>
      <c r="FR360" s="152"/>
      <c r="FS360" s="152"/>
      <c r="FT360" s="152"/>
      <c r="FU360" s="152"/>
      <c r="FV360" s="152"/>
      <c r="FW360" s="152"/>
      <c r="FX360" s="152"/>
      <c r="FY360" s="152"/>
      <c r="FZ360" s="152"/>
      <c r="GA360" s="152"/>
      <c r="GB360" s="152"/>
      <c r="GC360" s="152"/>
      <c r="GD360" s="152"/>
      <c r="GE360" s="152"/>
      <c r="GF360" s="152"/>
      <c r="GG360" s="152"/>
      <c r="GH360" s="152"/>
      <c r="GI360" s="152"/>
      <c r="GJ360" s="152"/>
      <c r="GK360" s="152"/>
      <c r="GL360" s="152"/>
      <c r="GM360" s="152"/>
      <c r="GN360" s="152"/>
      <c r="GO360" s="152"/>
      <c r="GP360" s="152"/>
      <c r="GQ360" s="152"/>
      <c r="GR360" s="152"/>
      <c r="GS360" s="152"/>
      <c r="GT360" s="152"/>
      <c r="GU360" s="152"/>
      <c r="GV360" s="152"/>
      <c r="GW360" s="152"/>
      <c r="GX360" s="152"/>
      <c r="GY360" s="152"/>
      <c r="GZ360" s="152"/>
      <c r="HA360" s="152"/>
      <c r="HB360" s="152"/>
      <c r="HC360" s="152"/>
      <c r="HD360" s="152"/>
      <c r="HE360" s="152"/>
      <c r="HF360" s="152"/>
      <c r="HG360" s="152"/>
      <c r="HH360" s="152"/>
      <c r="HI360" s="152"/>
      <c r="HJ360" s="152"/>
      <c r="HK360" s="152"/>
      <c r="HL360" s="152"/>
      <c r="HM360" s="152"/>
      <c r="HN360" s="152"/>
      <c r="HO360" s="152"/>
      <c r="HP360" s="152"/>
      <c r="HQ360" s="152"/>
      <c r="HR360" s="152"/>
      <c r="HS360" s="152"/>
      <c r="HT360" s="152"/>
      <c r="HU360" s="152"/>
      <c r="HV360" s="152"/>
      <c r="HW360" s="152"/>
      <c r="HX360" s="152"/>
      <c r="HY360" s="152"/>
      <c r="HZ360" s="152"/>
      <c r="IA360" s="152"/>
      <c r="IB360" s="152"/>
      <c r="IC360" s="152"/>
      <c r="ID360" s="152"/>
      <c r="IE360" s="152"/>
      <c r="IF360" s="152"/>
      <c r="IG360" s="152"/>
      <c r="IH360" s="152"/>
      <c r="II360" s="152"/>
      <c r="IJ360" s="152"/>
      <c r="IK360" s="152"/>
      <c r="IL360" s="152"/>
      <c r="IM360" s="152"/>
      <c r="IN360" s="152"/>
      <c r="IO360" s="152"/>
      <c r="IP360" s="152"/>
      <c r="IQ360" s="152"/>
      <c r="IR360" s="152"/>
      <c r="IS360" s="152"/>
      <c r="IT360" s="152"/>
      <c r="IU360" s="152"/>
      <c r="IV360" s="152"/>
    </row>
    <row r="361" spans="1:256" s="35" customFormat="1" ht="409.5" hidden="1">
      <c r="A361" s="141">
        <v>606</v>
      </c>
      <c r="B361" s="45" t="s">
        <v>254</v>
      </c>
      <c r="C361" s="142">
        <v>401000024</v>
      </c>
      <c r="D361" s="154" t="s">
        <v>440</v>
      </c>
      <c r="E361" s="144" t="s">
        <v>256</v>
      </c>
      <c r="F361" s="145"/>
      <c r="G361" s="145"/>
      <c r="H361" s="146">
        <v>1</v>
      </c>
      <c r="I361" s="145"/>
      <c r="J361" s="146">
        <v>9</v>
      </c>
      <c r="K361" s="146">
        <v>1</v>
      </c>
      <c r="L361" s="146" t="s">
        <v>443</v>
      </c>
      <c r="M361" s="146"/>
      <c r="N361" s="146"/>
      <c r="O361" s="146"/>
      <c r="P361" s="52" t="s">
        <v>258</v>
      </c>
      <c r="Q361" s="52" t="s">
        <v>449</v>
      </c>
      <c r="R361" s="146"/>
      <c r="S361" s="146"/>
      <c r="T361" s="146"/>
      <c r="U361" s="146"/>
      <c r="V361" s="146" t="s">
        <v>310</v>
      </c>
      <c r="W361" s="146" t="s">
        <v>88</v>
      </c>
      <c r="X361" s="146" t="s">
        <v>451</v>
      </c>
      <c r="Y361" s="146"/>
      <c r="Z361" s="146"/>
      <c r="AA361" s="146"/>
      <c r="AB361" s="52" t="s">
        <v>404</v>
      </c>
      <c r="AC361" s="52" t="s">
        <v>260</v>
      </c>
      <c r="AD361" s="52"/>
      <c r="AE361" s="52"/>
      <c r="AF361" s="52"/>
      <c r="AG361" s="52"/>
      <c r="AH361" s="52"/>
      <c r="AI361" s="52"/>
      <c r="AJ361" s="52"/>
      <c r="AK361" s="52"/>
      <c r="AL361" s="52"/>
      <c r="AM361" s="52" t="s">
        <v>266</v>
      </c>
      <c r="AN361" s="52" t="s">
        <v>262</v>
      </c>
      <c r="AO361" s="147" t="s">
        <v>263</v>
      </c>
      <c r="AP361" s="147" t="s">
        <v>200</v>
      </c>
      <c r="AQ361" s="147" t="s">
        <v>313</v>
      </c>
      <c r="AR361" s="148" t="s">
        <v>314</v>
      </c>
      <c r="AS361" s="147" t="s">
        <v>267</v>
      </c>
      <c r="AT361" s="149">
        <v>446556.6</v>
      </c>
      <c r="AU361" s="149">
        <v>446556.6</v>
      </c>
      <c r="AV361" s="149">
        <v>334489.68</v>
      </c>
      <c r="AW361" s="149">
        <v>0</v>
      </c>
      <c r="AX361" s="149">
        <v>0</v>
      </c>
      <c r="AY361" s="149">
        <v>0</v>
      </c>
      <c r="AZ361" s="141" t="s">
        <v>152</v>
      </c>
      <c r="BA361" s="152"/>
      <c r="BB361" s="152"/>
      <c r="BC361" s="152"/>
      <c r="BD361" s="152"/>
      <c r="BE361" s="152"/>
      <c r="BF361" s="152"/>
      <c r="BG361" s="152"/>
      <c r="BH361" s="152"/>
      <c r="BI361" s="152"/>
      <c r="BJ361" s="152"/>
      <c r="BK361" s="152"/>
      <c r="BL361" s="152"/>
      <c r="BM361" s="152"/>
      <c r="BN361" s="152"/>
      <c r="BO361" s="152"/>
      <c r="BP361" s="152"/>
      <c r="BQ361" s="152"/>
      <c r="BR361" s="152"/>
      <c r="BS361" s="152"/>
      <c r="BT361" s="152"/>
      <c r="BU361" s="152"/>
      <c r="BV361" s="152"/>
      <c r="BW361" s="152"/>
      <c r="BX361" s="152"/>
      <c r="BY361" s="152"/>
      <c r="BZ361" s="152"/>
      <c r="CA361" s="152"/>
      <c r="CB361" s="152"/>
      <c r="CC361" s="152"/>
      <c r="CD361" s="152"/>
      <c r="CE361" s="152"/>
      <c r="CF361" s="152"/>
      <c r="CG361" s="152"/>
      <c r="CH361" s="152"/>
      <c r="CI361" s="152"/>
      <c r="CJ361" s="152"/>
      <c r="CK361" s="152"/>
      <c r="CL361" s="152"/>
      <c r="CM361" s="152"/>
      <c r="CN361" s="152"/>
      <c r="CO361" s="152"/>
      <c r="CP361" s="152"/>
      <c r="CQ361" s="152"/>
      <c r="CR361" s="152"/>
      <c r="CS361" s="152"/>
      <c r="CT361" s="152"/>
      <c r="CU361" s="152"/>
      <c r="CV361" s="152"/>
      <c r="CW361" s="152"/>
      <c r="CX361" s="152"/>
      <c r="CY361" s="152"/>
      <c r="CZ361" s="152"/>
      <c r="DA361" s="152"/>
      <c r="DB361" s="152"/>
      <c r="DC361" s="152"/>
      <c r="DD361" s="152"/>
      <c r="DE361" s="152"/>
      <c r="DF361" s="152"/>
      <c r="DG361" s="152"/>
      <c r="DH361" s="152"/>
      <c r="DI361" s="152"/>
      <c r="DJ361" s="152"/>
      <c r="DK361" s="152"/>
      <c r="DL361" s="152"/>
      <c r="DM361" s="152"/>
      <c r="DN361" s="152"/>
      <c r="DO361" s="152"/>
      <c r="DP361" s="152"/>
      <c r="DQ361" s="152"/>
      <c r="DR361" s="152"/>
      <c r="DS361" s="152"/>
      <c r="DT361" s="152"/>
      <c r="DU361" s="152"/>
      <c r="DV361" s="152"/>
      <c r="DW361" s="152"/>
      <c r="DX361" s="152"/>
      <c r="DY361" s="152"/>
      <c r="DZ361" s="152"/>
      <c r="EA361" s="152"/>
      <c r="EB361" s="152"/>
      <c r="EC361" s="152"/>
      <c r="ED361" s="152"/>
      <c r="EE361" s="152"/>
      <c r="EF361" s="152"/>
      <c r="EG361" s="152"/>
      <c r="EH361" s="152"/>
      <c r="EI361" s="152"/>
      <c r="EJ361" s="152"/>
      <c r="EK361" s="152"/>
      <c r="EL361" s="152"/>
      <c r="EM361" s="152"/>
      <c r="EN361" s="152"/>
      <c r="EO361" s="152"/>
      <c r="EP361" s="152"/>
      <c r="EQ361" s="152"/>
      <c r="ER361" s="152"/>
      <c r="ES361" s="152"/>
      <c r="ET361" s="152"/>
      <c r="EU361" s="152"/>
      <c r="EV361" s="152"/>
      <c r="EW361" s="152"/>
      <c r="EX361" s="152"/>
      <c r="EY361" s="152"/>
      <c r="EZ361" s="152"/>
      <c r="FA361" s="152"/>
      <c r="FB361" s="152"/>
      <c r="FC361" s="152"/>
      <c r="FD361" s="152"/>
      <c r="FE361" s="152"/>
      <c r="FF361" s="152"/>
      <c r="FG361" s="152"/>
      <c r="FH361" s="152"/>
      <c r="FI361" s="152"/>
      <c r="FJ361" s="152"/>
      <c r="FK361" s="152"/>
      <c r="FL361" s="152"/>
      <c r="FM361" s="152"/>
      <c r="FN361" s="152"/>
      <c r="FO361" s="152"/>
      <c r="FP361" s="152"/>
      <c r="FQ361" s="152"/>
      <c r="FR361" s="152"/>
      <c r="FS361" s="152"/>
      <c r="FT361" s="152"/>
      <c r="FU361" s="152"/>
      <c r="FV361" s="152"/>
      <c r="FW361" s="152"/>
      <c r="FX361" s="152"/>
      <c r="FY361" s="152"/>
      <c r="FZ361" s="152"/>
      <c r="GA361" s="152"/>
      <c r="GB361" s="152"/>
      <c r="GC361" s="152"/>
      <c r="GD361" s="152"/>
      <c r="GE361" s="152"/>
      <c r="GF361" s="152"/>
      <c r="GG361" s="152"/>
      <c r="GH361" s="152"/>
      <c r="GI361" s="152"/>
      <c r="GJ361" s="152"/>
      <c r="GK361" s="152"/>
      <c r="GL361" s="152"/>
      <c r="GM361" s="152"/>
      <c r="GN361" s="152"/>
      <c r="GO361" s="152"/>
      <c r="GP361" s="152"/>
      <c r="GQ361" s="152"/>
      <c r="GR361" s="152"/>
      <c r="GS361" s="152"/>
      <c r="GT361" s="152"/>
      <c r="GU361" s="152"/>
      <c r="GV361" s="152"/>
      <c r="GW361" s="152"/>
      <c r="GX361" s="152"/>
      <c r="GY361" s="152"/>
      <c r="GZ361" s="152"/>
      <c r="HA361" s="152"/>
      <c r="HB361" s="152"/>
      <c r="HC361" s="152"/>
      <c r="HD361" s="152"/>
      <c r="HE361" s="152"/>
      <c r="HF361" s="152"/>
      <c r="HG361" s="152"/>
      <c r="HH361" s="152"/>
      <c r="HI361" s="152"/>
      <c r="HJ361" s="152"/>
      <c r="HK361" s="152"/>
      <c r="HL361" s="152"/>
      <c r="HM361" s="152"/>
      <c r="HN361" s="152"/>
      <c r="HO361" s="152"/>
      <c r="HP361" s="152"/>
      <c r="HQ361" s="152"/>
      <c r="HR361" s="152"/>
      <c r="HS361" s="152"/>
      <c r="HT361" s="152"/>
      <c r="HU361" s="152"/>
      <c r="HV361" s="152"/>
      <c r="HW361" s="152"/>
      <c r="HX361" s="152"/>
      <c r="HY361" s="152"/>
      <c r="HZ361" s="152"/>
      <c r="IA361" s="152"/>
      <c r="IB361" s="152"/>
      <c r="IC361" s="152"/>
      <c r="ID361" s="152"/>
      <c r="IE361" s="152"/>
      <c r="IF361" s="152"/>
      <c r="IG361" s="152"/>
      <c r="IH361" s="152"/>
      <c r="II361" s="152"/>
      <c r="IJ361" s="152"/>
      <c r="IK361" s="152"/>
      <c r="IL361" s="152"/>
      <c r="IM361" s="152"/>
      <c r="IN361" s="152"/>
      <c r="IO361" s="152"/>
      <c r="IP361" s="152"/>
      <c r="IQ361" s="152"/>
      <c r="IR361" s="152"/>
      <c r="IS361" s="152"/>
      <c r="IT361" s="152"/>
      <c r="IU361" s="152"/>
      <c r="IV361" s="152"/>
    </row>
    <row r="362" spans="1:256" s="98" customFormat="1" ht="409.5" hidden="1">
      <c r="A362" s="141">
        <v>606</v>
      </c>
      <c r="B362" s="45" t="s">
        <v>254</v>
      </c>
      <c r="C362" s="142">
        <v>401000024</v>
      </c>
      <c r="D362" s="154" t="s">
        <v>440</v>
      </c>
      <c r="E362" s="144" t="s">
        <v>256</v>
      </c>
      <c r="F362" s="145"/>
      <c r="G362" s="145"/>
      <c r="H362" s="146">
        <v>1</v>
      </c>
      <c r="I362" s="145"/>
      <c r="J362" s="146">
        <v>9</v>
      </c>
      <c r="K362" s="146">
        <v>1</v>
      </c>
      <c r="L362" s="146" t="s">
        <v>443</v>
      </c>
      <c r="M362" s="146"/>
      <c r="N362" s="146"/>
      <c r="O362" s="146"/>
      <c r="P362" s="52" t="s">
        <v>258</v>
      </c>
      <c r="Q362" s="52" t="s">
        <v>449</v>
      </c>
      <c r="R362" s="146"/>
      <c r="S362" s="146"/>
      <c r="T362" s="146"/>
      <c r="U362" s="146"/>
      <c r="V362" s="146" t="s">
        <v>310</v>
      </c>
      <c r="W362" s="146" t="s">
        <v>88</v>
      </c>
      <c r="X362" s="146" t="s">
        <v>450</v>
      </c>
      <c r="Y362" s="146"/>
      <c r="Z362" s="146"/>
      <c r="AA362" s="146"/>
      <c r="AB362" s="52" t="s">
        <v>404</v>
      </c>
      <c r="AC362" s="52" t="s">
        <v>260</v>
      </c>
      <c r="AD362" s="52"/>
      <c r="AE362" s="52"/>
      <c r="AF362" s="52"/>
      <c r="AG362" s="52"/>
      <c r="AH362" s="52"/>
      <c r="AI362" s="52"/>
      <c r="AJ362" s="52"/>
      <c r="AK362" s="52"/>
      <c r="AL362" s="52"/>
      <c r="AM362" s="52" t="s">
        <v>266</v>
      </c>
      <c r="AN362" s="52" t="s">
        <v>262</v>
      </c>
      <c r="AO362" s="147" t="s">
        <v>263</v>
      </c>
      <c r="AP362" s="147" t="s">
        <v>200</v>
      </c>
      <c r="AQ362" s="147" t="s">
        <v>313</v>
      </c>
      <c r="AR362" s="148" t="s">
        <v>314</v>
      </c>
      <c r="AS362" s="147" t="s">
        <v>273</v>
      </c>
      <c r="AT362" s="149">
        <v>38691.339999999997</v>
      </c>
      <c r="AU362" s="149">
        <v>38691.339999999997</v>
      </c>
      <c r="AV362" s="149">
        <v>7438.2</v>
      </c>
      <c r="AW362" s="149">
        <v>0</v>
      </c>
      <c r="AX362" s="149">
        <v>0</v>
      </c>
      <c r="AY362" s="149">
        <v>0</v>
      </c>
      <c r="AZ362" s="141" t="s">
        <v>315</v>
      </c>
      <c r="BA362" s="152"/>
      <c r="BB362" s="152"/>
      <c r="BC362" s="152"/>
      <c r="BD362" s="152"/>
      <c r="BE362" s="152"/>
      <c r="BF362" s="152"/>
      <c r="BG362" s="152"/>
      <c r="BH362" s="152"/>
      <c r="BI362" s="152"/>
      <c r="BJ362" s="152"/>
      <c r="BK362" s="152"/>
      <c r="BL362" s="152"/>
      <c r="BM362" s="152"/>
      <c r="BN362" s="152"/>
      <c r="BO362" s="152"/>
      <c r="BP362" s="152"/>
      <c r="BQ362" s="152"/>
      <c r="BR362" s="152"/>
      <c r="BS362" s="152"/>
      <c r="BT362" s="152"/>
      <c r="BU362" s="152"/>
      <c r="BV362" s="152"/>
      <c r="BW362" s="152"/>
      <c r="BX362" s="152"/>
      <c r="BY362" s="152"/>
      <c r="BZ362" s="152"/>
      <c r="CA362" s="152"/>
      <c r="CB362" s="152"/>
      <c r="CC362" s="152"/>
      <c r="CD362" s="152"/>
      <c r="CE362" s="152"/>
      <c r="CF362" s="152"/>
      <c r="CG362" s="152"/>
      <c r="CH362" s="152"/>
      <c r="CI362" s="152"/>
      <c r="CJ362" s="152"/>
      <c r="CK362" s="152"/>
      <c r="CL362" s="152"/>
      <c r="CM362" s="152"/>
      <c r="CN362" s="152"/>
      <c r="CO362" s="152"/>
      <c r="CP362" s="152"/>
      <c r="CQ362" s="152"/>
      <c r="CR362" s="152"/>
      <c r="CS362" s="152"/>
      <c r="CT362" s="152"/>
      <c r="CU362" s="152"/>
      <c r="CV362" s="152"/>
      <c r="CW362" s="152"/>
      <c r="CX362" s="152"/>
      <c r="CY362" s="152"/>
      <c r="CZ362" s="152"/>
      <c r="DA362" s="152"/>
      <c r="DB362" s="152"/>
      <c r="DC362" s="152"/>
      <c r="DD362" s="152"/>
      <c r="DE362" s="152"/>
      <c r="DF362" s="152"/>
      <c r="DG362" s="152"/>
      <c r="DH362" s="152"/>
      <c r="DI362" s="152"/>
      <c r="DJ362" s="152"/>
      <c r="DK362" s="152"/>
      <c r="DL362" s="152"/>
      <c r="DM362" s="152"/>
      <c r="DN362" s="152"/>
      <c r="DO362" s="152"/>
      <c r="DP362" s="152"/>
      <c r="DQ362" s="152"/>
      <c r="DR362" s="152"/>
      <c r="DS362" s="152"/>
      <c r="DT362" s="152"/>
      <c r="DU362" s="152"/>
      <c r="DV362" s="152"/>
      <c r="DW362" s="152"/>
      <c r="DX362" s="152"/>
      <c r="DY362" s="152"/>
      <c r="DZ362" s="152"/>
      <c r="EA362" s="152"/>
      <c r="EB362" s="152"/>
      <c r="EC362" s="152"/>
      <c r="ED362" s="152"/>
      <c r="EE362" s="152"/>
      <c r="EF362" s="152"/>
      <c r="EG362" s="152"/>
      <c r="EH362" s="152"/>
      <c r="EI362" s="152"/>
      <c r="EJ362" s="152"/>
      <c r="EK362" s="152"/>
      <c r="EL362" s="152"/>
      <c r="EM362" s="152"/>
      <c r="EN362" s="152"/>
      <c r="EO362" s="152"/>
      <c r="EP362" s="152"/>
      <c r="EQ362" s="152"/>
      <c r="ER362" s="152"/>
      <c r="ES362" s="152"/>
      <c r="ET362" s="152"/>
      <c r="EU362" s="152"/>
      <c r="EV362" s="152"/>
      <c r="EW362" s="152"/>
      <c r="EX362" s="152"/>
      <c r="EY362" s="152"/>
      <c r="EZ362" s="152"/>
      <c r="FA362" s="152"/>
      <c r="FB362" s="152"/>
      <c r="FC362" s="152"/>
      <c r="FD362" s="152"/>
      <c r="FE362" s="152"/>
      <c r="FF362" s="152"/>
      <c r="FG362" s="152"/>
      <c r="FH362" s="152"/>
      <c r="FI362" s="152"/>
      <c r="FJ362" s="152"/>
      <c r="FK362" s="152"/>
      <c r="FL362" s="152"/>
      <c r="FM362" s="152"/>
      <c r="FN362" s="152"/>
      <c r="FO362" s="152"/>
      <c r="FP362" s="152"/>
      <c r="FQ362" s="152"/>
      <c r="FR362" s="152"/>
      <c r="FS362" s="152"/>
      <c r="FT362" s="152"/>
      <c r="FU362" s="152"/>
      <c r="FV362" s="152"/>
      <c r="FW362" s="152"/>
      <c r="FX362" s="152"/>
      <c r="FY362" s="152"/>
      <c r="FZ362" s="152"/>
      <c r="GA362" s="152"/>
      <c r="GB362" s="152"/>
      <c r="GC362" s="152"/>
      <c r="GD362" s="152"/>
      <c r="GE362" s="152"/>
      <c r="GF362" s="152"/>
      <c r="GG362" s="152"/>
      <c r="GH362" s="152"/>
      <c r="GI362" s="152"/>
      <c r="GJ362" s="152"/>
      <c r="GK362" s="152"/>
      <c r="GL362" s="152"/>
      <c r="GM362" s="152"/>
      <c r="GN362" s="152"/>
      <c r="GO362" s="152"/>
      <c r="GP362" s="152"/>
      <c r="GQ362" s="152"/>
      <c r="GR362" s="152"/>
      <c r="GS362" s="152"/>
      <c r="GT362" s="152"/>
      <c r="GU362" s="152"/>
      <c r="GV362" s="152"/>
      <c r="GW362" s="152"/>
      <c r="GX362" s="152"/>
      <c r="GY362" s="152"/>
      <c r="GZ362" s="152"/>
      <c r="HA362" s="152"/>
      <c r="HB362" s="152"/>
      <c r="HC362" s="152"/>
      <c r="HD362" s="152"/>
      <c r="HE362" s="152"/>
      <c r="HF362" s="152"/>
      <c r="HG362" s="152"/>
      <c r="HH362" s="152"/>
      <c r="HI362" s="152"/>
      <c r="HJ362" s="152"/>
      <c r="HK362" s="152"/>
      <c r="HL362" s="152"/>
      <c r="HM362" s="152"/>
      <c r="HN362" s="152"/>
      <c r="HO362" s="152"/>
      <c r="HP362" s="152"/>
      <c r="HQ362" s="152"/>
      <c r="HR362" s="152"/>
      <c r="HS362" s="152"/>
      <c r="HT362" s="152"/>
      <c r="HU362" s="152"/>
      <c r="HV362" s="152"/>
      <c r="HW362" s="152"/>
      <c r="HX362" s="152"/>
      <c r="HY362" s="152"/>
      <c r="HZ362" s="152"/>
      <c r="IA362" s="152"/>
      <c r="IB362" s="152"/>
      <c r="IC362" s="152"/>
      <c r="ID362" s="152"/>
      <c r="IE362" s="152"/>
      <c r="IF362" s="152"/>
      <c r="IG362" s="152"/>
      <c r="IH362" s="152"/>
      <c r="II362" s="152"/>
      <c r="IJ362" s="152"/>
      <c r="IK362" s="152"/>
      <c r="IL362" s="152"/>
      <c r="IM362" s="152"/>
      <c r="IN362" s="152"/>
      <c r="IO362" s="152"/>
      <c r="IP362" s="152"/>
      <c r="IQ362" s="152"/>
      <c r="IR362" s="152"/>
      <c r="IS362" s="152"/>
      <c r="IT362" s="152"/>
      <c r="IU362" s="152"/>
      <c r="IV362" s="152"/>
    </row>
    <row r="363" spans="1:256" s="98" customFormat="1" ht="409.5" hidden="1">
      <c r="A363" s="141">
        <v>606</v>
      </c>
      <c r="B363" s="45" t="s">
        <v>254</v>
      </c>
      <c r="C363" s="142">
        <v>401000024</v>
      </c>
      <c r="D363" s="154" t="s">
        <v>440</v>
      </c>
      <c r="E363" s="144" t="s">
        <v>256</v>
      </c>
      <c r="F363" s="145"/>
      <c r="G363" s="145"/>
      <c r="H363" s="146">
        <v>1</v>
      </c>
      <c r="I363" s="145"/>
      <c r="J363" s="146">
        <v>9</v>
      </c>
      <c r="K363" s="146">
        <v>1</v>
      </c>
      <c r="L363" s="146" t="s">
        <v>443</v>
      </c>
      <c r="M363" s="146"/>
      <c r="N363" s="146"/>
      <c r="O363" s="146"/>
      <c r="P363" s="52" t="s">
        <v>258</v>
      </c>
      <c r="Q363" s="52" t="s">
        <v>449</v>
      </c>
      <c r="R363" s="146"/>
      <c r="S363" s="146"/>
      <c r="T363" s="146"/>
      <c r="U363" s="146"/>
      <c r="V363" s="146" t="s">
        <v>310</v>
      </c>
      <c r="W363" s="146" t="s">
        <v>88</v>
      </c>
      <c r="X363" s="146" t="s">
        <v>451</v>
      </c>
      <c r="Y363" s="146"/>
      <c r="Z363" s="146"/>
      <c r="AA363" s="146"/>
      <c r="AB363" s="52" t="s">
        <v>404</v>
      </c>
      <c r="AC363" s="52" t="s">
        <v>260</v>
      </c>
      <c r="AD363" s="52"/>
      <c r="AE363" s="52"/>
      <c r="AF363" s="52"/>
      <c r="AG363" s="52"/>
      <c r="AH363" s="52"/>
      <c r="AI363" s="52"/>
      <c r="AJ363" s="52"/>
      <c r="AK363" s="52"/>
      <c r="AL363" s="52"/>
      <c r="AM363" s="52" t="s">
        <v>266</v>
      </c>
      <c r="AN363" s="52" t="s">
        <v>262</v>
      </c>
      <c r="AO363" s="147" t="s">
        <v>263</v>
      </c>
      <c r="AP363" s="147" t="s">
        <v>200</v>
      </c>
      <c r="AQ363" s="147" t="s">
        <v>313</v>
      </c>
      <c r="AR363" s="148" t="s">
        <v>314</v>
      </c>
      <c r="AS363" s="147" t="s">
        <v>273</v>
      </c>
      <c r="AT363" s="149">
        <v>188904.76</v>
      </c>
      <c r="AU363" s="149">
        <v>188904.76</v>
      </c>
      <c r="AV363" s="149">
        <v>141325.79999999999</v>
      </c>
      <c r="AW363" s="149">
        <v>0</v>
      </c>
      <c r="AX363" s="149">
        <v>0</v>
      </c>
      <c r="AY363" s="149">
        <v>0</v>
      </c>
      <c r="AZ363" s="141" t="s">
        <v>152</v>
      </c>
      <c r="BA363" s="152"/>
      <c r="BB363" s="152"/>
      <c r="BC363" s="152"/>
      <c r="BD363" s="152"/>
      <c r="BE363" s="152"/>
      <c r="BF363" s="152"/>
      <c r="BG363" s="152"/>
      <c r="BH363" s="152"/>
      <c r="BI363" s="152"/>
      <c r="BJ363" s="152"/>
      <c r="BK363" s="152"/>
      <c r="BL363" s="152"/>
      <c r="BM363" s="152"/>
      <c r="BN363" s="152"/>
      <c r="BO363" s="152"/>
      <c r="BP363" s="152"/>
      <c r="BQ363" s="152"/>
      <c r="BR363" s="152"/>
      <c r="BS363" s="152"/>
      <c r="BT363" s="152"/>
      <c r="BU363" s="152"/>
      <c r="BV363" s="152"/>
      <c r="BW363" s="152"/>
      <c r="BX363" s="152"/>
      <c r="BY363" s="152"/>
      <c r="BZ363" s="152"/>
      <c r="CA363" s="152"/>
      <c r="CB363" s="152"/>
      <c r="CC363" s="152"/>
      <c r="CD363" s="152"/>
      <c r="CE363" s="152"/>
      <c r="CF363" s="152"/>
      <c r="CG363" s="152"/>
      <c r="CH363" s="152"/>
      <c r="CI363" s="152"/>
      <c r="CJ363" s="152"/>
      <c r="CK363" s="152"/>
      <c r="CL363" s="152"/>
      <c r="CM363" s="152"/>
      <c r="CN363" s="152"/>
      <c r="CO363" s="152"/>
      <c r="CP363" s="152"/>
      <c r="CQ363" s="152"/>
      <c r="CR363" s="152"/>
      <c r="CS363" s="152"/>
      <c r="CT363" s="152"/>
      <c r="CU363" s="152"/>
      <c r="CV363" s="152"/>
      <c r="CW363" s="152"/>
      <c r="CX363" s="152"/>
      <c r="CY363" s="152"/>
      <c r="CZ363" s="152"/>
      <c r="DA363" s="152"/>
      <c r="DB363" s="152"/>
      <c r="DC363" s="152"/>
      <c r="DD363" s="152"/>
      <c r="DE363" s="152"/>
      <c r="DF363" s="152"/>
      <c r="DG363" s="152"/>
      <c r="DH363" s="152"/>
      <c r="DI363" s="152"/>
      <c r="DJ363" s="152"/>
      <c r="DK363" s="152"/>
      <c r="DL363" s="152"/>
      <c r="DM363" s="152"/>
      <c r="DN363" s="152"/>
      <c r="DO363" s="152"/>
      <c r="DP363" s="152"/>
      <c r="DQ363" s="152"/>
      <c r="DR363" s="152"/>
      <c r="DS363" s="152"/>
      <c r="DT363" s="152"/>
      <c r="DU363" s="152"/>
      <c r="DV363" s="152"/>
      <c r="DW363" s="152"/>
      <c r="DX363" s="152"/>
      <c r="DY363" s="152"/>
      <c r="DZ363" s="152"/>
      <c r="EA363" s="152"/>
      <c r="EB363" s="152"/>
      <c r="EC363" s="152"/>
      <c r="ED363" s="152"/>
      <c r="EE363" s="152"/>
      <c r="EF363" s="152"/>
      <c r="EG363" s="152"/>
      <c r="EH363" s="152"/>
      <c r="EI363" s="152"/>
      <c r="EJ363" s="152"/>
      <c r="EK363" s="152"/>
      <c r="EL363" s="152"/>
      <c r="EM363" s="152"/>
      <c r="EN363" s="152"/>
      <c r="EO363" s="152"/>
      <c r="EP363" s="152"/>
      <c r="EQ363" s="152"/>
      <c r="ER363" s="152"/>
      <c r="ES363" s="152"/>
      <c r="ET363" s="152"/>
      <c r="EU363" s="152"/>
      <c r="EV363" s="152"/>
      <c r="EW363" s="152"/>
      <c r="EX363" s="152"/>
      <c r="EY363" s="152"/>
      <c r="EZ363" s="152"/>
      <c r="FA363" s="152"/>
      <c r="FB363" s="152"/>
      <c r="FC363" s="152"/>
      <c r="FD363" s="152"/>
      <c r="FE363" s="152"/>
      <c r="FF363" s="152"/>
      <c r="FG363" s="152"/>
      <c r="FH363" s="152"/>
      <c r="FI363" s="152"/>
      <c r="FJ363" s="152"/>
      <c r="FK363" s="152"/>
      <c r="FL363" s="152"/>
      <c r="FM363" s="152"/>
      <c r="FN363" s="152"/>
      <c r="FO363" s="152"/>
      <c r="FP363" s="152"/>
      <c r="FQ363" s="152"/>
      <c r="FR363" s="152"/>
      <c r="FS363" s="152"/>
      <c r="FT363" s="152"/>
      <c r="FU363" s="152"/>
      <c r="FV363" s="152"/>
      <c r="FW363" s="152"/>
      <c r="FX363" s="152"/>
      <c r="FY363" s="152"/>
      <c r="FZ363" s="152"/>
      <c r="GA363" s="152"/>
      <c r="GB363" s="152"/>
      <c r="GC363" s="152"/>
      <c r="GD363" s="152"/>
      <c r="GE363" s="152"/>
      <c r="GF363" s="152"/>
      <c r="GG363" s="152"/>
      <c r="GH363" s="152"/>
      <c r="GI363" s="152"/>
      <c r="GJ363" s="152"/>
      <c r="GK363" s="152"/>
      <c r="GL363" s="152"/>
      <c r="GM363" s="152"/>
      <c r="GN363" s="152"/>
      <c r="GO363" s="152"/>
      <c r="GP363" s="152"/>
      <c r="GQ363" s="152"/>
      <c r="GR363" s="152"/>
      <c r="GS363" s="152"/>
      <c r="GT363" s="152"/>
      <c r="GU363" s="152"/>
      <c r="GV363" s="152"/>
      <c r="GW363" s="152"/>
      <c r="GX363" s="152"/>
      <c r="GY363" s="152"/>
      <c r="GZ363" s="152"/>
      <c r="HA363" s="152"/>
      <c r="HB363" s="152"/>
      <c r="HC363" s="152"/>
      <c r="HD363" s="152"/>
      <c r="HE363" s="152"/>
      <c r="HF363" s="152"/>
      <c r="HG363" s="152"/>
      <c r="HH363" s="152"/>
      <c r="HI363" s="152"/>
      <c r="HJ363" s="152"/>
      <c r="HK363" s="152"/>
      <c r="HL363" s="152"/>
      <c r="HM363" s="152"/>
      <c r="HN363" s="152"/>
      <c r="HO363" s="152"/>
      <c r="HP363" s="152"/>
      <c r="HQ363" s="152"/>
      <c r="HR363" s="152"/>
      <c r="HS363" s="152"/>
      <c r="HT363" s="152"/>
      <c r="HU363" s="152"/>
      <c r="HV363" s="152"/>
      <c r="HW363" s="152"/>
      <c r="HX363" s="152"/>
      <c r="HY363" s="152"/>
      <c r="HZ363" s="152"/>
      <c r="IA363" s="152"/>
      <c r="IB363" s="152"/>
      <c r="IC363" s="152"/>
      <c r="ID363" s="152"/>
      <c r="IE363" s="152"/>
      <c r="IF363" s="152"/>
      <c r="IG363" s="152"/>
      <c r="IH363" s="152"/>
      <c r="II363" s="152"/>
      <c r="IJ363" s="152"/>
      <c r="IK363" s="152"/>
      <c r="IL363" s="152"/>
      <c r="IM363" s="152"/>
      <c r="IN363" s="152"/>
      <c r="IO363" s="152"/>
      <c r="IP363" s="152"/>
      <c r="IQ363" s="152"/>
      <c r="IR363" s="152"/>
      <c r="IS363" s="152"/>
      <c r="IT363" s="152"/>
      <c r="IU363" s="152"/>
      <c r="IV363" s="152"/>
    </row>
    <row r="364" spans="1:256" s="98" customFormat="1" ht="153" hidden="1">
      <c r="A364" s="141">
        <v>606</v>
      </c>
      <c r="B364" s="45" t="s">
        <v>254</v>
      </c>
      <c r="C364" s="142">
        <v>401000025</v>
      </c>
      <c r="D364" s="154" t="s">
        <v>452</v>
      </c>
      <c r="E364" s="144" t="s">
        <v>256</v>
      </c>
      <c r="F364" s="145"/>
      <c r="G364" s="145"/>
      <c r="H364" s="146">
        <v>1</v>
      </c>
      <c r="I364" s="145"/>
      <c r="J364" s="146">
        <v>9</v>
      </c>
      <c r="K364" s="146">
        <v>1</v>
      </c>
      <c r="L364" s="146" t="s">
        <v>453</v>
      </c>
      <c r="M364" s="146"/>
      <c r="N364" s="146"/>
      <c r="O364" s="146"/>
      <c r="P364" s="52" t="s">
        <v>258</v>
      </c>
      <c r="Q364" s="52" t="s">
        <v>259</v>
      </c>
      <c r="R364" s="146"/>
      <c r="S364" s="146"/>
      <c r="T364" s="146"/>
      <c r="U364" s="146"/>
      <c r="V364" s="146">
        <v>11</v>
      </c>
      <c r="W364" s="146">
        <v>1</v>
      </c>
      <c r="X364" s="146"/>
      <c r="Y364" s="146"/>
      <c r="Z364" s="146"/>
      <c r="AA364" s="146"/>
      <c r="AB364" s="52" t="s">
        <v>258</v>
      </c>
      <c r="AC364" s="52" t="s">
        <v>260</v>
      </c>
      <c r="AD364" s="52"/>
      <c r="AE364" s="52"/>
      <c r="AF364" s="52"/>
      <c r="AG364" s="52"/>
      <c r="AH364" s="52"/>
      <c r="AI364" s="52"/>
      <c r="AJ364" s="52"/>
      <c r="AK364" s="52"/>
      <c r="AL364" s="52"/>
      <c r="AM364" s="52" t="s">
        <v>261</v>
      </c>
      <c r="AN364" s="52" t="s">
        <v>262</v>
      </c>
      <c r="AO364" s="147" t="s">
        <v>263</v>
      </c>
      <c r="AP364" s="147" t="s">
        <v>263</v>
      </c>
      <c r="AQ364" s="147" t="s">
        <v>454</v>
      </c>
      <c r="AR364" s="148" t="s">
        <v>265</v>
      </c>
      <c r="AS364" s="147" t="s">
        <v>337</v>
      </c>
      <c r="AT364" s="149">
        <v>9744780.8800000008</v>
      </c>
      <c r="AU364" s="149">
        <v>9744780.8800000008</v>
      </c>
      <c r="AV364" s="149">
        <v>9711187.0399999991</v>
      </c>
      <c r="AW364" s="149">
        <v>11694610</v>
      </c>
      <c r="AX364" s="149">
        <v>11694600</v>
      </c>
      <c r="AY364" s="149">
        <v>11711060</v>
      </c>
      <c r="AZ364" s="141" t="s">
        <v>134</v>
      </c>
      <c r="BA364" s="152"/>
      <c r="BB364" s="152"/>
      <c r="BC364" s="152"/>
      <c r="BD364" s="152"/>
      <c r="BE364" s="152"/>
      <c r="BF364" s="152"/>
      <c r="BG364" s="152"/>
      <c r="BH364" s="152"/>
      <c r="BI364" s="152"/>
      <c r="BJ364" s="152"/>
      <c r="BK364" s="152"/>
      <c r="BL364" s="152"/>
      <c r="BM364" s="152"/>
      <c r="BN364" s="152"/>
      <c r="BO364" s="152"/>
      <c r="BP364" s="152"/>
      <c r="BQ364" s="152"/>
      <c r="BR364" s="152"/>
      <c r="BS364" s="152"/>
      <c r="BT364" s="152"/>
      <c r="BU364" s="152"/>
      <c r="BV364" s="152"/>
      <c r="BW364" s="152"/>
      <c r="BX364" s="152"/>
      <c r="BY364" s="152"/>
      <c r="BZ364" s="152"/>
      <c r="CA364" s="152"/>
      <c r="CB364" s="152"/>
      <c r="CC364" s="152"/>
      <c r="CD364" s="152"/>
      <c r="CE364" s="152"/>
      <c r="CF364" s="152"/>
      <c r="CG364" s="152"/>
      <c r="CH364" s="152"/>
      <c r="CI364" s="152"/>
      <c r="CJ364" s="152"/>
      <c r="CK364" s="152"/>
      <c r="CL364" s="152"/>
      <c r="CM364" s="152"/>
      <c r="CN364" s="152"/>
      <c r="CO364" s="152"/>
      <c r="CP364" s="152"/>
      <c r="CQ364" s="152"/>
      <c r="CR364" s="152"/>
      <c r="CS364" s="152"/>
      <c r="CT364" s="152"/>
      <c r="CU364" s="152"/>
      <c r="CV364" s="152"/>
      <c r="CW364" s="152"/>
      <c r="CX364" s="152"/>
      <c r="CY364" s="152"/>
      <c r="CZ364" s="152"/>
      <c r="DA364" s="152"/>
      <c r="DB364" s="152"/>
      <c r="DC364" s="152"/>
      <c r="DD364" s="152"/>
      <c r="DE364" s="152"/>
      <c r="DF364" s="152"/>
      <c r="DG364" s="152"/>
      <c r="DH364" s="152"/>
      <c r="DI364" s="152"/>
      <c r="DJ364" s="152"/>
      <c r="DK364" s="152"/>
      <c r="DL364" s="152"/>
      <c r="DM364" s="152"/>
      <c r="DN364" s="152"/>
      <c r="DO364" s="152"/>
      <c r="DP364" s="152"/>
      <c r="DQ364" s="152"/>
      <c r="DR364" s="152"/>
      <c r="DS364" s="152"/>
      <c r="DT364" s="152"/>
      <c r="DU364" s="152"/>
      <c r="DV364" s="152"/>
      <c r="DW364" s="152"/>
      <c r="DX364" s="152"/>
      <c r="DY364" s="152"/>
      <c r="DZ364" s="152"/>
      <c r="EA364" s="152"/>
      <c r="EB364" s="152"/>
      <c r="EC364" s="152"/>
      <c r="ED364" s="152"/>
      <c r="EE364" s="152"/>
      <c r="EF364" s="152"/>
      <c r="EG364" s="152"/>
      <c r="EH364" s="152"/>
      <c r="EI364" s="152"/>
      <c r="EJ364" s="152"/>
      <c r="EK364" s="152"/>
      <c r="EL364" s="152"/>
      <c r="EM364" s="152"/>
      <c r="EN364" s="152"/>
      <c r="EO364" s="152"/>
      <c r="EP364" s="152"/>
      <c r="EQ364" s="152"/>
      <c r="ER364" s="152"/>
      <c r="ES364" s="152"/>
      <c r="ET364" s="152"/>
      <c r="EU364" s="152"/>
      <c r="EV364" s="152"/>
      <c r="EW364" s="152"/>
      <c r="EX364" s="152"/>
      <c r="EY364" s="152"/>
      <c r="EZ364" s="152"/>
      <c r="FA364" s="152"/>
      <c r="FB364" s="152"/>
      <c r="FC364" s="152"/>
      <c r="FD364" s="152"/>
      <c r="FE364" s="152"/>
      <c r="FF364" s="152"/>
      <c r="FG364" s="152"/>
      <c r="FH364" s="152"/>
      <c r="FI364" s="152"/>
      <c r="FJ364" s="152"/>
      <c r="FK364" s="152"/>
      <c r="FL364" s="152"/>
      <c r="FM364" s="152"/>
      <c r="FN364" s="152"/>
      <c r="FO364" s="152"/>
      <c r="FP364" s="152"/>
      <c r="FQ364" s="152"/>
      <c r="FR364" s="152"/>
      <c r="FS364" s="152"/>
      <c r="FT364" s="152"/>
      <c r="FU364" s="152"/>
      <c r="FV364" s="152"/>
      <c r="FW364" s="152"/>
      <c r="FX364" s="152"/>
      <c r="FY364" s="152"/>
      <c r="FZ364" s="152"/>
      <c r="GA364" s="152"/>
      <c r="GB364" s="152"/>
      <c r="GC364" s="152"/>
      <c r="GD364" s="152"/>
      <c r="GE364" s="152"/>
      <c r="GF364" s="152"/>
      <c r="GG364" s="152"/>
      <c r="GH364" s="152"/>
      <c r="GI364" s="152"/>
      <c r="GJ364" s="152"/>
      <c r="GK364" s="152"/>
      <c r="GL364" s="152"/>
      <c r="GM364" s="152"/>
      <c r="GN364" s="152"/>
      <c r="GO364" s="152"/>
      <c r="GP364" s="152"/>
      <c r="GQ364" s="152"/>
      <c r="GR364" s="152"/>
      <c r="GS364" s="152"/>
      <c r="GT364" s="152"/>
      <c r="GU364" s="152"/>
      <c r="GV364" s="152"/>
      <c r="GW364" s="152"/>
      <c r="GX364" s="152"/>
      <c r="GY364" s="152"/>
      <c r="GZ364" s="152"/>
      <c r="HA364" s="152"/>
      <c r="HB364" s="152"/>
      <c r="HC364" s="152"/>
      <c r="HD364" s="152"/>
      <c r="HE364" s="152"/>
      <c r="HF364" s="152"/>
      <c r="HG364" s="152"/>
      <c r="HH364" s="152"/>
      <c r="HI364" s="152"/>
      <c r="HJ364" s="152"/>
      <c r="HK364" s="152"/>
      <c r="HL364" s="152"/>
      <c r="HM364" s="152"/>
      <c r="HN364" s="152"/>
      <c r="HO364" s="152"/>
      <c r="HP364" s="152"/>
      <c r="HQ364" s="152"/>
      <c r="HR364" s="152"/>
      <c r="HS364" s="152"/>
      <c r="HT364" s="152"/>
      <c r="HU364" s="152"/>
      <c r="HV364" s="152"/>
      <c r="HW364" s="152"/>
      <c r="HX364" s="152"/>
      <c r="HY364" s="152"/>
      <c r="HZ364" s="152"/>
      <c r="IA364" s="152"/>
      <c r="IB364" s="152"/>
      <c r="IC364" s="152"/>
      <c r="ID364" s="152"/>
      <c r="IE364" s="152"/>
      <c r="IF364" s="152"/>
      <c r="IG364" s="152"/>
      <c r="IH364" s="152"/>
      <c r="II364" s="152"/>
      <c r="IJ364" s="152"/>
      <c r="IK364" s="152"/>
      <c r="IL364" s="152"/>
      <c r="IM364" s="152"/>
      <c r="IN364" s="152"/>
      <c r="IO364" s="152"/>
      <c r="IP364" s="152"/>
      <c r="IQ364" s="152"/>
      <c r="IR364" s="152"/>
      <c r="IS364" s="152"/>
      <c r="IT364" s="152"/>
      <c r="IU364" s="152"/>
      <c r="IV364" s="152"/>
    </row>
    <row r="365" spans="1:256" s="98" customFormat="1" ht="153" hidden="1">
      <c r="A365" s="141">
        <v>606</v>
      </c>
      <c r="B365" s="45" t="s">
        <v>254</v>
      </c>
      <c r="C365" s="142">
        <v>401000025</v>
      </c>
      <c r="D365" s="154" t="s">
        <v>452</v>
      </c>
      <c r="E365" s="144" t="s">
        <v>256</v>
      </c>
      <c r="F365" s="145"/>
      <c r="G365" s="145"/>
      <c r="H365" s="146">
        <v>1</v>
      </c>
      <c r="I365" s="145"/>
      <c r="J365" s="146">
        <v>9</v>
      </c>
      <c r="K365" s="146">
        <v>1</v>
      </c>
      <c r="L365" s="146" t="s">
        <v>453</v>
      </c>
      <c r="M365" s="146"/>
      <c r="N365" s="146"/>
      <c r="O365" s="146"/>
      <c r="P365" s="52" t="s">
        <v>258</v>
      </c>
      <c r="Q365" s="52" t="s">
        <v>259</v>
      </c>
      <c r="R365" s="146"/>
      <c r="S365" s="146"/>
      <c r="T365" s="146"/>
      <c r="U365" s="146"/>
      <c r="V365" s="146">
        <v>11</v>
      </c>
      <c r="W365" s="146">
        <v>1</v>
      </c>
      <c r="X365" s="146"/>
      <c r="Y365" s="146"/>
      <c r="Z365" s="146"/>
      <c r="AA365" s="146"/>
      <c r="AB365" s="52" t="s">
        <v>258</v>
      </c>
      <c r="AC365" s="52" t="s">
        <v>260</v>
      </c>
      <c r="AD365" s="52"/>
      <c r="AE365" s="52"/>
      <c r="AF365" s="52"/>
      <c r="AG365" s="52"/>
      <c r="AH365" s="52"/>
      <c r="AI365" s="52"/>
      <c r="AJ365" s="52"/>
      <c r="AK365" s="52"/>
      <c r="AL365" s="52"/>
      <c r="AM365" s="52" t="s">
        <v>261</v>
      </c>
      <c r="AN365" s="52" t="s">
        <v>262</v>
      </c>
      <c r="AO365" s="147" t="s">
        <v>263</v>
      </c>
      <c r="AP365" s="147" t="s">
        <v>263</v>
      </c>
      <c r="AQ365" s="147" t="s">
        <v>454</v>
      </c>
      <c r="AR365" s="148" t="s">
        <v>265</v>
      </c>
      <c r="AS365" s="147" t="s">
        <v>337</v>
      </c>
      <c r="AT365" s="149">
        <v>8395.66</v>
      </c>
      <c r="AU365" s="149">
        <v>8395.66</v>
      </c>
      <c r="AV365" s="149">
        <v>0</v>
      </c>
      <c r="AW365" s="149">
        <v>0</v>
      </c>
      <c r="AX365" s="149">
        <v>0</v>
      </c>
      <c r="AY365" s="149">
        <v>0</v>
      </c>
      <c r="AZ365" s="141" t="s">
        <v>152</v>
      </c>
      <c r="BA365" s="152"/>
      <c r="BB365" s="152"/>
      <c r="BC365" s="152"/>
      <c r="BD365" s="152"/>
      <c r="BE365" s="152"/>
      <c r="BF365" s="152"/>
      <c r="BG365" s="152"/>
      <c r="BH365" s="152"/>
      <c r="BI365" s="152"/>
      <c r="BJ365" s="152"/>
      <c r="BK365" s="152"/>
      <c r="BL365" s="152"/>
      <c r="BM365" s="152"/>
      <c r="BN365" s="152"/>
      <c r="BO365" s="152"/>
      <c r="BP365" s="152"/>
      <c r="BQ365" s="152"/>
      <c r="BR365" s="152"/>
      <c r="BS365" s="152"/>
      <c r="BT365" s="152"/>
      <c r="BU365" s="152"/>
      <c r="BV365" s="152"/>
      <c r="BW365" s="152"/>
      <c r="BX365" s="152"/>
      <c r="BY365" s="152"/>
      <c r="BZ365" s="152"/>
      <c r="CA365" s="152"/>
      <c r="CB365" s="152"/>
      <c r="CC365" s="152"/>
      <c r="CD365" s="152"/>
      <c r="CE365" s="152"/>
      <c r="CF365" s="152"/>
      <c r="CG365" s="152"/>
      <c r="CH365" s="152"/>
      <c r="CI365" s="152"/>
      <c r="CJ365" s="152"/>
      <c r="CK365" s="152"/>
      <c r="CL365" s="152"/>
      <c r="CM365" s="152"/>
      <c r="CN365" s="152"/>
      <c r="CO365" s="152"/>
      <c r="CP365" s="152"/>
      <c r="CQ365" s="152"/>
      <c r="CR365" s="152"/>
      <c r="CS365" s="152"/>
      <c r="CT365" s="152"/>
      <c r="CU365" s="152"/>
      <c r="CV365" s="152"/>
      <c r="CW365" s="152"/>
      <c r="CX365" s="152"/>
      <c r="CY365" s="152"/>
      <c r="CZ365" s="152"/>
      <c r="DA365" s="152"/>
      <c r="DB365" s="152"/>
      <c r="DC365" s="152"/>
      <c r="DD365" s="152"/>
      <c r="DE365" s="152"/>
      <c r="DF365" s="152"/>
      <c r="DG365" s="152"/>
      <c r="DH365" s="152"/>
      <c r="DI365" s="152"/>
      <c r="DJ365" s="152"/>
      <c r="DK365" s="152"/>
      <c r="DL365" s="152"/>
      <c r="DM365" s="152"/>
      <c r="DN365" s="152"/>
      <c r="DO365" s="152"/>
      <c r="DP365" s="152"/>
      <c r="DQ365" s="152"/>
      <c r="DR365" s="152"/>
      <c r="DS365" s="152"/>
      <c r="DT365" s="152"/>
      <c r="DU365" s="152"/>
      <c r="DV365" s="152"/>
      <c r="DW365" s="152"/>
      <c r="DX365" s="152"/>
      <c r="DY365" s="152"/>
      <c r="DZ365" s="152"/>
      <c r="EA365" s="152"/>
      <c r="EB365" s="152"/>
      <c r="EC365" s="152"/>
      <c r="ED365" s="152"/>
      <c r="EE365" s="152"/>
      <c r="EF365" s="152"/>
      <c r="EG365" s="152"/>
      <c r="EH365" s="152"/>
      <c r="EI365" s="152"/>
      <c r="EJ365" s="152"/>
      <c r="EK365" s="152"/>
      <c r="EL365" s="152"/>
      <c r="EM365" s="152"/>
      <c r="EN365" s="152"/>
      <c r="EO365" s="152"/>
      <c r="EP365" s="152"/>
      <c r="EQ365" s="152"/>
      <c r="ER365" s="152"/>
      <c r="ES365" s="152"/>
      <c r="ET365" s="152"/>
      <c r="EU365" s="152"/>
      <c r="EV365" s="152"/>
      <c r="EW365" s="152"/>
      <c r="EX365" s="152"/>
      <c r="EY365" s="152"/>
      <c r="EZ365" s="152"/>
      <c r="FA365" s="152"/>
      <c r="FB365" s="152"/>
      <c r="FC365" s="152"/>
      <c r="FD365" s="152"/>
      <c r="FE365" s="152"/>
      <c r="FF365" s="152"/>
      <c r="FG365" s="152"/>
      <c r="FH365" s="152"/>
      <c r="FI365" s="152"/>
      <c r="FJ365" s="152"/>
      <c r="FK365" s="152"/>
      <c r="FL365" s="152"/>
      <c r="FM365" s="152"/>
      <c r="FN365" s="152"/>
      <c r="FO365" s="152"/>
      <c r="FP365" s="152"/>
      <c r="FQ365" s="152"/>
      <c r="FR365" s="152"/>
      <c r="FS365" s="152"/>
      <c r="FT365" s="152"/>
      <c r="FU365" s="152"/>
      <c r="FV365" s="152"/>
      <c r="FW365" s="152"/>
      <c r="FX365" s="152"/>
      <c r="FY365" s="152"/>
      <c r="FZ365" s="152"/>
      <c r="GA365" s="152"/>
      <c r="GB365" s="152"/>
      <c r="GC365" s="152"/>
      <c r="GD365" s="152"/>
      <c r="GE365" s="152"/>
      <c r="GF365" s="152"/>
      <c r="GG365" s="152"/>
      <c r="GH365" s="152"/>
      <c r="GI365" s="152"/>
      <c r="GJ365" s="152"/>
      <c r="GK365" s="152"/>
      <c r="GL365" s="152"/>
      <c r="GM365" s="152"/>
      <c r="GN365" s="152"/>
      <c r="GO365" s="152"/>
      <c r="GP365" s="152"/>
      <c r="GQ365" s="152"/>
      <c r="GR365" s="152"/>
      <c r="GS365" s="152"/>
      <c r="GT365" s="152"/>
      <c r="GU365" s="152"/>
      <c r="GV365" s="152"/>
      <c r="GW365" s="152"/>
      <c r="GX365" s="152"/>
      <c r="GY365" s="152"/>
      <c r="GZ365" s="152"/>
      <c r="HA365" s="152"/>
      <c r="HB365" s="152"/>
      <c r="HC365" s="152"/>
      <c r="HD365" s="152"/>
      <c r="HE365" s="152"/>
      <c r="HF365" s="152"/>
      <c r="HG365" s="152"/>
      <c r="HH365" s="152"/>
      <c r="HI365" s="152"/>
      <c r="HJ365" s="152"/>
      <c r="HK365" s="152"/>
      <c r="HL365" s="152"/>
      <c r="HM365" s="152"/>
      <c r="HN365" s="152"/>
      <c r="HO365" s="152"/>
      <c r="HP365" s="152"/>
      <c r="HQ365" s="152"/>
      <c r="HR365" s="152"/>
      <c r="HS365" s="152"/>
      <c r="HT365" s="152"/>
      <c r="HU365" s="152"/>
      <c r="HV365" s="152"/>
      <c r="HW365" s="152"/>
      <c r="HX365" s="152"/>
      <c r="HY365" s="152"/>
      <c r="HZ365" s="152"/>
      <c r="IA365" s="152"/>
      <c r="IB365" s="152"/>
      <c r="IC365" s="152"/>
      <c r="ID365" s="152"/>
      <c r="IE365" s="152"/>
      <c r="IF365" s="152"/>
      <c r="IG365" s="152"/>
      <c r="IH365" s="152"/>
      <c r="II365" s="152"/>
      <c r="IJ365" s="152"/>
      <c r="IK365" s="152"/>
      <c r="IL365" s="152"/>
      <c r="IM365" s="152"/>
      <c r="IN365" s="152"/>
      <c r="IO365" s="152"/>
      <c r="IP365" s="152"/>
      <c r="IQ365" s="152"/>
      <c r="IR365" s="152"/>
      <c r="IS365" s="152"/>
      <c r="IT365" s="152"/>
      <c r="IU365" s="152"/>
      <c r="IV365" s="152"/>
    </row>
    <row r="366" spans="1:256" s="98" customFormat="1" ht="153" hidden="1">
      <c r="A366" s="141">
        <v>606</v>
      </c>
      <c r="B366" s="45" t="s">
        <v>254</v>
      </c>
      <c r="C366" s="142">
        <v>401000025</v>
      </c>
      <c r="D366" s="154" t="s">
        <v>452</v>
      </c>
      <c r="E366" s="144" t="s">
        <v>256</v>
      </c>
      <c r="F366" s="145"/>
      <c r="G366" s="145"/>
      <c r="H366" s="146">
        <v>1</v>
      </c>
      <c r="I366" s="145"/>
      <c r="J366" s="146">
        <v>9</v>
      </c>
      <c r="K366" s="146">
        <v>1</v>
      </c>
      <c r="L366" s="146">
        <v>7</v>
      </c>
      <c r="M366" s="146"/>
      <c r="N366" s="146"/>
      <c r="O366" s="146"/>
      <c r="P366" s="52" t="s">
        <v>258</v>
      </c>
      <c r="Q366" s="52" t="s">
        <v>259</v>
      </c>
      <c r="R366" s="146"/>
      <c r="S366" s="146"/>
      <c r="T366" s="146"/>
      <c r="U366" s="146"/>
      <c r="V366" s="146">
        <v>11</v>
      </c>
      <c r="W366" s="146">
        <v>1</v>
      </c>
      <c r="X366" s="146"/>
      <c r="Y366" s="146"/>
      <c r="Z366" s="146"/>
      <c r="AA366" s="146"/>
      <c r="AB366" s="52" t="s">
        <v>258</v>
      </c>
      <c r="AC366" s="52" t="s">
        <v>260</v>
      </c>
      <c r="AD366" s="52"/>
      <c r="AE366" s="52"/>
      <c r="AF366" s="52"/>
      <c r="AG366" s="52"/>
      <c r="AH366" s="52"/>
      <c r="AI366" s="52"/>
      <c r="AJ366" s="52"/>
      <c r="AK366" s="52"/>
      <c r="AL366" s="52"/>
      <c r="AM366" s="52" t="s">
        <v>455</v>
      </c>
      <c r="AN366" s="52" t="s">
        <v>262</v>
      </c>
      <c r="AO366" s="147" t="s">
        <v>263</v>
      </c>
      <c r="AP366" s="147" t="s">
        <v>263</v>
      </c>
      <c r="AQ366" s="147" t="s">
        <v>456</v>
      </c>
      <c r="AR366" s="148" t="s">
        <v>457</v>
      </c>
      <c r="AS366" s="147" t="s">
        <v>267</v>
      </c>
      <c r="AT366" s="149">
        <v>25492357.899999999</v>
      </c>
      <c r="AU366" s="149">
        <v>25492357.899999999</v>
      </c>
      <c r="AV366" s="149">
        <v>3711172.3</v>
      </c>
      <c r="AW366" s="149">
        <v>25940233</v>
      </c>
      <c r="AX366" s="149">
        <v>25940233</v>
      </c>
      <c r="AY366" s="149">
        <v>25940233</v>
      </c>
      <c r="AZ366" s="141" t="s">
        <v>134</v>
      </c>
      <c r="BA366" s="152"/>
      <c r="BB366" s="152"/>
      <c r="BC366" s="152"/>
      <c r="BD366" s="152"/>
      <c r="BE366" s="152"/>
      <c r="BF366" s="152"/>
      <c r="BG366" s="152"/>
      <c r="BH366" s="152"/>
      <c r="BI366" s="152"/>
      <c r="BJ366" s="152"/>
      <c r="BK366" s="152"/>
      <c r="BL366" s="152"/>
      <c r="BM366" s="152"/>
      <c r="BN366" s="152"/>
      <c r="BO366" s="152"/>
      <c r="BP366" s="152"/>
      <c r="BQ366" s="152"/>
      <c r="BR366" s="152"/>
      <c r="BS366" s="152"/>
      <c r="BT366" s="152"/>
      <c r="BU366" s="152"/>
      <c r="BV366" s="152"/>
      <c r="BW366" s="152"/>
      <c r="BX366" s="152"/>
      <c r="BY366" s="152"/>
      <c r="BZ366" s="152"/>
      <c r="CA366" s="152"/>
      <c r="CB366" s="152"/>
      <c r="CC366" s="152"/>
      <c r="CD366" s="152"/>
      <c r="CE366" s="152"/>
      <c r="CF366" s="152"/>
      <c r="CG366" s="152"/>
      <c r="CH366" s="152"/>
      <c r="CI366" s="152"/>
      <c r="CJ366" s="152"/>
      <c r="CK366" s="152"/>
      <c r="CL366" s="152"/>
      <c r="CM366" s="152"/>
      <c r="CN366" s="152"/>
      <c r="CO366" s="152"/>
      <c r="CP366" s="152"/>
      <c r="CQ366" s="152"/>
      <c r="CR366" s="152"/>
      <c r="CS366" s="152"/>
      <c r="CT366" s="152"/>
      <c r="CU366" s="152"/>
      <c r="CV366" s="152"/>
      <c r="CW366" s="152"/>
      <c r="CX366" s="152"/>
      <c r="CY366" s="152"/>
      <c r="CZ366" s="152"/>
      <c r="DA366" s="152"/>
      <c r="DB366" s="152"/>
      <c r="DC366" s="152"/>
      <c r="DD366" s="152"/>
      <c r="DE366" s="152"/>
      <c r="DF366" s="152"/>
      <c r="DG366" s="152"/>
      <c r="DH366" s="152"/>
      <c r="DI366" s="152"/>
      <c r="DJ366" s="152"/>
      <c r="DK366" s="152"/>
      <c r="DL366" s="152"/>
      <c r="DM366" s="152"/>
      <c r="DN366" s="152"/>
      <c r="DO366" s="152"/>
      <c r="DP366" s="152"/>
      <c r="DQ366" s="152"/>
      <c r="DR366" s="152"/>
      <c r="DS366" s="152"/>
      <c r="DT366" s="152"/>
      <c r="DU366" s="152"/>
      <c r="DV366" s="152"/>
      <c r="DW366" s="152"/>
      <c r="DX366" s="152"/>
      <c r="DY366" s="152"/>
      <c r="DZ366" s="152"/>
      <c r="EA366" s="152"/>
      <c r="EB366" s="152"/>
      <c r="EC366" s="152"/>
      <c r="ED366" s="152"/>
      <c r="EE366" s="152"/>
      <c r="EF366" s="152"/>
      <c r="EG366" s="152"/>
      <c r="EH366" s="152"/>
      <c r="EI366" s="152"/>
      <c r="EJ366" s="152"/>
      <c r="EK366" s="152"/>
      <c r="EL366" s="152"/>
      <c r="EM366" s="152"/>
      <c r="EN366" s="152"/>
      <c r="EO366" s="152"/>
      <c r="EP366" s="152"/>
      <c r="EQ366" s="152"/>
      <c r="ER366" s="152"/>
      <c r="ES366" s="152"/>
      <c r="ET366" s="152"/>
      <c r="EU366" s="152"/>
      <c r="EV366" s="152"/>
      <c r="EW366" s="152"/>
      <c r="EX366" s="152"/>
      <c r="EY366" s="152"/>
      <c r="EZ366" s="152"/>
      <c r="FA366" s="152"/>
      <c r="FB366" s="152"/>
      <c r="FC366" s="152"/>
      <c r="FD366" s="152"/>
      <c r="FE366" s="152"/>
      <c r="FF366" s="152"/>
      <c r="FG366" s="152"/>
      <c r="FH366" s="152"/>
      <c r="FI366" s="152"/>
      <c r="FJ366" s="152"/>
      <c r="FK366" s="152"/>
      <c r="FL366" s="152"/>
      <c r="FM366" s="152"/>
      <c r="FN366" s="152"/>
      <c r="FO366" s="152"/>
      <c r="FP366" s="152"/>
      <c r="FQ366" s="152"/>
      <c r="FR366" s="152"/>
      <c r="FS366" s="152"/>
      <c r="FT366" s="152"/>
      <c r="FU366" s="152"/>
      <c r="FV366" s="152"/>
      <c r="FW366" s="152"/>
      <c r="FX366" s="152"/>
      <c r="FY366" s="152"/>
      <c r="FZ366" s="152"/>
      <c r="GA366" s="152"/>
      <c r="GB366" s="152"/>
      <c r="GC366" s="152"/>
      <c r="GD366" s="152"/>
      <c r="GE366" s="152"/>
      <c r="GF366" s="152"/>
      <c r="GG366" s="152"/>
      <c r="GH366" s="152"/>
      <c r="GI366" s="152"/>
      <c r="GJ366" s="152"/>
      <c r="GK366" s="152"/>
      <c r="GL366" s="152"/>
      <c r="GM366" s="152"/>
      <c r="GN366" s="152"/>
      <c r="GO366" s="152"/>
      <c r="GP366" s="152"/>
      <c r="GQ366" s="152"/>
      <c r="GR366" s="152"/>
      <c r="GS366" s="152"/>
      <c r="GT366" s="152"/>
      <c r="GU366" s="152"/>
      <c r="GV366" s="152"/>
      <c r="GW366" s="152"/>
      <c r="GX366" s="152"/>
      <c r="GY366" s="152"/>
      <c r="GZ366" s="152"/>
      <c r="HA366" s="152"/>
      <c r="HB366" s="152"/>
      <c r="HC366" s="152"/>
      <c r="HD366" s="152"/>
      <c r="HE366" s="152"/>
      <c r="HF366" s="152"/>
      <c r="HG366" s="152"/>
      <c r="HH366" s="152"/>
      <c r="HI366" s="152"/>
      <c r="HJ366" s="152"/>
      <c r="HK366" s="152"/>
      <c r="HL366" s="152"/>
      <c r="HM366" s="152"/>
      <c r="HN366" s="152"/>
      <c r="HO366" s="152"/>
      <c r="HP366" s="152"/>
      <c r="HQ366" s="152"/>
      <c r="HR366" s="152"/>
      <c r="HS366" s="152"/>
      <c r="HT366" s="152"/>
      <c r="HU366" s="152"/>
      <c r="HV366" s="152"/>
      <c r="HW366" s="152"/>
      <c r="HX366" s="152"/>
      <c r="HY366" s="152"/>
      <c r="HZ366" s="152"/>
      <c r="IA366" s="152"/>
      <c r="IB366" s="152"/>
      <c r="IC366" s="152"/>
      <c r="ID366" s="152"/>
      <c r="IE366" s="152"/>
      <c r="IF366" s="152"/>
      <c r="IG366" s="152"/>
      <c r="IH366" s="152"/>
      <c r="II366" s="152"/>
      <c r="IJ366" s="152"/>
      <c r="IK366" s="152"/>
      <c r="IL366" s="152"/>
      <c r="IM366" s="152"/>
      <c r="IN366" s="152"/>
      <c r="IO366" s="152"/>
      <c r="IP366" s="152"/>
      <c r="IQ366" s="152"/>
      <c r="IR366" s="152"/>
      <c r="IS366" s="152"/>
      <c r="IT366" s="152"/>
      <c r="IU366" s="152"/>
      <c r="IV366" s="152"/>
    </row>
    <row r="367" spans="1:256" s="98" customFormat="1" ht="153" hidden="1">
      <c r="A367" s="141">
        <v>606</v>
      </c>
      <c r="B367" s="45" t="s">
        <v>254</v>
      </c>
      <c r="C367" s="142">
        <v>401000025</v>
      </c>
      <c r="D367" s="154" t="s">
        <v>452</v>
      </c>
      <c r="E367" s="144" t="s">
        <v>256</v>
      </c>
      <c r="F367" s="145"/>
      <c r="G367" s="145"/>
      <c r="H367" s="146">
        <v>1</v>
      </c>
      <c r="I367" s="145"/>
      <c r="J367" s="146">
        <v>9</v>
      </c>
      <c r="K367" s="146">
        <v>1</v>
      </c>
      <c r="L367" s="146">
        <v>7</v>
      </c>
      <c r="M367" s="146"/>
      <c r="N367" s="146"/>
      <c r="O367" s="146"/>
      <c r="P367" s="52" t="s">
        <v>258</v>
      </c>
      <c r="Q367" s="52" t="s">
        <v>259</v>
      </c>
      <c r="R367" s="146"/>
      <c r="S367" s="146"/>
      <c r="T367" s="146"/>
      <c r="U367" s="146"/>
      <c r="V367" s="146">
        <v>11</v>
      </c>
      <c r="W367" s="146">
        <v>1</v>
      </c>
      <c r="X367" s="146"/>
      <c r="Y367" s="146"/>
      <c r="Z367" s="146"/>
      <c r="AA367" s="146"/>
      <c r="AB367" s="52" t="s">
        <v>258</v>
      </c>
      <c r="AC367" s="52" t="s">
        <v>260</v>
      </c>
      <c r="AD367" s="52"/>
      <c r="AE367" s="52"/>
      <c r="AF367" s="52"/>
      <c r="AG367" s="52"/>
      <c r="AH367" s="52"/>
      <c r="AI367" s="52"/>
      <c r="AJ367" s="52"/>
      <c r="AK367" s="52"/>
      <c r="AL367" s="52"/>
      <c r="AM367" s="52" t="s">
        <v>455</v>
      </c>
      <c r="AN367" s="52" t="s">
        <v>262</v>
      </c>
      <c r="AO367" s="147" t="s">
        <v>263</v>
      </c>
      <c r="AP367" s="147" t="s">
        <v>263</v>
      </c>
      <c r="AQ367" s="147" t="s">
        <v>456</v>
      </c>
      <c r="AR367" s="148" t="s">
        <v>457</v>
      </c>
      <c r="AS367" s="147" t="s">
        <v>273</v>
      </c>
      <c r="AT367" s="149">
        <v>4214374.9400000004</v>
      </c>
      <c r="AU367" s="149">
        <v>4214374.9400000004</v>
      </c>
      <c r="AV367" s="149">
        <v>997517.7</v>
      </c>
      <c r="AW367" s="149">
        <v>3768457</v>
      </c>
      <c r="AX367" s="149">
        <v>3768457</v>
      </c>
      <c r="AY367" s="149">
        <v>3768457</v>
      </c>
      <c r="AZ367" s="141" t="s">
        <v>134</v>
      </c>
      <c r="BA367" s="152"/>
      <c r="BB367" s="152"/>
      <c r="BC367" s="152"/>
      <c r="BD367" s="152"/>
      <c r="BE367" s="152"/>
      <c r="BF367" s="152"/>
      <c r="BG367" s="152"/>
      <c r="BH367" s="152"/>
      <c r="BI367" s="152"/>
      <c r="BJ367" s="152"/>
      <c r="BK367" s="152"/>
      <c r="BL367" s="152"/>
      <c r="BM367" s="152"/>
      <c r="BN367" s="152"/>
      <c r="BO367" s="152"/>
      <c r="BP367" s="152"/>
      <c r="BQ367" s="152"/>
      <c r="BR367" s="152"/>
      <c r="BS367" s="152"/>
      <c r="BT367" s="152"/>
      <c r="BU367" s="152"/>
      <c r="BV367" s="152"/>
      <c r="BW367" s="152"/>
      <c r="BX367" s="152"/>
      <c r="BY367" s="152"/>
      <c r="BZ367" s="152"/>
      <c r="CA367" s="152"/>
      <c r="CB367" s="152"/>
      <c r="CC367" s="152"/>
      <c r="CD367" s="152"/>
      <c r="CE367" s="152"/>
      <c r="CF367" s="152"/>
      <c r="CG367" s="152"/>
      <c r="CH367" s="152"/>
      <c r="CI367" s="152"/>
      <c r="CJ367" s="152"/>
      <c r="CK367" s="152"/>
      <c r="CL367" s="152"/>
      <c r="CM367" s="152"/>
      <c r="CN367" s="152"/>
      <c r="CO367" s="152"/>
      <c r="CP367" s="152"/>
      <c r="CQ367" s="152"/>
      <c r="CR367" s="152"/>
      <c r="CS367" s="152"/>
      <c r="CT367" s="152"/>
      <c r="CU367" s="152"/>
      <c r="CV367" s="152"/>
      <c r="CW367" s="152"/>
      <c r="CX367" s="152"/>
      <c r="CY367" s="152"/>
      <c r="CZ367" s="152"/>
      <c r="DA367" s="152"/>
      <c r="DB367" s="152"/>
      <c r="DC367" s="152"/>
      <c r="DD367" s="152"/>
      <c r="DE367" s="152"/>
      <c r="DF367" s="152"/>
      <c r="DG367" s="152"/>
      <c r="DH367" s="152"/>
      <c r="DI367" s="152"/>
      <c r="DJ367" s="152"/>
      <c r="DK367" s="152"/>
      <c r="DL367" s="152"/>
      <c r="DM367" s="152"/>
      <c r="DN367" s="152"/>
      <c r="DO367" s="152"/>
      <c r="DP367" s="152"/>
      <c r="DQ367" s="152"/>
      <c r="DR367" s="152"/>
      <c r="DS367" s="152"/>
      <c r="DT367" s="152"/>
      <c r="DU367" s="152"/>
      <c r="DV367" s="152"/>
      <c r="DW367" s="152"/>
      <c r="DX367" s="152"/>
      <c r="DY367" s="152"/>
      <c r="DZ367" s="152"/>
      <c r="EA367" s="152"/>
      <c r="EB367" s="152"/>
      <c r="EC367" s="152"/>
      <c r="ED367" s="152"/>
      <c r="EE367" s="152"/>
      <c r="EF367" s="152"/>
      <c r="EG367" s="152"/>
      <c r="EH367" s="152"/>
      <c r="EI367" s="152"/>
      <c r="EJ367" s="152"/>
      <c r="EK367" s="152"/>
      <c r="EL367" s="152"/>
      <c r="EM367" s="152"/>
      <c r="EN367" s="152"/>
      <c r="EO367" s="152"/>
      <c r="EP367" s="152"/>
      <c r="EQ367" s="152"/>
      <c r="ER367" s="152"/>
      <c r="ES367" s="152"/>
      <c r="ET367" s="152"/>
      <c r="EU367" s="152"/>
      <c r="EV367" s="152"/>
      <c r="EW367" s="152"/>
      <c r="EX367" s="152"/>
      <c r="EY367" s="152"/>
      <c r="EZ367" s="152"/>
      <c r="FA367" s="152"/>
      <c r="FB367" s="152"/>
      <c r="FC367" s="152"/>
      <c r="FD367" s="152"/>
      <c r="FE367" s="152"/>
      <c r="FF367" s="152"/>
      <c r="FG367" s="152"/>
      <c r="FH367" s="152"/>
      <c r="FI367" s="152"/>
      <c r="FJ367" s="152"/>
      <c r="FK367" s="152"/>
      <c r="FL367" s="152"/>
      <c r="FM367" s="152"/>
      <c r="FN367" s="152"/>
      <c r="FO367" s="152"/>
      <c r="FP367" s="152"/>
      <c r="FQ367" s="152"/>
      <c r="FR367" s="152"/>
      <c r="FS367" s="152"/>
      <c r="FT367" s="152"/>
      <c r="FU367" s="152"/>
      <c r="FV367" s="152"/>
      <c r="FW367" s="152"/>
      <c r="FX367" s="152"/>
      <c r="FY367" s="152"/>
      <c r="FZ367" s="152"/>
      <c r="GA367" s="152"/>
      <c r="GB367" s="152"/>
      <c r="GC367" s="152"/>
      <c r="GD367" s="152"/>
      <c r="GE367" s="152"/>
      <c r="GF367" s="152"/>
      <c r="GG367" s="152"/>
      <c r="GH367" s="152"/>
      <c r="GI367" s="152"/>
      <c r="GJ367" s="152"/>
      <c r="GK367" s="152"/>
      <c r="GL367" s="152"/>
      <c r="GM367" s="152"/>
      <c r="GN367" s="152"/>
      <c r="GO367" s="152"/>
      <c r="GP367" s="152"/>
      <c r="GQ367" s="152"/>
      <c r="GR367" s="152"/>
      <c r="GS367" s="152"/>
      <c r="GT367" s="152"/>
      <c r="GU367" s="152"/>
      <c r="GV367" s="152"/>
      <c r="GW367" s="152"/>
      <c r="GX367" s="152"/>
      <c r="GY367" s="152"/>
      <c r="GZ367" s="152"/>
      <c r="HA367" s="152"/>
      <c r="HB367" s="152"/>
      <c r="HC367" s="152"/>
      <c r="HD367" s="152"/>
      <c r="HE367" s="152"/>
      <c r="HF367" s="152"/>
      <c r="HG367" s="152"/>
      <c r="HH367" s="152"/>
      <c r="HI367" s="152"/>
      <c r="HJ367" s="152"/>
      <c r="HK367" s="152"/>
      <c r="HL367" s="152"/>
      <c r="HM367" s="152"/>
      <c r="HN367" s="152"/>
      <c r="HO367" s="152"/>
      <c r="HP367" s="152"/>
      <c r="HQ367" s="152"/>
      <c r="HR367" s="152"/>
      <c r="HS367" s="152"/>
      <c r="HT367" s="152"/>
      <c r="HU367" s="152"/>
      <c r="HV367" s="152"/>
      <c r="HW367" s="152"/>
      <c r="HX367" s="152"/>
      <c r="HY367" s="152"/>
      <c r="HZ367" s="152"/>
      <c r="IA367" s="152"/>
      <c r="IB367" s="152"/>
      <c r="IC367" s="152"/>
      <c r="ID367" s="152"/>
      <c r="IE367" s="152"/>
      <c r="IF367" s="152"/>
      <c r="IG367" s="152"/>
      <c r="IH367" s="152"/>
      <c r="II367" s="152"/>
      <c r="IJ367" s="152"/>
      <c r="IK367" s="152"/>
      <c r="IL367" s="152"/>
      <c r="IM367" s="152"/>
      <c r="IN367" s="152"/>
      <c r="IO367" s="152"/>
      <c r="IP367" s="152"/>
      <c r="IQ367" s="152"/>
      <c r="IR367" s="152"/>
      <c r="IS367" s="152"/>
      <c r="IT367" s="152"/>
      <c r="IU367" s="152"/>
      <c r="IV367" s="152"/>
    </row>
    <row r="368" spans="1:256" s="35" customFormat="1" ht="153" hidden="1">
      <c r="A368" s="141">
        <v>606</v>
      </c>
      <c r="B368" s="45" t="s">
        <v>254</v>
      </c>
      <c r="C368" s="142">
        <v>401000025</v>
      </c>
      <c r="D368" s="154" t="s">
        <v>452</v>
      </c>
      <c r="E368" s="144" t="s">
        <v>256</v>
      </c>
      <c r="F368" s="145"/>
      <c r="G368" s="145"/>
      <c r="H368" s="146">
        <v>1</v>
      </c>
      <c r="I368" s="145"/>
      <c r="J368" s="146">
        <v>9</v>
      </c>
      <c r="K368" s="146">
        <v>1</v>
      </c>
      <c r="L368" s="146" t="s">
        <v>274</v>
      </c>
      <c r="M368" s="146"/>
      <c r="N368" s="146"/>
      <c r="O368" s="146"/>
      <c r="P368" s="52" t="s">
        <v>258</v>
      </c>
      <c r="Q368" s="52" t="s">
        <v>259</v>
      </c>
      <c r="R368" s="146"/>
      <c r="S368" s="146"/>
      <c r="T368" s="146"/>
      <c r="U368" s="146"/>
      <c r="V368" s="146">
        <v>11</v>
      </c>
      <c r="W368" s="146">
        <v>1</v>
      </c>
      <c r="X368" s="146"/>
      <c r="Y368" s="146"/>
      <c r="Z368" s="146"/>
      <c r="AA368" s="146"/>
      <c r="AB368" s="52" t="s">
        <v>258</v>
      </c>
      <c r="AC368" s="52" t="s">
        <v>260</v>
      </c>
      <c r="AD368" s="52"/>
      <c r="AE368" s="52"/>
      <c r="AF368" s="52"/>
      <c r="AG368" s="52"/>
      <c r="AH368" s="52"/>
      <c r="AI368" s="52"/>
      <c r="AJ368" s="52"/>
      <c r="AK368" s="52"/>
      <c r="AL368" s="52"/>
      <c r="AM368" s="52" t="s">
        <v>458</v>
      </c>
      <c r="AN368" s="52" t="s">
        <v>262</v>
      </c>
      <c r="AO368" s="147" t="s">
        <v>263</v>
      </c>
      <c r="AP368" s="147" t="s">
        <v>263</v>
      </c>
      <c r="AQ368" s="147" t="s">
        <v>275</v>
      </c>
      <c r="AR368" s="148" t="s">
        <v>265</v>
      </c>
      <c r="AS368" s="147" t="s">
        <v>273</v>
      </c>
      <c r="AT368" s="149">
        <v>0</v>
      </c>
      <c r="AU368" s="149">
        <v>0</v>
      </c>
      <c r="AV368" s="149">
        <v>10232.66</v>
      </c>
      <c r="AW368" s="149">
        <v>0</v>
      </c>
      <c r="AX368" s="149">
        <v>0</v>
      </c>
      <c r="AY368" s="149">
        <v>0</v>
      </c>
      <c r="AZ368" s="141" t="s">
        <v>134</v>
      </c>
      <c r="BA368" s="152"/>
      <c r="BB368" s="152"/>
      <c r="BC368" s="152"/>
      <c r="BD368" s="152"/>
      <c r="BE368" s="152"/>
      <c r="BF368" s="152"/>
      <c r="BG368" s="152"/>
      <c r="BH368" s="152"/>
      <c r="BI368" s="152"/>
      <c r="BJ368" s="152"/>
      <c r="BK368" s="152"/>
      <c r="BL368" s="152"/>
      <c r="BM368" s="152"/>
      <c r="BN368" s="152"/>
      <c r="BO368" s="152"/>
      <c r="BP368" s="152"/>
      <c r="BQ368" s="152"/>
      <c r="BR368" s="152"/>
      <c r="BS368" s="152"/>
      <c r="BT368" s="152"/>
      <c r="BU368" s="152"/>
      <c r="BV368" s="152"/>
      <c r="BW368" s="152"/>
      <c r="BX368" s="152"/>
      <c r="BY368" s="152"/>
      <c r="BZ368" s="152"/>
      <c r="CA368" s="152"/>
      <c r="CB368" s="152"/>
      <c r="CC368" s="152"/>
      <c r="CD368" s="152"/>
      <c r="CE368" s="152"/>
      <c r="CF368" s="152"/>
      <c r="CG368" s="152"/>
      <c r="CH368" s="152"/>
      <c r="CI368" s="152"/>
      <c r="CJ368" s="152"/>
      <c r="CK368" s="152"/>
      <c r="CL368" s="152"/>
      <c r="CM368" s="152"/>
      <c r="CN368" s="152"/>
      <c r="CO368" s="152"/>
      <c r="CP368" s="152"/>
      <c r="CQ368" s="152"/>
      <c r="CR368" s="152"/>
      <c r="CS368" s="152"/>
      <c r="CT368" s="152"/>
      <c r="CU368" s="152"/>
      <c r="CV368" s="152"/>
      <c r="CW368" s="152"/>
      <c r="CX368" s="152"/>
      <c r="CY368" s="152"/>
      <c r="CZ368" s="152"/>
      <c r="DA368" s="152"/>
      <c r="DB368" s="152"/>
      <c r="DC368" s="152"/>
      <c r="DD368" s="152"/>
      <c r="DE368" s="152"/>
      <c r="DF368" s="152"/>
      <c r="DG368" s="152"/>
      <c r="DH368" s="152"/>
      <c r="DI368" s="152"/>
      <c r="DJ368" s="152"/>
      <c r="DK368" s="152"/>
      <c r="DL368" s="152"/>
      <c r="DM368" s="152"/>
      <c r="DN368" s="152"/>
      <c r="DO368" s="152"/>
      <c r="DP368" s="152"/>
      <c r="DQ368" s="152"/>
      <c r="DR368" s="152"/>
      <c r="DS368" s="152"/>
      <c r="DT368" s="152"/>
      <c r="DU368" s="152"/>
      <c r="DV368" s="152"/>
      <c r="DW368" s="152"/>
      <c r="DX368" s="152"/>
      <c r="DY368" s="152"/>
      <c r="DZ368" s="152"/>
      <c r="EA368" s="152"/>
      <c r="EB368" s="152"/>
      <c r="EC368" s="152"/>
      <c r="ED368" s="152"/>
      <c r="EE368" s="152"/>
      <c r="EF368" s="152"/>
      <c r="EG368" s="152"/>
      <c r="EH368" s="152"/>
      <c r="EI368" s="152"/>
      <c r="EJ368" s="152"/>
      <c r="EK368" s="152"/>
      <c r="EL368" s="152"/>
      <c r="EM368" s="152"/>
      <c r="EN368" s="152"/>
      <c r="EO368" s="152"/>
      <c r="EP368" s="152"/>
      <c r="EQ368" s="152"/>
      <c r="ER368" s="152"/>
      <c r="ES368" s="152"/>
      <c r="ET368" s="152"/>
      <c r="EU368" s="152"/>
      <c r="EV368" s="152"/>
      <c r="EW368" s="152"/>
      <c r="EX368" s="152"/>
      <c r="EY368" s="152"/>
      <c r="EZ368" s="152"/>
      <c r="FA368" s="152"/>
      <c r="FB368" s="152"/>
      <c r="FC368" s="152"/>
      <c r="FD368" s="152"/>
      <c r="FE368" s="152"/>
      <c r="FF368" s="152"/>
      <c r="FG368" s="152"/>
      <c r="FH368" s="152"/>
      <c r="FI368" s="152"/>
      <c r="FJ368" s="152"/>
      <c r="FK368" s="152"/>
      <c r="FL368" s="152"/>
      <c r="FM368" s="152"/>
      <c r="FN368" s="152"/>
      <c r="FO368" s="152"/>
      <c r="FP368" s="152"/>
      <c r="FQ368" s="152"/>
      <c r="FR368" s="152"/>
      <c r="FS368" s="152"/>
      <c r="FT368" s="152"/>
      <c r="FU368" s="152"/>
      <c r="FV368" s="152"/>
      <c r="FW368" s="152"/>
      <c r="FX368" s="152"/>
      <c r="FY368" s="152"/>
      <c r="FZ368" s="152"/>
      <c r="GA368" s="152"/>
      <c r="GB368" s="152"/>
      <c r="GC368" s="152"/>
      <c r="GD368" s="152"/>
      <c r="GE368" s="152"/>
      <c r="GF368" s="152"/>
      <c r="GG368" s="152"/>
      <c r="GH368" s="152"/>
      <c r="GI368" s="152"/>
      <c r="GJ368" s="152"/>
      <c r="GK368" s="152"/>
      <c r="GL368" s="152"/>
      <c r="GM368" s="152"/>
      <c r="GN368" s="152"/>
      <c r="GO368" s="152"/>
      <c r="GP368" s="152"/>
      <c r="GQ368" s="152"/>
      <c r="GR368" s="152"/>
      <c r="GS368" s="152"/>
      <c r="GT368" s="152"/>
      <c r="GU368" s="152"/>
      <c r="GV368" s="152"/>
      <c r="GW368" s="152"/>
      <c r="GX368" s="152"/>
      <c r="GY368" s="152"/>
      <c r="GZ368" s="152"/>
      <c r="HA368" s="152"/>
      <c r="HB368" s="152"/>
      <c r="HC368" s="152"/>
      <c r="HD368" s="152"/>
      <c r="HE368" s="152"/>
      <c r="HF368" s="152"/>
      <c r="HG368" s="152"/>
      <c r="HH368" s="152"/>
      <c r="HI368" s="152"/>
      <c r="HJ368" s="152"/>
      <c r="HK368" s="152"/>
      <c r="HL368" s="152"/>
      <c r="HM368" s="152"/>
      <c r="HN368" s="152"/>
      <c r="HO368" s="152"/>
      <c r="HP368" s="152"/>
      <c r="HQ368" s="152"/>
      <c r="HR368" s="152"/>
      <c r="HS368" s="152"/>
      <c r="HT368" s="152"/>
      <c r="HU368" s="152"/>
      <c r="HV368" s="152"/>
      <c r="HW368" s="152"/>
      <c r="HX368" s="152"/>
      <c r="HY368" s="152"/>
      <c r="HZ368" s="152"/>
      <c r="IA368" s="152"/>
      <c r="IB368" s="152"/>
      <c r="IC368" s="152"/>
      <c r="ID368" s="152"/>
      <c r="IE368" s="152"/>
      <c r="IF368" s="152"/>
      <c r="IG368" s="152"/>
      <c r="IH368" s="152"/>
      <c r="II368" s="152"/>
      <c r="IJ368" s="152"/>
      <c r="IK368" s="152"/>
      <c r="IL368" s="152"/>
      <c r="IM368" s="152"/>
      <c r="IN368" s="152"/>
      <c r="IO368" s="152"/>
      <c r="IP368" s="152"/>
      <c r="IQ368" s="152"/>
      <c r="IR368" s="152"/>
      <c r="IS368" s="152"/>
      <c r="IT368" s="152"/>
      <c r="IU368" s="152"/>
      <c r="IV368" s="152"/>
    </row>
    <row r="369" spans="1:256" s="35" customFormat="1" ht="344.25" hidden="1">
      <c r="A369" s="141">
        <v>606</v>
      </c>
      <c r="B369" s="45" t="s">
        <v>254</v>
      </c>
      <c r="C369" s="142">
        <v>401000025</v>
      </c>
      <c r="D369" s="154" t="s">
        <v>452</v>
      </c>
      <c r="E369" s="144" t="s">
        <v>256</v>
      </c>
      <c r="F369" s="145"/>
      <c r="G369" s="145"/>
      <c r="H369" s="146">
        <v>1</v>
      </c>
      <c r="I369" s="145"/>
      <c r="J369" s="146">
        <v>9</v>
      </c>
      <c r="K369" s="146">
        <v>1</v>
      </c>
      <c r="L369" s="146" t="s">
        <v>274</v>
      </c>
      <c r="M369" s="146"/>
      <c r="N369" s="146"/>
      <c r="O369" s="146"/>
      <c r="P369" s="52" t="s">
        <v>258</v>
      </c>
      <c r="Q369" s="52" t="s">
        <v>459</v>
      </c>
      <c r="R369" s="146"/>
      <c r="S369" s="146"/>
      <c r="T369" s="146"/>
      <c r="U369" s="146"/>
      <c r="V369" s="146" t="s">
        <v>310</v>
      </c>
      <c r="W369" s="146" t="s">
        <v>88</v>
      </c>
      <c r="X369" s="146" t="s">
        <v>311</v>
      </c>
      <c r="Y369" s="146"/>
      <c r="Z369" s="146"/>
      <c r="AA369" s="146"/>
      <c r="AB369" s="52" t="s">
        <v>460</v>
      </c>
      <c r="AC369" s="52" t="s">
        <v>260</v>
      </c>
      <c r="AD369" s="52"/>
      <c r="AE369" s="52"/>
      <c r="AF369" s="52"/>
      <c r="AG369" s="52"/>
      <c r="AH369" s="52"/>
      <c r="AI369" s="52"/>
      <c r="AJ369" s="52"/>
      <c r="AK369" s="52"/>
      <c r="AL369" s="52"/>
      <c r="AM369" s="52" t="s">
        <v>458</v>
      </c>
      <c r="AN369" s="52" t="s">
        <v>262</v>
      </c>
      <c r="AO369" s="147" t="s">
        <v>263</v>
      </c>
      <c r="AP369" s="147" t="s">
        <v>263</v>
      </c>
      <c r="AQ369" s="147" t="s">
        <v>313</v>
      </c>
      <c r="AR369" s="148" t="s">
        <v>314</v>
      </c>
      <c r="AS369" s="147" t="s">
        <v>273</v>
      </c>
      <c r="AT369" s="149">
        <v>0</v>
      </c>
      <c r="AU369" s="149">
        <v>0</v>
      </c>
      <c r="AV369" s="149">
        <v>23908.080000000002</v>
      </c>
      <c r="AW369" s="149">
        <v>0</v>
      </c>
      <c r="AX369" s="149">
        <v>0</v>
      </c>
      <c r="AY369" s="149">
        <v>0</v>
      </c>
      <c r="AZ369" s="141" t="s">
        <v>315</v>
      </c>
      <c r="BA369" s="152"/>
      <c r="BB369" s="152"/>
      <c r="BC369" s="152"/>
      <c r="BD369" s="152"/>
      <c r="BE369" s="152"/>
      <c r="BF369" s="152"/>
      <c r="BG369" s="152"/>
      <c r="BH369" s="152"/>
      <c r="BI369" s="152"/>
      <c r="BJ369" s="152"/>
      <c r="BK369" s="152"/>
      <c r="BL369" s="152"/>
      <c r="BM369" s="152"/>
      <c r="BN369" s="152"/>
      <c r="BO369" s="152"/>
      <c r="BP369" s="152"/>
      <c r="BQ369" s="152"/>
      <c r="BR369" s="152"/>
      <c r="BS369" s="152"/>
      <c r="BT369" s="152"/>
      <c r="BU369" s="152"/>
      <c r="BV369" s="152"/>
      <c r="BW369" s="152"/>
      <c r="BX369" s="152"/>
      <c r="BY369" s="152"/>
      <c r="BZ369" s="152"/>
      <c r="CA369" s="152"/>
      <c r="CB369" s="152"/>
      <c r="CC369" s="152"/>
      <c r="CD369" s="152"/>
      <c r="CE369" s="152"/>
      <c r="CF369" s="152"/>
      <c r="CG369" s="152"/>
      <c r="CH369" s="152"/>
      <c r="CI369" s="152"/>
      <c r="CJ369" s="152"/>
      <c r="CK369" s="152"/>
      <c r="CL369" s="152"/>
      <c r="CM369" s="152"/>
      <c r="CN369" s="152"/>
      <c r="CO369" s="152"/>
      <c r="CP369" s="152"/>
      <c r="CQ369" s="152"/>
      <c r="CR369" s="152"/>
      <c r="CS369" s="152"/>
      <c r="CT369" s="152"/>
      <c r="CU369" s="152"/>
      <c r="CV369" s="152"/>
      <c r="CW369" s="152"/>
      <c r="CX369" s="152"/>
      <c r="CY369" s="152"/>
      <c r="CZ369" s="152"/>
      <c r="DA369" s="152"/>
      <c r="DB369" s="152"/>
      <c r="DC369" s="152"/>
      <c r="DD369" s="152"/>
      <c r="DE369" s="152"/>
      <c r="DF369" s="152"/>
      <c r="DG369" s="152"/>
      <c r="DH369" s="152"/>
      <c r="DI369" s="152"/>
      <c r="DJ369" s="152"/>
      <c r="DK369" s="152"/>
      <c r="DL369" s="152"/>
      <c r="DM369" s="152"/>
      <c r="DN369" s="152"/>
      <c r="DO369" s="152"/>
      <c r="DP369" s="152"/>
      <c r="DQ369" s="152"/>
      <c r="DR369" s="152"/>
      <c r="DS369" s="152"/>
      <c r="DT369" s="152"/>
      <c r="DU369" s="152"/>
      <c r="DV369" s="152"/>
      <c r="DW369" s="152"/>
      <c r="DX369" s="152"/>
      <c r="DY369" s="152"/>
      <c r="DZ369" s="152"/>
      <c r="EA369" s="152"/>
      <c r="EB369" s="152"/>
      <c r="EC369" s="152"/>
      <c r="ED369" s="152"/>
      <c r="EE369" s="152"/>
      <c r="EF369" s="152"/>
      <c r="EG369" s="152"/>
      <c r="EH369" s="152"/>
      <c r="EI369" s="152"/>
      <c r="EJ369" s="152"/>
      <c r="EK369" s="152"/>
      <c r="EL369" s="152"/>
      <c r="EM369" s="152"/>
      <c r="EN369" s="152"/>
      <c r="EO369" s="152"/>
      <c r="EP369" s="152"/>
      <c r="EQ369" s="152"/>
      <c r="ER369" s="152"/>
      <c r="ES369" s="152"/>
      <c r="ET369" s="152"/>
      <c r="EU369" s="152"/>
      <c r="EV369" s="152"/>
      <c r="EW369" s="152"/>
      <c r="EX369" s="152"/>
      <c r="EY369" s="152"/>
      <c r="EZ369" s="152"/>
      <c r="FA369" s="152"/>
      <c r="FB369" s="152"/>
      <c r="FC369" s="152"/>
      <c r="FD369" s="152"/>
      <c r="FE369" s="152"/>
      <c r="FF369" s="152"/>
      <c r="FG369" s="152"/>
      <c r="FH369" s="152"/>
      <c r="FI369" s="152"/>
      <c r="FJ369" s="152"/>
      <c r="FK369" s="152"/>
      <c r="FL369" s="152"/>
      <c r="FM369" s="152"/>
      <c r="FN369" s="152"/>
      <c r="FO369" s="152"/>
      <c r="FP369" s="152"/>
      <c r="FQ369" s="152"/>
      <c r="FR369" s="152"/>
      <c r="FS369" s="152"/>
      <c r="FT369" s="152"/>
      <c r="FU369" s="152"/>
      <c r="FV369" s="152"/>
      <c r="FW369" s="152"/>
      <c r="FX369" s="152"/>
      <c r="FY369" s="152"/>
      <c r="FZ369" s="152"/>
      <c r="GA369" s="152"/>
      <c r="GB369" s="152"/>
      <c r="GC369" s="152"/>
      <c r="GD369" s="152"/>
      <c r="GE369" s="152"/>
      <c r="GF369" s="152"/>
      <c r="GG369" s="152"/>
      <c r="GH369" s="152"/>
      <c r="GI369" s="152"/>
      <c r="GJ369" s="152"/>
      <c r="GK369" s="152"/>
      <c r="GL369" s="152"/>
      <c r="GM369" s="152"/>
      <c r="GN369" s="152"/>
      <c r="GO369" s="152"/>
      <c r="GP369" s="152"/>
      <c r="GQ369" s="152"/>
      <c r="GR369" s="152"/>
      <c r="GS369" s="152"/>
      <c r="GT369" s="152"/>
      <c r="GU369" s="152"/>
      <c r="GV369" s="152"/>
      <c r="GW369" s="152"/>
      <c r="GX369" s="152"/>
      <c r="GY369" s="152"/>
      <c r="GZ369" s="152"/>
      <c r="HA369" s="152"/>
      <c r="HB369" s="152"/>
      <c r="HC369" s="152"/>
      <c r="HD369" s="152"/>
      <c r="HE369" s="152"/>
      <c r="HF369" s="152"/>
      <c r="HG369" s="152"/>
      <c r="HH369" s="152"/>
      <c r="HI369" s="152"/>
      <c r="HJ369" s="152"/>
      <c r="HK369" s="152"/>
      <c r="HL369" s="152"/>
      <c r="HM369" s="152"/>
      <c r="HN369" s="152"/>
      <c r="HO369" s="152"/>
      <c r="HP369" s="152"/>
      <c r="HQ369" s="152"/>
      <c r="HR369" s="152"/>
      <c r="HS369" s="152"/>
      <c r="HT369" s="152"/>
      <c r="HU369" s="152"/>
      <c r="HV369" s="152"/>
      <c r="HW369" s="152"/>
      <c r="HX369" s="152"/>
      <c r="HY369" s="152"/>
      <c r="HZ369" s="152"/>
      <c r="IA369" s="152"/>
      <c r="IB369" s="152"/>
      <c r="IC369" s="152"/>
      <c r="ID369" s="152"/>
      <c r="IE369" s="152"/>
      <c r="IF369" s="152"/>
      <c r="IG369" s="152"/>
      <c r="IH369" s="152"/>
      <c r="II369" s="152"/>
      <c r="IJ369" s="152"/>
      <c r="IK369" s="152"/>
      <c r="IL369" s="152"/>
      <c r="IM369" s="152"/>
      <c r="IN369" s="152"/>
      <c r="IO369" s="152"/>
      <c r="IP369" s="152"/>
      <c r="IQ369" s="152"/>
      <c r="IR369" s="152"/>
      <c r="IS369" s="152"/>
      <c r="IT369" s="152"/>
      <c r="IU369" s="152"/>
      <c r="IV369" s="152"/>
    </row>
    <row r="370" spans="1:256" s="35" customFormat="1" ht="344.25" hidden="1">
      <c r="A370" s="141">
        <v>606</v>
      </c>
      <c r="B370" s="45" t="s">
        <v>254</v>
      </c>
      <c r="C370" s="142">
        <v>401000025</v>
      </c>
      <c r="D370" s="154" t="s">
        <v>452</v>
      </c>
      <c r="E370" s="144" t="s">
        <v>256</v>
      </c>
      <c r="F370" s="145"/>
      <c r="G370" s="145"/>
      <c r="H370" s="146">
        <v>1</v>
      </c>
      <c r="I370" s="145"/>
      <c r="J370" s="146">
        <v>9</v>
      </c>
      <c r="K370" s="146">
        <v>1</v>
      </c>
      <c r="L370" s="146" t="s">
        <v>274</v>
      </c>
      <c r="M370" s="146"/>
      <c r="N370" s="146"/>
      <c r="O370" s="146"/>
      <c r="P370" s="52" t="s">
        <v>258</v>
      </c>
      <c r="Q370" s="52" t="s">
        <v>459</v>
      </c>
      <c r="R370" s="146"/>
      <c r="S370" s="146"/>
      <c r="T370" s="146"/>
      <c r="U370" s="146"/>
      <c r="V370" s="146" t="s">
        <v>310</v>
      </c>
      <c r="W370" s="146" t="s">
        <v>88</v>
      </c>
      <c r="X370" s="146" t="s">
        <v>283</v>
      </c>
      <c r="Y370" s="146"/>
      <c r="Z370" s="146"/>
      <c r="AA370" s="146"/>
      <c r="AB370" s="52" t="s">
        <v>460</v>
      </c>
      <c r="AC370" s="52" t="s">
        <v>260</v>
      </c>
      <c r="AD370" s="52"/>
      <c r="AE370" s="52"/>
      <c r="AF370" s="52"/>
      <c r="AG370" s="52"/>
      <c r="AH370" s="52"/>
      <c r="AI370" s="52"/>
      <c r="AJ370" s="52"/>
      <c r="AK370" s="52"/>
      <c r="AL370" s="52"/>
      <c r="AM370" s="52" t="s">
        <v>458</v>
      </c>
      <c r="AN370" s="52" t="s">
        <v>262</v>
      </c>
      <c r="AO370" s="147" t="s">
        <v>263</v>
      </c>
      <c r="AP370" s="147" t="s">
        <v>263</v>
      </c>
      <c r="AQ370" s="147" t="s">
        <v>313</v>
      </c>
      <c r="AR370" s="148" t="s">
        <v>314</v>
      </c>
      <c r="AS370" s="147" t="s">
        <v>273</v>
      </c>
      <c r="AT370" s="149">
        <v>0</v>
      </c>
      <c r="AU370" s="149">
        <v>0</v>
      </c>
      <c r="AV370" s="149">
        <v>454253.52</v>
      </c>
      <c r="AW370" s="149">
        <v>0</v>
      </c>
      <c r="AX370" s="149">
        <v>0</v>
      </c>
      <c r="AY370" s="149">
        <v>0</v>
      </c>
      <c r="AZ370" s="141" t="s">
        <v>152</v>
      </c>
      <c r="BA370" s="152"/>
      <c r="BB370" s="152"/>
      <c r="BC370" s="152"/>
      <c r="BD370" s="152"/>
      <c r="BE370" s="152"/>
      <c r="BF370" s="152"/>
      <c r="BG370" s="152"/>
      <c r="BH370" s="152"/>
      <c r="BI370" s="152"/>
      <c r="BJ370" s="152"/>
      <c r="BK370" s="152"/>
      <c r="BL370" s="152"/>
      <c r="BM370" s="152"/>
      <c r="BN370" s="152"/>
      <c r="BO370" s="152"/>
      <c r="BP370" s="152"/>
      <c r="BQ370" s="152"/>
      <c r="BR370" s="152"/>
      <c r="BS370" s="152"/>
      <c r="BT370" s="152"/>
      <c r="BU370" s="152"/>
      <c r="BV370" s="152"/>
      <c r="BW370" s="152"/>
      <c r="BX370" s="152"/>
      <c r="BY370" s="152"/>
      <c r="BZ370" s="152"/>
      <c r="CA370" s="152"/>
      <c r="CB370" s="152"/>
      <c r="CC370" s="152"/>
      <c r="CD370" s="152"/>
      <c r="CE370" s="152"/>
      <c r="CF370" s="152"/>
      <c r="CG370" s="152"/>
      <c r="CH370" s="152"/>
      <c r="CI370" s="152"/>
      <c r="CJ370" s="152"/>
      <c r="CK370" s="152"/>
      <c r="CL370" s="152"/>
      <c r="CM370" s="152"/>
      <c r="CN370" s="152"/>
      <c r="CO370" s="152"/>
      <c r="CP370" s="152"/>
      <c r="CQ370" s="152"/>
      <c r="CR370" s="152"/>
      <c r="CS370" s="152"/>
      <c r="CT370" s="152"/>
      <c r="CU370" s="152"/>
      <c r="CV370" s="152"/>
      <c r="CW370" s="152"/>
      <c r="CX370" s="152"/>
      <c r="CY370" s="152"/>
      <c r="CZ370" s="152"/>
      <c r="DA370" s="152"/>
      <c r="DB370" s="152"/>
      <c r="DC370" s="152"/>
      <c r="DD370" s="152"/>
      <c r="DE370" s="152"/>
      <c r="DF370" s="152"/>
      <c r="DG370" s="152"/>
      <c r="DH370" s="152"/>
      <c r="DI370" s="152"/>
      <c r="DJ370" s="152"/>
      <c r="DK370" s="152"/>
      <c r="DL370" s="152"/>
      <c r="DM370" s="152"/>
      <c r="DN370" s="152"/>
      <c r="DO370" s="152"/>
      <c r="DP370" s="152"/>
      <c r="DQ370" s="152"/>
      <c r="DR370" s="152"/>
      <c r="DS370" s="152"/>
      <c r="DT370" s="152"/>
      <c r="DU370" s="152"/>
      <c r="DV370" s="152"/>
      <c r="DW370" s="152"/>
      <c r="DX370" s="152"/>
      <c r="DY370" s="152"/>
      <c r="DZ370" s="152"/>
      <c r="EA370" s="152"/>
      <c r="EB370" s="152"/>
      <c r="EC370" s="152"/>
      <c r="ED370" s="152"/>
      <c r="EE370" s="152"/>
      <c r="EF370" s="152"/>
      <c r="EG370" s="152"/>
      <c r="EH370" s="152"/>
      <c r="EI370" s="152"/>
      <c r="EJ370" s="152"/>
      <c r="EK370" s="152"/>
      <c r="EL370" s="152"/>
      <c r="EM370" s="152"/>
      <c r="EN370" s="152"/>
      <c r="EO370" s="152"/>
      <c r="EP370" s="152"/>
      <c r="EQ370" s="152"/>
      <c r="ER370" s="152"/>
      <c r="ES370" s="152"/>
      <c r="ET370" s="152"/>
      <c r="EU370" s="152"/>
      <c r="EV370" s="152"/>
      <c r="EW370" s="152"/>
      <c r="EX370" s="152"/>
      <c r="EY370" s="152"/>
      <c r="EZ370" s="152"/>
      <c r="FA370" s="152"/>
      <c r="FB370" s="152"/>
      <c r="FC370" s="152"/>
      <c r="FD370" s="152"/>
      <c r="FE370" s="152"/>
      <c r="FF370" s="152"/>
      <c r="FG370" s="152"/>
      <c r="FH370" s="152"/>
      <c r="FI370" s="152"/>
      <c r="FJ370" s="152"/>
      <c r="FK370" s="152"/>
      <c r="FL370" s="152"/>
      <c r="FM370" s="152"/>
      <c r="FN370" s="152"/>
      <c r="FO370" s="152"/>
      <c r="FP370" s="152"/>
      <c r="FQ370" s="152"/>
      <c r="FR370" s="152"/>
      <c r="FS370" s="152"/>
      <c r="FT370" s="152"/>
      <c r="FU370" s="152"/>
      <c r="FV370" s="152"/>
      <c r="FW370" s="152"/>
      <c r="FX370" s="152"/>
      <c r="FY370" s="152"/>
      <c r="FZ370" s="152"/>
      <c r="GA370" s="152"/>
      <c r="GB370" s="152"/>
      <c r="GC370" s="152"/>
      <c r="GD370" s="152"/>
      <c r="GE370" s="152"/>
      <c r="GF370" s="152"/>
      <c r="GG370" s="152"/>
      <c r="GH370" s="152"/>
      <c r="GI370" s="152"/>
      <c r="GJ370" s="152"/>
      <c r="GK370" s="152"/>
      <c r="GL370" s="152"/>
      <c r="GM370" s="152"/>
      <c r="GN370" s="152"/>
      <c r="GO370" s="152"/>
      <c r="GP370" s="152"/>
      <c r="GQ370" s="152"/>
      <c r="GR370" s="152"/>
      <c r="GS370" s="152"/>
      <c r="GT370" s="152"/>
      <c r="GU370" s="152"/>
      <c r="GV370" s="152"/>
      <c r="GW370" s="152"/>
      <c r="GX370" s="152"/>
      <c r="GY370" s="152"/>
      <c r="GZ370" s="152"/>
      <c r="HA370" s="152"/>
      <c r="HB370" s="152"/>
      <c r="HC370" s="152"/>
      <c r="HD370" s="152"/>
      <c r="HE370" s="152"/>
      <c r="HF370" s="152"/>
      <c r="HG370" s="152"/>
      <c r="HH370" s="152"/>
      <c r="HI370" s="152"/>
      <c r="HJ370" s="152"/>
      <c r="HK370" s="152"/>
      <c r="HL370" s="152"/>
      <c r="HM370" s="152"/>
      <c r="HN370" s="152"/>
      <c r="HO370" s="152"/>
      <c r="HP370" s="152"/>
      <c r="HQ370" s="152"/>
      <c r="HR370" s="152"/>
      <c r="HS370" s="152"/>
      <c r="HT370" s="152"/>
      <c r="HU370" s="152"/>
      <c r="HV370" s="152"/>
      <c r="HW370" s="152"/>
      <c r="HX370" s="152"/>
      <c r="HY370" s="152"/>
      <c r="HZ370" s="152"/>
      <c r="IA370" s="152"/>
      <c r="IB370" s="152"/>
      <c r="IC370" s="152"/>
      <c r="ID370" s="152"/>
      <c r="IE370" s="152"/>
      <c r="IF370" s="152"/>
      <c r="IG370" s="152"/>
      <c r="IH370" s="152"/>
      <c r="II370" s="152"/>
      <c r="IJ370" s="152"/>
      <c r="IK370" s="152"/>
      <c r="IL370" s="152"/>
      <c r="IM370" s="152"/>
      <c r="IN370" s="152"/>
      <c r="IO370" s="152"/>
      <c r="IP370" s="152"/>
      <c r="IQ370" s="152"/>
      <c r="IR370" s="152"/>
      <c r="IS370" s="152"/>
      <c r="IT370" s="152"/>
      <c r="IU370" s="152"/>
      <c r="IV370" s="152"/>
    </row>
    <row r="371" spans="1:256" s="35" customFormat="1" ht="153" hidden="1">
      <c r="A371" s="141">
        <v>606</v>
      </c>
      <c r="B371" s="45" t="s">
        <v>254</v>
      </c>
      <c r="C371" s="142">
        <v>401000025</v>
      </c>
      <c r="D371" s="154" t="s">
        <v>452</v>
      </c>
      <c r="E371" s="144" t="s">
        <v>461</v>
      </c>
      <c r="F371" s="145"/>
      <c r="G371" s="145"/>
      <c r="H371" s="146" t="s">
        <v>394</v>
      </c>
      <c r="I371" s="145"/>
      <c r="J371" s="146" t="s">
        <v>395</v>
      </c>
      <c r="K371" s="146" t="s">
        <v>396</v>
      </c>
      <c r="L371" s="146"/>
      <c r="M371" s="146"/>
      <c r="N371" s="146" t="s">
        <v>292</v>
      </c>
      <c r="O371" s="146"/>
      <c r="P371" s="52" t="s">
        <v>397</v>
      </c>
      <c r="Q371" s="52" t="s">
        <v>294</v>
      </c>
      <c r="R371" s="146"/>
      <c r="S371" s="146"/>
      <c r="T371" s="146"/>
      <c r="U371" s="146"/>
      <c r="V371" s="146" t="s">
        <v>308</v>
      </c>
      <c r="W371" s="146" t="s">
        <v>88</v>
      </c>
      <c r="X371" s="146"/>
      <c r="Y371" s="146"/>
      <c r="Z371" s="146"/>
      <c r="AA371" s="146"/>
      <c r="AB371" s="52" t="s">
        <v>399</v>
      </c>
      <c r="AC371" s="52" t="s">
        <v>447</v>
      </c>
      <c r="AD371" s="52"/>
      <c r="AE371" s="52"/>
      <c r="AF371" s="52"/>
      <c r="AG371" s="52"/>
      <c r="AH371" s="52"/>
      <c r="AI371" s="52" t="s">
        <v>88</v>
      </c>
      <c r="AJ371" s="52" t="s">
        <v>298</v>
      </c>
      <c r="AK371" s="52"/>
      <c r="AL371" s="52"/>
      <c r="AM371" s="52" t="s">
        <v>299</v>
      </c>
      <c r="AN371" s="52" t="s">
        <v>300</v>
      </c>
      <c r="AO371" s="147" t="s">
        <v>263</v>
      </c>
      <c r="AP371" s="147" t="s">
        <v>263</v>
      </c>
      <c r="AQ371" s="147" t="s">
        <v>301</v>
      </c>
      <c r="AR371" s="148" t="s">
        <v>302</v>
      </c>
      <c r="AS371" s="147" t="s">
        <v>273</v>
      </c>
      <c r="AT371" s="149">
        <v>928592.52</v>
      </c>
      <c r="AU371" s="149">
        <v>928592.52</v>
      </c>
      <c r="AV371" s="149">
        <v>62400</v>
      </c>
      <c r="AW371" s="149">
        <v>50900</v>
      </c>
      <c r="AX371" s="149">
        <v>50900</v>
      </c>
      <c r="AY371" s="149">
        <v>50900</v>
      </c>
      <c r="AZ371" s="141" t="s">
        <v>134</v>
      </c>
      <c r="BA371" s="152"/>
      <c r="BB371" s="152"/>
      <c r="BC371" s="152"/>
      <c r="BD371" s="152"/>
      <c r="BE371" s="152"/>
      <c r="BF371" s="152"/>
      <c r="BG371" s="152"/>
      <c r="BH371" s="152"/>
      <c r="BI371" s="152"/>
      <c r="BJ371" s="152"/>
      <c r="BK371" s="152"/>
      <c r="BL371" s="152"/>
      <c r="BM371" s="152"/>
      <c r="BN371" s="152"/>
      <c r="BO371" s="152"/>
      <c r="BP371" s="152"/>
      <c r="BQ371" s="152"/>
      <c r="BR371" s="152"/>
      <c r="BS371" s="152"/>
      <c r="BT371" s="152"/>
      <c r="BU371" s="152"/>
      <c r="BV371" s="152"/>
      <c r="BW371" s="152"/>
      <c r="BX371" s="152"/>
      <c r="BY371" s="152"/>
      <c r="BZ371" s="152"/>
      <c r="CA371" s="152"/>
      <c r="CB371" s="152"/>
      <c r="CC371" s="152"/>
      <c r="CD371" s="152"/>
      <c r="CE371" s="152"/>
      <c r="CF371" s="152"/>
      <c r="CG371" s="152"/>
      <c r="CH371" s="152"/>
      <c r="CI371" s="152"/>
      <c r="CJ371" s="152"/>
      <c r="CK371" s="152"/>
      <c r="CL371" s="152"/>
      <c r="CM371" s="152"/>
      <c r="CN371" s="152"/>
      <c r="CO371" s="152"/>
      <c r="CP371" s="152"/>
      <c r="CQ371" s="152"/>
      <c r="CR371" s="152"/>
      <c r="CS371" s="152"/>
      <c r="CT371" s="152"/>
      <c r="CU371" s="152"/>
      <c r="CV371" s="152"/>
      <c r="CW371" s="152"/>
      <c r="CX371" s="152"/>
      <c r="CY371" s="152"/>
      <c r="CZ371" s="152"/>
      <c r="DA371" s="152"/>
      <c r="DB371" s="152"/>
      <c r="DC371" s="152"/>
      <c r="DD371" s="152"/>
      <c r="DE371" s="152"/>
      <c r="DF371" s="152"/>
      <c r="DG371" s="152"/>
      <c r="DH371" s="152"/>
      <c r="DI371" s="152"/>
      <c r="DJ371" s="152"/>
      <c r="DK371" s="152"/>
      <c r="DL371" s="152"/>
      <c r="DM371" s="152"/>
      <c r="DN371" s="152"/>
      <c r="DO371" s="152"/>
      <c r="DP371" s="152"/>
      <c r="DQ371" s="152"/>
      <c r="DR371" s="152"/>
      <c r="DS371" s="152"/>
      <c r="DT371" s="152"/>
      <c r="DU371" s="152"/>
      <c r="DV371" s="152"/>
      <c r="DW371" s="152"/>
      <c r="DX371" s="152"/>
      <c r="DY371" s="152"/>
      <c r="DZ371" s="152"/>
      <c r="EA371" s="152"/>
      <c r="EB371" s="152"/>
      <c r="EC371" s="152"/>
      <c r="ED371" s="152"/>
      <c r="EE371" s="152"/>
      <c r="EF371" s="152"/>
      <c r="EG371" s="152"/>
      <c r="EH371" s="152"/>
      <c r="EI371" s="152"/>
      <c r="EJ371" s="152"/>
      <c r="EK371" s="152"/>
      <c r="EL371" s="152"/>
      <c r="EM371" s="152"/>
      <c r="EN371" s="152"/>
      <c r="EO371" s="152"/>
      <c r="EP371" s="152"/>
      <c r="EQ371" s="152"/>
      <c r="ER371" s="152"/>
      <c r="ES371" s="152"/>
      <c r="ET371" s="152"/>
      <c r="EU371" s="152"/>
      <c r="EV371" s="152"/>
      <c r="EW371" s="152"/>
      <c r="EX371" s="152"/>
      <c r="EY371" s="152"/>
      <c r="EZ371" s="152"/>
      <c r="FA371" s="152"/>
      <c r="FB371" s="152"/>
      <c r="FC371" s="152"/>
      <c r="FD371" s="152"/>
      <c r="FE371" s="152"/>
      <c r="FF371" s="152"/>
      <c r="FG371" s="152"/>
      <c r="FH371" s="152"/>
      <c r="FI371" s="152"/>
      <c r="FJ371" s="152"/>
      <c r="FK371" s="152"/>
      <c r="FL371" s="152"/>
      <c r="FM371" s="152"/>
      <c r="FN371" s="152"/>
      <c r="FO371" s="152"/>
      <c r="FP371" s="152"/>
      <c r="FQ371" s="152"/>
      <c r="FR371" s="152"/>
      <c r="FS371" s="152"/>
      <c r="FT371" s="152"/>
      <c r="FU371" s="152"/>
      <c r="FV371" s="152"/>
      <c r="FW371" s="152"/>
      <c r="FX371" s="152"/>
      <c r="FY371" s="152"/>
      <c r="FZ371" s="152"/>
      <c r="GA371" s="152"/>
      <c r="GB371" s="152"/>
      <c r="GC371" s="152"/>
      <c r="GD371" s="152"/>
      <c r="GE371" s="152"/>
      <c r="GF371" s="152"/>
      <c r="GG371" s="152"/>
      <c r="GH371" s="152"/>
      <c r="GI371" s="152"/>
      <c r="GJ371" s="152"/>
      <c r="GK371" s="152"/>
      <c r="GL371" s="152"/>
      <c r="GM371" s="152"/>
      <c r="GN371" s="152"/>
      <c r="GO371" s="152"/>
      <c r="GP371" s="152"/>
      <c r="GQ371" s="152"/>
      <c r="GR371" s="152"/>
      <c r="GS371" s="152"/>
      <c r="GT371" s="152"/>
      <c r="GU371" s="152"/>
      <c r="GV371" s="152"/>
      <c r="GW371" s="152"/>
      <c r="GX371" s="152"/>
      <c r="GY371" s="152"/>
      <c r="GZ371" s="152"/>
      <c r="HA371" s="152"/>
      <c r="HB371" s="152"/>
      <c r="HC371" s="152"/>
      <c r="HD371" s="152"/>
      <c r="HE371" s="152"/>
      <c r="HF371" s="152"/>
      <c r="HG371" s="152"/>
      <c r="HH371" s="152"/>
      <c r="HI371" s="152"/>
      <c r="HJ371" s="152"/>
      <c r="HK371" s="152"/>
      <c r="HL371" s="152"/>
      <c r="HM371" s="152"/>
      <c r="HN371" s="152"/>
      <c r="HO371" s="152"/>
      <c r="HP371" s="152"/>
      <c r="HQ371" s="152"/>
      <c r="HR371" s="152"/>
      <c r="HS371" s="152"/>
      <c r="HT371" s="152"/>
      <c r="HU371" s="152"/>
      <c r="HV371" s="152"/>
      <c r="HW371" s="152"/>
      <c r="HX371" s="152"/>
      <c r="HY371" s="152"/>
      <c r="HZ371" s="152"/>
      <c r="IA371" s="152"/>
      <c r="IB371" s="152"/>
      <c r="IC371" s="152"/>
      <c r="ID371" s="152"/>
      <c r="IE371" s="152"/>
      <c r="IF371" s="152"/>
      <c r="IG371" s="152"/>
      <c r="IH371" s="152"/>
      <c r="II371" s="152"/>
      <c r="IJ371" s="152"/>
      <c r="IK371" s="152"/>
      <c r="IL371" s="152"/>
      <c r="IM371" s="152"/>
      <c r="IN371" s="152"/>
      <c r="IO371" s="152"/>
      <c r="IP371" s="152"/>
      <c r="IQ371" s="152"/>
      <c r="IR371" s="152"/>
      <c r="IS371" s="152"/>
      <c r="IT371" s="152"/>
      <c r="IU371" s="152"/>
      <c r="IV371" s="152"/>
    </row>
    <row r="372" spans="1:256" s="35" customFormat="1" ht="409.5" hidden="1">
      <c r="A372" s="141">
        <v>606</v>
      </c>
      <c r="B372" s="45" t="s">
        <v>254</v>
      </c>
      <c r="C372" s="142">
        <v>401000026</v>
      </c>
      <c r="D372" s="154" t="s">
        <v>462</v>
      </c>
      <c r="E372" s="144" t="s">
        <v>256</v>
      </c>
      <c r="F372" s="145"/>
      <c r="G372" s="145"/>
      <c r="H372" s="146">
        <v>1</v>
      </c>
      <c r="I372" s="145"/>
      <c r="J372" s="146">
        <v>9</v>
      </c>
      <c r="K372" s="146">
        <v>1</v>
      </c>
      <c r="L372" s="146" t="s">
        <v>257</v>
      </c>
      <c r="M372" s="146"/>
      <c r="N372" s="146"/>
      <c r="O372" s="146"/>
      <c r="P372" s="52" t="s">
        <v>258</v>
      </c>
      <c r="Q372" s="52" t="s">
        <v>259</v>
      </c>
      <c r="R372" s="146"/>
      <c r="S372" s="146"/>
      <c r="T372" s="146"/>
      <c r="U372" s="146"/>
      <c r="V372" s="146">
        <v>11</v>
      </c>
      <c r="W372" s="146">
        <v>1</v>
      </c>
      <c r="X372" s="146"/>
      <c r="Y372" s="146"/>
      <c r="Z372" s="146"/>
      <c r="AA372" s="146"/>
      <c r="AB372" s="52" t="s">
        <v>258</v>
      </c>
      <c r="AC372" s="52" t="s">
        <v>260</v>
      </c>
      <c r="AD372" s="52"/>
      <c r="AE372" s="52"/>
      <c r="AF372" s="52"/>
      <c r="AG372" s="52"/>
      <c r="AH372" s="52"/>
      <c r="AI372" s="52"/>
      <c r="AJ372" s="52"/>
      <c r="AK372" s="52"/>
      <c r="AL372" s="52"/>
      <c r="AM372" s="52" t="s">
        <v>463</v>
      </c>
      <c r="AN372" s="52" t="s">
        <v>262</v>
      </c>
      <c r="AO372" s="147" t="s">
        <v>263</v>
      </c>
      <c r="AP372" s="147" t="s">
        <v>464</v>
      </c>
      <c r="AQ372" s="147" t="s">
        <v>465</v>
      </c>
      <c r="AR372" s="148" t="s">
        <v>265</v>
      </c>
      <c r="AS372" s="147" t="s">
        <v>331</v>
      </c>
      <c r="AT372" s="149">
        <v>7861440</v>
      </c>
      <c r="AU372" s="149">
        <v>7861440</v>
      </c>
      <c r="AV372" s="149">
        <v>8678045.5999999996</v>
      </c>
      <c r="AW372" s="149">
        <v>8490410</v>
      </c>
      <c r="AX372" s="149">
        <v>8490400</v>
      </c>
      <c r="AY372" s="149">
        <v>8492670</v>
      </c>
      <c r="AZ372" s="141" t="s">
        <v>134</v>
      </c>
      <c r="BA372" s="152"/>
      <c r="BB372" s="152"/>
      <c r="BC372" s="152"/>
      <c r="BD372" s="152"/>
      <c r="BE372" s="152"/>
      <c r="BF372" s="152"/>
      <c r="BG372" s="152"/>
      <c r="BH372" s="152"/>
      <c r="BI372" s="152"/>
      <c r="BJ372" s="152"/>
      <c r="BK372" s="152"/>
      <c r="BL372" s="152"/>
      <c r="BM372" s="152"/>
      <c r="BN372" s="152"/>
      <c r="BO372" s="152"/>
      <c r="BP372" s="152"/>
      <c r="BQ372" s="152"/>
      <c r="BR372" s="152"/>
      <c r="BS372" s="152"/>
      <c r="BT372" s="152"/>
      <c r="BU372" s="152"/>
      <c r="BV372" s="152"/>
      <c r="BW372" s="152"/>
      <c r="BX372" s="152"/>
      <c r="BY372" s="152"/>
      <c r="BZ372" s="152"/>
      <c r="CA372" s="152"/>
      <c r="CB372" s="152"/>
      <c r="CC372" s="152"/>
      <c r="CD372" s="152"/>
      <c r="CE372" s="152"/>
      <c r="CF372" s="152"/>
      <c r="CG372" s="152"/>
      <c r="CH372" s="152"/>
      <c r="CI372" s="152"/>
      <c r="CJ372" s="152"/>
      <c r="CK372" s="152"/>
      <c r="CL372" s="152"/>
      <c r="CM372" s="152"/>
      <c r="CN372" s="152"/>
      <c r="CO372" s="152"/>
      <c r="CP372" s="152"/>
      <c r="CQ372" s="152"/>
      <c r="CR372" s="152"/>
      <c r="CS372" s="152"/>
      <c r="CT372" s="152"/>
      <c r="CU372" s="152"/>
      <c r="CV372" s="152"/>
      <c r="CW372" s="152"/>
      <c r="CX372" s="152"/>
      <c r="CY372" s="152"/>
      <c r="CZ372" s="152"/>
      <c r="DA372" s="152"/>
      <c r="DB372" s="152"/>
      <c r="DC372" s="152"/>
      <c r="DD372" s="152"/>
      <c r="DE372" s="152"/>
      <c r="DF372" s="152"/>
      <c r="DG372" s="152"/>
      <c r="DH372" s="152"/>
      <c r="DI372" s="152"/>
      <c r="DJ372" s="152"/>
      <c r="DK372" s="152"/>
      <c r="DL372" s="152"/>
      <c r="DM372" s="152"/>
      <c r="DN372" s="152"/>
      <c r="DO372" s="152"/>
      <c r="DP372" s="152"/>
      <c r="DQ372" s="152"/>
      <c r="DR372" s="152"/>
      <c r="DS372" s="152"/>
      <c r="DT372" s="152"/>
      <c r="DU372" s="152"/>
      <c r="DV372" s="152"/>
      <c r="DW372" s="152"/>
      <c r="DX372" s="152"/>
      <c r="DY372" s="152"/>
      <c r="DZ372" s="152"/>
      <c r="EA372" s="152"/>
      <c r="EB372" s="152"/>
      <c r="EC372" s="152"/>
      <c r="ED372" s="152"/>
      <c r="EE372" s="152"/>
      <c r="EF372" s="152"/>
      <c r="EG372" s="152"/>
      <c r="EH372" s="152"/>
      <c r="EI372" s="152"/>
      <c r="EJ372" s="152"/>
      <c r="EK372" s="152"/>
      <c r="EL372" s="152"/>
      <c r="EM372" s="152"/>
      <c r="EN372" s="152"/>
      <c r="EO372" s="152"/>
      <c r="EP372" s="152"/>
      <c r="EQ372" s="152"/>
      <c r="ER372" s="152"/>
      <c r="ES372" s="152"/>
      <c r="ET372" s="152"/>
      <c r="EU372" s="152"/>
      <c r="EV372" s="152"/>
      <c r="EW372" s="152"/>
      <c r="EX372" s="152"/>
      <c r="EY372" s="152"/>
      <c r="EZ372" s="152"/>
      <c r="FA372" s="152"/>
      <c r="FB372" s="152"/>
      <c r="FC372" s="152"/>
      <c r="FD372" s="152"/>
      <c r="FE372" s="152"/>
      <c r="FF372" s="152"/>
      <c r="FG372" s="152"/>
      <c r="FH372" s="152"/>
      <c r="FI372" s="152"/>
      <c r="FJ372" s="152"/>
      <c r="FK372" s="152"/>
      <c r="FL372" s="152"/>
      <c r="FM372" s="152"/>
      <c r="FN372" s="152"/>
      <c r="FO372" s="152"/>
      <c r="FP372" s="152"/>
      <c r="FQ372" s="152"/>
      <c r="FR372" s="152"/>
      <c r="FS372" s="152"/>
      <c r="FT372" s="152"/>
      <c r="FU372" s="152"/>
      <c r="FV372" s="152"/>
      <c r="FW372" s="152"/>
      <c r="FX372" s="152"/>
      <c r="FY372" s="152"/>
      <c r="FZ372" s="152"/>
      <c r="GA372" s="152"/>
      <c r="GB372" s="152"/>
      <c r="GC372" s="152"/>
      <c r="GD372" s="152"/>
      <c r="GE372" s="152"/>
      <c r="GF372" s="152"/>
      <c r="GG372" s="152"/>
      <c r="GH372" s="152"/>
      <c r="GI372" s="152"/>
      <c r="GJ372" s="152"/>
      <c r="GK372" s="152"/>
      <c r="GL372" s="152"/>
      <c r="GM372" s="152"/>
      <c r="GN372" s="152"/>
      <c r="GO372" s="152"/>
      <c r="GP372" s="152"/>
      <c r="GQ372" s="152"/>
      <c r="GR372" s="152"/>
      <c r="GS372" s="152"/>
      <c r="GT372" s="152"/>
      <c r="GU372" s="152"/>
      <c r="GV372" s="152"/>
      <c r="GW372" s="152"/>
      <c r="GX372" s="152"/>
      <c r="GY372" s="152"/>
      <c r="GZ372" s="152"/>
      <c r="HA372" s="152"/>
      <c r="HB372" s="152"/>
      <c r="HC372" s="152"/>
      <c r="HD372" s="152"/>
      <c r="HE372" s="152"/>
      <c r="HF372" s="152"/>
      <c r="HG372" s="152"/>
      <c r="HH372" s="152"/>
      <c r="HI372" s="152"/>
      <c r="HJ372" s="152"/>
      <c r="HK372" s="152"/>
      <c r="HL372" s="152"/>
      <c r="HM372" s="152"/>
      <c r="HN372" s="152"/>
      <c r="HO372" s="152"/>
      <c r="HP372" s="152"/>
      <c r="HQ372" s="152"/>
      <c r="HR372" s="152"/>
      <c r="HS372" s="152"/>
      <c r="HT372" s="152"/>
      <c r="HU372" s="152"/>
      <c r="HV372" s="152"/>
      <c r="HW372" s="152"/>
      <c r="HX372" s="152"/>
      <c r="HY372" s="152"/>
      <c r="HZ372" s="152"/>
      <c r="IA372" s="152"/>
      <c r="IB372" s="152"/>
      <c r="IC372" s="152"/>
      <c r="ID372" s="152"/>
      <c r="IE372" s="152"/>
      <c r="IF372" s="152"/>
      <c r="IG372" s="152"/>
      <c r="IH372" s="152"/>
      <c r="II372" s="152"/>
      <c r="IJ372" s="152"/>
      <c r="IK372" s="152"/>
      <c r="IL372" s="152"/>
      <c r="IM372" s="152"/>
      <c r="IN372" s="152"/>
      <c r="IO372" s="152"/>
      <c r="IP372" s="152"/>
      <c r="IQ372" s="152"/>
      <c r="IR372" s="152"/>
      <c r="IS372" s="152"/>
      <c r="IT372" s="152"/>
      <c r="IU372" s="152"/>
      <c r="IV372" s="152"/>
    </row>
    <row r="373" spans="1:256" s="35" customFormat="1" ht="409.5" hidden="1">
      <c r="A373" s="141">
        <v>606</v>
      </c>
      <c r="B373" s="45" t="s">
        <v>254</v>
      </c>
      <c r="C373" s="142">
        <v>401000026</v>
      </c>
      <c r="D373" s="154" t="s">
        <v>462</v>
      </c>
      <c r="E373" s="144" t="s">
        <v>256</v>
      </c>
      <c r="F373" s="145"/>
      <c r="G373" s="145"/>
      <c r="H373" s="146">
        <v>1</v>
      </c>
      <c r="I373" s="145"/>
      <c r="J373" s="146">
        <v>9</v>
      </c>
      <c r="K373" s="146">
        <v>1</v>
      </c>
      <c r="L373" s="146" t="s">
        <v>257</v>
      </c>
      <c r="M373" s="146"/>
      <c r="N373" s="146"/>
      <c r="O373" s="146"/>
      <c r="P373" s="52" t="s">
        <v>258</v>
      </c>
      <c r="Q373" s="52" t="s">
        <v>259</v>
      </c>
      <c r="R373" s="146"/>
      <c r="S373" s="146"/>
      <c r="T373" s="146"/>
      <c r="U373" s="146"/>
      <c r="V373" s="146">
        <v>11</v>
      </c>
      <c r="W373" s="146">
        <v>1</v>
      </c>
      <c r="X373" s="146"/>
      <c r="Y373" s="146"/>
      <c r="Z373" s="146"/>
      <c r="AA373" s="146"/>
      <c r="AB373" s="52" t="s">
        <v>258</v>
      </c>
      <c r="AC373" s="52" t="s">
        <v>260</v>
      </c>
      <c r="AD373" s="52"/>
      <c r="AE373" s="52"/>
      <c r="AF373" s="52"/>
      <c r="AG373" s="52"/>
      <c r="AH373" s="52"/>
      <c r="AI373" s="52"/>
      <c r="AJ373" s="52"/>
      <c r="AK373" s="52"/>
      <c r="AL373" s="52"/>
      <c r="AM373" s="52" t="s">
        <v>463</v>
      </c>
      <c r="AN373" s="52" t="s">
        <v>262</v>
      </c>
      <c r="AO373" s="147" t="s">
        <v>263</v>
      </c>
      <c r="AP373" s="147" t="s">
        <v>464</v>
      </c>
      <c r="AQ373" s="147" t="s">
        <v>465</v>
      </c>
      <c r="AR373" s="148" t="s">
        <v>265</v>
      </c>
      <c r="AS373" s="147" t="s">
        <v>331</v>
      </c>
      <c r="AT373" s="149">
        <v>62329.79</v>
      </c>
      <c r="AU373" s="149">
        <v>62329.79</v>
      </c>
      <c r="AV373" s="149">
        <v>0</v>
      </c>
      <c r="AW373" s="149">
        <v>0</v>
      </c>
      <c r="AX373" s="149">
        <v>0</v>
      </c>
      <c r="AY373" s="149">
        <v>0</v>
      </c>
      <c r="AZ373" s="141" t="s">
        <v>152</v>
      </c>
      <c r="BA373" s="152"/>
      <c r="BB373" s="152"/>
      <c r="BC373" s="152"/>
      <c r="BD373" s="152"/>
      <c r="BE373" s="152"/>
      <c r="BF373" s="152"/>
      <c r="BG373" s="152"/>
      <c r="BH373" s="152"/>
      <c r="BI373" s="152"/>
      <c r="BJ373" s="152"/>
      <c r="BK373" s="152"/>
      <c r="BL373" s="152"/>
      <c r="BM373" s="152"/>
      <c r="BN373" s="152"/>
      <c r="BO373" s="152"/>
      <c r="BP373" s="152"/>
      <c r="BQ373" s="152"/>
      <c r="BR373" s="152"/>
      <c r="BS373" s="152"/>
      <c r="BT373" s="152"/>
      <c r="BU373" s="152"/>
      <c r="BV373" s="152"/>
      <c r="BW373" s="152"/>
      <c r="BX373" s="152"/>
      <c r="BY373" s="152"/>
      <c r="BZ373" s="152"/>
      <c r="CA373" s="152"/>
      <c r="CB373" s="152"/>
      <c r="CC373" s="152"/>
      <c r="CD373" s="152"/>
      <c r="CE373" s="152"/>
      <c r="CF373" s="152"/>
      <c r="CG373" s="152"/>
      <c r="CH373" s="152"/>
      <c r="CI373" s="152"/>
      <c r="CJ373" s="152"/>
      <c r="CK373" s="152"/>
      <c r="CL373" s="152"/>
      <c r="CM373" s="152"/>
      <c r="CN373" s="152"/>
      <c r="CO373" s="152"/>
      <c r="CP373" s="152"/>
      <c r="CQ373" s="152"/>
      <c r="CR373" s="152"/>
      <c r="CS373" s="152"/>
      <c r="CT373" s="152"/>
      <c r="CU373" s="152"/>
      <c r="CV373" s="152"/>
      <c r="CW373" s="152"/>
      <c r="CX373" s="152"/>
      <c r="CY373" s="152"/>
      <c r="CZ373" s="152"/>
      <c r="DA373" s="152"/>
      <c r="DB373" s="152"/>
      <c r="DC373" s="152"/>
      <c r="DD373" s="152"/>
      <c r="DE373" s="152"/>
      <c r="DF373" s="152"/>
      <c r="DG373" s="152"/>
      <c r="DH373" s="152"/>
      <c r="DI373" s="152"/>
      <c r="DJ373" s="152"/>
      <c r="DK373" s="152"/>
      <c r="DL373" s="152"/>
      <c r="DM373" s="152"/>
      <c r="DN373" s="152"/>
      <c r="DO373" s="152"/>
      <c r="DP373" s="152"/>
      <c r="DQ373" s="152"/>
      <c r="DR373" s="152"/>
      <c r="DS373" s="152"/>
      <c r="DT373" s="152"/>
      <c r="DU373" s="152"/>
      <c r="DV373" s="152"/>
      <c r="DW373" s="152"/>
      <c r="DX373" s="152"/>
      <c r="DY373" s="152"/>
      <c r="DZ373" s="152"/>
      <c r="EA373" s="152"/>
      <c r="EB373" s="152"/>
      <c r="EC373" s="152"/>
      <c r="ED373" s="152"/>
      <c r="EE373" s="152"/>
      <c r="EF373" s="152"/>
      <c r="EG373" s="152"/>
      <c r="EH373" s="152"/>
      <c r="EI373" s="152"/>
      <c r="EJ373" s="152"/>
      <c r="EK373" s="152"/>
      <c r="EL373" s="152"/>
      <c r="EM373" s="152"/>
      <c r="EN373" s="152"/>
      <c r="EO373" s="152"/>
      <c r="EP373" s="152"/>
      <c r="EQ373" s="152"/>
      <c r="ER373" s="152"/>
      <c r="ES373" s="152"/>
      <c r="ET373" s="152"/>
      <c r="EU373" s="152"/>
      <c r="EV373" s="152"/>
      <c r="EW373" s="152"/>
      <c r="EX373" s="152"/>
      <c r="EY373" s="152"/>
      <c r="EZ373" s="152"/>
      <c r="FA373" s="152"/>
      <c r="FB373" s="152"/>
      <c r="FC373" s="152"/>
      <c r="FD373" s="152"/>
      <c r="FE373" s="152"/>
      <c r="FF373" s="152"/>
      <c r="FG373" s="152"/>
      <c r="FH373" s="152"/>
      <c r="FI373" s="152"/>
      <c r="FJ373" s="152"/>
      <c r="FK373" s="152"/>
      <c r="FL373" s="152"/>
      <c r="FM373" s="152"/>
      <c r="FN373" s="152"/>
      <c r="FO373" s="152"/>
      <c r="FP373" s="152"/>
      <c r="FQ373" s="152"/>
      <c r="FR373" s="152"/>
      <c r="FS373" s="152"/>
      <c r="FT373" s="152"/>
      <c r="FU373" s="152"/>
      <c r="FV373" s="152"/>
      <c r="FW373" s="152"/>
      <c r="FX373" s="152"/>
      <c r="FY373" s="152"/>
      <c r="FZ373" s="152"/>
      <c r="GA373" s="152"/>
      <c r="GB373" s="152"/>
      <c r="GC373" s="152"/>
      <c r="GD373" s="152"/>
      <c r="GE373" s="152"/>
      <c r="GF373" s="152"/>
      <c r="GG373" s="152"/>
      <c r="GH373" s="152"/>
      <c r="GI373" s="152"/>
      <c r="GJ373" s="152"/>
      <c r="GK373" s="152"/>
      <c r="GL373" s="152"/>
      <c r="GM373" s="152"/>
      <c r="GN373" s="152"/>
      <c r="GO373" s="152"/>
      <c r="GP373" s="152"/>
      <c r="GQ373" s="152"/>
      <c r="GR373" s="152"/>
      <c r="GS373" s="152"/>
      <c r="GT373" s="152"/>
      <c r="GU373" s="152"/>
      <c r="GV373" s="152"/>
      <c r="GW373" s="152"/>
      <c r="GX373" s="152"/>
      <c r="GY373" s="152"/>
      <c r="GZ373" s="152"/>
      <c r="HA373" s="152"/>
      <c r="HB373" s="152"/>
      <c r="HC373" s="152"/>
      <c r="HD373" s="152"/>
      <c r="HE373" s="152"/>
      <c r="HF373" s="152"/>
      <c r="HG373" s="152"/>
      <c r="HH373" s="152"/>
      <c r="HI373" s="152"/>
      <c r="HJ373" s="152"/>
      <c r="HK373" s="152"/>
      <c r="HL373" s="152"/>
      <c r="HM373" s="152"/>
      <c r="HN373" s="152"/>
      <c r="HO373" s="152"/>
      <c r="HP373" s="152"/>
      <c r="HQ373" s="152"/>
      <c r="HR373" s="152"/>
      <c r="HS373" s="152"/>
      <c r="HT373" s="152"/>
      <c r="HU373" s="152"/>
      <c r="HV373" s="152"/>
      <c r="HW373" s="152"/>
      <c r="HX373" s="152"/>
      <c r="HY373" s="152"/>
      <c r="HZ373" s="152"/>
      <c r="IA373" s="152"/>
      <c r="IB373" s="152"/>
      <c r="IC373" s="152"/>
      <c r="ID373" s="152"/>
      <c r="IE373" s="152"/>
      <c r="IF373" s="152"/>
      <c r="IG373" s="152"/>
      <c r="IH373" s="152"/>
      <c r="II373" s="152"/>
      <c r="IJ373" s="152"/>
      <c r="IK373" s="152"/>
      <c r="IL373" s="152"/>
      <c r="IM373" s="152"/>
      <c r="IN373" s="152"/>
      <c r="IO373" s="152"/>
      <c r="IP373" s="152"/>
      <c r="IQ373" s="152"/>
      <c r="IR373" s="152"/>
      <c r="IS373" s="152"/>
      <c r="IT373" s="152"/>
      <c r="IU373" s="152"/>
      <c r="IV373" s="152"/>
    </row>
    <row r="374" spans="1:256" s="35" customFormat="1" ht="409.5" hidden="1">
      <c r="A374" s="141">
        <v>606</v>
      </c>
      <c r="B374" s="45" t="s">
        <v>254</v>
      </c>
      <c r="C374" s="142">
        <v>401000026</v>
      </c>
      <c r="D374" s="154" t="s">
        <v>462</v>
      </c>
      <c r="E374" s="144" t="s">
        <v>466</v>
      </c>
      <c r="F374" s="145"/>
      <c r="G374" s="145"/>
      <c r="H374" s="146" t="s">
        <v>394</v>
      </c>
      <c r="I374" s="145"/>
      <c r="J374" s="146" t="s">
        <v>395</v>
      </c>
      <c r="K374" s="146" t="s">
        <v>396</v>
      </c>
      <c r="L374" s="146"/>
      <c r="M374" s="146"/>
      <c r="N374" s="146" t="s">
        <v>292</v>
      </c>
      <c r="O374" s="146"/>
      <c r="P374" s="52" t="s">
        <v>397</v>
      </c>
      <c r="Q374" s="52" t="s">
        <v>294</v>
      </c>
      <c r="R374" s="146"/>
      <c r="S374" s="146"/>
      <c r="T374" s="146"/>
      <c r="U374" s="146"/>
      <c r="V374" s="146" t="s">
        <v>308</v>
      </c>
      <c r="W374" s="146" t="s">
        <v>88</v>
      </c>
      <c r="X374" s="146"/>
      <c r="Y374" s="146"/>
      <c r="Z374" s="146"/>
      <c r="AA374" s="146"/>
      <c r="AB374" s="52" t="s">
        <v>467</v>
      </c>
      <c r="AC374" s="52" t="s">
        <v>447</v>
      </c>
      <c r="AD374" s="52"/>
      <c r="AE374" s="52"/>
      <c r="AF374" s="52"/>
      <c r="AG374" s="52"/>
      <c r="AH374" s="52"/>
      <c r="AI374" s="52" t="s">
        <v>88</v>
      </c>
      <c r="AJ374" s="52" t="s">
        <v>298</v>
      </c>
      <c r="AK374" s="52"/>
      <c r="AL374" s="52"/>
      <c r="AM374" s="52" t="s">
        <v>299</v>
      </c>
      <c r="AN374" s="52" t="s">
        <v>300</v>
      </c>
      <c r="AO374" s="147" t="s">
        <v>263</v>
      </c>
      <c r="AP374" s="147" t="s">
        <v>464</v>
      </c>
      <c r="AQ374" s="147" t="s">
        <v>301</v>
      </c>
      <c r="AR374" s="148" t="s">
        <v>302</v>
      </c>
      <c r="AS374" s="147" t="s">
        <v>267</v>
      </c>
      <c r="AT374" s="149">
        <v>14400</v>
      </c>
      <c r="AU374" s="149">
        <v>14400</v>
      </c>
      <c r="AV374" s="149">
        <v>14400</v>
      </c>
      <c r="AW374" s="149">
        <v>28200</v>
      </c>
      <c r="AX374" s="149">
        <v>28200</v>
      </c>
      <c r="AY374" s="149">
        <v>28200</v>
      </c>
      <c r="AZ374" s="141" t="s">
        <v>134</v>
      </c>
      <c r="BA374" s="152"/>
      <c r="BB374" s="152"/>
      <c r="BC374" s="152"/>
      <c r="BD374" s="152"/>
      <c r="BE374" s="152"/>
      <c r="BF374" s="152"/>
      <c r="BG374" s="152"/>
      <c r="BH374" s="152"/>
      <c r="BI374" s="152"/>
      <c r="BJ374" s="152"/>
      <c r="BK374" s="152"/>
      <c r="BL374" s="152"/>
      <c r="BM374" s="152"/>
      <c r="BN374" s="152"/>
      <c r="BO374" s="152"/>
      <c r="BP374" s="152"/>
      <c r="BQ374" s="152"/>
      <c r="BR374" s="152"/>
      <c r="BS374" s="152"/>
      <c r="BT374" s="152"/>
      <c r="BU374" s="152"/>
      <c r="BV374" s="152"/>
      <c r="BW374" s="152"/>
      <c r="BX374" s="152"/>
      <c r="BY374" s="152"/>
      <c r="BZ374" s="152"/>
      <c r="CA374" s="152"/>
      <c r="CB374" s="152"/>
      <c r="CC374" s="152"/>
      <c r="CD374" s="152"/>
      <c r="CE374" s="152"/>
      <c r="CF374" s="152"/>
      <c r="CG374" s="152"/>
      <c r="CH374" s="152"/>
      <c r="CI374" s="152"/>
      <c r="CJ374" s="152"/>
      <c r="CK374" s="152"/>
      <c r="CL374" s="152"/>
      <c r="CM374" s="152"/>
      <c r="CN374" s="152"/>
      <c r="CO374" s="152"/>
      <c r="CP374" s="152"/>
      <c r="CQ374" s="152"/>
      <c r="CR374" s="152"/>
      <c r="CS374" s="152"/>
      <c r="CT374" s="152"/>
      <c r="CU374" s="152"/>
      <c r="CV374" s="152"/>
      <c r="CW374" s="152"/>
      <c r="CX374" s="152"/>
      <c r="CY374" s="152"/>
      <c r="CZ374" s="152"/>
      <c r="DA374" s="152"/>
      <c r="DB374" s="152"/>
      <c r="DC374" s="152"/>
      <c r="DD374" s="152"/>
      <c r="DE374" s="152"/>
      <c r="DF374" s="152"/>
      <c r="DG374" s="152"/>
      <c r="DH374" s="152"/>
      <c r="DI374" s="152"/>
      <c r="DJ374" s="152"/>
      <c r="DK374" s="152"/>
      <c r="DL374" s="152"/>
      <c r="DM374" s="152"/>
      <c r="DN374" s="152"/>
      <c r="DO374" s="152"/>
      <c r="DP374" s="152"/>
      <c r="DQ374" s="152"/>
      <c r="DR374" s="152"/>
      <c r="DS374" s="152"/>
      <c r="DT374" s="152"/>
      <c r="DU374" s="152"/>
      <c r="DV374" s="152"/>
      <c r="DW374" s="152"/>
      <c r="DX374" s="152"/>
      <c r="DY374" s="152"/>
      <c r="DZ374" s="152"/>
      <c r="EA374" s="152"/>
      <c r="EB374" s="152"/>
      <c r="EC374" s="152"/>
      <c r="ED374" s="152"/>
      <c r="EE374" s="152"/>
      <c r="EF374" s="152"/>
      <c r="EG374" s="152"/>
      <c r="EH374" s="152"/>
      <c r="EI374" s="152"/>
      <c r="EJ374" s="152"/>
      <c r="EK374" s="152"/>
      <c r="EL374" s="152"/>
      <c r="EM374" s="152"/>
      <c r="EN374" s="152"/>
      <c r="EO374" s="152"/>
      <c r="EP374" s="152"/>
      <c r="EQ374" s="152"/>
      <c r="ER374" s="152"/>
      <c r="ES374" s="152"/>
      <c r="ET374" s="152"/>
      <c r="EU374" s="152"/>
      <c r="EV374" s="152"/>
      <c r="EW374" s="152"/>
      <c r="EX374" s="152"/>
      <c r="EY374" s="152"/>
      <c r="EZ374" s="152"/>
      <c r="FA374" s="152"/>
      <c r="FB374" s="152"/>
      <c r="FC374" s="152"/>
      <c r="FD374" s="152"/>
      <c r="FE374" s="152"/>
      <c r="FF374" s="152"/>
      <c r="FG374" s="152"/>
      <c r="FH374" s="152"/>
      <c r="FI374" s="152"/>
      <c r="FJ374" s="152"/>
      <c r="FK374" s="152"/>
      <c r="FL374" s="152"/>
      <c r="FM374" s="152"/>
      <c r="FN374" s="152"/>
      <c r="FO374" s="152"/>
      <c r="FP374" s="152"/>
      <c r="FQ374" s="152"/>
      <c r="FR374" s="152"/>
      <c r="FS374" s="152"/>
      <c r="FT374" s="152"/>
      <c r="FU374" s="152"/>
      <c r="FV374" s="152"/>
      <c r="FW374" s="152"/>
      <c r="FX374" s="152"/>
      <c r="FY374" s="152"/>
      <c r="FZ374" s="152"/>
      <c r="GA374" s="152"/>
      <c r="GB374" s="152"/>
      <c r="GC374" s="152"/>
      <c r="GD374" s="152"/>
      <c r="GE374" s="152"/>
      <c r="GF374" s="152"/>
      <c r="GG374" s="152"/>
      <c r="GH374" s="152"/>
      <c r="GI374" s="152"/>
      <c r="GJ374" s="152"/>
      <c r="GK374" s="152"/>
      <c r="GL374" s="152"/>
      <c r="GM374" s="152"/>
      <c r="GN374" s="152"/>
      <c r="GO374" s="152"/>
      <c r="GP374" s="152"/>
      <c r="GQ374" s="152"/>
      <c r="GR374" s="152"/>
      <c r="GS374" s="152"/>
      <c r="GT374" s="152"/>
      <c r="GU374" s="152"/>
      <c r="GV374" s="152"/>
      <c r="GW374" s="152"/>
      <c r="GX374" s="152"/>
      <c r="GY374" s="152"/>
      <c r="GZ374" s="152"/>
      <c r="HA374" s="152"/>
      <c r="HB374" s="152"/>
      <c r="HC374" s="152"/>
      <c r="HD374" s="152"/>
      <c r="HE374" s="152"/>
      <c r="HF374" s="152"/>
      <c r="HG374" s="152"/>
      <c r="HH374" s="152"/>
      <c r="HI374" s="152"/>
      <c r="HJ374" s="152"/>
      <c r="HK374" s="152"/>
      <c r="HL374" s="152"/>
      <c r="HM374" s="152"/>
      <c r="HN374" s="152"/>
      <c r="HO374" s="152"/>
      <c r="HP374" s="152"/>
      <c r="HQ374" s="152"/>
      <c r="HR374" s="152"/>
      <c r="HS374" s="152"/>
      <c r="HT374" s="152"/>
      <c r="HU374" s="152"/>
      <c r="HV374" s="152"/>
      <c r="HW374" s="152"/>
      <c r="HX374" s="152"/>
      <c r="HY374" s="152"/>
      <c r="HZ374" s="152"/>
      <c r="IA374" s="152"/>
      <c r="IB374" s="152"/>
      <c r="IC374" s="152"/>
      <c r="ID374" s="152"/>
      <c r="IE374" s="152"/>
      <c r="IF374" s="152"/>
      <c r="IG374" s="152"/>
      <c r="IH374" s="152"/>
      <c r="II374" s="152"/>
      <c r="IJ374" s="152"/>
      <c r="IK374" s="152"/>
      <c r="IL374" s="152"/>
      <c r="IM374" s="152"/>
      <c r="IN374" s="152"/>
      <c r="IO374" s="152"/>
      <c r="IP374" s="152"/>
      <c r="IQ374" s="152"/>
      <c r="IR374" s="152"/>
      <c r="IS374" s="152"/>
      <c r="IT374" s="152"/>
      <c r="IU374" s="152"/>
      <c r="IV374" s="152"/>
    </row>
    <row r="375" spans="1:256" s="35" customFormat="1" ht="409.5" hidden="1">
      <c r="A375" s="141">
        <v>606</v>
      </c>
      <c r="B375" s="45" t="s">
        <v>254</v>
      </c>
      <c r="C375" s="142">
        <v>401000026</v>
      </c>
      <c r="D375" s="154" t="s">
        <v>462</v>
      </c>
      <c r="E375" s="144" t="s">
        <v>185</v>
      </c>
      <c r="F375" s="145"/>
      <c r="G375" s="145"/>
      <c r="H375" s="146">
        <v>3</v>
      </c>
      <c r="I375" s="145"/>
      <c r="J375" s="146">
        <v>17</v>
      </c>
      <c r="K375" s="146">
        <v>1</v>
      </c>
      <c r="L375" s="146">
        <v>3</v>
      </c>
      <c r="M375" s="146"/>
      <c r="N375" s="146"/>
      <c r="O375" s="146"/>
      <c r="P375" s="52" t="s">
        <v>186</v>
      </c>
      <c r="Q375" s="52" t="s">
        <v>342</v>
      </c>
      <c r="R375" s="146"/>
      <c r="S375" s="146"/>
      <c r="T375" s="146">
        <v>3</v>
      </c>
      <c r="U375" s="146"/>
      <c r="V375" s="146">
        <v>12</v>
      </c>
      <c r="W375" s="146">
        <v>1</v>
      </c>
      <c r="X375" s="146">
        <v>3</v>
      </c>
      <c r="Y375" s="146"/>
      <c r="Z375" s="146"/>
      <c r="AA375" s="146"/>
      <c r="AB375" s="52" t="s">
        <v>187</v>
      </c>
      <c r="AC375" s="52" t="s">
        <v>260</v>
      </c>
      <c r="AD375" s="52"/>
      <c r="AE375" s="52"/>
      <c r="AF375" s="52"/>
      <c r="AG375" s="52"/>
      <c r="AH375" s="52"/>
      <c r="AI375" s="52"/>
      <c r="AJ375" s="52"/>
      <c r="AK375" s="52"/>
      <c r="AL375" s="52"/>
      <c r="AM375" s="52" t="s">
        <v>350</v>
      </c>
      <c r="AN375" s="52" t="s">
        <v>262</v>
      </c>
      <c r="AO375" s="147" t="s">
        <v>263</v>
      </c>
      <c r="AP375" s="147" t="s">
        <v>464</v>
      </c>
      <c r="AQ375" s="147" t="s">
        <v>468</v>
      </c>
      <c r="AR375" s="148" t="s">
        <v>265</v>
      </c>
      <c r="AS375" s="147" t="s">
        <v>469</v>
      </c>
      <c r="AT375" s="149">
        <v>5175690</v>
      </c>
      <c r="AU375" s="149">
        <v>5175690</v>
      </c>
      <c r="AV375" s="149">
        <v>5435208</v>
      </c>
      <c r="AW375" s="149">
        <v>5368695</v>
      </c>
      <c r="AX375" s="149">
        <v>5368695</v>
      </c>
      <c r="AY375" s="149">
        <v>5368695</v>
      </c>
      <c r="AZ375" s="141" t="s">
        <v>134</v>
      </c>
      <c r="BA375" s="152"/>
      <c r="BB375" s="152"/>
      <c r="BC375" s="152"/>
      <c r="BD375" s="152"/>
      <c r="BE375" s="152"/>
      <c r="BF375" s="152"/>
      <c r="BG375" s="152"/>
      <c r="BH375" s="152"/>
      <c r="BI375" s="152"/>
      <c r="BJ375" s="152"/>
      <c r="BK375" s="152"/>
      <c r="BL375" s="152"/>
      <c r="BM375" s="152"/>
      <c r="BN375" s="152"/>
      <c r="BO375" s="152"/>
      <c r="BP375" s="152"/>
      <c r="BQ375" s="152"/>
      <c r="BR375" s="152"/>
      <c r="BS375" s="152"/>
      <c r="BT375" s="152"/>
      <c r="BU375" s="152"/>
      <c r="BV375" s="152"/>
      <c r="BW375" s="152"/>
      <c r="BX375" s="152"/>
      <c r="BY375" s="152"/>
      <c r="BZ375" s="152"/>
      <c r="CA375" s="152"/>
      <c r="CB375" s="152"/>
      <c r="CC375" s="152"/>
      <c r="CD375" s="152"/>
      <c r="CE375" s="152"/>
      <c r="CF375" s="152"/>
      <c r="CG375" s="152"/>
      <c r="CH375" s="152"/>
      <c r="CI375" s="152"/>
      <c r="CJ375" s="152"/>
      <c r="CK375" s="152"/>
      <c r="CL375" s="152"/>
      <c r="CM375" s="152"/>
      <c r="CN375" s="152"/>
      <c r="CO375" s="152"/>
      <c r="CP375" s="152"/>
      <c r="CQ375" s="152"/>
      <c r="CR375" s="152"/>
      <c r="CS375" s="152"/>
      <c r="CT375" s="152"/>
      <c r="CU375" s="152"/>
      <c r="CV375" s="152"/>
      <c r="CW375" s="152"/>
      <c r="CX375" s="152"/>
      <c r="CY375" s="152"/>
      <c r="CZ375" s="152"/>
      <c r="DA375" s="152"/>
      <c r="DB375" s="152"/>
      <c r="DC375" s="152"/>
      <c r="DD375" s="152"/>
      <c r="DE375" s="152"/>
      <c r="DF375" s="152"/>
      <c r="DG375" s="152"/>
      <c r="DH375" s="152"/>
      <c r="DI375" s="152"/>
      <c r="DJ375" s="152"/>
      <c r="DK375" s="152"/>
      <c r="DL375" s="152"/>
      <c r="DM375" s="152"/>
      <c r="DN375" s="152"/>
      <c r="DO375" s="152"/>
      <c r="DP375" s="152"/>
      <c r="DQ375" s="152"/>
      <c r="DR375" s="152"/>
      <c r="DS375" s="152"/>
      <c r="DT375" s="152"/>
      <c r="DU375" s="152"/>
      <c r="DV375" s="152"/>
      <c r="DW375" s="152"/>
      <c r="DX375" s="152"/>
      <c r="DY375" s="152"/>
      <c r="DZ375" s="152"/>
      <c r="EA375" s="152"/>
      <c r="EB375" s="152"/>
      <c r="EC375" s="152"/>
      <c r="ED375" s="152"/>
      <c r="EE375" s="152"/>
      <c r="EF375" s="152"/>
      <c r="EG375" s="152"/>
      <c r="EH375" s="152"/>
      <c r="EI375" s="152"/>
      <c r="EJ375" s="152"/>
      <c r="EK375" s="152"/>
      <c r="EL375" s="152"/>
      <c r="EM375" s="152"/>
      <c r="EN375" s="152"/>
      <c r="EO375" s="152"/>
      <c r="EP375" s="152"/>
      <c r="EQ375" s="152"/>
      <c r="ER375" s="152"/>
      <c r="ES375" s="152"/>
      <c r="ET375" s="152"/>
      <c r="EU375" s="152"/>
      <c r="EV375" s="152"/>
      <c r="EW375" s="152"/>
      <c r="EX375" s="152"/>
      <c r="EY375" s="152"/>
      <c r="EZ375" s="152"/>
      <c r="FA375" s="152"/>
      <c r="FB375" s="152"/>
      <c r="FC375" s="152"/>
      <c r="FD375" s="152"/>
      <c r="FE375" s="152"/>
      <c r="FF375" s="152"/>
      <c r="FG375" s="152"/>
      <c r="FH375" s="152"/>
      <c r="FI375" s="152"/>
      <c r="FJ375" s="152"/>
      <c r="FK375" s="152"/>
      <c r="FL375" s="152"/>
      <c r="FM375" s="152"/>
      <c r="FN375" s="152"/>
      <c r="FO375" s="152"/>
      <c r="FP375" s="152"/>
      <c r="FQ375" s="152"/>
      <c r="FR375" s="152"/>
      <c r="FS375" s="152"/>
      <c r="FT375" s="152"/>
      <c r="FU375" s="152"/>
      <c r="FV375" s="152"/>
      <c r="FW375" s="152"/>
      <c r="FX375" s="152"/>
      <c r="FY375" s="152"/>
      <c r="FZ375" s="152"/>
      <c r="GA375" s="152"/>
      <c r="GB375" s="152"/>
      <c r="GC375" s="152"/>
      <c r="GD375" s="152"/>
      <c r="GE375" s="152"/>
      <c r="GF375" s="152"/>
      <c r="GG375" s="152"/>
      <c r="GH375" s="152"/>
      <c r="GI375" s="152"/>
      <c r="GJ375" s="152"/>
      <c r="GK375" s="152"/>
      <c r="GL375" s="152"/>
      <c r="GM375" s="152"/>
      <c r="GN375" s="152"/>
      <c r="GO375" s="152"/>
      <c r="GP375" s="152"/>
      <c r="GQ375" s="152"/>
      <c r="GR375" s="152"/>
      <c r="GS375" s="152"/>
      <c r="GT375" s="152"/>
      <c r="GU375" s="152"/>
      <c r="GV375" s="152"/>
      <c r="GW375" s="152"/>
      <c r="GX375" s="152"/>
      <c r="GY375" s="152"/>
      <c r="GZ375" s="152"/>
      <c r="HA375" s="152"/>
      <c r="HB375" s="152"/>
      <c r="HC375" s="152"/>
      <c r="HD375" s="152"/>
      <c r="HE375" s="152"/>
      <c r="HF375" s="152"/>
      <c r="HG375" s="152"/>
      <c r="HH375" s="152"/>
      <c r="HI375" s="152"/>
      <c r="HJ375" s="152"/>
      <c r="HK375" s="152"/>
      <c r="HL375" s="152"/>
      <c r="HM375" s="152"/>
      <c r="HN375" s="152"/>
      <c r="HO375" s="152"/>
      <c r="HP375" s="152"/>
      <c r="HQ375" s="152"/>
      <c r="HR375" s="152"/>
      <c r="HS375" s="152"/>
      <c r="HT375" s="152"/>
      <c r="HU375" s="152"/>
      <c r="HV375" s="152"/>
      <c r="HW375" s="152"/>
      <c r="HX375" s="152"/>
      <c r="HY375" s="152"/>
      <c r="HZ375" s="152"/>
      <c r="IA375" s="152"/>
      <c r="IB375" s="152"/>
      <c r="IC375" s="152"/>
      <c r="ID375" s="152"/>
      <c r="IE375" s="152"/>
      <c r="IF375" s="152"/>
      <c r="IG375" s="152"/>
      <c r="IH375" s="152"/>
      <c r="II375" s="152"/>
      <c r="IJ375" s="152"/>
      <c r="IK375" s="152"/>
      <c r="IL375" s="152"/>
      <c r="IM375" s="152"/>
      <c r="IN375" s="152"/>
      <c r="IO375" s="152"/>
      <c r="IP375" s="152"/>
      <c r="IQ375" s="152"/>
      <c r="IR375" s="152"/>
      <c r="IS375" s="152"/>
      <c r="IT375" s="152"/>
      <c r="IU375" s="152"/>
      <c r="IV375" s="152"/>
    </row>
    <row r="376" spans="1:256" s="35" customFormat="1" ht="409.5" hidden="1">
      <c r="A376" s="141">
        <v>606</v>
      </c>
      <c r="B376" s="45" t="s">
        <v>254</v>
      </c>
      <c r="C376" s="142">
        <v>401000026</v>
      </c>
      <c r="D376" s="154" t="s">
        <v>462</v>
      </c>
      <c r="E376" s="144" t="s">
        <v>185</v>
      </c>
      <c r="F376" s="145"/>
      <c r="G376" s="145"/>
      <c r="H376" s="146">
        <v>3</v>
      </c>
      <c r="I376" s="145"/>
      <c r="J376" s="146">
        <v>17</v>
      </c>
      <c r="K376" s="146">
        <v>1</v>
      </c>
      <c r="L376" s="146">
        <v>3</v>
      </c>
      <c r="M376" s="146"/>
      <c r="N376" s="146"/>
      <c r="O376" s="146"/>
      <c r="P376" s="52" t="s">
        <v>186</v>
      </c>
      <c r="Q376" s="52" t="s">
        <v>342</v>
      </c>
      <c r="R376" s="146"/>
      <c r="S376" s="146"/>
      <c r="T376" s="146">
        <v>3</v>
      </c>
      <c r="U376" s="146"/>
      <c r="V376" s="146">
        <v>12</v>
      </c>
      <c r="W376" s="146">
        <v>1</v>
      </c>
      <c r="X376" s="146">
        <v>3</v>
      </c>
      <c r="Y376" s="146"/>
      <c r="Z376" s="146"/>
      <c r="AA376" s="146"/>
      <c r="AB376" s="52" t="s">
        <v>187</v>
      </c>
      <c r="AC376" s="52" t="s">
        <v>260</v>
      </c>
      <c r="AD376" s="52"/>
      <c r="AE376" s="52"/>
      <c r="AF376" s="52"/>
      <c r="AG376" s="52"/>
      <c r="AH376" s="52"/>
      <c r="AI376" s="52"/>
      <c r="AJ376" s="52"/>
      <c r="AK376" s="52"/>
      <c r="AL376" s="52"/>
      <c r="AM376" s="52" t="s">
        <v>350</v>
      </c>
      <c r="AN376" s="52" t="s">
        <v>262</v>
      </c>
      <c r="AO376" s="147" t="s">
        <v>263</v>
      </c>
      <c r="AP376" s="147" t="s">
        <v>464</v>
      </c>
      <c r="AQ376" s="147" t="s">
        <v>468</v>
      </c>
      <c r="AR376" s="148" t="s">
        <v>265</v>
      </c>
      <c r="AS376" s="147" t="s">
        <v>469</v>
      </c>
      <c r="AT376" s="149">
        <v>55492.43</v>
      </c>
      <c r="AU376" s="149">
        <v>55492.43</v>
      </c>
      <c r="AV376" s="149">
        <v>0</v>
      </c>
      <c r="AW376" s="149">
        <v>0</v>
      </c>
      <c r="AX376" s="149">
        <v>0</v>
      </c>
      <c r="AY376" s="149">
        <v>0</v>
      </c>
      <c r="AZ376" s="141" t="s">
        <v>152</v>
      </c>
      <c r="BA376" s="152"/>
      <c r="BB376" s="152"/>
      <c r="BC376" s="152"/>
      <c r="BD376" s="152"/>
      <c r="BE376" s="152"/>
      <c r="BF376" s="152"/>
      <c r="BG376" s="152"/>
      <c r="BH376" s="152"/>
      <c r="BI376" s="152"/>
      <c r="BJ376" s="152"/>
      <c r="BK376" s="152"/>
      <c r="BL376" s="152"/>
      <c r="BM376" s="152"/>
      <c r="BN376" s="152"/>
      <c r="BO376" s="152"/>
      <c r="BP376" s="152"/>
      <c r="BQ376" s="152"/>
      <c r="BR376" s="152"/>
      <c r="BS376" s="152"/>
      <c r="BT376" s="152"/>
      <c r="BU376" s="152"/>
      <c r="BV376" s="152"/>
      <c r="BW376" s="152"/>
      <c r="BX376" s="152"/>
      <c r="BY376" s="152"/>
      <c r="BZ376" s="152"/>
      <c r="CA376" s="152"/>
      <c r="CB376" s="152"/>
      <c r="CC376" s="152"/>
      <c r="CD376" s="152"/>
      <c r="CE376" s="152"/>
      <c r="CF376" s="152"/>
      <c r="CG376" s="152"/>
      <c r="CH376" s="152"/>
      <c r="CI376" s="152"/>
      <c r="CJ376" s="152"/>
      <c r="CK376" s="152"/>
      <c r="CL376" s="152"/>
      <c r="CM376" s="152"/>
      <c r="CN376" s="152"/>
      <c r="CO376" s="152"/>
      <c r="CP376" s="152"/>
      <c r="CQ376" s="152"/>
      <c r="CR376" s="152"/>
      <c r="CS376" s="152"/>
      <c r="CT376" s="152"/>
      <c r="CU376" s="152"/>
      <c r="CV376" s="152"/>
      <c r="CW376" s="152"/>
      <c r="CX376" s="152"/>
      <c r="CY376" s="152"/>
      <c r="CZ376" s="152"/>
      <c r="DA376" s="152"/>
      <c r="DB376" s="152"/>
      <c r="DC376" s="152"/>
      <c r="DD376" s="152"/>
      <c r="DE376" s="152"/>
      <c r="DF376" s="152"/>
      <c r="DG376" s="152"/>
      <c r="DH376" s="152"/>
      <c r="DI376" s="152"/>
      <c r="DJ376" s="152"/>
      <c r="DK376" s="152"/>
      <c r="DL376" s="152"/>
      <c r="DM376" s="152"/>
      <c r="DN376" s="152"/>
      <c r="DO376" s="152"/>
      <c r="DP376" s="152"/>
      <c r="DQ376" s="152"/>
      <c r="DR376" s="152"/>
      <c r="DS376" s="152"/>
      <c r="DT376" s="152"/>
      <c r="DU376" s="152"/>
      <c r="DV376" s="152"/>
      <c r="DW376" s="152"/>
      <c r="DX376" s="152"/>
      <c r="DY376" s="152"/>
      <c r="DZ376" s="152"/>
      <c r="EA376" s="152"/>
      <c r="EB376" s="152"/>
      <c r="EC376" s="152"/>
      <c r="ED376" s="152"/>
      <c r="EE376" s="152"/>
      <c r="EF376" s="152"/>
      <c r="EG376" s="152"/>
      <c r="EH376" s="152"/>
      <c r="EI376" s="152"/>
      <c r="EJ376" s="152"/>
      <c r="EK376" s="152"/>
      <c r="EL376" s="152"/>
      <c r="EM376" s="152"/>
      <c r="EN376" s="152"/>
      <c r="EO376" s="152"/>
      <c r="EP376" s="152"/>
      <c r="EQ376" s="152"/>
      <c r="ER376" s="152"/>
      <c r="ES376" s="152"/>
      <c r="ET376" s="152"/>
      <c r="EU376" s="152"/>
      <c r="EV376" s="152"/>
      <c r="EW376" s="152"/>
      <c r="EX376" s="152"/>
      <c r="EY376" s="152"/>
      <c r="EZ376" s="152"/>
      <c r="FA376" s="152"/>
      <c r="FB376" s="152"/>
      <c r="FC376" s="152"/>
      <c r="FD376" s="152"/>
      <c r="FE376" s="152"/>
      <c r="FF376" s="152"/>
      <c r="FG376" s="152"/>
      <c r="FH376" s="152"/>
      <c r="FI376" s="152"/>
      <c r="FJ376" s="152"/>
      <c r="FK376" s="152"/>
      <c r="FL376" s="152"/>
      <c r="FM376" s="152"/>
      <c r="FN376" s="152"/>
      <c r="FO376" s="152"/>
      <c r="FP376" s="152"/>
      <c r="FQ376" s="152"/>
      <c r="FR376" s="152"/>
      <c r="FS376" s="152"/>
      <c r="FT376" s="152"/>
      <c r="FU376" s="152"/>
      <c r="FV376" s="152"/>
      <c r="FW376" s="152"/>
      <c r="FX376" s="152"/>
      <c r="FY376" s="152"/>
      <c r="FZ376" s="152"/>
      <c r="GA376" s="152"/>
      <c r="GB376" s="152"/>
      <c r="GC376" s="152"/>
      <c r="GD376" s="152"/>
      <c r="GE376" s="152"/>
      <c r="GF376" s="152"/>
      <c r="GG376" s="152"/>
      <c r="GH376" s="152"/>
      <c r="GI376" s="152"/>
      <c r="GJ376" s="152"/>
      <c r="GK376" s="152"/>
      <c r="GL376" s="152"/>
      <c r="GM376" s="152"/>
      <c r="GN376" s="152"/>
      <c r="GO376" s="152"/>
      <c r="GP376" s="152"/>
      <c r="GQ376" s="152"/>
      <c r="GR376" s="152"/>
      <c r="GS376" s="152"/>
      <c r="GT376" s="152"/>
      <c r="GU376" s="152"/>
      <c r="GV376" s="152"/>
      <c r="GW376" s="152"/>
      <c r="GX376" s="152"/>
      <c r="GY376" s="152"/>
      <c r="GZ376" s="152"/>
      <c r="HA376" s="152"/>
      <c r="HB376" s="152"/>
      <c r="HC376" s="152"/>
      <c r="HD376" s="152"/>
      <c r="HE376" s="152"/>
      <c r="HF376" s="152"/>
      <c r="HG376" s="152"/>
      <c r="HH376" s="152"/>
      <c r="HI376" s="152"/>
      <c r="HJ376" s="152"/>
      <c r="HK376" s="152"/>
      <c r="HL376" s="152"/>
      <c r="HM376" s="152"/>
      <c r="HN376" s="152"/>
      <c r="HO376" s="152"/>
      <c r="HP376" s="152"/>
      <c r="HQ376" s="152"/>
      <c r="HR376" s="152"/>
      <c r="HS376" s="152"/>
      <c r="HT376" s="152"/>
      <c r="HU376" s="152"/>
      <c r="HV376" s="152"/>
      <c r="HW376" s="152"/>
      <c r="HX376" s="152"/>
      <c r="HY376" s="152"/>
      <c r="HZ376" s="152"/>
      <c r="IA376" s="152"/>
      <c r="IB376" s="152"/>
      <c r="IC376" s="152"/>
      <c r="ID376" s="152"/>
      <c r="IE376" s="152"/>
      <c r="IF376" s="152"/>
      <c r="IG376" s="152"/>
      <c r="IH376" s="152"/>
      <c r="II376" s="152"/>
      <c r="IJ376" s="152"/>
      <c r="IK376" s="152"/>
      <c r="IL376" s="152"/>
      <c r="IM376" s="152"/>
      <c r="IN376" s="152"/>
      <c r="IO376" s="152"/>
      <c r="IP376" s="152"/>
      <c r="IQ376" s="152"/>
      <c r="IR376" s="152"/>
      <c r="IS376" s="152"/>
      <c r="IT376" s="152"/>
      <c r="IU376" s="152"/>
      <c r="IV376" s="152"/>
    </row>
    <row r="377" spans="1:256" s="98" customFormat="1" ht="409.5" hidden="1">
      <c r="A377" s="141">
        <v>606</v>
      </c>
      <c r="B377" s="45" t="s">
        <v>254</v>
      </c>
      <c r="C377" s="142">
        <v>401000026</v>
      </c>
      <c r="D377" s="154" t="s">
        <v>462</v>
      </c>
      <c r="E377" s="144" t="s">
        <v>185</v>
      </c>
      <c r="F377" s="145"/>
      <c r="G377" s="145"/>
      <c r="H377" s="146">
        <v>3</v>
      </c>
      <c r="I377" s="145"/>
      <c r="J377" s="146">
        <v>17</v>
      </c>
      <c r="K377" s="146">
        <v>1</v>
      </c>
      <c r="L377" s="146">
        <v>3</v>
      </c>
      <c r="M377" s="146"/>
      <c r="N377" s="146"/>
      <c r="O377" s="146"/>
      <c r="P377" s="52" t="s">
        <v>186</v>
      </c>
      <c r="Q377" s="52" t="s">
        <v>342</v>
      </c>
      <c r="R377" s="146"/>
      <c r="S377" s="146"/>
      <c r="T377" s="146">
        <v>3</v>
      </c>
      <c r="U377" s="146"/>
      <c r="V377" s="146">
        <v>12</v>
      </c>
      <c r="W377" s="146">
        <v>1</v>
      </c>
      <c r="X377" s="146">
        <v>3</v>
      </c>
      <c r="Y377" s="146"/>
      <c r="Z377" s="146"/>
      <c r="AA377" s="146"/>
      <c r="AB377" s="52" t="s">
        <v>187</v>
      </c>
      <c r="AC377" s="52" t="s">
        <v>260</v>
      </c>
      <c r="AD377" s="52"/>
      <c r="AE377" s="52"/>
      <c r="AF377" s="52"/>
      <c r="AG377" s="52"/>
      <c r="AH377" s="52"/>
      <c r="AI377" s="52"/>
      <c r="AJ377" s="52"/>
      <c r="AK377" s="52"/>
      <c r="AL377" s="52"/>
      <c r="AM377" s="52" t="s">
        <v>350</v>
      </c>
      <c r="AN377" s="52" t="s">
        <v>262</v>
      </c>
      <c r="AO377" s="147" t="s">
        <v>263</v>
      </c>
      <c r="AP377" s="147" t="s">
        <v>464</v>
      </c>
      <c r="AQ377" s="147" t="s">
        <v>468</v>
      </c>
      <c r="AR377" s="148" t="s">
        <v>265</v>
      </c>
      <c r="AS377" s="147" t="s">
        <v>470</v>
      </c>
      <c r="AT377" s="149">
        <v>300</v>
      </c>
      <c r="AU377" s="149">
        <v>300</v>
      </c>
      <c r="AV377" s="149">
        <v>600</v>
      </c>
      <c r="AW377" s="149">
        <v>0</v>
      </c>
      <c r="AX377" s="149">
        <v>0</v>
      </c>
      <c r="AY377" s="149">
        <v>0</v>
      </c>
      <c r="AZ377" s="141" t="s">
        <v>134</v>
      </c>
      <c r="BA377" s="152"/>
      <c r="BB377" s="152"/>
      <c r="BC377" s="152"/>
      <c r="BD377" s="152"/>
      <c r="BE377" s="152"/>
      <c r="BF377" s="152"/>
      <c r="BG377" s="152"/>
      <c r="BH377" s="152"/>
      <c r="BI377" s="152"/>
      <c r="BJ377" s="152"/>
      <c r="BK377" s="152"/>
      <c r="BL377" s="152"/>
      <c r="BM377" s="152"/>
      <c r="BN377" s="152"/>
      <c r="BO377" s="152"/>
      <c r="BP377" s="152"/>
      <c r="BQ377" s="152"/>
      <c r="BR377" s="152"/>
      <c r="BS377" s="152"/>
      <c r="BT377" s="152"/>
      <c r="BU377" s="152"/>
      <c r="BV377" s="152"/>
      <c r="BW377" s="152"/>
      <c r="BX377" s="152"/>
      <c r="BY377" s="152"/>
      <c r="BZ377" s="152"/>
      <c r="CA377" s="152"/>
      <c r="CB377" s="152"/>
      <c r="CC377" s="152"/>
      <c r="CD377" s="152"/>
      <c r="CE377" s="152"/>
      <c r="CF377" s="152"/>
      <c r="CG377" s="152"/>
      <c r="CH377" s="152"/>
      <c r="CI377" s="152"/>
      <c r="CJ377" s="152"/>
      <c r="CK377" s="152"/>
      <c r="CL377" s="152"/>
      <c r="CM377" s="152"/>
      <c r="CN377" s="152"/>
      <c r="CO377" s="152"/>
      <c r="CP377" s="152"/>
      <c r="CQ377" s="152"/>
      <c r="CR377" s="152"/>
      <c r="CS377" s="152"/>
      <c r="CT377" s="152"/>
      <c r="CU377" s="152"/>
      <c r="CV377" s="152"/>
      <c r="CW377" s="152"/>
      <c r="CX377" s="152"/>
      <c r="CY377" s="152"/>
      <c r="CZ377" s="152"/>
      <c r="DA377" s="152"/>
      <c r="DB377" s="152"/>
      <c r="DC377" s="152"/>
      <c r="DD377" s="152"/>
      <c r="DE377" s="152"/>
      <c r="DF377" s="152"/>
      <c r="DG377" s="152"/>
      <c r="DH377" s="152"/>
      <c r="DI377" s="152"/>
      <c r="DJ377" s="152"/>
      <c r="DK377" s="152"/>
      <c r="DL377" s="152"/>
      <c r="DM377" s="152"/>
      <c r="DN377" s="152"/>
      <c r="DO377" s="152"/>
      <c r="DP377" s="152"/>
      <c r="DQ377" s="152"/>
      <c r="DR377" s="152"/>
      <c r="DS377" s="152"/>
      <c r="DT377" s="152"/>
      <c r="DU377" s="152"/>
      <c r="DV377" s="152"/>
      <c r="DW377" s="152"/>
      <c r="DX377" s="152"/>
      <c r="DY377" s="152"/>
      <c r="DZ377" s="152"/>
      <c r="EA377" s="152"/>
      <c r="EB377" s="152"/>
      <c r="EC377" s="152"/>
      <c r="ED377" s="152"/>
      <c r="EE377" s="152"/>
      <c r="EF377" s="152"/>
      <c r="EG377" s="152"/>
      <c r="EH377" s="152"/>
      <c r="EI377" s="152"/>
      <c r="EJ377" s="152"/>
      <c r="EK377" s="152"/>
      <c r="EL377" s="152"/>
      <c r="EM377" s="152"/>
      <c r="EN377" s="152"/>
      <c r="EO377" s="152"/>
      <c r="EP377" s="152"/>
      <c r="EQ377" s="152"/>
      <c r="ER377" s="152"/>
      <c r="ES377" s="152"/>
      <c r="ET377" s="152"/>
      <c r="EU377" s="152"/>
      <c r="EV377" s="152"/>
      <c r="EW377" s="152"/>
      <c r="EX377" s="152"/>
      <c r="EY377" s="152"/>
      <c r="EZ377" s="152"/>
      <c r="FA377" s="152"/>
      <c r="FB377" s="152"/>
      <c r="FC377" s="152"/>
      <c r="FD377" s="152"/>
      <c r="FE377" s="152"/>
      <c r="FF377" s="152"/>
      <c r="FG377" s="152"/>
      <c r="FH377" s="152"/>
      <c r="FI377" s="152"/>
      <c r="FJ377" s="152"/>
      <c r="FK377" s="152"/>
      <c r="FL377" s="152"/>
      <c r="FM377" s="152"/>
      <c r="FN377" s="152"/>
      <c r="FO377" s="152"/>
      <c r="FP377" s="152"/>
      <c r="FQ377" s="152"/>
      <c r="FR377" s="152"/>
      <c r="FS377" s="152"/>
      <c r="FT377" s="152"/>
      <c r="FU377" s="152"/>
      <c r="FV377" s="152"/>
      <c r="FW377" s="152"/>
      <c r="FX377" s="152"/>
      <c r="FY377" s="152"/>
      <c r="FZ377" s="152"/>
      <c r="GA377" s="152"/>
      <c r="GB377" s="152"/>
      <c r="GC377" s="152"/>
      <c r="GD377" s="152"/>
      <c r="GE377" s="152"/>
      <c r="GF377" s="152"/>
      <c r="GG377" s="152"/>
      <c r="GH377" s="152"/>
      <c r="GI377" s="152"/>
      <c r="GJ377" s="152"/>
      <c r="GK377" s="152"/>
      <c r="GL377" s="152"/>
      <c r="GM377" s="152"/>
      <c r="GN377" s="152"/>
      <c r="GO377" s="152"/>
      <c r="GP377" s="152"/>
      <c r="GQ377" s="152"/>
      <c r="GR377" s="152"/>
      <c r="GS377" s="152"/>
      <c r="GT377" s="152"/>
      <c r="GU377" s="152"/>
      <c r="GV377" s="152"/>
      <c r="GW377" s="152"/>
      <c r="GX377" s="152"/>
      <c r="GY377" s="152"/>
      <c r="GZ377" s="152"/>
      <c r="HA377" s="152"/>
      <c r="HB377" s="152"/>
      <c r="HC377" s="152"/>
      <c r="HD377" s="152"/>
      <c r="HE377" s="152"/>
      <c r="HF377" s="152"/>
      <c r="HG377" s="152"/>
      <c r="HH377" s="152"/>
      <c r="HI377" s="152"/>
      <c r="HJ377" s="152"/>
      <c r="HK377" s="152"/>
      <c r="HL377" s="152"/>
      <c r="HM377" s="152"/>
      <c r="HN377" s="152"/>
      <c r="HO377" s="152"/>
      <c r="HP377" s="152"/>
      <c r="HQ377" s="152"/>
      <c r="HR377" s="152"/>
      <c r="HS377" s="152"/>
      <c r="HT377" s="152"/>
      <c r="HU377" s="152"/>
      <c r="HV377" s="152"/>
      <c r="HW377" s="152"/>
      <c r="HX377" s="152"/>
      <c r="HY377" s="152"/>
      <c r="HZ377" s="152"/>
      <c r="IA377" s="152"/>
      <c r="IB377" s="152"/>
      <c r="IC377" s="152"/>
      <c r="ID377" s="152"/>
      <c r="IE377" s="152"/>
      <c r="IF377" s="152"/>
      <c r="IG377" s="152"/>
      <c r="IH377" s="152"/>
      <c r="II377" s="152"/>
      <c r="IJ377" s="152"/>
      <c r="IK377" s="152"/>
      <c r="IL377" s="152"/>
      <c r="IM377" s="152"/>
      <c r="IN377" s="152"/>
      <c r="IO377" s="152"/>
      <c r="IP377" s="152"/>
      <c r="IQ377" s="152"/>
      <c r="IR377" s="152"/>
      <c r="IS377" s="152"/>
      <c r="IT377" s="152"/>
      <c r="IU377" s="152"/>
      <c r="IV377" s="152"/>
    </row>
    <row r="378" spans="1:256" s="35" customFormat="1" ht="409.5" hidden="1">
      <c r="A378" s="141">
        <v>606</v>
      </c>
      <c r="B378" s="45" t="s">
        <v>254</v>
      </c>
      <c r="C378" s="142">
        <v>401000026</v>
      </c>
      <c r="D378" s="154" t="s">
        <v>462</v>
      </c>
      <c r="E378" s="144" t="s">
        <v>185</v>
      </c>
      <c r="F378" s="145"/>
      <c r="G378" s="145"/>
      <c r="H378" s="146">
        <v>3</v>
      </c>
      <c r="I378" s="145"/>
      <c r="J378" s="146">
        <v>17</v>
      </c>
      <c r="K378" s="146">
        <v>1</v>
      </c>
      <c r="L378" s="146">
        <v>3</v>
      </c>
      <c r="M378" s="146"/>
      <c r="N378" s="146"/>
      <c r="O378" s="146"/>
      <c r="P378" s="52" t="s">
        <v>186</v>
      </c>
      <c r="Q378" s="52" t="s">
        <v>342</v>
      </c>
      <c r="R378" s="146"/>
      <c r="S378" s="146"/>
      <c r="T378" s="146">
        <v>3</v>
      </c>
      <c r="U378" s="146"/>
      <c r="V378" s="146">
        <v>12</v>
      </c>
      <c r="W378" s="146">
        <v>1</v>
      </c>
      <c r="X378" s="146">
        <v>3</v>
      </c>
      <c r="Y378" s="146"/>
      <c r="Z378" s="146"/>
      <c r="AA378" s="146"/>
      <c r="AB378" s="52" t="s">
        <v>187</v>
      </c>
      <c r="AC378" s="52" t="s">
        <v>260</v>
      </c>
      <c r="AD378" s="52"/>
      <c r="AE378" s="52"/>
      <c r="AF378" s="52"/>
      <c r="AG378" s="52"/>
      <c r="AH378" s="52"/>
      <c r="AI378" s="52"/>
      <c r="AJ378" s="52"/>
      <c r="AK378" s="52"/>
      <c r="AL378" s="52"/>
      <c r="AM378" s="52" t="s">
        <v>350</v>
      </c>
      <c r="AN378" s="52" t="s">
        <v>262</v>
      </c>
      <c r="AO378" s="147" t="s">
        <v>263</v>
      </c>
      <c r="AP378" s="147" t="s">
        <v>464</v>
      </c>
      <c r="AQ378" s="147" t="s">
        <v>468</v>
      </c>
      <c r="AR378" s="148" t="s">
        <v>265</v>
      </c>
      <c r="AS378" s="147" t="s">
        <v>471</v>
      </c>
      <c r="AT378" s="149">
        <v>1545050</v>
      </c>
      <c r="AU378" s="149">
        <v>1545050</v>
      </c>
      <c r="AV378" s="149">
        <v>1640832</v>
      </c>
      <c r="AW378" s="149">
        <v>1621345</v>
      </c>
      <c r="AX378" s="149">
        <v>1621345</v>
      </c>
      <c r="AY378" s="149">
        <v>1621345</v>
      </c>
      <c r="AZ378" s="141" t="s">
        <v>134</v>
      </c>
      <c r="BA378" s="152"/>
      <c r="BB378" s="152"/>
      <c r="BC378" s="152"/>
      <c r="BD378" s="152"/>
      <c r="BE378" s="152"/>
      <c r="BF378" s="152"/>
      <c r="BG378" s="152"/>
      <c r="BH378" s="152"/>
      <c r="BI378" s="152"/>
      <c r="BJ378" s="152"/>
      <c r="BK378" s="152"/>
      <c r="BL378" s="152"/>
      <c r="BM378" s="152"/>
      <c r="BN378" s="152"/>
      <c r="BO378" s="152"/>
      <c r="BP378" s="152"/>
      <c r="BQ378" s="152"/>
      <c r="BR378" s="152"/>
      <c r="BS378" s="152"/>
      <c r="BT378" s="152"/>
      <c r="BU378" s="152"/>
      <c r="BV378" s="152"/>
      <c r="BW378" s="152"/>
      <c r="BX378" s="152"/>
      <c r="BY378" s="152"/>
      <c r="BZ378" s="152"/>
      <c r="CA378" s="152"/>
      <c r="CB378" s="152"/>
      <c r="CC378" s="152"/>
      <c r="CD378" s="152"/>
      <c r="CE378" s="152"/>
      <c r="CF378" s="152"/>
      <c r="CG378" s="152"/>
      <c r="CH378" s="152"/>
      <c r="CI378" s="152"/>
      <c r="CJ378" s="152"/>
      <c r="CK378" s="152"/>
      <c r="CL378" s="152"/>
      <c r="CM378" s="152"/>
      <c r="CN378" s="152"/>
      <c r="CO378" s="152"/>
      <c r="CP378" s="152"/>
      <c r="CQ378" s="152"/>
      <c r="CR378" s="152"/>
      <c r="CS378" s="152"/>
      <c r="CT378" s="152"/>
      <c r="CU378" s="152"/>
      <c r="CV378" s="152"/>
      <c r="CW378" s="152"/>
      <c r="CX378" s="152"/>
      <c r="CY378" s="152"/>
      <c r="CZ378" s="152"/>
      <c r="DA378" s="152"/>
      <c r="DB378" s="152"/>
      <c r="DC378" s="152"/>
      <c r="DD378" s="152"/>
      <c r="DE378" s="152"/>
      <c r="DF378" s="152"/>
      <c r="DG378" s="152"/>
      <c r="DH378" s="152"/>
      <c r="DI378" s="152"/>
      <c r="DJ378" s="152"/>
      <c r="DK378" s="152"/>
      <c r="DL378" s="152"/>
      <c r="DM378" s="152"/>
      <c r="DN378" s="152"/>
      <c r="DO378" s="152"/>
      <c r="DP378" s="152"/>
      <c r="DQ378" s="152"/>
      <c r="DR378" s="152"/>
      <c r="DS378" s="152"/>
      <c r="DT378" s="152"/>
      <c r="DU378" s="152"/>
      <c r="DV378" s="152"/>
      <c r="DW378" s="152"/>
      <c r="DX378" s="152"/>
      <c r="DY378" s="152"/>
      <c r="DZ378" s="152"/>
      <c r="EA378" s="152"/>
      <c r="EB378" s="152"/>
      <c r="EC378" s="152"/>
      <c r="ED378" s="152"/>
      <c r="EE378" s="152"/>
      <c r="EF378" s="152"/>
      <c r="EG378" s="152"/>
      <c r="EH378" s="152"/>
      <c r="EI378" s="152"/>
      <c r="EJ378" s="152"/>
      <c r="EK378" s="152"/>
      <c r="EL378" s="152"/>
      <c r="EM378" s="152"/>
      <c r="EN378" s="152"/>
      <c r="EO378" s="152"/>
      <c r="EP378" s="152"/>
      <c r="EQ378" s="152"/>
      <c r="ER378" s="152"/>
      <c r="ES378" s="152"/>
      <c r="ET378" s="152"/>
      <c r="EU378" s="152"/>
      <c r="EV378" s="152"/>
      <c r="EW378" s="152"/>
      <c r="EX378" s="152"/>
      <c r="EY378" s="152"/>
      <c r="EZ378" s="152"/>
      <c r="FA378" s="152"/>
      <c r="FB378" s="152"/>
      <c r="FC378" s="152"/>
      <c r="FD378" s="152"/>
      <c r="FE378" s="152"/>
      <c r="FF378" s="152"/>
      <c r="FG378" s="152"/>
      <c r="FH378" s="152"/>
      <c r="FI378" s="152"/>
      <c r="FJ378" s="152"/>
      <c r="FK378" s="152"/>
      <c r="FL378" s="152"/>
      <c r="FM378" s="152"/>
      <c r="FN378" s="152"/>
      <c r="FO378" s="152"/>
      <c r="FP378" s="152"/>
      <c r="FQ378" s="152"/>
      <c r="FR378" s="152"/>
      <c r="FS378" s="152"/>
      <c r="FT378" s="152"/>
      <c r="FU378" s="152"/>
      <c r="FV378" s="152"/>
      <c r="FW378" s="152"/>
      <c r="FX378" s="152"/>
      <c r="FY378" s="152"/>
      <c r="FZ378" s="152"/>
      <c r="GA378" s="152"/>
      <c r="GB378" s="152"/>
      <c r="GC378" s="152"/>
      <c r="GD378" s="152"/>
      <c r="GE378" s="152"/>
      <c r="GF378" s="152"/>
      <c r="GG378" s="152"/>
      <c r="GH378" s="152"/>
      <c r="GI378" s="152"/>
      <c r="GJ378" s="152"/>
      <c r="GK378" s="152"/>
      <c r="GL378" s="152"/>
      <c r="GM378" s="152"/>
      <c r="GN378" s="152"/>
      <c r="GO378" s="152"/>
      <c r="GP378" s="152"/>
      <c r="GQ378" s="152"/>
      <c r="GR378" s="152"/>
      <c r="GS378" s="152"/>
      <c r="GT378" s="152"/>
      <c r="GU378" s="152"/>
      <c r="GV378" s="152"/>
      <c r="GW378" s="152"/>
      <c r="GX378" s="152"/>
      <c r="GY378" s="152"/>
      <c r="GZ378" s="152"/>
      <c r="HA378" s="152"/>
      <c r="HB378" s="152"/>
      <c r="HC378" s="152"/>
      <c r="HD378" s="152"/>
      <c r="HE378" s="152"/>
      <c r="HF378" s="152"/>
      <c r="HG378" s="152"/>
      <c r="HH378" s="152"/>
      <c r="HI378" s="152"/>
      <c r="HJ378" s="152"/>
      <c r="HK378" s="152"/>
      <c r="HL378" s="152"/>
      <c r="HM378" s="152"/>
      <c r="HN378" s="152"/>
      <c r="HO378" s="152"/>
      <c r="HP378" s="152"/>
      <c r="HQ378" s="152"/>
      <c r="HR378" s="152"/>
      <c r="HS378" s="152"/>
      <c r="HT378" s="152"/>
      <c r="HU378" s="152"/>
      <c r="HV378" s="152"/>
      <c r="HW378" s="152"/>
      <c r="HX378" s="152"/>
      <c r="HY378" s="152"/>
      <c r="HZ378" s="152"/>
      <c r="IA378" s="152"/>
      <c r="IB378" s="152"/>
      <c r="IC378" s="152"/>
      <c r="ID378" s="152"/>
      <c r="IE378" s="152"/>
      <c r="IF378" s="152"/>
      <c r="IG378" s="152"/>
      <c r="IH378" s="152"/>
      <c r="II378" s="152"/>
      <c r="IJ378" s="152"/>
      <c r="IK378" s="152"/>
      <c r="IL378" s="152"/>
      <c r="IM378" s="152"/>
      <c r="IN378" s="152"/>
      <c r="IO378" s="152"/>
      <c r="IP378" s="152"/>
      <c r="IQ378" s="152"/>
      <c r="IR378" s="152"/>
      <c r="IS378" s="152"/>
      <c r="IT378" s="152"/>
      <c r="IU378" s="152"/>
      <c r="IV378" s="152"/>
    </row>
    <row r="379" spans="1:256" s="35" customFormat="1" ht="409.5" hidden="1">
      <c r="A379" s="141">
        <v>606</v>
      </c>
      <c r="B379" s="45" t="s">
        <v>254</v>
      </c>
      <c r="C379" s="142">
        <v>401000026</v>
      </c>
      <c r="D379" s="154" t="s">
        <v>462</v>
      </c>
      <c r="E379" s="144" t="s">
        <v>185</v>
      </c>
      <c r="F379" s="145"/>
      <c r="G379" s="145"/>
      <c r="H379" s="146">
        <v>3</v>
      </c>
      <c r="I379" s="145"/>
      <c r="J379" s="146">
        <v>17</v>
      </c>
      <c r="K379" s="146">
        <v>1</v>
      </c>
      <c r="L379" s="146">
        <v>3</v>
      </c>
      <c r="M379" s="146"/>
      <c r="N379" s="146"/>
      <c r="O379" s="146"/>
      <c r="P379" s="52" t="s">
        <v>186</v>
      </c>
      <c r="Q379" s="52" t="s">
        <v>342</v>
      </c>
      <c r="R379" s="146"/>
      <c r="S379" s="146"/>
      <c r="T379" s="146">
        <v>3</v>
      </c>
      <c r="U379" s="146"/>
      <c r="V379" s="146">
        <v>12</v>
      </c>
      <c r="W379" s="146">
        <v>1</v>
      </c>
      <c r="X379" s="146">
        <v>3</v>
      </c>
      <c r="Y379" s="146"/>
      <c r="Z379" s="146"/>
      <c r="AA379" s="146"/>
      <c r="AB379" s="52" t="s">
        <v>187</v>
      </c>
      <c r="AC379" s="52" t="s">
        <v>260</v>
      </c>
      <c r="AD379" s="52"/>
      <c r="AE379" s="52"/>
      <c r="AF379" s="52"/>
      <c r="AG379" s="52"/>
      <c r="AH379" s="52"/>
      <c r="AI379" s="52"/>
      <c r="AJ379" s="52"/>
      <c r="AK379" s="52"/>
      <c r="AL379" s="52"/>
      <c r="AM379" s="52" t="s">
        <v>350</v>
      </c>
      <c r="AN379" s="52" t="s">
        <v>262</v>
      </c>
      <c r="AO379" s="147" t="s">
        <v>263</v>
      </c>
      <c r="AP379" s="147" t="s">
        <v>464</v>
      </c>
      <c r="AQ379" s="147" t="s">
        <v>468</v>
      </c>
      <c r="AR379" s="148" t="s">
        <v>265</v>
      </c>
      <c r="AS379" s="147" t="s">
        <v>471</v>
      </c>
      <c r="AT379" s="149">
        <v>16758.72</v>
      </c>
      <c r="AU379" s="149">
        <v>16758.72</v>
      </c>
      <c r="AV379" s="149">
        <v>0</v>
      </c>
      <c r="AW379" s="149">
        <v>0</v>
      </c>
      <c r="AX379" s="149">
        <v>0</v>
      </c>
      <c r="AY379" s="149">
        <v>0</v>
      </c>
      <c r="AZ379" s="141" t="s">
        <v>152</v>
      </c>
      <c r="BA379" s="152"/>
      <c r="BB379" s="152"/>
      <c r="BC379" s="152"/>
      <c r="BD379" s="152"/>
      <c r="BE379" s="152"/>
      <c r="BF379" s="152"/>
      <c r="BG379" s="152"/>
      <c r="BH379" s="152"/>
      <c r="BI379" s="152"/>
      <c r="BJ379" s="152"/>
      <c r="BK379" s="152"/>
      <c r="BL379" s="152"/>
      <c r="BM379" s="152"/>
      <c r="BN379" s="152"/>
      <c r="BO379" s="152"/>
      <c r="BP379" s="152"/>
      <c r="BQ379" s="152"/>
      <c r="BR379" s="152"/>
      <c r="BS379" s="152"/>
      <c r="BT379" s="152"/>
      <c r="BU379" s="152"/>
      <c r="BV379" s="152"/>
      <c r="BW379" s="152"/>
      <c r="BX379" s="152"/>
      <c r="BY379" s="152"/>
      <c r="BZ379" s="152"/>
      <c r="CA379" s="152"/>
      <c r="CB379" s="152"/>
      <c r="CC379" s="152"/>
      <c r="CD379" s="152"/>
      <c r="CE379" s="152"/>
      <c r="CF379" s="152"/>
      <c r="CG379" s="152"/>
      <c r="CH379" s="152"/>
      <c r="CI379" s="152"/>
      <c r="CJ379" s="152"/>
      <c r="CK379" s="152"/>
      <c r="CL379" s="152"/>
      <c r="CM379" s="152"/>
      <c r="CN379" s="152"/>
      <c r="CO379" s="152"/>
      <c r="CP379" s="152"/>
      <c r="CQ379" s="152"/>
      <c r="CR379" s="152"/>
      <c r="CS379" s="152"/>
      <c r="CT379" s="152"/>
      <c r="CU379" s="152"/>
      <c r="CV379" s="152"/>
      <c r="CW379" s="152"/>
      <c r="CX379" s="152"/>
      <c r="CY379" s="152"/>
      <c r="CZ379" s="152"/>
      <c r="DA379" s="152"/>
      <c r="DB379" s="152"/>
      <c r="DC379" s="152"/>
      <c r="DD379" s="152"/>
      <c r="DE379" s="152"/>
      <c r="DF379" s="152"/>
      <c r="DG379" s="152"/>
      <c r="DH379" s="152"/>
      <c r="DI379" s="152"/>
      <c r="DJ379" s="152"/>
      <c r="DK379" s="152"/>
      <c r="DL379" s="152"/>
      <c r="DM379" s="152"/>
      <c r="DN379" s="152"/>
      <c r="DO379" s="152"/>
      <c r="DP379" s="152"/>
      <c r="DQ379" s="152"/>
      <c r="DR379" s="152"/>
      <c r="DS379" s="152"/>
      <c r="DT379" s="152"/>
      <c r="DU379" s="152"/>
      <c r="DV379" s="152"/>
      <c r="DW379" s="152"/>
      <c r="DX379" s="152"/>
      <c r="DY379" s="152"/>
      <c r="DZ379" s="152"/>
      <c r="EA379" s="152"/>
      <c r="EB379" s="152"/>
      <c r="EC379" s="152"/>
      <c r="ED379" s="152"/>
      <c r="EE379" s="152"/>
      <c r="EF379" s="152"/>
      <c r="EG379" s="152"/>
      <c r="EH379" s="152"/>
      <c r="EI379" s="152"/>
      <c r="EJ379" s="152"/>
      <c r="EK379" s="152"/>
      <c r="EL379" s="152"/>
      <c r="EM379" s="152"/>
      <c r="EN379" s="152"/>
      <c r="EO379" s="152"/>
      <c r="EP379" s="152"/>
      <c r="EQ379" s="152"/>
      <c r="ER379" s="152"/>
      <c r="ES379" s="152"/>
      <c r="ET379" s="152"/>
      <c r="EU379" s="152"/>
      <c r="EV379" s="152"/>
      <c r="EW379" s="152"/>
      <c r="EX379" s="152"/>
      <c r="EY379" s="152"/>
      <c r="EZ379" s="152"/>
      <c r="FA379" s="152"/>
      <c r="FB379" s="152"/>
      <c r="FC379" s="152"/>
      <c r="FD379" s="152"/>
      <c r="FE379" s="152"/>
      <c r="FF379" s="152"/>
      <c r="FG379" s="152"/>
      <c r="FH379" s="152"/>
      <c r="FI379" s="152"/>
      <c r="FJ379" s="152"/>
      <c r="FK379" s="152"/>
      <c r="FL379" s="152"/>
      <c r="FM379" s="152"/>
      <c r="FN379" s="152"/>
      <c r="FO379" s="152"/>
      <c r="FP379" s="152"/>
      <c r="FQ379" s="152"/>
      <c r="FR379" s="152"/>
      <c r="FS379" s="152"/>
      <c r="FT379" s="152"/>
      <c r="FU379" s="152"/>
      <c r="FV379" s="152"/>
      <c r="FW379" s="152"/>
      <c r="FX379" s="152"/>
      <c r="FY379" s="152"/>
      <c r="FZ379" s="152"/>
      <c r="GA379" s="152"/>
      <c r="GB379" s="152"/>
      <c r="GC379" s="152"/>
      <c r="GD379" s="152"/>
      <c r="GE379" s="152"/>
      <c r="GF379" s="152"/>
      <c r="GG379" s="152"/>
      <c r="GH379" s="152"/>
      <c r="GI379" s="152"/>
      <c r="GJ379" s="152"/>
      <c r="GK379" s="152"/>
      <c r="GL379" s="152"/>
      <c r="GM379" s="152"/>
      <c r="GN379" s="152"/>
      <c r="GO379" s="152"/>
      <c r="GP379" s="152"/>
      <c r="GQ379" s="152"/>
      <c r="GR379" s="152"/>
      <c r="GS379" s="152"/>
      <c r="GT379" s="152"/>
      <c r="GU379" s="152"/>
      <c r="GV379" s="152"/>
      <c r="GW379" s="152"/>
      <c r="GX379" s="152"/>
      <c r="GY379" s="152"/>
      <c r="GZ379" s="152"/>
      <c r="HA379" s="152"/>
      <c r="HB379" s="152"/>
      <c r="HC379" s="152"/>
      <c r="HD379" s="152"/>
      <c r="HE379" s="152"/>
      <c r="HF379" s="152"/>
      <c r="HG379" s="152"/>
      <c r="HH379" s="152"/>
      <c r="HI379" s="152"/>
      <c r="HJ379" s="152"/>
      <c r="HK379" s="152"/>
      <c r="HL379" s="152"/>
      <c r="HM379" s="152"/>
      <c r="HN379" s="152"/>
      <c r="HO379" s="152"/>
      <c r="HP379" s="152"/>
      <c r="HQ379" s="152"/>
      <c r="HR379" s="152"/>
      <c r="HS379" s="152"/>
      <c r="HT379" s="152"/>
      <c r="HU379" s="152"/>
      <c r="HV379" s="152"/>
      <c r="HW379" s="152"/>
      <c r="HX379" s="152"/>
      <c r="HY379" s="152"/>
      <c r="HZ379" s="152"/>
      <c r="IA379" s="152"/>
      <c r="IB379" s="152"/>
      <c r="IC379" s="152"/>
      <c r="ID379" s="152"/>
      <c r="IE379" s="152"/>
      <c r="IF379" s="152"/>
      <c r="IG379" s="152"/>
      <c r="IH379" s="152"/>
      <c r="II379" s="152"/>
      <c r="IJ379" s="152"/>
      <c r="IK379" s="152"/>
      <c r="IL379" s="152"/>
      <c r="IM379" s="152"/>
      <c r="IN379" s="152"/>
      <c r="IO379" s="152"/>
      <c r="IP379" s="152"/>
      <c r="IQ379" s="152"/>
      <c r="IR379" s="152"/>
      <c r="IS379" s="152"/>
      <c r="IT379" s="152"/>
      <c r="IU379" s="152"/>
      <c r="IV379" s="152"/>
    </row>
    <row r="380" spans="1:256" s="35" customFormat="1" ht="409.5" hidden="1">
      <c r="A380" s="141">
        <v>606</v>
      </c>
      <c r="B380" s="45" t="s">
        <v>254</v>
      </c>
      <c r="C380" s="142">
        <v>401000026</v>
      </c>
      <c r="D380" s="154" t="s">
        <v>462</v>
      </c>
      <c r="E380" s="144" t="s">
        <v>185</v>
      </c>
      <c r="F380" s="145"/>
      <c r="G380" s="145"/>
      <c r="H380" s="146">
        <v>3</v>
      </c>
      <c r="I380" s="145"/>
      <c r="J380" s="146">
        <v>17</v>
      </c>
      <c r="K380" s="146">
        <v>1</v>
      </c>
      <c r="L380" s="146">
        <v>3</v>
      </c>
      <c r="M380" s="146"/>
      <c r="N380" s="146"/>
      <c r="O380" s="146"/>
      <c r="P380" s="52" t="s">
        <v>186</v>
      </c>
      <c r="Q380" s="52" t="s">
        <v>342</v>
      </c>
      <c r="R380" s="146"/>
      <c r="S380" s="146"/>
      <c r="T380" s="146">
        <v>3</v>
      </c>
      <c r="U380" s="146"/>
      <c r="V380" s="146">
        <v>12</v>
      </c>
      <c r="W380" s="146">
        <v>1</v>
      </c>
      <c r="X380" s="146">
        <v>3</v>
      </c>
      <c r="Y380" s="146"/>
      <c r="Z380" s="146"/>
      <c r="AA380" s="146"/>
      <c r="AB380" s="52" t="s">
        <v>187</v>
      </c>
      <c r="AC380" s="52" t="s">
        <v>260</v>
      </c>
      <c r="AD380" s="52"/>
      <c r="AE380" s="52"/>
      <c r="AF380" s="52"/>
      <c r="AG380" s="52"/>
      <c r="AH380" s="52"/>
      <c r="AI380" s="52"/>
      <c r="AJ380" s="52"/>
      <c r="AK380" s="52"/>
      <c r="AL380" s="52"/>
      <c r="AM380" s="52" t="s">
        <v>350</v>
      </c>
      <c r="AN380" s="52" t="s">
        <v>262</v>
      </c>
      <c r="AO380" s="147" t="s">
        <v>263</v>
      </c>
      <c r="AP380" s="147" t="s">
        <v>464</v>
      </c>
      <c r="AQ380" s="147" t="s">
        <v>468</v>
      </c>
      <c r="AR380" s="148" t="s">
        <v>265</v>
      </c>
      <c r="AS380" s="147" t="s">
        <v>116</v>
      </c>
      <c r="AT380" s="149">
        <v>862260</v>
      </c>
      <c r="AU380" s="149">
        <v>862260</v>
      </c>
      <c r="AV380" s="149">
        <v>1081125</v>
      </c>
      <c r="AW380" s="149">
        <v>243585</v>
      </c>
      <c r="AX380" s="149">
        <v>243895</v>
      </c>
      <c r="AY380" s="149">
        <v>243895</v>
      </c>
      <c r="AZ380" s="141" t="s">
        <v>134</v>
      </c>
      <c r="BA380" s="152"/>
      <c r="BB380" s="152"/>
      <c r="BC380" s="152"/>
      <c r="BD380" s="152"/>
      <c r="BE380" s="152"/>
      <c r="BF380" s="152"/>
      <c r="BG380" s="152"/>
      <c r="BH380" s="152"/>
      <c r="BI380" s="152"/>
      <c r="BJ380" s="152"/>
      <c r="BK380" s="152"/>
      <c r="BL380" s="152"/>
      <c r="BM380" s="152"/>
      <c r="BN380" s="152"/>
      <c r="BO380" s="152"/>
      <c r="BP380" s="152"/>
      <c r="BQ380" s="152"/>
      <c r="BR380" s="152"/>
      <c r="BS380" s="152"/>
      <c r="BT380" s="152"/>
      <c r="BU380" s="152"/>
      <c r="BV380" s="152"/>
      <c r="BW380" s="152"/>
      <c r="BX380" s="152"/>
      <c r="BY380" s="152"/>
      <c r="BZ380" s="152"/>
      <c r="CA380" s="152"/>
      <c r="CB380" s="152"/>
      <c r="CC380" s="152"/>
      <c r="CD380" s="152"/>
      <c r="CE380" s="152"/>
      <c r="CF380" s="152"/>
      <c r="CG380" s="152"/>
      <c r="CH380" s="152"/>
      <c r="CI380" s="152"/>
      <c r="CJ380" s="152"/>
      <c r="CK380" s="152"/>
      <c r="CL380" s="152"/>
      <c r="CM380" s="152"/>
      <c r="CN380" s="152"/>
      <c r="CO380" s="152"/>
      <c r="CP380" s="152"/>
      <c r="CQ380" s="152"/>
      <c r="CR380" s="152"/>
      <c r="CS380" s="152"/>
      <c r="CT380" s="152"/>
      <c r="CU380" s="152"/>
      <c r="CV380" s="152"/>
      <c r="CW380" s="152"/>
      <c r="CX380" s="152"/>
      <c r="CY380" s="152"/>
      <c r="CZ380" s="152"/>
      <c r="DA380" s="152"/>
      <c r="DB380" s="152"/>
      <c r="DC380" s="152"/>
      <c r="DD380" s="152"/>
      <c r="DE380" s="152"/>
      <c r="DF380" s="152"/>
      <c r="DG380" s="152"/>
      <c r="DH380" s="152"/>
      <c r="DI380" s="152"/>
      <c r="DJ380" s="152"/>
      <c r="DK380" s="152"/>
      <c r="DL380" s="152"/>
      <c r="DM380" s="152"/>
      <c r="DN380" s="152"/>
      <c r="DO380" s="152"/>
      <c r="DP380" s="152"/>
      <c r="DQ380" s="152"/>
      <c r="DR380" s="152"/>
      <c r="DS380" s="152"/>
      <c r="DT380" s="152"/>
      <c r="DU380" s="152"/>
      <c r="DV380" s="152"/>
      <c r="DW380" s="152"/>
      <c r="DX380" s="152"/>
      <c r="DY380" s="152"/>
      <c r="DZ380" s="152"/>
      <c r="EA380" s="152"/>
      <c r="EB380" s="152"/>
      <c r="EC380" s="152"/>
      <c r="ED380" s="152"/>
      <c r="EE380" s="152"/>
      <c r="EF380" s="152"/>
      <c r="EG380" s="152"/>
      <c r="EH380" s="152"/>
      <c r="EI380" s="152"/>
      <c r="EJ380" s="152"/>
      <c r="EK380" s="152"/>
      <c r="EL380" s="152"/>
      <c r="EM380" s="152"/>
      <c r="EN380" s="152"/>
      <c r="EO380" s="152"/>
      <c r="EP380" s="152"/>
      <c r="EQ380" s="152"/>
      <c r="ER380" s="152"/>
      <c r="ES380" s="152"/>
      <c r="ET380" s="152"/>
      <c r="EU380" s="152"/>
      <c r="EV380" s="152"/>
      <c r="EW380" s="152"/>
      <c r="EX380" s="152"/>
      <c r="EY380" s="152"/>
      <c r="EZ380" s="152"/>
      <c r="FA380" s="152"/>
      <c r="FB380" s="152"/>
      <c r="FC380" s="152"/>
      <c r="FD380" s="152"/>
      <c r="FE380" s="152"/>
      <c r="FF380" s="152"/>
      <c r="FG380" s="152"/>
      <c r="FH380" s="152"/>
      <c r="FI380" s="152"/>
      <c r="FJ380" s="152"/>
      <c r="FK380" s="152"/>
      <c r="FL380" s="152"/>
      <c r="FM380" s="152"/>
      <c r="FN380" s="152"/>
      <c r="FO380" s="152"/>
      <c r="FP380" s="152"/>
      <c r="FQ380" s="152"/>
      <c r="FR380" s="152"/>
      <c r="FS380" s="152"/>
      <c r="FT380" s="152"/>
      <c r="FU380" s="152"/>
      <c r="FV380" s="152"/>
      <c r="FW380" s="152"/>
      <c r="FX380" s="152"/>
      <c r="FY380" s="152"/>
      <c r="FZ380" s="152"/>
      <c r="GA380" s="152"/>
      <c r="GB380" s="152"/>
      <c r="GC380" s="152"/>
      <c r="GD380" s="152"/>
      <c r="GE380" s="152"/>
      <c r="GF380" s="152"/>
      <c r="GG380" s="152"/>
      <c r="GH380" s="152"/>
      <c r="GI380" s="152"/>
      <c r="GJ380" s="152"/>
      <c r="GK380" s="152"/>
      <c r="GL380" s="152"/>
      <c r="GM380" s="152"/>
      <c r="GN380" s="152"/>
      <c r="GO380" s="152"/>
      <c r="GP380" s="152"/>
      <c r="GQ380" s="152"/>
      <c r="GR380" s="152"/>
      <c r="GS380" s="152"/>
      <c r="GT380" s="152"/>
      <c r="GU380" s="152"/>
      <c r="GV380" s="152"/>
      <c r="GW380" s="152"/>
      <c r="GX380" s="152"/>
      <c r="GY380" s="152"/>
      <c r="GZ380" s="152"/>
      <c r="HA380" s="152"/>
      <c r="HB380" s="152"/>
      <c r="HC380" s="152"/>
      <c r="HD380" s="152"/>
      <c r="HE380" s="152"/>
      <c r="HF380" s="152"/>
      <c r="HG380" s="152"/>
      <c r="HH380" s="152"/>
      <c r="HI380" s="152"/>
      <c r="HJ380" s="152"/>
      <c r="HK380" s="152"/>
      <c r="HL380" s="152"/>
      <c r="HM380" s="152"/>
      <c r="HN380" s="152"/>
      <c r="HO380" s="152"/>
      <c r="HP380" s="152"/>
      <c r="HQ380" s="152"/>
      <c r="HR380" s="152"/>
      <c r="HS380" s="152"/>
      <c r="HT380" s="152"/>
      <c r="HU380" s="152"/>
      <c r="HV380" s="152"/>
      <c r="HW380" s="152"/>
      <c r="HX380" s="152"/>
      <c r="HY380" s="152"/>
      <c r="HZ380" s="152"/>
      <c r="IA380" s="152"/>
      <c r="IB380" s="152"/>
      <c r="IC380" s="152"/>
      <c r="ID380" s="152"/>
      <c r="IE380" s="152"/>
      <c r="IF380" s="152"/>
      <c r="IG380" s="152"/>
      <c r="IH380" s="152"/>
      <c r="II380" s="152"/>
      <c r="IJ380" s="152"/>
      <c r="IK380" s="152"/>
      <c r="IL380" s="152"/>
      <c r="IM380" s="152"/>
      <c r="IN380" s="152"/>
      <c r="IO380" s="152"/>
      <c r="IP380" s="152"/>
      <c r="IQ380" s="152"/>
      <c r="IR380" s="152"/>
      <c r="IS380" s="152"/>
      <c r="IT380" s="152"/>
      <c r="IU380" s="152"/>
      <c r="IV380" s="152"/>
    </row>
    <row r="381" spans="1:256" s="35" customFormat="1" ht="409.5" hidden="1">
      <c r="A381" s="141">
        <v>606</v>
      </c>
      <c r="B381" s="45" t="s">
        <v>254</v>
      </c>
      <c r="C381" s="142">
        <v>401000026</v>
      </c>
      <c r="D381" s="154" t="s">
        <v>462</v>
      </c>
      <c r="E381" s="144" t="s">
        <v>185</v>
      </c>
      <c r="F381" s="145"/>
      <c r="G381" s="145"/>
      <c r="H381" s="146">
        <v>3</v>
      </c>
      <c r="I381" s="145"/>
      <c r="J381" s="146">
        <v>17</v>
      </c>
      <c r="K381" s="146">
        <v>1</v>
      </c>
      <c r="L381" s="146">
        <v>3</v>
      </c>
      <c r="M381" s="146"/>
      <c r="N381" s="146"/>
      <c r="O381" s="146"/>
      <c r="P381" s="52" t="s">
        <v>186</v>
      </c>
      <c r="Q381" s="52" t="s">
        <v>342</v>
      </c>
      <c r="R381" s="146"/>
      <c r="S381" s="146"/>
      <c r="T381" s="146">
        <v>3</v>
      </c>
      <c r="U381" s="146"/>
      <c r="V381" s="146">
        <v>12</v>
      </c>
      <c r="W381" s="146">
        <v>1</v>
      </c>
      <c r="X381" s="146">
        <v>3</v>
      </c>
      <c r="Y381" s="146"/>
      <c r="Z381" s="146"/>
      <c r="AA381" s="146"/>
      <c r="AB381" s="52" t="s">
        <v>187</v>
      </c>
      <c r="AC381" s="52" t="s">
        <v>260</v>
      </c>
      <c r="AD381" s="52"/>
      <c r="AE381" s="52"/>
      <c r="AF381" s="52"/>
      <c r="AG381" s="52"/>
      <c r="AH381" s="52"/>
      <c r="AI381" s="52"/>
      <c r="AJ381" s="52"/>
      <c r="AK381" s="52"/>
      <c r="AL381" s="52"/>
      <c r="AM381" s="52" t="s">
        <v>350</v>
      </c>
      <c r="AN381" s="52" t="s">
        <v>262</v>
      </c>
      <c r="AO381" s="147" t="s">
        <v>263</v>
      </c>
      <c r="AP381" s="147" t="s">
        <v>464</v>
      </c>
      <c r="AQ381" s="147" t="s">
        <v>468</v>
      </c>
      <c r="AR381" s="148" t="s">
        <v>265</v>
      </c>
      <c r="AS381" s="147" t="s">
        <v>227</v>
      </c>
      <c r="AT381" s="149">
        <v>0</v>
      </c>
      <c r="AU381" s="149">
        <v>0</v>
      </c>
      <c r="AV381" s="149">
        <v>0</v>
      </c>
      <c r="AW381" s="149">
        <v>22000</v>
      </c>
      <c r="AX381" s="149">
        <v>22000</v>
      </c>
      <c r="AY381" s="149">
        <v>22500</v>
      </c>
      <c r="AZ381" s="141" t="s">
        <v>134</v>
      </c>
      <c r="BA381" s="152"/>
      <c r="BB381" s="152"/>
      <c r="BC381" s="152"/>
      <c r="BD381" s="152"/>
      <c r="BE381" s="152"/>
      <c r="BF381" s="152"/>
      <c r="BG381" s="152"/>
      <c r="BH381" s="152"/>
      <c r="BI381" s="152"/>
      <c r="BJ381" s="152"/>
      <c r="BK381" s="152"/>
      <c r="BL381" s="152"/>
      <c r="BM381" s="152"/>
      <c r="BN381" s="152"/>
      <c r="BO381" s="152"/>
      <c r="BP381" s="152"/>
      <c r="BQ381" s="152"/>
      <c r="BR381" s="152"/>
      <c r="BS381" s="152"/>
      <c r="BT381" s="152"/>
      <c r="BU381" s="152"/>
      <c r="BV381" s="152"/>
      <c r="BW381" s="152"/>
      <c r="BX381" s="152"/>
      <c r="BY381" s="152"/>
      <c r="BZ381" s="152"/>
      <c r="CA381" s="152"/>
      <c r="CB381" s="152"/>
      <c r="CC381" s="152"/>
      <c r="CD381" s="152"/>
      <c r="CE381" s="152"/>
      <c r="CF381" s="152"/>
      <c r="CG381" s="152"/>
      <c r="CH381" s="152"/>
      <c r="CI381" s="152"/>
      <c r="CJ381" s="152"/>
      <c r="CK381" s="152"/>
      <c r="CL381" s="152"/>
      <c r="CM381" s="152"/>
      <c r="CN381" s="152"/>
      <c r="CO381" s="152"/>
      <c r="CP381" s="152"/>
      <c r="CQ381" s="152"/>
      <c r="CR381" s="152"/>
      <c r="CS381" s="152"/>
      <c r="CT381" s="152"/>
      <c r="CU381" s="152"/>
      <c r="CV381" s="152"/>
      <c r="CW381" s="152"/>
      <c r="CX381" s="152"/>
      <c r="CY381" s="152"/>
      <c r="CZ381" s="152"/>
      <c r="DA381" s="152"/>
      <c r="DB381" s="152"/>
      <c r="DC381" s="152"/>
      <c r="DD381" s="152"/>
      <c r="DE381" s="152"/>
      <c r="DF381" s="152"/>
      <c r="DG381" s="152"/>
      <c r="DH381" s="152"/>
      <c r="DI381" s="152"/>
      <c r="DJ381" s="152"/>
      <c r="DK381" s="152"/>
      <c r="DL381" s="152"/>
      <c r="DM381" s="152"/>
      <c r="DN381" s="152"/>
      <c r="DO381" s="152"/>
      <c r="DP381" s="152"/>
      <c r="DQ381" s="152"/>
      <c r="DR381" s="152"/>
      <c r="DS381" s="152"/>
      <c r="DT381" s="152"/>
      <c r="DU381" s="152"/>
      <c r="DV381" s="152"/>
      <c r="DW381" s="152"/>
      <c r="DX381" s="152"/>
      <c r="DY381" s="152"/>
      <c r="DZ381" s="152"/>
      <c r="EA381" s="152"/>
      <c r="EB381" s="152"/>
      <c r="EC381" s="152"/>
      <c r="ED381" s="152"/>
      <c r="EE381" s="152"/>
      <c r="EF381" s="152"/>
      <c r="EG381" s="152"/>
      <c r="EH381" s="152"/>
      <c r="EI381" s="152"/>
      <c r="EJ381" s="152"/>
      <c r="EK381" s="152"/>
      <c r="EL381" s="152"/>
      <c r="EM381" s="152"/>
      <c r="EN381" s="152"/>
      <c r="EO381" s="152"/>
      <c r="EP381" s="152"/>
      <c r="EQ381" s="152"/>
      <c r="ER381" s="152"/>
      <c r="ES381" s="152"/>
      <c r="ET381" s="152"/>
      <c r="EU381" s="152"/>
      <c r="EV381" s="152"/>
      <c r="EW381" s="152"/>
      <c r="EX381" s="152"/>
      <c r="EY381" s="152"/>
      <c r="EZ381" s="152"/>
      <c r="FA381" s="152"/>
      <c r="FB381" s="152"/>
      <c r="FC381" s="152"/>
      <c r="FD381" s="152"/>
      <c r="FE381" s="152"/>
      <c r="FF381" s="152"/>
      <c r="FG381" s="152"/>
      <c r="FH381" s="152"/>
      <c r="FI381" s="152"/>
      <c r="FJ381" s="152"/>
      <c r="FK381" s="152"/>
      <c r="FL381" s="152"/>
      <c r="FM381" s="152"/>
      <c r="FN381" s="152"/>
      <c r="FO381" s="152"/>
      <c r="FP381" s="152"/>
      <c r="FQ381" s="152"/>
      <c r="FR381" s="152"/>
      <c r="FS381" s="152"/>
      <c r="FT381" s="152"/>
      <c r="FU381" s="152"/>
      <c r="FV381" s="152"/>
      <c r="FW381" s="152"/>
      <c r="FX381" s="152"/>
      <c r="FY381" s="152"/>
      <c r="FZ381" s="152"/>
      <c r="GA381" s="152"/>
      <c r="GB381" s="152"/>
      <c r="GC381" s="152"/>
      <c r="GD381" s="152"/>
      <c r="GE381" s="152"/>
      <c r="GF381" s="152"/>
      <c r="GG381" s="152"/>
      <c r="GH381" s="152"/>
      <c r="GI381" s="152"/>
      <c r="GJ381" s="152"/>
      <c r="GK381" s="152"/>
      <c r="GL381" s="152"/>
      <c r="GM381" s="152"/>
      <c r="GN381" s="152"/>
      <c r="GO381" s="152"/>
      <c r="GP381" s="152"/>
      <c r="GQ381" s="152"/>
      <c r="GR381" s="152"/>
      <c r="GS381" s="152"/>
      <c r="GT381" s="152"/>
      <c r="GU381" s="152"/>
      <c r="GV381" s="152"/>
      <c r="GW381" s="152"/>
      <c r="GX381" s="152"/>
      <c r="GY381" s="152"/>
      <c r="GZ381" s="152"/>
      <c r="HA381" s="152"/>
      <c r="HB381" s="152"/>
      <c r="HC381" s="152"/>
      <c r="HD381" s="152"/>
      <c r="HE381" s="152"/>
      <c r="HF381" s="152"/>
      <c r="HG381" s="152"/>
      <c r="HH381" s="152"/>
      <c r="HI381" s="152"/>
      <c r="HJ381" s="152"/>
      <c r="HK381" s="152"/>
      <c r="HL381" s="152"/>
      <c r="HM381" s="152"/>
      <c r="HN381" s="152"/>
      <c r="HO381" s="152"/>
      <c r="HP381" s="152"/>
      <c r="HQ381" s="152"/>
      <c r="HR381" s="152"/>
      <c r="HS381" s="152"/>
      <c r="HT381" s="152"/>
      <c r="HU381" s="152"/>
      <c r="HV381" s="152"/>
      <c r="HW381" s="152"/>
      <c r="HX381" s="152"/>
      <c r="HY381" s="152"/>
      <c r="HZ381" s="152"/>
      <c r="IA381" s="152"/>
      <c r="IB381" s="152"/>
      <c r="IC381" s="152"/>
      <c r="ID381" s="152"/>
      <c r="IE381" s="152"/>
      <c r="IF381" s="152"/>
      <c r="IG381" s="152"/>
      <c r="IH381" s="152"/>
      <c r="II381" s="152"/>
      <c r="IJ381" s="152"/>
      <c r="IK381" s="152"/>
      <c r="IL381" s="152"/>
      <c r="IM381" s="152"/>
      <c r="IN381" s="152"/>
      <c r="IO381" s="152"/>
      <c r="IP381" s="152"/>
      <c r="IQ381" s="152"/>
      <c r="IR381" s="152"/>
      <c r="IS381" s="152"/>
      <c r="IT381" s="152"/>
      <c r="IU381" s="152"/>
      <c r="IV381" s="152"/>
    </row>
    <row r="382" spans="1:256" s="35" customFormat="1" ht="409.5" hidden="1">
      <c r="A382" s="141">
        <v>606</v>
      </c>
      <c r="B382" s="45" t="s">
        <v>254</v>
      </c>
      <c r="C382" s="142">
        <v>401000026</v>
      </c>
      <c r="D382" s="154" t="s">
        <v>462</v>
      </c>
      <c r="E382" s="144" t="s">
        <v>185</v>
      </c>
      <c r="F382" s="145"/>
      <c r="G382" s="145"/>
      <c r="H382" s="146">
        <v>3</v>
      </c>
      <c r="I382" s="145"/>
      <c r="J382" s="146">
        <v>17</v>
      </c>
      <c r="K382" s="146">
        <v>1</v>
      </c>
      <c r="L382" s="146">
        <v>3</v>
      </c>
      <c r="M382" s="146"/>
      <c r="N382" s="146"/>
      <c r="O382" s="146"/>
      <c r="P382" s="52" t="s">
        <v>186</v>
      </c>
      <c r="Q382" s="52" t="s">
        <v>342</v>
      </c>
      <c r="R382" s="146"/>
      <c r="S382" s="146"/>
      <c r="T382" s="146">
        <v>3</v>
      </c>
      <c r="U382" s="146"/>
      <c r="V382" s="146">
        <v>12</v>
      </c>
      <c r="W382" s="146">
        <v>1</v>
      </c>
      <c r="X382" s="146">
        <v>3</v>
      </c>
      <c r="Y382" s="146"/>
      <c r="Z382" s="146"/>
      <c r="AA382" s="146"/>
      <c r="AB382" s="52" t="s">
        <v>187</v>
      </c>
      <c r="AC382" s="52" t="s">
        <v>260</v>
      </c>
      <c r="AD382" s="52"/>
      <c r="AE382" s="52"/>
      <c r="AF382" s="52"/>
      <c r="AG382" s="52"/>
      <c r="AH382" s="52"/>
      <c r="AI382" s="52"/>
      <c r="AJ382" s="52"/>
      <c r="AK382" s="52"/>
      <c r="AL382" s="52"/>
      <c r="AM382" s="52" t="s">
        <v>350</v>
      </c>
      <c r="AN382" s="52" t="s">
        <v>262</v>
      </c>
      <c r="AO382" s="147" t="s">
        <v>263</v>
      </c>
      <c r="AP382" s="147" t="s">
        <v>464</v>
      </c>
      <c r="AQ382" s="147" t="s">
        <v>468</v>
      </c>
      <c r="AR382" s="148" t="s">
        <v>265</v>
      </c>
      <c r="AS382" s="147" t="s">
        <v>117</v>
      </c>
      <c r="AT382" s="149">
        <v>2120</v>
      </c>
      <c r="AU382" s="149">
        <v>2120</v>
      </c>
      <c r="AV382" s="149">
        <v>1895</v>
      </c>
      <c r="AW382" s="149">
        <v>1895</v>
      </c>
      <c r="AX382" s="149">
        <v>1895</v>
      </c>
      <c r="AY382" s="149">
        <v>1895</v>
      </c>
      <c r="AZ382" s="141" t="s">
        <v>134</v>
      </c>
      <c r="BA382" s="152"/>
      <c r="BB382" s="152"/>
      <c r="BC382" s="152"/>
      <c r="BD382" s="152"/>
      <c r="BE382" s="152"/>
      <c r="BF382" s="152"/>
      <c r="BG382" s="152"/>
      <c r="BH382" s="152"/>
      <c r="BI382" s="152"/>
      <c r="BJ382" s="152"/>
      <c r="BK382" s="152"/>
      <c r="BL382" s="152"/>
      <c r="BM382" s="152"/>
      <c r="BN382" s="152"/>
      <c r="BO382" s="152"/>
      <c r="BP382" s="152"/>
      <c r="BQ382" s="152"/>
      <c r="BR382" s="152"/>
      <c r="BS382" s="152"/>
      <c r="BT382" s="152"/>
      <c r="BU382" s="152"/>
      <c r="BV382" s="152"/>
      <c r="BW382" s="152"/>
      <c r="BX382" s="152"/>
      <c r="BY382" s="152"/>
      <c r="BZ382" s="152"/>
      <c r="CA382" s="152"/>
      <c r="CB382" s="152"/>
      <c r="CC382" s="152"/>
      <c r="CD382" s="152"/>
      <c r="CE382" s="152"/>
      <c r="CF382" s="152"/>
      <c r="CG382" s="152"/>
      <c r="CH382" s="152"/>
      <c r="CI382" s="152"/>
      <c r="CJ382" s="152"/>
      <c r="CK382" s="152"/>
      <c r="CL382" s="152"/>
      <c r="CM382" s="152"/>
      <c r="CN382" s="152"/>
      <c r="CO382" s="152"/>
      <c r="CP382" s="152"/>
      <c r="CQ382" s="152"/>
      <c r="CR382" s="152"/>
      <c r="CS382" s="152"/>
      <c r="CT382" s="152"/>
      <c r="CU382" s="152"/>
      <c r="CV382" s="152"/>
      <c r="CW382" s="152"/>
      <c r="CX382" s="152"/>
      <c r="CY382" s="152"/>
      <c r="CZ382" s="152"/>
      <c r="DA382" s="152"/>
      <c r="DB382" s="152"/>
      <c r="DC382" s="152"/>
      <c r="DD382" s="152"/>
      <c r="DE382" s="152"/>
      <c r="DF382" s="152"/>
      <c r="DG382" s="152"/>
      <c r="DH382" s="152"/>
      <c r="DI382" s="152"/>
      <c r="DJ382" s="152"/>
      <c r="DK382" s="152"/>
      <c r="DL382" s="152"/>
      <c r="DM382" s="152"/>
      <c r="DN382" s="152"/>
      <c r="DO382" s="152"/>
      <c r="DP382" s="152"/>
      <c r="DQ382" s="152"/>
      <c r="DR382" s="152"/>
      <c r="DS382" s="152"/>
      <c r="DT382" s="152"/>
      <c r="DU382" s="152"/>
      <c r="DV382" s="152"/>
      <c r="DW382" s="152"/>
      <c r="DX382" s="152"/>
      <c r="DY382" s="152"/>
      <c r="DZ382" s="152"/>
      <c r="EA382" s="152"/>
      <c r="EB382" s="152"/>
      <c r="EC382" s="152"/>
      <c r="ED382" s="152"/>
      <c r="EE382" s="152"/>
      <c r="EF382" s="152"/>
      <c r="EG382" s="152"/>
      <c r="EH382" s="152"/>
      <c r="EI382" s="152"/>
      <c r="EJ382" s="152"/>
      <c r="EK382" s="152"/>
      <c r="EL382" s="152"/>
      <c r="EM382" s="152"/>
      <c r="EN382" s="152"/>
      <c r="EO382" s="152"/>
      <c r="EP382" s="152"/>
      <c r="EQ382" s="152"/>
      <c r="ER382" s="152"/>
      <c r="ES382" s="152"/>
      <c r="ET382" s="152"/>
      <c r="EU382" s="152"/>
      <c r="EV382" s="152"/>
      <c r="EW382" s="152"/>
      <c r="EX382" s="152"/>
      <c r="EY382" s="152"/>
      <c r="EZ382" s="152"/>
      <c r="FA382" s="152"/>
      <c r="FB382" s="152"/>
      <c r="FC382" s="152"/>
      <c r="FD382" s="152"/>
      <c r="FE382" s="152"/>
      <c r="FF382" s="152"/>
      <c r="FG382" s="152"/>
      <c r="FH382" s="152"/>
      <c r="FI382" s="152"/>
      <c r="FJ382" s="152"/>
      <c r="FK382" s="152"/>
      <c r="FL382" s="152"/>
      <c r="FM382" s="152"/>
      <c r="FN382" s="152"/>
      <c r="FO382" s="152"/>
      <c r="FP382" s="152"/>
      <c r="FQ382" s="152"/>
      <c r="FR382" s="152"/>
      <c r="FS382" s="152"/>
      <c r="FT382" s="152"/>
      <c r="FU382" s="152"/>
      <c r="FV382" s="152"/>
      <c r="FW382" s="152"/>
      <c r="FX382" s="152"/>
      <c r="FY382" s="152"/>
      <c r="FZ382" s="152"/>
      <c r="GA382" s="152"/>
      <c r="GB382" s="152"/>
      <c r="GC382" s="152"/>
      <c r="GD382" s="152"/>
      <c r="GE382" s="152"/>
      <c r="GF382" s="152"/>
      <c r="GG382" s="152"/>
      <c r="GH382" s="152"/>
      <c r="GI382" s="152"/>
      <c r="GJ382" s="152"/>
      <c r="GK382" s="152"/>
      <c r="GL382" s="152"/>
      <c r="GM382" s="152"/>
      <c r="GN382" s="152"/>
      <c r="GO382" s="152"/>
      <c r="GP382" s="152"/>
      <c r="GQ382" s="152"/>
      <c r="GR382" s="152"/>
      <c r="GS382" s="152"/>
      <c r="GT382" s="152"/>
      <c r="GU382" s="152"/>
      <c r="GV382" s="152"/>
      <c r="GW382" s="152"/>
      <c r="GX382" s="152"/>
      <c r="GY382" s="152"/>
      <c r="GZ382" s="152"/>
      <c r="HA382" s="152"/>
      <c r="HB382" s="152"/>
      <c r="HC382" s="152"/>
      <c r="HD382" s="152"/>
      <c r="HE382" s="152"/>
      <c r="HF382" s="152"/>
      <c r="HG382" s="152"/>
      <c r="HH382" s="152"/>
      <c r="HI382" s="152"/>
      <c r="HJ382" s="152"/>
      <c r="HK382" s="152"/>
      <c r="HL382" s="152"/>
      <c r="HM382" s="152"/>
      <c r="HN382" s="152"/>
      <c r="HO382" s="152"/>
      <c r="HP382" s="152"/>
      <c r="HQ382" s="152"/>
      <c r="HR382" s="152"/>
      <c r="HS382" s="152"/>
      <c r="HT382" s="152"/>
      <c r="HU382" s="152"/>
      <c r="HV382" s="152"/>
      <c r="HW382" s="152"/>
      <c r="HX382" s="152"/>
      <c r="HY382" s="152"/>
      <c r="HZ382" s="152"/>
      <c r="IA382" s="152"/>
      <c r="IB382" s="152"/>
      <c r="IC382" s="152"/>
      <c r="ID382" s="152"/>
      <c r="IE382" s="152"/>
      <c r="IF382" s="152"/>
      <c r="IG382" s="152"/>
      <c r="IH382" s="152"/>
      <c r="II382" s="152"/>
      <c r="IJ382" s="152"/>
      <c r="IK382" s="152"/>
      <c r="IL382" s="152"/>
      <c r="IM382" s="152"/>
      <c r="IN382" s="152"/>
      <c r="IO382" s="152"/>
      <c r="IP382" s="152"/>
      <c r="IQ382" s="152"/>
      <c r="IR382" s="152"/>
      <c r="IS382" s="152"/>
      <c r="IT382" s="152"/>
      <c r="IU382" s="152"/>
      <c r="IV382" s="152"/>
    </row>
    <row r="383" spans="1:256" s="35" customFormat="1" ht="102" hidden="1">
      <c r="A383" s="141">
        <v>606</v>
      </c>
      <c r="B383" s="45" t="s">
        <v>254</v>
      </c>
      <c r="C383" s="142">
        <v>401000054</v>
      </c>
      <c r="D383" s="154" t="s">
        <v>472</v>
      </c>
      <c r="E383" s="144" t="s">
        <v>256</v>
      </c>
      <c r="F383" s="145"/>
      <c r="G383" s="145"/>
      <c r="H383" s="146">
        <v>1</v>
      </c>
      <c r="I383" s="145"/>
      <c r="J383" s="146">
        <v>9</v>
      </c>
      <c r="K383" s="146" t="s">
        <v>473</v>
      </c>
      <c r="L383" s="146"/>
      <c r="M383" s="146"/>
      <c r="N383" s="146"/>
      <c r="O383" s="146"/>
      <c r="P383" s="52" t="s">
        <v>258</v>
      </c>
      <c r="Q383" s="52" t="s">
        <v>259</v>
      </c>
      <c r="R383" s="146"/>
      <c r="S383" s="146"/>
      <c r="T383" s="146"/>
      <c r="U383" s="146"/>
      <c r="V383" s="146">
        <v>11</v>
      </c>
      <c r="W383" s="146">
        <v>1</v>
      </c>
      <c r="X383" s="146"/>
      <c r="Y383" s="146"/>
      <c r="Z383" s="146"/>
      <c r="AA383" s="146"/>
      <c r="AB383" s="52" t="s">
        <v>258</v>
      </c>
      <c r="AC383" s="52" t="s">
        <v>260</v>
      </c>
      <c r="AD383" s="52"/>
      <c r="AE383" s="52"/>
      <c r="AF383" s="52"/>
      <c r="AG383" s="52"/>
      <c r="AH383" s="52"/>
      <c r="AI383" s="52"/>
      <c r="AJ383" s="52"/>
      <c r="AK383" s="52"/>
      <c r="AL383" s="52"/>
      <c r="AM383" s="52" t="s">
        <v>350</v>
      </c>
      <c r="AN383" s="52" t="s">
        <v>262</v>
      </c>
      <c r="AO383" s="147" t="s">
        <v>263</v>
      </c>
      <c r="AP383" s="147" t="s">
        <v>464</v>
      </c>
      <c r="AQ383" s="147" t="s">
        <v>474</v>
      </c>
      <c r="AR383" s="148" t="s">
        <v>475</v>
      </c>
      <c r="AS383" s="147" t="s">
        <v>116</v>
      </c>
      <c r="AT383" s="149">
        <v>200000</v>
      </c>
      <c r="AU383" s="149">
        <v>200000</v>
      </c>
      <c r="AV383" s="149">
        <v>200000</v>
      </c>
      <c r="AW383" s="149">
        <v>200000</v>
      </c>
      <c r="AX383" s="149">
        <v>200000</v>
      </c>
      <c r="AY383" s="149">
        <v>200000</v>
      </c>
      <c r="AZ383" s="141" t="s">
        <v>134</v>
      </c>
      <c r="BA383" s="152"/>
      <c r="BB383" s="152"/>
      <c r="BC383" s="152"/>
      <c r="BD383" s="152"/>
      <c r="BE383" s="152"/>
      <c r="BF383" s="152"/>
      <c r="BG383" s="152"/>
      <c r="BH383" s="152"/>
      <c r="BI383" s="152"/>
      <c r="BJ383" s="152"/>
      <c r="BK383" s="152"/>
      <c r="BL383" s="152"/>
      <c r="BM383" s="152"/>
      <c r="BN383" s="152"/>
      <c r="BO383" s="152"/>
      <c r="BP383" s="152"/>
      <c r="BQ383" s="152"/>
      <c r="BR383" s="152"/>
      <c r="BS383" s="152"/>
      <c r="BT383" s="152"/>
      <c r="BU383" s="152"/>
      <c r="BV383" s="152"/>
      <c r="BW383" s="152"/>
      <c r="BX383" s="152"/>
      <c r="BY383" s="152"/>
      <c r="BZ383" s="152"/>
      <c r="CA383" s="152"/>
      <c r="CB383" s="152"/>
      <c r="CC383" s="152"/>
      <c r="CD383" s="152"/>
      <c r="CE383" s="152"/>
      <c r="CF383" s="152"/>
      <c r="CG383" s="152"/>
      <c r="CH383" s="152"/>
      <c r="CI383" s="152"/>
      <c r="CJ383" s="152"/>
      <c r="CK383" s="152"/>
      <c r="CL383" s="152"/>
      <c r="CM383" s="152"/>
      <c r="CN383" s="152"/>
      <c r="CO383" s="152"/>
      <c r="CP383" s="152"/>
      <c r="CQ383" s="152"/>
      <c r="CR383" s="152"/>
      <c r="CS383" s="152"/>
      <c r="CT383" s="152"/>
      <c r="CU383" s="152"/>
      <c r="CV383" s="152"/>
      <c r="CW383" s="152"/>
      <c r="CX383" s="152"/>
      <c r="CY383" s="152"/>
      <c r="CZ383" s="152"/>
      <c r="DA383" s="152"/>
      <c r="DB383" s="152"/>
      <c r="DC383" s="152"/>
      <c r="DD383" s="152"/>
      <c r="DE383" s="152"/>
      <c r="DF383" s="152"/>
      <c r="DG383" s="152"/>
      <c r="DH383" s="152"/>
      <c r="DI383" s="152"/>
      <c r="DJ383" s="152"/>
      <c r="DK383" s="152"/>
      <c r="DL383" s="152"/>
      <c r="DM383" s="152"/>
      <c r="DN383" s="152"/>
      <c r="DO383" s="152"/>
      <c r="DP383" s="152"/>
      <c r="DQ383" s="152"/>
      <c r="DR383" s="152"/>
      <c r="DS383" s="152"/>
      <c r="DT383" s="152"/>
      <c r="DU383" s="152"/>
      <c r="DV383" s="152"/>
      <c r="DW383" s="152"/>
      <c r="DX383" s="152"/>
      <c r="DY383" s="152"/>
      <c r="DZ383" s="152"/>
      <c r="EA383" s="152"/>
      <c r="EB383" s="152"/>
      <c r="EC383" s="152"/>
      <c r="ED383" s="152"/>
      <c r="EE383" s="152"/>
      <c r="EF383" s="152"/>
      <c r="EG383" s="152"/>
      <c r="EH383" s="152"/>
      <c r="EI383" s="152"/>
      <c r="EJ383" s="152"/>
      <c r="EK383" s="152"/>
      <c r="EL383" s="152"/>
      <c r="EM383" s="152"/>
      <c r="EN383" s="152"/>
      <c r="EO383" s="152"/>
      <c r="EP383" s="152"/>
      <c r="EQ383" s="152"/>
      <c r="ER383" s="152"/>
      <c r="ES383" s="152"/>
      <c r="ET383" s="152"/>
      <c r="EU383" s="152"/>
      <c r="EV383" s="152"/>
      <c r="EW383" s="152"/>
      <c r="EX383" s="152"/>
      <c r="EY383" s="152"/>
      <c r="EZ383" s="152"/>
      <c r="FA383" s="152"/>
      <c r="FB383" s="152"/>
      <c r="FC383" s="152"/>
      <c r="FD383" s="152"/>
      <c r="FE383" s="152"/>
      <c r="FF383" s="152"/>
      <c r="FG383" s="152"/>
      <c r="FH383" s="152"/>
      <c r="FI383" s="152"/>
      <c r="FJ383" s="152"/>
      <c r="FK383" s="152"/>
      <c r="FL383" s="152"/>
      <c r="FM383" s="152"/>
      <c r="FN383" s="152"/>
      <c r="FO383" s="152"/>
      <c r="FP383" s="152"/>
      <c r="FQ383" s="152"/>
      <c r="FR383" s="152"/>
      <c r="FS383" s="152"/>
      <c r="FT383" s="152"/>
      <c r="FU383" s="152"/>
      <c r="FV383" s="152"/>
      <c r="FW383" s="152"/>
      <c r="FX383" s="152"/>
      <c r="FY383" s="152"/>
      <c r="FZ383" s="152"/>
      <c r="GA383" s="152"/>
      <c r="GB383" s="152"/>
      <c r="GC383" s="152"/>
      <c r="GD383" s="152"/>
      <c r="GE383" s="152"/>
      <c r="GF383" s="152"/>
      <c r="GG383" s="152"/>
      <c r="GH383" s="152"/>
      <c r="GI383" s="152"/>
      <c r="GJ383" s="152"/>
      <c r="GK383" s="152"/>
      <c r="GL383" s="152"/>
      <c r="GM383" s="152"/>
      <c r="GN383" s="152"/>
      <c r="GO383" s="152"/>
      <c r="GP383" s="152"/>
      <c r="GQ383" s="152"/>
      <c r="GR383" s="152"/>
      <c r="GS383" s="152"/>
      <c r="GT383" s="152"/>
      <c r="GU383" s="152"/>
      <c r="GV383" s="152"/>
      <c r="GW383" s="152"/>
      <c r="GX383" s="152"/>
      <c r="GY383" s="152"/>
      <c r="GZ383" s="152"/>
      <c r="HA383" s="152"/>
      <c r="HB383" s="152"/>
      <c r="HC383" s="152"/>
      <c r="HD383" s="152"/>
      <c r="HE383" s="152"/>
      <c r="HF383" s="152"/>
      <c r="HG383" s="152"/>
      <c r="HH383" s="152"/>
      <c r="HI383" s="152"/>
      <c r="HJ383" s="152"/>
      <c r="HK383" s="152"/>
      <c r="HL383" s="152"/>
      <c r="HM383" s="152"/>
      <c r="HN383" s="152"/>
      <c r="HO383" s="152"/>
      <c r="HP383" s="152"/>
      <c r="HQ383" s="152"/>
      <c r="HR383" s="152"/>
      <c r="HS383" s="152"/>
      <c r="HT383" s="152"/>
      <c r="HU383" s="152"/>
      <c r="HV383" s="152"/>
      <c r="HW383" s="152"/>
      <c r="HX383" s="152"/>
      <c r="HY383" s="152"/>
      <c r="HZ383" s="152"/>
      <c r="IA383" s="152"/>
      <c r="IB383" s="152"/>
      <c r="IC383" s="152"/>
      <c r="ID383" s="152"/>
      <c r="IE383" s="152"/>
      <c r="IF383" s="152"/>
      <c r="IG383" s="152"/>
      <c r="IH383" s="152"/>
      <c r="II383" s="152"/>
      <c r="IJ383" s="152"/>
      <c r="IK383" s="152"/>
      <c r="IL383" s="152"/>
      <c r="IM383" s="152"/>
      <c r="IN383" s="152"/>
      <c r="IO383" s="152"/>
      <c r="IP383" s="152"/>
      <c r="IQ383" s="152"/>
      <c r="IR383" s="152"/>
      <c r="IS383" s="152"/>
      <c r="IT383" s="152"/>
      <c r="IU383" s="152"/>
      <c r="IV383" s="152"/>
    </row>
    <row r="384" spans="1:256" s="35" customFormat="1" ht="102" hidden="1">
      <c r="A384" s="141">
        <v>606</v>
      </c>
      <c r="B384" s="45" t="s">
        <v>254</v>
      </c>
      <c r="C384" s="142">
        <v>401000054</v>
      </c>
      <c r="D384" s="154" t="s">
        <v>472</v>
      </c>
      <c r="E384" s="144" t="s">
        <v>256</v>
      </c>
      <c r="F384" s="145"/>
      <c r="G384" s="145"/>
      <c r="H384" s="146">
        <v>1</v>
      </c>
      <c r="I384" s="145"/>
      <c r="J384" s="146">
        <v>9</v>
      </c>
      <c r="K384" s="146">
        <v>1</v>
      </c>
      <c r="L384" s="146">
        <v>7</v>
      </c>
      <c r="M384" s="146"/>
      <c r="N384" s="146"/>
      <c r="O384" s="146"/>
      <c r="P384" s="52" t="s">
        <v>258</v>
      </c>
      <c r="Q384" s="52" t="s">
        <v>259</v>
      </c>
      <c r="R384" s="146"/>
      <c r="S384" s="146"/>
      <c r="T384" s="146"/>
      <c r="U384" s="146"/>
      <c r="V384" s="146">
        <v>11</v>
      </c>
      <c r="W384" s="146">
        <v>1</v>
      </c>
      <c r="X384" s="146"/>
      <c r="Y384" s="146"/>
      <c r="Z384" s="146"/>
      <c r="AA384" s="146"/>
      <c r="AB384" s="52" t="s">
        <v>258</v>
      </c>
      <c r="AC384" s="52" t="s">
        <v>260</v>
      </c>
      <c r="AD384" s="52"/>
      <c r="AE384" s="52"/>
      <c r="AF384" s="52"/>
      <c r="AG384" s="52"/>
      <c r="AH384" s="52"/>
      <c r="AI384" s="52"/>
      <c r="AJ384" s="52"/>
      <c r="AK384" s="52"/>
      <c r="AL384" s="52"/>
      <c r="AM384" s="52" t="s">
        <v>350</v>
      </c>
      <c r="AN384" s="52" t="s">
        <v>262</v>
      </c>
      <c r="AO384" s="147" t="s">
        <v>263</v>
      </c>
      <c r="AP384" s="147" t="s">
        <v>464</v>
      </c>
      <c r="AQ384" s="147" t="s">
        <v>474</v>
      </c>
      <c r="AR384" s="148" t="s">
        <v>475</v>
      </c>
      <c r="AS384" s="147" t="s">
        <v>267</v>
      </c>
      <c r="AT384" s="149">
        <v>4109674</v>
      </c>
      <c r="AU384" s="149">
        <v>4109674</v>
      </c>
      <c r="AV384" s="149">
        <v>3531144</v>
      </c>
      <c r="AW384" s="149">
        <v>4533500</v>
      </c>
      <c r="AX384" s="149">
        <v>4533500</v>
      </c>
      <c r="AY384" s="149">
        <v>4533500</v>
      </c>
      <c r="AZ384" s="141" t="s">
        <v>134</v>
      </c>
      <c r="BA384" s="152"/>
      <c r="BB384" s="152"/>
      <c r="BC384" s="152"/>
      <c r="BD384" s="152"/>
      <c r="BE384" s="152"/>
      <c r="BF384" s="152"/>
      <c r="BG384" s="152"/>
      <c r="BH384" s="152"/>
      <c r="BI384" s="152"/>
      <c r="BJ384" s="152"/>
      <c r="BK384" s="152"/>
      <c r="BL384" s="152"/>
      <c r="BM384" s="152"/>
      <c r="BN384" s="152"/>
      <c r="BO384" s="152"/>
      <c r="BP384" s="152"/>
      <c r="BQ384" s="152"/>
      <c r="BR384" s="152"/>
      <c r="BS384" s="152"/>
      <c r="BT384" s="152"/>
      <c r="BU384" s="152"/>
      <c r="BV384" s="152"/>
      <c r="BW384" s="152"/>
      <c r="BX384" s="152"/>
      <c r="BY384" s="152"/>
      <c r="BZ384" s="152"/>
      <c r="CA384" s="152"/>
      <c r="CB384" s="152"/>
      <c r="CC384" s="152"/>
      <c r="CD384" s="152"/>
      <c r="CE384" s="152"/>
      <c r="CF384" s="152"/>
      <c r="CG384" s="152"/>
      <c r="CH384" s="152"/>
      <c r="CI384" s="152"/>
      <c r="CJ384" s="152"/>
      <c r="CK384" s="152"/>
      <c r="CL384" s="152"/>
      <c r="CM384" s="152"/>
      <c r="CN384" s="152"/>
      <c r="CO384" s="152"/>
      <c r="CP384" s="152"/>
      <c r="CQ384" s="152"/>
      <c r="CR384" s="152"/>
      <c r="CS384" s="152"/>
      <c r="CT384" s="152"/>
      <c r="CU384" s="152"/>
      <c r="CV384" s="152"/>
      <c r="CW384" s="152"/>
      <c r="CX384" s="152"/>
      <c r="CY384" s="152"/>
      <c r="CZ384" s="152"/>
      <c r="DA384" s="152"/>
      <c r="DB384" s="152"/>
      <c r="DC384" s="152"/>
      <c r="DD384" s="152"/>
      <c r="DE384" s="152"/>
      <c r="DF384" s="152"/>
      <c r="DG384" s="152"/>
      <c r="DH384" s="152"/>
      <c r="DI384" s="152"/>
      <c r="DJ384" s="152"/>
      <c r="DK384" s="152"/>
      <c r="DL384" s="152"/>
      <c r="DM384" s="152"/>
      <c r="DN384" s="152"/>
      <c r="DO384" s="152"/>
      <c r="DP384" s="152"/>
      <c r="DQ384" s="152"/>
      <c r="DR384" s="152"/>
      <c r="DS384" s="152"/>
      <c r="DT384" s="152"/>
      <c r="DU384" s="152"/>
      <c r="DV384" s="152"/>
      <c r="DW384" s="152"/>
      <c r="DX384" s="152"/>
      <c r="DY384" s="152"/>
      <c r="DZ384" s="152"/>
      <c r="EA384" s="152"/>
      <c r="EB384" s="152"/>
      <c r="EC384" s="152"/>
      <c r="ED384" s="152"/>
      <c r="EE384" s="152"/>
      <c r="EF384" s="152"/>
      <c r="EG384" s="152"/>
      <c r="EH384" s="152"/>
      <c r="EI384" s="152"/>
      <c r="EJ384" s="152"/>
      <c r="EK384" s="152"/>
      <c r="EL384" s="152"/>
      <c r="EM384" s="152"/>
      <c r="EN384" s="152"/>
      <c r="EO384" s="152"/>
      <c r="EP384" s="152"/>
      <c r="EQ384" s="152"/>
      <c r="ER384" s="152"/>
      <c r="ES384" s="152"/>
      <c r="ET384" s="152"/>
      <c r="EU384" s="152"/>
      <c r="EV384" s="152"/>
      <c r="EW384" s="152"/>
      <c r="EX384" s="152"/>
      <c r="EY384" s="152"/>
      <c r="EZ384" s="152"/>
      <c r="FA384" s="152"/>
      <c r="FB384" s="152"/>
      <c r="FC384" s="152"/>
      <c r="FD384" s="152"/>
      <c r="FE384" s="152"/>
      <c r="FF384" s="152"/>
      <c r="FG384" s="152"/>
      <c r="FH384" s="152"/>
      <c r="FI384" s="152"/>
      <c r="FJ384" s="152"/>
      <c r="FK384" s="152"/>
      <c r="FL384" s="152"/>
      <c r="FM384" s="152"/>
      <c r="FN384" s="152"/>
      <c r="FO384" s="152"/>
      <c r="FP384" s="152"/>
      <c r="FQ384" s="152"/>
      <c r="FR384" s="152"/>
      <c r="FS384" s="152"/>
      <c r="FT384" s="152"/>
      <c r="FU384" s="152"/>
      <c r="FV384" s="152"/>
      <c r="FW384" s="152"/>
      <c r="FX384" s="152"/>
      <c r="FY384" s="152"/>
      <c r="FZ384" s="152"/>
      <c r="GA384" s="152"/>
      <c r="GB384" s="152"/>
      <c r="GC384" s="152"/>
      <c r="GD384" s="152"/>
      <c r="GE384" s="152"/>
      <c r="GF384" s="152"/>
      <c r="GG384" s="152"/>
      <c r="GH384" s="152"/>
      <c r="GI384" s="152"/>
      <c r="GJ384" s="152"/>
      <c r="GK384" s="152"/>
      <c r="GL384" s="152"/>
      <c r="GM384" s="152"/>
      <c r="GN384" s="152"/>
      <c r="GO384" s="152"/>
      <c r="GP384" s="152"/>
      <c r="GQ384" s="152"/>
      <c r="GR384" s="152"/>
      <c r="GS384" s="152"/>
      <c r="GT384" s="152"/>
      <c r="GU384" s="152"/>
      <c r="GV384" s="152"/>
      <c r="GW384" s="152"/>
      <c r="GX384" s="152"/>
      <c r="GY384" s="152"/>
      <c r="GZ384" s="152"/>
      <c r="HA384" s="152"/>
      <c r="HB384" s="152"/>
      <c r="HC384" s="152"/>
      <c r="HD384" s="152"/>
      <c r="HE384" s="152"/>
      <c r="HF384" s="152"/>
      <c r="HG384" s="152"/>
      <c r="HH384" s="152"/>
      <c r="HI384" s="152"/>
      <c r="HJ384" s="152"/>
      <c r="HK384" s="152"/>
      <c r="HL384" s="152"/>
      <c r="HM384" s="152"/>
      <c r="HN384" s="152"/>
      <c r="HO384" s="152"/>
      <c r="HP384" s="152"/>
      <c r="HQ384" s="152"/>
      <c r="HR384" s="152"/>
      <c r="HS384" s="152"/>
      <c r="HT384" s="152"/>
      <c r="HU384" s="152"/>
      <c r="HV384" s="152"/>
      <c r="HW384" s="152"/>
      <c r="HX384" s="152"/>
      <c r="HY384" s="152"/>
      <c r="HZ384" s="152"/>
      <c r="IA384" s="152"/>
      <c r="IB384" s="152"/>
      <c r="IC384" s="152"/>
      <c r="ID384" s="152"/>
      <c r="IE384" s="152"/>
      <c r="IF384" s="152"/>
      <c r="IG384" s="152"/>
      <c r="IH384" s="152"/>
      <c r="II384" s="152"/>
      <c r="IJ384" s="152"/>
      <c r="IK384" s="152"/>
      <c r="IL384" s="152"/>
      <c r="IM384" s="152"/>
      <c r="IN384" s="152"/>
      <c r="IO384" s="152"/>
      <c r="IP384" s="152"/>
      <c r="IQ384" s="152"/>
      <c r="IR384" s="152"/>
      <c r="IS384" s="152"/>
      <c r="IT384" s="152"/>
      <c r="IU384" s="152"/>
      <c r="IV384" s="152"/>
    </row>
    <row r="385" spans="1:256" s="35" customFormat="1" ht="102" hidden="1">
      <c r="A385" s="141">
        <v>606</v>
      </c>
      <c r="B385" s="45" t="s">
        <v>254</v>
      </c>
      <c r="C385" s="142">
        <v>401000054</v>
      </c>
      <c r="D385" s="154" t="s">
        <v>472</v>
      </c>
      <c r="E385" s="144" t="s">
        <v>256</v>
      </c>
      <c r="F385" s="145"/>
      <c r="G385" s="145"/>
      <c r="H385" s="146">
        <v>1</v>
      </c>
      <c r="I385" s="145"/>
      <c r="J385" s="146">
        <v>9</v>
      </c>
      <c r="K385" s="146">
        <v>1</v>
      </c>
      <c r="L385" s="146">
        <v>7</v>
      </c>
      <c r="M385" s="146"/>
      <c r="N385" s="146"/>
      <c r="O385" s="146"/>
      <c r="P385" s="52" t="s">
        <v>258</v>
      </c>
      <c r="Q385" s="52" t="s">
        <v>259</v>
      </c>
      <c r="R385" s="146"/>
      <c r="S385" s="146"/>
      <c r="T385" s="146"/>
      <c r="U385" s="146"/>
      <c r="V385" s="146">
        <v>11</v>
      </c>
      <c r="W385" s="146">
        <v>1</v>
      </c>
      <c r="X385" s="146"/>
      <c r="Y385" s="146"/>
      <c r="Z385" s="146"/>
      <c r="AA385" s="146"/>
      <c r="AB385" s="52" t="s">
        <v>258</v>
      </c>
      <c r="AC385" s="52" t="s">
        <v>260</v>
      </c>
      <c r="AD385" s="52"/>
      <c r="AE385" s="52"/>
      <c r="AF385" s="52"/>
      <c r="AG385" s="52"/>
      <c r="AH385" s="52"/>
      <c r="AI385" s="52"/>
      <c r="AJ385" s="52"/>
      <c r="AK385" s="52"/>
      <c r="AL385" s="52"/>
      <c r="AM385" s="52" t="s">
        <v>350</v>
      </c>
      <c r="AN385" s="52" t="s">
        <v>262</v>
      </c>
      <c r="AO385" s="147" t="s">
        <v>263</v>
      </c>
      <c r="AP385" s="147" t="s">
        <v>464</v>
      </c>
      <c r="AQ385" s="147" t="s">
        <v>474</v>
      </c>
      <c r="AR385" s="148" t="s">
        <v>475</v>
      </c>
      <c r="AS385" s="147" t="s">
        <v>273</v>
      </c>
      <c r="AT385" s="149">
        <v>769116</v>
      </c>
      <c r="AU385" s="149">
        <v>769116</v>
      </c>
      <c r="AV385" s="149">
        <v>653390</v>
      </c>
      <c r="AW385" s="149">
        <v>345290</v>
      </c>
      <c r="AX385" s="149">
        <v>345290</v>
      </c>
      <c r="AY385" s="149">
        <v>345290</v>
      </c>
      <c r="AZ385" s="156" t="s">
        <v>134</v>
      </c>
      <c r="BA385" s="152"/>
      <c r="BB385" s="152"/>
      <c r="BC385" s="152"/>
      <c r="BD385" s="152"/>
      <c r="BE385" s="152"/>
      <c r="BF385" s="152"/>
      <c r="BG385" s="152"/>
      <c r="BH385" s="152"/>
      <c r="BI385" s="152"/>
      <c r="BJ385" s="152"/>
      <c r="BK385" s="152"/>
      <c r="BL385" s="152"/>
      <c r="BM385" s="152"/>
      <c r="BN385" s="152"/>
      <c r="BO385" s="152"/>
      <c r="BP385" s="152"/>
      <c r="BQ385" s="152"/>
      <c r="BR385" s="152"/>
      <c r="BS385" s="152"/>
      <c r="BT385" s="152"/>
      <c r="BU385" s="152"/>
      <c r="BV385" s="152"/>
      <c r="BW385" s="152"/>
      <c r="BX385" s="152"/>
      <c r="BY385" s="152"/>
      <c r="BZ385" s="152"/>
      <c r="CA385" s="152"/>
      <c r="CB385" s="152"/>
      <c r="CC385" s="152"/>
      <c r="CD385" s="152"/>
      <c r="CE385" s="152"/>
      <c r="CF385" s="152"/>
      <c r="CG385" s="152"/>
      <c r="CH385" s="152"/>
      <c r="CI385" s="152"/>
      <c r="CJ385" s="152"/>
      <c r="CK385" s="152"/>
      <c r="CL385" s="152"/>
      <c r="CM385" s="152"/>
      <c r="CN385" s="152"/>
      <c r="CO385" s="152"/>
      <c r="CP385" s="152"/>
      <c r="CQ385" s="152"/>
      <c r="CR385" s="152"/>
      <c r="CS385" s="152"/>
      <c r="CT385" s="152"/>
      <c r="CU385" s="152"/>
      <c r="CV385" s="152"/>
      <c r="CW385" s="152"/>
      <c r="CX385" s="152"/>
      <c r="CY385" s="152"/>
      <c r="CZ385" s="152"/>
      <c r="DA385" s="152"/>
      <c r="DB385" s="152"/>
      <c r="DC385" s="152"/>
      <c r="DD385" s="152"/>
      <c r="DE385" s="152"/>
      <c r="DF385" s="152"/>
      <c r="DG385" s="152"/>
      <c r="DH385" s="152"/>
      <c r="DI385" s="152"/>
      <c r="DJ385" s="152"/>
      <c r="DK385" s="152"/>
      <c r="DL385" s="152"/>
      <c r="DM385" s="152"/>
      <c r="DN385" s="152"/>
      <c r="DO385" s="152"/>
      <c r="DP385" s="152"/>
      <c r="DQ385" s="152"/>
      <c r="DR385" s="152"/>
      <c r="DS385" s="152"/>
      <c r="DT385" s="152"/>
      <c r="DU385" s="152"/>
      <c r="DV385" s="152"/>
      <c r="DW385" s="152"/>
      <c r="DX385" s="152"/>
      <c r="DY385" s="152"/>
      <c r="DZ385" s="152"/>
      <c r="EA385" s="152"/>
      <c r="EB385" s="152"/>
      <c r="EC385" s="152"/>
      <c r="ED385" s="152"/>
      <c r="EE385" s="152"/>
      <c r="EF385" s="152"/>
      <c r="EG385" s="152"/>
      <c r="EH385" s="152"/>
      <c r="EI385" s="152"/>
      <c r="EJ385" s="152"/>
      <c r="EK385" s="152"/>
      <c r="EL385" s="152"/>
      <c r="EM385" s="152"/>
      <c r="EN385" s="152"/>
      <c r="EO385" s="152"/>
      <c r="EP385" s="152"/>
      <c r="EQ385" s="152"/>
      <c r="ER385" s="152"/>
      <c r="ES385" s="152"/>
      <c r="ET385" s="152"/>
      <c r="EU385" s="152"/>
      <c r="EV385" s="152"/>
      <c r="EW385" s="152"/>
      <c r="EX385" s="152"/>
      <c r="EY385" s="152"/>
      <c r="EZ385" s="152"/>
      <c r="FA385" s="152"/>
      <c r="FB385" s="152"/>
      <c r="FC385" s="152"/>
      <c r="FD385" s="152"/>
      <c r="FE385" s="152"/>
      <c r="FF385" s="152"/>
      <c r="FG385" s="152"/>
      <c r="FH385" s="152"/>
      <c r="FI385" s="152"/>
      <c r="FJ385" s="152"/>
      <c r="FK385" s="152"/>
      <c r="FL385" s="152"/>
      <c r="FM385" s="152"/>
      <c r="FN385" s="152"/>
      <c r="FO385" s="152"/>
      <c r="FP385" s="152"/>
      <c r="FQ385" s="152"/>
      <c r="FR385" s="152"/>
      <c r="FS385" s="152"/>
      <c r="FT385" s="152"/>
      <c r="FU385" s="152"/>
      <c r="FV385" s="152"/>
      <c r="FW385" s="152"/>
      <c r="FX385" s="152"/>
      <c r="FY385" s="152"/>
      <c r="FZ385" s="152"/>
      <c r="GA385" s="152"/>
      <c r="GB385" s="152"/>
      <c r="GC385" s="152"/>
      <c r="GD385" s="152"/>
      <c r="GE385" s="152"/>
      <c r="GF385" s="152"/>
      <c r="GG385" s="152"/>
      <c r="GH385" s="152"/>
      <c r="GI385" s="152"/>
      <c r="GJ385" s="152"/>
      <c r="GK385" s="152"/>
      <c r="GL385" s="152"/>
      <c r="GM385" s="152"/>
      <c r="GN385" s="152"/>
      <c r="GO385" s="152"/>
      <c r="GP385" s="152"/>
      <c r="GQ385" s="152"/>
      <c r="GR385" s="152"/>
      <c r="GS385" s="152"/>
      <c r="GT385" s="152"/>
      <c r="GU385" s="152"/>
      <c r="GV385" s="152"/>
      <c r="GW385" s="152"/>
      <c r="GX385" s="152"/>
      <c r="GY385" s="152"/>
      <c r="GZ385" s="152"/>
      <c r="HA385" s="152"/>
      <c r="HB385" s="152"/>
      <c r="HC385" s="152"/>
      <c r="HD385" s="152"/>
      <c r="HE385" s="152"/>
      <c r="HF385" s="152"/>
      <c r="HG385" s="152"/>
      <c r="HH385" s="152"/>
      <c r="HI385" s="152"/>
      <c r="HJ385" s="152"/>
      <c r="HK385" s="152"/>
      <c r="HL385" s="152"/>
      <c r="HM385" s="152"/>
      <c r="HN385" s="152"/>
      <c r="HO385" s="152"/>
      <c r="HP385" s="152"/>
      <c r="HQ385" s="152"/>
      <c r="HR385" s="152"/>
      <c r="HS385" s="152"/>
      <c r="HT385" s="152"/>
      <c r="HU385" s="152"/>
      <c r="HV385" s="152"/>
      <c r="HW385" s="152"/>
      <c r="HX385" s="152"/>
      <c r="HY385" s="152"/>
      <c r="HZ385" s="152"/>
      <c r="IA385" s="152"/>
      <c r="IB385" s="152"/>
      <c r="IC385" s="152"/>
      <c r="ID385" s="152"/>
      <c r="IE385" s="152"/>
      <c r="IF385" s="152"/>
      <c r="IG385" s="152"/>
      <c r="IH385" s="152"/>
      <c r="II385" s="152"/>
      <c r="IJ385" s="152"/>
      <c r="IK385" s="152"/>
      <c r="IL385" s="152"/>
      <c r="IM385" s="152"/>
      <c r="IN385" s="152"/>
      <c r="IO385" s="152"/>
      <c r="IP385" s="152"/>
      <c r="IQ385" s="152"/>
      <c r="IR385" s="152"/>
      <c r="IS385" s="152"/>
      <c r="IT385" s="152"/>
      <c r="IU385" s="152"/>
      <c r="IV385" s="152"/>
    </row>
    <row r="386" spans="1:256" s="98" customFormat="1" ht="153" hidden="1">
      <c r="A386" s="141">
        <v>606</v>
      </c>
      <c r="B386" s="45" t="s">
        <v>254</v>
      </c>
      <c r="C386" s="142">
        <v>402000001</v>
      </c>
      <c r="D386" s="143" t="s">
        <v>79</v>
      </c>
      <c r="E386" s="144" t="s">
        <v>476</v>
      </c>
      <c r="F386" s="145"/>
      <c r="G386" s="145"/>
      <c r="H386" s="146">
        <v>7</v>
      </c>
      <c r="I386" s="145"/>
      <c r="J386" s="146">
        <v>26</v>
      </c>
      <c r="K386" s="146"/>
      <c r="L386" s="146"/>
      <c r="M386" s="146"/>
      <c r="N386" s="146"/>
      <c r="O386" s="146"/>
      <c r="P386" s="52" t="s">
        <v>218</v>
      </c>
      <c r="Q386" s="52" t="s">
        <v>219</v>
      </c>
      <c r="R386" s="146"/>
      <c r="S386" s="146"/>
      <c r="T386" s="146"/>
      <c r="U386" s="146"/>
      <c r="V386" s="146">
        <v>13</v>
      </c>
      <c r="W386" s="146" t="s">
        <v>69</v>
      </c>
      <c r="X386" s="146"/>
      <c r="Y386" s="146"/>
      <c r="Z386" s="146"/>
      <c r="AA386" s="146"/>
      <c r="AB386" s="52" t="s">
        <v>220</v>
      </c>
      <c r="AC386" s="52" t="s">
        <v>477</v>
      </c>
      <c r="AD386" s="52"/>
      <c r="AE386" s="52"/>
      <c r="AF386" s="52"/>
      <c r="AG386" s="52"/>
      <c r="AH386" s="52"/>
      <c r="AI386" s="52"/>
      <c r="AJ386" s="52"/>
      <c r="AK386" s="52"/>
      <c r="AL386" s="52"/>
      <c r="AM386" s="52" t="s">
        <v>478</v>
      </c>
      <c r="AN386" s="52" t="s">
        <v>231</v>
      </c>
      <c r="AO386" s="147" t="s">
        <v>99</v>
      </c>
      <c r="AP386" s="147" t="s">
        <v>68</v>
      </c>
      <c r="AQ386" s="147" t="s">
        <v>479</v>
      </c>
      <c r="AR386" s="148" t="s">
        <v>101</v>
      </c>
      <c r="AS386" s="147" t="s">
        <v>115</v>
      </c>
      <c r="AT386" s="149">
        <v>91260</v>
      </c>
      <c r="AU386" s="149">
        <v>91260</v>
      </c>
      <c r="AV386" s="149">
        <v>0</v>
      </c>
      <c r="AW386" s="149">
        <v>0</v>
      </c>
      <c r="AX386" s="149">
        <v>0</v>
      </c>
      <c r="AY386" s="149">
        <v>0</v>
      </c>
      <c r="AZ386" s="156" t="s">
        <v>134</v>
      </c>
      <c r="BA386" s="152"/>
      <c r="BB386" s="152"/>
      <c r="BC386" s="152"/>
      <c r="BD386" s="152"/>
      <c r="BE386" s="152"/>
      <c r="BF386" s="152"/>
      <c r="BG386" s="152"/>
      <c r="BH386" s="152"/>
      <c r="BI386" s="152"/>
      <c r="BJ386" s="152"/>
      <c r="BK386" s="152"/>
      <c r="BL386" s="152"/>
      <c r="BM386" s="152"/>
      <c r="BN386" s="152"/>
      <c r="BO386" s="152"/>
      <c r="BP386" s="152"/>
      <c r="BQ386" s="152"/>
      <c r="BR386" s="152"/>
      <c r="BS386" s="152"/>
      <c r="BT386" s="152"/>
      <c r="BU386" s="152"/>
      <c r="BV386" s="152"/>
      <c r="BW386" s="152"/>
      <c r="BX386" s="152"/>
      <c r="BY386" s="152"/>
      <c r="BZ386" s="152"/>
      <c r="CA386" s="152"/>
      <c r="CB386" s="152"/>
      <c r="CC386" s="152"/>
      <c r="CD386" s="152"/>
      <c r="CE386" s="152"/>
      <c r="CF386" s="152"/>
      <c r="CG386" s="152"/>
      <c r="CH386" s="152"/>
      <c r="CI386" s="152"/>
      <c r="CJ386" s="152"/>
      <c r="CK386" s="152"/>
      <c r="CL386" s="152"/>
      <c r="CM386" s="152"/>
      <c r="CN386" s="152"/>
      <c r="CO386" s="152"/>
      <c r="CP386" s="152"/>
      <c r="CQ386" s="152"/>
      <c r="CR386" s="152"/>
      <c r="CS386" s="152"/>
      <c r="CT386" s="152"/>
      <c r="CU386" s="152"/>
      <c r="CV386" s="152"/>
      <c r="CW386" s="152"/>
      <c r="CX386" s="152"/>
      <c r="CY386" s="152"/>
      <c r="CZ386" s="152"/>
      <c r="DA386" s="152"/>
      <c r="DB386" s="152"/>
      <c r="DC386" s="152"/>
      <c r="DD386" s="152"/>
      <c r="DE386" s="152"/>
      <c r="DF386" s="152"/>
      <c r="DG386" s="152"/>
      <c r="DH386" s="152"/>
      <c r="DI386" s="152"/>
      <c r="DJ386" s="152"/>
      <c r="DK386" s="152"/>
      <c r="DL386" s="152"/>
      <c r="DM386" s="152"/>
      <c r="DN386" s="152"/>
      <c r="DO386" s="152"/>
      <c r="DP386" s="152"/>
      <c r="DQ386" s="152"/>
      <c r="DR386" s="152"/>
      <c r="DS386" s="152"/>
      <c r="DT386" s="152"/>
      <c r="DU386" s="152"/>
      <c r="DV386" s="152"/>
      <c r="DW386" s="152"/>
      <c r="DX386" s="152"/>
      <c r="DY386" s="152"/>
      <c r="DZ386" s="152"/>
      <c r="EA386" s="152"/>
      <c r="EB386" s="152"/>
      <c r="EC386" s="152"/>
      <c r="ED386" s="152"/>
      <c r="EE386" s="152"/>
      <c r="EF386" s="152"/>
      <c r="EG386" s="152"/>
      <c r="EH386" s="152"/>
      <c r="EI386" s="152"/>
      <c r="EJ386" s="152"/>
      <c r="EK386" s="152"/>
      <c r="EL386" s="152"/>
      <c r="EM386" s="152"/>
      <c r="EN386" s="152"/>
      <c r="EO386" s="152"/>
      <c r="EP386" s="152"/>
      <c r="EQ386" s="152"/>
      <c r="ER386" s="152"/>
      <c r="ES386" s="152"/>
      <c r="ET386" s="152"/>
      <c r="EU386" s="152"/>
      <c r="EV386" s="152"/>
      <c r="EW386" s="152"/>
      <c r="EX386" s="152"/>
      <c r="EY386" s="152"/>
      <c r="EZ386" s="152"/>
      <c r="FA386" s="152"/>
      <c r="FB386" s="152"/>
      <c r="FC386" s="152"/>
      <c r="FD386" s="152"/>
      <c r="FE386" s="152"/>
      <c r="FF386" s="152"/>
      <c r="FG386" s="152"/>
      <c r="FH386" s="152"/>
      <c r="FI386" s="152"/>
      <c r="FJ386" s="152"/>
      <c r="FK386" s="152"/>
      <c r="FL386" s="152"/>
      <c r="FM386" s="152"/>
      <c r="FN386" s="152"/>
      <c r="FO386" s="152"/>
      <c r="FP386" s="152"/>
      <c r="FQ386" s="152"/>
      <c r="FR386" s="152"/>
      <c r="FS386" s="152"/>
      <c r="FT386" s="152"/>
      <c r="FU386" s="152"/>
      <c r="FV386" s="152"/>
      <c r="FW386" s="152"/>
      <c r="FX386" s="152"/>
      <c r="FY386" s="152"/>
      <c r="FZ386" s="152"/>
      <c r="GA386" s="152"/>
      <c r="GB386" s="152"/>
      <c r="GC386" s="152"/>
      <c r="GD386" s="152"/>
      <c r="GE386" s="152"/>
      <c r="GF386" s="152"/>
      <c r="GG386" s="152"/>
      <c r="GH386" s="152"/>
      <c r="GI386" s="152"/>
      <c r="GJ386" s="152"/>
      <c r="GK386" s="152"/>
      <c r="GL386" s="152"/>
      <c r="GM386" s="152"/>
      <c r="GN386" s="152"/>
      <c r="GO386" s="152"/>
      <c r="GP386" s="152"/>
      <c r="GQ386" s="152"/>
      <c r="GR386" s="152"/>
      <c r="GS386" s="152"/>
      <c r="GT386" s="152"/>
      <c r="GU386" s="152"/>
      <c r="GV386" s="152"/>
      <c r="GW386" s="152"/>
      <c r="GX386" s="152"/>
      <c r="GY386" s="152"/>
      <c r="GZ386" s="152"/>
      <c r="HA386" s="152"/>
      <c r="HB386" s="152"/>
      <c r="HC386" s="152"/>
      <c r="HD386" s="152"/>
      <c r="HE386" s="152"/>
      <c r="HF386" s="152"/>
      <c r="HG386" s="152"/>
      <c r="HH386" s="152"/>
      <c r="HI386" s="152"/>
      <c r="HJ386" s="152"/>
      <c r="HK386" s="152"/>
      <c r="HL386" s="152"/>
      <c r="HM386" s="152"/>
      <c r="HN386" s="152"/>
      <c r="HO386" s="152"/>
      <c r="HP386" s="152"/>
      <c r="HQ386" s="152"/>
      <c r="HR386" s="152"/>
      <c r="HS386" s="152"/>
      <c r="HT386" s="152"/>
      <c r="HU386" s="152"/>
      <c r="HV386" s="152"/>
      <c r="HW386" s="152"/>
      <c r="HX386" s="152"/>
      <c r="HY386" s="152"/>
      <c r="HZ386" s="152"/>
      <c r="IA386" s="152"/>
      <c r="IB386" s="152"/>
      <c r="IC386" s="152"/>
      <c r="ID386" s="152"/>
      <c r="IE386" s="152"/>
      <c r="IF386" s="152"/>
      <c r="IG386" s="152"/>
      <c r="IH386" s="152"/>
      <c r="II386" s="152"/>
      <c r="IJ386" s="152"/>
      <c r="IK386" s="152"/>
      <c r="IL386" s="152"/>
      <c r="IM386" s="152"/>
      <c r="IN386" s="152"/>
      <c r="IO386" s="152"/>
      <c r="IP386" s="152"/>
      <c r="IQ386" s="152"/>
      <c r="IR386" s="152"/>
      <c r="IS386" s="152"/>
      <c r="IT386" s="152"/>
      <c r="IU386" s="152"/>
      <c r="IV386" s="152"/>
    </row>
    <row r="387" spans="1:256" s="98" customFormat="1" ht="153" hidden="1">
      <c r="A387" s="141">
        <v>606</v>
      </c>
      <c r="B387" s="45" t="s">
        <v>254</v>
      </c>
      <c r="C387" s="142">
        <v>402000001</v>
      </c>
      <c r="D387" s="143" t="s">
        <v>79</v>
      </c>
      <c r="E387" s="144" t="s">
        <v>476</v>
      </c>
      <c r="F387" s="145"/>
      <c r="G387" s="145"/>
      <c r="H387" s="146">
        <v>7</v>
      </c>
      <c r="I387" s="145"/>
      <c r="J387" s="146">
        <v>26</v>
      </c>
      <c r="K387" s="146"/>
      <c r="L387" s="146"/>
      <c r="M387" s="146"/>
      <c r="N387" s="146"/>
      <c r="O387" s="146"/>
      <c r="P387" s="52" t="s">
        <v>218</v>
      </c>
      <c r="Q387" s="52" t="s">
        <v>219</v>
      </c>
      <c r="R387" s="146"/>
      <c r="S387" s="146"/>
      <c r="T387" s="146"/>
      <c r="U387" s="146"/>
      <c r="V387" s="146">
        <v>13</v>
      </c>
      <c r="W387" s="146" t="s">
        <v>69</v>
      </c>
      <c r="X387" s="146"/>
      <c r="Y387" s="146"/>
      <c r="Z387" s="146"/>
      <c r="AA387" s="146"/>
      <c r="AB387" s="52" t="s">
        <v>220</v>
      </c>
      <c r="AC387" s="52" t="s">
        <v>477</v>
      </c>
      <c r="AD387" s="52"/>
      <c r="AE387" s="52"/>
      <c r="AF387" s="52"/>
      <c r="AG387" s="52"/>
      <c r="AH387" s="52"/>
      <c r="AI387" s="52"/>
      <c r="AJ387" s="52"/>
      <c r="AK387" s="52"/>
      <c r="AL387" s="52"/>
      <c r="AM387" s="52" t="s">
        <v>478</v>
      </c>
      <c r="AN387" s="52" t="s">
        <v>231</v>
      </c>
      <c r="AO387" s="147" t="s">
        <v>99</v>
      </c>
      <c r="AP387" s="147" t="s">
        <v>68</v>
      </c>
      <c r="AQ387" s="147" t="s">
        <v>479</v>
      </c>
      <c r="AR387" s="148" t="s">
        <v>101</v>
      </c>
      <c r="AS387" s="147" t="s">
        <v>113</v>
      </c>
      <c r="AT387" s="149">
        <v>27560.52</v>
      </c>
      <c r="AU387" s="149">
        <v>27560.52</v>
      </c>
      <c r="AV387" s="149">
        <v>0</v>
      </c>
      <c r="AW387" s="149">
        <v>0</v>
      </c>
      <c r="AX387" s="149">
        <v>0</v>
      </c>
      <c r="AY387" s="149">
        <v>0</v>
      </c>
      <c r="AZ387" s="156" t="s">
        <v>134</v>
      </c>
      <c r="BA387" s="152"/>
      <c r="BB387" s="152"/>
      <c r="BC387" s="152"/>
      <c r="BD387" s="152"/>
      <c r="BE387" s="152"/>
      <c r="BF387" s="152"/>
      <c r="BG387" s="152"/>
      <c r="BH387" s="152"/>
      <c r="BI387" s="152"/>
      <c r="BJ387" s="152"/>
      <c r="BK387" s="152"/>
      <c r="BL387" s="152"/>
      <c r="BM387" s="152"/>
      <c r="BN387" s="152"/>
      <c r="BO387" s="152"/>
      <c r="BP387" s="152"/>
      <c r="BQ387" s="152"/>
      <c r="BR387" s="152"/>
      <c r="BS387" s="152"/>
      <c r="BT387" s="152"/>
      <c r="BU387" s="152"/>
      <c r="BV387" s="152"/>
      <c r="BW387" s="152"/>
      <c r="BX387" s="152"/>
      <c r="BY387" s="152"/>
      <c r="BZ387" s="152"/>
      <c r="CA387" s="152"/>
      <c r="CB387" s="152"/>
      <c r="CC387" s="152"/>
      <c r="CD387" s="152"/>
      <c r="CE387" s="152"/>
      <c r="CF387" s="152"/>
      <c r="CG387" s="152"/>
      <c r="CH387" s="152"/>
      <c r="CI387" s="152"/>
      <c r="CJ387" s="152"/>
      <c r="CK387" s="152"/>
      <c r="CL387" s="152"/>
      <c r="CM387" s="152"/>
      <c r="CN387" s="152"/>
      <c r="CO387" s="152"/>
      <c r="CP387" s="152"/>
      <c r="CQ387" s="152"/>
      <c r="CR387" s="152"/>
      <c r="CS387" s="152"/>
      <c r="CT387" s="152"/>
      <c r="CU387" s="152"/>
      <c r="CV387" s="152"/>
      <c r="CW387" s="152"/>
      <c r="CX387" s="152"/>
      <c r="CY387" s="152"/>
      <c r="CZ387" s="152"/>
      <c r="DA387" s="152"/>
      <c r="DB387" s="152"/>
      <c r="DC387" s="152"/>
      <c r="DD387" s="152"/>
      <c r="DE387" s="152"/>
      <c r="DF387" s="152"/>
      <c r="DG387" s="152"/>
      <c r="DH387" s="152"/>
      <c r="DI387" s="152"/>
      <c r="DJ387" s="152"/>
      <c r="DK387" s="152"/>
      <c r="DL387" s="152"/>
      <c r="DM387" s="152"/>
      <c r="DN387" s="152"/>
      <c r="DO387" s="152"/>
      <c r="DP387" s="152"/>
      <c r="DQ387" s="152"/>
      <c r="DR387" s="152"/>
      <c r="DS387" s="152"/>
      <c r="DT387" s="152"/>
      <c r="DU387" s="152"/>
      <c r="DV387" s="152"/>
      <c r="DW387" s="152"/>
      <c r="DX387" s="152"/>
      <c r="DY387" s="152"/>
      <c r="DZ387" s="152"/>
      <c r="EA387" s="152"/>
      <c r="EB387" s="152"/>
      <c r="EC387" s="152"/>
      <c r="ED387" s="152"/>
      <c r="EE387" s="152"/>
      <c r="EF387" s="152"/>
      <c r="EG387" s="152"/>
      <c r="EH387" s="152"/>
      <c r="EI387" s="152"/>
      <c r="EJ387" s="152"/>
      <c r="EK387" s="152"/>
      <c r="EL387" s="152"/>
      <c r="EM387" s="152"/>
      <c r="EN387" s="152"/>
      <c r="EO387" s="152"/>
      <c r="EP387" s="152"/>
      <c r="EQ387" s="152"/>
      <c r="ER387" s="152"/>
      <c r="ES387" s="152"/>
      <c r="ET387" s="152"/>
      <c r="EU387" s="152"/>
      <c r="EV387" s="152"/>
      <c r="EW387" s="152"/>
      <c r="EX387" s="152"/>
      <c r="EY387" s="152"/>
      <c r="EZ387" s="152"/>
      <c r="FA387" s="152"/>
      <c r="FB387" s="152"/>
      <c r="FC387" s="152"/>
      <c r="FD387" s="152"/>
      <c r="FE387" s="152"/>
      <c r="FF387" s="152"/>
      <c r="FG387" s="152"/>
      <c r="FH387" s="152"/>
      <c r="FI387" s="152"/>
      <c r="FJ387" s="152"/>
      <c r="FK387" s="152"/>
      <c r="FL387" s="152"/>
      <c r="FM387" s="152"/>
      <c r="FN387" s="152"/>
      <c r="FO387" s="152"/>
      <c r="FP387" s="152"/>
      <c r="FQ387" s="152"/>
      <c r="FR387" s="152"/>
      <c r="FS387" s="152"/>
      <c r="FT387" s="152"/>
      <c r="FU387" s="152"/>
      <c r="FV387" s="152"/>
      <c r="FW387" s="152"/>
      <c r="FX387" s="152"/>
      <c r="FY387" s="152"/>
      <c r="FZ387" s="152"/>
      <c r="GA387" s="152"/>
      <c r="GB387" s="152"/>
      <c r="GC387" s="152"/>
      <c r="GD387" s="152"/>
      <c r="GE387" s="152"/>
      <c r="GF387" s="152"/>
      <c r="GG387" s="152"/>
      <c r="GH387" s="152"/>
      <c r="GI387" s="152"/>
      <c r="GJ387" s="152"/>
      <c r="GK387" s="152"/>
      <c r="GL387" s="152"/>
      <c r="GM387" s="152"/>
      <c r="GN387" s="152"/>
      <c r="GO387" s="152"/>
      <c r="GP387" s="152"/>
      <c r="GQ387" s="152"/>
      <c r="GR387" s="152"/>
      <c r="GS387" s="152"/>
      <c r="GT387" s="152"/>
      <c r="GU387" s="152"/>
      <c r="GV387" s="152"/>
      <c r="GW387" s="152"/>
      <c r="GX387" s="152"/>
      <c r="GY387" s="152"/>
      <c r="GZ387" s="152"/>
      <c r="HA387" s="152"/>
      <c r="HB387" s="152"/>
      <c r="HC387" s="152"/>
      <c r="HD387" s="152"/>
      <c r="HE387" s="152"/>
      <c r="HF387" s="152"/>
      <c r="HG387" s="152"/>
      <c r="HH387" s="152"/>
      <c r="HI387" s="152"/>
      <c r="HJ387" s="152"/>
      <c r="HK387" s="152"/>
      <c r="HL387" s="152"/>
      <c r="HM387" s="152"/>
      <c r="HN387" s="152"/>
      <c r="HO387" s="152"/>
      <c r="HP387" s="152"/>
      <c r="HQ387" s="152"/>
      <c r="HR387" s="152"/>
      <c r="HS387" s="152"/>
      <c r="HT387" s="152"/>
      <c r="HU387" s="152"/>
      <c r="HV387" s="152"/>
      <c r="HW387" s="152"/>
      <c r="HX387" s="152"/>
      <c r="HY387" s="152"/>
      <c r="HZ387" s="152"/>
      <c r="IA387" s="152"/>
      <c r="IB387" s="152"/>
      <c r="IC387" s="152"/>
      <c r="ID387" s="152"/>
      <c r="IE387" s="152"/>
      <c r="IF387" s="152"/>
      <c r="IG387" s="152"/>
      <c r="IH387" s="152"/>
      <c r="II387" s="152"/>
      <c r="IJ387" s="152"/>
      <c r="IK387" s="152"/>
      <c r="IL387" s="152"/>
      <c r="IM387" s="152"/>
      <c r="IN387" s="152"/>
      <c r="IO387" s="152"/>
      <c r="IP387" s="152"/>
      <c r="IQ387" s="152"/>
      <c r="IR387" s="152"/>
      <c r="IS387" s="152"/>
      <c r="IT387" s="152"/>
      <c r="IU387" s="152"/>
      <c r="IV387" s="152"/>
    </row>
    <row r="388" spans="1:256" s="35" customFormat="1" ht="153" hidden="1">
      <c r="A388" s="141">
        <v>606</v>
      </c>
      <c r="B388" s="45" t="s">
        <v>254</v>
      </c>
      <c r="C388" s="142">
        <v>402000001</v>
      </c>
      <c r="D388" s="143" t="s">
        <v>79</v>
      </c>
      <c r="E388" s="144" t="s">
        <v>476</v>
      </c>
      <c r="F388" s="145"/>
      <c r="G388" s="145"/>
      <c r="H388" s="146">
        <v>6</v>
      </c>
      <c r="I388" s="145"/>
      <c r="J388" s="146">
        <v>22</v>
      </c>
      <c r="K388" s="146">
        <v>1</v>
      </c>
      <c r="L388" s="146"/>
      <c r="M388" s="146"/>
      <c r="N388" s="146"/>
      <c r="O388" s="146"/>
      <c r="P388" s="52" t="s">
        <v>218</v>
      </c>
      <c r="Q388" s="52" t="s">
        <v>219</v>
      </c>
      <c r="R388" s="146"/>
      <c r="S388" s="146"/>
      <c r="T388" s="146"/>
      <c r="U388" s="146"/>
      <c r="V388" s="146" t="s">
        <v>90</v>
      </c>
      <c r="W388" s="146"/>
      <c r="X388" s="146"/>
      <c r="Y388" s="146"/>
      <c r="Z388" s="146"/>
      <c r="AA388" s="146"/>
      <c r="AB388" s="52" t="s">
        <v>220</v>
      </c>
      <c r="AC388" s="52" t="s">
        <v>480</v>
      </c>
      <c r="AD388" s="52"/>
      <c r="AE388" s="52"/>
      <c r="AF388" s="52"/>
      <c r="AG388" s="52"/>
      <c r="AH388" s="52"/>
      <c r="AI388" s="52"/>
      <c r="AJ388" s="52"/>
      <c r="AK388" s="52"/>
      <c r="AL388" s="52"/>
      <c r="AM388" s="52" t="s">
        <v>481</v>
      </c>
      <c r="AN388" s="52" t="s">
        <v>223</v>
      </c>
      <c r="AO388" s="147" t="s">
        <v>263</v>
      </c>
      <c r="AP388" s="147" t="s">
        <v>464</v>
      </c>
      <c r="AQ388" s="147" t="s">
        <v>482</v>
      </c>
      <c r="AR388" s="148" t="s">
        <v>111</v>
      </c>
      <c r="AS388" s="147">
        <v>122</v>
      </c>
      <c r="AT388" s="149">
        <v>500443.5</v>
      </c>
      <c r="AU388" s="149">
        <v>500443.5</v>
      </c>
      <c r="AV388" s="149">
        <v>522400</v>
      </c>
      <c r="AW388" s="149">
        <v>522400</v>
      </c>
      <c r="AX388" s="149">
        <v>522400</v>
      </c>
      <c r="AY388" s="149">
        <v>522400</v>
      </c>
      <c r="AZ388" s="141" t="s">
        <v>134</v>
      </c>
      <c r="BA388" s="152"/>
      <c r="BB388" s="152"/>
      <c r="BC388" s="152"/>
      <c r="BD388" s="152"/>
      <c r="BE388" s="152"/>
      <c r="BF388" s="152"/>
      <c r="BG388" s="152"/>
      <c r="BH388" s="152"/>
      <c r="BI388" s="152"/>
      <c r="BJ388" s="152"/>
      <c r="BK388" s="152"/>
      <c r="BL388" s="152"/>
      <c r="BM388" s="152"/>
      <c r="BN388" s="152"/>
      <c r="BO388" s="152"/>
      <c r="BP388" s="152"/>
      <c r="BQ388" s="152"/>
      <c r="BR388" s="152"/>
      <c r="BS388" s="152"/>
      <c r="BT388" s="152"/>
      <c r="BU388" s="152"/>
      <c r="BV388" s="152"/>
      <c r="BW388" s="152"/>
      <c r="BX388" s="152"/>
      <c r="BY388" s="152"/>
      <c r="BZ388" s="152"/>
      <c r="CA388" s="152"/>
      <c r="CB388" s="152"/>
      <c r="CC388" s="152"/>
      <c r="CD388" s="152"/>
      <c r="CE388" s="152"/>
      <c r="CF388" s="152"/>
      <c r="CG388" s="152"/>
      <c r="CH388" s="152"/>
      <c r="CI388" s="152"/>
      <c r="CJ388" s="152"/>
      <c r="CK388" s="152"/>
      <c r="CL388" s="152"/>
      <c r="CM388" s="152"/>
      <c r="CN388" s="152"/>
      <c r="CO388" s="152"/>
      <c r="CP388" s="152"/>
      <c r="CQ388" s="152"/>
      <c r="CR388" s="152"/>
      <c r="CS388" s="152"/>
      <c r="CT388" s="152"/>
      <c r="CU388" s="152"/>
      <c r="CV388" s="152"/>
      <c r="CW388" s="152"/>
      <c r="CX388" s="152"/>
      <c r="CY388" s="152"/>
      <c r="CZ388" s="152"/>
      <c r="DA388" s="152"/>
      <c r="DB388" s="152"/>
      <c r="DC388" s="152"/>
      <c r="DD388" s="152"/>
      <c r="DE388" s="152"/>
      <c r="DF388" s="152"/>
      <c r="DG388" s="152"/>
      <c r="DH388" s="152"/>
      <c r="DI388" s="152"/>
      <c r="DJ388" s="152"/>
      <c r="DK388" s="152"/>
      <c r="DL388" s="152"/>
      <c r="DM388" s="152"/>
      <c r="DN388" s="152"/>
      <c r="DO388" s="152"/>
      <c r="DP388" s="152"/>
      <c r="DQ388" s="152"/>
      <c r="DR388" s="152"/>
      <c r="DS388" s="152"/>
      <c r="DT388" s="152"/>
      <c r="DU388" s="152"/>
      <c r="DV388" s="152"/>
      <c r="DW388" s="152"/>
      <c r="DX388" s="152"/>
      <c r="DY388" s="152"/>
      <c r="DZ388" s="152"/>
      <c r="EA388" s="152"/>
      <c r="EB388" s="152"/>
      <c r="EC388" s="152"/>
      <c r="ED388" s="152"/>
      <c r="EE388" s="152"/>
      <c r="EF388" s="152"/>
      <c r="EG388" s="152"/>
      <c r="EH388" s="152"/>
      <c r="EI388" s="152"/>
      <c r="EJ388" s="152"/>
      <c r="EK388" s="152"/>
      <c r="EL388" s="152"/>
      <c r="EM388" s="152"/>
      <c r="EN388" s="152"/>
      <c r="EO388" s="152"/>
      <c r="EP388" s="152"/>
      <c r="EQ388" s="152"/>
      <c r="ER388" s="152"/>
      <c r="ES388" s="152"/>
      <c r="ET388" s="152"/>
      <c r="EU388" s="152"/>
      <c r="EV388" s="152"/>
      <c r="EW388" s="152"/>
      <c r="EX388" s="152"/>
      <c r="EY388" s="152"/>
      <c r="EZ388" s="152"/>
      <c r="FA388" s="152"/>
      <c r="FB388" s="152"/>
      <c r="FC388" s="152"/>
      <c r="FD388" s="152"/>
      <c r="FE388" s="152"/>
      <c r="FF388" s="152"/>
      <c r="FG388" s="152"/>
      <c r="FH388" s="152"/>
      <c r="FI388" s="152"/>
      <c r="FJ388" s="152"/>
      <c r="FK388" s="152"/>
      <c r="FL388" s="152"/>
      <c r="FM388" s="152"/>
      <c r="FN388" s="152"/>
      <c r="FO388" s="152"/>
      <c r="FP388" s="152"/>
      <c r="FQ388" s="152"/>
      <c r="FR388" s="152"/>
      <c r="FS388" s="152"/>
      <c r="FT388" s="152"/>
      <c r="FU388" s="152"/>
      <c r="FV388" s="152"/>
      <c r="FW388" s="152"/>
      <c r="FX388" s="152"/>
      <c r="FY388" s="152"/>
      <c r="FZ388" s="152"/>
      <c r="GA388" s="152"/>
      <c r="GB388" s="152"/>
      <c r="GC388" s="152"/>
      <c r="GD388" s="152"/>
      <c r="GE388" s="152"/>
      <c r="GF388" s="152"/>
      <c r="GG388" s="152"/>
      <c r="GH388" s="152"/>
      <c r="GI388" s="152"/>
      <c r="GJ388" s="152"/>
      <c r="GK388" s="152"/>
      <c r="GL388" s="152"/>
      <c r="GM388" s="152"/>
      <c r="GN388" s="152"/>
      <c r="GO388" s="152"/>
      <c r="GP388" s="152"/>
      <c r="GQ388" s="152"/>
      <c r="GR388" s="152"/>
      <c r="GS388" s="152"/>
      <c r="GT388" s="152"/>
      <c r="GU388" s="152"/>
      <c r="GV388" s="152"/>
      <c r="GW388" s="152"/>
      <c r="GX388" s="152"/>
      <c r="GY388" s="152"/>
      <c r="GZ388" s="152"/>
      <c r="HA388" s="152"/>
      <c r="HB388" s="152"/>
      <c r="HC388" s="152"/>
      <c r="HD388" s="152"/>
      <c r="HE388" s="152"/>
      <c r="HF388" s="152"/>
      <c r="HG388" s="152"/>
      <c r="HH388" s="152"/>
      <c r="HI388" s="152"/>
      <c r="HJ388" s="152"/>
      <c r="HK388" s="152"/>
      <c r="HL388" s="152"/>
      <c r="HM388" s="152"/>
      <c r="HN388" s="152"/>
      <c r="HO388" s="152"/>
      <c r="HP388" s="152"/>
      <c r="HQ388" s="152"/>
      <c r="HR388" s="152"/>
      <c r="HS388" s="152"/>
      <c r="HT388" s="152"/>
      <c r="HU388" s="152"/>
      <c r="HV388" s="152"/>
      <c r="HW388" s="152"/>
      <c r="HX388" s="152"/>
      <c r="HY388" s="152"/>
      <c r="HZ388" s="152"/>
      <c r="IA388" s="152"/>
      <c r="IB388" s="152"/>
      <c r="IC388" s="152"/>
      <c r="ID388" s="152"/>
      <c r="IE388" s="152"/>
      <c r="IF388" s="152"/>
      <c r="IG388" s="152"/>
      <c r="IH388" s="152"/>
      <c r="II388" s="152"/>
      <c r="IJ388" s="152"/>
      <c r="IK388" s="152"/>
      <c r="IL388" s="152"/>
      <c r="IM388" s="152"/>
      <c r="IN388" s="152"/>
      <c r="IO388" s="152"/>
      <c r="IP388" s="152"/>
      <c r="IQ388" s="152"/>
      <c r="IR388" s="152"/>
      <c r="IS388" s="152"/>
      <c r="IT388" s="152"/>
      <c r="IU388" s="152"/>
      <c r="IV388" s="152"/>
    </row>
    <row r="389" spans="1:256" s="35" customFormat="1" ht="153" hidden="1">
      <c r="A389" s="141">
        <v>606</v>
      </c>
      <c r="B389" s="45" t="s">
        <v>254</v>
      </c>
      <c r="C389" s="142">
        <v>402000001</v>
      </c>
      <c r="D389" s="143" t="s">
        <v>79</v>
      </c>
      <c r="E389" s="144" t="s">
        <v>476</v>
      </c>
      <c r="F389" s="145"/>
      <c r="G389" s="145"/>
      <c r="H389" s="146">
        <v>6</v>
      </c>
      <c r="I389" s="145"/>
      <c r="J389" s="146">
        <v>22</v>
      </c>
      <c r="K389" s="146">
        <v>1</v>
      </c>
      <c r="L389" s="146"/>
      <c r="M389" s="146"/>
      <c r="N389" s="146"/>
      <c r="O389" s="146"/>
      <c r="P389" s="52" t="s">
        <v>218</v>
      </c>
      <c r="Q389" s="52" t="s">
        <v>219</v>
      </c>
      <c r="R389" s="146"/>
      <c r="S389" s="146"/>
      <c r="T389" s="146"/>
      <c r="U389" s="146"/>
      <c r="V389" s="146" t="s">
        <v>90</v>
      </c>
      <c r="W389" s="146"/>
      <c r="X389" s="146"/>
      <c r="Y389" s="146"/>
      <c r="Z389" s="146"/>
      <c r="AA389" s="146"/>
      <c r="AB389" s="52" t="s">
        <v>220</v>
      </c>
      <c r="AC389" s="52" t="s">
        <v>480</v>
      </c>
      <c r="AD389" s="52"/>
      <c r="AE389" s="52"/>
      <c r="AF389" s="52"/>
      <c r="AG389" s="52"/>
      <c r="AH389" s="52"/>
      <c r="AI389" s="52"/>
      <c r="AJ389" s="52"/>
      <c r="AK389" s="52"/>
      <c r="AL389" s="52"/>
      <c r="AM389" s="52" t="s">
        <v>481</v>
      </c>
      <c r="AN389" s="52" t="s">
        <v>223</v>
      </c>
      <c r="AO389" s="147" t="s">
        <v>263</v>
      </c>
      <c r="AP389" s="147" t="s">
        <v>464</v>
      </c>
      <c r="AQ389" s="147" t="s">
        <v>482</v>
      </c>
      <c r="AR389" s="148" t="s">
        <v>111</v>
      </c>
      <c r="AS389" s="147" t="s">
        <v>113</v>
      </c>
      <c r="AT389" s="149">
        <v>150453.21</v>
      </c>
      <c r="AU389" s="149">
        <v>150453.21</v>
      </c>
      <c r="AV389" s="149">
        <v>154840</v>
      </c>
      <c r="AW389" s="149">
        <v>154840</v>
      </c>
      <c r="AX389" s="149">
        <v>154840</v>
      </c>
      <c r="AY389" s="149">
        <v>154840</v>
      </c>
      <c r="AZ389" s="141" t="s">
        <v>134</v>
      </c>
      <c r="BA389" s="152"/>
      <c r="BB389" s="152"/>
      <c r="BC389" s="152"/>
      <c r="BD389" s="152"/>
      <c r="BE389" s="152"/>
      <c r="BF389" s="152"/>
      <c r="BG389" s="152"/>
      <c r="BH389" s="152"/>
      <c r="BI389" s="152"/>
      <c r="BJ389" s="152"/>
      <c r="BK389" s="152"/>
      <c r="BL389" s="152"/>
      <c r="BM389" s="152"/>
      <c r="BN389" s="152"/>
      <c r="BO389" s="152"/>
      <c r="BP389" s="152"/>
      <c r="BQ389" s="152"/>
      <c r="BR389" s="152"/>
      <c r="BS389" s="152"/>
      <c r="BT389" s="152"/>
      <c r="BU389" s="152"/>
      <c r="BV389" s="152"/>
      <c r="BW389" s="152"/>
      <c r="BX389" s="152"/>
      <c r="BY389" s="152"/>
      <c r="BZ389" s="152"/>
      <c r="CA389" s="152"/>
      <c r="CB389" s="152"/>
      <c r="CC389" s="152"/>
      <c r="CD389" s="152"/>
      <c r="CE389" s="152"/>
      <c r="CF389" s="152"/>
      <c r="CG389" s="152"/>
      <c r="CH389" s="152"/>
      <c r="CI389" s="152"/>
      <c r="CJ389" s="152"/>
      <c r="CK389" s="152"/>
      <c r="CL389" s="152"/>
      <c r="CM389" s="152"/>
      <c r="CN389" s="152"/>
      <c r="CO389" s="152"/>
      <c r="CP389" s="152"/>
      <c r="CQ389" s="152"/>
      <c r="CR389" s="152"/>
      <c r="CS389" s="152"/>
      <c r="CT389" s="152"/>
      <c r="CU389" s="152"/>
      <c r="CV389" s="152"/>
      <c r="CW389" s="152"/>
      <c r="CX389" s="152"/>
      <c r="CY389" s="152"/>
      <c r="CZ389" s="152"/>
      <c r="DA389" s="152"/>
      <c r="DB389" s="152"/>
      <c r="DC389" s="152"/>
      <c r="DD389" s="152"/>
      <c r="DE389" s="152"/>
      <c r="DF389" s="152"/>
      <c r="DG389" s="152"/>
      <c r="DH389" s="152"/>
      <c r="DI389" s="152"/>
      <c r="DJ389" s="152"/>
      <c r="DK389" s="152"/>
      <c r="DL389" s="152"/>
      <c r="DM389" s="152"/>
      <c r="DN389" s="152"/>
      <c r="DO389" s="152"/>
      <c r="DP389" s="152"/>
      <c r="DQ389" s="152"/>
      <c r="DR389" s="152"/>
      <c r="DS389" s="152"/>
      <c r="DT389" s="152"/>
      <c r="DU389" s="152"/>
      <c r="DV389" s="152"/>
      <c r="DW389" s="152"/>
      <c r="DX389" s="152"/>
      <c r="DY389" s="152"/>
      <c r="DZ389" s="152"/>
      <c r="EA389" s="152"/>
      <c r="EB389" s="152"/>
      <c r="EC389" s="152"/>
      <c r="ED389" s="152"/>
      <c r="EE389" s="152"/>
      <c r="EF389" s="152"/>
      <c r="EG389" s="152"/>
      <c r="EH389" s="152"/>
      <c r="EI389" s="152"/>
      <c r="EJ389" s="152"/>
      <c r="EK389" s="152"/>
      <c r="EL389" s="152"/>
      <c r="EM389" s="152"/>
      <c r="EN389" s="152"/>
      <c r="EO389" s="152"/>
      <c r="EP389" s="152"/>
      <c r="EQ389" s="152"/>
      <c r="ER389" s="152"/>
      <c r="ES389" s="152"/>
      <c r="ET389" s="152"/>
      <c r="EU389" s="152"/>
      <c r="EV389" s="152"/>
      <c r="EW389" s="152"/>
      <c r="EX389" s="152"/>
      <c r="EY389" s="152"/>
      <c r="EZ389" s="152"/>
      <c r="FA389" s="152"/>
      <c r="FB389" s="152"/>
      <c r="FC389" s="152"/>
      <c r="FD389" s="152"/>
      <c r="FE389" s="152"/>
      <c r="FF389" s="152"/>
      <c r="FG389" s="152"/>
      <c r="FH389" s="152"/>
      <c r="FI389" s="152"/>
      <c r="FJ389" s="152"/>
      <c r="FK389" s="152"/>
      <c r="FL389" s="152"/>
      <c r="FM389" s="152"/>
      <c r="FN389" s="152"/>
      <c r="FO389" s="152"/>
      <c r="FP389" s="152"/>
      <c r="FQ389" s="152"/>
      <c r="FR389" s="152"/>
      <c r="FS389" s="152"/>
      <c r="FT389" s="152"/>
      <c r="FU389" s="152"/>
      <c r="FV389" s="152"/>
      <c r="FW389" s="152"/>
      <c r="FX389" s="152"/>
      <c r="FY389" s="152"/>
      <c r="FZ389" s="152"/>
      <c r="GA389" s="152"/>
      <c r="GB389" s="152"/>
      <c r="GC389" s="152"/>
      <c r="GD389" s="152"/>
      <c r="GE389" s="152"/>
      <c r="GF389" s="152"/>
      <c r="GG389" s="152"/>
      <c r="GH389" s="152"/>
      <c r="GI389" s="152"/>
      <c r="GJ389" s="152"/>
      <c r="GK389" s="152"/>
      <c r="GL389" s="152"/>
      <c r="GM389" s="152"/>
      <c r="GN389" s="152"/>
      <c r="GO389" s="152"/>
      <c r="GP389" s="152"/>
      <c r="GQ389" s="152"/>
      <c r="GR389" s="152"/>
      <c r="GS389" s="152"/>
      <c r="GT389" s="152"/>
      <c r="GU389" s="152"/>
      <c r="GV389" s="152"/>
      <c r="GW389" s="152"/>
      <c r="GX389" s="152"/>
      <c r="GY389" s="152"/>
      <c r="GZ389" s="152"/>
      <c r="HA389" s="152"/>
      <c r="HB389" s="152"/>
      <c r="HC389" s="152"/>
      <c r="HD389" s="152"/>
      <c r="HE389" s="152"/>
      <c r="HF389" s="152"/>
      <c r="HG389" s="152"/>
      <c r="HH389" s="152"/>
      <c r="HI389" s="152"/>
      <c r="HJ389" s="152"/>
      <c r="HK389" s="152"/>
      <c r="HL389" s="152"/>
      <c r="HM389" s="152"/>
      <c r="HN389" s="152"/>
      <c r="HO389" s="152"/>
      <c r="HP389" s="152"/>
      <c r="HQ389" s="152"/>
      <c r="HR389" s="152"/>
      <c r="HS389" s="152"/>
      <c r="HT389" s="152"/>
      <c r="HU389" s="152"/>
      <c r="HV389" s="152"/>
      <c r="HW389" s="152"/>
      <c r="HX389" s="152"/>
      <c r="HY389" s="152"/>
      <c r="HZ389" s="152"/>
      <c r="IA389" s="152"/>
      <c r="IB389" s="152"/>
      <c r="IC389" s="152"/>
      <c r="ID389" s="152"/>
      <c r="IE389" s="152"/>
      <c r="IF389" s="152"/>
      <c r="IG389" s="152"/>
      <c r="IH389" s="152"/>
      <c r="II389" s="152"/>
      <c r="IJ389" s="152"/>
      <c r="IK389" s="152"/>
      <c r="IL389" s="152"/>
      <c r="IM389" s="152"/>
      <c r="IN389" s="152"/>
      <c r="IO389" s="152"/>
      <c r="IP389" s="152"/>
      <c r="IQ389" s="152"/>
      <c r="IR389" s="152"/>
      <c r="IS389" s="152"/>
      <c r="IT389" s="152"/>
      <c r="IU389" s="152"/>
      <c r="IV389" s="152"/>
    </row>
    <row r="390" spans="1:256" s="233" customFormat="1" ht="153" hidden="1">
      <c r="A390" s="141">
        <v>606</v>
      </c>
      <c r="B390" s="45" t="s">
        <v>254</v>
      </c>
      <c r="C390" s="142">
        <v>402000001</v>
      </c>
      <c r="D390" s="143" t="s">
        <v>79</v>
      </c>
      <c r="E390" s="144" t="s">
        <v>185</v>
      </c>
      <c r="F390" s="145"/>
      <c r="G390" s="145"/>
      <c r="H390" s="146">
        <v>3</v>
      </c>
      <c r="I390" s="145"/>
      <c r="J390" s="146">
        <v>17</v>
      </c>
      <c r="K390" s="146">
        <v>1</v>
      </c>
      <c r="L390" s="146">
        <v>3</v>
      </c>
      <c r="M390" s="146"/>
      <c r="N390" s="146"/>
      <c r="O390" s="146"/>
      <c r="P390" s="52" t="s">
        <v>186</v>
      </c>
      <c r="Q390" s="52" t="s">
        <v>342</v>
      </c>
      <c r="R390" s="146"/>
      <c r="S390" s="146"/>
      <c r="T390" s="146">
        <v>3</v>
      </c>
      <c r="U390" s="146"/>
      <c r="V390" s="146">
        <v>9</v>
      </c>
      <c r="W390" s="146">
        <v>1</v>
      </c>
      <c r="X390" s="146"/>
      <c r="Y390" s="146"/>
      <c r="Z390" s="146"/>
      <c r="AA390" s="146"/>
      <c r="AB390" s="52" t="s">
        <v>187</v>
      </c>
      <c r="AC390" s="52" t="s">
        <v>483</v>
      </c>
      <c r="AD390" s="52"/>
      <c r="AE390" s="52"/>
      <c r="AF390" s="52"/>
      <c r="AG390" s="52"/>
      <c r="AH390" s="52"/>
      <c r="AI390" s="52"/>
      <c r="AJ390" s="52"/>
      <c r="AK390" s="52"/>
      <c r="AL390" s="52"/>
      <c r="AM390" s="52" t="s">
        <v>484</v>
      </c>
      <c r="AN390" s="52" t="s">
        <v>226</v>
      </c>
      <c r="AO390" s="147" t="s">
        <v>263</v>
      </c>
      <c r="AP390" s="147" t="s">
        <v>464</v>
      </c>
      <c r="AQ390" s="147" t="s">
        <v>482</v>
      </c>
      <c r="AR390" s="148" t="s">
        <v>111</v>
      </c>
      <c r="AS390" s="147" t="s">
        <v>116</v>
      </c>
      <c r="AT390" s="149">
        <v>2485522.29</v>
      </c>
      <c r="AU390" s="149">
        <v>2485522.29</v>
      </c>
      <c r="AV390" s="149">
        <v>2768890</v>
      </c>
      <c r="AW390" s="149">
        <v>1380100</v>
      </c>
      <c r="AX390" s="149">
        <v>1380100</v>
      </c>
      <c r="AY390" s="149">
        <v>1380100</v>
      </c>
      <c r="AZ390" s="141" t="s">
        <v>134</v>
      </c>
      <c r="BA390" s="152"/>
      <c r="BB390" s="152"/>
      <c r="BC390" s="152"/>
      <c r="BD390" s="152"/>
      <c r="BE390" s="152"/>
      <c r="BF390" s="152"/>
      <c r="BG390" s="152"/>
      <c r="BH390" s="152"/>
      <c r="BI390" s="152"/>
      <c r="BJ390" s="152"/>
      <c r="BK390" s="152"/>
      <c r="BL390" s="152"/>
      <c r="BM390" s="152"/>
      <c r="BN390" s="152"/>
      <c r="BO390" s="152"/>
      <c r="BP390" s="152"/>
      <c r="BQ390" s="152"/>
      <c r="BR390" s="152"/>
      <c r="BS390" s="152"/>
      <c r="BT390" s="152"/>
      <c r="BU390" s="152"/>
      <c r="BV390" s="152"/>
      <c r="BW390" s="152"/>
      <c r="BX390" s="152"/>
      <c r="BY390" s="152"/>
      <c r="BZ390" s="152"/>
      <c r="CA390" s="152"/>
      <c r="CB390" s="152"/>
      <c r="CC390" s="152"/>
      <c r="CD390" s="152"/>
      <c r="CE390" s="152"/>
      <c r="CF390" s="152"/>
      <c r="CG390" s="152"/>
      <c r="CH390" s="152"/>
      <c r="CI390" s="152"/>
      <c r="CJ390" s="152"/>
      <c r="CK390" s="152"/>
      <c r="CL390" s="152"/>
      <c r="CM390" s="152"/>
      <c r="CN390" s="152"/>
      <c r="CO390" s="152"/>
      <c r="CP390" s="152"/>
      <c r="CQ390" s="152"/>
      <c r="CR390" s="152"/>
      <c r="CS390" s="152"/>
      <c r="CT390" s="152"/>
      <c r="CU390" s="152"/>
      <c r="CV390" s="152"/>
      <c r="CW390" s="152"/>
      <c r="CX390" s="152"/>
      <c r="CY390" s="152"/>
      <c r="CZ390" s="152"/>
      <c r="DA390" s="152"/>
      <c r="DB390" s="152"/>
      <c r="DC390" s="152"/>
      <c r="DD390" s="152"/>
      <c r="DE390" s="152"/>
      <c r="DF390" s="152"/>
      <c r="DG390" s="152"/>
      <c r="DH390" s="152"/>
      <c r="DI390" s="152"/>
      <c r="DJ390" s="152"/>
      <c r="DK390" s="152"/>
      <c r="DL390" s="152"/>
      <c r="DM390" s="152"/>
      <c r="DN390" s="152"/>
      <c r="DO390" s="152"/>
      <c r="DP390" s="152"/>
      <c r="DQ390" s="152"/>
      <c r="DR390" s="152"/>
      <c r="DS390" s="152"/>
      <c r="DT390" s="152"/>
      <c r="DU390" s="152"/>
      <c r="DV390" s="152"/>
      <c r="DW390" s="152"/>
      <c r="DX390" s="152"/>
      <c r="DY390" s="152"/>
      <c r="DZ390" s="152"/>
      <c r="EA390" s="152"/>
      <c r="EB390" s="152"/>
      <c r="EC390" s="152"/>
      <c r="ED390" s="152"/>
      <c r="EE390" s="152"/>
      <c r="EF390" s="152"/>
      <c r="EG390" s="152"/>
      <c r="EH390" s="152"/>
      <c r="EI390" s="152"/>
      <c r="EJ390" s="152"/>
      <c r="EK390" s="152"/>
      <c r="EL390" s="152"/>
      <c r="EM390" s="152"/>
      <c r="EN390" s="152"/>
      <c r="EO390" s="152"/>
      <c r="EP390" s="152"/>
      <c r="EQ390" s="152"/>
      <c r="ER390" s="152"/>
      <c r="ES390" s="152"/>
      <c r="ET390" s="152"/>
      <c r="EU390" s="152"/>
      <c r="EV390" s="152"/>
      <c r="EW390" s="152"/>
      <c r="EX390" s="152"/>
      <c r="EY390" s="152"/>
      <c r="EZ390" s="152"/>
      <c r="FA390" s="152"/>
      <c r="FB390" s="152"/>
      <c r="FC390" s="152"/>
      <c r="FD390" s="152"/>
      <c r="FE390" s="152"/>
      <c r="FF390" s="152"/>
      <c r="FG390" s="152"/>
      <c r="FH390" s="152"/>
      <c r="FI390" s="152"/>
      <c r="FJ390" s="152"/>
      <c r="FK390" s="152"/>
      <c r="FL390" s="152"/>
      <c r="FM390" s="152"/>
      <c r="FN390" s="152"/>
      <c r="FO390" s="152"/>
      <c r="FP390" s="152"/>
      <c r="FQ390" s="152"/>
      <c r="FR390" s="152"/>
      <c r="FS390" s="152"/>
      <c r="FT390" s="152"/>
      <c r="FU390" s="152"/>
      <c r="FV390" s="152"/>
      <c r="FW390" s="152"/>
      <c r="FX390" s="152"/>
      <c r="FY390" s="152"/>
      <c r="FZ390" s="152"/>
      <c r="GA390" s="152"/>
      <c r="GB390" s="152"/>
      <c r="GC390" s="152"/>
      <c r="GD390" s="152"/>
      <c r="GE390" s="152"/>
      <c r="GF390" s="152"/>
      <c r="GG390" s="152"/>
      <c r="GH390" s="152"/>
      <c r="GI390" s="152"/>
      <c r="GJ390" s="152"/>
      <c r="GK390" s="152"/>
      <c r="GL390" s="152"/>
      <c r="GM390" s="152"/>
      <c r="GN390" s="152"/>
      <c r="GO390" s="152"/>
      <c r="GP390" s="152"/>
      <c r="GQ390" s="152"/>
      <c r="GR390" s="152"/>
      <c r="GS390" s="152"/>
      <c r="GT390" s="152"/>
      <c r="GU390" s="152"/>
      <c r="GV390" s="152"/>
      <c r="GW390" s="152"/>
      <c r="GX390" s="152"/>
      <c r="GY390" s="152"/>
      <c r="GZ390" s="152"/>
      <c r="HA390" s="152"/>
      <c r="HB390" s="152"/>
      <c r="HC390" s="152"/>
      <c r="HD390" s="152"/>
      <c r="HE390" s="152"/>
      <c r="HF390" s="152"/>
      <c r="HG390" s="152"/>
      <c r="HH390" s="152"/>
      <c r="HI390" s="152"/>
      <c r="HJ390" s="152"/>
      <c r="HK390" s="152"/>
      <c r="HL390" s="152"/>
      <c r="HM390" s="152"/>
      <c r="HN390" s="152"/>
      <c r="HO390" s="152"/>
      <c r="HP390" s="152"/>
      <c r="HQ390" s="152"/>
      <c r="HR390" s="152"/>
      <c r="HS390" s="152"/>
      <c r="HT390" s="152"/>
      <c r="HU390" s="152"/>
      <c r="HV390" s="152"/>
      <c r="HW390" s="152"/>
      <c r="HX390" s="152"/>
      <c r="HY390" s="152"/>
      <c r="HZ390" s="152"/>
      <c r="IA390" s="152"/>
      <c r="IB390" s="152"/>
      <c r="IC390" s="152"/>
      <c r="ID390" s="152"/>
      <c r="IE390" s="152"/>
      <c r="IF390" s="152"/>
      <c r="IG390" s="152"/>
      <c r="IH390" s="152"/>
      <c r="II390" s="152"/>
      <c r="IJ390" s="152"/>
      <c r="IK390" s="152"/>
      <c r="IL390" s="152"/>
      <c r="IM390" s="152"/>
      <c r="IN390" s="152"/>
      <c r="IO390" s="152"/>
      <c r="IP390" s="152"/>
      <c r="IQ390" s="152"/>
      <c r="IR390" s="152"/>
      <c r="IS390" s="152"/>
      <c r="IT390" s="152"/>
      <c r="IU390" s="152"/>
      <c r="IV390" s="152"/>
    </row>
    <row r="391" spans="1:256" s="35" customFormat="1" ht="153" hidden="1">
      <c r="A391" s="141">
        <v>606</v>
      </c>
      <c r="B391" s="45" t="s">
        <v>254</v>
      </c>
      <c r="C391" s="142">
        <v>402000001</v>
      </c>
      <c r="D391" s="143" t="s">
        <v>79</v>
      </c>
      <c r="E391" s="144" t="s">
        <v>185</v>
      </c>
      <c r="F391" s="145"/>
      <c r="G391" s="145"/>
      <c r="H391" s="146">
        <v>3</v>
      </c>
      <c r="I391" s="145"/>
      <c r="J391" s="146">
        <v>17</v>
      </c>
      <c r="K391" s="146">
        <v>1</v>
      </c>
      <c r="L391" s="146">
        <v>3</v>
      </c>
      <c r="M391" s="146"/>
      <c r="N391" s="146"/>
      <c r="O391" s="146"/>
      <c r="P391" s="52" t="s">
        <v>186</v>
      </c>
      <c r="Q391" s="52" t="s">
        <v>342</v>
      </c>
      <c r="R391" s="146"/>
      <c r="S391" s="146"/>
      <c r="T391" s="146">
        <v>3</v>
      </c>
      <c r="U391" s="146"/>
      <c r="V391" s="146">
        <v>9</v>
      </c>
      <c r="W391" s="146">
        <v>1</v>
      </c>
      <c r="X391" s="146"/>
      <c r="Y391" s="146"/>
      <c r="Z391" s="146"/>
      <c r="AA391" s="146"/>
      <c r="AB391" s="52" t="s">
        <v>187</v>
      </c>
      <c r="AC391" s="52" t="s">
        <v>483</v>
      </c>
      <c r="AD391" s="52"/>
      <c r="AE391" s="52"/>
      <c r="AF391" s="52"/>
      <c r="AG391" s="52"/>
      <c r="AH391" s="52"/>
      <c r="AI391" s="52"/>
      <c r="AJ391" s="52"/>
      <c r="AK391" s="52"/>
      <c r="AL391" s="52"/>
      <c r="AM391" s="52" t="s">
        <v>485</v>
      </c>
      <c r="AN391" s="52" t="s">
        <v>226</v>
      </c>
      <c r="AO391" s="147" t="s">
        <v>263</v>
      </c>
      <c r="AP391" s="147" t="s">
        <v>464</v>
      </c>
      <c r="AQ391" s="147" t="s">
        <v>482</v>
      </c>
      <c r="AR391" s="148" t="s">
        <v>111</v>
      </c>
      <c r="AS391" s="147" t="s">
        <v>227</v>
      </c>
      <c r="AT391" s="149">
        <v>0</v>
      </c>
      <c r="AU391" s="149">
        <v>0</v>
      </c>
      <c r="AV391" s="149">
        <v>0</v>
      </c>
      <c r="AW391" s="149">
        <v>505520</v>
      </c>
      <c r="AX391" s="149">
        <v>513100</v>
      </c>
      <c r="AY391" s="149">
        <v>524900</v>
      </c>
      <c r="AZ391" s="141" t="s">
        <v>134</v>
      </c>
      <c r="BA391" s="152"/>
      <c r="BB391" s="152"/>
      <c r="BC391" s="152"/>
      <c r="BD391" s="152"/>
      <c r="BE391" s="152"/>
      <c r="BF391" s="152"/>
      <c r="BG391" s="152"/>
      <c r="BH391" s="152"/>
      <c r="BI391" s="152"/>
      <c r="BJ391" s="152"/>
      <c r="BK391" s="152"/>
      <c r="BL391" s="152"/>
      <c r="BM391" s="152"/>
      <c r="BN391" s="152"/>
      <c r="BO391" s="152"/>
      <c r="BP391" s="152"/>
      <c r="BQ391" s="152"/>
      <c r="BR391" s="152"/>
      <c r="BS391" s="152"/>
      <c r="BT391" s="152"/>
      <c r="BU391" s="152"/>
      <c r="BV391" s="152"/>
      <c r="BW391" s="152"/>
      <c r="BX391" s="152"/>
      <c r="BY391" s="152"/>
      <c r="BZ391" s="152"/>
      <c r="CA391" s="152"/>
      <c r="CB391" s="152"/>
      <c r="CC391" s="152"/>
      <c r="CD391" s="152"/>
      <c r="CE391" s="152"/>
      <c r="CF391" s="152"/>
      <c r="CG391" s="152"/>
      <c r="CH391" s="152"/>
      <c r="CI391" s="152"/>
      <c r="CJ391" s="152"/>
      <c r="CK391" s="152"/>
      <c r="CL391" s="152"/>
      <c r="CM391" s="152"/>
      <c r="CN391" s="152"/>
      <c r="CO391" s="152"/>
      <c r="CP391" s="152"/>
      <c r="CQ391" s="152"/>
      <c r="CR391" s="152"/>
      <c r="CS391" s="152"/>
      <c r="CT391" s="152"/>
      <c r="CU391" s="152"/>
      <c r="CV391" s="152"/>
      <c r="CW391" s="152"/>
      <c r="CX391" s="152"/>
      <c r="CY391" s="152"/>
      <c r="CZ391" s="152"/>
      <c r="DA391" s="152"/>
      <c r="DB391" s="152"/>
      <c r="DC391" s="152"/>
      <c r="DD391" s="152"/>
      <c r="DE391" s="152"/>
      <c r="DF391" s="152"/>
      <c r="DG391" s="152"/>
      <c r="DH391" s="152"/>
      <c r="DI391" s="152"/>
      <c r="DJ391" s="152"/>
      <c r="DK391" s="152"/>
      <c r="DL391" s="152"/>
      <c r="DM391" s="152"/>
      <c r="DN391" s="152"/>
      <c r="DO391" s="152"/>
      <c r="DP391" s="152"/>
      <c r="DQ391" s="152"/>
      <c r="DR391" s="152"/>
      <c r="DS391" s="152"/>
      <c r="DT391" s="152"/>
      <c r="DU391" s="152"/>
      <c r="DV391" s="152"/>
      <c r="DW391" s="152"/>
      <c r="DX391" s="152"/>
      <c r="DY391" s="152"/>
      <c r="DZ391" s="152"/>
      <c r="EA391" s="152"/>
      <c r="EB391" s="152"/>
      <c r="EC391" s="152"/>
      <c r="ED391" s="152"/>
      <c r="EE391" s="152"/>
      <c r="EF391" s="152"/>
      <c r="EG391" s="152"/>
      <c r="EH391" s="152"/>
      <c r="EI391" s="152"/>
      <c r="EJ391" s="152"/>
      <c r="EK391" s="152"/>
      <c r="EL391" s="152"/>
      <c r="EM391" s="152"/>
      <c r="EN391" s="152"/>
      <c r="EO391" s="152"/>
      <c r="EP391" s="152"/>
      <c r="EQ391" s="152"/>
      <c r="ER391" s="152"/>
      <c r="ES391" s="152"/>
      <c r="ET391" s="152"/>
      <c r="EU391" s="152"/>
      <c r="EV391" s="152"/>
      <c r="EW391" s="152"/>
      <c r="EX391" s="152"/>
      <c r="EY391" s="152"/>
      <c r="EZ391" s="152"/>
      <c r="FA391" s="152"/>
      <c r="FB391" s="152"/>
      <c r="FC391" s="152"/>
      <c r="FD391" s="152"/>
      <c r="FE391" s="152"/>
      <c r="FF391" s="152"/>
      <c r="FG391" s="152"/>
      <c r="FH391" s="152"/>
      <c r="FI391" s="152"/>
      <c r="FJ391" s="152"/>
      <c r="FK391" s="152"/>
      <c r="FL391" s="152"/>
      <c r="FM391" s="152"/>
      <c r="FN391" s="152"/>
      <c r="FO391" s="152"/>
      <c r="FP391" s="152"/>
      <c r="FQ391" s="152"/>
      <c r="FR391" s="152"/>
      <c r="FS391" s="152"/>
      <c r="FT391" s="152"/>
      <c r="FU391" s="152"/>
      <c r="FV391" s="152"/>
      <c r="FW391" s="152"/>
      <c r="FX391" s="152"/>
      <c r="FY391" s="152"/>
      <c r="FZ391" s="152"/>
      <c r="GA391" s="152"/>
      <c r="GB391" s="152"/>
      <c r="GC391" s="152"/>
      <c r="GD391" s="152"/>
      <c r="GE391" s="152"/>
      <c r="GF391" s="152"/>
      <c r="GG391" s="152"/>
      <c r="GH391" s="152"/>
      <c r="GI391" s="152"/>
      <c r="GJ391" s="152"/>
      <c r="GK391" s="152"/>
      <c r="GL391" s="152"/>
      <c r="GM391" s="152"/>
      <c r="GN391" s="152"/>
      <c r="GO391" s="152"/>
      <c r="GP391" s="152"/>
      <c r="GQ391" s="152"/>
      <c r="GR391" s="152"/>
      <c r="GS391" s="152"/>
      <c r="GT391" s="152"/>
      <c r="GU391" s="152"/>
      <c r="GV391" s="152"/>
      <c r="GW391" s="152"/>
      <c r="GX391" s="152"/>
      <c r="GY391" s="152"/>
      <c r="GZ391" s="152"/>
      <c r="HA391" s="152"/>
      <c r="HB391" s="152"/>
      <c r="HC391" s="152"/>
      <c r="HD391" s="152"/>
      <c r="HE391" s="152"/>
      <c r="HF391" s="152"/>
      <c r="HG391" s="152"/>
      <c r="HH391" s="152"/>
      <c r="HI391" s="152"/>
      <c r="HJ391" s="152"/>
      <c r="HK391" s="152"/>
      <c r="HL391" s="152"/>
      <c r="HM391" s="152"/>
      <c r="HN391" s="152"/>
      <c r="HO391" s="152"/>
      <c r="HP391" s="152"/>
      <c r="HQ391" s="152"/>
      <c r="HR391" s="152"/>
      <c r="HS391" s="152"/>
      <c r="HT391" s="152"/>
      <c r="HU391" s="152"/>
      <c r="HV391" s="152"/>
      <c r="HW391" s="152"/>
      <c r="HX391" s="152"/>
      <c r="HY391" s="152"/>
      <c r="HZ391" s="152"/>
      <c r="IA391" s="152"/>
      <c r="IB391" s="152"/>
      <c r="IC391" s="152"/>
      <c r="ID391" s="152"/>
      <c r="IE391" s="152"/>
      <c r="IF391" s="152"/>
      <c r="IG391" s="152"/>
      <c r="IH391" s="152"/>
      <c r="II391" s="152"/>
      <c r="IJ391" s="152"/>
      <c r="IK391" s="152"/>
      <c r="IL391" s="152"/>
      <c r="IM391" s="152"/>
      <c r="IN391" s="152"/>
      <c r="IO391" s="152"/>
      <c r="IP391" s="152"/>
      <c r="IQ391" s="152"/>
      <c r="IR391" s="152"/>
      <c r="IS391" s="152"/>
      <c r="IT391" s="152"/>
      <c r="IU391" s="152"/>
      <c r="IV391" s="152"/>
    </row>
    <row r="392" spans="1:256" s="35" customFormat="1" ht="153" hidden="1">
      <c r="A392" s="141">
        <v>606</v>
      </c>
      <c r="B392" s="45" t="s">
        <v>254</v>
      </c>
      <c r="C392" s="142">
        <v>402000001</v>
      </c>
      <c r="D392" s="143" t="s">
        <v>79</v>
      </c>
      <c r="E392" s="144" t="s">
        <v>185</v>
      </c>
      <c r="F392" s="145"/>
      <c r="G392" s="145"/>
      <c r="H392" s="146">
        <v>3</v>
      </c>
      <c r="I392" s="145"/>
      <c r="J392" s="146">
        <v>17</v>
      </c>
      <c r="K392" s="146">
        <v>1</v>
      </c>
      <c r="L392" s="146">
        <v>3</v>
      </c>
      <c r="M392" s="146"/>
      <c r="N392" s="146"/>
      <c r="O392" s="146"/>
      <c r="P392" s="52" t="s">
        <v>186</v>
      </c>
      <c r="Q392" s="52" t="s">
        <v>342</v>
      </c>
      <c r="R392" s="146"/>
      <c r="S392" s="146"/>
      <c r="T392" s="146">
        <v>3</v>
      </c>
      <c r="U392" s="146"/>
      <c r="V392" s="146">
        <v>9</v>
      </c>
      <c r="W392" s="146">
        <v>1</v>
      </c>
      <c r="X392" s="146"/>
      <c r="Y392" s="146"/>
      <c r="Z392" s="146"/>
      <c r="AA392" s="146"/>
      <c r="AB392" s="52" t="s">
        <v>187</v>
      </c>
      <c r="AC392" s="52" t="s">
        <v>483</v>
      </c>
      <c r="AD392" s="52"/>
      <c r="AE392" s="52"/>
      <c r="AF392" s="52"/>
      <c r="AG392" s="52"/>
      <c r="AH392" s="52"/>
      <c r="AI392" s="52"/>
      <c r="AJ392" s="52"/>
      <c r="AK392" s="52"/>
      <c r="AL392" s="52"/>
      <c r="AM392" s="52" t="s">
        <v>486</v>
      </c>
      <c r="AN392" s="52" t="s">
        <v>226</v>
      </c>
      <c r="AO392" s="147" t="s">
        <v>263</v>
      </c>
      <c r="AP392" s="147" t="s">
        <v>464</v>
      </c>
      <c r="AQ392" s="147" t="s">
        <v>482</v>
      </c>
      <c r="AR392" s="148" t="s">
        <v>111</v>
      </c>
      <c r="AS392" s="147" t="s">
        <v>117</v>
      </c>
      <c r="AT392" s="149">
        <v>37855</v>
      </c>
      <c r="AU392" s="149">
        <v>37855</v>
      </c>
      <c r="AV392" s="149">
        <v>40240</v>
      </c>
      <c r="AW392" s="149">
        <v>40240</v>
      </c>
      <c r="AX392" s="149">
        <v>40240</v>
      </c>
      <c r="AY392" s="149">
        <v>40240</v>
      </c>
      <c r="AZ392" s="141" t="s">
        <v>134</v>
      </c>
      <c r="BA392" s="152"/>
      <c r="BB392" s="152"/>
      <c r="BC392" s="152"/>
      <c r="BD392" s="152"/>
      <c r="BE392" s="152"/>
      <c r="BF392" s="152"/>
      <c r="BG392" s="152"/>
      <c r="BH392" s="152"/>
      <c r="BI392" s="152"/>
      <c r="BJ392" s="152"/>
      <c r="BK392" s="152"/>
      <c r="BL392" s="152"/>
      <c r="BM392" s="152"/>
      <c r="BN392" s="152"/>
      <c r="BO392" s="152"/>
      <c r="BP392" s="152"/>
      <c r="BQ392" s="152"/>
      <c r="BR392" s="152"/>
      <c r="BS392" s="152"/>
      <c r="BT392" s="152"/>
      <c r="BU392" s="152"/>
      <c r="BV392" s="152"/>
      <c r="BW392" s="152"/>
      <c r="BX392" s="152"/>
      <c r="BY392" s="152"/>
      <c r="BZ392" s="152"/>
      <c r="CA392" s="152"/>
      <c r="CB392" s="152"/>
      <c r="CC392" s="152"/>
      <c r="CD392" s="152"/>
      <c r="CE392" s="152"/>
      <c r="CF392" s="152"/>
      <c r="CG392" s="152"/>
      <c r="CH392" s="152"/>
      <c r="CI392" s="152"/>
      <c r="CJ392" s="152"/>
      <c r="CK392" s="152"/>
      <c r="CL392" s="152"/>
      <c r="CM392" s="152"/>
      <c r="CN392" s="152"/>
      <c r="CO392" s="152"/>
      <c r="CP392" s="152"/>
      <c r="CQ392" s="152"/>
      <c r="CR392" s="152"/>
      <c r="CS392" s="152"/>
      <c r="CT392" s="152"/>
      <c r="CU392" s="152"/>
      <c r="CV392" s="152"/>
      <c r="CW392" s="152"/>
      <c r="CX392" s="152"/>
      <c r="CY392" s="152"/>
      <c r="CZ392" s="152"/>
      <c r="DA392" s="152"/>
      <c r="DB392" s="152"/>
      <c r="DC392" s="152"/>
      <c r="DD392" s="152"/>
      <c r="DE392" s="152"/>
      <c r="DF392" s="152"/>
      <c r="DG392" s="152"/>
      <c r="DH392" s="152"/>
      <c r="DI392" s="152"/>
      <c r="DJ392" s="152"/>
      <c r="DK392" s="152"/>
      <c r="DL392" s="152"/>
      <c r="DM392" s="152"/>
      <c r="DN392" s="152"/>
      <c r="DO392" s="152"/>
      <c r="DP392" s="152"/>
      <c r="DQ392" s="152"/>
      <c r="DR392" s="152"/>
      <c r="DS392" s="152"/>
      <c r="DT392" s="152"/>
      <c r="DU392" s="152"/>
      <c r="DV392" s="152"/>
      <c r="DW392" s="152"/>
      <c r="DX392" s="152"/>
      <c r="DY392" s="152"/>
      <c r="DZ392" s="152"/>
      <c r="EA392" s="152"/>
      <c r="EB392" s="152"/>
      <c r="EC392" s="152"/>
      <c r="ED392" s="152"/>
      <c r="EE392" s="152"/>
      <c r="EF392" s="152"/>
      <c r="EG392" s="152"/>
      <c r="EH392" s="152"/>
      <c r="EI392" s="152"/>
      <c r="EJ392" s="152"/>
      <c r="EK392" s="152"/>
      <c r="EL392" s="152"/>
      <c r="EM392" s="152"/>
      <c r="EN392" s="152"/>
      <c r="EO392" s="152"/>
      <c r="EP392" s="152"/>
      <c r="EQ392" s="152"/>
      <c r="ER392" s="152"/>
      <c r="ES392" s="152"/>
      <c r="ET392" s="152"/>
      <c r="EU392" s="152"/>
      <c r="EV392" s="152"/>
      <c r="EW392" s="152"/>
      <c r="EX392" s="152"/>
      <c r="EY392" s="152"/>
      <c r="EZ392" s="152"/>
      <c r="FA392" s="152"/>
      <c r="FB392" s="152"/>
      <c r="FC392" s="152"/>
      <c r="FD392" s="152"/>
      <c r="FE392" s="152"/>
      <c r="FF392" s="152"/>
      <c r="FG392" s="152"/>
      <c r="FH392" s="152"/>
      <c r="FI392" s="152"/>
      <c r="FJ392" s="152"/>
      <c r="FK392" s="152"/>
      <c r="FL392" s="152"/>
      <c r="FM392" s="152"/>
      <c r="FN392" s="152"/>
      <c r="FO392" s="152"/>
      <c r="FP392" s="152"/>
      <c r="FQ392" s="152"/>
      <c r="FR392" s="152"/>
      <c r="FS392" s="152"/>
      <c r="FT392" s="152"/>
      <c r="FU392" s="152"/>
      <c r="FV392" s="152"/>
      <c r="FW392" s="152"/>
      <c r="FX392" s="152"/>
      <c r="FY392" s="152"/>
      <c r="FZ392" s="152"/>
      <c r="GA392" s="152"/>
      <c r="GB392" s="152"/>
      <c r="GC392" s="152"/>
      <c r="GD392" s="152"/>
      <c r="GE392" s="152"/>
      <c r="GF392" s="152"/>
      <c r="GG392" s="152"/>
      <c r="GH392" s="152"/>
      <c r="GI392" s="152"/>
      <c r="GJ392" s="152"/>
      <c r="GK392" s="152"/>
      <c r="GL392" s="152"/>
      <c r="GM392" s="152"/>
      <c r="GN392" s="152"/>
      <c r="GO392" s="152"/>
      <c r="GP392" s="152"/>
      <c r="GQ392" s="152"/>
      <c r="GR392" s="152"/>
      <c r="GS392" s="152"/>
      <c r="GT392" s="152"/>
      <c r="GU392" s="152"/>
      <c r="GV392" s="152"/>
      <c r="GW392" s="152"/>
      <c r="GX392" s="152"/>
      <c r="GY392" s="152"/>
      <c r="GZ392" s="152"/>
      <c r="HA392" s="152"/>
      <c r="HB392" s="152"/>
      <c r="HC392" s="152"/>
      <c r="HD392" s="152"/>
      <c r="HE392" s="152"/>
      <c r="HF392" s="152"/>
      <c r="HG392" s="152"/>
      <c r="HH392" s="152"/>
      <c r="HI392" s="152"/>
      <c r="HJ392" s="152"/>
      <c r="HK392" s="152"/>
      <c r="HL392" s="152"/>
      <c r="HM392" s="152"/>
      <c r="HN392" s="152"/>
      <c r="HO392" s="152"/>
      <c r="HP392" s="152"/>
      <c r="HQ392" s="152"/>
      <c r="HR392" s="152"/>
      <c r="HS392" s="152"/>
      <c r="HT392" s="152"/>
      <c r="HU392" s="152"/>
      <c r="HV392" s="152"/>
      <c r="HW392" s="152"/>
      <c r="HX392" s="152"/>
      <c r="HY392" s="152"/>
      <c r="HZ392" s="152"/>
      <c r="IA392" s="152"/>
      <c r="IB392" s="152"/>
      <c r="IC392" s="152"/>
      <c r="ID392" s="152"/>
      <c r="IE392" s="152"/>
      <c r="IF392" s="152"/>
      <c r="IG392" s="152"/>
      <c r="IH392" s="152"/>
      <c r="II392" s="152"/>
      <c r="IJ392" s="152"/>
      <c r="IK392" s="152"/>
      <c r="IL392" s="152"/>
      <c r="IM392" s="152"/>
      <c r="IN392" s="152"/>
      <c r="IO392" s="152"/>
      <c r="IP392" s="152"/>
      <c r="IQ392" s="152"/>
      <c r="IR392" s="152"/>
      <c r="IS392" s="152"/>
      <c r="IT392" s="152"/>
      <c r="IU392" s="152"/>
      <c r="IV392" s="152"/>
    </row>
    <row r="393" spans="1:256" s="35" customFormat="1" ht="153" hidden="1">
      <c r="A393" s="141">
        <v>606</v>
      </c>
      <c r="B393" s="45" t="s">
        <v>254</v>
      </c>
      <c r="C393" s="142">
        <v>402000001</v>
      </c>
      <c r="D393" s="143" t="s">
        <v>79</v>
      </c>
      <c r="E393" s="144" t="s">
        <v>185</v>
      </c>
      <c r="F393" s="145"/>
      <c r="G393" s="145"/>
      <c r="H393" s="146">
        <v>3</v>
      </c>
      <c r="I393" s="145"/>
      <c r="J393" s="146">
        <v>17</v>
      </c>
      <c r="K393" s="146">
        <v>1</v>
      </c>
      <c r="L393" s="146">
        <v>3</v>
      </c>
      <c r="M393" s="146"/>
      <c r="N393" s="146"/>
      <c r="O393" s="146"/>
      <c r="P393" s="52" t="s">
        <v>186</v>
      </c>
      <c r="Q393" s="52" t="s">
        <v>342</v>
      </c>
      <c r="R393" s="146"/>
      <c r="S393" s="146"/>
      <c r="T393" s="146">
        <v>3</v>
      </c>
      <c r="U393" s="146"/>
      <c r="V393" s="146">
        <v>9</v>
      </c>
      <c r="W393" s="146">
        <v>1</v>
      </c>
      <c r="X393" s="146"/>
      <c r="Y393" s="146"/>
      <c r="Z393" s="146"/>
      <c r="AA393" s="146"/>
      <c r="AB393" s="52" t="s">
        <v>187</v>
      </c>
      <c r="AC393" s="52" t="s">
        <v>483</v>
      </c>
      <c r="AD393" s="52"/>
      <c r="AE393" s="52"/>
      <c r="AF393" s="52"/>
      <c r="AG393" s="52"/>
      <c r="AH393" s="52"/>
      <c r="AI393" s="52"/>
      <c r="AJ393" s="52"/>
      <c r="AK393" s="52"/>
      <c r="AL393" s="52"/>
      <c r="AM393" s="52" t="s">
        <v>486</v>
      </c>
      <c r="AN393" s="52" t="s">
        <v>226</v>
      </c>
      <c r="AO393" s="147" t="s">
        <v>263</v>
      </c>
      <c r="AP393" s="147" t="s">
        <v>464</v>
      </c>
      <c r="AQ393" s="147" t="s">
        <v>482</v>
      </c>
      <c r="AR393" s="148" t="s">
        <v>111</v>
      </c>
      <c r="AS393" s="147" t="s">
        <v>118</v>
      </c>
      <c r="AT393" s="149">
        <v>1876</v>
      </c>
      <c r="AU393" s="149">
        <v>1876</v>
      </c>
      <c r="AV393" s="149">
        <v>1900</v>
      </c>
      <c r="AW393" s="149">
        <v>1900</v>
      </c>
      <c r="AX393" s="149">
        <v>1900</v>
      </c>
      <c r="AY393" s="149">
        <v>1900</v>
      </c>
      <c r="AZ393" s="141" t="s">
        <v>134</v>
      </c>
      <c r="BA393" s="152"/>
      <c r="BB393" s="152"/>
      <c r="BC393" s="152"/>
      <c r="BD393" s="152"/>
      <c r="BE393" s="152"/>
      <c r="BF393" s="152"/>
      <c r="BG393" s="152"/>
      <c r="BH393" s="152"/>
      <c r="BI393" s="152"/>
      <c r="BJ393" s="152"/>
      <c r="BK393" s="152"/>
      <c r="BL393" s="152"/>
      <c r="BM393" s="152"/>
      <c r="BN393" s="152"/>
      <c r="BO393" s="152"/>
      <c r="BP393" s="152"/>
      <c r="BQ393" s="152"/>
      <c r="BR393" s="152"/>
      <c r="BS393" s="152"/>
      <c r="BT393" s="152"/>
      <c r="BU393" s="152"/>
      <c r="BV393" s="152"/>
      <c r="BW393" s="152"/>
      <c r="BX393" s="152"/>
      <c r="BY393" s="152"/>
      <c r="BZ393" s="152"/>
      <c r="CA393" s="152"/>
      <c r="CB393" s="152"/>
      <c r="CC393" s="152"/>
      <c r="CD393" s="152"/>
      <c r="CE393" s="152"/>
      <c r="CF393" s="152"/>
      <c r="CG393" s="152"/>
      <c r="CH393" s="152"/>
      <c r="CI393" s="152"/>
      <c r="CJ393" s="152"/>
      <c r="CK393" s="152"/>
      <c r="CL393" s="152"/>
      <c r="CM393" s="152"/>
      <c r="CN393" s="152"/>
      <c r="CO393" s="152"/>
      <c r="CP393" s="152"/>
      <c r="CQ393" s="152"/>
      <c r="CR393" s="152"/>
      <c r="CS393" s="152"/>
      <c r="CT393" s="152"/>
      <c r="CU393" s="152"/>
      <c r="CV393" s="152"/>
      <c r="CW393" s="152"/>
      <c r="CX393" s="152"/>
      <c r="CY393" s="152"/>
      <c r="CZ393" s="152"/>
      <c r="DA393" s="152"/>
      <c r="DB393" s="152"/>
      <c r="DC393" s="152"/>
      <c r="DD393" s="152"/>
      <c r="DE393" s="152"/>
      <c r="DF393" s="152"/>
      <c r="DG393" s="152"/>
      <c r="DH393" s="152"/>
      <c r="DI393" s="152"/>
      <c r="DJ393" s="152"/>
      <c r="DK393" s="152"/>
      <c r="DL393" s="152"/>
      <c r="DM393" s="152"/>
      <c r="DN393" s="152"/>
      <c r="DO393" s="152"/>
      <c r="DP393" s="152"/>
      <c r="DQ393" s="152"/>
      <c r="DR393" s="152"/>
      <c r="DS393" s="152"/>
      <c r="DT393" s="152"/>
      <c r="DU393" s="152"/>
      <c r="DV393" s="152"/>
      <c r="DW393" s="152"/>
      <c r="DX393" s="152"/>
      <c r="DY393" s="152"/>
      <c r="DZ393" s="152"/>
      <c r="EA393" s="152"/>
      <c r="EB393" s="152"/>
      <c r="EC393" s="152"/>
      <c r="ED393" s="152"/>
      <c r="EE393" s="152"/>
      <c r="EF393" s="152"/>
      <c r="EG393" s="152"/>
      <c r="EH393" s="152"/>
      <c r="EI393" s="152"/>
      <c r="EJ393" s="152"/>
      <c r="EK393" s="152"/>
      <c r="EL393" s="152"/>
      <c r="EM393" s="152"/>
      <c r="EN393" s="152"/>
      <c r="EO393" s="152"/>
      <c r="EP393" s="152"/>
      <c r="EQ393" s="152"/>
      <c r="ER393" s="152"/>
      <c r="ES393" s="152"/>
      <c r="ET393" s="152"/>
      <c r="EU393" s="152"/>
      <c r="EV393" s="152"/>
      <c r="EW393" s="152"/>
      <c r="EX393" s="152"/>
      <c r="EY393" s="152"/>
      <c r="EZ393" s="152"/>
      <c r="FA393" s="152"/>
      <c r="FB393" s="152"/>
      <c r="FC393" s="152"/>
      <c r="FD393" s="152"/>
      <c r="FE393" s="152"/>
      <c r="FF393" s="152"/>
      <c r="FG393" s="152"/>
      <c r="FH393" s="152"/>
      <c r="FI393" s="152"/>
      <c r="FJ393" s="152"/>
      <c r="FK393" s="152"/>
      <c r="FL393" s="152"/>
      <c r="FM393" s="152"/>
      <c r="FN393" s="152"/>
      <c r="FO393" s="152"/>
      <c r="FP393" s="152"/>
      <c r="FQ393" s="152"/>
      <c r="FR393" s="152"/>
      <c r="FS393" s="152"/>
      <c r="FT393" s="152"/>
      <c r="FU393" s="152"/>
      <c r="FV393" s="152"/>
      <c r="FW393" s="152"/>
      <c r="FX393" s="152"/>
      <c r="FY393" s="152"/>
      <c r="FZ393" s="152"/>
      <c r="GA393" s="152"/>
      <c r="GB393" s="152"/>
      <c r="GC393" s="152"/>
      <c r="GD393" s="152"/>
      <c r="GE393" s="152"/>
      <c r="GF393" s="152"/>
      <c r="GG393" s="152"/>
      <c r="GH393" s="152"/>
      <c r="GI393" s="152"/>
      <c r="GJ393" s="152"/>
      <c r="GK393" s="152"/>
      <c r="GL393" s="152"/>
      <c r="GM393" s="152"/>
      <c r="GN393" s="152"/>
      <c r="GO393" s="152"/>
      <c r="GP393" s="152"/>
      <c r="GQ393" s="152"/>
      <c r="GR393" s="152"/>
      <c r="GS393" s="152"/>
      <c r="GT393" s="152"/>
      <c r="GU393" s="152"/>
      <c r="GV393" s="152"/>
      <c r="GW393" s="152"/>
      <c r="GX393" s="152"/>
      <c r="GY393" s="152"/>
      <c r="GZ393" s="152"/>
      <c r="HA393" s="152"/>
      <c r="HB393" s="152"/>
      <c r="HC393" s="152"/>
      <c r="HD393" s="152"/>
      <c r="HE393" s="152"/>
      <c r="HF393" s="152"/>
      <c r="HG393" s="152"/>
      <c r="HH393" s="152"/>
      <c r="HI393" s="152"/>
      <c r="HJ393" s="152"/>
      <c r="HK393" s="152"/>
      <c r="HL393" s="152"/>
      <c r="HM393" s="152"/>
      <c r="HN393" s="152"/>
      <c r="HO393" s="152"/>
      <c r="HP393" s="152"/>
      <c r="HQ393" s="152"/>
      <c r="HR393" s="152"/>
      <c r="HS393" s="152"/>
      <c r="HT393" s="152"/>
      <c r="HU393" s="152"/>
      <c r="HV393" s="152"/>
      <c r="HW393" s="152"/>
      <c r="HX393" s="152"/>
      <c r="HY393" s="152"/>
      <c r="HZ393" s="152"/>
      <c r="IA393" s="152"/>
      <c r="IB393" s="152"/>
      <c r="IC393" s="152"/>
      <c r="ID393" s="152"/>
      <c r="IE393" s="152"/>
      <c r="IF393" s="152"/>
      <c r="IG393" s="152"/>
      <c r="IH393" s="152"/>
      <c r="II393" s="152"/>
      <c r="IJ393" s="152"/>
      <c r="IK393" s="152"/>
      <c r="IL393" s="152"/>
      <c r="IM393" s="152"/>
      <c r="IN393" s="152"/>
      <c r="IO393" s="152"/>
      <c r="IP393" s="152"/>
      <c r="IQ393" s="152"/>
      <c r="IR393" s="152"/>
      <c r="IS393" s="152"/>
      <c r="IT393" s="152"/>
      <c r="IU393" s="152"/>
      <c r="IV393" s="152"/>
    </row>
    <row r="394" spans="1:256" s="35" customFormat="1" ht="153" hidden="1">
      <c r="A394" s="141">
        <v>606</v>
      </c>
      <c r="B394" s="45" t="s">
        <v>254</v>
      </c>
      <c r="C394" s="142">
        <v>402000001</v>
      </c>
      <c r="D394" s="143" t="s">
        <v>79</v>
      </c>
      <c r="E394" s="144" t="s">
        <v>185</v>
      </c>
      <c r="F394" s="145"/>
      <c r="G394" s="145"/>
      <c r="H394" s="146">
        <v>3</v>
      </c>
      <c r="I394" s="145"/>
      <c r="J394" s="146">
        <v>17</v>
      </c>
      <c r="K394" s="146">
        <v>1</v>
      </c>
      <c r="L394" s="146">
        <v>3</v>
      </c>
      <c r="M394" s="146"/>
      <c r="N394" s="146"/>
      <c r="O394" s="146"/>
      <c r="P394" s="52" t="s">
        <v>186</v>
      </c>
      <c r="Q394" s="52" t="s">
        <v>342</v>
      </c>
      <c r="R394" s="146"/>
      <c r="S394" s="146"/>
      <c r="T394" s="146">
        <v>3</v>
      </c>
      <c r="U394" s="146"/>
      <c r="V394" s="146">
        <v>9</v>
      </c>
      <c r="W394" s="146">
        <v>1</v>
      </c>
      <c r="X394" s="146"/>
      <c r="Y394" s="146"/>
      <c r="Z394" s="146"/>
      <c r="AA394" s="146"/>
      <c r="AB394" s="52" t="s">
        <v>187</v>
      </c>
      <c r="AC394" s="52" t="s">
        <v>483</v>
      </c>
      <c r="AD394" s="52"/>
      <c r="AE394" s="52"/>
      <c r="AF394" s="52"/>
      <c r="AG394" s="52"/>
      <c r="AH394" s="52"/>
      <c r="AI394" s="52"/>
      <c r="AJ394" s="52"/>
      <c r="AK394" s="52"/>
      <c r="AL394" s="52"/>
      <c r="AM394" s="52" t="s">
        <v>486</v>
      </c>
      <c r="AN394" s="52" t="s">
        <v>226</v>
      </c>
      <c r="AO394" s="147" t="s">
        <v>263</v>
      </c>
      <c r="AP394" s="147" t="s">
        <v>464</v>
      </c>
      <c r="AQ394" s="147" t="s">
        <v>482</v>
      </c>
      <c r="AR394" s="148" t="s">
        <v>111</v>
      </c>
      <c r="AS394" s="147" t="s">
        <v>119</v>
      </c>
      <c r="AT394" s="149">
        <v>0</v>
      </c>
      <c r="AU394" s="149">
        <v>0</v>
      </c>
      <c r="AV394" s="149">
        <v>11000</v>
      </c>
      <c r="AW394" s="149">
        <v>11000</v>
      </c>
      <c r="AX394" s="149">
        <v>11000</v>
      </c>
      <c r="AY394" s="149">
        <v>11000</v>
      </c>
      <c r="AZ394" s="141" t="s">
        <v>134</v>
      </c>
      <c r="BA394" s="152"/>
      <c r="BB394" s="152"/>
      <c r="BC394" s="152"/>
      <c r="BD394" s="152"/>
      <c r="BE394" s="152"/>
      <c r="BF394" s="152"/>
      <c r="BG394" s="152"/>
      <c r="BH394" s="152"/>
      <c r="BI394" s="152"/>
      <c r="BJ394" s="152"/>
      <c r="BK394" s="152"/>
      <c r="BL394" s="152"/>
      <c r="BM394" s="152"/>
      <c r="BN394" s="152"/>
      <c r="BO394" s="152"/>
      <c r="BP394" s="152"/>
      <c r="BQ394" s="152"/>
      <c r="BR394" s="152"/>
      <c r="BS394" s="152"/>
      <c r="BT394" s="152"/>
      <c r="BU394" s="152"/>
      <c r="BV394" s="152"/>
      <c r="BW394" s="152"/>
      <c r="BX394" s="152"/>
      <c r="BY394" s="152"/>
      <c r="BZ394" s="152"/>
      <c r="CA394" s="152"/>
      <c r="CB394" s="152"/>
      <c r="CC394" s="152"/>
      <c r="CD394" s="152"/>
      <c r="CE394" s="152"/>
      <c r="CF394" s="152"/>
      <c r="CG394" s="152"/>
      <c r="CH394" s="152"/>
      <c r="CI394" s="152"/>
      <c r="CJ394" s="152"/>
      <c r="CK394" s="152"/>
      <c r="CL394" s="152"/>
      <c r="CM394" s="152"/>
      <c r="CN394" s="152"/>
      <c r="CO394" s="152"/>
      <c r="CP394" s="152"/>
      <c r="CQ394" s="152"/>
      <c r="CR394" s="152"/>
      <c r="CS394" s="152"/>
      <c r="CT394" s="152"/>
      <c r="CU394" s="152"/>
      <c r="CV394" s="152"/>
      <c r="CW394" s="152"/>
      <c r="CX394" s="152"/>
      <c r="CY394" s="152"/>
      <c r="CZ394" s="152"/>
      <c r="DA394" s="152"/>
      <c r="DB394" s="152"/>
      <c r="DC394" s="152"/>
      <c r="DD394" s="152"/>
      <c r="DE394" s="152"/>
      <c r="DF394" s="152"/>
      <c r="DG394" s="152"/>
      <c r="DH394" s="152"/>
      <c r="DI394" s="152"/>
      <c r="DJ394" s="152"/>
      <c r="DK394" s="152"/>
      <c r="DL394" s="152"/>
      <c r="DM394" s="152"/>
      <c r="DN394" s="152"/>
      <c r="DO394" s="152"/>
      <c r="DP394" s="152"/>
      <c r="DQ394" s="152"/>
      <c r="DR394" s="152"/>
      <c r="DS394" s="152"/>
      <c r="DT394" s="152"/>
      <c r="DU394" s="152"/>
      <c r="DV394" s="152"/>
      <c r="DW394" s="152"/>
      <c r="DX394" s="152"/>
      <c r="DY394" s="152"/>
      <c r="DZ394" s="152"/>
      <c r="EA394" s="152"/>
      <c r="EB394" s="152"/>
      <c r="EC394" s="152"/>
      <c r="ED394" s="152"/>
      <c r="EE394" s="152"/>
      <c r="EF394" s="152"/>
      <c r="EG394" s="152"/>
      <c r="EH394" s="152"/>
      <c r="EI394" s="152"/>
      <c r="EJ394" s="152"/>
      <c r="EK394" s="152"/>
      <c r="EL394" s="152"/>
      <c r="EM394" s="152"/>
      <c r="EN394" s="152"/>
      <c r="EO394" s="152"/>
      <c r="EP394" s="152"/>
      <c r="EQ394" s="152"/>
      <c r="ER394" s="152"/>
      <c r="ES394" s="152"/>
      <c r="ET394" s="152"/>
      <c r="EU394" s="152"/>
      <c r="EV394" s="152"/>
      <c r="EW394" s="152"/>
      <c r="EX394" s="152"/>
      <c r="EY394" s="152"/>
      <c r="EZ394" s="152"/>
      <c r="FA394" s="152"/>
      <c r="FB394" s="152"/>
      <c r="FC394" s="152"/>
      <c r="FD394" s="152"/>
      <c r="FE394" s="152"/>
      <c r="FF394" s="152"/>
      <c r="FG394" s="152"/>
      <c r="FH394" s="152"/>
      <c r="FI394" s="152"/>
      <c r="FJ394" s="152"/>
      <c r="FK394" s="152"/>
      <c r="FL394" s="152"/>
      <c r="FM394" s="152"/>
      <c r="FN394" s="152"/>
      <c r="FO394" s="152"/>
      <c r="FP394" s="152"/>
      <c r="FQ394" s="152"/>
      <c r="FR394" s="152"/>
      <c r="FS394" s="152"/>
      <c r="FT394" s="152"/>
      <c r="FU394" s="152"/>
      <c r="FV394" s="152"/>
      <c r="FW394" s="152"/>
      <c r="FX394" s="152"/>
      <c r="FY394" s="152"/>
      <c r="FZ394" s="152"/>
      <c r="GA394" s="152"/>
      <c r="GB394" s="152"/>
      <c r="GC394" s="152"/>
      <c r="GD394" s="152"/>
      <c r="GE394" s="152"/>
      <c r="GF394" s="152"/>
      <c r="GG394" s="152"/>
      <c r="GH394" s="152"/>
      <c r="GI394" s="152"/>
      <c r="GJ394" s="152"/>
      <c r="GK394" s="152"/>
      <c r="GL394" s="152"/>
      <c r="GM394" s="152"/>
      <c r="GN394" s="152"/>
      <c r="GO394" s="152"/>
      <c r="GP394" s="152"/>
      <c r="GQ394" s="152"/>
      <c r="GR394" s="152"/>
      <c r="GS394" s="152"/>
      <c r="GT394" s="152"/>
      <c r="GU394" s="152"/>
      <c r="GV394" s="152"/>
      <c r="GW394" s="152"/>
      <c r="GX394" s="152"/>
      <c r="GY394" s="152"/>
      <c r="GZ394" s="152"/>
      <c r="HA394" s="152"/>
      <c r="HB394" s="152"/>
      <c r="HC394" s="152"/>
      <c r="HD394" s="152"/>
      <c r="HE394" s="152"/>
      <c r="HF394" s="152"/>
      <c r="HG394" s="152"/>
      <c r="HH394" s="152"/>
      <c r="HI394" s="152"/>
      <c r="HJ394" s="152"/>
      <c r="HK394" s="152"/>
      <c r="HL394" s="152"/>
      <c r="HM394" s="152"/>
      <c r="HN394" s="152"/>
      <c r="HO394" s="152"/>
      <c r="HP394" s="152"/>
      <c r="HQ394" s="152"/>
      <c r="HR394" s="152"/>
      <c r="HS394" s="152"/>
      <c r="HT394" s="152"/>
      <c r="HU394" s="152"/>
      <c r="HV394" s="152"/>
      <c r="HW394" s="152"/>
      <c r="HX394" s="152"/>
      <c r="HY394" s="152"/>
      <c r="HZ394" s="152"/>
      <c r="IA394" s="152"/>
      <c r="IB394" s="152"/>
      <c r="IC394" s="152"/>
      <c r="ID394" s="152"/>
      <c r="IE394" s="152"/>
      <c r="IF394" s="152"/>
      <c r="IG394" s="152"/>
      <c r="IH394" s="152"/>
      <c r="II394" s="152"/>
      <c r="IJ394" s="152"/>
      <c r="IK394" s="152"/>
      <c r="IL394" s="152"/>
      <c r="IM394" s="152"/>
      <c r="IN394" s="152"/>
      <c r="IO394" s="152"/>
      <c r="IP394" s="152"/>
      <c r="IQ394" s="152"/>
      <c r="IR394" s="152"/>
      <c r="IS394" s="152"/>
      <c r="IT394" s="152"/>
      <c r="IU394" s="152"/>
      <c r="IV394" s="152"/>
    </row>
    <row r="395" spans="1:256" s="35" customFormat="1" ht="306" hidden="1">
      <c r="A395" s="141">
        <v>606</v>
      </c>
      <c r="B395" s="45" t="s">
        <v>254</v>
      </c>
      <c r="C395" s="142">
        <v>402000001</v>
      </c>
      <c r="D395" s="143" t="s">
        <v>79</v>
      </c>
      <c r="E395" s="144" t="s">
        <v>487</v>
      </c>
      <c r="F395" s="145"/>
      <c r="G395" s="145"/>
      <c r="H395" s="146" t="s">
        <v>488</v>
      </c>
      <c r="I395" s="145"/>
      <c r="J395" s="146" t="s">
        <v>489</v>
      </c>
      <c r="K395" s="146" t="s">
        <v>490</v>
      </c>
      <c r="L395" s="146" t="s">
        <v>321</v>
      </c>
      <c r="M395" s="146"/>
      <c r="N395" s="146"/>
      <c r="O395" s="146"/>
      <c r="P395" s="52" t="s">
        <v>491</v>
      </c>
      <c r="Q395" s="52" t="s">
        <v>492</v>
      </c>
      <c r="R395" s="146"/>
      <c r="S395" s="146"/>
      <c r="T395" s="146" t="s">
        <v>321</v>
      </c>
      <c r="U395" s="146"/>
      <c r="V395" s="146" t="s">
        <v>493</v>
      </c>
      <c r="W395" s="146" t="s">
        <v>269</v>
      </c>
      <c r="X395" s="146"/>
      <c r="Y395" s="146"/>
      <c r="Z395" s="146"/>
      <c r="AA395" s="146"/>
      <c r="AB395" s="52" t="s">
        <v>494</v>
      </c>
      <c r="AC395" s="52" t="s">
        <v>495</v>
      </c>
      <c r="AD395" s="52"/>
      <c r="AE395" s="52"/>
      <c r="AF395" s="52"/>
      <c r="AG395" s="52"/>
      <c r="AH395" s="52"/>
      <c r="AI395" s="52"/>
      <c r="AJ395" s="52" t="s">
        <v>496</v>
      </c>
      <c r="AK395" s="52"/>
      <c r="AL395" s="52"/>
      <c r="AM395" s="52"/>
      <c r="AN395" s="52" t="s">
        <v>497</v>
      </c>
      <c r="AO395" s="147" t="s">
        <v>263</v>
      </c>
      <c r="AP395" s="147" t="s">
        <v>464</v>
      </c>
      <c r="AQ395" s="147" t="s">
        <v>498</v>
      </c>
      <c r="AR395" s="148" t="s">
        <v>499</v>
      </c>
      <c r="AS395" s="147" t="s">
        <v>113</v>
      </c>
      <c r="AT395" s="149">
        <v>5114319.8099999996</v>
      </c>
      <c r="AU395" s="149">
        <v>5114319.8099999996</v>
      </c>
      <c r="AV395" s="149">
        <v>6229255.7599999998</v>
      </c>
      <c r="AW395" s="149">
        <v>6228745</v>
      </c>
      <c r="AX395" s="149">
        <v>6228745</v>
      </c>
      <c r="AY395" s="149">
        <v>6228745</v>
      </c>
      <c r="AZ395" s="141" t="s">
        <v>134</v>
      </c>
      <c r="BA395" s="152"/>
      <c r="BB395" s="152"/>
      <c r="BC395" s="152"/>
      <c r="BD395" s="152"/>
      <c r="BE395" s="152"/>
      <c r="BF395" s="152"/>
      <c r="BG395" s="152"/>
      <c r="BH395" s="152"/>
      <c r="BI395" s="152"/>
      <c r="BJ395" s="152"/>
      <c r="BK395" s="152"/>
      <c r="BL395" s="152"/>
      <c r="BM395" s="152"/>
      <c r="BN395" s="152"/>
      <c r="BO395" s="152"/>
      <c r="BP395" s="152"/>
      <c r="BQ395" s="152"/>
      <c r="BR395" s="152"/>
      <c r="BS395" s="152"/>
      <c r="BT395" s="152"/>
      <c r="BU395" s="152"/>
      <c r="BV395" s="152"/>
      <c r="BW395" s="152"/>
      <c r="BX395" s="152"/>
      <c r="BY395" s="152"/>
      <c r="BZ395" s="152"/>
      <c r="CA395" s="152"/>
      <c r="CB395" s="152"/>
      <c r="CC395" s="152"/>
      <c r="CD395" s="152"/>
      <c r="CE395" s="152"/>
      <c r="CF395" s="152"/>
      <c r="CG395" s="152"/>
      <c r="CH395" s="152"/>
      <c r="CI395" s="152"/>
      <c r="CJ395" s="152"/>
      <c r="CK395" s="152"/>
      <c r="CL395" s="152"/>
      <c r="CM395" s="152"/>
      <c r="CN395" s="152"/>
      <c r="CO395" s="152"/>
      <c r="CP395" s="152"/>
      <c r="CQ395" s="152"/>
      <c r="CR395" s="152"/>
      <c r="CS395" s="152"/>
      <c r="CT395" s="152"/>
      <c r="CU395" s="152"/>
      <c r="CV395" s="152"/>
      <c r="CW395" s="152"/>
      <c r="CX395" s="152"/>
      <c r="CY395" s="152"/>
      <c r="CZ395" s="152"/>
      <c r="DA395" s="152"/>
      <c r="DB395" s="152"/>
      <c r="DC395" s="152"/>
      <c r="DD395" s="152"/>
      <c r="DE395" s="152"/>
      <c r="DF395" s="152"/>
      <c r="DG395" s="152"/>
      <c r="DH395" s="152"/>
      <c r="DI395" s="152"/>
      <c r="DJ395" s="152"/>
      <c r="DK395" s="152"/>
      <c r="DL395" s="152"/>
      <c r="DM395" s="152"/>
      <c r="DN395" s="152"/>
      <c r="DO395" s="152"/>
      <c r="DP395" s="152"/>
      <c r="DQ395" s="152"/>
      <c r="DR395" s="152"/>
      <c r="DS395" s="152"/>
      <c r="DT395" s="152"/>
      <c r="DU395" s="152"/>
      <c r="DV395" s="152"/>
      <c r="DW395" s="152"/>
      <c r="DX395" s="152"/>
      <c r="DY395" s="152"/>
      <c r="DZ395" s="152"/>
      <c r="EA395" s="152"/>
      <c r="EB395" s="152"/>
      <c r="EC395" s="152"/>
      <c r="ED395" s="152"/>
      <c r="EE395" s="152"/>
      <c r="EF395" s="152"/>
      <c r="EG395" s="152"/>
      <c r="EH395" s="152"/>
      <c r="EI395" s="152"/>
      <c r="EJ395" s="152"/>
      <c r="EK395" s="152"/>
      <c r="EL395" s="152"/>
      <c r="EM395" s="152"/>
      <c r="EN395" s="152"/>
      <c r="EO395" s="152"/>
      <c r="EP395" s="152"/>
      <c r="EQ395" s="152"/>
      <c r="ER395" s="152"/>
      <c r="ES395" s="152"/>
      <c r="ET395" s="152"/>
      <c r="EU395" s="152"/>
      <c r="EV395" s="152"/>
      <c r="EW395" s="152"/>
      <c r="EX395" s="152"/>
      <c r="EY395" s="152"/>
      <c r="EZ395" s="152"/>
      <c r="FA395" s="152"/>
      <c r="FB395" s="152"/>
      <c r="FC395" s="152"/>
      <c r="FD395" s="152"/>
      <c r="FE395" s="152"/>
      <c r="FF395" s="152"/>
      <c r="FG395" s="152"/>
      <c r="FH395" s="152"/>
      <c r="FI395" s="152"/>
      <c r="FJ395" s="152"/>
      <c r="FK395" s="152"/>
      <c r="FL395" s="152"/>
      <c r="FM395" s="152"/>
      <c r="FN395" s="152"/>
      <c r="FO395" s="152"/>
      <c r="FP395" s="152"/>
      <c r="FQ395" s="152"/>
      <c r="FR395" s="152"/>
      <c r="FS395" s="152"/>
      <c r="FT395" s="152"/>
      <c r="FU395" s="152"/>
      <c r="FV395" s="152"/>
      <c r="FW395" s="152"/>
      <c r="FX395" s="152"/>
      <c r="FY395" s="152"/>
      <c r="FZ395" s="152"/>
      <c r="GA395" s="152"/>
      <c r="GB395" s="152"/>
      <c r="GC395" s="152"/>
      <c r="GD395" s="152"/>
      <c r="GE395" s="152"/>
      <c r="GF395" s="152"/>
      <c r="GG395" s="152"/>
      <c r="GH395" s="152"/>
      <c r="GI395" s="152"/>
      <c r="GJ395" s="152"/>
      <c r="GK395" s="152"/>
      <c r="GL395" s="152"/>
      <c r="GM395" s="152"/>
      <c r="GN395" s="152"/>
      <c r="GO395" s="152"/>
      <c r="GP395" s="152"/>
      <c r="GQ395" s="152"/>
      <c r="GR395" s="152"/>
      <c r="GS395" s="152"/>
      <c r="GT395" s="152"/>
      <c r="GU395" s="152"/>
      <c r="GV395" s="152"/>
      <c r="GW395" s="152"/>
      <c r="GX395" s="152"/>
      <c r="GY395" s="152"/>
      <c r="GZ395" s="152"/>
      <c r="HA395" s="152"/>
      <c r="HB395" s="152"/>
      <c r="HC395" s="152"/>
      <c r="HD395" s="152"/>
      <c r="HE395" s="152"/>
      <c r="HF395" s="152"/>
      <c r="HG395" s="152"/>
      <c r="HH395" s="152"/>
      <c r="HI395" s="152"/>
      <c r="HJ395" s="152"/>
      <c r="HK395" s="152"/>
      <c r="HL395" s="152"/>
      <c r="HM395" s="152"/>
      <c r="HN395" s="152"/>
      <c r="HO395" s="152"/>
      <c r="HP395" s="152"/>
      <c r="HQ395" s="152"/>
      <c r="HR395" s="152"/>
      <c r="HS395" s="152"/>
      <c r="HT395" s="152"/>
      <c r="HU395" s="152"/>
      <c r="HV395" s="152"/>
      <c r="HW395" s="152"/>
      <c r="HX395" s="152"/>
      <c r="HY395" s="152"/>
      <c r="HZ395" s="152"/>
      <c r="IA395" s="152"/>
      <c r="IB395" s="152"/>
      <c r="IC395" s="152"/>
      <c r="ID395" s="152"/>
      <c r="IE395" s="152"/>
      <c r="IF395" s="152"/>
      <c r="IG395" s="152"/>
      <c r="IH395" s="152"/>
      <c r="II395" s="152"/>
      <c r="IJ395" s="152"/>
      <c r="IK395" s="152"/>
      <c r="IL395" s="152"/>
      <c r="IM395" s="152"/>
      <c r="IN395" s="152"/>
      <c r="IO395" s="152"/>
      <c r="IP395" s="152"/>
      <c r="IQ395" s="152"/>
      <c r="IR395" s="152"/>
      <c r="IS395" s="152"/>
      <c r="IT395" s="152"/>
      <c r="IU395" s="152"/>
      <c r="IV395" s="152"/>
    </row>
    <row r="396" spans="1:256" s="35" customFormat="1" ht="306" hidden="1">
      <c r="A396" s="141">
        <v>606</v>
      </c>
      <c r="B396" s="45" t="s">
        <v>254</v>
      </c>
      <c r="C396" s="142">
        <v>402000001</v>
      </c>
      <c r="D396" s="143" t="s">
        <v>79</v>
      </c>
      <c r="E396" s="144" t="s">
        <v>487</v>
      </c>
      <c r="F396" s="145"/>
      <c r="G396" s="145"/>
      <c r="H396" s="146" t="s">
        <v>488</v>
      </c>
      <c r="I396" s="145"/>
      <c r="J396" s="146" t="s">
        <v>489</v>
      </c>
      <c r="K396" s="146" t="s">
        <v>490</v>
      </c>
      <c r="L396" s="146" t="s">
        <v>321</v>
      </c>
      <c r="M396" s="146"/>
      <c r="N396" s="146"/>
      <c r="O396" s="146"/>
      <c r="P396" s="52" t="s">
        <v>491</v>
      </c>
      <c r="Q396" s="52" t="s">
        <v>492</v>
      </c>
      <c r="R396" s="146"/>
      <c r="S396" s="146"/>
      <c r="T396" s="146" t="s">
        <v>321</v>
      </c>
      <c r="U396" s="146"/>
      <c r="V396" s="146" t="s">
        <v>493</v>
      </c>
      <c r="W396" s="146" t="s">
        <v>269</v>
      </c>
      <c r="X396" s="146"/>
      <c r="Y396" s="146"/>
      <c r="Z396" s="146"/>
      <c r="AA396" s="146"/>
      <c r="AB396" s="52" t="s">
        <v>494</v>
      </c>
      <c r="AC396" s="52" t="s">
        <v>495</v>
      </c>
      <c r="AD396" s="52"/>
      <c r="AE396" s="52"/>
      <c r="AF396" s="52"/>
      <c r="AG396" s="52"/>
      <c r="AH396" s="52"/>
      <c r="AI396" s="52"/>
      <c r="AJ396" s="52" t="s">
        <v>496</v>
      </c>
      <c r="AK396" s="52"/>
      <c r="AL396" s="52"/>
      <c r="AM396" s="52"/>
      <c r="AN396" s="52" t="s">
        <v>497</v>
      </c>
      <c r="AO396" s="147" t="s">
        <v>263</v>
      </c>
      <c r="AP396" s="147" t="s">
        <v>464</v>
      </c>
      <c r="AQ396" s="147" t="s">
        <v>498</v>
      </c>
      <c r="AR396" s="148" t="s">
        <v>499</v>
      </c>
      <c r="AS396" s="147" t="s">
        <v>113</v>
      </c>
      <c r="AT396" s="149">
        <v>490902.48</v>
      </c>
      <c r="AU396" s="149">
        <v>490902.48</v>
      </c>
      <c r="AV396" s="149">
        <v>0</v>
      </c>
      <c r="AW396" s="149">
        <v>0</v>
      </c>
      <c r="AX396" s="149">
        <v>0</v>
      </c>
      <c r="AY396" s="149">
        <v>0</v>
      </c>
      <c r="AZ396" s="141" t="s">
        <v>152</v>
      </c>
      <c r="BA396" s="152"/>
      <c r="BB396" s="152"/>
      <c r="BC396" s="152"/>
      <c r="BD396" s="152"/>
      <c r="BE396" s="152"/>
      <c r="BF396" s="152"/>
      <c r="BG396" s="152"/>
      <c r="BH396" s="152"/>
      <c r="BI396" s="152"/>
      <c r="BJ396" s="152"/>
      <c r="BK396" s="152"/>
      <c r="BL396" s="152"/>
      <c r="BM396" s="152"/>
      <c r="BN396" s="152"/>
      <c r="BO396" s="152"/>
      <c r="BP396" s="152"/>
      <c r="BQ396" s="152"/>
      <c r="BR396" s="152"/>
      <c r="BS396" s="152"/>
      <c r="BT396" s="152"/>
      <c r="BU396" s="152"/>
      <c r="BV396" s="152"/>
      <c r="BW396" s="152"/>
      <c r="BX396" s="152"/>
      <c r="BY396" s="152"/>
      <c r="BZ396" s="152"/>
      <c r="CA396" s="152"/>
      <c r="CB396" s="152"/>
      <c r="CC396" s="152"/>
      <c r="CD396" s="152"/>
      <c r="CE396" s="152"/>
      <c r="CF396" s="152"/>
      <c r="CG396" s="152"/>
      <c r="CH396" s="152"/>
      <c r="CI396" s="152"/>
      <c r="CJ396" s="152"/>
      <c r="CK396" s="152"/>
      <c r="CL396" s="152"/>
      <c r="CM396" s="152"/>
      <c r="CN396" s="152"/>
      <c r="CO396" s="152"/>
      <c r="CP396" s="152"/>
      <c r="CQ396" s="152"/>
      <c r="CR396" s="152"/>
      <c r="CS396" s="152"/>
      <c r="CT396" s="152"/>
      <c r="CU396" s="152"/>
      <c r="CV396" s="152"/>
      <c r="CW396" s="152"/>
      <c r="CX396" s="152"/>
      <c r="CY396" s="152"/>
      <c r="CZ396" s="152"/>
      <c r="DA396" s="152"/>
      <c r="DB396" s="152"/>
      <c r="DC396" s="152"/>
      <c r="DD396" s="152"/>
      <c r="DE396" s="152"/>
      <c r="DF396" s="152"/>
      <c r="DG396" s="152"/>
      <c r="DH396" s="152"/>
      <c r="DI396" s="152"/>
      <c r="DJ396" s="152"/>
      <c r="DK396" s="152"/>
      <c r="DL396" s="152"/>
      <c r="DM396" s="152"/>
      <c r="DN396" s="152"/>
      <c r="DO396" s="152"/>
      <c r="DP396" s="152"/>
      <c r="DQ396" s="152"/>
      <c r="DR396" s="152"/>
      <c r="DS396" s="152"/>
      <c r="DT396" s="152"/>
      <c r="DU396" s="152"/>
      <c r="DV396" s="152"/>
      <c r="DW396" s="152"/>
      <c r="DX396" s="152"/>
      <c r="DY396" s="152"/>
      <c r="DZ396" s="152"/>
      <c r="EA396" s="152"/>
      <c r="EB396" s="152"/>
      <c r="EC396" s="152"/>
      <c r="ED396" s="152"/>
      <c r="EE396" s="152"/>
      <c r="EF396" s="152"/>
      <c r="EG396" s="152"/>
      <c r="EH396" s="152"/>
      <c r="EI396" s="152"/>
      <c r="EJ396" s="152"/>
      <c r="EK396" s="152"/>
      <c r="EL396" s="152"/>
      <c r="EM396" s="152"/>
      <c r="EN396" s="152"/>
      <c r="EO396" s="152"/>
      <c r="EP396" s="152"/>
      <c r="EQ396" s="152"/>
      <c r="ER396" s="152"/>
      <c r="ES396" s="152"/>
      <c r="ET396" s="152"/>
      <c r="EU396" s="152"/>
      <c r="EV396" s="152"/>
      <c r="EW396" s="152"/>
      <c r="EX396" s="152"/>
      <c r="EY396" s="152"/>
      <c r="EZ396" s="152"/>
      <c r="FA396" s="152"/>
      <c r="FB396" s="152"/>
      <c r="FC396" s="152"/>
      <c r="FD396" s="152"/>
      <c r="FE396" s="152"/>
      <c r="FF396" s="152"/>
      <c r="FG396" s="152"/>
      <c r="FH396" s="152"/>
      <c r="FI396" s="152"/>
      <c r="FJ396" s="152"/>
      <c r="FK396" s="152"/>
      <c r="FL396" s="152"/>
      <c r="FM396" s="152"/>
      <c r="FN396" s="152"/>
      <c r="FO396" s="152"/>
      <c r="FP396" s="152"/>
      <c r="FQ396" s="152"/>
      <c r="FR396" s="152"/>
      <c r="FS396" s="152"/>
      <c r="FT396" s="152"/>
      <c r="FU396" s="152"/>
      <c r="FV396" s="152"/>
      <c r="FW396" s="152"/>
      <c r="FX396" s="152"/>
      <c r="FY396" s="152"/>
      <c r="FZ396" s="152"/>
      <c r="GA396" s="152"/>
      <c r="GB396" s="152"/>
      <c r="GC396" s="152"/>
      <c r="GD396" s="152"/>
      <c r="GE396" s="152"/>
      <c r="GF396" s="152"/>
      <c r="GG396" s="152"/>
      <c r="GH396" s="152"/>
      <c r="GI396" s="152"/>
      <c r="GJ396" s="152"/>
      <c r="GK396" s="152"/>
      <c r="GL396" s="152"/>
      <c r="GM396" s="152"/>
      <c r="GN396" s="152"/>
      <c r="GO396" s="152"/>
      <c r="GP396" s="152"/>
      <c r="GQ396" s="152"/>
      <c r="GR396" s="152"/>
      <c r="GS396" s="152"/>
      <c r="GT396" s="152"/>
      <c r="GU396" s="152"/>
      <c r="GV396" s="152"/>
      <c r="GW396" s="152"/>
      <c r="GX396" s="152"/>
      <c r="GY396" s="152"/>
      <c r="GZ396" s="152"/>
      <c r="HA396" s="152"/>
      <c r="HB396" s="152"/>
      <c r="HC396" s="152"/>
      <c r="HD396" s="152"/>
      <c r="HE396" s="152"/>
      <c r="HF396" s="152"/>
      <c r="HG396" s="152"/>
      <c r="HH396" s="152"/>
      <c r="HI396" s="152"/>
      <c r="HJ396" s="152"/>
      <c r="HK396" s="152"/>
      <c r="HL396" s="152"/>
      <c r="HM396" s="152"/>
      <c r="HN396" s="152"/>
      <c r="HO396" s="152"/>
      <c r="HP396" s="152"/>
      <c r="HQ396" s="152"/>
      <c r="HR396" s="152"/>
      <c r="HS396" s="152"/>
      <c r="HT396" s="152"/>
      <c r="HU396" s="152"/>
      <c r="HV396" s="152"/>
      <c r="HW396" s="152"/>
      <c r="HX396" s="152"/>
      <c r="HY396" s="152"/>
      <c r="HZ396" s="152"/>
      <c r="IA396" s="152"/>
      <c r="IB396" s="152"/>
      <c r="IC396" s="152"/>
      <c r="ID396" s="152"/>
      <c r="IE396" s="152"/>
      <c r="IF396" s="152"/>
      <c r="IG396" s="152"/>
      <c r="IH396" s="152"/>
      <c r="II396" s="152"/>
      <c r="IJ396" s="152"/>
      <c r="IK396" s="152"/>
      <c r="IL396" s="152"/>
      <c r="IM396" s="152"/>
      <c r="IN396" s="152"/>
      <c r="IO396" s="152"/>
      <c r="IP396" s="152"/>
      <c r="IQ396" s="152"/>
      <c r="IR396" s="152"/>
      <c r="IS396" s="152"/>
      <c r="IT396" s="152"/>
      <c r="IU396" s="152"/>
      <c r="IV396" s="152"/>
    </row>
    <row r="397" spans="1:256" s="35" customFormat="1" ht="382.5" hidden="1">
      <c r="A397" s="141">
        <v>606</v>
      </c>
      <c r="B397" s="45" t="s">
        <v>254</v>
      </c>
      <c r="C397" s="142">
        <v>404020001</v>
      </c>
      <c r="D397" s="154" t="s">
        <v>500</v>
      </c>
      <c r="E397" s="144" t="s">
        <v>501</v>
      </c>
      <c r="F397" s="145"/>
      <c r="G397" s="145"/>
      <c r="H397" s="146">
        <v>6</v>
      </c>
      <c r="I397" s="145"/>
      <c r="J397" s="146" t="s">
        <v>502</v>
      </c>
      <c r="K397" s="146">
        <v>3</v>
      </c>
      <c r="L397" s="146"/>
      <c r="M397" s="146"/>
      <c r="N397" s="146"/>
      <c r="O397" s="146"/>
      <c r="P397" s="52" t="s">
        <v>218</v>
      </c>
      <c r="Q397" s="52" t="s">
        <v>503</v>
      </c>
      <c r="R397" s="146"/>
      <c r="S397" s="146"/>
      <c r="T397" s="146"/>
      <c r="U397" s="146"/>
      <c r="V397" s="146" t="s">
        <v>504</v>
      </c>
      <c r="W397" s="146" t="s">
        <v>88</v>
      </c>
      <c r="X397" s="146" t="s">
        <v>505</v>
      </c>
      <c r="Y397" s="146"/>
      <c r="Z397" s="146"/>
      <c r="AA397" s="146"/>
      <c r="AB397" s="52" t="s">
        <v>506</v>
      </c>
      <c r="AC397" s="52" t="s">
        <v>480</v>
      </c>
      <c r="AD397" s="52"/>
      <c r="AE397" s="52"/>
      <c r="AF397" s="52"/>
      <c r="AG397" s="52"/>
      <c r="AH397" s="52"/>
      <c r="AI397" s="52"/>
      <c r="AJ397" s="52"/>
      <c r="AK397" s="52"/>
      <c r="AL397" s="52"/>
      <c r="AM397" s="52" t="s">
        <v>481</v>
      </c>
      <c r="AN397" s="52" t="s">
        <v>223</v>
      </c>
      <c r="AO397" s="147" t="s">
        <v>263</v>
      </c>
      <c r="AP397" s="147" t="s">
        <v>464</v>
      </c>
      <c r="AQ397" s="147" t="s">
        <v>507</v>
      </c>
      <c r="AR397" s="148" t="s">
        <v>508</v>
      </c>
      <c r="AS397" s="147" t="s">
        <v>112</v>
      </c>
      <c r="AT397" s="149">
        <v>54077.5</v>
      </c>
      <c r="AU397" s="149">
        <v>54077.5</v>
      </c>
      <c r="AV397" s="149">
        <v>51960</v>
      </c>
      <c r="AW397" s="149">
        <v>51960</v>
      </c>
      <c r="AX397" s="149">
        <v>51960</v>
      </c>
      <c r="AY397" s="149">
        <v>51960</v>
      </c>
      <c r="AZ397" s="141" t="s">
        <v>152</v>
      </c>
      <c r="BA397" s="152"/>
      <c r="BB397" s="152"/>
      <c r="BC397" s="152"/>
      <c r="BD397" s="152"/>
      <c r="BE397" s="152"/>
      <c r="BF397" s="152"/>
      <c r="BG397" s="152"/>
      <c r="BH397" s="152"/>
      <c r="BI397" s="152"/>
      <c r="BJ397" s="152"/>
      <c r="BK397" s="152"/>
      <c r="BL397" s="152"/>
      <c r="BM397" s="152"/>
      <c r="BN397" s="152"/>
      <c r="BO397" s="152"/>
      <c r="BP397" s="152"/>
      <c r="BQ397" s="152"/>
      <c r="BR397" s="152"/>
      <c r="BS397" s="152"/>
      <c r="BT397" s="152"/>
      <c r="BU397" s="152"/>
      <c r="BV397" s="152"/>
      <c r="BW397" s="152"/>
      <c r="BX397" s="152"/>
      <c r="BY397" s="152"/>
      <c r="BZ397" s="152"/>
      <c r="CA397" s="152"/>
      <c r="CB397" s="152"/>
      <c r="CC397" s="152"/>
      <c r="CD397" s="152"/>
      <c r="CE397" s="152"/>
      <c r="CF397" s="152"/>
      <c r="CG397" s="152"/>
      <c r="CH397" s="152"/>
      <c r="CI397" s="152"/>
      <c r="CJ397" s="152"/>
      <c r="CK397" s="152"/>
      <c r="CL397" s="152"/>
      <c r="CM397" s="152"/>
      <c r="CN397" s="152"/>
      <c r="CO397" s="152"/>
      <c r="CP397" s="152"/>
      <c r="CQ397" s="152"/>
      <c r="CR397" s="152"/>
      <c r="CS397" s="152"/>
      <c r="CT397" s="152"/>
      <c r="CU397" s="152"/>
      <c r="CV397" s="152"/>
      <c r="CW397" s="152"/>
      <c r="CX397" s="152"/>
      <c r="CY397" s="152"/>
      <c r="CZ397" s="152"/>
      <c r="DA397" s="152"/>
      <c r="DB397" s="152"/>
      <c r="DC397" s="152"/>
      <c r="DD397" s="152"/>
      <c r="DE397" s="152"/>
      <c r="DF397" s="152"/>
      <c r="DG397" s="152"/>
      <c r="DH397" s="152"/>
      <c r="DI397" s="152"/>
      <c r="DJ397" s="152"/>
      <c r="DK397" s="152"/>
      <c r="DL397" s="152"/>
      <c r="DM397" s="152"/>
      <c r="DN397" s="152"/>
      <c r="DO397" s="152"/>
      <c r="DP397" s="152"/>
      <c r="DQ397" s="152"/>
      <c r="DR397" s="152"/>
      <c r="DS397" s="152"/>
      <c r="DT397" s="152"/>
      <c r="DU397" s="152"/>
      <c r="DV397" s="152"/>
      <c r="DW397" s="152"/>
      <c r="DX397" s="152"/>
      <c r="DY397" s="152"/>
      <c r="DZ397" s="152"/>
      <c r="EA397" s="152"/>
      <c r="EB397" s="152"/>
      <c r="EC397" s="152"/>
      <c r="ED397" s="152"/>
      <c r="EE397" s="152"/>
      <c r="EF397" s="152"/>
      <c r="EG397" s="152"/>
      <c r="EH397" s="152"/>
      <c r="EI397" s="152"/>
      <c r="EJ397" s="152"/>
      <c r="EK397" s="152"/>
      <c r="EL397" s="152"/>
      <c r="EM397" s="152"/>
      <c r="EN397" s="152"/>
      <c r="EO397" s="152"/>
      <c r="EP397" s="152"/>
      <c r="EQ397" s="152"/>
      <c r="ER397" s="152"/>
      <c r="ES397" s="152"/>
      <c r="ET397" s="152"/>
      <c r="EU397" s="152"/>
      <c r="EV397" s="152"/>
      <c r="EW397" s="152"/>
      <c r="EX397" s="152"/>
      <c r="EY397" s="152"/>
      <c r="EZ397" s="152"/>
      <c r="FA397" s="152"/>
      <c r="FB397" s="152"/>
      <c r="FC397" s="152"/>
      <c r="FD397" s="152"/>
      <c r="FE397" s="152"/>
      <c r="FF397" s="152"/>
      <c r="FG397" s="152"/>
      <c r="FH397" s="152"/>
      <c r="FI397" s="152"/>
      <c r="FJ397" s="152"/>
      <c r="FK397" s="152"/>
      <c r="FL397" s="152"/>
      <c r="FM397" s="152"/>
      <c r="FN397" s="152"/>
      <c r="FO397" s="152"/>
      <c r="FP397" s="152"/>
      <c r="FQ397" s="152"/>
      <c r="FR397" s="152"/>
      <c r="FS397" s="152"/>
      <c r="FT397" s="152"/>
      <c r="FU397" s="152"/>
      <c r="FV397" s="152"/>
      <c r="FW397" s="152"/>
      <c r="FX397" s="152"/>
      <c r="FY397" s="152"/>
      <c r="FZ397" s="152"/>
      <c r="GA397" s="152"/>
      <c r="GB397" s="152"/>
      <c r="GC397" s="152"/>
      <c r="GD397" s="152"/>
      <c r="GE397" s="152"/>
      <c r="GF397" s="152"/>
      <c r="GG397" s="152"/>
      <c r="GH397" s="152"/>
      <c r="GI397" s="152"/>
      <c r="GJ397" s="152"/>
      <c r="GK397" s="152"/>
      <c r="GL397" s="152"/>
      <c r="GM397" s="152"/>
      <c r="GN397" s="152"/>
      <c r="GO397" s="152"/>
      <c r="GP397" s="152"/>
      <c r="GQ397" s="152"/>
      <c r="GR397" s="152"/>
      <c r="GS397" s="152"/>
      <c r="GT397" s="152"/>
      <c r="GU397" s="152"/>
      <c r="GV397" s="152"/>
      <c r="GW397" s="152"/>
      <c r="GX397" s="152"/>
      <c r="GY397" s="152"/>
      <c r="GZ397" s="152"/>
      <c r="HA397" s="152"/>
      <c r="HB397" s="152"/>
      <c r="HC397" s="152"/>
      <c r="HD397" s="152"/>
      <c r="HE397" s="152"/>
      <c r="HF397" s="152"/>
      <c r="HG397" s="152"/>
      <c r="HH397" s="152"/>
      <c r="HI397" s="152"/>
      <c r="HJ397" s="152"/>
      <c r="HK397" s="152"/>
      <c r="HL397" s="152"/>
      <c r="HM397" s="152"/>
      <c r="HN397" s="152"/>
      <c r="HO397" s="152"/>
      <c r="HP397" s="152"/>
      <c r="HQ397" s="152"/>
      <c r="HR397" s="152"/>
      <c r="HS397" s="152"/>
      <c r="HT397" s="152"/>
      <c r="HU397" s="152"/>
      <c r="HV397" s="152"/>
      <c r="HW397" s="152"/>
      <c r="HX397" s="152"/>
      <c r="HY397" s="152"/>
      <c r="HZ397" s="152"/>
      <c r="IA397" s="152"/>
      <c r="IB397" s="152"/>
      <c r="IC397" s="152"/>
      <c r="ID397" s="152"/>
      <c r="IE397" s="152"/>
      <c r="IF397" s="152"/>
      <c r="IG397" s="152"/>
      <c r="IH397" s="152"/>
      <c r="II397" s="152"/>
      <c r="IJ397" s="152"/>
      <c r="IK397" s="152"/>
      <c r="IL397" s="152"/>
      <c r="IM397" s="152"/>
      <c r="IN397" s="152"/>
      <c r="IO397" s="152"/>
      <c r="IP397" s="152"/>
      <c r="IQ397" s="152"/>
      <c r="IR397" s="152"/>
      <c r="IS397" s="152"/>
      <c r="IT397" s="152"/>
      <c r="IU397" s="152"/>
      <c r="IV397" s="152"/>
    </row>
    <row r="398" spans="1:256" s="35" customFormat="1" ht="382.5" hidden="1">
      <c r="A398" s="141">
        <v>606</v>
      </c>
      <c r="B398" s="45" t="s">
        <v>254</v>
      </c>
      <c r="C398" s="142">
        <v>404020001</v>
      </c>
      <c r="D398" s="154" t="s">
        <v>500</v>
      </c>
      <c r="E398" s="144" t="s">
        <v>501</v>
      </c>
      <c r="F398" s="145"/>
      <c r="G398" s="145"/>
      <c r="H398" s="146">
        <v>6</v>
      </c>
      <c r="I398" s="145"/>
      <c r="J398" s="146">
        <v>23</v>
      </c>
      <c r="K398" s="146">
        <v>3</v>
      </c>
      <c r="L398" s="146"/>
      <c r="M398" s="146"/>
      <c r="N398" s="146"/>
      <c r="O398" s="146"/>
      <c r="P398" s="52" t="s">
        <v>218</v>
      </c>
      <c r="Q398" s="52" t="s">
        <v>503</v>
      </c>
      <c r="R398" s="146"/>
      <c r="S398" s="146"/>
      <c r="T398" s="146"/>
      <c r="U398" s="146"/>
      <c r="V398" s="146" t="s">
        <v>504</v>
      </c>
      <c r="W398" s="146" t="s">
        <v>88</v>
      </c>
      <c r="X398" s="146" t="s">
        <v>505</v>
      </c>
      <c r="Y398" s="146"/>
      <c r="Z398" s="146"/>
      <c r="AA398" s="146"/>
      <c r="AB398" s="52" t="s">
        <v>506</v>
      </c>
      <c r="AC398" s="52" t="s">
        <v>509</v>
      </c>
      <c r="AD398" s="52"/>
      <c r="AE398" s="52"/>
      <c r="AF398" s="52"/>
      <c r="AG398" s="52"/>
      <c r="AH398" s="52"/>
      <c r="AI398" s="52"/>
      <c r="AJ398" s="155">
        <v>1</v>
      </c>
      <c r="AK398" s="52"/>
      <c r="AL398" s="52"/>
      <c r="AM398" s="52"/>
      <c r="AN398" s="52" t="s">
        <v>231</v>
      </c>
      <c r="AO398" s="147" t="s">
        <v>263</v>
      </c>
      <c r="AP398" s="147" t="s">
        <v>464</v>
      </c>
      <c r="AQ398" s="147" t="s">
        <v>507</v>
      </c>
      <c r="AR398" s="148" t="s">
        <v>508</v>
      </c>
      <c r="AS398" s="147" t="s">
        <v>113</v>
      </c>
      <c r="AT398" s="149">
        <v>529226.6</v>
      </c>
      <c r="AU398" s="149">
        <v>529226.6</v>
      </c>
      <c r="AV398" s="149">
        <v>579334</v>
      </c>
      <c r="AW398" s="149">
        <v>579334</v>
      </c>
      <c r="AX398" s="149">
        <v>579334</v>
      </c>
      <c r="AY398" s="149">
        <v>579334</v>
      </c>
      <c r="AZ398" s="141" t="s">
        <v>152</v>
      </c>
      <c r="BA398" s="152"/>
      <c r="BB398" s="152"/>
      <c r="BC398" s="152"/>
      <c r="BD398" s="152"/>
      <c r="BE398" s="152"/>
      <c r="BF398" s="152"/>
      <c r="BG398" s="152"/>
      <c r="BH398" s="152"/>
      <c r="BI398" s="152"/>
      <c r="BJ398" s="152"/>
      <c r="BK398" s="152"/>
      <c r="BL398" s="152"/>
      <c r="BM398" s="152"/>
      <c r="BN398" s="152"/>
      <c r="BO398" s="152"/>
      <c r="BP398" s="152"/>
      <c r="BQ398" s="152"/>
      <c r="BR398" s="152"/>
      <c r="BS398" s="152"/>
      <c r="BT398" s="152"/>
      <c r="BU398" s="152"/>
      <c r="BV398" s="152"/>
      <c r="BW398" s="152"/>
      <c r="BX398" s="152"/>
      <c r="BY398" s="152"/>
      <c r="BZ398" s="152"/>
      <c r="CA398" s="152"/>
      <c r="CB398" s="152"/>
      <c r="CC398" s="152"/>
      <c r="CD398" s="152"/>
      <c r="CE398" s="152"/>
      <c r="CF398" s="152"/>
      <c r="CG398" s="152"/>
      <c r="CH398" s="152"/>
      <c r="CI398" s="152"/>
      <c r="CJ398" s="152"/>
      <c r="CK398" s="152"/>
      <c r="CL398" s="152"/>
      <c r="CM398" s="152"/>
      <c r="CN398" s="152"/>
      <c r="CO398" s="152"/>
      <c r="CP398" s="152"/>
      <c r="CQ398" s="152"/>
      <c r="CR398" s="152"/>
      <c r="CS398" s="152"/>
      <c r="CT398" s="152"/>
      <c r="CU398" s="152"/>
      <c r="CV398" s="152"/>
      <c r="CW398" s="152"/>
      <c r="CX398" s="152"/>
      <c r="CY398" s="152"/>
      <c r="CZ398" s="152"/>
      <c r="DA398" s="152"/>
      <c r="DB398" s="152"/>
      <c r="DC398" s="152"/>
      <c r="DD398" s="152"/>
      <c r="DE398" s="152"/>
      <c r="DF398" s="152"/>
      <c r="DG398" s="152"/>
      <c r="DH398" s="152"/>
      <c r="DI398" s="152"/>
      <c r="DJ398" s="152"/>
      <c r="DK398" s="152"/>
      <c r="DL398" s="152"/>
      <c r="DM398" s="152"/>
      <c r="DN398" s="152"/>
      <c r="DO398" s="152"/>
      <c r="DP398" s="152"/>
      <c r="DQ398" s="152"/>
      <c r="DR398" s="152"/>
      <c r="DS398" s="152"/>
      <c r="DT398" s="152"/>
      <c r="DU398" s="152"/>
      <c r="DV398" s="152"/>
      <c r="DW398" s="152"/>
      <c r="DX398" s="152"/>
      <c r="DY398" s="152"/>
      <c r="DZ398" s="152"/>
      <c r="EA398" s="152"/>
      <c r="EB398" s="152"/>
      <c r="EC398" s="152"/>
      <c r="ED398" s="152"/>
      <c r="EE398" s="152"/>
      <c r="EF398" s="152"/>
      <c r="EG398" s="152"/>
      <c r="EH398" s="152"/>
      <c r="EI398" s="152"/>
      <c r="EJ398" s="152"/>
      <c r="EK398" s="152"/>
      <c r="EL398" s="152"/>
      <c r="EM398" s="152"/>
      <c r="EN398" s="152"/>
      <c r="EO398" s="152"/>
      <c r="EP398" s="152"/>
      <c r="EQ398" s="152"/>
      <c r="ER398" s="152"/>
      <c r="ES398" s="152"/>
      <c r="ET398" s="152"/>
      <c r="EU398" s="152"/>
      <c r="EV398" s="152"/>
      <c r="EW398" s="152"/>
      <c r="EX398" s="152"/>
      <c r="EY398" s="152"/>
      <c r="EZ398" s="152"/>
      <c r="FA398" s="152"/>
      <c r="FB398" s="152"/>
      <c r="FC398" s="152"/>
      <c r="FD398" s="152"/>
      <c r="FE398" s="152"/>
      <c r="FF398" s="152"/>
      <c r="FG398" s="152"/>
      <c r="FH398" s="152"/>
      <c r="FI398" s="152"/>
      <c r="FJ398" s="152"/>
      <c r="FK398" s="152"/>
      <c r="FL398" s="152"/>
      <c r="FM398" s="152"/>
      <c r="FN398" s="152"/>
      <c r="FO398" s="152"/>
      <c r="FP398" s="152"/>
      <c r="FQ398" s="152"/>
      <c r="FR398" s="152"/>
      <c r="FS398" s="152"/>
      <c r="FT398" s="152"/>
      <c r="FU398" s="152"/>
      <c r="FV398" s="152"/>
      <c r="FW398" s="152"/>
      <c r="FX398" s="152"/>
      <c r="FY398" s="152"/>
      <c r="FZ398" s="152"/>
      <c r="GA398" s="152"/>
      <c r="GB398" s="152"/>
      <c r="GC398" s="152"/>
      <c r="GD398" s="152"/>
      <c r="GE398" s="152"/>
      <c r="GF398" s="152"/>
      <c r="GG398" s="152"/>
      <c r="GH398" s="152"/>
      <c r="GI398" s="152"/>
      <c r="GJ398" s="152"/>
      <c r="GK398" s="152"/>
      <c r="GL398" s="152"/>
      <c r="GM398" s="152"/>
      <c r="GN398" s="152"/>
      <c r="GO398" s="152"/>
      <c r="GP398" s="152"/>
      <c r="GQ398" s="152"/>
      <c r="GR398" s="152"/>
      <c r="GS398" s="152"/>
      <c r="GT398" s="152"/>
      <c r="GU398" s="152"/>
      <c r="GV398" s="152"/>
      <c r="GW398" s="152"/>
      <c r="GX398" s="152"/>
      <c r="GY398" s="152"/>
      <c r="GZ398" s="152"/>
      <c r="HA398" s="152"/>
      <c r="HB398" s="152"/>
      <c r="HC398" s="152"/>
      <c r="HD398" s="152"/>
      <c r="HE398" s="152"/>
      <c r="HF398" s="152"/>
      <c r="HG398" s="152"/>
      <c r="HH398" s="152"/>
      <c r="HI398" s="152"/>
      <c r="HJ398" s="152"/>
      <c r="HK398" s="152"/>
      <c r="HL398" s="152"/>
      <c r="HM398" s="152"/>
      <c r="HN398" s="152"/>
      <c r="HO398" s="152"/>
      <c r="HP398" s="152"/>
      <c r="HQ398" s="152"/>
      <c r="HR398" s="152"/>
      <c r="HS398" s="152"/>
      <c r="HT398" s="152"/>
      <c r="HU398" s="152"/>
      <c r="HV398" s="152"/>
      <c r="HW398" s="152"/>
      <c r="HX398" s="152"/>
      <c r="HY398" s="152"/>
      <c r="HZ398" s="152"/>
      <c r="IA398" s="152"/>
      <c r="IB398" s="152"/>
      <c r="IC398" s="152"/>
      <c r="ID398" s="152"/>
      <c r="IE398" s="152"/>
      <c r="IF398" s="152"/>
      <c r="IG398" s="152"/>
      <c r="IH398" s="152"/>
      <c r="II398" s="152"/>
      <c r="IJ398" s="152"/>
      <c r="IK398" s="152"/>
      <c r="IL398" s="152"/>
      <c r="IM398" s="152"/>
      <c r="IN398" s="152"/>
      <c r="IO398" s="152"/>
      <c r="IP398" s="152"/>
      <c r="IQ398" s="152"/>
      <c r="IR398" s="152"/>
      <c r="IS398" s="152"/>
      <c r="IT398" s="152"/>
      <c r="IU398" s="152"/>
      <c r="IV398" s="152"/>
    </row>
    <row r="399" spans="1:256" s="35" customFormat="1" ht="357" hidden="1">
      <c r="A399" s="141">
        <v>606</v>
      </c>
      <c r="B399" s="45" t="s">
        <v>254</v>
      </c>
      <c r="C399" s="142">
        <v>404020001</v>
      </c>
      <c r="D399" s="154" t="s">
        <v>500</v>
      </c>
      <c r="E399" s="144" t="s">
        <v>185</v>
      </c>
      <c r="F399" s="145"/>
      <c r="G399" s="145"/>
      <c r="H399" s="146">
        <v>3</v>
      </c>
      <c r="I399" s="145"/>
      <c r="J399" s="146" t="s">
        <v>510</v>
      </c>
      <c r="K399" s="146">
        <v>1</v>
      </c>
      <c r="L399" s="146">
        <v>3</v>
      </c>
      <c r="M399" s="146"/>
      <c r="N399" s="146"/>
      <c r="O399" s="146"/>
      <c r="P399" s="52" t="s">
        <v>186</v>
      </c>
      <c r="Q399" s="52" t="s">
        <v>511</v>
      </c>
      <c r="R399" s="146"/>
      <c r="S399" s="146"/>
      <c r="T399" s="146" t="s">
        <v>85</v>
      </c>
      <c r="U399" s="146"/>
      <c r="V399" s="146" t="s">
        <v>512</v>
      </c>
      <c r="W399" s="146" t="s">
        <v>88</v>
      </c>
      <c r="X399" s="146"/>
      <c r="Y399" s="146"/>
      <c r="Z399" s="146"/>
      <c r="AA399" s="146"/>
      <c r="AB399" s="52" t="s">
        <v>513</v>
      </c>
      <c r="AC399" s="52" t="s">
        <v>514</v>
      </c>
      <c r="AD399" s="52"/>
      <c r="AE399" s="52"/>
      <c r="AF399" s="52"/>
      <c r="AG399" s="52"/>
      <c r="AH399" s="52"/>
      <c r="AI399" s="52"/>
      <c r="AJ399" s="52"/>
      <c r="AK399" s="52"/>
      <c r="AL399" s="52"/>
      <c r="AM399" s="52" t="s">
        <v>515</v>
      </c>
      <c r="AN399" s="52" t="s">
        <v>226</v>
      </c>
      <c r="AO399" s="147" t="s">
        <v>263</v>
      </c>
      <c r="AP399" s="147" t="s">
        <v>464</v>
      </c>
      <c r="AQ399" s="147" t="s">
        <v>507</v>
      </c>
      <c r="AR399" s="148" t="s">
        <v>508</v>
      </c>
      <c r="AS399" s="147" t="s">
        <v>116</v>
      </c>
      <c r="AT399" s="149">
        <v>112863.88</v>
      </c>
      <c r="AU399" s="149">
        <v>112863.88</v>
      </c>
      <c r="AV399" s="149">
        <v>246103.67999999999</v>
      </c>
      <c r="AW399" s="149">
        <v>227653</v>
      </c>
      <c r="AX399" s="149">
        <v>227653</v>
      </c>
      <c r="AY399" s="149">
        <v>227653</v>
      </c>
      <c r="AZ399" s="141" t="s">
        <v>152</v>
      </c>
      <c r="BA399" s="152"/>
      <c r="BB399" s="152"/>
      <c r="BC399" s="152"/>
      <c r="BD399" s="152"/>
      <c r="BE399" s="152"/>
      <c r="BF399" s="152"/>
      <c r="BG399" s="152"/>
      <c r="BH399" s="152"/>
      <c r="BI399" s="152"/>
      <c r="BJ399" s="152"/>
      <c r="BK399" s="152"/>
      <c r="BL399" s="152"/>
      <c r="BM399" s="152"/>
      <c r="BN399" s="152"/>
      <c r="BO399" s="152"/>
      <c r="BP399" s="152"/>
      <c r="BQ399" s="152"/>
      <c r="BR399" s="152"/>
      <c r="BS399" s="152"/>
      <c r="BT399" s="152"/>
      <c r="BU399" s="152"/>
      <c r="BV399" s="152"/>
      <c r="BW399" s="152"/>
      <c r="BX399" s="152"/>
      <c r="BY399" s="152"/>
      <c r="BZ399" s="152"/>
      <c r="CA399" s="152"/>
      <c r="CB399" s="152"/>
      <c r="CC399" s="152"/>
      <c r="CD399" s="152"/>
      <c r="CE399" s="152"/>
      <c r="CF399" s="152"/>
      <c r="CG399" s="152"/>
      <c r="CH399" s="152"/>
      <c r="CI399" s="152"/>
      <c r="CJ399" s="152"/>
      <c r="CK399" s="152"/>
      <c r="CL399" s="152"/>
      <c r="CM399" s="152"/>
      <c r="CN399" s="152"/>
      <c r="CO399" s="152"/>
      <c r="CP399" s="152"/>
      <c r="CQ399" s="152"/>
      <c r="CR399" s="152"/>
      <c r="CS399" s="152"/>
      <c r="CT399" s="152"/>
      <c r="CU399" s="152"/>
      <c r="CV399" s="152"/>
      <c r="CW399" s="152"/>
      <c r="CX399" s="152"/>
      <c r="CY399" s="152"/>
      <c r="CZ399" s="152"/>
      <c r="DA399" s="152"/>
      <c r="DB399" s="152"/>
      <c r="DC399" s="152"/>
      <c r="DD399" s="152"/>
      <c r="DE399" s="152"/>
      <c r="DF399" s="152"/>
      <c r="DG399" s="152"/>
      <c r="DH399" s="152"/>
      <c r="DI399" s="152"/>
      <c r="DJ399" s="152"/>
      <c r="DK399" s="152"/>
      <c r="DL399" s="152"/>
      <c r="DM399" s="152"/>
      <c r="DN399" s="152"/>
      <c r="DO399" s="152"/>
      <c r="DP399" s="152"/>
      <c r="DQ399" s="152"/>
      <c r="DR399" s="152"/>
      <c r="DS399" s="152"/>
      <c r="DT399" s="152"/>
      <c r="DU399" s="152"/>
      <c r="DV399" s="152"/>
      <c r="DW399" s="152"/>
      <c r="DX399" s="152"/>
      <c r="DY399" s="152"/>
      <c r="DZ399" s="152"/>
      <c r="EA399" s="152"/>
      <c r="EB399" s="152"/>
      <c r="EC399" s="152"/>
      <c r="ED399" s="152"/>
      <c r="EE399" s="152"/>
      <c r="EF399" s="152"/>
      <c r="EG399" s="152"/>
      <c r="EH399" s="152"/>
      <c r="EI399" s="152"/>
      <c r="EJ399" s="152"/>
      <c r="EK399" s="152"/>
      <c r="EL399" s="152"/>
      <c r="EM399" s="152"/>
      <c r="EN399" s="152"/>
      <c r="EO399" s="152"/>
      <c r="EP399" s="152"/>
      <c r="EQ399" s="152"/>
      <c r="ER399" s="152"/>
      <c r="ES399" s="152"/>
      <c r="ET399" s="152"/>
      <c r="EU399" s="152"/>
      <c r="EV399" s="152"/>
      <c r="EW399" s="152"/>
      <c r="EX399" s="152"/>
      <c r="EY399" s="152"/>
      <c r="EZ399" s="152"/>
      <c r="FA399" s="152"/>
      <c r="FB399" s="152"/>
      <c r="FC399" s="152"/>
      <c r="FD399" s="152"/>
      <c r="FE399" s="152"/>
      <c r="FF399" s="152"/>
      <c r="FG399" s="152"/>
      <c r="FH399" s="152"/>
      <c r="FI399" s="152"/>
      <c r="FJ399" s="152"/>
      <c r="FK399" s="152"/>
      <c r="FL399" s="152"/>
      <c r="FM399" s="152"/>
      <c r="FN399" s="152"/>
      <c r="FO399" s="152"/>
      <c r="FP399" s="152"/>
      <c r="FQ399" s="152"/>
      <c r="FR399" s="152"/>
      <c r="FS399" s="152"/>
      <c r="FT399" s="152"/>
      <c r="FU399" s="152"/>
      <c r="FV399" s="152"/>
      <c r="FW399" s="152"/>
      <c r="FX399" s="152"/>
      <c r="FY399" s="152"/>
      <c r="FZ399" s="152"/>
      <c r="GA399" s="152"/>
      <c r="GB399" s="152"/>
      <c r="GC399" s="152"/>
      <c r="GD399" s="152"/>
      <c r="GE399" s="152"/>
      <c r="GF399" s="152"/>
      <c r="GG399" s="152"/>
      <c r="GH399" s="152"/>
      <c r="GI399" s="152"/>
      <c r="GJ399" s="152"/>
      <c r="GK399" s="152"/>
      <c r="GL399" s="152"/>
      <c r="GM399" s="152"/>
      <c r="GN399" s="152"/>
      <c r="GO399" s="152"/>
      <c r="GP399" s="152"/>
      <c r="GQ399" s="152"/>
      <c r="GR399" s="152"/>
      <c r="GS399" s="152"/>
      <c r="GT399" s="152"/>
      <c r="GU399" s="152"/>
      <c r="GV399" s="152"/>
      <c r="GW399" s="152"/>
      <c r="GX399" s="152"/>
      <c r="GY399" s="152"/>
      <c r="GZ399" s="152"/>
      <c r="HA399" s="152"/>
      <c r="HB399" s="152"/>
      <c r="HC399" s="152"/>
      <c r="HD399" s="152"/>
      <c r="HE399" s="152"/>
      <c r="HF399" s="152"/>
      <c r="HG399" s="152"/>
      <c r="HH399" s="152"/>
      <c r="HI399" s="152"/>
      <c r="HJ399" s="152"/>
      <c r="HK399" s="152"/>
      <c r="HL399" s="152"/>
      <c r="HM399" s="152"/>
      <c r="HN399" s="152"/>
      <c r="HO399" s="152"/>
      <c r="HP399" s="152"/>
      <c r="HQ399" s="152"/>
      <c r="HR399" s="152"/>
      <c r="HS399" s="152"/>
      <c r="HT399" s="152"/>
      <c r="HU399" s="152"/>
      <c r="HV399" s="152"/>
      <c r="HW399" s="152"/>
      <c r="HX399" s="152"/>
      <c r="HY399" s="152"/>
      <c r="HZ399" s="152"/>
      <c r="IA399" s="152"/>
      <c r="IB399" s="152"/>
      <c r="IC399" s="152"/>
      <c r="ID399" s="152"/>
      <c r="IE399" s="152"/>
      <c r="IF399" s="152"/>
      <c r="IG399" s="152"/>
      <c r="IH399" s="152"/>
      <c r="II399" s="152"/>
      <c r="IJ399" s="152"/>
      <c r="IK399" s="152"/>
      <c r="IL399" s="152"/>
      <c r="IM399" s="152"/>
      <c r="IN399" s="152"/>
      <c r="IO399" s="152"/>
      <c r="IP399" s="152"/>
      <c r="IQ399" s="152"/>
      <c r="IR399" s="152"/>
      <c r="IS399" s="152"/>
      <c r="IT399" s="152"/>
      <c r="IU399" s="152"/>
      <c r="IV399" s="152"/>
    </row>
    <row r="400" spans="1:256" s="35" customFormat="1" ht="306" hidden="1">
      <c r="A400" s="141">
        <v>606</v>
      </c>
      <c r="B400" s="45" t="s">
        <v>254</v>
      </c>
      <c r="C400" s="142">
        <v>402000002</v>
      </c>
      <c r="D400" s="154" t="s">
        <v>91</v>
      </c>
      <c r="E400" s="144" t="s">
        <v>487</v>
      </c>
      <c r="F400" s="145"/>
      <c r="G400" s="145"/>
      <c r="H400" s="146" t="s">
        <v>488</v>
      </c>
      <c r="I400" s="145"/>
      <c r="J400" s="146" t="s">
        <v>489</v>
      </c>
      <c r="K400" s="146" t="s">
        <v>490</v>
      </c>
      <c r="L400" s="146" t="s">
        <v>321</v>
      </c>
      <c r="M400" s="146"/>
      <c r="N400" s="146"/>
      <c r="O400" s="146"/>
      <c r="P400" s="52" t="s">
        <v>491</v>
      </c>
      <c r="Q400" s="52" t="s">
        <v>492</v>
      </c>
      <c r="R400" s="146"/>
      <c r="S400" s="146"/>
      <c r="T400" s="146" t="s">
        <v>321</v>
      </c>
      <c r="U400" s="146"/>
      <c r="V400" s="146" t="s">
        <v>493</v>
      </c>
      <c r="W400" s="146" t="s">
        <v>269</v>
      </c>
      <c r="X400" s="146"/>
      <c r="Y400" s="146"/>
      <c r="Z400" s="146"/>
      <c r="AA400" s="146"/>
      <c r="AB400" s="52" t="s">
        <v>494</v>
      </c>
      <c r="AC400" s="52" t="s">
        <v>495</v>
      </c>
      <c r="AD400" s="52"/>
      <c r="AE400" s="52"/>
      <c r="AF400" s="52"/>
      <c r="AG400" s="52"/>
      <c r="AH400" s="52"/>
      <c r="AI400" s="52"/>
      <c r="AJ400" s="52" t="s">
        <v>516</v>
      </c>
      <c r="AK400" s="52"/>
      <c r="AL400" s="52"/>
      <c r="AM400" s="52"/>
      <c r="AN400" s="52" t="s">
        <v>497</v>
      </c>
      <c r="AO400" s="147" t="s">
        <v>263</v>
      </c>
      <c r="AP400" s="147" t="s">
        <v>464</v>
      </c>
      <c r="AQ400" s="147" t="s">
        <v>498</v>
      </c>
      <c r="AR400" s="148" t="s">
        <v>499</v>
      </c>
      <c r="AS400" s="147">
        <v>121</v>
      </c>
      <c r="AT400" s="149">
        <v>17100625.920000002</v>
      </c>
      <c r="AU400" s="149">
        <v>17100625.920000002</v>
      </c>
      <c r="AV400" s="149">
        <v>20626666.25</v>
      </c>
      <c r="AW400" s="149">
        <v>20624975</v>
      </c>
      <c r="AX400" s="149">
        <v>20624975</v>
      </c>
      <c r="AY400" s="149">
        <v>20624975</v>
      </c>
      <c r="AZ400" s="141" t="s">
        <v>134</v>
      </c>
      <c r="BA400" s="152"/>
      <c r="BB400" s="152"/>
      <c r="BC400" s="152"/>
      <c r="BD400" s="152"/>
      <c r="BE400" s="152"/>
      <c r="BF400" s="152"/>
      <c r="BG400" s="152"/>
      <c r="BH400" s="152"/>
      <c r="BI400" s="152"/>
      <c r="BJ400" s="152"/>
      <c r="BK400" s="152"/>
      <c r="BL400" s="152"/>
      <c r="BM400" s="152"/>
      <c r="BN400" s="152"/>
      <c r="BO400" s="152"/>
      <c r="BP400" s="152"/>
      <c r="BQ400" s="152"/>
      <c r="BR400" s="152"/>
      <c r="BS400" s="152"/>
      <c r="BT400" s="152"/>
      <c r="BU400" s="152"/>
      <c r="BV400" s="152"/>
      <c r="BW400" s="152"/>
      <c r="BX400" s="152"/>
      <c r="BY400" s="152"/>
      <c r="BZ400" s="152"/>
      <c r="CA400" s="152"/>
      <c r="CB400" s="152"/>
      <c r="CC400" s="152"/>
      <c r="CD400" s="152"/>
      <c r="CE400" s="152"/>
      <c r="CF400" s="152"/>
      <c r="CG400" s="152"/>
      <c r="CH400" s="152"/>
      <c r="CI400" s="152"/>
      <c r="CJ400" s="152"/>
      <c r="CK400" s="152"/>
      <c r="CL400" s="152"/>
      <c r="CM400" s="152"/>
      <c r="CN400" s="152"/>
      <c r="CO400" s="152"/>
      <c r="CP400" s="152"/>
      <c r="CQ400" s="152"/>
      <c r="CR400" s="152"/>
      <c r="CS400" s="152"/>
      <c r="CT400" s="152"/>
      <c r="CU400" s="152"/>
      <c r="CV400" s="152"/>
      <c r="CW400" s="152"/>
      <c r="CX400" s="152"/>
      <c r="CY400" s="152"/>
      <c r="CZ400" s="152"/>
      <c r="DA400" s="152"/>
      <c r="DB400" s="152"/>
      <c r="DC400" s="152"/>
      <c r="DD400" s="152"/>
      <c r="DE400" s="152"/>
      <c r="DF400" s="152"/>
      <c r="DG400" s="152"/>
      <c r="DH400" s="152"/>
      <c r="DI400" s="152"/>
      <c r="DJ400" s="152"/>
      <c r="DK400" s="152"/>
      <c r="DL400" s="152"/>
      <c r="DM400" s="152"/>
      <c r="DN400" s="152"/>
      <c r="DO400" s="152"/>
      <c r="DP400" s="152"/>
      <c r="DQ400" s="152"/>
      <c r="DR400" s="152"/>
      <c r="DS400" s="152"/>
      <c r="DT400" s="152"/>
      <c r="DU400" s="152"/>
      <c r="DV400" s="152"/>
      <c r="DW400" s="152"/>
      <c r="DX400" s="152"/>
      <c r="DY400" s="152"/>
      <c r="DZ400" s="152"/>
      <c r="EA400" s="152"/>
      <c r="EB400" s="152"/>
      <c r="EC400" s="152"/>
      <c r="ED400" s="152"/>
      <c r="EE400" s="152"/>
      <c r="EF400" s="152"/>
      <c r="EG400" s="152"/>
      <c r="EH400" s="152"/>
      <c r="EI400" s="152"/>
      <c r="EJ400" s="152"/>
      <c r="EK400" s="152"/>
      <c r="EL400" s="152"/>
      <c r="EM400" s="152"/>
      <c r="EN400" s="152"/>
      <c r="EO400" s="152"/>
      <c r="EP400" s="152"/>
      <c r="EQ400" s="152"/>
      <c r="ER400" s="152"/>
      <c r="ES400" s="152"/>
      <c r="ET400" s="152"/>
      <c r="EU400" s="152"/>
      <c r="EV400" s="152"/>
      <c r="EW400" s="152"/>
      <c r="EX400" s="152"/>
      <c r="EY400" s="152"/>
      <c r="EZ400" s="152"/>
      <c r="FA400" s="152"/>
      <c r="FB400" s="152"/>
      <c r="FC400" s="152"/>
      <c r="FD400" s="152"/>
      <c r="FE400" s="152"/>
      <c r="FF400" s="152"/>
      <c r="FG400" s="152"/>
      <c r="FH400" s="152"/>
      <c r="FI400" s="152"/>
      <c r="FJ400" s="152"/>
      <c r="FK400" s="152"/>
      <c r="FL400" s="152"/>
      <c r="FM400" s="152"/>
      <c r="FN400" s="152"/>
      <c r="FO400" s="152"/>
      <c r="FP400" s="152"/>
      <c r="FQ400" s="152"/>
      <c r="FR400" s="152"/>
      <c r="FS400" s="152"/>
      <c r="FT400" s="152"/>
      <c r="FU400" s="152"/>
      <c r="FV400" s="152"/>
      <c r="FW400" s="152"/>
      <c r="FX400" s="152"/>
      <c r="FY400" s="152"/>
      <c r="FZ400" s="152"/>
      <c r="GA400" s="152"/>
      <c r="GB400" s="152"/>
      <c r="GC400" s="152"/>
      <c r="GD400" s="152"/>
      <c r="GE400" s="152"/>
      <c r="GF400" s="152"/>
      <c r="GG400" s="152"/>
      <c r="GH400" s="152"/>
      <c r="GI400" s="152"/>
      <c r="GJ400" s="152"/>
      <c r="GK400" s="152"/>
      <c r="GL400" s="152"/>
      <c r="GM400" s="152"/>
      <c r="GN400" s="152"/>
      <c r="GO400" s="152"/>
      <c r="GP400" s="152"/>
      <c r="GQ400" s="152"/>
      <c r="GR400" s="152"/>
      <c r="GS400" s="152"/>
      <c r="GT400" s="152"/>
      <c r="GU400" s="152"/>
      <c r="GV400" s="152"/>
      <c r="GW400" s="152"/>
      <c r="GX400" s="152"/>
      <c r="GY400" s="152"/>
      <c r="GZ400" s="152"/>
      <c r="HA400" s="152"/>
      <c r="HB400" s="152"/>
      <c r="HC400" s="152"/>
      <c r="HD400" s="152"/>
      <c r="HE400" s="152"/>
      <c r="HF400" s="152"/>
      <c r="HG400" s="152"/>
      <c r="HH400" s="152"/>
      <c r="HI400" s="152"/>
      <c r="HJ400" s="152"/>
      <c r="HK400" s="152"/>
      <c r="HL400" s="152"/>
      <c r="HM400" s="152"/>
      <c r="HN400" s="152"/>
      <c r="HO400" s="152"/>
      <c r="HP400" s="152"/>
      <c r="HQ400" s="152"/>
      <c r="HR400" s="152"/>
      <c r="HS400" s="152"/>
      <c r="HT400" s="152"/>
      <c r="HU400" s="152"/>
      <c r="HV400" s="152"/>
      <c r="HW400" s="152"/>
      <c r="HX400" s="152"/>
      <c r="HY400" s="152"/>
      <c r="HZ400" s="152"/>
      <c r="IA400" s="152"/>
      <c r="IB400" s="152"/>
      <c r="IC400" s="152"/>
      <c r="ID400" s="152"/>
      <c r="IE400" s="152"/>
      <c r="IF400" s="152"/>
      <c r="IG400" s="152"/>
      <c r="IH400" s="152"/>
      <c r="II400" s="152"/>
      <c r="IJ400" s="152"/>
      <c r="IK400" s="152"/>
      <c r="IL400" s="152"/>
      <c r="IM400" s="152"/>
      <c r="IN400" s="152"/>
      <c r="IO400" s="152"/>
      <c r="IP400" s="152"/>
      <c r="IQ400" s="152"/>
      <c r="IR400" s="152"/>
      <c r="IS400" s="152"/>
      <c r="IT400" s="152"/>
      <c r="IU400" s="152"/>
      <c r="IV400" s="152"/>
    </row>
    <row r="401" spans="1:256" s="35" customFormat="1" ht="306" hidden="1">
      <c r="A401" s="141">
        <v>606</v>
      </c>
      <c r="B401" s="45" t="s">
        <v>254</v>
      </c>
      <c r="C401" s="142">
        <v>402000002</v>
      </c>
      <c r="D401" s="154" t="s">
        <v>91</v>
      </c>
      <c r="E401" s="144" t="s">
        <v>487</v>
      </c>
      <c r="F401" s="145"/>
      <c r="G401" s="145"/>
      <c r="H401" s="146" t="s">
        <v>488</v>
      </c>
      <c r="I401" s="145"/>
      <c r="J401" s="146" t="s">
        <v>489</v>
      </c>
      <c r="K401" s="146" t="s">
        <v>490</v>
      </c>
      <c r="L401" s="146" t="s">
        <v>321</v>
      </c>
      <c r="M401" s="146"/>
      <c r="N401" s="146"/>
      <c r="O401" s="146"/>
      <c r="P401" s="52" t="s">
        <v>491</v>
      </c>
      <c r="Q401" s="52" t="s">
        <v>492</v>
      </c>
      <c r="R401" s="146"/>
      <c r="S401" s="146"/>
      <c r="T401" s="146" t="s">
        <v>321</v>
      </c>
      <c r="U401" s="146"/>
      <c r="V401" s="146" t="s">
        <v>493</v>
      </c>
      <c r="W401" s="146" t="s">
        <v>269</v>
      </c>
      <c r="X401" s="146"/>
      <c r="Y401" s="146"/>
      <c r="Z401" s="146"/>
      <c r="AA401" s="146"/>
      <c r="AB401" s="52" t="s">
        <v>494</v>
      </c>
      <c r="AC401" s="52" t="s">
        <v>495</v>
      </c>
      <c r="AD401" s="52"/>
      <c r="AE401" s="52"/>
      <c r="AF401" s="52"/>
      <c r="AG401" s="52"/>
      <c r="AH401" s="52"/>
      <c r="AI401" s="52"/>
      <c r="AJ401" s="52" t="s">
        <v>516</v>
      </c>
      <c r="AK401" s="52"/>
      <c r="AL401" s="52"/>
      <c r="AM401" s="52"/>
      <c r="AN401" s="52" t="s">
        <v>497</v>
      </c>
      <c r="AO401" s="147" t="s">
        <v>263</v>
      </c>
      <c r="AP401" s="147" t="s">
        <v>464</v>
      </c>
      <c r="AQ401" s="147" t="s">
        <v>498</v>
      </c>
      <c r="AR401" s="148" t="s">
        <v>499</v>
      </c>
      <c r="AS401" s="147">
        <v>121</v>
      </c>
      <c r="AT401" s="149">
        <v>1625509</v>
      </c>
      <c r="AU401" s="149">
        <v>1625509</v>
      </c>
      <c r="AV401" s="149">
        <v>0</v>
      </c>
      <c r="AW401" s="149">
        <v>0</v>
      </c>
      <c r="AX401" s="149">
        <v>0</v>
      </c>
      <c r="AY401" s="149">
        <v>0</v>
      </c>
      <c r="AZ401" s="141" t="s">
        <v>152</v>
      </c>
      <c r="BA401" s="152"/>
      <c r="BB401" s="152"/>
      <c r="BC401" s="152"/>
      <c r="BD401" s="152"/>
      <c r="BE401" s="152"/>
      <c r="BF401" s="152"/>
      <c r="BG401" s="152"/>
      <c r="BH401" s="152"/>
      <c r="BI401" s="152"/>
      <c r="BJ401" s="152"/>
      <c r="BK401" s="152"/>
      <c r="BL401" s="152"/>
      <c r="BM401" s="152"/>
      <c r="BN401" s="152"/>
      <c r="BO401" s="152"/>
      <c r="BP401" s="152"/>
      <c r="BQ401" s="152"/>
      <c r="BR401" s="152"/>
      <c r="BS401" s="152"/>
      <c r="BT401" s="152"/>
      <c r="BU401" s="152"/>
      <c r="BV401" s="152"/>
      <c r="BW401" s="152"/>
      <c r="BX401" s="152"/>
      <c r="BY401" s="152"/>
      <c r="BZ401" s="152"/>
      <c r="CA401" s="152"/>
      <c r="CB401" s="152"/>
      <c r="CC401" s="152"/>
      <c r="CD401" s="152"/>
      <c r="CE401" s="152"/>
      <c r="CF401" s="152"/>
      <c r="CG401" s="152"/>
      <c r="CH401" s="152"/>
      <c r="CI401" s="152"/>
      <c r="CJ401" s="152"/>
      <c r="CK401" s="152"/>
      <c r="CL401" s="152"/>
      <c r="CM401" s="152"/>
      <c r="CN401" s="152"/>
      <c r="CO401" s="152"/>
      <c r="CP401" s="152"/>
      <c r="CQ401" s="152"/>
      <c r="CR401" s="152"/>
      <c r="CS401" s="152"/>
      <c r="CT401" s="152"/>
      <c r="CU401" s="152"/>
      <c r="CV401" s="152"/>
      <c r="CW401" s="152"/>
      <c r="CX401" s="152"/>
      <c r="CY401" s="152"/>
      <c r="CZ401" s="152"/>
      <c r="DA401" s="152"/>
      <c r="DB401" s="152"/>
      <c r="DC401" s="152"/>
      <c r="DD401" s="152"/>
      <c r="DE401" s="152"/>
      <c r="DF401" s="152"/>
      <c r="DG401" s="152"/>
      <c r="DH401" s="152"/>
      <c r="DI401" s="152"/>
      <c r="DJ401" s="152"/>
      <c r="DK401" s="152"/>
      <c r="DL401" s="152"/>
      <c r="DM401" s="152"/>
      <c r="DN401" s="152"/>
      <c r="DO401" s="152"/>
      <c r="DP401" s="152"/>
      <c r="DQ401" s="152"/>
      <c r="DR401" s="152"/>
      <c r="DS401" s="152"/>
      <c r="DT401" s="152"/>
      <c r="DU401" s="152"/>
      <c r="DV401" s="152"/>
      <c r="DW401" s="152"/>
      <c r="DX401" s="152"/>
      <c r="DY401" s="152"/>
      <c r="DZ401" s="152"/>
      <c r="EA401" s="152"/>
      <c r="EB401" s="152"/>
      <c r="EC401" s="152"/>
      <c r="ED401" s="152"/>
      <c r="EE401" s="152"/>
      <c r="EF401" s="152"/>
      <c r="EG401" s="152"/>
      <c r="EH401" s="152"/>
      <c r="EI401" s="152"/>
      <c r="EJ401" s="152"/>
      <c r="EK401" s="152"/>
      <c r="EL401" s="152"/>
      <c r="EM401" s="152"/>
      <c r="EN401" s="152"/>
      <c r="EO401" s="152"/>
      <c r="EP401" s="152"/>
      <c r="EQ401" s="152"/>
      <c r="ER401" s="152"/>
      <c r="ES401" s="152"/>
      <c r="ET401" s="152"/>
      <c r="EU401" s="152"/>
      <c r="EV401" s="152"/>
      <c r="EW401" s="152"/>
      <c r="EX401" s="152"/>
      <c r="EY401" s="152"/>
      <c r="EZ401" s="152"/>
      <c r="FA401" s="152"/>
      <c r="FB401" s="152"/>
      <c r="FC401" s="152"/>
      <c r="FD401" s="152"/>
      <c r="FE401" s="152"/>
      <c r="FF401" s="152"/>
      <c r="FG401" s="152"/>
      <c r="FH401" s="152"/>
      <c r="FI401" s="152"/>
      <c r="FJ401" s="152"/>
      <c r="FK401" s="152"/>
      <c r="FL401" s="152"/>
      <c r="FM401" s="152"/>
      <c r="FN401" s="152"/>
      <c r="FO401" s="152"/>
      <c r="FP401" s="152"/>
      <c r="FQ401" s="152"/>
      <c r="FR401" s="152"/>
      <c r="FS401" s="152"/>
      <c r="FT401" s="152"/>
      <c r="FU401" s="152"/>
      <c r="FV401" s="152"/>
      <c r="FW401" s="152"/>
      <c r="FX401" s="152"/>
      <c r="FY401" s="152"/>
      <c r="FZ401" s="152"/>
      <c r="GA401" s="152"/>
      <c r="GB401" s="152"/>
      <c r="GC401" s="152"/>
      <c r="GD401" s="152"/>
      <c r="GE401" s="152"/>
      <c r="GF401" s="152"/>
      <c r="GG401" s="152"/>
      <c r="GH401" s="152"/>
      <c r="GI401" s="152"/>
      <c r="GJ401" s="152"/>
      <c r="GK401" s="152"/>
      <c r="GL401" s="152"/>
      <c r="GM401" s="152"/>
      <c r="GN401" s="152"/>
      <c r="GO401" s="152"/>
      <c r="GP401" s="152"/>
      <c r="GQ401" s="152"/>
      <c r="GR401" s="152"/>
      <c r="GS401" s="152"/>
      <c r="GT401" s="152"/>
      <c r="GU401" s="152"/>
      <c r="GV401" s="152"/>
      <c r="GW401" s="152"/>
      <c r="GX401" s="152"/>
      <c r="GY401" s="152"/>
      <c r="GZ401" s="152"/>
      <c r="HA401" s="152"/>
      <c r="HB401" s="152"/>
      <c r="HC401" s="152"/>
      <c r="HD401" s="152"/>
      <c r="HE401" s="152"/>
      <c r="HF401" s="152"/>
      <c r="HG401" s="152"/>
      <c r="HH401" s="152"/>
      <c r="HI401" s="152"/>
      <c r="HJ401" s="152"/>
      <c r="HK401" s="152"/>
      <c r="HL401" s="152"/>
      <c r="HM401" s="152"/>
      <c r="HN401" s="152"/>
      <c r="HO401" s="152"/>
      <c r="HP401" s="152"/>
      <c r="HQ401" s="152"/>
      <c r="HR401" s="152"/>
      <c r="HS401" s="152"/>
      <c r="HT401" s="152"/>
      <c r="HU401" s="152"/>
      <c r="HV401" s="152"/>
      <c r="HW401" s="152"/>
      <c r="HX401" s="152"/>
      <c r="HY401" s="152"/>
      <c r="HZ401" s="152"/>
      <c r="IA401" s="152"/>
      <c r="IB401" s="152"/>
      <c r="IC401" s="152"/>
      <c r="ID401" s="152"/>
      <c r="IE401" s="152"/>
      <c r="IF401" s="152"/>
      <c r="IG401" s="152"/>
      <c r="IH401" s="152"/>
      <c r="II401" s="152"/>
      <c r="IJ401" s="152"/>
      <c r="IK401" s="152"/>
      <c r="IL401" s="152"/>
      <c r="IM401" s="152"/>
      <c r="IN401" s="152"/>
      <c r="IO401" s="152"/>
      <c r="IP401" s="152"/>
      <c r="IQ401" s="152"/>
      <c r="IR401" s="152"/>
      <c r="IS401" s="152"/>
      <c r="IT401" s="152"/>
      <c r="IU401" s="152"/>
      <c r="IV401" s="152"/>
    </row>
    <row r="402" spans="1:256" s="35" customFormat="1" ht="382.5" hidden="1">
      <c r="A402" s="141">
        <v>606</v>
      </c>
      <c r="B402" s="45" t="s">
        <v>254</v>
      </c>
      <c r="C402" s="142">
        <v>404020002</v>
      </c>
      <c r="D402" s="154" t="s">
        <v>517</v>
      </c>
      <c r="E402" s="144" t="s">
        <v>501</v>
      </c>
      <c r="F402" s="145"/>
      <c r="G402" s="145"/>
      <c r="H402" s="146">
        <v>6</v>
      </c>
      <c r="I402" s="145"/>
      <c r="J402" s="146">
        <v>22</v>
      </c>
      <c r="K402" s="146">
        <v>1</v>
      </c>
      <c r="L402" s="146"/>
      <c r="M402" s="146"/>
      <c r="N402" s="146"/>
      <c r="O402" s="146"/>
      <c r="P402" s="52" t="s">
        <v>218</v>
      </c>
      <c r="Q402" s="52" t="s">
        <v>503</v>
      </c>
      <c r="R402" s="146"/>
      <c r="S402" s="146"/>
      <c r="T402" s="146"/>
      <c r="U402" s="146"/>
      <c r="V402" s="146" t="s">
        <v>518</v>
      </c>
      <c r="W402" s="146"/>
      <c r="X402" s="146"/>
      <c r="Y402" s="146"/>
      <c r="Z402" s="146"/>
      <c r="AA402" s="146"/>
      <c r="AB402" s="52" t="s">
        <v>506</v>
      </c>
      <c r="AC402" s="52" t="s">
        <v>509</v>
      </c>
      <c r="AD402" s="52"/>
      <c r="AE402" s="52"/>
      <c r="AF402" s="52"/>
      <c r="AG402" s="52"/>
      <c r="AH402" s="52"/>
      <c r="AI402" s="52"/>
      <c r="AJ402" s="155">
        <v>1</v>
      </c>
      <c r="AK402" s="52"/>
      <c r="AL402" s="52"/>
      <c r="AM402" s="52"/>
      <c r="AN402" s="52" t="s">
        <v>231</v>
      </c>
      <c r="AO402" s="147" t="s">
        <v>263</v>
      </c>
      <c r="AP402" s="147" t="s">
        <v>464</v>
      </c>
      <c r="AQ402" s="147" t="s">
        <v>507</v>
      </c>
      <c r="AR402" s="148" t="s">
        <v>508</v>
      </c>
      <c r="AS402" s="147" t="s">
        <v>115</v>
      </c>
      <c r="AT402" s="149">
        <v>1719329.55</v>
      </c>
      <c r="AU402" s="149">
        <v>1719329.55</v>
      </c>
      <c r="AV402" s="149">
        <v>1867268.15</v>
      </c>
      <c r="AW402" s="149">
        <v>1867266</v>
      </c>
      <c r="AX402" s="149">
        <v>1867266</v>
      </c>
      <c r="AY402" s="149">
        <v>1867266</v>
      </c>
      <c r="AZ402" s="141" t="s">
        <v>152</v>
      </c>
      <c r="BA402" s="152"/>
      <c r="BB402" s="152"/>
      <c r="BC402" s="152"/>
      <c r="BD402" s="152"/>
      <c r="BE402" s="152"/>
      <c r="BF402" s="152"/>
      <c r="BG402" s="152"/>
      <c r="BH402" s="152"/>
      <c r="BI402" s="152"/>
      <c r="BJ402" s="152"/>
      <c r="BK402" s="152"/>
      <c r="BL402" s="152"/>
      <c r="BM402" s="152"/>
      <c r="BN402" s="152"/>
      <c r="BO402" s="152"/>
      <c r="BP402" s="152"/>
      <c r="BQ402" s="152"/>
      <c r="BR402" s="152"/>
      <c r="BS402" s="152"/>
      <c r="BT402" s="152"/>
      <c r="BU402" s="152"/>
      <c r="BV402" s="152"/>
      <c r="BW402" s="152"/>
      <c r="BX402" s="152"/>
      <c r="BY402" s="152"/>
      <c r="BZ402" s="152"/>
      <c r="CA402" s="152"/>
      <c r="CB402" s="152"/>
      <c r="CC402" s="152"/>
      <c r="CD402" s="152"/>
      <c r="CE402" s="152"/>
      <c r="CF402" s="152"/>
      <c r="CG402" s="152"/>
      <c r="CH402" s="152"/>
      <c r="CI402" s="152"/>
      <c r="CJ402" s="152"/>
      <c r="CK402" s="152"/>
      <c r="CL402" s="152"/>
      <c r="CM402" s="152"/>
      <c r="CN402" s="152"/>
      <c r="CO402" s="152"/>
      <c r="CP402" s="152"/>
      <c r="CQ402" s="152"/>
      <c r="CR402" s="152"/>
      <c r="CS402" s="152"/>
      <c r="CT402" s="152"/>
      <c r="CU402" s="152"/>
      <c r="CV402" s="152"/>
      <c r="CW402" s="152"/>
      <c r="CX402" s="152"/>
      <c r="CY402" s="152"/>
      <c r="CZ402" s="152"/>
      <c r="DA402" s="152"/>
      <c r="DB402" s="152"/>
      <c r="DC402" s="152"/>
      <c r="DD402" s="152"/>
      <c r="DE402" s="152"/>
      <c r="DF402" s="152"/>
      <c r="DG402" s="152"/>
      <c r="DH402" s="152"/>
      <c r="DI402" s="152"/>
      <c r="DJ402" s="152"/>
      <c r="DK402" s="152"/>
      <c r="DL402" s="152"/>
      <c r="DM402" s="152"/>
      <c r="DN402" s="152"/>
      <c r="DO402" s="152"/>
      <c r="DP402" s="152"/>
      <c r="DQ402" s="152"/>
      <c r="DR402" s="152"/>
      <c r="DS402" s="152"/>
      <c r="DT402" s="152"/>
      <c r="DU402" s="152"/>
      <c r="DV402" s="152"/>
      <c r="DW402" s="152"/>
      <c r="DX402" s="152"/>
      <c r="DY402" s="152"/>
      <c r="DZ402" s="152"/>
      <c r="EA402" s="152"/>
      <c r="EB402" s="152"/>
      <c r="EC402" s="152"/>
      <c r="ED402" s="152"/>
      <c r="EE402" s="152"/>
      <c r="EF402" s="152"/>
      <c r="EG402" s="152"/>
      <c r="EH402" s="152"/>
      <c r="EI402" s="152"/>
      <c r="EJ402" s="152"/>
      <c r="EK402" s="152"/>
      <c r="EL402" s="152"/>
      <c r="EM402" s="152"/>
      <c r="EN402" s="152"/>
      <c r="EO402" s="152"/>
      <c r="EP402" s="152"/>
      <c r="EQ402" s="152"/>
      <c r="ER402" s="152"/>
      <c r="ES402" s="152"/>
      <c r="ET402" s="152"/>
      <c r="EU402" s="152"/>
      <c r="EV402" s="152"/>
      <c r="EW402" s="152"/>
      <c r="EX402" s="152"/>
      <c r="EY402" s="152"/>
      <c r="EZ402" s="152"/>
      <c r="FA402" s="152"/>
      <c r="FB402" s="152"/>
      <c r="FC402" s="152"/>
      <c r="FD402" s="152"/>
      <c r="FE402" s="152"/>
      <c r="FF402" s="152"/>
      <c r="FG402" s="152"/>
      <c r="FH402" s="152"/>
      <c r="FI402" s="152"/>
      <c r="FJ402" s="152"/>
      <c r="FK402" s="152"/>
      <c r="FL402" s="152"/>
      <c r="FM402" s="152"/>
      <c r="FN402" s="152"/>
      <c r="FO402" s="152"/>
      <c r="FP402" s="152"/>
      <c r="FQ402" s="152"/>
      <c r="FR402" s="152"/>
      <c r="FS402" s="152"/>
      <c r="FT402" s="152"/>
      <c r="FU402" s="152"/>
      <c r="FV402" s="152"/>
      <c r="FW402" s="152"/>
      <c r="FX402" s="152"/>
      <c r="FY402" s="152"/>
      <c r="FZ402" s="152"/>
      <c r="GA402" s="152"/>
      <c r="GB402" s="152"/>
      <c r="GC402" s="152"/>
      <c r="GD402" s="152"/>
      <c r="GE402" s="152"/>
      <c r="GF402" s="152"/>
      <c r="GG402" s="152"/>
      <c r="GH402" s="152"/>
      <c r="GI402" s="152"/>
      <c r="GJ402" s="152"/>
      <c r="GK402" s="152"/>
      <c r="GL402" s="152"/>
      <c r="GM402" s="152"/>
      <c r="GN402" s="152"/>
      <c r="GO402" s="152"/>
      <c r="GP402" s="152"/>
      <c r="GQ402" s="152"/>
      <c r="GR402" s="152"/>
      <c r="GS402" s="152"/>
      <c r="GT402" s="152"/>
      <c r="GU402" s="152"/>
      <c r="GV402" s="152"/>
      <c r="GW402" s="152"/>
      <c r="GX402" s="152"/>
      <c r="GY402" s="152"/>
      <c r="GZ402" s="152"/>
      <c r="HA402" s="152"/>
      <c r="HB402" s="152"/>
      <c r="HC402" s="152"/>
      <c r="HD402" s="152"/>
      <c r="HE402" s="152"/>
      <c r="HF402" s="152"/>
      <c r="HG402" s="152"/>
      <c r="HH402" s="152"/>
      <c r="HI402" s="152"/>
      <c r="HJ402" s="152"/>
      <c r="HK402" s="152"/>
      <c r="HL402" s="152"/>
      <c r="HM402" s="152"/>
      <c r="HN402" s="152"/>
      <c r="HO402" s="152"/>
      <c r="HP402" s="152"/>
      <c r="HQ402" s="152"/>
      <c r="HR402" s="152"/>
      <c r="HS402" s="152"/>
      <c r="HT402" s="152"/>
      <c r="HU402" s="152"/>
      <c r="HV402" s="152"/>
      <c r="HW402" s="152"/>
      <c r="HX402" s="152"/>
      <c r="HY402" s="152"/>
      <c r="HZ402" s="152"/>
      <c r="IA402" s="152"/>
      <c r="IB402" s="152"/>
      <c r="IC402" s="152"/>
      <c r="ID402" s="152"/>
      <c r="IE402" s="152"/>
      <c r="IF402" s="152"/>
      <c r="IG402" s="152"/>
      <c r="IH402" s="152"/>
      <c r="II402" s="152"/>
      <c r="IJ402" s="152"/>
      <c r="IK402" s="152"/>
      <c r="IL402" s="152"/>
      <c r="IM402" s="152"/>
      <c r="IN402" s="152"/>
      <c r="IO402" s="152"/>
      <c r="IP402" s="152"/>
      <c r="IQ402" s="152"/>
      <c r="IR402" s="152"/>
      <c r="IS402" s="152"/>
      <c r="IT402" s="152"/>
      <c r="IU402" s="152"/>
      <c r="IV402" s="152"/>
    </row>
    <row r="403" spans="1:256" s="35" customFormat="1" ht="409.5" hidden="1">
      <c r="A403" s="141">
        <v>606</v>
      </c>
      <c r="B403" s="45" t="s">
        <v>254</v>
      </c>
      <c r="C403" s="142">
        <v>404020022</v>
      </c>
      <c r="D403" s="154" t="s">
        <v>519</v>
      </c>
      <c r="E403" s="144" t="s">
        <v>185</v>
      </c>
      <c r="F403" s="145"/>
      <c r="G403" s="145"/>
      <c r="H403" s="146">
        <v>4</v>
      </c>
      <c r="I403" s="145"/>
      <c r="J403" s="146">
        <v>19</v>
      </c>
      <c r="K403" s="146" t="s">
        <v>520</v>
      </c>
      <c r="L403" s="146"/>
      <c r="M403" s="146"/>
      <c r="N403" s="146"/>
      <c r="O403" s="146"/>
      <c r="P403" s="52" t="s">
        <v>186</v>
      </c>
      <c r="Q403" s="52" t="s">
        <v>521</v>
      </c>
      <c r="R403" s="146"/>
      <c r="S403" s="146"/>
      <c r="T403" s="146"/>
      <c r="U403" s="146"/>
      <c r="V403" s="146" t="s">
        <v>522</v>
      </c>
      <c r="W403" s="146" t="s">
        <v>523</v>
      </c>
      <c r="X403" s="146" t="s">
        <v>524</v>
      </c>
      <c r="Y403" s="146"/>
      <c r="Z403" s="146"/>
      <c r="AA403" s="146"/>
      <c r="AB403" s="52" t="s">
        <v>525</v>
      </c>
      <c r="AC403" s="52" t="s">
        <v>526</v>
      </c>
      <c r="AD403" s="52"/>
      <c r="AE403" s="52"/>
      <c r="AF403" s="52"/>
      <c r="AG403" s="52"/>
      <c r="AH403" s="52"/>
      <c r="AI403" s="52"/>
      <c r="AJ403" s="52"/>
      <c r="AK403" s="52"/>
      <c r="AL403" s="52"/>
      <c r="AM403" s="52" t="s">
        <v>527</v>
      </c>
      <c r="AN403" s="52" t="s">
        <v>528</v>
      </c>
      <c r="AO403" s="147" t="s">
        <v>263</v>
      </c>
      <c r="AP403" s="147" t="s">
        <v>329</v>
      </c>
      <c r="AQ403" s="147" t="s">
        <v>529</v>
      </c>
      <c r="AR403" s="148" t="s">
        <v>530</v>
      </c>
      <c r="AS403" s="147" t="s">
        <v>347</v>
      </c>
      <c r="AT403" s="149">
        <v>4986726</v>
      </c>
      <c r="AU403" s="149">
        <v>4986726</v>
      </c>
      <c r="AV403" s="149">
        <v>5229008</v>
      </c>
      <c r="AW403" s="149">
        <v>5350440</v>
      </c>
      <c r="AX403" s="149">
        <v>5366491</v>
      </c>
      <c r="AY403" s="149">
        <v>5382590</v>
      </c>
      <c r="AZ403" s="141" t="s">
        <v>152</v>
      </c>
      <c r="BA403" s="152"/>
      <c r="BB403" s="152"/>
      <c r="BC403" s="152"/>
      <c r="BD403" s="152"/>
      <c r="BE403" s="152"/>
      <c r="BF403" s="152"/>
      <c r="BG403" s="152"/>
      <c r="BH403" s="152"/>
      <c r="BI403" s="152"/>
      <c r="BJ403" s="152"/>
      <c r="BK403" s="152"/>
      <c r="BL403" s="152"/>
      <c r="BM403" s="152"/>
      <c r="BN403" s="152"/>
      <c r="BO403" s="152"/>
      <c r="BP403" s="152"/>
      <c r="BQ403" s="152"/>
      <c r="BR403" s="152"/>
      <c r="BS403" s="152"/>
      <c r="BT403" s="152"/>
      <c r="BU403" s="152"/>
      <c r="BV403" s="152"/>
      <c r="BW403" s="152"/>
      <c r="BX403" s="152"/>
      <c r="BY403" s="152"/>
      <c r="BZ403" s="152"/>
      <c r="CA403" s="152"/>
      <c r="CB403" s="152"/>
      <c r="CC403" s="152"/>
      <c r="CD403" s="152"/>
      <c r="CE403" s="152"/>
      <c r="CF403" s="152"/>
      <c r="CG403" s="152"/>
      <c r="CH403" s="152"/>
      <c r="CI403" s="152"/>
      <c r="CJ403" s="152"/>
      <c r="CK403" s="152"/>
      <c r="CL403" s="152"/>
      <c r="CM403" s="152"/>
      <c r="CN403" s="152"/>
      <c r="CO403" s="152"/>
      <c r="CP403" s="152"/>
      <c r="CQ403" s="152"/>
      <c r="CR403" s="152"/>
      <c r="CS403" s="152"/>
      <c r="CT403" s="152"/>
      <c r="CU403" s="152"/>
      <c r="CV403" s="152"/>
      <c r="CW403" s="152"/>
      <c r="CX403" s="152"/>
      <c r="CY403" s="152"/>
      <c r="CZ403" s="152"/>
      <c r="DA403" s="152"/>
      <c r="DB403" s="152"/>
      <c r="DC403" s="152"/>
      <c r="DD403" s="152"/>
      <c r="DE403" s="152"/>
      <c r="DF403" s="152"/>
      <c r="DG403" s="152"/>
      <c r="DH403" s="152"/>
      <c r="DI403" s="152"/>
      <c r="DJ403" s="152"/>
      <c r="DK403" s="152"/>
      <c r="DL403" s="152"/>
      <c r="DM403" s="152"/>
      <c r="DN403" s="152"/>
      <c r="DO403" s="152"/>
      <c r="DP403" s="152"/>
      <c r="DQ403" s="152"/>
      <c r="DR403" s="152"/>
      <c r="DS403" s="152"/>
      <c r="DT403" s="152"/>
      <c r="DU403" s="152"/>
      <c r="DV403" s="152"/>
      <c r="DW403" s="152"/>
      <c r="DX403" s="152"/>
      <c r="DY403" s="152"/>
      <c r="DZ403" s="152"/>
      <c r="EA403" s="152"/>
      <c r="EB403" s="152"/>
      <c r="EC403" s="152"/>
      <c r="ED403" s="152"/>
      <c r="EE403" s="152"/>
      <c r="EF403" s="152"/>
      <c r="EG403" s="152"/>
      <c r="EH403" s="152"/>
      <c r="EI403" s="152"/>
      <c r="EJ403" s="152"/>
      <c r="EK403" s="152"/>
      <c r="EL403" s="152"/>
      <c r="EM403" s="152"/>
      <c r="EN403" s="152"/>
      <c r="EO403" s="152"/>
      <c r="EP403" s="152"/>
      <c r="EQ403" s="152"/>
      <c r="ER403" s="152"/>
      <c r="ES403" s="152"/>
      <c r="ET403" s="152"/>
      <c r="EU403" s="152"/>
      <c r="EV403" s="152"/>
      <c r="EW403" s="152"/>
      <c r="EX403" s="152"/>
      <c r="EY403" s="152"/>
      <c r="EZ403" s="152"/>
      <c r="FA403" s="152"/>
      <c r="FB403" s="152"/>
      <c r="FC403" s="152"/>
      <c r="FD403" s="152"/>
      <c r="FE403" s="152"/>
      <c r="FF403" s="152"/>
      <c r="FG403" s="152"/>
      <c r="FH403" s="152"/>
      <c r="FI403" s="152"/>
      <c r="FJ403" s="152"/>
      <c r="FK403" s="152"/>
      <c r="FL403" s="152"/>
      <c r="FM403" s="152"/>
      <c r="FN403" s="152"/>
      <c r="FO403" s="152"/>
      <c r="FP403" s="152"/>
      <c r="FQ403" s="152"/>
      <c r="FR403" s="152"/>
      <c r="FS403" s="152"/>
      <c r="FT403" s="152"/>
      <c r="FU403" s="152"/>
      <c r="FV403" s="152"/>
      <c r="FW403" s="152"/>
      <c r="FX403" s="152"/>
      <c r="FY403" s="152"/>
      <c r="FZ403" s="152"/>
      <c r="GA403" s="152"/>
      <c r="GB403" s="152"/>
      <c r="GC403" s="152"/>
      <c r="GD403" s="152"/>
      <c r="GE403" s="152"/>
      <c r="GF403" s="152"/>
      <c r="GG403" s="152"/>
      <c r="GH403" s="152"/>
      <c r="GI403" s="152"/>
      <c r="GJ403" s="152"/>
      <c r="GK403" s="152"/>
      <c r="GL403" s="152"/>
      <c r="GM403" s="152"/>
      <c r="GN403" s="152"/>
      <c r="GO403" s="152"/>
      <c r="GP403" s="152"/>
      <c r="GQ403" s="152"/>
      <c r="GR403" s="152"/>
      <c r="GS403" s="152"/>
      <c r="GT403" s="152"/>
      <c r="GU403" s="152"/>
      <c r="GV403" s="152"/>
      <c r="GW403" s="152"/>
      <c r="GX403" s="152"/>
      <c r="GY403" s="152"/>
      <c r="GZ403" s="152"/>
      <c r="HA403" s="152"/>
      <c r="HB403" s="152"/>
      <c r="HC403" s="152"/>
      <c r="HD403" s="152"/>
      <c r="HE403" s="152"/>
      <c r="HF403" s="152"/>
      <c r="HG403" s="152"/>
      <c r="HH403" s="152"/>
      <c r="HI403" s="152"/>
      <c r="HJ403" s="152"/>
      <c r="HK403" s="152"/>
      <c r="HL403" s="152"/>
      <c r="HM403" s="152"/>
      <c r="HN403" s="152"/>
      <c r="HO403" s="152"/>
      <c r="HP403" s="152"/>
      <c r="HQ403" s="152"/>
      <c r="HR403" s="152"/>
      <c r="HS403" s="152"/>
      <c r="HT403" s="152"/>
      <c r="HU403" s="152"/>
      <c r="HV403" s="152"/>
      <c r="HW403" s="152"/>
      <c r="HX403" s="152"/>
      <c r="HY403" s="152"/>
      <c r="HZ403" s="152"/>
      <c r="IA403" s="152"/>
      <c r="IB403" s="152"/>
      <c r="IC403" s="152"/>
      <c r="ID403" s="152"/>
      <c r="IE403" s="152"/>
      <c r="IF403" s="152"/>
      <c r="IG403" s="152"/>
      <c r="IH403" s="152"/>
      <c r="II403" s="152"/>
      <c r="IJ403" s="152"/>
      <c r="IK403" s="152"/>
      <c r="IL403" s="152"/>
      <c r="IM403" s="152"/>
      <c r="IN403" s="152"/>
      <c r="IO403" s="152"/>
      <c r="IP403" s="152"/>
      <c r="IQ403" s="152"/>
      <c r="IR403" s="152"/>
      <c r="IS403" s="152"/>
      <c r="IT403" s="152"/>
      <c r="IU403" s="152"/>
      <c r="IV403" s="152"/>
    </row>
    <row r="404" spans="1:256" s="98" customFormat="1" ht="409.5" hidden="1">
      <c r="A404" s="141">
        <v>606</v>
      </c>
      <c r="B404" s="45" t="s">
        <v>254</v>
      </c>
      <c r="C404" s="142">
        <v>404020024</v>
      </c>
      <c r="D404" s="154" t="s">
        <v>531</v>
      </c>
      <c r="E404" s="144" t="s">
        <v>185</v>
      </c>
      <c r="F404" s="145"/>
      <c r="G404" s="145"/>
      <c r="H404" s="146">
        <v>4</v>
      </c>
      <c r="I404" s="145"/>
      <c r="J404" s="146">
        <v>19</v>
      </c>
      <c r="K404" s="146" t="s">
        <v>520</v>
      </c>
      <c r="L404" s="146"/>
      <c r="M404" s="146"/>
      <c r="N404" s="146"/>
      <c r="O404" s="146"/>
      <c r="P404" s="52" t="s">
        <v>186</v>
      </c>
      <c r="Q404" s="52" t="s">
        <v>521</v>
      </c>
      <c r="R404" s="146"/>
      <c r="S404" s="146"/>
      <c r="T404" s="146"/>
      <c r="U404" s="146"/>
      <c r="V404" s="146" t="s">
        <v>522</v>
      </c>
      <c r="W404" s="146" t="s">
        <v>523</v>
      </c>
      <c r="X404" s="146" t="s">
        <v>524</v>
      </c>
      <c r="Y404" s="146"/>
      <c r="Z404" s="146"/>
      <c r="AA404" s="146"/>
      <c r="AB404" s="52" t="s">
        <v>525</v>
      </c>
      <c r="AC404" s="52" t="s">
        <v>526</v>
      </c>
      <c r="AD404" s="52"/>
      <c r="AE404" s="52"/>
      <c r="AF404" s="52"/>
      <c r="AG404" s="52"/>
      <c r="AH404" s="52"/>
      <c r="AI404" s="52"/>
      <c r="AJ404" s="52"/>
      <c r="AK404" s="52"/>
      <c r="AL404" s="52"/>
      <c r="AM404" s="52" t="s">
        <v>532</v>
      </c>
      <c r="AN404" s="52" t="s">
        <v>528</v>
      </c>
      <c r="AO404" s="147" t="s">
        <v>263</v>
      </c>
      <c r="AP404" s="147" t="s">
        <v>99</v>
      </c>
      <c r="AQ404" s="147" t="s">
        <v>533</v>
      </c>
      <c r="AR404" s="148" t="s">
        <v>534</v>
      </c>
      <c r="AS404" s="147" t="s">
        <v>347</v>
      </c>
      <c r="AT404" s="149">
        <v>4624368</v>
      </c>
      <c r="AU404" s="149">
        <v>4624368</v>
      </c>
      <c r="AV404" s="149">
        <v>2005306</v>
      </c>
      <c r="AW404" s="149">
        <v>2066527</v>
      </c>
      <c r="AX404" s="149">
        <v>2154050</v>
      </c>
      <c r="AY404" s="149">
        <v>2225134</v>
      </c>
      <c r="AZ404" s="141" t="s">
        <v>152</v>
      </c>
      <c r="BA404" s="152"/>
      <c r="BB404" s="152"/>
      <c r="BC404" s="152"/>
      <c r="BD404" s="152"/>
      <c r="BE404" s="152"/>
      <c r="BF404" s="152"/>
      <c r="BG404" s="152"/>
      <c r="BH404" s="152"/>
      <c r="BI404" s="152"/>
      <c r="BJ404" s="152"/>
      <c r="BK404" s="152"/>
      <c r="BL404" s="152"/>
      <c r="BM404" s="152"/>
      <c r="BN404" s="152"/>
      <c r="BO404" s="152"/>
      <c r="BP404" s="152"/>
      <c r="BQ404" s="152"/>
      <c r="BR404" s="152"/>
      <c r="BS404" s="152"/>
      <c r="BT404" s="152"/>
      <c r="BU404" s="152"/>
      <c r="BV404" s="152"/>
      <c r="BW404" s="152"/>
      <c r="BX404" s="152"/>
      <c r="BY404" s="152"/>
      <c r="BZ404" s="152"/>
      <c r="CA404" s="152"/>
      <c r="CB404" s="152"/>
      <c r="CC404" s="152"/>
      <c r="CD404" s="152"/>
      <c r="CE404" s="152"/>
      <c r="CF404" s="152"/>
      <c r="CG404" s="152"/>
      <c r="CH404" s="152"/>
      <c r="CI404" s="152"/>
      <c r="CJ404" s="152"/>
      <c r="CK404" s="152"/>
      <c r="CL404" s="152"/>
      <c r="CM404" s="152"/>
      <c r="CN404" s="152"/>
      <c r="CO404" s="152"/>
      <c r="CP404" s="152"/>
      <c r="CQ404" s="152"/>
      <c r="CR404" s="152"/>
      <c r="CS404" s="152"/>
      <c r="CT404" s="152"/>
      <c r="CU404" s="152"/>
      <c r="CV404" s="152"/>
      <c r="CW404" s="152"/>
      <c r="CX404" s="152"/>
      <c r="CY404" s="152"/>
      <c r="CZ404" s="152"/>
      <c r="DA404" s="152"/>
      <c r="DB404" s="152"/>
      <c r="DC404" s="152"/>
      <c r="DD404" s="152"/>
      <c r="DE404" s="152"/>
      <c r="DF404" s="152"/>
      <c r="DG404" s="152"/>
      <c r="DH404" s="152"/>
      <c r="DI404" s="152"/>
      <c r="DJ404" s="152"/>
      <c r="DK404" s="152"/>
      <c r="DL404" s="152"/>
      <c r="DM404" s="152"/>
      <c r="DN404" s="152"/>
      <c r="DO404" s="152"/>
      <c r="DP404" s="152"/>
      <c r="DQ404" s="152"/>
      <c r="DR404" s="152"/>
      <c r="DS404" s="152"/>
      <c r="DT404" s="152"/>
      <c r="DU404" s="152"/>
      <c r="DV404" s="152"/>
      <c r="DW404" s="152"/>
      <c r="DX404" s="152"/>
      <c r="DY404" s="152"/>
      <c r="DZ404" s="152"/>
      <c r="EA404" s="152"/>
      <c r="EB404" s="152"/>
      <c r="EC404" s="152"/>
      <c r="ED404" s="152"/>
      <c r="EE404" s="152"/>
      <c r="EF404" s="152"/>
      <c r="EG404" s="152"/>
      <c r="EH404" s="152"/>
      <c r="EI404" s="152"/>
      <c r="EJ404" s="152"/>
      <c r="EK404" s="152"/>
      <c r="EL404" s="152"/>
      <c r="EM404" s="152"/>
      <c r="EN404" s="152"/>
      <c r="EO404" s="152"/>
      <c r="EP404" s="152"/>
      <c r="EQ404" s="152"/>
      <c r="ER404" s="152"/>
      <c r="ES404" s="152"/>
      <c r="ET404" s="152"/>
      <c r="EU404" s="152"/>
      <c r="EV404" s="152"/>
      <c r="EW404" s="152"/>
      <c r="EX404" s="152"/>
      <c r="EY404" s="152"/>
      <c r="EZ404" s="152"/>
      <c r="FA404" s="152"/>
      <c r="FB404" s="152"/>
      <c r="FC404" s="152"/>
      <c r="FD404" s="152"/>
      <c r="FE404" s="152"/>
      <c r="FF404" s="152"/>
      <c r="FG404" s="152"/>
      <c r="FH404" s="152"/>
      <c r="FI404" s="152"/>
      <c r="FJ404" s="152"/>
      <c r="FK404" s="152"/>
      <c r="FL404" s="152"/>
      <c r="FM404" s="152"/>
      <c r="FN404" s="152"/>
      <c r="FO404" s="152"/>
      <c r="FP404" s="152"/>
      <c r="FQ404" s="152"/>
      <c r="FR404" s="152"/>
      <c r="FS404" s="152"/>
      <c r="FT404" s="152"/>
      <c r="FU404" s="152"/>
      <c r="FV404" s="152"/>
      <c r="FW404" s="152"/>
      <c r="FX404" s="152"/>
      <c r="FY404" s="152"/>
      <c r="FZ404" s="152"/>
      <c r="GA404" s="152"/>
      <c r="GB404" s="152"/>
      <c r="GC404" s="152"/>
      <c r="GD404" s="152"/>
      <c r="GE404" s="152"/>
      <c r="GF404" s="152"/>
      <c r="GG404" s="152"/>
      <c r="GH404" s="152"/>
      <c r="GI404" s="152"/>
      <c r="GJ404" s="152"/>
      <c r="GK404" s="152"/>
      <c r="GL404" s="152"/>
      <c r="GM404" s="152"/>
      <c r="GN404" s="152"/>
      <c r="GO404" s="152"/>
      <c r="GP404" s="152"/>
      <c r="GQ404" s="152"/>
      <c r="GR404" s="152"/>
      <c r="GS404" s="152"/>
      <c r="GT404" s="152"/>
      <c r="GU404" s="152"/>
      <c r="GV404" s="152"/>
      <c r="GW404" s="152"/>
      <c r="GX404" s="152"/>
      <c r="GY404" s="152"/>
      <c r="GZ404" s="152"/>
      <c r="HA404" s="152"/>
      <c r="HB404" s="152"/>
      <c r="HC404" s="152"/>
      <c r="HD404" s="152"/>
      <c r="HE404" s="152"/>
      <c r="HF404" s="152"/>
      <c r="HG404" s="152"/>
      <c r="HH404" s="152"/>
      <c r="HI404" s="152"/>
      <c r="HJ404" s="152"/>
      <c r="HK404" s="152"/>
      <c r="HL404" s="152"/>
      <c r="HM404" s="152"/>
      <c r="HN404" s="152"/>
      <c r="HO404" s="152"/>
      <c r="HP404" s="152"/>
      <c r="HQ404" s="152"/>
      <c r="HR404" s="152"/>
      <c r="HS404" s="152"/>
      <c r="HT404" s="152"/>
      <c r="HU404" s="152"/>
      <c r="HV404" s="152"/>
      <c r="HW404" s="152"/>
      <c r="HX404" s="152"/>
      <c r="HY404" s="152"/>
      <c r="HZ404" s="152"/>
      <c r="IA404" s="152"/>
      <c r="IB404" s="152"/>
      <c r="IC404" s="152"/>
      <c r="ID404" s="152"/>
      <c r="IE404" s="152"/>
      <c r="IF404" s="152"/>
      <c r="IG404" s="152"/>
      <c r="IH404" s="152"/>
      <c r="II404" s="152"/>
      <c r="IJ404" s="152"/>
      <c r="IK404" s="152"/>
      <c r="IL404" s="152"/>
      <c r="IM404" s="152"/>
      <c r="IN404" s="152"/>
      <c r="IO404" s="152"/>
      <c r="IP404" s="152"/>
      <c r="IQ404" s="152"/>
      <c r="IR404" s="152"/>
      <c r="IS404" s="152"/>
      <c r="IT404" s="152"/>
      <c r="IU404" s="152"/>
      <c r="IV404" s="152"/>
    </row>
    <row r="405" spans="1:256" s="35" customFormat="1" ht="409.5" hidden="1">
      <c r="A405" s="141">
        <v>606</v>
      </c>
      <c r="B405" s="45" t="s">
        <v>254</v>
      </c>
      <c r="C405" s="142">
        <v>404020024</v>
      </c>
      <c r="D405" s="154" t="s">
        <v>531</v>
      </c>
      <c r="E405" s="144" t="s">
        <v>185</v>
      </c>
      <c r="F405" s="145"/>
      <c r="G405" s="145"/>
      <c r="H405" s="146">
        <v>4</v>
      </c>
      <c r="I405" s="145"/>
      <c r="J405" s="146">
        <v>19</v>
      </c>
      <c r="K405" s="146" t="s">
        <v>520</v>
      </c>
      <c r="L405" s="146"/>
      <c r="M405" s="146"/>
      <c r="N405" s="146"/>
      <c r="O405" s="146"/>
      <c r="P405" s="52" t="s">
        <v>186</v>
      </c>
      <c r="Q405" s="52" t="s">
        <v>521</v>
      </c>
      <c r="R405" s="146"/>
      <c r="S405" s="146"/>
      <c r="T405" s="146"/>
      <c r="U405" s="146"/>
      <c r="V405" s="146" t="s">
        <v>522</v>
      </c>
      <c r="W405" s="146" t="s">
        <v>523</v>
      </c>
      <c r="X405" s="146" t="s">
        <v>524</v>
      </c>
      <c r="Y405" s="146"/>
      <c r="Z405" s="146"/>
      <c r="AA405" s="146"/>
      <c r="AB405" s="52" t="s">
        <v>525</v>
      </c>
      <c r="AC405" s="52" t="s">
        <v>526</v>
      </c>
      <c r="AD405" s="52"/>
      <c r="AE405" s="52"/>
      <c r="AF405" s="52"/>
      <c r="AG405" s="52"/>
      <c r="AH405" s="52"/>
      <c r="AI405" s="52"/>
      <c r="AJ405" s="52"/>
      <c r="AK405" s="52"/>
      <c r="AL405" s="52"/>
      <c r="AM405" s="52" t="s">
        <v>532</v>
      </c>
      <c r="AN405" s="52" t="s">
        <v>528</v>
      </c>
      <c r="AO405" s="147" t="s">
        <v>263</v>
      </c>
      <c r="AP405" s="147" t="s">
        <v>99</v>
      </c>
      <c r="AQ405" s="147" t="s">
        <v>533</v>
      </c>
      <c r="AR405" s="148" t="s">
        <v>534</v>
      </c>
      <c r="AS405" s="147" t="s">
        <v>535</v>
      </c>
      <c r="AT405" s="149">
        <v>0</v>
      </c>
      <c r="AU405" s="149">
        <v>0</v>
      </c>
      <c r="AV405" s="149">
        <v>1972910</v>
      </c>
      <c r="AW405" s="149">
        <v>2460747</v>
      </c>
      <c r="AX405" s="149">
        <v>2564098</v>
      </c>
      <c r="AY405" s="149">
        <v>2641021</v>
      </c>
      <c r="AZ405" s="141" t="s">
        <v>152</v>
      </c>
      <c r="BA405" s="152"/>
      <c r="BB405" s="152"/>
      <c r="BC405" s="152"/>
      <c r="BD405" s="152"/>
      <c r="BE405" s="152"/>
      <c r="BF405" s="152"/>
      <c r="BG405" s="152"/>
      <c r="BH405" s="152"/>
      <c r="BI405" s="152"/>
      <c r="BJ405" s="152"/>
      <c r="BK405" s="152"/>
      <c r="BL405" s="152"/>
      <c r="BM405" s="152"/>
      <c r="BN405" s="152"/>
      <c r="BO405" s="152"/>
      <c r="BP405" s="152"/>
      <c r="BQ405" s="152"/>
      <c r="BR405" s="152"/>
      <c r="BS405" s="152"/>
      <c r="BT405" s="152"/>
      <c r="BU405" s="152"/>
      <c r="BV405" s="152"/>
      <c r="BW405" s="152"/>
      <c r="BX405" s="152"/>
      <c r="BY405" s="152"/>
      <c r="BZ405" s="152"/>
      <c r="CA405" s="152"/>
      <c r="CB405" s="152"/>
      <c r="CC405" s="152"/>
      <c r="CD405" s="152"/>
      <c r="CE405" s="152"/>
      <c r="CF405" s="152"/>
      <c r="CG405" s="152"/>
      <c r="CH405" s="152"/>
      <c r="CI405" s="152"/>
      <c r="CJ405" s="152"/>
      <c r="CK405" s="152"/>
      <c r="CL405" s="152"/>
      <c r="CM405" s="152"/>
      <c r="CN405" s="152"/>
      <c r="CO405" s="152"/>
      <c r="CP405" s="152"/>
      <c r="CQ405" s="152"/>
      <c r="CR405" s="152"/>
      <c r="CS405" s="152"/>
      <c r="CT405" s="152"/>
      <c r="CU405" s="152"/>
      <c r="CV405" s="152"/>
      <c r="CW405" s="152"/>
      <c r="CX405" s="152"/>
      <c r="CY405" s="152"/>
      <c r="CZ405" s="152"/>
      <c r="DA405" s="152"/>
      <c r="DB405" s="152"/>
      <c r="DC405" s="152"/>
      <c r="DD405" s="152"/>
      <c r="DE405" s="152"/>
      <c r="DF405" s="152"/>
      <c r="DG405" s="152"/>
      <c r="DH405" s="152"/>
      <c r="DI405" s="152"/>
      <c r="DJ405" s="152"/>
      <c r="DK405" s="152"/>
      <c r="DL405" s="152"/>
      <c r="DM405" s="152"/>
      <c r="DN405" s="152"/>
      <c r="DO405" s="152"/>
      <c r="DP405" s="152"/>
      <c r="DQ405" s="152"/>
      <c r="DR405" s="152"/>
      <c r="DS405" s="152"/>
      <c r="DT405" s="152"/>
      <c r="DU405" s="152"/>
      <c r="DV405" s="152"/>
      <c r="DW405" s="152"/>
      <c r="DX405" s="152"/>
      <c r="DY405" s="152"/>
      <c r="DZ405" s="152"/>
      <c r="EA405" s="152"/>
      <c r="EB405" s="152"/>
      <c r="EC405" s="152"/>
      <c r="ED405" s="152"/>
      <c r="EE405" s="152"/>
      <c r="EF405" s="152"/>
      <c r="EG405" s="152"/>
      <c r="EH405" s="152"/>
      <c r="EI405" s="152"/>
      <c r="EJ405" s="152"/>
      <c r="EK405" s="152"/>
      <c r="EL405" s="152"/>
      <c r="EM405" s="152"/>
      <c r="EN405" s="152"/>
      <c r="EO405" s="152"/>
      <c r="EP405" s="152"/>
      <c r="EQ405" s="152"/>
      <c r="ER405" s="152"/>
      <c r="ES405" s="152"/>
      <c r="ET405" s="152"/>
      <c r="EU405" s="152"/>
      <c r="EV405" s="152"/>
      <c r="EW405" s="152"/>
      <c r="EX405" s="152"/>
      <c r="EY405" s="152"/>
      <c r="EZ405" s="152"/>
      <c r="FA405" s="152"/>
      <c r="FB405" s="152"/>
      <c r="FC405" s="152"/>
      <c r="FD405" s="152"/>
      <c r="FE405" s="152"/>
      <c r="FF405" s="152"/>
      <c r="FG405" s="152"/>
      <c r="FH405" s="152"/>
      <c r="FI405" s="152"/>
      <c r="FJ405" s="152"/>
      <c r="FK405" s="152"/>
      <c r="FL405" s="152"/>
      <c r="FM405" s="152"/>
      <c r="FN405" s="152"/>
      <c r="FO405" s="152"/>
      <c r="FP405" s="152"/>
      <c r="FQ405" s="152"/>
      <c r="FR405" s="152"/>
      <c r="FS405" s="152"/>
      <c r="FT405" s="152"/>
      <c r="FU405" s="152"/>
      <c r="FV405" s="152"/>
      <c r="FW405" s="152"/>
      <c r="FX405" s="152"/>
      <c r="FY405" s="152"/>
      <c r="FZ405" s="152"/>
      <c r="GA405" s="152"/>
      <c r="GB405" s="152"/>
      <c r="GC405" s="152"/>
      <c r="GD405" s="152"/>
      <c r="GE405" s="152"/>
      <c r="GF405" s="152"/>
      <c r="GG405" s="152"/>
      <c r="GH405" s="152"/>
      <c r="GI405" s="152"/>
      <c r="GJ405" s="152"/>
      <c r="GK405" s="152"/>
      <c r="GL405" s="152"/>
      <c r="GM405" s="152"/>
      <c r="GN405" s="152"/>
      <c r="GO405" s="152"/>
      <c r="GP405" s="152"/>
      <c r="GQ405" s="152"/>
      <c r="GR405" s="152"/>
      <c r="GS405" s="152"/>
      <c r="GT405" s="152"/>
      <c r="GU405" s="152"/>
      <c r="GV405" s="152"/>
      <c r="GW405" s="152"/>
      <c r="GX405" s="152"/>
      <c r="GY405" s="152"/>
      <c r="GZ405" s="152"/>
      <c r="HA405" s="152"/>
      <c r="HB405" s="152"/>
      <c r="HC405" s="152"/>
      <c r="HD405" s="152"/>
      <c r="HE405" s="152"/>
      <c r="HF405" s="152"/>
      <c r="HG405" s="152"/>
      <c r="HH405" s="152"/>
      <c r="HI405" s="152"/>
      <c r="HJ405" s="152"/>
      <c r="HK405" s="152"/>
      <c r="HL405" s="152"/>
      <c r="HM405" s="152"/>
      <c r="HN405" s="152"/>
      <c r="HO405" s="152"/>
      <c r="HP405" s="152"/>
      <c r="HQ405" s="152"/>
      <c r="HR405" s="152"/>
      <c r="HS405" s="152"/>
      <c r="HT405" s="152"/>
      <c r="HU405" s="152"/>
      <c r="HV405" s="152"/>
      <c r="HW405" s="152"/>
      <c r="HX405" s="152"/>
      <c r="HY405" s="152"/>
      <c r="HZ405" s="152"/>
      <c r="IA405" s="152"/>
      <c r="IB405" s="152"/>
      <c r="IC405" s="152"/>
      <c r="ID405" s="152"/>
      <c r="IE405" s="152"/>
      <c r="IF405" s="152"/>
      <c r="IG405" s="152"/>
      <c r="IH405" s="152"/>
      <c r="II405" s="152"/>
      <c r="IJ405" s="152"/>
      <c r="IK405" s="152"/>
      <c r="IL405" s="152"/>
      <c r="IM405" s="152"/>
      <c r="IN405" s="152"/>
      <c r="IO405" s="152"/>
      <c r="IP405" s="152"/>
      <c r="IQ405" s="152"/>
      <c r="IR405" s="152"/>
      <c r="IS405" s="152"/>
      <c r="IT405" s="152"/>
      <c r="IU405" s="152"/>
      <c r="IV405" s="152"/>
    </row>
    <row r="406" spans="1:256" s="35" customFormat="1" ht="409.5" hidden="1">
      <c r="A406" s="141">
        <v>606</v>
      </c>
      <c r="B406" s="45" t="s">
        <v>254</v>
      </c>
      <c r="C406" s="142">
        <v>404020037</v>
      </c>
      <c r="D406" s="154" t="s">
        <v>536</v>
      </c>
      <c r="E406" s="144" t="s">
        <v>185</v>
      </c>
      <c r="F406" s="145"/>
      <c r="G406" s="145"/>
      <c r="H406" s="146">
        <v>4</v>
      </c>
      <c r="I406" s="145"/>
      <c r="J406" s="146">
        <v>19</v>
      </c>
      <c r="K406" s="146" t="s">
        <v>520</v>
      </c>
      <c r="L406" s="146"/>
      <c r="M406" s="146"/>
      <c r="N406" s="146"/>
      <c r="O406" s="146"/>
      <c r="P406" s="52" t="s">
        <v>186</v>
      </c>
      <c r="Q406" s="52" t="s">
        <v>537</v>
      </c>
      <c r="R406" s="146"/>
      <c r="S406" s="146"/>
      <c r="T406" s="146"/>
      <c r="U406" s="146"/>
      <c r="V406" s="146" t="s">
        <v>522</v>
      </c>
      <c r="W406" s="146" t="s">
        <v>523</v>
      </c>
      <c r="X406" s="146" t="s">
        <v>524</v>
      </c>
      <c r="Y406" s="146"/>
      <c r="Z406" s="146"/>
      <c r="AA406" s="146"/>
      <c r="AB406" s="52" t="s">
        <v>538</v>
      </c>
      <c r="AC406" s="52" t="s">
        <v>539</v>
      </c>
      <c r="AD406" s="52"/>
      <c r="AE406" s="52"/>
      <c r="AF406" s="52"/>
      <c r="AG406" s="52"/>
      <c r="AH406" s="52"/>
      <c r="AI406" s="52"/>
      <c r="AJ406" s="52" t="s">
        <v>540</v>
      </c>
      <c r="AK406" s="52"/>
      <c r="AL406" s="52"/>
      <c r="AM406" s="52" t="s">
        <v>541</v>
      </c>
      <c r="AN406" s="52" t="s">
        <v>542</v>
      </c>
      <c r="AO406" s="147" t="s">
        <v>199</v>
      </c>
      <c r="AP406" s="147" t="s">
        <v>430</v>
      </c>
      <c r="AQ406" s="147" t="s">
        <v>543</v>
      </c>
      <c r="AR406" s="148" t="s">
        <v>544</v>
      </c>
      <c r="AS406" s="147" t="s">
        <v>116</v>
      </c>
      <c r="AT406" s="149">
        <v>1638150</v>
      </c>
      <c r="AU406" s="149">
        <v>1537488.24</v>
      </c>
      <c r="AV406" s="149">
        <v>1325050</v>
      </c>
      <c r="AW406" s="149">
        <v>1458235</v>
      </c>
      <c r="AX406" s="149">
        <v>1458235</v>
      </c>
      <c r="AY406" s="149">
        <v>1458235</v>
      </c>
      <c r="AZ406" s="141" t="s">
        <v>152</v>
      </c>
      <c r="BA406" s="152"/>
      <c r="BB406" s="152"/>
      <c r="BC406" s="152"/>
      <c r="BD406" s="152"/>
      <c r="BE406" s="152"/>
      <c r="BF406" s="152"/>
      <c r="BG406" s="152"/>
      <c r="BH406" s="152"/>
      <c r="BI406" s="152"/>
      <c r="BJ406" s="152"/>
      <c r="BK406" s="152"/>
      <c r="BL406" s="152"/>
      <c r="BM406" s="152"/>
      <c r="BN406" s="152"/>
      <c r="BO406" s="152"/>
      <c r="BP406" s="152"/>
      <c r="BQ406" s="152"/>
      <c r="BR406" s="152"/>
      <c r="BS406" s="152"/>
      <c r="BT406" s="152"/>
      <c r="BU406" s="152"/>
      <c r="BV406" s="152"/>
      <c r="BW406" s="152"/>
      <c r="BX406" s="152"/>
      <c r="BY406" s="152"/>
      <c r="BZ406" s="152"/>
      <c r="CA406" s="152"/>
      <c r="CB406" s="152"/>
      <c r="CC406" s="152"/>
      <c r="CD406" s="152"/>
      <c r="CE406" s="152"/>
      <c r="CF406" s="152"/>
      <c r="CG406" s="152"/>
      <c r="CH406" s="152"/>
      <c r="CI406" s="152"/>
      <c r="CJ406" s="152"/>
      <c r="CK406" s="152"/>
      <c r="CL406" s="152"/>
      <c r="CM406" s="152"/>
      <c r="CN406" s="152"/>
      <c r="CO406" s="152"/>
      <c r="CP406" s="152"/>
      <c r="CQ406" s="152"/>
      <c r="CR406" s="152"/>
      <c r="CS406" s="152"/>
      <c r="CT406" s="152"/>
      <c r="CU406" s="152"/>
      <c r="CV406" s="152"/>
      <c r="CW406" s="152"/>
      <c r="CX406" s="152"/>
      <c r="CY406" s="152"/>
      <c r="CZ406" s="152"/>
      <c r="DA406" s="152"/>
      <c r="DB406" s="152"/>
      <c r="DC406" s="152"/>
      <c r="DD406" s="152"/>
      <c r="DE406" s="152"/>
      <c r="DF406" s="152"/>
      <c r="DG406" s="152"/>
      <c r="DH406" s="152"/>
      <c r="DI406" s="152"/>
      <c r="DJ406" s="152"/>
      <c r="DK406" s="152"/>
      <c r="DL406" s="152"/>
      <c r="DM406" s="152"/>
      <c r="DN406" s="152"/>
      <c r="DO406" s="152"/>
      <c r="DP406" s="152"/>
      <c r="DQ406" s="152"/>
      <c r="DR406" s="152"/>
      <c r="DS406" s="152"/>
      <c r="DT406" s="152"/>
      <c r="DU406" s="152"/>
      <c r="DV406" s="152"/>
      <c r="DW406" s="152"/>
      <c r="DX406" s="152"/>
      <c r="DY406" s="152"/>
      <c r="DZ406" s="152"/>
      <c r="EA406" s="152"/>
      <c r="EB406" s="152"/>
      <c r="EC406" s="152"/>
      <c r="ED406" s="152"/>
      <c r="EE406" s="152"/>
      <c r="EF406" s="152"/>
      <c r="EG406" s="152"/>
      <c r="EH406" s="152"/>
      <c r="EI406" s="152"/>
      <c r="EJ406" s="152"/>
      <c r="EK406" s="152"/>
      <c r="EL406" s="152"/>
      <c r="EM406" s="152"/>
      <c r="EN406" s="152"/>
      <c r="EO406" s="152"/>
      <c r="EP406" s="152"/>
      <c r="EQ406" s="152"/>
      <c r="ER406" s="152"/>
      <c r="ES406" s="152"/>
      <c r="ET406" s="152"/>
      <c r="EU406" s="152"/>
      <c r="EV406" s="152"/>
      <c r="EW406" s="152"/>
      <c r="EX406" s="152"/>
      <c r="EY406" s="152"/>
      <c r="EZ406" s="152"/>
      <c r="FA406" s="152"/>
      <c r="FB406" s="152"/>
      <c r="FC406" s="152"/>
      <c r="FD406" s="152"/>
      <c r="FE406" s="152"/>
      <c r="FF406" s="152"/>
      <c r="FG406" s="152"/>
      <c r="FH406" s="152"/>
      <c r="FI406" s="152"/>
      <c r="FJ406" s="152"/>
      <c r="FK406" s="152"/>
      <c r="FL406" s="152"/>
      <c r="FM406" s="152"/>
      <c r="FN406" s="152"/>
      <c r="FO406" s="152"/>
      <c r="FP406" s="152"/>
      <c r="FQ406" s="152"/>
      <c r="FR406" s="152"/>
      <c r="FS406" s="152"/>
      <c r="FT406" s="152"/>
      <c r="FU406" s="152"/>
      <c r="FV406" s="152"/>
      <c r="FW406" s="152"/>
      <c r="FX406" s="152"/>
      <c r="FY406" s="152"/>
      <c r="FZ406" s="152"/>
      <c r="GA406" s="152"/>
      <c r="GB406" s="152"/>
      <c r="GC406" s="152"/>
      <c r="GD406" s="152"/>
      <c r="GE406" s="152"/>
      <c r="GF406" s="152"/>
      <c r="GG406" s="152"/>
      <c r="GH406" s="152"/>
      <c r="GI406" s="152"/>
      <c r="GJ406" s="152"/>
      <c r="GK406" s="152"/>
      <c r="GL406" s="152"/>
      <c r="GM406" s="152"/>
      <c r="GN406" s="152"/>
      <c r="GO406" s="152"/>
      <c r="GP406" s="152"/>
      <c r="GQ406" s="152"/>
      <c r="GR406" s="152"/>
      <c r="GS406" s="152"/>
      <c r="GT406" s="152"/>
      <c r="GU406" s="152"/>
      <c r="GV406" s="152"/>
      <c r="GW406" s="152"/>
      <c r="GX406" s="152"/>
      <c r="GY406" s="152"/>
      <c r="GZ406" s="152"/>
      <c r="HA406" s="152"/>
      <c r="HB406" s="152"/>
      <c r="HC406" s="152"/>
      <c r="HD406" s="152"/>
      <c r="HE406" s="152"/>
      <c r="HF406" s="152"/>
      <c r="HG406" s="152"/>
      <c r="HH406" s="152"/>
      <c r="HI406" s="152"/>
      <c r="HJ406" s="152"/>
      <c r="HK406" s="152"/>
      <c r="HL406" s="152"/>
      <c r="HM406" s="152"/>
      <c r="HN406" s="152"/>
      <c r="HO406" s="152"/>
      <c r="HP406" s="152"/>
      <c r="HQ406" s="152"/>
      <c r="HR406" s="152"/>
      <c r="HS406" s="152"/>
      <c r="HT406" s="152"/>
      <c r="HU406" s="152"/>
      <c r="HV406" s="152"/>
      <c r="HW406" s="152"/>
      <c r="HX406" s="152"/>
      <c r="HY406" s="152"/>
      <c r="HZ406" s="152"/>
      <c r="IA406" s="152"/>
      <c r="IB406" s="152"/>
      <c r="IC406" s="152"/>
      <c r="ID406" s="152"/>
      <c r="IE406" s="152"/>
      <c r="IF406" s="152"/>
      <c r="IG406" s="152"/>
      <c r="IH406" s="152"/>
      <c r="II406" s="152"/>
      <c r="IJ406" s="152"/>
      <c r="IK406" s="152"/>
      <c r="IL406" s="152"/>
      <c r="IM406" s="152"/>
      <c r="IN406" s="152"/>
      <c r="IO406" s="152"/>
      <c r="IP406" s="152"/>
      <c r="IQ406" s="152"/>
      <c r="IR406" s="152"/>
      <c r="IS406" s="152"/>
      <c r="IT406" s="152"/>
      <c r="IU406" s="152"/>
      <c r="IV406" s="152"/>
    </row>
    <row r="407" spans="1:256" s="233" customFormat="1" ht="409.5" hidden="1">
      <c r="A407" s="141">
        <v>606</v>
      </c>
      <c r="B407" s="45" t="s">
        <v>254</v>
      </c>
      <c r="C407" s="142">
        <v>404020037</v>
      </c>
      <c r="D407" s="154" t="s">
        <v>536</v>
      </c>
      <c r="E407" s="144" t="s">
        <v>185</v>
      </c>
      <c r="F407" s="145"/>
      <c r="G407" s="145"/>
      <c r="H407" s="146">
        <v>4</v>
      </c>
      <c r="I407" s="145"/>
      <c r="J407" s="146">
        <v>19</v>
      </c>
      <c r="K407" s="146" t="s">
        <v>520</v>
      </c>
      <c r="L407" s="146"/>
      <c r="M407" s="146"/>
      <c r="N407" s="146"/>
      <c r="O407" s="146"/>
      <c r="P407" s="52" t="s">
        <v>186</v>
      </c>
      <c r="Q407" s="52" t="s">
        <v>537</v>
      </c>
      <c r="R407" s="146"/>
      <c r="S407" s="146"/>
      <c r="T407" s="146"/>
      <c r="U407" s="146"/>
      <c r="V407" s="146" t="s">
        <v>522</v>
      </c>
      <c r="W407" s="146" t="s">
        <v>523</v>
      </c>
      <c r="X407" s="146" t="s">
        <v>524</v>
      </c>
      <c r="Y407" s="146"/>
      <c r="Z407" s="146"/>
      <c r="AA407" s="146"/>
      <c r="AB407" s="52" t="s">
        <v>538</v>
      </c>
      <c r="AC407" s="52" t="s">
        <v>539</v>
      </c>
      <c r="AD407" s="52"/>
      <c r="AE407" s="52"/>
      <c r="AF407" s="52"/>
      <c r="AG407" s="52"/>
      <c r="AH407" s="52"/>
      <c r="AI407" s="52"/>
      <c r="AJ407" s="52" t="s">
        <v>540</v>
      </c>
      <c r="AK407" s="52"/>
      <c r="AL407" s="52"/>
      <c r="AM407" s="52" t="s">
        <v>541</v>
      </c>
      <c r="AN407" s="52" t="s">
        <v>542</v>
      </c>
      <c r="AO407" s="147" t="s">
        <v>199</v>
      </c>
      <c r="AP407" s="147" t="s">
        <v>430</v>
      </c>
      <c r="AQ407" s="147" t="s">
        <v>543</v>
      </c>
      <c r="AR407" s="148" t="s">
        <v>544</v>
      </c>
      <c r="AS407" s="147" t="s">
        <v>122</v>
      </c>
      <c r="AT407" s="149">
        <v>109209370</v>
      </c>
      <c r="AU407" s="149">
        <v>102701953.31999999</v>
      </c>
      <c r="AV407" s="149">
        <v>88336482.579999998</v>
      </c>
      <c r="AW407" s="149">
        <v>95757405</v>
      </c>
      <c r="AX407" s="149">
        <v>95757405</v>
      </c>
      <c r="AY407" s="149">
        <v>95757405</v>
      </c>
      <c r="AZ407" s="141" t="s">
        <v>152</v>
      </c>
      <c r="BA407" s="152"/>
      <c r="BB407" s="152"/>
      <c r="BC407" s="152"/>
      <c r="BD407" s="152"/>
      <c r="BE407" s="152"/>
      <c r="BF407" s="152"/>
      <c r="BG407" s="152"/>
      <c r="BH407" s="152"/>
      <c r="BI407" s="152"/>
      <c r="BJ407" s="152"/>
      <c r="BK407" s="152"/>
      <c r="BL407" s="152"/>
      <c r="BM407" s="152"/>
      <c r="BN407" s="152"/>
      <c r="BO407" s="152"/>
      <c r="BP407" s="152"/>
      <c r="BQ407" s="152"/>
      <c r="BR407" s="152"/>
      <c r="BS407" s="152"/>
      <c r="BT407" s="152"/>
      <c r="BU407" s="152"/>
      <c r="BV407" s="152"/>
      <c r="BW407" s="152"/>
      <c r="BX407" s="152"/>
      <c r="BY407" s="152"/>
      <c r="BZ407" s="152"/>
      <c r="CA407" s="152"/>
      <c r="CB407" s="152"/>
      <c r="CC407" s="152"/>
      <c r="CD407" s="152"/>
      <c r="CE407" s="152"/>
      <c r="CF407" s="152"/>
      <c r="CG407" s="152"/>
      <c r="CH407" s="152"/>
      <c r="CI407" s="152"/>
      <c r="CJ407" s="152"/>
      <c r="CK407" s="152"/>
      <c r="CL407" s="152"/>
      <c r="CM407" s="152"/>
      <c r="CN407" s="152"/>
      <c r="CO407" s="152"/>
      <c r="CP407" s="152"/>
      <c r="CQ407" s="152"/>
      <c r="CR407" s="152"/>
      <c r="CS407" s="152"/>
      <c r="CT407" s="152"/>
      <c r="CU407" s="152"/>
      <c r="CV407" s="152"/>
      <c r="CW407" s="152"/>
      <c r="CX407" s="152"/>
      <c r="CY407" s="152"/>
      <c r="CZ407" s="152"/>
      <c r="DA407" s="152"/>
      <c r="DB407" s="152"/>
      <c r="DC407" s="152"/>
      <c r="DD407" s="152"/>
      <c r="DE407" s="152"/>
      <c r="DF407" s="152"/>
      <c r="DG407" s="152"/>
      <c r="DH407" s="152"/>
      <c r="DI407" s="152"/>
      <c r="DJ407" s="152"/>
      <c r="DK407" s="152"/>
      <c r="DL407" s="152"/>
      <c r="DM407" s="152"/>
      <c r="DN407" s="152"/>
      <c r="DO407" s="152"/>
      <c r="DP407" s="152"/>
      <c r="DQ407" s="152"/>
      <c r="DR407" s="152"/>
      <c r="DS407" s="152"/>
      <c r="DT407" s="152"/>
      <c r="DU407" s="152"/>
      <c r="DV407" s="152"/>
      <c r="DW407" s="152"/>
      <c r="DX407" s="152"/>
      <c r="DY407" s="152"/>
      <c r="DZ407" s="152"/>
      <c r="EA407" s="152"/>
      <c r="EB407" s="152"/>
      <c r="EC407" s="152"/>
      <c r="ED407" s="152"/>
      <c r="EE407" s="152"/>
      <c r="EF407" s="152"/>
      <c r="EG407" s="152"/>
      <c r="EH407" s="152"/>
      <c r="EI407" s="152"/>
      <c r="EJ407" s="152"/>
      <c r="EK407" s="152"/>
      <c r="EL407" s="152"/>
      <c r="EM407" s="152"/>
      <c r="EN407" s="152"/>
      <c r="EO407" s="152"/>
      <c r="EP407" s="152"/>
      <c r="EQ407" s="152"/>
      <c r="ER407" s="152"/>
      <c r="ES407" s="152"/>
      <c r="ET407" s="152"/>
      <c r="EU407" s="152"/>
      <c r="EV407" s="152"/>
      <c r="EW407" s="152"/>
      <c r="EX407" s="152"/>
      <c r="EY407" s="152"/>
      <c r="EZ407" s="152"/>
      <c r="FA407" s="152"/>
      <c r="FB407" s="152"/>
      <c r="FC407" s="152"/>
      <c r="FD407" s="152"/>
      <c r="FE407" s="152"/>
      <c r="FF407" s="152"/>
      <c r="FG407" s="152"/>
      <c r="FH407" s="152"/>
      <c r="FI407" s="152"/>
      <c r="FJ407" s="152"/>
      <c r="FK407" s="152"/>
      <c r="FL407" s="152"/>
      <c r="FM407" s="152"/>
      <c r="FN407" s="152"/>
      <c r="FO407" s="152"/>
      <c r="FP407" s="152"/>
      <c r="FQ407" s="152"/>
      <c r="FR407" s="152"/>
      <c r="FS407" s="152"/>
      <c r="FT407" s="152"/>
      <c r="FU407" s="152"/>
      <c r="FV407" s="152"/>
      <c r="FW407" s="152"/>
      <c r="FX407" s="152"/>
      <c r="FY407" s="152"/>
      <c r="FZ407" s="152"/>
      <c r="GA407" s="152"/>
      <c r="GB407" s="152"/>
      <c r="GC407" s="152"/>
      <c r="GD407" s="152"/>
      <c r="GE407" s="152"/>
      <c r="GF407" s="152"/>
      <c r="GG407" s="152"/>
      <c r="GH407" s="152"/>
      <c r="GI407" s="152"/>
      <c r="GJ407" s="152"/>
      <c r="GK407" s="152"/>
      <c r="GL407" s="152"/>
      <c r="GM407" s="152"/>
      <c r="GN407" s="152"/>
      <c r="GO407" s="152"/>
      <c r="GP407" s="152"/>
      <c r="GQ407" s="152"/>
      <c r="GR407" s="152"/>
      <c r="GS407" s="152"/>
      <c r="GT407" s="152"/>
      <c r="GU407" s="152"/>
      <c r="GV407" s="152"/>
      <c r="GW407" s="152"/>
      <c r="GX407" s="152"/>
      <c r="GY407" s="152"/>
      <c r="GZ407" s="152"/>
      <c r="HA407" s="152"/>
      <c r="HB407" s="152"/>
      <c r="HC407" s="152"/>
      <c r="HD407" s="152"/>
      <c r="HE407" s="152"/>
      <c r="HF407" s="152"/>
      <c r="HG407" s="152"/>
      <c r="HH407" s="152"/>
      <c r="HI407" s="152"/>
      <c r="HJ407" s="152"/>
      <c r="HK407" s="152"/>
      <c r="HL407" s="152"/>
      <c r="HM407" s="152"/>
      <c r="HN407" s="152"/>
      <c r="HO407" s="152"/>
      <c r="HP407" s="152"/>
      <c r="HQ407" s="152"/>
      <c r="HR407" s="152"/>
      <c r="HS407" s="152"/>
      <c r="HT407" s="152"/>
      <c r="HU407" s="152"/>
      <c r="HV407" s="152"/>
      <c r="HW407" s="152"/>
      <c r="HX407" s="152"/>
      <c r="HY407" s="152"/>
      <c r="HZ407" s="152"/>
      <c r="IA407" s="152"/>
      <c r="IB407" s="152"/>
      <c r="IC407" s="152"/>
      <c r="ID407" s="152"/>
      <c r="IE407" s="152"/>
      <c r="IF407" s="152"/>
      <c r="IG407" s="152"/>
      <c r="IH407" s="152"/>
      <c r="II407" s="152"/>
      <c r="IJ407" s="152"/>
      <c r="IK407" s="152"/>
      <c r="IL407" s="152"/>
      <c r="IM407" s="152"/>
      <c r="IN407" s="152"/>
      <c r="IO407" s="152"/>
      <c r="IP407" s="152"/>
      <c r="IQ407" s="152"/>
      <c r="IR407" s="152"/>
      <c r="IS407" s="152"/>
      <c r="IT407" s="152"/>
      <c r="IU407" s="152"/>
      <c r="IV407" s="152"/>
    </row>
    <row r="408" spans="1:256" s="35" customFormat="1" ht="409.5" hidden="1">
      <c r="A408" s="141">
        <v>606</v>
      </c>
      <c r="B408" s="45" t="s">
        <v>254</v>
      </c>
      <c r="C408" s="142">
        <v>404020038</v>
      </c>
      <c r="D408" s="154" t="s">
        <v>545</v>
      </c>
      <c r="E408" s="144" t="s">
        <v>546</v>
      </c>
      <c r="F408" s="145"/>
      <c r="G408" s="145"/>
      <c r="H408" s="146"/>
      <c r="I408" s="145"/>
      <c r="J408" s="146" t="s">
        <v>547</v>
      </c>
      <c r="K408" s="146"/>
      <c r="L408" s="146"/>
      <c r="M408" s="146"/>
      <c r="N408" s="146"/>
      <c r="O408" s="146"/>
      <c r="P408" s="52" t="s">
        <v>548</v>
      </c>
      <c r="Q408" s="52" t="s">
        <v>549</v>
      </c>
      <c r="R408" s="146"/>
      <c r="S408" s="146"/>
      <c r="T408" s="146"/>
      <c r="U408" s="146"/>
      <c r="V408" s="146" t="s">
        <v>550</v>
      </c>
      <c r="W408" s="146" t="s">
        <v>551</v>
      </c>
      <c r="X408" s="146" t="s">
        <v>552</v>
      </c>
      <c r="Y408" s="146"/>
      <c r="Z408" s="146"/>
      <c r="AA408" s="146"/>
      <c r="AB408" s="52" t="s">
        <v>553</v>
      </c>
      <c r="AC408" s="52" t="s">
        <v>554</v>
      </c>
      <c r="AD408" s="52"/>
      <c r="AE408" s="52"/>
      <c r="AF408" s="52"/>
      <c r="AG408" s="52"/>
      <c r="AH408" s="52"/>
      <c r="AI408" s="52"/>
      <c r="AJ408" s="52"/>
      <c r="AK408" s="52"/>
      <c r="AL408" s="52"/>
      <c r="AM408" s="52" t="s">
        <v>555</v>
      </c>
      <c r="AN408" s="52" t="s">
        <v>262</v>
      </c>
      <c r="AO408" s="147" t="s">
        <v>199</v>
      </c>
      <c r="AP408" s="147" t="s">
        <v>430</v>
      </c>
      <c r="AQ408" s="147" t="s">
        <v>556</v>
      </c>
      <c r="AR408" s="148" t="s">
        <v>557</v>
      </c>
      <c r="AS408" s="147" t="s">
        <v>122</v>
      </c>
      <c r="AT408" s="149">
        <v>1999960.83</v>
      </c>
      <c r="AU408" s="149">
        <v>1999960.83</v>
      </c>
      <c r="AV408" s="149">
        <v>1800000</v>
      </c>
      <c r="AW408" s="149">
        <v>2012040</v>
      </c>
      <c r="AX408" s="149">
        <v>2012040</v>
      </c>
      <c r="AY408" s="149">
        <v>2012040</v>
      </c>
      <c r="AZ408" s="141" t="s">
        <v>152</v>
      </c>
      <c r="BA408" s="152"/>
      <c r="BB408" s="152"/>
      <c r="BC408" s="152"/>
      <c r="BD408" s="152"/>
      <c r="BE408" s="152"/>
      <c r="BF408" s="152"/>
      <c r="BG408" s="152"/>
      <c r="BH408" s="152"/>
      <c r="BI408" s="152"/>
      <c r="BJ408" s="152"/>
      <c r="BK408" s="152"/>
      <c r="BL408" s="152"/>
      <c r="BM408" s="152"/>
      <c r="BN408" s="152"/>
      <c r="BO408" s="152"/>
      <c r="BP408" s="152"/>
      <c r="BQ408" s="152"/>
      <c r="BR408" s="152"/>
      <c r="BS408" s="152"/>
      <c r="BT408" s="152"/>
      <c r="BU408" s="152"/>
      <c r="BV408" s="152"/>
      <c r="BW408" s="152"/>
      <c r="BX408" s="152"/>
      <c r="BY408" s="152"/>
      <c r="BZ408" s="152"/>
      <c r="CA408" s="152"/>
      <c r="CB408" s="152"/>
      <c r="CC408" s="152"/>
      <c r="CD408" s="152"/>
      <c r="CE408" s="152"/>
      <c r="CF408" s="152"/>
      <c r="CG408" s="152"/>
      <c r="CH408" s="152"/>
      <c r="CI408" s="152"/>
      <c r="CJ408" s="152"/>
      <c r="CK408" s="152"/>
      <c r="CL408" s="152"/>
      <c r="CM408" s="152"/>
      <c r="CN408" s="152"/>
      <c r="CO408" s="152"/>
      <c r="CP408" s="152"/>
      <c r="CQ408" s="152"/>
      <c r="CR408" s="152"/>
      <c r="CS408" s="152"/>
      <c r="CT408" s="152"/>
      <c r="CU408" s="152"/>
      <c r="CV408" s="152"/>
      <c r="CW408" s="152"/>
      <c r="CX408" s="152"/>
      <c r="CY408" s="152"/>
      <c r="CZ408" s="152"/>
      <c r="DA408" s="152"/>
      <c r="DB408" s="152"/>
      <c r="DC408" s="152"/>
      <c r="DD408" s="152"/>
      <c r="DE408" s="152"/>
      <c r="DF408" s="152"/>
      <c r="DG408" s="152"/>
      <c r="DH408" s="152"/>
      <c r="DI408" s="152"/>
      <c r="DJ408" s="152"/>
      <c r="DK408" s="152"/>
      <c r="DL408" s="152"/>
      <c r="DM408" s="152"/>
      <c r="DN408" s="152"/>
      <c r="DO408" s="152"/>
      <c r="DP408" s="152"/>
      <c r="DQ408" s="152"/>
      <c r="DR408" s="152"/>
      <c r="DS408" s="152"/>
      <c r="DT408" s="152"/>
      <c r="DU408" s="152"/>
      <c r="DV408" s="152"/>
      <c r="DW408" s="152"/>
      <c r="DX408" s="152"/>
      <c r="DY408" s="152"/>
      <c r="DZ408" s="152"/>
      <c r="EA408" s="152"/>
      <c r="EB408" s="152"/>
      <c r="EC408" s="152"/>
      <c r="ED408" s="152"/>
      <c r="EE408" s="152"/>
      <c r="EF408" s="152"/>
      <c r="EG408" s="152"/>
      <c r="EH408" s="152"/>
      <c r="EI408" s="152"/>
      <c r="EJ408" s="152"/>
      <c r="EK408" s="152"/>
      <c r="EL408" s="152"/>
      <c r="EM408" s="152"/>
      <c r="EN408" s="152"/>
      <c r="EO408" s="152"/>
      <c r="EP408" s="152"/>
      <c r="EQ408" s="152"/>
      <c r="ER408" s="152"/>
      <c r="ES408" s="152"/>
      <c r="ET408" s="152"/>
      <c r="EU408" s="152"/>
      <c r="EV408" s="152"/>
      <c r="EW408" s="152"/>
      <c r="EX408" s="152"/>
      <c r="EY408" s="152"/>
      <c r="EZ408" s="152"/>
      <c r="FA408" s="152"/>
      <c r="FB408" s="152"/>
      <c r="FC408" s="152"/>
      <c r="FD408" s="152"/>
      <c r="FE408" s="152"/>
      <c r="FF408" s="152"/>
      <c r="FG408" s="152"/>
      <c r="FH408" s="152"/>
      <c r="FI408" s="152"/>
      <c r="FJ408" s="152"/>
      <c r="FK408" s="152"/>
      <c r="FL408" s="152"/>
      <c r="FM408" s="152"/>
      <c r="FN408" s="152"/>
      <c r="FO408" s="152"/>
      <c r="FP408" s="152"/>
      <c r="FQ408" s="152"/>
      <c r="FR408" s="152"/>
      <c r="FS408" s="152"/>
      <c r="FT408" s="152"/>
      <c r="FU408" s="152"/>
      <c r="FV408" s="152"/>
      <c r="FW408" s="152"/>
      <c r="FX408" s="152"/>
      <c r="FY408" s="152"/>
      <c r="FZ408" s="152"/>
      <c r="GA408" s="152"/>
      <c r="GB408" s="152"/>
      <c r="GC408" s="152"/>
      <c r="GD408" s="152"/>
      <c r="GE408" s="152"/>
      <c r="GF408" s="152"/>
      <c r="GG408" s="152"/>
      <c r="GH408" s="152"/>
      <c r="GI408" s="152"/>
      <c r="GJ408" s="152"/>
      <c r="GK408" s="152"/>
      <c r="GL408" s="152"/>
      <c r="GM408" s="152"/>
      <c r="GN408" s="152"/>
      <c r="GO408" s="152"/>
      <c r="GP408" s="152"/>
      <c r="GQ408" s="152"/>
      <c r="GR408" s="152"/>
      <c r="GS408" s="152"/>
      <c r="GT408" s="152"/>
      <c r="GU408" s="152"/>
      <c r="GV408" s="152"/>
      <c r="GW408" s="152"/>
      <c r="GX408" s="152"/>
      <c r="GY408" s="152"/>
      <c r="GZ408" s="152"/>
      <c r="HA408" s="152"/>
      <c r="HB408" s="152"/>
      <c r="HC408" s="152"/>
      <c r="HD408" s="152"/>
      <c r="HE408" s="152"/>
      <c r="HF408" s="152"/>
      <c r="HG408" s="152"/>
      <c r="HH408" s="152"/>
      <c r="HI408" s="152"/>
      <c r="HJ408" s="152"/>
      <c r="HK408" s="152"/>
      <c r="HL408" s="152"/>
      <c r="HM408" s="152"/>
      <c r="HN408" s="152"/>
      <c r="HO408" s="152"/>
      <c r="HP408" s="152"/>
      <c r="HQ408" s="152"/>
      <c r="HR408" s="152"/>
      <c r="HS408" s="152"/>
      <c r="HT408" s="152"/>
      <c r="HU408" s="152"/>
      <c r="HV408" s="152"/>
      <c r="HW408" s="152"/>
      <c r="HX408" s="152"/>
      <c r="HY408" s="152"/>
      <c r="HZ408" s="152"/>
      <c r="IA408" s="152"/>
      <c r="IB408" s="152"/>
      <c r="IC408" s="152"/>
      <c r="ID408" s="152"/>
      <c r="IE408" s="152"/>
      <c r="IF408" s="152"/>
      <c r="IG408" s="152"/>
      <c r="IH408" s="152"/>
      <c r="II408" s="152"/>
      <c r="IJ408" s="152"/>
      <c r="IK408" s="152"/>
      <c r="IL408" s="152"/>
      <c r="IM408" s="152"/>
      <c r="IN408" s="152"/>
      <c r="IO408" s="152"/>
      <c r="IP408" s="152"/>
      <c r="IQ408" s="152"/>
      <c r="IR408" s="152"/>
      <c r="IS408" s="152"/>
      <c r="IT408" s="152"/>
      <c r="IU408" s="152"/>
      <c r="IV408" s="152"/>
    </row>
    <row r="409" spans="1:256" s="35" customFormat="1" ht="409.5" hidden="1">
      <c r="A409" s="141">
        <v>606</v>
      </c>
      <c r="B409" s="45" t="s">
        <v>254</v>
      </c>
      <c r="C409" s="142">
        <v>404020038</v>
      </c>
      <c r="D409" s="154" t="s">
        <v>545</v>
      </c>
      <c r="E409" s="144" t="s">
        <v>546</v>
      </c>
      <c r="F409" s="145"/>
      <c r="G409" s="145"/>
      <c r="H409" s="146"/>
      <c r="I409" s="145"/>
      <c r="J409" s="146">
        <v>5</v>
      </c>
      <c r="K409" s="146"/>
      <c r="L409" s="146"/>
      <c r="M409" s="146"/>
      <c r="N409" s="146"/>
      <c r="O409" s="146"/>
      <c r="P409" s="52" t="s">
        <v>548</v>
      </c>
      <c r="Q409" s="52" t="s">
        <v>549</v>
      </c>
      <c r="R409" s="146"/>
      <c r="S409" s="146"/>
      <c r="T409" s="146"/>
      <c r="U409" s="146"/>
      <c r="V409" s="146" t="s">
        <v>550</v>
      </c>
      <c r="W409" s="146" t="s">
        <v>551</v>
      </c>
      <c r="X409" s="146" t="s">
        <v>558</v>
      </c>
      <c r="Y409" s="146"/>
      <c r="Z409" s="146"/>
      <c r="AA409" s="146"/>
      <c r="AB409" s="52" t="s">
        <v>553</v>
      </c>
      <c r="AC409" s="52" t="s">
        <v>554</v>
      </c>
      <c r="AD409" s="52"/>
      <c r="AE409" s="52"/>
      <c r="AF409" s="52"/>
      <c r="AG409" s="52"/>
      <c r="AH409" s="52"/>
      <c r="AI409" s="52"/>
      <c r="AJ409" s="52"/>
      <c r="AK409" s="52"/>
      <c r="AL409" s="52"/>
      <c r="AM409" s="52" t="s">
        <v>559</v>
      </c>
      <c r="AN409" s="52" t="s">
        <v>262</v>
      </c>
      <c r="AO409" s="147" t="s">
        <v>199</v>
      </c>
      <c r="AP409" s="147" t="s">
        <v>430</v>
      </c>
      <c r="AQ409" s="147" t="s">
        <v>560</v>
      </c>
      <c r="AR409" s="148" t="s">
        <v>561</v>
      </c>
      <c r="AS409" s="147" t="s">
        <v>562</v>
      </c>
      <c r="AT409" s="149">
        <v>6330910.25</v>
      </c>
      <c r="AU409" s="149">
        <v>6330910.25</v>
      </c>
      <c r="AV409" s="149">
        <v>7470000</v>
      </c>
      <c r="AW409" s="149">
        <v>7500000</v>
      </c>
      <c r="AX409" s="149">
        <v>7500000</v>
      </c>
      <c r="AY409" s="149">
        <v>7500000</v>
      </c>
      <c r="AZ409" s="141" t="s">
        <v>152</v>
      </c>
      <c r="BA409" s="152"/>
      <c r="BB409" s="152"/>
      <c r="BC409" s="152"/>
      <c r="BD409" s="152"/>
      <c r="BE409" s="152"/>
      <c r="BF409" s="152"/>
      <c r="BG409" s="152"/>
      <c r="BH409" s="152"/>
      <c r="BI409" s="152"/>
      <c r="BJ409" s="152"/>
      <c r="BK409" s="152"/>
      <c r="BL409" s="152"/>
      <c r="BM409" s="152"/>
      <c r="BN409" s="152"/>
      <c r="BO409" s="152"/>
      <c r="BP409" s="152"/>
      <c r="BQ409" s="152"/>
      <c r="BR409" s="152"/>
      <c r="BS409" s="152"/>
      <c r="BT409" s="152"/>
      <c r="BU409" s="152"/>
      <c r="BV409" s="152"/>
      <c r="BW409" s="152"/>
      <c r="BX409" s="152"/>
      <c r="BY409" s="152"/>
      <c r="BZ409" s="152"/>
      <c r="CA409" s="152"/>
      <c r="CB409" s="152"/>
      <c r="CC409" s="152"/>
      <c r="CD409" s="152"/>
      <c r="CE409" s="152"/>
      <c r="CF409" s="152"/>
      <c r="CG409" s="152"/>
      <c r="CH409" s="152"/>
      <c r="CI409" s="152"/>
      <c r="CJ409" s="152"/>
      <c r="CK409" s="152"/>
      <c r="CL409" s="152"/>
      <c r="CM409" s="152"/>
      <c r="CN409" s="152"/>
      <c r="CO409" s="152"/>
      <c r="CP409" s="152"/>
      <c r="CQ409" s="152"/>
      <c r="CR409" s="152"/>
      <c r="CS409" s="152"/>
      <c r="CT409" s="152"/>
      <c r="CU409" s="152"/>
      <c r="CV409" s="152"/>
      <c r="CW409" s="152"/>
      <c r="CX409" s="152"/>
      <c r="CY409" s="152"/>
      <c r="CZ409" s="152"/>
      <c r="DA409" s="152"/>
      <c r="DB409" s="152"/>
      <c r="DC409" s="152"/>
      <c r="DD409" s="152"/>
      <c r="DE409" s="152"/>
      <c r="DF409" s="152"/>
      <c r="DG409" s="152"/>
      <c r="DH409" s="152"/>
      <c r="DI409" s="152"/>
      <c r="DJ409" s="152"/>
      <c r="DK409" s="152"/>
      <c r="DL409" s="152"/>
      <c r="DM409" s="152"/>
      <c r="DN409" s="152"/>
      <c r="DO409" s="152"/>
      <c r="DP409" s="152"/>
      <c r="DQ409" s="152"/>
      <c r="DR409" s="152"/>
      <c r="DS409" s="152"/>
      <c r="DT409" s="152"/>
      <c r="DU409" s="152"/>
      <c r="DV409" s="152"/>
      <c r="DW409" s="152"/>
      <c r="DX409" s="152"/>
      <c r="DY409" s="152"/>
      <c r="DZ409" s="152"/>
      <c r="EA409" s="152"/>
      <c r="EB409" s="152"/>
      <c r="EC409" s="152"/>
      <c r="ED409" s="152"/>
      <c r="EE409" s="152"/>
      <c r="EF409" s="152"/>
      <c r="EG409" s="152"/>
      <c r="EH409" s="152"/>
      <c r="EI409" s="152"/>
      <c r="EJ409" s="152"/>
      <c r="EK409" s="152"/>
      <c r="EL409" s="152"/>
      <c r="EM409" s="152"/>
      <c r="EN409" s="152"/>
      <c r="EO409" s="152"/>
      <c r="EP409" s="152"/>
      <c r="EQ409" s="152"/>
      <c r="ER409" s="152"/>
      <c r="ES409" s="152"/>
      <c r="ET409" s="152"/>
      <c r="EU409" s="152"/>
      <c r="EV409" s="152"/>
      <c r="EW409" s="152"/>
      <c r="EX409" s="152"/>
      <c r="EY409" s="152"/>
      <c r="EZ409" s="152"/>
      <c r="FA409" s="152"/>
      <c r="FB409" s="152"/>
      <c r="FC409" s="152"/>
      <c r="FD409" s="152"/>
      <c r="FE409" s="152"/>
      <c r="FF409" s="152"/>
      <c r="FG409" s="152"/>
      <c r="FH409" s="152"/>
      <c r="FI409" s="152"/>
      <c r="FJ409" s="152"/>
      <c r="FK409" s="152"/>
      <c r="FL409" s="152"/>
      <c r="FM409" s="152"/>
      <c r="FN409" s="152"/>
      <c r="FO409" s="152"/>
      <c r="FP409" s="152"/>
      <c r="FQ409" s="152"/>
      <c r="FR409" s="152"/>
      <c r="FS409" s="152"/>
      <c r="FT409" s="152"/>
      <c r="FU409" s="152"/>
      <c r="FV409" s="152"/>
      <c r="FW409" s="152"/>
      <c r="FX409" s="152"/>
      <c r="FY409" s="152"/>
      <c r="FZ409" s="152"/>
      <c r="GA409" s="152"/>
      <c r="GB409" s="152"/>
      <c r="GC409" s="152"/>
      <c r="GD409" s="152"/>
      <c r="GE409" s="152"/>
      <c r="GF409" s="152"/>
      <c r="GG409" s="152"/>
      <c r="GH409" s="152"/>
      <c r="GI409" s="152"/>
      <c r="GJ409" s="152"/>
      <c r="GK409" s="152"/>
      <c r="GL409" s="152"/>
      <c r="GM409" s="152"/>
      <c r="GN409" s="152"/>
      <c r="GO409" s="152"/>
      <c r="GP409" s="152"/>
      <c r="GQ409" s="152"/>
      <c r="GR409" s="152"/>
      <c r="GS409" s="152"/>
      <c r="GT409" s="152"/>
      <c r="GU409" s="152"/>
      <c r="GV409" s="152"/>
      <c r="GW409" s="152"/>
      <c r="GX409" s="152"/>
      <c r="GY409" s="152"/>
      <c r="GZ409" s="152"/>
      <c r="HA409" s="152"/>
      <c r="HB409" s="152"/>
      <c r="HC409" s="152"/>
      <c r="HD409" s="152"/>
      <c r="HE409" s="152"/>
      <c r="HF409" s="152"/>
      <c r="HG409" s="152"/>
      <c r="HH409" s="152"/>
      <c r="HI409" s="152"/>
      <c r="HJ409" s="152"/>
      <c r="HK409" s="152"/>
      <c r="HL409" s="152"/>
      <c r="HM409" s="152"/>
      <c r="HN409" s="152"/>
      <c r="HO409" s="152"/>
      <c r="HP409" s="152"/>
      <c r="HQ409" s="152"/>
      <c r="HR409" s="152"/>
      <c r="HS409" s="152"/>
      <c r="HT409" s="152"/>
      <c r="HU409" s="152"/>
      <c r="HV409" s="152"/>
      <c r="HW409" s="152"/>
      <c r="HX409" s="152"/>
      <c r="HY409" s="152"/>
      <c r="HZ409" s="152"/>
      <c r="IA409" s="152"/>
      <c r="IB409" s="152"/>
      <c r="IC409" s="152"/>
      <c r="ID409" s="152"/>
      <c r="IE409" s="152"/>
      <c r="IF409" s="152"/>
      <c r="IG409" s="152"/>
      <c r="IH409" s="152"/>
      <c r="II409" s="152"/>
      <c r="IJ409" s="152"/>
      <c r="IK409" s="152"/>
      <c r="IL409" s="152"/>
      <c r="IM409" s="152"/>
      <c r="IN409" s="152"/>
      <c r="IO409" s="152"/>
      <c r="IP409" s="152"/>
      <c r="IQ409" s="152"/>
      <c r="IR409" s="152"/>
      <c r="IS409" s="152"/>
      <c r="IT409" s="152"/>
      <c r="IU409" s="152"/>
      <c r="IV409" s="152"/>
    </row>
    <row r="410" spans="1:256" s="35" customFormat="1" ht="409.5" hidden="1">
      <c r="A410" s="141">
        <v>606</v>
      </c>
      <c r="B410" s="45" t="s">
        <v>254</v>
      </c>
      <c r="C410" s="142">
        <v>404020038</v>
      </c>
      <c r="D410" s="154" t="s">
        <v>545</v>
      </c>
      <c r="E410" s="144" t="s">
        <v>546</v>
      </c>
      <c r="F410" s="145"/>
      <c r="G410" s="145"/>
      <c r="H410" s="146"/>
      <c r="I410" s="145"/>
      <c r="J410" s="146">
        <v>5</v>
      </c>
      <c r="K410" s="146"/>
      <c r="L410" s="146"/>
      <c r="M410" s="146"/>
      <c r="N410" s="146"/>
      <c r="O410" s="146"/>
      <c r="P410" s="52" t="s">
        <v>548</v>
      </c>
      <c r="Q410" s="52" t="s">
        <v>549</v>
      </c>
      <c r="R410" s="146"/>
      <c r="S410" s="146"/>
      <c r="T410" s="146"/>
      <c r="U410" s="146"/>
      <c r="V410" s="146" t="s">
        <v>550</v>
      </c>
      <c r="W410" s="146" t="s">
        <v>551</v>
      </c>
      <c r="X410" s="146" t="s">
        <v>558</v>
      </c>
      <c r="Y410" s="146"/>
      <c r="Z410" s="146"/>
      <c r="AA410" s="146"/>
      <c r="AB410" s="52" t="s">
        <v>553</v>
      </c>
      <c r="AC410" s="52" t="s">
        <v>554</v>
      </c>
      <c r="AD410" s="52"/>
      <c r="AE410" s="52"/>
      <c r="AF410" s="52"/>
      <c r="AG410" s="52"/>
      <c r="AH410" s="52"/>
      <c r="AI410" s="52"/>
      <c r="AJ410" s="52"/>
      <c r="AK410" s="52"/>
      <c r="AL410" s="52"/>
      <c r="AM410" s="52" t="s">
        <v>559</v>
      </c>
      <c r="AN410" s="52" t="s">
        <v>262</v>
      </c>
      <c r="AO410" s="147" t="s">
        <v>199</v>
      </c>
      <c r="AP410" s="147" t="s">
        <v>430</v>
      </c>
      <c r="AQ410" s="147" t="s">
        <v>560</v>
      </c>
      <c r="AR410" s="148" t="s">
        <v>561</v>
      </c>
      <c r="AS410" s="147" t="s">
        <v>122</v>
      </c>
      <c r="AT410" s="149">
        <v>11000700.68</v>
      </c>
      <c r="AU410" s="149">
        <v>11000700.68</v>
      </c>
      <c r="AV410" s="149">
        <v>10636862.01</v>
      </c>
      <c r="AW410" s="149">
        <v>11824830</v>
      </c>
      <c r="AX410" s="149">
        <v>11824830</v>
      </c>
      <c r="AY410" s="149">
        <v>11824830</v>
      </c>
      <c r="AZ410" s="141" t="s">
        <v>152</v>
      </c>
      <c r="BA410" s="152"/>
      <c r="BB410" s="152"/>
      <c r="BC410" s="152"/>
      <c r="BD410" s="152"/>
      <c r="BE410" s="152"/>
      <c r="BF410" s="152"/>
      <c r="BG410" s="152"/>
      <c r="BH410" s="152"/>
      <c r="BI410" s="152"/>
      <c r="BJ410" s="152"/>
      <c r="BK410" s="152"/>
      <c r="BL410" s="152"/>
      <c r="BM410" s="152"/>
      <c r="BN410" s="152"/>
      <c r="BO410" s="152"/>
      <c r="BP410" s="152"/>
      <c r="BQ410" s="152"/>
      <c r="BR410" s="152"/>
      <c r="BS410" s="152"/>
      <c r="BT410" s="152"/>
      <c r="BU410" s="152"/>
      <c r="BV410" s="152"/>
      <c r="BW410" s="152"/>
      <c r="BX410" s="152"/>
      <c r="BY410" s="152"/>
      <c r="BZ410" s="152"/>
      <c r="CA410" s="152"/>
      <c r="CB410" s="152"/>
      <c r="CC410" s="152"/>
      <c r="CD410" s="152"/>
      <c r="CE410" s="152"/>
      <c r="CF410" s="152"/>
      <c r="CG410" s="152"/>
      <c r="CH410" s="152"/>
      <c r="CI410" s="152"/>
      <c r="CJ410" s="152"/>
      <c r="CK410" s="152"/>
      <c r="CL410" s="152"/>
      <c r="CM410" s="152"/>
      <c r="CN410" s="152"/>
      <c r="CO410" s="152"/>
      <c r="CP410" s="152"/>
      <c r="CQ410" s="152"/>
      <c r="CR410" s="152"/>
      <c r="CS410" s="152"/>
      <c r="CT410" s="152"/>
      <c r="CU410" s="152"/>
      <c r="CV410" s="152"/>
      <c r="CW410" s="152"/>
      <c r="CX410" s="152"/>
      <c r="CY410" s="152"/>
      <c r="CZ410" s="152"/>
      <c r="DA410" s="152"/>
      <c r="DB410" s="152"/>
      <c r="DC410" s="152"/>
      <c r="DD410" s="152"/>
      <c r="DE410" s="152"/>
      <c r="DF410" s="152"/>
      <c r="DG410" s="152"/>
      <c r="DH410" s="152"/>
      <c r="DI410" s="152"/>
      <c r="DJ410" s="152"/>
      <c r="DK410" s="152"/>
      <c r="DL410" s="152"/>
      <c r="DM410" s="152"/>
      <c r="DN410" s="152"/>
      <c r="DO410" s="152"/>
      <c r="DP410" s="152"/>
      <c r="DQ410" s="152"/>
      <c r="DR410" s="152"/>
      <c r="DS410" s="152"/>
      <c r="DT410" s="152"/>
      <c r="DU410" s="152"/>
      <c r="DV410" s="152"/>
      <c r="DW410" s="152"/>
      <c r="DX410" s="152"/>
      <c r="DY410" s="152"/>
      <c r="DZ410" s="152"/>
      <c r="EA410" s="152"/>
      <c r="EB410" s="152"/>
      <c r="EC410" s="152"/>
      <c r="ED410" s="152"/>
      <c r="EE410" s="152"/>
      <c r="EF410" s="152"/>
      <c r="EG410" s="152"/>
      <c r="EH410" s="152"/>
      <c r="EI410" s="152"/>
      <c r="EJ410" s="152"/>
      <c r="EK410" s="152"/>
      <c r="EL410" s="152"/>
      <c r="EM410" s="152"/>
      <c r="EN410" s="152"/>
      <c r="EO410" s="152"/>
      <c r="EP410" s="152"/>
      <c r="EQ410" s="152"/>
      <c r="ER410" s="152"/>
      <c r="ES410" s="152"/>
      <c r="ET410" s="152"/>
      <c r="EU410" s="152"/>
      <c r="EV410" s="152"/>
      <c r="EW410" s="152"/>
      <c r="EX410" s="152"/>
      <c r="EY410" s="152"/>
      <c r="EZ410" s="152"/>
      <c r="FA410" s="152"/>
      <c r="FB410" s="152"/>
      <c r="FC410" s="152"/>
      <c r="FD410" s="152"/>
      <c r="FE410" s="152"/>
      <c r="FF410" s="152"/>
      <c r="FG410" s="152"/>
      <c r="FH410" s="152"/>
      <c r="FI410" s="152"/>
      <c r="FJ410" s="152"/>
      <c r="FK410" s="152"/>
      <c r="FL410" s="152"/>
      <c r="FM410" s="152"/>
      <c r="FN410" s="152"/>
      <c r="FO410" s="152"/>
      <c r="FP410" s="152"/>
      <c r="FQ410" s="152"/>
      <c r="FR410" s="152"/>
      <c r="FS410" s="152"/>
      <c r="FT410" s="152"/>
      <c r="FU410" s="152"/>
      <c r="FV410" s="152"/>
      <c r="FW410" s="152"/>
      <c r="FX410" s="152"/>
      <c r="FY410" s="152"/>
      <c r="FZ410" s="152"/>
      <c r="GA410" s="152"/>
      <c r="GB410" s="152"/>
      <c r="GC410" s="152"/>
      <c r="GD410" s="152"/>
      <c r="GE410" s="152"/>
      <c r="GF410" s="152"/>
      <c r="GG410" s="152"/>
      <c r="GH410" s="152"/>
      <c r="GI410" s="152"/>
      <c r="GJ410" s="152"/>
      <c r="GK410" s="152"/>
      <c r="GL410" s="152"/>
      <c r="GM410" s="152"/>
      <c r="GN410" s="152"/>
      <c r="GO410" s="152"/>
      <c r="GP410" s="152"/>
      <c r="GQ410" s="152"/>
      <c r="GR410" s="152"/>
      <c r="GS410" s="152"/>
      <c r="GT410" s="152"/>
      <c r="GU410" s="152"/>
      <c r="GV410" s="152"/>
      <c r="GW410" s="152"/>
      <c r="GX410" s="152"/>
      <c r="GY410" s="152"/>
      <c r="GZ410" s="152"/>
      <c r="HA410" s="152"/>
      <c r="HB410" s="152"/>
      <c r="HC410" s="152"/>
      <c r="HD410" s="152"/>
      <c r="HE410" s="152"/>
      <c r="HF410" s="152"/>
      <c r="HG410" s="152"/>
      <c r="HH410" s="152"/>
      <c r="HI410" s="152"/>
      <c r="HJ410" s="152"/>
      <c r="HK410" s="152"/>
      <c r="HL410" s="152"/>
      <c r="HM410" s="152"/>
      <c r="HN410" s="152"/>
      <c r="HO410" s="152"/>
      <c r="HP410" s="152"/>
      <c r="HQ410" s="152"/>
      <c r="HR410" s="152"/>
      <c r="HS410" s="152"/>
      <c r="HT410" s="152"/>
      <c r="HU410" s="152"/>
      <c r="HV410" s="152"/>
      <c r="HW410" s="152"/>
      <c r="HX410" s="152"/>
      <c r="HY410" s="152"/>
      <c r="HZ410" s="152"/>
      <c r="IA410" s="152"/>
      <c r="IB410" s="152"/>
      <c r="IC410" s="152"/>
      <c r="ID410" s="152"/>
      <c r="IE410" s="152"/>
      <c r="IF410" s="152"/>
      <c r="IG410" s="152"/>
      <c r="IH410" s="152"/>
      <c r="II410" s="152"/>
      <c r="IJ410" s="152"/>
      <c r="IK410" s="152"/>
      <c r="IL410" s="152"/>
      <c r="IM410" s="152"/>
      <c r="IN410" s="152"/>
      <c r="IO410" s="152"/>
      <c r="IP410" s="152"/>
      <c r="IQ410" s="152"/>
      <c r="IR410" s="152"/>
      <c r="IS410" s="152"/>
      <c r="IT410" s="152"/>
      <c r="IU410" s="152"/>
      <c r="IV410" s="152"/>
    </row>
    <row r="411" spans="1:256" s="35" customFormat="1" ht="409.5" hidden="1">
      <c r="A411" s="141">
        <v>606</v>
      </c>
      <c r="B411" s="45" t="s">
        <v>254</v>
      </c>
      <c r="C411" s="142">
        <v>404020038</v>
      </c>
      <c r="D411" s="154" t="s">
        <v>545</v>
      </c>
      <c r="E411" s="144" t="s">
        <v>563</v>
      </c>
      <c r="F411" s="145"/>
      <c r="G411" s="145"/>
      <c r="H411" s="146">
        <v>1</v>
      </c>
      <c r="I411" s="145"/>
      <c r="J411" s="146" t="s">
        <v>564</v>
      </c>
      <c r="K411" s="146"/>
      <c r="L411" s="146"/>
      <c r="M411" s="146"/>
      <c r="N411" s="146">
        <v>15</v>
      </c>
      <c r="O411" s="146"/>
      <c r="P411" s="52" t="s">
        <v>565</v>
      </c>
      <c r="Q411" s="52" t="s">
        <v>566</v>
      </c>
      <c r="R411" s="146"/>
      <c r="S411" s="146"/>
      <c r="T411" s="146"/>
      <c r="U411" s="146"/>
      <c r="V411" s="146" t="s">
        <v>567</v>
      </c>
      <c r="W411" s="146" t="s">
        <v>568</v>
      </c>
      <c r="X411" s="146"/>
      <c r="Y411" s="146"/>
      <c r="Z411" s="146"/>
      <c r="AA411" s="146"/>
      <c r="AB411" s="52" t="s">
        <v>569</v>
      </c>
      <c r="AC411" s="52" t="s">
        <v>554</v>
      </c>
      <c r="AD411" s="52"/>
      <c r="AE411" s="52"/>
      <c r="AF411" s="52"/>
      <c r="AG411" s="52"/>
      <c r="AH411" s="52"/>
      <c r="AI411" s="52"/>
      <c r="AJ411" s="52"/>
      <c r="AK411" s="52"/>
      <c r="AL411" s="52"/>
      <c r="AM411" s="52" t="s">
        <v>570</v>
      </c>
      <c r="AN411" s="52" t="s">
        <v>262</v>
      </c>
      <c r="AO411" s="147" t="s">
        <v>199</v>
      </c>
      <c r="AP411" s="147" t="s">
        <v>430</v>
      </c>
      <c r="AQ411" s="147" t="s">
        <v>571</v>
      </c>
      <c r="AR411" s="148" t="s">
        <v>572</v>
      </c>
      <c r="AS411" s="147" t="s">
        <v>122</v>
      </c>
      <c r="AT411" s="149">
        <v>3000000</v>
      </c>
      <c r="AU411" s="149">
        <v>3000000</v>
      </c>
      <c r="AV411" s="149">
        <v>2400000</v>
      </c>
      <c r="AW411" s="149">
        <v>2850000</v>
      </c>
      <c r="AX411" s="149">
        <v>2850000</v>
      </c>
      <c r="AY411" s="149">
        <v>2850000</v>
      </c>
      <c r="AZ411" s="141" t="s">
        <v>152</v>
      </c>
      <c r="BA411" s="152"/>
      <c r="BB411" s="152"/>
      <c r="BC411" s="152"/>
      <c r="BD411" s="152"/>
      <c r="BE411" s="152"/>
      <c r="BF411" s="152"/>
      <c r="BG411" s="152"/>
      <c r="BH411" s="152"/>
      <c r="BI411" s="152"/>
      <c r="BJ411" s="152"/>
      <c r="BK411" s="152"/>
      <c r="BL411" s="152"/>
      <c r="BM411" s="152"/>
      <c r="BN411" s="152"/>
      <c r="BO411" s="152"/>
      <c r="BP411" s="152"/>
      <c r="BQ411" s="152"/>
      <c r="BR411" s="152"/>
      <c r="BS411" s="152"/>
      <c r="BT411" s="152"/>
      <c r="BU411" s="152"/>
      <c r="BV411" s="152"/>
      <c r="BW411" s="152"/>
      <c r="BX411" s="152"/>
      <c r="BY411" s="152"/>
      <c r="BZ411" s="152"/>
      <c r="CA411" s="152"/>
      <c r="CB411" s="152"/>
      <c r="CC411" s="152"/>
      <c r="CD411" s="152"/>
      <c r="CE411" s="152"/>
      <c r="CF411" s="152"/>
      <c r="CG411" s="152"/>
      <c r="CH411" s="152"/>
      <c r="CI411" s="152"/>
      <c r="CJ411" s="152"/>
      <c r="CK411" s="152"/>
      <c r="CL411" s="152"/>
      <c r="CM411" s="152"/>
      <c r="CN411" s="152"/>
      <c r="CO411" s="152"/>
      <c r="CP411" s="152"/>
      <c r="CQ411" s="152"/>
      <c r="CR411" s="152"/>
      <c r="CS411" s="152"/>
      <c r="CT411" s="152"/>
      <c r="CU411" s="152"/>
      <c r="CV411" s="152"/>
      <c r="CW411" s="152"/>
      <c r="CX411" s="152"/>
      <c r="CY411" s="152"/>
      <c r="CZ411" s="152"/>
      <c r="DA411" s="152"/>
      <c r="DB411" s="152"/>
      <c r="DC411" s="152"/>
      <c r="DD411" s="152"/>
      <c r="DE411" s="152"/>
      <c r="DF411" s="152"/>
      <c r="DG411" s="152"/>
      <c r="DH411" s="152"/>
      <c r="DI411" s="152"/>
      <c r="DJ411" s="152"/>
      <c r="DK411" s="152"/>
      <c r="DL411" s="152"/>
      <c r="DM411" s="152"/>
      <c r="DN411" s="152"/>
      <c r="DO411" s="152"/>
      <c r="DP411" s="152"/>
      <c r="DQ411" s="152"/>
      <c r="DR411" s="152"/>
      <c r="DS411" s="152"/>
      <c r="DT411" s="152"/>
      <c r="DU411" s="152"/>
      <c r="DV411" s="152"/>
      <c r="DW411" s="152"/>
      <c r="DX411" s="152"/>
      <c r="DY411" s="152"/>
      <c r="DZ411" s="152"/>
      <c r="EA411" s="152"/>
      <c r="EB411" s="152"/>
      <c r="EC411" s="152"/>
      <c r="ED411" s="152"/>
      <c r="EE411" s="152"/>
      <c r="EF411" s="152"/>
      <c r="EG411" s="152"/>
      <c r="EH411" s="152"/>
      <c r="EI411" s="152"/>
      <c r="EJ411" s="152"/>
      <c r="EK411" s="152"/>
      <c r="EL411" s="152"/>
      <c r="EM411" s="152"/>
      <c r="EN411" s="152"/>
      <c r="EO411" s="152"/>
      <c r="EP411" s="152"/>
      <c r="EQ411" s="152"/>
      <c r="ER411" s="152"/>
      <c r="ES411" s="152"/>
      <c r="ET411" s="152"/>
      <c r="EU411" s="152"/>
      <c r="EV411" s="152"/>
      <c r="EW411" s="152"/>
      <c r="EX411" s="152"/>
      <c r="EY411" s="152"/>
      <c r="EZ411" s="152"/>
      <c r="FA411" s="152"/>
      <c r="FB411" s="152"/>
      <c r="FC411" s="152"/>
      <c r="FD411" s="152"/>
      <c r="FE411" s="152"/>
      <c r="FF411" s="152"/>
      <c r="FG411" s="152"/>
      <c r="FH411" s="152"/>
      <c r="FI411" s="152"/>
      <c r="FJ411" s="152"/>
      <c r="FK411" s="152"/>
      <c r="FL411" s="152"/>
      <c r="FM411" s="152"/>
      <c r="FN411" s="152"/>
      <c r="FO411" s="152"/>
      <c r="FP411" s="152"/>
      <c r="FQ411" s="152"/>
      <c r="FR411" s="152"/>
      <c r="FS411" s="152"/>
      <c r="FT411" s="152"/>
      <c r="FU411" s="152"/>
      <c r="FV411" s="152"/>
      <c r="FW411" s="152"/>
      <c r="FX411" s="152"/>
      <c r="FY411" s="152"/>
      <c r="FZ411" s="152"/>
      <c r="GA411" s="152"/>
      <c r="GB411" s="152"/>
      <c r="GC411" s="152"/>
      <c r="GD411" s="152"/>
      <c r="GE411" s="152"/>
      <c r="GF411" s="152"/>
      <c r="GG411" s="152"/>
      <c r="GH411" s="152"/>
      <c r="GI411" s="152"/>
      <c r="GJ411" s="152"/>
      <c r="GK411" s="152"/>
      <c r="GL411" s="152"/>
      <c r="GM411" s="152"/>
      <c r="GN411" s="152"/>
      <c r="GO411" s="152"/>
      <c r="GP411" s="152"/>
      <c r="GQ411" s="152"/>
      <c r="GR411" s="152"/>
      <c r="GS411" s="152"/>
      <c r="GT411" s="152"/>
      <c r="GU411" s="152"/>
      <c r="GV411" s="152"/>
      <c r="GW411" s="152"/>
      <c r="GX411" s="152"/>
      <c r="GY411" s="152"/>
      <c r="GZ411" s="152"/>
      <c r="HA411" s="152"/>
      <c r="HB411" s="152"/>
      <c r="HC411" s="152"/>
      <c r="HD411" s="152"/>
      <c r="HE411" s="152"/>
      <c r="HF411" s="152"/>
      <c r="HG411" s="152"/>
      <c r="HH411" s="152"/>
      <c r="HI411" s="152"/>
      <c r="HJ411" s="152"/>
      <c r="HK411" s="152"/>
      <c r="HL411" s="152"/>
      <c r="HM411" s="152"/>
      <c r="HN411" s="152"/>
      <c r="HO411" s="152"/>
      <c r="HP411" s="152"/>
      <c r="HQ411" s="152"/>
      <c r="HR411" s="152"/>
      <c r="HS411" s="152"/>
      <c r="HT411" s="152"/>
      <c r="HU411" s="152"/>
      <c r="HV411" s="152"/>
      <c r="HW411" s="152"/>
      <c r="HX411" s="152"/>
      <c r="HY411" s="152"/>
      <c r="HZ411" s="152"/>
      <c r="IA411" s="152"/>
      <c r="IB411" s="152"/>
      <c r="IC411" s="152"/>
      <c r="ID411" s="152"/>
      <c r="IE411" s="152"/>
      <c r="IF411" s="152"/>
      <c r="IG411" s="152"/>
      <c r="IH411" s="152"/>
      <c r="II411" s="152"/>
      <c r="IJ411" s="152"/>
      <c r="IK411" s="152"/>
      <c r="IL411" s="152"/>
      <c r="IM411" s="152"/>
      <c r="IN411" s="152"/>
      <c r="IO411" s="152"/>
      <c r="IP411" s="152"/>
      <c r="IQ411" s="152"/>
      <c r="IR411" s="152"/>
      <c r="IS411" s="152"/>
      <c r="IT411" s="152"/>
      <c r="IU411" s="152"/>
      <c r="IV411" s="152"/>
    </row>
    <row r="412" spans="1:256" s="35" customFormat="1" ht="280.5" hidden="1">
      <c r="A412" s="141">
        <v>606</v>
      </c>
      <c r="B412" s="45" t="s">
        <v>254</v>
      </c>
      <c r="C412" s="142">
        <v>404020040</v>
      </c>
      <c r="D412" s="154" t="s">
        <v>573</v>
      </c>
      <c r="E412" s="144" t="s">
        <v>574</v>
      </c>
      <c r="F412" s="145"/>
      <c r="G412" s="145"/>
      <c r="H412" s="146">
        <v>2</v>
      </c>
      <c r="I412" s="145"/>
      <c r="J412" s="146" t="s">
        <v>575</v>
      </c>
      <c r="K412" s="146" t="s">
        <v>473</v>
      </c>
      <c r="L412" s="146"/>
      <c r="M412" s="146"/>
      <c r="N412" s="146"/>
      <c r="O412" s="146"/>
      <c r="P412" s="52" t="s">
        <v>576</v>
      </c>
      <c r="Q412" s="52" t="s">
        <v>577</v>
      </c>
      <c r="R412" s="146"/>
      <c r="S412" s="146"/>
      <c r="T412" s="146"/>
      <c r="U412" s="146"/>
      <c r="V412" s="146" t="s">
        <v>578</v>
      </c>
      <c r="W412" s="146" t="s">
        <v>579</v>
      </c>
      <c r="X412" s="146" t="s">
        <v>575</v>
      </c>
      <c r="Y412" s="146"/>
      <c r="Z412" s="146"/>
      <c r="AA412" s="146"/>
      <c r="AB412" s="52" t="s">
        <v>553</v>
      </c>
      <c r="AC412" s="52" t="s">
        <v>554</v>
      </c>
      <c r="AD412" s="52"/>
      <c r="AE412" s="52"/>
      <c r="AF412" s="52"/>
      <c r="AG412" s="52"/>
      <c r="AH412" s="52"/>
      <c r="AI412" s="52"/>
      <c r="AJ412" s="52"/>
      <c r="AK412" s="52"/>
      <c r="AL412" s="52"/>
      <c r="AM412" s="52" t="s">
        <v>580</v>
      </c>
      <c r="AN412" s="52" t="s">
        <v>262</v>
      </c>
      <c r="AO412" s="147" t="s">
        <v>199</v>
      </c>
      <c r="AP412" s="147" t="s">
        <v>430</v>
      </c>
      <c r="AQ412" s="147" t="s">
        <v>581</v>
      </c>
      <c r="AR412" s="148" t="s">
        <v>582</v>
      </c>
      <c r="AS412" s="147" t="s">
        <v>122</v>
      </c>
      <c r="AT412" s="149">
        <v>20303015.07</v>
      </c>
      <c r="AU412" s="149">
        <v>20303015.07</v>
      </c>
      <c r="AV412" s="149">
        <v>21524510</v>
      </c>
      <c r="AW412" s="149">
        <v>20918700</v>
      </c>
      <c r="AX412" s="149">
        <v>20918700</v>
      </c>
      <c r="AY412" s="149">
        <v>20918700</v>
      </c>
      <c r="AZ412" s="141" t="s">
        <v>152</v>
      </c>
      <c r="BA412" s="152"/>
      <c r="BB412" s="152"/>
      <c r="BC412" s="152"/>
      <c r="BD412" s="152"/>
      <c r="BE412" s="152"/>
      <c r="BF412" s="152"/>
      <c r="BG412" s="152"/>
      <c r="BH412" s="152"/>
      <c r="BI412" s="152"/>
      <c r="BJ412" s="152"/>
      <c r="BK412" s="152"/>
      <c r="BL412" s="152"/>
      <c r="BM412" s="152"/>
      <c r="BN412" s="152"/>
      <c r="BO412" s="152"/>
      <c r="BP412" s="152"/>
      <c r="BQ412" s="152"/>
      <c r="BR412" s="152"/>
      <c r="BS412" s="152"/>
      <c r="BT412" s="152"/>
      <c r="BU412" s="152"/>
      <c r="BV412" s="152"/>
      <c r="BW412" s="152"/>
      <c r="BX412" s="152"/>
      <c r="BY412" s="152"/>
      <c r="BZ412" s="152"/>
      <c r="CA412" s="152"/>
      <c r="CB412" s="152"/>
      <c r="CC412" s="152"/>
      <c r="CD412" s="152"/>
      <c r="CE412" s="152"/>
      <c r="CF412" s="152"/>
      <c r="CG412" s="152"/>
      <c r="CH412" s="152"/>
      <c r="CI412" s="152"/>
      <c r="CJ412" s="152"/>
      <c r="CK412" s="152"/>
      <c r="CL412" s="152"/>
      <c r="CM412" s="152"/>
      <c r="CN412" s="152"/>
      <c r="CO412" s="152"/>
      <c r="CP412" s="152"/>
      <c r="CQ412" s="152"/>
      <c r="CR412" s="152"/>
      <c r="CS412" s="152"/>
      <c r="CT412" s="152"/>
      <c r="CU412" s="152"/>
      <c r="CV412" s="152"/>
      <c r="CW412" s="152"/>
      <c r="CX412" s="152"/>
      <c r="CY412" s="152"/>
      <c r="CZ412" s="152"/>
      <c r="DA412" s="152"/>
      <c r="DB412" s="152"/>
      <c r="DC412" s="152"/>
      <c r="DD412" s="152"/>
      <c r="DE412" s="152"/>
      <c r="DF412" s="152"/>
      <c r="DG412" s="152"/>
      <c r="DH412" s="152"/>
      <c r="DI412" s="152"/>
      <c r="DJ412" s="152"/>
      <c r="DK412" s="152"/>
      <c r="DL412" s="152"/>
      <c r="DM412" s="152"/>
      <c r="DN412" s="152"/>
      <c r="DO412" s="152"/>
      <c r="DP412" s="152"/>
      <c r="DQ412" s="152"/>
      <c r="DR412" s="152"/>
      <c r="DS412" s="152"/>
      <c r="DT412" s="152"/>
      <c r="DU412" s="152"/>
      <c r="DV412" s="152"/>
      <c r="DW412" s="152"/>
      <c r="DX412" s="152"/>
      <c r="DY412" s="152"/>
      <c r="DZ412" s="152"/>
      <c r="EA412" s="152"/>
      <c r="EB412" s="152"/>
      <c r="EC412" s="152"/>
      <c r="ED412" s="152"/>
      <c r="EE412" s="152"/>
      <c r="EF412" s="152"/>
      <c r="EG412" s="152"/>
      <c r="EH412" s="152"/>
      <c r="EI412" s="152"/>
      <c r="EJ412" s="152"/>
      <c r="EK412" s="152"/>
      <c r="EL412" s="152"/>
      <c r="EM412" s="152"/>
      <c r="EN412" s="152"/>
      <c r="EO412" s="152"/>
      <c r="EP412" s="152"/>
      <c r="EQ412" s="152"/>
      <c r="ER412" s="152"/>
      <c r="ES412" s="152"/>
      <c r="ET412" s="152"/>
      <c r="EU412" s="152"/>
      <c r="EV412" s="152"/>
      <c r="EW412" s="152"/>
      <c r="EX412" s="152"/>
      <c r="EY412" s="152"/>
      <c r="EZ412" s="152"/>
      <c r="FA412" s="152"/>
      <c r="FB412" s="152"/>
      <c r="FC412" s="152"/>
      <c r="FD412" s="152"/>
      <c r="FE412" s="152"/>
      <c r="FF412" s="152"/>
      <c r="FG412" s="152"/>
      <c r="FH412" s="152"/>
      <c r="FI412" s="152"/>
      <c r="FJ412" s="152"/>
      <c r="FK412" s="152"/>
      <c r="FL412" s="152"/>
      <c r="FM412" s="152"/>
      <c r="FN412" s="152"/>
      <c r="FO412" s="152"/>
      <c r="FP412" s="152"/>
      <c r="FQ412" s="152"/>
      <c r="FR412" s="152"/>
      <c r="FS412" s="152"/>
      <c r="FT412" s="152"/>
      <c r="FU412" s="152"/>
      <c r="FV412" s="152"/>
      <c r="FW412" s="152"/>
      <c r="FX412" s="152"/>
      <c r="FY412" s="152"/>
      <c r="FZ412" s="152"/>
      <c r="GA412" s="152"/>
      <c r="GB412" s="152"/>
      <c r="GC412" s="152"/>
      <c r="GD412" s="152"/>
      <c r="GE412" s="152"/>
      <c r="GF412" s="152"/>
      <c r="GG412" s="152"/>
      <c r="GH412" s="152"/>
      <c r="GI412" s="152"/>
      <c r="GJ412" s="152"/>
      <c r="GK412" s="152"/>
      <c r="GL412" s="152"/>
      <c r="GM412" s="152"/>
      <c r="GN412" s="152"/>
      <c r="GO412" s="152"/>
      <c r="GP412" s="152"/>
      <c r="GQ412" s="152"/>
      <c r="GR412" s="152"/>
      <c r="GS412" s="152"/>
      <c r="GT412" s="152"/>
      <c r="GU412" s="152"/>
      <c r="GV412" s="152"/>
      <c r="GW412" s="152"/>
      <c r="GX412" s="152"/>
      <c r="GY412" s="152"/>
      <c r="GZ412" s="152"/>
      <c r="HA412" s="152"/>
      <c r="HB412" s="152"/>
      <c r="HC412" s="152"/>
      <c r="HD412" s="152"/>
      <c r="HE412" s="152"/>
      <c r="HF412" s="152"/>
      <c r="HG412" s="152"/>
      <c r="HH412" s="152"/>
      <c r="HI412" s="152"/>
      <c r="HJ412" s="152"/>
      <c r="HK412" s="152"/>
      <c r="HL412" s="152"/>
      <c r="HM412" s="152"/>
      <c r="HN412" s="152"/>
      <c r="HO412" s="152"/>
      <c r="HP412" s="152"/>
      <c r="HQ412" s="152"/>
      <c r="HR412" s="152"/>
      <c r="HS412" s="152"/>
      <c r="HT412" s="152"/>
      <c r="HU412" s="152"/>
      <c r="HV412" s="152"/>
      <c r="HW412" s="152"/>
      <c r="HX412" s="152"/>
      <c r="HY412" s="152"/>
      <c r="HZ412" s="152"/>
      <c r="IA412" s="152"/>
      <c r="IB412" s="152"/>
      <c r="IC412" s="152"/>
      <c r="ID412" s="152"/>
      <c r="IE412" s="152"/>
      <c r="IF412" s="152"/>
      <c r="IG412" s="152"/>
      <c r="IH412" s="152"/>
      <c r="II412" s="152"/>
      <c r="IJ412" s="152"/>
      <c r="IK412" s="152"/>
      <c r="IL412" s="152"/>
      <c r="IM412" s="152"/>
      <c r="IN412" s="152"/>
      <c r="IO412" s="152"/>
      <c r="IP412" s="152"/>
      <c r="IQ412" s="152"/>
      <c r="IR412" s="152"/>
      <c r="IS412" s="152"/>
      <c r="IT412" s="152"/>
      <c r="IU412" s="152"/>
      <c r="IV412" s="152"/>
    </row>
    <row r="413" spans="1:256" s="35" customFormat="1" ht="409.5" hidden="1">
      <c r="A413" s="141">
        <v>606</v>
      </c>
      <c r="B413" s="45" t="s">
        <v>254</v>
      </c>
      <c r="C413" s="142">
        <v>405010000</v>
      </c>
      <c r="D413" s="154" t="s">
        <v>583</v>
      </c>
      <c r="E413" s="144" t="s">
        <v>256</v>
      </c>
      <c r="F413" s="145"/>
      <c r="G413" s="145"/>
      <c r="H413" s="146">
        <v>1</v>
      </c>
      <c r="I413" s="145"/>
      <c r="J413" s="146">
        <v>8</v>
      </c>
      <c r="K413" s="146">
        <v>1</v>
      </c>
      <c r="L413" s="146">
        <v>3</v>
      </c>
      <c r="M413" s="146"/>
      <c r="N413" s="146"/>
      <c r="O413" s="146"/>
      <c r="P413" s="52" t="s">
        <v>258</v>
      </c>
      <c r="Q413" s="52" t="s">
        <v>584</v>
      </c>
      <c r="R413" s="146"/>
      <c r="S413" s="146"/>
      <c r="T413" s="146"/>
      <c r="U413" s="146"/>
      <c r="V413" s="146">
        <v>5</v>
      </c>
      <c r="W413" s="146">
        <v>3</v>
      </c>
      <c r="X413" s="146">
        <v>4</v>
      </c>
      <c r="Y413" s="146"/>
      <c r="Z413" s="146"/>
      <c r="AA413" s="146"/>
      <c r="AB413" s="52" t="s">
        <v>258</v>
      </c>
      <c r="AC413" s="52" t="s">
        <v>554</v>
      </c>
      <c r="AD413" s="52"/>
      <c r="AE413" s="52"/>
      <c r="AF413" s="52"/>
      <c r="AG413" s="52"/>
      <c r="AH413" s="52"/>
      <c r="AI413" s="52"/>
      <c r="AJ413" s="52"/>
      <c r="AK413" s="52"/>
      <c r="AL413" s="52"/>
      <c r="AM413" s="52" t="s">
        <v>261</v>
      </c>
      <c r="AN413" s="52" t="s">
        <v>262</v>
      </c>
      <c r="AO413" s="147" t="s">
        <v>263</v>
      </c>
      <c r="AP413" s="147" t="s">
        <v>329</v>
      </c>
      <c r="AQ413" s="147" t="s">
        <v>529</v>
      </c>
      <c r="AR413" s="148" t="s">
        <v>530</v>
      </c>
      <c r="AS413" s="147" t="s">
        <v>331</v>
      </c>
      <c r="AT413" s="149">
        <v>1170109701.21</v>
      </c>
      <c r="AU413" s="149">
        <v>1170109701.21</v>
      </c>
      <c r="AV413" s="149">
        <v>1194378479.5599999</v>
      </c>
      <c r="AW413" s="149">
        <v>1225934563</v>
      </c>
      <c r="AX413" s="149">
        <v>1241538460</v>
      </c>
      <c r="AY413" s="149">
        <v>1273151957</v>
      </c>
      <c r="AZ413" s="141" t="s">
        <v>152</v>
      </c>
      <c r="BA413" s="152"/>
      <c r="BB413" s="152"/>
      <c r="BC413" s="152"/>
      <c r="BD413" s="152"/>
      <c r="BE413" s="152"/>
      <c r="BF413" s="152"/>
      <c r="BG413" s="152"/>
      <c r="BH413" s="152"/>
      <c r="BI413" s="152"/>
      <c r="BJ413" s="152"/>
      <c r="BK413" s="152"/>
      <c r="BL413" s="152"/>
      <c r="BM413" s="152"/>
      <c r="BN413" s="152"/>
      <c r="BO413" s="152"/>
      <c r="BP413" s="152"/>
      <c r="BQ413" s="152"/>
      <c r="BR413" s="152"/>
      <c r="BS413" s="152"/>
      <c r="BT413" s="152"/>
      <c r="BU413" s="152"/>
      <c r="BV413" s="152"/>
      <c r="BW413" s="152"/>
      <c r="BX413" s="152"/>
      <c r="BY413" s="152"/>
      <c r="BZ413" s="152"/>
      <c r="CA413" s="152"/>
      <c r="CB413" s="152"/>
      <c r="CC413" s="152"/>
      <c r="CD413" s="152"/>
      <c r="CE413" s="152"/>
      <c r="CF413" s="152"/>
      <c r="CG413" s="152"/>
      <c r="CH413" s="152"/>
      <c r="CI413" s="152"/>
      <c r="CJ413" s="152"/>
      <c r="CK413" s="152"/>
      <c r="CL413" s="152"/>
      <c r="CM413" s="152"/>
      <c r="CN413" s="152"/>
      <c r="CO413" s="152"/>
      <c r="CP413" s="152"/>
      <c r="CQ413" s="152"/>
      <c r="CR413" s="152"/>
      <c r="CS413" s="152"/>
      <c r="CT413" s="152"/>
      <c r="CU413" s="152"/>
      <c r="CV413" s="152"/>
      <c r="CW413" s="152"/>
      <c r="CX413" s="152"/>
      <c r="CY413" s="152"/>
      <c r="CZ413" s="152"/>
      <c r="DA413" s="152"/>
      <c r="DB413" s="152"/>
      <c r="DC413" s="152"/>
      <c r="DD413" s="152"/>
      <c r="DE413" s="152"/>
      <c r="DF413" s="152"/>
      <c r="DG413" s="152"/>
      <c r="DH413" s="152"/>
      <c r="DI413" s="152"/>
      <c r="DJ413" s="152"/>
      <c r="DK413" s="152"/>
      <c r="DL413" s="152"/>
      <c r="DM413" s="152"/>
      <c r="DN413" s="152"/>
      <c r="DO413" s="152"/>
      <c r="DP413" s="152"/>
      <c r="DQ413" s="152"/>
      <c r="DR413" s="152"/>
      <c r="DS413" s="152"/>
      <c r="DT413" s="152"/>
      <c r="DU413" s="152"/>
      <c r="DV413" s="152"/>
      <c r="DW413" s="152"/>
      <c r="DX413" s="152"/>
      <c r="DY413" s="152"/>
      <c r="DZ413" s="152"/>
      <c r="EA413" s="152"/>
      <c r="EB413" s="152"/>
      <c r="EC413" s="152"/>
      <c r="ED413" s="152"/>
      <c r="EE413" s="152"/>
      <c r="EF413" s="152"/>
      <c r="EG413" s="152"/>
      <c r="EH413" s="152"/>
      <c r="EI413" s="152"/>
      <c r="EJ413" s="152"/>
      <c r="EK413" s="152"/>
      <c r="EL413" s="152"/>
      <c r="EM413" s="152"/>
      <c r="EN413" s="152"/>
      <c r="EO413" s="152"/>
      <c r="EP413" s="152"/>
      <c r="EQ413" s="152"/>
      <c r="ER413" s="152"/>
      <c r="ES413" s="152"/>
      <c r="ET413" s="152"/>
      <c r="EU413" s="152"/>
      <c r="EV413" s="152"/>
      <c r="EW413" s="152"/>
      <c r="EX413" s="152"/>
      <c r="EY413" s="152"/>
      <c r="EZ413" s="152"/>
      <c r="FA413" s="152"/>
      <c r="FB413" s="152"/>
      <c r="FC413" s="152"/>
      <c r="FD413" s="152"/>
      <c r="FE413" s="152"/>
      <c r="FF413" s="152"/>
      <c r="FG413" s="152"/>
      <c r="FH413" s="152"/>
      <c r="FI413" s="152"/>
      <c r="FJ413" s="152"/>
      <c r="FK413" s="152"/>
      <c r="FL413" s="152"/>
      <c r="FM413" s="152"/>
      <c r="FN413" s="152"/>
      <c r="FO413" s="152"/>
      <c r="FP413" s="152"/>
      <c r="FQ413" s="152"/>
      <c r="FR413" s="152"/>
      <c r="FS413" s="152"/>
      <c r="FT413" s="152"/>
      <c r="FU413" s="152"/>
      <c r="FV413" s="152"/>
      <c r="FW413" s="152"/>
      <c r="FX413" s="152"/>
      <c r="FY413" s="152"/>
      <c r="FZ413" s="152"/>
      <c r="GA413" s="152"/>
      <c r="GB413" s="152"/>
      <c r="GC413" s="152"/>
      <c r="GD413" s="152"/>
      <c r="GE413" s="152"/>
      <c r="GF413" s="152"/>
      <c r="GG413" s="152"/>
      <c r="GH413" s="152"/>
      <c r="GI413" s="152"/>
      <c r="GJ413" s="152"/>
      <c r="GK413" s="152"/>
      <c r="GL413" s="152"/>
      <c r="GM413" s="152"/>
      <c r="GN413" s="152"/>
      <c r="GO413" s="152"/>
      <c r="GP413" s="152"/>
      <c r="GQ413" s="152"/>
      <c r="GR413" s="152"/>
      <c r="GS413" s="152"/>
      <c r="GT413" s="152"/>
      <c r="GU413" s="152"/>
      <c r="GV413" s="152"/>
      <c r="GW413" s="152"/>
      <c r="GX413" s="152"/>
      <c r="GY413" s="152"/>
      <c r="GZ413" s="152"/>
      <c r="HA413" s="152"/>
      <c r="HB413" s="152"/>
      <c r="HC413" s="152"/>
      <c r="HD413" s="152"/>
      <c r="HE413" s="152"/>
      <c r="HF413" s="152"/>
      <c r="HG413" s="152"/>
      <c r="HH413" s="152"/>
      <c r="HI413" s="152"/>
      <c r="HJ413" s="152"/>
      <c r="HK413" s="152"/>
      <c r="HL413" s="152"/>
      <c r="HM413" s="152"/>
      <c r="HN413" s="152"/>
      <c r="HO413" s="152"/>
      <c r="HP413" s="152"/>
      <c r="HQ413" s="152"/>
      <c r="HR413" s="152"/>
      <c r="HS413" s="152"/>
      <c r="HT413" s="152"/>
      <c r="HU413" s="152"/>
      <c r="HV413" s="152"/>
      <c r="HW413" s="152"/>
      <c r="HX413" s="152"/>
      <c r="HY413" s="152"/>
      <c r="HZ413" s="152"/>
      <c r="IA413" s="152"/>
      <c r="IB413" s="152"/>
      <c r="IC413" s="152"/>
      <c r="ID413" s="152"/>
      <c r="IE413" s="152"/>
      <c r="IF413" s="152"/>
      <c r="IG413" s="152"/>
      <c r="IH413" s="152"/>
      <c r="II413" s="152"/>
      <c r="IJ413" s="152"/>
      <c r="IK413" s="152"/>
      <c r="IL413" s="152"/>
      <c r="IM413" s="152"/>
      <c r="IN413" s="152"/>
      <c r="IO413" s="152"/>
      <c r="IP413" s="152"/>
      <c r="IQ413" s="152"/>
      <c r="IR413" s="152"/>
      <c r="IS413" s="152"/>
      <c r="IT413" s="152"/>
      <c r="IU413" s="152"/>
      <c r="IV413" s="152"/>
    </row>
    <row r="414" spans="1:256" s="35" customFormat="1" ht="409.5" hidden="1">
      <c r="A414" s="141">
        <v>606</v>
      </c>
      <c r="B414" s="45" t="s">
        <v>254</v>
      </c>
      <c r="C414" s="142">
        <v>405010000</v>
      </c>
      <c r="D414" s="154" t="s">
        <v>583</v>
      </c>
      <c r="E414" s="144" t="s">
        <v>256</v>
      </c>
      <c r="F414" s="145"/>
      <c r="G414" s="145"/>
      <c r="H414" s="146">
        <v>1</v>
      </c>
      <c r="I414" s="145"/>
      <c r="J414" s="146">
        <v>8</v>
      </c>
      <c r="K414" s="146">
        <v>1</v>
      </c>
      <c r="L414" s="146">
        <v>3</v>
      </c>
      <c r="M414" s="146"/>
      <c r="N414" s="146"/>
      <c r="O414" s="146"/>
      <c r="P414" s="52" t="s">
        <v>258</v>
      </c>
      <c r="Q414" s="52" t="s">
        <v>584</v>
      </c>
      <c r="R414" s="146"/>
      <c r="S414" s="146"/>
      <c r="T414" s="146"/>
      <c r="U414" s="146"/>
      <c r="V414" s="146">
        <v>5</v>
      </c>
      <c r="W414" s="146">
        <v>3</v>
      </c>
      <c r="X414" s="146">
        <v>4</v>
      </c>
      <c r="Y414" s="146"/>
      <c r="Z414" s="146"/>
      <c r="AA414" s="146"/>
      <c r="AB414" s="52" t="s">
        <v>258</v>
      </c>
      <c r="AC414" s="52" t="s">
        <v>554</v>
      </c>
      <c r="AD414" s="52"/>
      <c r="AE414" s="52"/>
      <c r="AF414" s="52"/>
      <c r="AG414" s="52"/>
      <c r="AH414" s="52"/>
      <c r="AI414" s="52"/>
      <c r="AJ414" s="52"/>
      <c r="AK414" s="52"/>
      <c r="AL414" s="52"/>
      <c r="AM414" s="52" t="s">
        <v>261</v>
      </c>
      <c r="AN414" s="52" t="s">
        <v>262</v>
      </c>
      <c r="AO414" s="147" t="s">
        <v>263</v>
      </c>
      <c r="AP414" s="147" t="s">
        <v>329</v>
      </c>
      <c r="AQ414" s="147" t="s">
        <v>529</v>
      </c>
      <c r="AR414" s="148" t="s">
        <v>530</v>
      </c>
      <c r="AS414" s="147" t="s">
        <v>337</v>
      </c>
      <c r="AT414" s="149">
        <v>106866967.79000001</v>
      </c>
      <c r="AU414" s="149">
        <v>106866967.79000001</v>
      </c>
      <c r="AV414" s="149">
        <v>103094953.44</v>
      </c>
      <c r="AW414" s="149">
        <v>106246527</v>
      </c>
      <c r="AX414" s="149">
        <v>108059739</v>
      </c>
      <c r="AY414" s="149">
        <v>110959123</v>
      </c>
      <c r="AZ414" s="141" t="s">
        <v>152</v>
      </c>
      <c r="BA414" s="152"/>
      <c r="BB414" s="152"/>
      <c r="BC414" s="152"/>
      <c r="BD414" s="152"/>
      <c r="BE414" s="152"/>
      <c r="BF414" s="152"/>
      <c r="BG414" s="152"/>
      <c r="BH414" s="152"/>
      <c r="BI414" s="152"/>
      <c r="BJ414" s="152"/>
      <c r="BK414" s="152"/>
      <c r="BL414" s="152"/>
      <c r="BM414" s="152"/>
      <c r="BN414" s="152"/>
      <c r="BO414" s="152"/>
      <c r="BP414" s="152"/>
      <c r="BQ414" s="152"/>
      <c r="BR414" s="152"/>
      <c r="BS414" s="152"/>
      <c r="BT414" s="152"/>
      <c r="BU414" s="152"/>
      <c r="BV414" s="152"/>
      <c r="BW414" s="152"/>
      <c r="BX414" s="152"/>
      <c r="BY414" s="152"/>
      <c r="BZ414" s="152"/>
      <c r="CA414" s="152"/>
      <c r="CB414" s="152"/>
      <c r="CC414" s="152"/>
      <c r="CD414" s="152"/>
      <c r="CE414" s="152"/>
      <c r="CF414" s="152"/>
      <c r="CG414" s="152"/>
      <c r="CH414" s="152"/>
      <c r="CI414" s="152"/>
      <c r="CJ414" s="152"/>
      <c r="CK414" s="152"/>
      <c r="CL414" s="152"/>
      <c r="CM414" s="152"/>
      <c r="CN414" s="152"/>
      <c r="CO414" s="152"/>
      <c r="CP414" s="152"/>
      <c r="CQ414" s="152"/>
      <c r="CR414" s="152"/>
      <c r="CS414" s="152"/>
      <c r="CT414" s="152"/>
      <c r="CU414" s="152"/>
      <c r="CV414" s="152"/>
      <c r="CW414" s="152"/>
      <c r="CX414" s="152"/>
      <c r="CY414" s="152"/>
      <c r="CZ414" s="152"/>
      <c r="DA414" s="152"/>
      <c r="DB414" s="152"/>
      <c r="DC414" s="152"/>
      <c r="DD414" s="152"/>
      <c r="DE414" s="152"/>
      <c r="DF414" s="152"/>
      <c r="DG414" s="152"/>
      <c r="DH414" s="152"/>
      <c r="DI414" s="152"/>
      <c r="DJ414" s="152"/>
      <c r="DK414" s="152"/>
      <c r="DL414" s="152"/>
      <c r="DM414" s="152"/>
      <c r="DN414" s="152"/>
      <c r="DO414" s="152"/>
      <c r="DP414" s="152"/>
      <c r="DQ414" s="152"/>
      <c r="DR414" s="152"/>
      <c r="DS414" s="152"/>
      <c r="DT414" s="152"/>
      <c r="DU414" s="152"/>
      <c r="DV414" s="152"/>
      <c r="DW414" s="152"/>
      <c r="DX414" s="152"/>
      <c r="DY414" s="152"/>
      <c r="DZ414" s="152"/>
      <c r="EA414" s="152"/>
      <c r="EB414" s="152"/>
      <c r="EC414" s="152"/>
      <c r="ED414" s="152"/>
      <c r="EE414" s="152"/>
      <c r="EF414" s="152"/>
      <c r="EG414" s="152"/>
      <c r="EH414" s="152"/>
      <c r="EI414" s="152"/>
      <c r="EJ414" s="152"/>
      <c r="EK414" s="152"/>
      <c r="EL414" s="152"/>
      <c r="EM414" s="152"/>
      <c r="EN414" s="152"/>
      <c r="EO414" s="152"/>
      <c r="EP414" s="152"/>
      <c r="EQ414" s="152"/>
      <c r="ER414" s="152"/>
      <c r="ES414" s="152"/>
      <c r="ET414" s="152"/>
      <c r="EU414" s="152"/>
      <c r="EV414" s="152"/>
      <c r="EW414" s="152"/>
      <c r="EX414" s="152"/>
      <c r="EY414" s="152"/>
      <c r="EZ414" s="152"/>
      <c r="FA414" s="152"/>
      <c r="FB414" s="152"/>
      <c r="FC414" s="152"/>
      <c r="FD414" s="152"/>
      <c r="FE414" s="152"/>
      <c r="FF414" s="152"/>
      <c r="FG414" s="152"/>
      <c r="FH414" s="152"/>
      <c r="FI414" s="152"/>
      <c r="FJ414" s="152"/>
      <c r="FK414" s="152"/>
      <c r="FL414" s="152"/>
      <c r="FM414" s="152"/>
      <c r="FN414" s="152"/>
      <c r="FO414" s="152"/>
      <c r="FP414" s="152"/>
      <c r="FQ414" s="152"/>
      <c r="FR414" s="152"/>
      <c r="FS414" s="152"/>
      <c r="FT414" s="152"/>
      <c r="FU414" s="152"/>
      <c r="FV414" s="152"/>
      <c r="FW414" s="152"/>
      <c r="FX414" s="152"/>
      <c r="FY414" s="152"/>
      <c r="FZ414" s="152"/>
      <c r="GA414" s="152"/>
      <c r="GB414" s="152"/>
      <c r="GC414" s="152"/>
      <c r="GD414" s="152"/>
      <c r="GE414" s="152"/>
      <c r="GF414" s="152"/>
      <c r="GG414" s="152"/>
      <c r="GH414" s="152"/>
      <c r="GI414" s="152"/>
      <c r="GJ414" s="152"/>
      <c r="GK414" s="152"/>
      <c r="GL414" s="152"/>
      <c r="GM414" s="152"/>
      <c r="GN414" s="152"/>
      <c r="GO414" s="152"/>
      <c r="GP414" s="152"/>
      <c r="GQ414" s="152"/>
      <c r="GR414" s="152"/>
      <c r="GS414" s="152"/>
      <c r="GT414" s="152"/>
      <c r="GU414" s="152"/>
      <c r="GV414" s="152"/>
      <c r="GW414" s="152"/>
      <c r="GX414" s="152"/>
      <c r="GY414" s="152"/>
      <c r="GZ414" s="152"/>
      <c r="HA414" s="152"/>
      <c r="HB414" s="152"/>
      <c r="HC414" s="152"/>
      <c r="HD414" s="152"/>
      <c r="HE414" s="152"/>
      <c r="HF414" s="152"/>
      <c r="HG414" s="152"/>
      <c r="HH414" s="152"/>
      <c r="HI414" s="152"/>
      <c r="HJ414" s="152"/>
      <c r="HK414" s="152"/>
      <c r="HL414" s="152"/>
      <c r="HM414" s="152"/>
      <c r="HN414" s="152"/>
      <c r="HO414" s="152"/>
      <c r="HP414" s="152"/>
      <c r="HQ414" s="152"/>
      <c r="HR414" s="152"/>
      <c r="HS414" s="152"/>
      <c r="HT414" s="152"/>
      <c r="HU414" s="152"/>
      <c r="HV414" s="152"/>
      <c r="HW414" s="152"/>
      <c r="HX414" s="152"/>
      <c r="HY414" s="152"/>
      <c r="HZ414" s="152"/>
      <c r="IA414" s="152"/>
      <c r="IB414" s="152"/>
      <c r="IC414" s="152"/>
      <c r="ID414" s="152"/>
      <c r="IE414" s="152"/>
      <c r="IF414" s="152"/>
      <c r="IG414" s="152"/>
      <c r="IH414" s="152"/>
      <c r="II414" s="152"/>
      <c r="IJ414" s="152"/>
      <c r="IK414" s="152"/>
      <c r="IL414" s="152"/>
      <c r="IM414" s="152"/>
      <c r="IN414" s="152"/>
      <c r="IO414" s="152"/>
      <c r="IP414" s="152"/>
      <c r="IQ414" s="152"/>
      <c r="IR414" s="152"/>
      <c r="IS414" s="152"/>
      <c r="IT414" s="152"/>
      <c r="IU414" s="152"/>
      <c r="IV414" s="152"/>
    </row>
    <row r="415" spans="1:256" s="35" customFormat="1" ht="409.5" hidden="1">
      <c r="A415" s="141">
        <v>606</v>
      </c>
      <c r="B415" s="45" t="s">
        <v>254</v>
      </c>
      <c r="C415" s="142">
        <v>405030000</v>
      </c>
      <c r="D415" s="154" t="s">
        <v>585</v>
      </c>
      <c r="E415" s="144" t="s">
        <v>256</v>
      </c>
      <c r="F415" s="145"/>
      <c r="G415" s="145"/>
      <c r="H415" s="146">
        <v>1</v>
      </c>
      <c r="I415" s="145"/>
      <c r="J415" s="146">
        <v>8</v>
      </c>
      <c r="K415" s="146">
        <v>1</v>
      </c>
      <c r="L415" s="146">
        <v>3</v>
      </c>
      <c r="M415" s="146"/>
      <c r="N415" s="146"/>
      <c r="O415" s="146"/>
      <c r="P415" s="52" t="s">
        <v>258</v>
      </c>
      <c r="Q415" s="52" t="s">
        <v>584</v>
      </c>
      <c r="R415" s="146"/>
      <c r="S415" s="146"/>
      <c r="T415" s="146"/>
      <c r="U415" s="146"/>
      <c r="V415" s="146">
        <v>5</v>
      </c>
      <c r="W415" s="146">
        <v>3</v>
      </c>
      <c r="X415" s="146">
        <v>5</v>
      </c>
      <c r="Y415" s="146"/>
      <c r="Z415" s="146"/>
      <c r="AA415" s="146"/>
      <c r="AB415" s="52" t="s">
        <v>258</v>
      </c>
      <c r="AC415" s="52" t="s">
        <v>554</v>
      </c>
      <c r="AD415" s="52"/>
      <c r="AE415" s="52"/>
      <c r="AF415" s="52"/>
      <c r="AG415" s="52"/>
      <c r="AH415" s="52"/>
      <c r="AI415" s="52"/>
      <c r="AJ415" s="52"/>
      <c r="AK415" s="52"/>
      <c r="AL415" s="52"/>
      <c r="AM415" s="52" t="s">
        <v>261</v>
      </c>
      <c r="AN415" s="52" t="s">
        <v>262</v>
      </c>
      <c r="AO415" s="147" t="s">
        <v>263</v>
      </c>
      <c r="AP415" s="147" t="s">
        <v>99</v>
      </c>
      <c r="AQ415" s="147" t="s">
        <v>533</v>
      </c>
      <c r="AR415" s="148" t="s">
        <v>534</v>
      </c>
      <c r="AS415" s="147" t="s">
        <v>331</v>
      </c>
      <c r="AT415" s="149">
        <v>833311448</v>
      </c>
      <c r="AU415" s="149">
        <v>833311448</v>
      </c>
      <c r="AV415" s="149">
        <v>904356771</v>
      </c>
      <c r="AW415" s="149">
        <v>970574374</v>
      </c>
      <c r="AX415" s="149">
        <v>1011105551</v>
      </c>
      <c r="AY415" s="149">
        <v>1044610103</v>
      </c>
      <c r="AZ415" s="141" t="s">
        <v>152</v>
      </c>
      <c r="BA415" s="152"/>
      <c r="BB415" s="152"/>
      <c r="BC415" s="152"/>
      <c r="BD415" s="152"/>
      <c r="BE415" s="152"/>
      <c r="BF415" s="152"/>
      <c r="BG415" s="152"/>
      <c r="BH415" s="152"/>
      <c r="BI415" s="152"/>
      <c r="BJ415" s="152"/>
      <c r="BK415" s="152"/>
      <c r="BL415" s="152"/>
      <c r="BM415" s="152"/>
      <c r="BN415" s="152"/>
      <c r="BO415" s="152"/>
      <c r="BP415" s="152"/>
      <c r="BQ415" s="152"/>
      <c r="BR415" s="152"/>
      <c r="BS415" s="152"/>
      <c r="BT415" s="152"/>
      <c r="BU415" s="152"/>
      <c r="BV415" s="152"/>
      <c r="BW415" s="152"/>
      <c r="BX415" s="152"/>
      <c r="BY415" s="152"/>
      <c r="BZ415" s="152"/>
      <c r="CA415" s="152"/>
      <c r="CB415" s="152"/>
      <c r="CC415" s="152"/>
      <c r="CD415" s="152"/>
      <c r="CE415" s="152"/>
      <c r="CF415" s="152"/>
      <c r="CG415" s="152"/>
      <c r="CH415" s="152"/>
      <c r="CI415" s="152"/>
      <c r="CJ415" s="152"/>
      <c r="CK415" s="152"/>
      <c r="CL415" s="152"/>
      <c r="CM415" s="152"/>
      <c r="CN415" s="152"/>
      <c r="CO415" s="152"/>
      <c r="CP415" s="152"/>
      <c r="CQ415" s="152"/>
      <c r="CR415" s="152"/>
      <c r="CS415" s="152"/>
      <c r="CT415" s="152"/>
      <c r="CU415" s="152"/>
      <c r="CV415" s="152"/>
      <c r="CW415" s="152"/>
      <c r="CX415" s="152"/>
      <c r="CY415" s="152"/>
      <c r="CZ415" s="152"/>
      <c r="DA415" s="152"/>
      <c r="DB415" s="152"/>
      <c r="DC415" s="152"/>
      <c r="DD415" s="152"/>
      <c r="DE415" s="152"/>
      <c r="DF415" s="152"/>
      <c r="DG415" s="152"/>
      <c r="DH415" s="152"/>
      <c r="DI415" s="152"/>
      <c r="DJ415" s="152"/>
      <c r="DK415" s="152"/>
      <c r="DL415" s="152"/>
      <c r="DM415" s="152"/>
      <c r="DN415" s="152"/>
      <c r="DO415" s="152"/>
      <c r="DP415" s="152"/>
      <c r="DQ415" s="152"/>
      <c r="DR415" s="152"/>
      <c r="DS415" s="152"/>
      <c r="DT415" s="152"/>
      <c r="DU415" s="152"/>
      <c r="DV415" s="152"/>
      <c r="DW415" s="152"/>
      <c r="DX415" s="152"/>
      <c r="DY415" s="152"/>
      <c r="DZ415" s="152"/>
      <c r="EA415" s="152"/>
      <c r="EB415" s="152"/>
      <c r="EC415" s="152"/>
      <c r="ED415" s="152"/>
      <c r="EE415" s="152"/>
      <c r="EF415" s="152"/>
      <c r="EG415" s="152"/>
      <c r="EH415" s="152"/>
      <c r="EI415" s="152"/>
      <c r="EJ415" s="152"/>
      <c r="EK415" s="152"/>
      <c r="EL415" s="152"/>
      <c r="EM415" s="152"/>
      <c r="EN415" s="152"/>
      <c r="EO415" s="152"/>
      <c r="EP415" s="152"/>
      <c r="EQ415" s="152"/>
      <c r="ER415" s="152"/>
      <c r="ES415" s="152"/>
      <c r="ET415" s="152"/>
      <c r="EU415" s="152"/>
      <c r="EV415" s="152"/>
      <c r="EW415" s="152"/>
      <c r="EX415" s="152"/>
      <c r="EY415" s="152"/>
      <c r="EZ415" s="152"/>
      <c r="FA415" s="152"/>
      <c r="FB415" s="152"/>
      <c r="FC415" s="152"/>
      <c r="FD415" s="152"/>
      <c r="FE415" s="152"/>
      <c r="FF415" s="152"/>
      <c r="FG415" s="152"/>
      <c r="FH415" s="152"/>
      <c r="FI415" s="152"/>
      <c r="FJ415" s="152"/>
      <c r="FK415" s="152"/>
      <c r="FL415" s="152"/>
      <c r="FM415" s="152"/>
      <c r="FN415" s="152"/>
      <c r="FO415" s="152"/>
      <c r="FP415" s="152"/>
      <c r="FQ415" s="152"/>
      <c r="FR415" s="152"/>
      <c r="FS415" s="152"/>
      <c r="FT415" s="152"/>
      <c r="FU415" s="152"/>
      <c r="FV415" s="152"/>
      <c r="FW415" s="152"/>
      <c r="FX415" s="152"/>
      <c r="FY415" s="152"/>
      <c r="FZ415" s="152"/>
      <c r="GA415" s="152"/>
      <c r="GB415" s="152"/>
      <c r="GC415" s="152"/>
      <c r="GD415" s="152"/>
      <c r="GE415" s="152"/>
      <c r="GF415" s="152"/>
      <c r="GG415" s="152"/>
      <c r="GH415" s="152"/>
      <c r="GI415" s="152"/>
      <c r="GJ415" s="152"/>
      <c r="GK415" s="152"/>
      <c r="GL415" s="152"/>
      <c r="GM415" s="152"/>
      <c r="GN415" s="152"/>
      <c r="GO415" s="152"/>
      <c r="GP415" s="152"/>
      <c r="GQ415" s="152"/>
      <c r="GR415" s="152"/>
      <c r="GS415" s="152"/>
      <c r="GT415" s="152"/>
      <c r="GU415" s="152"/>
      <c r="GV415" s="152"/>
      <c r="GW415" s="152"/>
      <c r="GX415" s="152"/>
      <c r="GY415" s="152"/>
      <c r="GZ415" s="152"/>
      <c r="HA415" s="152"/>
      <c r="HB415" s="152"/>
      <c r="HC415" s="152"/>
      <c r="HD415" s="152"/>
      <c r="HE415" s="152"/>
      <c r="HF415" s="152"/>
      <c r="HG415" s="152"/>
      <c r="HH415" s="152"/>
      <c r="HI415" s="152"/>
      <c r="HJ415" s="152"/>
      <c r="HK415" s="152"/>
      <c r="HL415" s="152"/>
      <c r="HM415" s="152"/>
      <c r="HN415" s="152"/>
      <c r="HO415" s="152"/>
      <c r="HP415" s="152"/>
      <c r="HQ415" s="152"/>
      <c r="HR415" s="152"/>
      <c r="HS415" s="152"/>
      <c r="HT415" s="152"/>
      <c r="HU415" s="152"/>
      <c r="HV415" s="152"/>
      <c r="HW415" s="152"/>
      <c r="HX415" s="152"/>
      <c r="HY415" s="152"/>
      <c r="HZ415" s="152"/>
      <c r="IA415" s="152"/>
      <c r="IB415" s="152"/>
      <c r="IC415" s="152"/>
      <c r="ID415" s="152"/>
      <c r="IE415" s="152"/>
      <c r="IF415" s="152"/>
      <c r="IG415" s="152"/>
      <c r="IH415" s="152"/>
      <c r="II415" s="152"/>
      <c r="IJ415" s="152"/>
      <c r="IK415" s="152"/>
      <c r="IL415" s="152"/>
      <c r="IM415" s="152"/>
      <c r="IN415" s="152"/>
      <c r="IO415" s="152"/>
      <c r="IP415" s="152"/>
      <c r="IQ415" s="152"/>
      <c r="IR415" s="152"/>
      <c r="IS415" s="152"/>
      <c r="IT415" s="152"/>
      <c r="IU415" s="152"/>
      <c r="IV415" s="152"/>
    </row>
    <row r="416" spans="1:256" s="35" customFormat="1" ht="96.75" hidden="1" customHeight="1">
      <c r="A416" s="141">
        <v>606</v>
      </c>
      <c r="B416" s="45" t="s">
        <v>254</v>
      </c>
      <c r="C416" s="142">
        <v>405030000</v>
      </c>
      <c r="D416" s="154" t="s">
        <v>585</v>
      </c>
      <c r="E416" s="144" t="s">
        <v>256</v>
      </c>
      <c r="F416" s="145"/>
      <c r="G416" s="145"/>
      <c r="H416" s="146">
        <v>1</v>
      </c>
      <c r="I416" s="145"/>
      <c r="J416" s="146">
        <v>8</v>
      </c>
      <c r="K416" s="146">
        <v>1</v>
      </c>
      <c r="L416" s="146">
        <v>3</v>
      </c>
      <c r="M416" s="146"/>
      <c r="N416" s="146"/>
      <c r="O416" s="146"/>
      <c r="P416" s="52" t="s">
        <v>258</v>
      </c>
      <c r="Q416" s="52" t="s">
        <v>586</v>
      </c>
      <c r="R416" s="146"/>
      <c r="S416" s="146"/>
      <c r="T416" s="146"/>
      <c r="U416" s="146"/>
      <c r="V416" s="146" t="s">
        <v>587</v>
      </c>
      <c r="W416" s="146" t="s">
        <v>85</v>
      </c>
      <c r="X416" s="146" t="s">
        <v>588</v>
      </c>
      <c r="Y416" s="146"/>
      <c r="Z416" s="146"/>
      <c r="AA416" s="146"/>
      <c r="AB416" s="52" t="s">
        <v>589</v>
      </c>
      <c r="AC416" s="52" t="s">
        <v>554</v>
      </c>
      <c r="AD416" s="52"/>
      <c r="AE416" s="52"/>
      <c r="AF416" s="52"/>
      <c r="AG416" s="52"/>
      <c r="AH416" s="52"/>
      <c r="AI416" s="52"/>
      <c r="AJ416" s="52"/>
      <c r="AK416" s="52"/>
      <c r="AL416" s="52"/>
      <c r="AM416" s="52" t="s">
        <v>350</v>
      </c>
      <c r="AN416" s="52" t="s">
        <v>262</v>
      </c>
      <c r="AO416" s="147" t="s">
        <v>263</v>
      </c>
      <c r="AP416" s="147" t="s">
        <v>99</v>
      </c>
      <c r="AQ416" s="147" t="s">
        <v>533</v>
      </c>
      <c r="AR416" s="148" t="s">
        <v>534</v>
      </c>
      <c r="AS416" s="147" t="s">
        <v>122</v>
      </c>
      <c r="AT416" s="149">
        <v>57527</v>
      </c>
      <c r="AU416" s="149">
        <v>57527</v>
      </c>
      <c r="AV416" s="149">
        <v>103212</v>
      </c>
      <c r="AW416" s="149">
        <v>103212</v>
      </c>
      <c r="AX416" s="149">
        <v>103212</v>
      </c>
      <c r="AY416" s="149">
        <v>103212</v>
      </c>
      <c r="AZ416" s="141" t="s">
        <v>152</v>
      </c>
      <c r="BA416" s="152"/>
      <c r="BB416" s="152"/>
      <c r="BC416" s="152"/>
      <c r="BD416" s="152"/>
      <c r="BE416" s="152"/>
      <c r="BF416" s="152"/>
      <c r="BG416" s="152"/>
      <c r="BH416" s="152"/>
      <c r="BI416" s="152"/>
      <c r="BJ416" s="152"/>
      <c r="BK416" s="152"/>
      <c r="BL416" s="152"/>
      <c r="BM416" s="152"/>
      <c r="BN416" s="152"/>
      <c r="BO416" s="152"/>
      <c r="BP416" s="152"/>
      <c r="BQ416" s="152"/>
      <c r="BR416" s="152"/>
      <c r="BS416" s="152"/>
      <c r="BT416" s="152"/>
      <c r="BU416" s="152"/>
      <c r="BV416" s="152"/>
      <c r="BW416" s="152"/>
      <c r="BX416" s="152"/>
      <c r="BY416" s="152"/>
      <c r="BZ416" s="152"/>
      <c r="CA416" s="152"/>
      <c r="CB416" s="152"/>
      <c r="CC416" s="152"/>
      <c r="CD416" s="152"/>
      <c r="CE416" s="152"/>
      <c r="CF416" s="152"/>
      <c r="CG416" s="152"/>
      <c r="CH416" s="152"/>
      <c r="CI416" s="152"/>
      <c r="CJ416" s="152"/>
      <c r="CK416" s="152"/>
      <c r="CL416" s="152"/>
      <c r="CM416" s="152"/>
      <c r="CN416" s="152"/>
      <c r="CO416" s="152"/>
      <c r="CP416" s="152"/>
      <c r="CQ416" s="152"/>
      <c r="CR416" s="152"/>
      <c r="CS416" s="152"/>
      <c r="CT416" s="152"/>
      <c r="CU416" s="152"/>
      <c r="CV416" s="152"/>
      <c r="CW416" s="152"/>
      <c r="CX416" s="152"/>
      <c r="CY416" s="152"/>
      <c r="CZ416" s="152"/>
      <c r="DA416" s="152"/>
      <c r="DB416" s="152"/>
      <c r="DC416" s="152"/>
      <c r="DD416" s="152"/>
      <c r="DE416" s="152"/>
      <c r="DF416" s="152"/>
      <c r="DG416" s="152"/>
      <c r="DH416" s="152"/>
      <c r="DI416" s="152"/>
      <c r="DJ416" s="152"/>
      <c r="DK416" s="152"/>
      <c r="DL416" s="152"/>
      <c r="DM416" s="152"/>
      <c r="DN416" s="152"/>
      <c r="DO416" s="152"/>
      <c r="DP416" s="152"/>
      <c r="DQ416" s="152"/>
      <c r="DR416" s="152"/>
      <c r="DS416" s="152"/>
      <c r="DT416" s="152"/>
      <c r="DU416" s="152"/>
      <c r="DV416" s="152"/>
      <c r="DW416" s="152"/>
      <c r="DX416" s="152"/>
      <c r="DY416" s="152"/>
      <c r="DZ416" s="152"/>
      <c r="EA416" s="152"/>
      <c r="EB416" s="152"/>
      <c r="EC416" s="152"/>
      <c r="ED416" s="152"/>
      <c r="EE416" s="152"/>
      <c r="EF416" s="152"/>
      <c r="EG416" s="152"/>
      <c r="EH416" s="152"/>
      <c r="EI416" s="152"/>
      <c r="EJ416" s="152"/>
      <c r="EK416" s="152"/>
      <c r="EL416" s="152"/>
      <c r="EM416" s="152"/>
      <c r="EN416" s="152"/>
      <c r="EO416" s="152"/>
      <c r="EP416" s="152"/>
      <c r="EQ416" s="152"/>
      <c r="ER416" s="152"/>
      <c r="ES416" s="152"/>
      <c r="ET416" s="152"/>
      <c r="EU416" s="152"/>
      <c r="EV416" s="152"/>
      <c r="EW416" s="152"/>
      <c r="EX416" s="152"/>
      <c r="EY416" s="152"/>
      <c r="EZ416" s="152"/>
      <c r="FA416" s="152"/>
      <c r="FB416" s="152"/>
      <c r="FC416" s="152"/>
      <c r="FD416" s="152"/>
      <c r="FE416" s="152"/>
      <c r="FF416" s="152"/>
      <c r="FG416" s="152"/>
      <c r="FH416" s="152"/>
      <c r="FI416" s="152"/>
      <c r="FJ416" s="152"/>
      <c r="FK416" s="152"/>
      <c r="FL416" s="152"/>
      <c r="FM416" s="152"/>
      <c r="FN416" s="152"/>
      <c r="FO416" s="152"/>
      <c r="FP416" s="152"/>
      <c r="FQ416" s="152"/>
      <c r="FR416" s="152"/>
      <c r="FS416" s="152"/>
      <c r="FT416" s="152"/>
      <c r="FU416" s="152"/>
      <c r="FV416" s="152"/>
      <c r="FW416" s="152"/>
      <c r="FX416" s="152"/>
      <c r="FY416" s="152"/>
      <c r="FZ416" s="152"/>
      <c r="GA416" s="152"/>
      <c r="GB416" s="152"/>
      <c r="GC416" s="152"/>
      <c r="GD416" s="152"/>
      <c r="GE416" s="152"/>
      <c r="GF416" s="152"/>
      <c r="GG416" s="152"/>
      <c r="GH416" s="152"/>
      <c r="GI416" s="152"/>
      <c r="GJ416" s="152"/>
      <c r="GK416" s="152"/>
      <c r="GL416" s="152"/>
      <c r="GM416" s="152"/>
      <c r="GN416" s="152"/>
      <c r="GO416" s="152"/>
      <c r="GP416" s="152"/>
      <c r="GQ416" s="152"/>
      <c r="GR416" s="152"/>
      <c r="GS416" s="152"/>
      <c r="GT416" s="152"/>
      <c r="GU416" s="152"/>
      <c r="GV416" s="152"/>
      <c r="GW416" s="152"/>
      <c r="GX416" s="152"/>
      <c r="GY416" s="152"/>
      <c r="GZ416" s="152"/>
      <c r="HA416" s="152"/>
      <c r="HB416" s="152"/>
      <c r="HC416" s="152"/>
      <c r="HD416" s="152"/>
      <c r="HE416" s="152"/>
      <c r="HF416" s="152"/>
      <c r="HG416" s="152"/>
      <c r="HH416" s="152"/>
      <c r="HI416" s="152"/>
      <c r="HJ416" s="152"/>
      <c r="HK416" s="152"/>
      <c r="HL416" s="152"/>
      <c r="HM416" s="152"/>
      <c r="HN416" s="152"/>
      <c r="HO416" s="152"/>
      <c r="HP416" s="152"/>
      <c r="HQ416" s="152"/>
      <c r="HR416" s="152"/>
      <c r="HS416" s="152"/>
      <c r="HT416" s="152"/>
      <c r="HU416" s="152"/>
      <c r="HV416" s="152"/>
      <c r="HW416" s="152"/>
      <c r="HX416" s="152"/>
      <c r="HY416" s="152"/>
      <c r="HZ416" s="152"/>
      <c r="IA416" s="152"/>
      <c r="IB416" s="152"/>
      <c r="IC416" s="152"/>
      <c r="ID416" s="152"/>
      <c r="IE416" s="152"/>
      <c r="IF416" s="152"/>
      <c r="IG416" s="152"/>
      <c r="IH416" s="152"/>
      <c r="II416" s="152"/>
      <c r="IJ416" s="152"/>
      <c r="IK416" s="152"/>
      <c r="IL416" s="152"/>
      <c r="IM416" s="152"/>
      <c r="IN416" s="152"/>
      <c r="IO416" s="152"/>
      <c r="IP416" s="152"/>
      <c r="IQ416" s="152"/>
      <c r="IR416" s="152"/>
      <c r="IS416" s="152"/>
      <c r="IT416" s="152"/>
      <c r="IU416" s="152"/>
      <c r="IV416" s="152"/>
    </row>
    <row r="417" spans="1:16382" s="35" customFormat="1" ht="186" hidden="1" customHeight="1">
      <c r="A417" s="141">
        <v>606</v>
      </c>
      <c r="B417" s="45" t="s">
        <v>254</v>
      </c>
      <c r="C417" s="142">
        <v>405030000</v>
      </c>
      <c r="D417" s="154" t="s">
        <v>585</v>
      </c>
      <c r="E417" s="144" t="s">
        <v>256</v>
      </c>
      <c r="F417" s="145"/>
      <c r="G417" s="145"/>
      <c r="H417" s="146">
        <v>1</v>
      </c>
      <c r="I417" s="145"/>
      <c r="J417" s="146">
        <v>8</v>
      </c>
      <c r="K417" s="146">
        <v>1</v>
      </c>
      <c r="L417" s="146">
        <v>3</v>
      </c>
      <c r="M417" s="146"/>
      <c r="N417" s="146"/>
      <c r="O417" s="146"/>
      <c r="P417" s="52" t="s">
        <v>258</v>
      </c>
      <c r="Q417" s="52" t="s">
        <v>584</v>
      </c>
      <c r="R417" s="146"/>
      <c r="S417" s="146"/>
      <c r="T417" s="146"/>
      <c r="U417" s="146"/>
      <c r="V417" s="146">
        <v>5</v>
      </c>
      <c r="W417" s="146">
        <v>3</v>
      </c>
      <c r="X417" s="146">
        <v>5</v>
      </c>
      <c r="Y417" s="146"/>
      <c r="Z417" s="146"/>
      <c r="AA417" s="146"/>
      <c r="AB417" s="52" t="s">
        <v>258</v>
      </c>
      <c r="AC417" s="52" t="s">
        <v>554</v>
      </c>
      <c r="AD417" s="52"/>
      <c r="AE417" s="52"/>
      <c r="AF417" s="52"/>
      <c r="AG417" s="52"/>
      <c r="AH417" s="52"/>
      <c r="AI417" s="52"/>
      <c r="AJ417" s="52"/>
      <c r="AK417" s="52"/>
      <c r="AL417" s="52"/>
      <c r="AM417" s="52" t="s">
        <v>261</v>
      </c>
      <c r="AN417" s="52" t="s">
        <v>262</v>
      </c>
      <c r="AO417" s="147" t="s">
        <v>263</v>
      </c>
      <c r="AP417" s="147" t="s">
        <v>99</v>
      </c>
      <c r="AQ417" s="147" t="s">
        <v>533</v>
      </c>
      <c r="AR417" s="148" t="s">
        <v>534</v>
      </c>
      <c r="AS417" s="147" t="s">
        <v>337</v>
      </c>
      <c r="AT417" s="149">
        <v>34387273</v>
      </c>
      <c r="AU417" s="149">
        <v>34387273</v>
      </c>
      <c r="AV417" s="149">
        <v>36242450</v>
      </c>
      <c r="AW417" s="149">
        <v>39420400</v>
      </c>
      <c r="AX417" s="149">
        <v>44823469</v>
      </c>
      <c r="AY417" s="149">
        <v>46449680</v>
      </c>
      <c r="AZ417" s="141" t="s">
        <v>152</v>
      </c>
      <c r="BA417" s="152"/>
      <c r="BB417" s="152"/>
      <c r="BC417" s="152"/>
      <c r="BD417" s="152"/>
      <c r="BE417" s="152"/>
      <c r="BF417" s="152"/>
      <c r="BG417" s="152"/>
      <c r="BH417" s="152"/>
      <c r="BI417" s="152"/>
      <c r="BJ417" s="152"/>
      <c r="BK417" s="152"/>
      <c r="BL417" s="152"/>
      <c r="BM417" s="152"/>
      <c r="BN417" s="152"/>
      <c r="BO417" s="152"/>
      <c r="BP417" s="152"/>
      <c r="BQ417" s="152"/>
      <c r="BR417" s="152"/>
      <c r="BS417" s="152"/>
      <c r="BT417" s="152"/>
      <c r="BU417" s="152"/>
      <c r="BV417" s="152"/>
      <c r="BW417" s="152"/>
      <c r="BX417" s="152"/>
      <c r="BY417" s="152"/>
      <c r="BZ417" s="152"/>
      <c r="CA417" s="152"/>
      <c r="CB417" s="152"/>
      <c r="CC417" s="152"/>
      <c r="CD417" s="152"/>
      <c r="CE417" s="152"/>
      <c r="CF417" s="152"/>
      <c r="CG417" s="152"/>
      <c r="CH417" s="152"/>
      <c r="CI417" s="152"/>
      <c r="CJ417" s="152"/>
      <c r="CK417" s="152"/>
      <c r="CL417" s="152"/>
      <c r="CM417" s="152"/>
      <c r="CN417" s="152"/>
      <c r="CO417" s="152"/>
      <c r="CP417" s="152"/>
      <c r="CQ417" s="152"/>
      <c r="CR417" s="152"/>
      <c r="CS417" s="152"/>
      <c r="CT417" s="152"/>
      <c r="CU417" s="152"/>
      <c r="CV417" s="152"/>
      <c r="CW417" s="152"/>
      <c r="CX417" s="152"/>
      <c r="CY417" s="152"/>
      <c r="CZ417" s="152"/>
      <c r="DA417" s="152"/>
      <c r="DB417" s="152"/>
      <c r="DC417" s="152"/>
      <c r="DD417" s="152"/>
      <c r="DE417" s="152"/>
      <c r="DF417" s="152"/>
      <c r="DG417" s="152"/>
      <c r="DH417" s="152"/>
      <c r="DI417" s="152"/>
      <c r="DJ417" s="152"/>
      <c r="DK417" s="152"/>
      <c r="DL417" s="152"/>
      <c r="DM417" s="152"/>
      <c r="DN417" s="152"/>
      <c r="DO417" s="152"/>
      <c r="DP417" s="152"/>
      <c r="DQ417" s="152"/>
      <c r="DR417" s="152"/>
      <c r="DS417" s="152"/>
      <c r="DT417" s="152"/>
      <c r="DU417" s="152"/>
      <c r="DV417" s="152"/>
      <c r="DW417" s="152"/>
      <c r="DX417" s="152"/>
      <c r="DY417" s="152"/>
      <c r="DZ417" s="152"/>
      <c r="EA417" s="152"/>
      <c r="EB417" s="152"/>
      <c r="EC417" s="152"/>
      <c r="ED417" s="152"/>
      <c r="EE417" s="152"/>
      <c r="EF417" s="152"/>
      <c r="EG417" s="152"/>
      <c r="EH417" s="152"/>
      <c r="EI417" s="152"/>
      <c r="EJ417" s="152"/>
      <c r="EK417" s="152"/>
      <c r="EL417" s="152"/>
      <c r="EM417" s="152"/>
      <c r="EN417" s="152"/>
      <c r="EO417" s="152"/>
      <c r="EP417" s="152"/>
      <c r="EQ417" s="152"/>
      <c r="ER417" s="152"/>
      <c r="ES417" s="152"/>
      <c r="ET417" s="152"/>
      <c r="EU417" s="152"/>
      <c r="EV417" s="152"/>
      <c r="EW417" s="152"/>
      <c r="EX417" s="152"/>
      <c r="EY417" s="152"/>
      <c r="EZ417" s="152"/>
      <c r="FA417" s="152"/>
      <c r="FB417" s="152"/>
      <c r="FC417" s="152"/>
      <c r="FD417" s="152"/>
      <c r="FE417" s="152"/>
      <c r="FF417" s="152"/>
      <c r="FG417" s="152"/>
      <c r="FH417" s="152"/>
      <c r="FI417" s="152"/>
      <c r="FJ417" s="152"/>
      <c r="FK417" s="152"/>
      <c r="FL417" s="152"/>
      <c r="FM417" s="152"/>
      <c r="FN417" s="152"/>
      <c r="FO417" s="152"/>
      <c r="FP417" s="152"/>
      <c r="FQ417" s="152"/>
      <c r="FR417" s="152"/>
      <c r="FS417" s="152"/>
      <c r="FT417" s="152"/>
      <c r="FU417" s="152"/>
      <c r="FV417" s="152"/>
      <c r="FW417" s="152"/>
      <c r="FX417" s="152"/>
      <c r="FY417" s="152"/>
      <c r="FZ417" s="152"/>
      <c r="GA417" s="152"/>
      <c r="GB417" s="152"/>
      <c r="GC417" s="152"/>
      <c r="GD417" s="152"/>
      <c r="GE417" s="152"/>
      <c r="GF417" s="152"/>
      <c r="GG417" s="152"/>
      <c r="GH417" s="152"/>
      <c r="GI417" s="152"/>
      <c r="GJ417" s="152"/>
      <c r="GK417" s="152"/>
      <c r="GL417" s="152"/>
      <c r="GM417" s="152"/>
      <c r="GN417" s="152"/>
      <c r="GO417" s="152"/>
      <c r="GP417" s="152"/>
      <c r="GQ417" s="152"/>
      <c r="GR417" s="152"/>
      <c r="GS417" s="152"/>
      <c r="GT417" s="152"/>
      <c r="GU417" s="152"/>
      <c r="GV417" s="152"/>
      <c r="GW417" s="152"/>
      <c r="GX417" s="152"/>
      <c r="GY417" s="152"/>
      <c r="GZ417" s="152"/>
      <c r="HA417" s="152"/>
      <c r="HB417" s="152"/>
      <c r="HC417" s="152"/>
      <c r="HD417" s="152"/>
      <c r="HE417" s="152"/>
      <c r="HF417" s="152"/>
      <c r="HG417" s="152"/>
      <c r="HH417" s="152"/>
      <c r="HI417" s="152"/>
      <c r="HJ417" s="152"/>
      <c r="HK417" s="152"/>
      <c r="HL417" s="152"/>
      <c r="HM417" s="152"/>
      <c r="HN417" s="152"/>
      <c r="HO417" s="152"/>
      <c r="HP417" s="152"/>
      <c r="HQ417" s="152"/>
      <c r="HR417" s="152"/>
      <c r="HS417" s="152"/>
      <c r="HT417" s="152"/>
      <c r="HU417" s="152"/>
      <c r="HV417" s="152"/>
      <c r="HW417" s="152"/>
      <c r="HX417" s="152"/>
      <c r="HY417" s="152"/>
      <c r="HZ417" s="152"/>
      <c r="IA417" s="152"/>
      <c r="IB417" s="152"/>
      <c r="IC417" s="152"/>
      <c r="ID417" s="152"/>
      <c r="IE417" s="152"/>
      <c r="IF417" s="152"/>
      <c r="IG417" s="152"/>
      <c r="IH417" s="152"/>
      <c r="II417" s="152"/>
      <c r="IJ417" s="152"/>
      <c r="IK417" s="152"/>
      <c r="IL417" s="152"/>
      <c r="IM417" s="152"/>
      <c r="IN417" s="152"/>
      <c r="IO417" s="152"/>
      <c r="IP417" s="152"/>
      <c r="IQ417" s="152"/>
      <c r="IR417" s="152"/>
      <c r="IS417" s="152"/>
      <c r="IT417" s="152"/>
      <c r="IU417" s="152"/>
      <c r="IV417" s="152"/>
    </row>
    <row r="418" spans="1:16382" s="35" customFormat="1" ht="15" customHeight="1">
      <c r="A418" s="141">
        <v>606</v>
      </c>
      <c r="B418" s="157"/>
      <c r="C418" s="158"/>
      <c r="D418" s="159" t="s">
        <v>98</v>
      </c>
      <c r="E418" s="160"/>
      <c r="F418" s="161"/>
      <c r="G418" s="161"/>
      <c r="H418" s="161"/>
      <c r="I418" s="161"/>
      <c r="J418" s="161"/>
      <c r="K418" s="161"/>
      <c r="L418" s="161"/>
      <c r="M418" s="161"/>
      <c r="N418" s="161"/>
      <c r="O418" s="161"/>
      <c r="P418" s="162"/>
      <c r="Q418" s="161"/>
      <c r="R418" s="161"/>
      <c r="S418" s="161"/>
      <c r="T418" s="161"/>
      <c r="U418" s="161"/>
      <c r="V418" s="161"/>
      <c r="W418" s="161"/>
      <c r="X418" s="161"/>
      <c r="Y418" s="161"/>
      <c r="Z418" s="161"/>
      <c r="AA418" s="161"/>
      <c r="AB418" s="161"/>
      <c r="AC418" s="161"/>
      <c r="AD418" s="161"/>
      <c r="AE418" s="161"/>
      <c r="AF418" s="161"/>
      <c r="AG418" s="161"/>
      <c r="AH418" s="161"/>
      <c r="AI418" s="161"/>
      <c r="AJ418" s="161"/>
      <c r="AK418" s="161"/>
      <c r="AL418" s="161"/>
      <c r="AM418" s="161"/>
      <c r="AN418" s="161"/>
      <c r="AO418" s="161"/>
      <c r="AP418" s="161"/>
      <c r="AQ418" s="163"/>
      <c r="AR418" s="157"/>
      <c r="AS418" s="157"/>
      <c r="AT418" s="56">
        <v>4396050415.7399998</v>
      </c>
      <c r="AU418" s="56">
        <v>4386935684.2600002</v>
      </c>
      <c r="AV418" s="56">
        <v>4626985608.2099991</v>
      </c>
      <c r="AW418" s="56">
        <v>5059982873</v>
      </c>
      <c r="AX418" s="56">
        <v>5017471023</v>
      </c>
      <c r="AY418" s="56">
        <v>5100279393</v>
      </c>
      <c r="AZ418" s="164"/>
      <c r="BA418" s="165"/>
      <c r="BB418" s="166"/>
      <c r="BC418" s="166"/>
      <c r="BD418" s="167"/>
      <c r="BE418" s="167"/>
      <c r="BF418" s="167"/>
      <c r="BG418" s="167"/>
      <c r="BH418" s="167"/>
      <c r="BI418" s="167"/>
      <c r="BJ418" s="167"/>
      <c r="BK418" s="167"/>
      <c r="BL418" s="168"/>
      <c r="BM418" s="169"/>
      <c r="BN418" s="170"/>
      <c r="BO418" s="170"/>
      <c r="BP418" s="170"/>
      <c r="BQ418" s="170"/>
      <c r="BR418" s="170"/>
      <c r="BS418" s="170"/>
      <c r="BT418" s="170"/>
      <c r="BU418" s="170"/>
      <c r="BV418" s="170"/>
      <c r="BW418" s="170"/>
      <c r="BX418" s="170"/>
      <c r="BY418" s="170"/>
      <c r="BZ418" s="170"/>
      <c r="CA418" s="170"/>
      <c r="CB418" s="170"/>
      <c r="CC418" s="170"/>
      <c r="CD418" s="170"/>
      <c r="CE418" s="170"/>
      <c r="CF418" s="170"/>
      <c r="CG418" s="170"/>
      <c r="CH418" s="170"/>
      <c r="CI418" s="170"/>
      <c r="CJ418" s="170"/>
      <c r="CK418" s="170"/>
      <c r="CL418" s="170"/>
      <c r="CM418" s="170"/>
      <c r="CN418" s="170"/>
      <c r="CO418" s="170"/>
      <c r="CP418" s="170"/>
      <c r="CQ418" s="170"/>
      <c r="CR418" s="170"/>
      <c r="CS418" s="170"/>
      <c r="CT418" s="170"/>
      <c r="CU418" s="170"/>
      <c r="CV418" s="170"/>
      <c r="CW418" s="170"/>
      <c r="CX418" s="170"/>
      <c r="CY418" s="170"/>
      <c r="CZ418" s="170"/>
      <c r="DA418" s="170"/>
      <c r="DB418" s="170"/>
      <c r="DC418" s="170"/>
      <c r="DD418" s="170"/>
      <c r="DE418" s="170"/>
      <c r="DF418" s="170"/>
      <c r="DG418" s="170"/>
      <c r="DH418" s="170"/>
      <c r="DI418" s="170"/>
      <c r="DJ418" s="170"/>
      <c r="DK418" s="170"/>
      <c r="DL418" s="170"/>
      <c r="DM418" s="170"/>
      <c r="DN418" s="170"/>
      <c r="DO418" s="170"/>
      <c r="DP418" s="170"/>
      <c r="DQ418" s="170"/>
      <c r="DR418" s="170"/>
      <c r="DS418" s="170"/>
      <c r="DT418" s="170"/>
      <c r="DU418" s="170"/>
      <c r="DV418" s="170"/>
      <c r="DW418" s="170"/>
      <c r="DX418" s="170"/>
      <c r="DY418" s="170"/>
      <c r="DZ418" s="170"/>
      <c r="EA418" s="170"/>
      <c r="EB418" s="170"/>
      <c r="EC418" s="170"/>
      <c r="ED418" s="170"/>
      <c r="EE418" s="170"/>
      <c r="EF418" s="170"/>
      <c r="EG418" s="170"/>
      <c r="EH418" s="170"/>
      <c r="EI418" s="170"/>
      <c r="EJ418" s="170"/>
      <c r="EK418" s="170"/>
      <c r="EL418" s="170"/>
      <c r="EM418" s="170"/>
      <c r="EN418" s="170"/>
      <c r="EO418" s="170"/>
      <c r="EP418" s="170"/>
      <c r="EQ418" s="170"/>
      <c r="ER418" s="170"/>
      <c r="ES418" s="170"/>
      <c r="ET418" s="170"/>
      <c r="EU418" s="170"/>
      <c r="EV418" s="170"/>
      <c r="EW418" s="170"/>
      <c r="EX418" s="170"/>
      <c r="EY418" s="170"/>
      <c r="EZ418" s="170"/>
      <c r="FA418" s="170"/>
      <c r="FB418" s="170"/>
      <c r="FC418" s="170"/>
      <c r="FD418" s="170"/>
      <c r="FE418" s="170"/>
      <c r="FF418" s="170"/>
      <c r="FG418" s="170"/>
      <c r="FH418" s="170"/>
      <c r="FI418" s="170"/>
      <c r="FJ418" s="170"/>
      <c r="FK418" s="170"/>
      <c r="FL418" s="170"/>
      <c r="FM418" s="170"/>
      <c r="FN418" s="170"/>
      <c r="FO418" s="170"/>
      <c r="FP418" s="170"/>
      <c r="FQ418" s="170"/>
      <c r="FR418" s="170"/>
      <c r="FS418" s="170"/>
      <c r="FT418" s="170"/>
      <c r="FU418" s="170"/>
      <c r="FV418" s="170"/>
      <c r="FW418" s="170"/>
      <c r="FX418" s="170"/>
      <c r="FY418" s="170"/>
      <c r="FZ418" s="170"/>
      <c r="GA418" s="170"/>
      <c r="GB418" s="170"/>
      <c r="GC418" s="170"/>
      <c r="GD418" s="170"/>
      <c r="GE418" s="170"/>
      <c r="GF418" s="170"/>
      <c r="GG418" s="170"/>
      <c r="GH418" s="170"/>
      <c r="GI418" s="170"/>
      <c r="GJ418" s="170"/>
      <c r="GK418" s="170"/>
      <c r="GL418" s="170"/>
      <c r="GM418" s="170"/>
      <c r="GN418" s="170"/>
      <c r="GO418" s="170"/>
      <c r="GP418" s="170"/>
      <c r="GQ418" s="170"/>
      <c r="GR418" s="170"/>
      <c r="GS418" s="170"/>
      <c r="GT418" s="170"/>
      <c r="GU418" s="170"/>
      <c r="GV418" s="170"/>
      <c r="GW418" s="170"/>
      <c r="GX418" s="170"/>
      <c r="GY418" s="170"/>
      <c r="GZ418" s="170"/>
      <c r="HA418" s="170"/>
      <c r="HB418" s="170"/>
      <c r="HC418" s="170"/>
      <c r="HD418" s="170"/>
      <c r="HE418" s="170"/>
      <c r="HF418" s="170"/>
      <c r="HG418" s="170"/>
      <c r="HH418" s="170"/>
      <c r="HI418" s="170"/>
      <c r="HJ418" s="170"/>
      <c r="HK418" s="170"/>
      <c r="HL418" s="170"/>
      <c r="HM418" s="170"/>
      <c r="HN418" s="170"/>
      <c r="HO418" s="170"/>
      <c r="HP418" s="170"/>
      <c r="HQ418" s="170"/>
      <c r="HR418" s="170"/>
      <c r="HS418" s="170"/>
      <c r="HT418" s="170"/>
      <c r="HU418" s="170"/>
      <c r="HV418" s="170"/>
      <c r="HW418" s="170"/>
      <c r="HX418" s="170"/>
      <c r="HY418" s="170"/>
      <c r="HZ418" s="170"/>
      <c r="IA418" s="170"/>
      <c r="IB418" s="170"/>
      <c r="IC418" s="170"/>
      <c r="ID418" s="170"/>
      <c r="IE418" s="170"/>
      <c r="IF418" s="170"/>
      <c r="IG418" s="170"/>
      <c r="IH418" s="170"/>
      <c r="II418" s="170"/>
      <c r="IJ418" s="170"/>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c r="LA418" s="3"/>
      <c r="LB418" s="3"/>
      <c r="LC418" s="3"/>
      <c r="LD418" s="3"/>
      <c r="LE418" s="3"/>
      <c r="LF418" s="3"/>
      <c r="LG418" s="3"/>
      <c r="LH418" s="3"/>
      <c r="LI418" s="3"/>
      <c r="LJ418" s="3"/>
      <c r="LK418" s="3"/>
      <c r="LL418" s="3"/>
      <c r="LM418" s="3"/>
      <c r="LN418" s="3"/>
      <c r="LO418" s="3"/>
      <c r="LP418" s="3"/>
      <c r="LQ418" s="3"/>
      <c r="LR418" s="3"/>
      <c r="LS418" s="3"/>
      <c r="LT418" s="3"/>
      <c r="LU418" s="3"/>
      <c r="LV418" s="3"/>
      <c r="LW418" s="3"/>
      <c r="LX418" s="3"/>
      <c r="LY418" s="3"/>
      <c r="LZ418" s="3"/>
      <c r="MA418" s="3"/>
      <c r="MB418" s="3"/>
      <c r="MC418" s="3"/>
      <c r="MD418" s="3"/>
      <c r="ME418" s="3"/>
      <c r="MF418" s="3"/>
      <c r="MG418" s="3"/>
      <c r="MH418" s="3"/>
      <c r="MI418" s="3"/>
      <c r="MJ418" s="3"/>
      <c r="MK418" s="3"/>
      <c r="ML418" s="3"/>
      <c r="MM418" s="3"/>
      <c r="MN418" s="3"/>
      <c r="MO418" s="3"/>
      <c r="MP418" s="3"/>
      <c r="MQ418" s="3"/>
      <c r="MR418" s="3"/>
      <c r="MS418" s="3"/>
      <c r="MT418" s="3"/>
      <c r="MU418" s="3"/>
      <c r="MV418" s="3"/>
      <c r="MW418" s="3"/>
      <c r="MX418" s="3"/>
      <c r="MY418" s="3"/>
      <c r="MZ418" s="3"/>
      <c r="NA418" s="3"/>
      <c r="NB418" s="3"/>
      <c r="NC418" s="3"/>
      <c r="ND418" s="3"/>
      <c r="NE418" s="3"/>
      <c r="NF418" s="3"/>
      <c r="NG418" s="3"/>
      <c r="NH418" s="3"/>
      <c r="NI418" s="3"/>
      <c r="NJ418" s="3"/>
      <c r="NK418" s="3"/>
      <c r="NL418" s="3"/>
      <c r="NM418" s="3"/>
      <c r="NN418" s="3"/>
      <c r="NO418" s="3"/>
      <c r="NP418" s="3"/>
      <c r="NQ418" s="3"/>
      <c r="NR418" s="3"/>
      <c r="NS418" s="3"/>
      <c r="NT418" s="3"/>
      <c r="NU418" s="3"/>
      <c r="NV418" s="3"/>
      <c r="NW418" s="3"/>
      <c r="NX418" s="3"/>
      <c r="NY418" s="3"/>
      <c r="NZ418" s="3"/>
      <c r="OA418" s="3"/>
      <c r="OB418" s="3"/>
      <c r="OC418" s="3"/>
      <c r="OD418" s="3"/>
      <c r="OE418" s="3"/>
      <c r="OF418" s="3"/>
      <c r="OG418" s="3"/>
      <c r="OH418" s="3"/>
      <c r="OI418" s="3"/>
      <c r="OJ418" s="3"/>
      <c r="OK418" s="3"/>
      <c r="OL418" s="3"/>
      <c r="OM418" s="3"/>
      <c r="ON418" s="3"/>
      <c r="OO418" s="3"/>
      <c r="OP418" s="3"/>
      <c r="OQ418" s="3"/>
      <c r="OR418" s="3"/>
      <c r="OS418" s="3"/>
      <c r="OT418" s="3"/>
      <c r="OU418" s="3"/>
      <c r="OV418" s="3"/>
      <c r="OW418" s="3"/>
      <c r="OX418" s="3"/>
      <c r="OY418" s="3"/>
      <c r="OZ418" s="3"/>
      <c r="PA418" s="3"/>
      <c r="PB418" s="3"/>
      <c r="PC418" s="3"/>
      <c r="PD418" s="3"/>
      <c r="PE418" s="3"/>
      <c r="PF418" s="3"/>
      <c r="PG418" s="3"/>
      <c r="PH418" s="3"/>
      <c r="PI418" s="3"/>
      <c r="PJ418" s="3"/>
      <c r="PK418" s="3"/>
      <c r="PL418" s="3"/>
      <c r="PM418" s="3"/>
      <c r="PN418" s="3"/>
      <c r="PO418" s="3"/>
      <c r="PP418" s="3"/>
      <c r="PQ418" s="3"/>
      <c r="PR418" s="3"/>
      <c r="PS418" s="3"/>
      <c r="PT418" s="3"/>
      <c r="PU418" s="3"/>
      <c r="PV418" s="3"/>
      <c r="PW418" s="3"/>
      <c r="PX418" s="3"/>
      <c r="PY418" s="3"/>
      <c r="PZ418" s="3"/>
      <c r="QA418" s="3"/>
      <c r="QB418" s="3"/>
      <c r="QC418" s="3"/>
      <c r="QD418" s="3"/>
      <c r="QE418" s="3"/>
      <c r="QF418" s="3"/>
      <c r="QG418" s="3"/>
      <c r="QH418" s="3"/>
      <c r="QI418" s="3"/>
      <c r="QJ418" s="3"/>
      <c r="QK418" s="3"/>
      <c r="QL418" s="3"/>
      <c r="QM418" s="3"/>
      <c r="QN418" s="3"/>
      <c r="QO418" s="3"/>
      <c r="QP418" s="3"/>
      <c r="QQ418" s="3"/>
      <c r="QR418" s="3"/>
      <c r="QS418" s="3"/>
      <c r="QT418" s="3"/>
      <c r="QU418" s="3"/>
      <c r="QV418" s="3"/>
      <c r="QW418" s="3"/>
      <c r="QX418" s="3"/>
      <c r="QY418" s="3"/>
      <c r="QZ418" s="3"/>
      <c r="RA418" s="3"/>
      <c r="RB418" s="3"/>
      <c r="RC418" s="3"/>
      <c r="RD418" s="3"/>
      <c r="RE418" s="3"/>
      <c r="RF418" s="3"/>
      <c r="RG418" s="3"/>
      <c r="RH418" s="3"/>
      <c r="RI418" s="3"/>
      <c r="RJ418" s="3"/>
      <c r="RK418" s="3"/>
      <c r="RL418" s="3"/>
      <c r="RM418" s="3"/>
      <c r="RN418" s="3"/>
      <c r="RO418" s="3"/>
      <c r="RP418" s="3"/>
      <c r="RQ418" s="3"/>
      <c r="RR418" s="3"/>
      <c r="RS418" s="3"/>
      <c r="RT418" s="3"/>
      <c r="RU418" s="3"/>
      <c r="RV418" s="3"/>
      <c r="RW418" s="3"/>
      <c r="RX418" s="3"/>
      <c r="RY418" s="3"/>
      <c r="RZ418" s="3"/>
      <c r="SA418" s="3"/>
      <c r="SB418" s="3"/>
      <c r="SC418" s="3"/>
      <c r="SD418" s="3"/>
      <c r="SE418" s="3"/>
      <c r="SF418" s="3"/>
      <c r="SG418" s="3"/>
      <c r="SH418" s="3"/>
      <c r="SI418" s="3"/>
      <c r="SJ418" s="3"/>
      <c r="SK418" s="3"/>
      <c r="SL418" s="3"/>
      <c r="SM418" s="3"/>
      <c r="SN418" s="3"/>
      <c r="SO418" s="3"/>
      <c r="SP418" s="3"/>
      <c r="SQ418" s="3"/>
      <c r="SR418" s="3"/>
      <c r="SS418" s="3"/>
      <c r="ST418" s="3"/>
      <c r="SU418" s="3"/>
      <c r="SV418" s="3"/>
      <c r="SW418" s="3"/>
      <c r="SX418" s="3"/>
      <c r="SY418" s="3"/>
      <c r="SZ418" s="3"/>
      <c r="TA418" s="3"/>
      <c r="TB418" s="3"/>
      <c r="TC418" s="3"/>
      <c r="TD418" s="3"/>
      <c r="TE418" s="3"/>
      <c r="TF418" s="3"/>
      <c r="TG418" s="3"/>
      <c r="TH418" s="3"/>
      <c r="TI418" s="3"/>
      <c r="TJ418" s="3"/>
      <c r="TK418" s="3"/>
      <c r="TL418" s="3"/>
      <c r="TM418" s="3"/>
      <c r="TN418" s="3"/>
      <c r="TO418" s="3"/>
      <c r="TP418" s="3"/>
      <c r="TQ418" s="3"/>
      <c r="TR418" s="3"/>
      <c r="TS418" s="3"/>
      <c r="TT418" s="3"/>
      <c r="TU418" s="3"/>
      <c r="TV418" s="3"/>
      <c r="TW418" s="3"/>
      <c r="TX418" s="3"/>
      <c r="TY418" s="3"/>
      <c r="TZ418" s="3"/>
      <c r="UA418" s="3"/>
      <c r="UB418" s="3"/>
      <c r="UC418" s="3"/>
      <c r="UD418" s="3"/>
      <c r="UE418" s="3"/>
      <c r="UF418" s="3"/>
      <c r="UG418" s="3"/>
      <c r="UH418" s="3"/>
      <c r="UI418" s="3"/>
      <c r="UJ418" s="3"/>
      <c r="UK418" s="3"/>
      <c r="UL418" s="3"/>
      <c r="UM418" s="3"/>
      <c r="UN418" s="3"/>
      <c r="UO418" s="3"/>
      <c r="UP418" s="3"/>
      <c r="UQ418" s="3"/>
      <c r="UR418" s="3"/>
      <c r="US418" s="3"/>
      <c r="UT418" s="3"/>
      <c r="UU418" s="3"/>
      <c r="UV418" s="3"/>
      <c r="UW418" s="3"/>
      <c r="UX418" s="3"/>
      <c r="UY418" s="3"/>
      <c r="UZ418" s="3"/>
      <c r="VA418" s="3"/>
      <c r="VB418" s="3"/>
      <c r="VC418" s="3"/>
      <c r="VD418" s="3"/>
      <c r="VE418" s="3"/>
      <c r="VF418" s="3"/>
      <c r="VG418" s="3"/>
      <c r="VH418" s="3"/>
      <c r="VI418" s="3"/>
      <c r="VJ418" s="3"/>
      <c r="VK418" s="3"/>
      <c r="VL418" s="3"/>
      <c r="VM418" s="3"/>
      <c r="VN418" s="3"/>
      <c r="VO418" s="3"/>
      <c r="VP418" s="3"/>
      <c r="VQ418" s="3"/>
      <c r="VR418" s="3"/>
      <c r="VS418" s="3"/>
      <c r="VT418" s="3"/>
      <c r="VU418" s="3"/>
      <c r="VV418" s="3"/>
      <c r="VW418" s="3"/>
      <c r="VX418" s="3"/>
      <c r="VY418" s="3"/>
      <c r="VZ418" s="3"/>
      <c r="WA418" s="3"/>
      <c r="WB418" s="3"/>
      <c r="WC418" s="3"/>
      <c r="WD418" s="3"/>
      <c r="WE418" s="3"/>
      <c r="WF418" s="3"/>
      <c r="WG418" s="3"/>
      <c r="WH418" s="3"/>
      <c r="WI418" s="3"/>
      <c r="WJ418" s="3"/>
      <c r="WK418" s="3"/>
      <c r="WL418" s="3"/>
      <c r="WM418" s="3"/>
      <c r="WN418" s="3"/>
      <c r="WO418" s="3"/>
      <c r="WP418" s="3"/>
      <c r="WQ418" s="3"/>
      <c r="WR418" s="3"/>
      <c r="WS418" s="3"/>
      <c r="WT418" s="3"/>
      <c r="WU418" s="3"/>
      <c r="WV418" s="3"/>
      <c r="WW418" s="3"/>
      <c r="WX418" s="3"/>
      <c r="WY418" s="3"/>
      <c r="WZ418" s="3"/>
      <c r="XA418" s="3"/>
      <c r="XB418" s="3"/>
      <c r="XC418" s="3"/>
      <c r="XD418" s="3"/>
      <c r="XE418" s="3"/>
      <c r="XF418" s="3"/>
      <c r="XG418" s="3"/>
      <c r="XH418" s="3"/>
      <c r="XI418" s="3"/>
      <c r="XJ418" s="3"/>
      <c r="XK418" s="3"/>
      <c r="XL418" s="3"/>
      <c r="XM418" s="3"/>
      <c r="XN418" s="3"/>
      <c r="XO418" s="3"/>
      <c r="XP418" s="3"/>
      <c r="XQ418" s="3"/>
      <c r="XR418" s="3"/>
      <c r="XS418" s="3"/>
      <c r="XT418" s="3"/>
      <c r="XU418" s="3"/>
      <c r="XV418" s="3"/>
      <c r="XW418" s="3"/>
      <c r="XX418" s="3"/>
      <c r="XY418" s="3"/>
      <c r="XZ418" s="3"/>
      <c r="YA418" s="3"/>
      <c r="YB418" s="3"/>
      <c r="YC418" s="3"/>
      <c r="YD418" s="3"/>
      <c r="YE418" s="3"/>
      <c r="YF418" s="3"/>
      <c r="YG418" s="3"/>
      <c r="YH418" s="3"/>
      <c r="YI418" s="3"/>
      <c r="YJ418" s="3"/>
      <c r="YK418" s="3"/>
      <c r="YL418" s="3"/>
      <c r="YM418" s="3"/>
      <c r="YN418" s="3"/>
      <c r="YO418" s="3"/>
      <c r="YP418" s="3"/>
      <c r="YQ418" s="3"/>
      <c r="YR418" s="3"/>
      <c r="YS418" s="3"/>
      <c r="YT418" s="3"/>
      <c r="YU418" s="3"/>
      <c r="YV418" s="3"/>
      <c r="YW418" s="3"/>
      <c r="YX418" s="3"/>
      <c r="YY418" s="3"/>
      <c r="YZ418" s="3"/>
      <c r="ZA418" s="3"/>
      <c r="ZB418" s="3"/>
      <c r="ZC418" s="3"/>
      <c r="ZD418" s="3"/>
      <c r="ZE418" s="3"/>
      <c r="ZF418" s="3"/>
      <c r="ZG418" s="3"/>
      <c r="ZH418" s="3"/>
      <c r="ZI418" s="3"/>
      <c r="ZJ418" s="3"/>
      <c r="ZK418" s="3"/>
      <c r="ZL418" s="3"/>
      <c r="ZM418" s="3"/>
      <c r="ZN418" s="3"/>
      <c r="ZO418" s="3"/>
      <c r="ZP418" s="3"/>
      <c r="ZQ418" s="3"/>
      <c r="ZR418" s="3"/>
      <c r="ZS418" s="3"/>
      <c r="ZT418" s="3"/>
      <c r="ZU418" s="3"/>
      <c r="ZV418" s="3"/>
      <c r="ZW418" s="3"/>
      <c r="ZX418" s="3"/>
      <c r="ZY418" s="3"/>
      <c r="ZZ418" s="3"/>
      <c r="AAA418" s="3"/>
      <c r="AAB418" s="3"/>
      <c r="AAC418" s="3"/>
      <c r="AAD418" s="3"/>
      <c r="AAE418" s="3"/>
      <c r="AAF418" s="3"/>
      <c r="AAG418" s="3"/>
      <c r="AAH418" s="3"/>
      <c r="AAI418" s="3"/>
      <c r="AAJ418" s="3"/>
      <c r="AAK418" s="3"/>
      <c r="AAL418" s="3"/>
      <c r="AAM418" s="3"/>
      <c r="AAN418" s="3"/>
      <c r="AAO418" s="3"/>
      <c r="AAP418" s="3"/>
      <c r="AAQ418" s="3"/>
      <c r="AAR418" s="3"/>
      <c r="AAS418" s="3"/>
      <c r="AAT418" s="3"/>
      <c r="AAU418" s="3"/>
      <c r="AAV418" s="3"/>
      <c r="AAW418" s="3"/>
      <c r="AAX418" s="3"/>
      <c r="AAY418" s="3"/>
      <c r="AAZ418" s="3"/>
      <c r="ABA418" s="3"/>
      <c r="ABB418" s="3"/>
      <c r="ABC418" s="3"/>
      <c r="ABD418" s="3"/>
      <c r="ABE418" s="3"/>
      <c r="ABF418" s="3"/>
      <c r="ABG418" s="3"/>
      <c r="ABH418" s="3"/>
      <c r="ABI418" s="3"/>
      <c r="ABJ418" s="3"/>
      <c r="ABK418" s="3"/>
      <c r="ABL418" s="3"/>
      <c r="ABM418" s="3"/>
      <c r="ABN418" s="3"/>
      <c r="ABO418" s="3"/>
      <c r="ABP418" s="3"/>
      <c r="ABQ418" s="3"/>
      <c r="ABR418" s="3"/>
      <c r="ABS418" s="3"/>
      <c r="ABT418" s="3"/>
      <c r="ABU418" s="3"/>
      <c r="ABV418" s="3"/>
      <c r="ABW418" s="3"/>
      <c r="ABX418" s="3"/>
      <c r="ABY418" s="3"/>
      <c r="ABZ418" s="3"/>
      <c r="ACA418" s="3"/>
      <c r="ACB418" s="3"/>
      <c r="ACC418" s="3"/>
      <c r="ACD418" s="3"/>
      <c r="ACE418" s="3"/>
      <c r="ACF418" s="3"/>
      <c r="ACG418" s="3"/>
      <c r="ACH418" s="3"/>
      <c r="ACI418" s="3"/>
      <c r="ACJ418" s="3"/>
      <c r="ACK418" s="3"/>
      <c r="ACL418" s="3"/>
      <c r="ACM418" s="3"/>
      <c r="ACN418" s="3"/>
      <c r="ACO418" s="3"/>
      <c r="ACP418" s="3"/>
      <c r="ACQ418" s="3"/>
      <c r="ACR418" s="3"/>
      <c r="ACS418" s="3"/>
      <c r="ACT418" s="3"/>
      <c r="ACU418" s="3"/>
      <c r="ACV418" s="3"/>
      <c r="ACW418" s="3"/>
      <c r="ACX418" s="3"/>
      <c r="ACY418" s="3"/>
      <c r="ACZ418" s="3"/>
      <c r="ADA418" s="3"/>
      <c r="ADB418" s="3"/>
      <c r="ADC418" s="3"/>
      <c r="ADD418" s="3"/>
      <c r="ADE418" s="3"/>
      <c r="ADF418" s="3"/>
      <c r="ADG418" s="3"/>
      <c r="ADH418" s="3"/>
      <c r="ADI418" s="3"/>
      <c r="ADJ418" s="3"/>
      <c r="ADK418" s="3"/>
      <c r="ADL418" s="3"/>
      <c r="ADM418" s="3"/>
      <c r="ADN418" s="3"/>
      <c r="ADO418" s="3"/>
      <c r="ADP418" s="3"/>
      <c r="ADQ418" s="3"/>
      <c r="ADR418" s="3"/>
      <c r="ADS418" s="3"/>
      <c r="ADT418" s="3"/>
      <c r="ADU418" s="3"/>
      <c r="ADV418" s="3"/>
      <c r="ADW418" s="3"/>
      <c r="ADX418" s="3"/>
      <c r="ADY418" s="3"/>
      <c r="ADZ418" s="3"/>
      <c r="AEA418" s="3"/>
      <c r="AEB418" s="3"/>
      <c r="AEC418" s="3"/>
      <c r="AED418" s="3"/>
      <c r="AEE418" s="3"/>
      <c r="AEF418" s="3"/>
      <c r="AEG418" s="3"/>
      <c r="AEH418" s="3"/>
      <c r="AEI418" s="3"/>
      <c r="AEJ418" s="3"/>
      <c r="AEK418" s="3"/>
      <c r="AEL418" s="3"/>
      <c r="AEM418" s="3"/>
      <c r="AEN418" s="3"/>
      <c r="AEO418" s="3"/>
      <c r="AEP418" s="3"/>
      <c r="AEQ418" s="3"/>
      <c r="AER418" s="3"/>
      <c r="AES418" s="3"/>
      <c r="AET418" s="3"/>
      <c r="AEU418" s="3"/>
      <c r="AEV418" s="3"/>
      <c r="AEW418" s="3"/>
      <c r="AEX418" s="3"/>
      <c r="AEY418" s="3"/>
      <c r="AEZ418" s="3"/>
      <c r="AFA418" s="3"/>
      <c r="AFB418" s="3"/>
      <c r="AFC418" s="3"/>
      <c r="AFD418" s="3"/>
      <c r="AFE418" s="3"/>
      <c r="AFF418" s="3"/>
      <c r="AFG418" s="3"/>
      <c r="AFH418" s="3"/>
      <c r="AFI418" s="3"/>
      <c r="AFJ418" s="3"/>
      <c r="AFK418" s="3"/>
      <c r="AFL418" s="3"/>
      <c r="AFM418" s="3"/>
      <c r="AFN418" s="3"/>
      <c r="AFO418" s="3"/>
      <c r="AFP418" s="3"/>
      <c r="AFQ418" s="3"/>
      <c r="AFR418" s="3"/>
      <c r="AFS418" s="3"/>
      <c r="AFT418" s="3"/>
      <c r="AFU418" s="3"/>
      <c r="AFV418" s="3"/>
      <c r="AFW418" s="3"/>
      <c r="AFX418" s="3"/>
      <c r="AFY418" s="3"/>
      <c r="AFZ418" s="3"/>
      <c r="AGA418" s="3"/>
      <c r="AGB418" s="3"/>
      <c r="AGC418" s="3"/>
      <c r="AGD418" s="3"/>
      <c r="AGE418" s="3"/>
      <c r="AGF418" s="3"/>
      <c r="AGG418" s="3"/>
      <c r="AGH418" s="3"/>
      <c r="AGI418" s="3"/>
      <c r="AGJ418" s="3"/>
      <c r="AGK418" s="3"/>
      <c r="AGL418" s="3"/>
      <c r="AGM418" s="3"/>
      <c r="AGN418" s="3"/>
      <c r="AGO418" s="3"/>
      <c r="AGP418" s="3"/>
      <c r="AGQ418" s="3"/>
      <c r="AGR418" s="3"/>
      <c r="AGS418" s="3"/>
      <c r="AGT418" s="3"/>
      <c r="AGU418" s="3"/>
      <c r="AGV418" s="3"/>
      <c r="AGW418" s="3"/>
      <c r="AGX418" s="3"/>
      <c r="AGY418" s="3"/>
      <c r="AGZ418" s="3"/>
      <c r="AHA418" s="3"/>
      <c r="AHB418" s="3"/>
      <c r="AHC418" s="3"/>
      <c r="AHD418" s="3"/>
      <c r="AHE418" s="3"/>
      <c r="AHF418" s="3"/>
      <c r="AHG418" s="3"/>
      <c r="AHH418" s="3"/>
      <c r="AHI418" s="3"/>
      <c r="AHJ418" s="3"/>
      <c r="AHK418" s="3"/>
      <c r="AHL418" s="3"/>
      <c r="AHM418" s="3"/>
      <c r="AHN418" s="3"/>
      <c r="AHO418" s="3"/>
      <c r="AHP418" s="3"/>
      <c r="AHQ418" s="3"/>
      <c r="AHR418" s="3"/>
      <c r="AHS418" s="3"/>
      <c r="AHT418" s="3"/>
      <c r="AHU418" s="3"/>
      <c r="AHV418" s="3"/>
      <c r="AHW418" s="3"/>
      <c r="AHX418" s="3"/>
      <c r="AHY418" s="3"/>
      <c r="AHZ418" s="3"/>
      <c r="AIA418" s="3"/>
      <c r="AIB418" s="3"/>
      <c r="AIC418" s="3"/>
      <c r="AID418" s="3"/>
      <c r="AIE418" s="3"/>
      <c r="AIF418" s="3"/>
      <c r="AIG418" s="3"/>
      <c r="AIH418" s="3"/>
      <c r="AII418" s="3"/>
      <c r="AIJ418" s="3"/>
      <c r="AIK418" s="3"/>
      <c r="AIL418" s="3"/>
      <c r="AIM418" s="3"/>
      <c r="AIN418" s="3"/>
      <c r="AIO418" s="3"/>
      <c r="AIP418" s="3"/>
      <c r="AIQ418" s="3"/>
      <c r="AIR418" s="3"/>
      <c r="AIS418" s="3"/>
      <c r="AIT418" s="3"/>
      <c r="AIU418" s="3"/>
      <c r="AIV418" s="3"/>
      <c r="AIW418" s="3"/>
      <c r="AIX418" s="3"/>
      <c r="AIY418" s="3"/>
      <c r="AIZ418" s="3"/>
      <c r="AJA418" s="3"/>
      <c r="AJB418" s="3"/>
      <c r="AJC418" s="3"/>
      <c r="AJD418" s="3"/>
      <c r="AJE418" s="3"/>
      <c r="AJF418" s="3"/>
      <c r="AJG418" s="3"/>
      <c r="AJH418" s="3"/>
      <c r="AJI418" s="3"/>
      <c r="AJJ418" s="3"/>
      <c r="AJK418" s="3"/>
      <c r="AJL418" s="3"/>
      <c r="AJM418" s="3"/>
      <c r="AJN418" s="3"/>
      <c r="AJO418" s="3"/>
      <c r="AJP418" s="3"/>
      <c r="AJQ418" s="3"/>
      <c r="AJR418" s="3"/>
      <c r="AJS418" s="3"/>
      <c r="AJT418" s="3"/>
      <c r="AJU418" s="3"/>
      <c r="AJV418" s="3"/>
      <c r="AJW418" s="3"/>
      <c r="AJX418" s="3"/>
      <c r="AJY418" s="3"/>
      <c r="AJZ418" s="3"/>
      <c r="AKA418" s="3"/>
      <c r="AKB418" s="3"/>
      <c r="AKC418" s="3"/>
      <c r="AKD418" s="3"/>
      <c r="AKE418" s="3"/>
      <c r="AKF418" s="3"/>
      <c r="AKG418" s="3"/>
      <c r="AKH418" s="3"/>
      <c r="AKI418" s="3"/>
      <c r="AKJ418" s="3"/>
      <c r="AKK418" s="3"/>
      <c r="AKL418" s="3"/>
      <c r="AKM418" s="3"/>
      <c r="AKN418" s="3"/>
      <c r="AKO418" s="3"/>
      <c r="AKP418" s="3"/>
      <c r="AKQ418" s="3"/>
      <c r="AKR418" s="3"/>
      <c r="AKS418" s="3"/>
      <c r="AKT418" s="3"/>
      <c r="AKU418" s="3"/>
      <c r="AKV418" s="3"/>
      <c r="AKW418" s="3"/>
      <c r="AKX418" s="3"/>
      <c r="AKY418" s="3"/>
      <c r="AKZ418" s="3"/>
      <c r="ALA418" s="3"/>
      <c r="ALB418" s="3"/>
      <c r="ALC418" s="3"/>
      <c r="ALD418" s="3"/>
      <c r="ALE418" s="3"/>
      <c r="ALF418" s="3"/>
      <c r="ALG418" s="3"/>
      <c r="ALH418" s="3"/>
      <c r="ALI418" s="3"/>
      <c r="ALJ418" s="3"/>
      <c r="ALK418" s="3"/>
      <c r="ALL418" s="3"/>
      <c r="ALM418" s="3"/>
      <c r="ALN418" s="3"/>
      <c r="ALO418" s="3"/>
      <c r="ALP418" s="3"/>
      <c r="ALQ418" s="3"/>
      <c r="ALR418" s="3"/>
      <c r="ALS418" s="3"/>
      <c r="ALT418" s="3"/>
      <c r="ALU418" s="3"/>
      <c r="ALV418" s="3"/>
      <c r="ALW418" s="3"/>
      <c r="ALX418" s="3"/>
      <c r="ALY418" s="3"/>
      <c r="ALZ418" s="3"/>
      <c r="AMA418" s="3"/>
      <c r="AMB418" s="3"/>
      <c r="AMC418" s="3"/>
      <c r="AMD418" s="3"/>
      <c r="AME418" s="3"/>
      <c r="AMF418" s="3"/>
      <c r="AMG418" s="3"/>
      <c r="AMH418" s="3"/>
      <c r="AMI418" s="3"/>
      <c r="AMJ418" s="3"/>
      <c r="AMK418" s="3"/>
      <c r="AML418" s="3"/>
      <c r="AMM418" s="3"/>
      <c r="AMN418" s="3"/>
      <c r="AMO418" s="3"/>
      <c r="AMP418" s="3"/>
      <c r="AMQ418" s="3"/>
      <c r="AMR418" s="3"/>
      <c r="AMS418" s="3"/>
      <c r="AMT418" s="3"/>
      <c r="AMU418" s="3"/>
      <c r="AMV418" s="3"/>
      <c r="AMW418" s="3"/>
      <c r="AMX418" s="3"/>
      <c r="AMY418" s="3"/>
      <c r="AMZ418" s="3"/>
      <c r="ANA418" s="3"/>
      <c r="ANB418" s="3"/>
      <c r="ANC418" s="3"/>
      <c r="AND418" s="3"/>
      <c r="ANE418" s="3"/>
      <c r="ANF418" s="3"/>
      <c r="ANG418" s="3"/>
      <c r="ANH418" s="3"/>
      <c r="ANI418" s="3"/>
      <c r="ANJ418" s="3"/>
      <c r="ANK418" s="3"/>
      <c r="ANL418" s="3"/>
      <c r="ANM418" s="3"/>
      <c r="ANN418" s="3"/>
      <c r="ANO418" s="3"/>
      <c r="ANP418" s="3"/>
      <c r="ANQ418" s="3"/>
      <c r="ANR418" s="3"/>
      <c r="ANS418" s="3"/>
      <c r="ANT418" s="3"/>
      <c r="ANU418" s="3"/>
      <c r="ANV418" s="3"/>
      <c r="ANW418" s="3"/>
      <c r="ANX418" s="3"/>
      <c r="ANY418" s="3"/>
      <c r="ANZ418" s="3"/>
      <c r="AOA418" s="3"/>
      <c r="AOB418" s="3"/>
      <c r="AOC418" s="3"/>
      <c r="AOD418" s="3"/>
      <c r="AOE418" s="3"/>
      <c r="AOF418" s="3"/>
      <c r="AOG418" s="3"/>
      <c r="AOH418" s="3"/>
      <c r="AOI418" s="3"/>
      <c r="AOJ418" s="3"/>
      <c r="AOK418" s="3"/>
      <c r="AOL418" s="3"/>
      <c r="AOM418" s="3"/>
      <c r="AON418" s="3"/>
      <c r="AOO418" s="3"/>
      <c r="AOP418" s="3"/>
      <c r="AOQ418" s="3"/>
      <c r="AOR418" s="3"/>
      <c r="AOS418" s="3"/>
      <c r="AOT418" s="3"/>
      <c r="AOU418" s="3"/>
      <c r="AOV418" s="3"/>
      <c r="AOW418" s="3"/>
      <c r="AOX418" s="3"/>
      <c r="AOY418" s="3"/>
      <c r="AOZ418" s="3"/>
      <c r="APA418" s="3"/>
      <c r="APB418" s="3"/>
      <c r="APC418" s="3"/>
      <c r="APD418" s="3"/>
      <c r="APE418" s="3"/>
      <c r="APF418" s="3"/>
      <c r="APG418" s="3"/>
      <c r="APH418" s="3"/>
      <c r="API418" s="3"/>
      <c r="APJ418" s="3"/>
      <c r="APK418" s="3"/>
      <c r="APL418" s="3"/>
      <c r="APM418" s="3"/>
      <c r="APN418" s="3"/>
      <c r="APO418" s="3"/>
      <c r="APP418" s="3"/>
      <c r="APQ418" s="3"/>
      <c r="APR418" s="3"/>
      <c r="APS418" s="3"/>
      <c r="APT418" s="3"/>
      <c r="APU418" s="3"/>
      <c r="APV418" s="3"/>
      <c r="APW418" s="3"/>
      <c r="APX418" s="3"/>
      <c r="APY418" s="3"/>
      <c r="APZ418" s="3"/>
      <c r="AQA418" s="3"/>
      <c r="AQB418" s="3"/>
      <c r="AQC418" s="3"/>
      <c r="AQD418" s="3"/>
      <c r="AQE418" s="3"/>
      <c r="AQF418" s="3"/>
      <c r="AQG418" s="3"/>
      <c r="AQH418" s="3"/>
      <c r="AQI418" s="3"/>
      <c r="AQJ418" s="3"/>
      <c r="AQK418" s="3"/>
      <c r="AQL418" s="3"/>
      <c r="AQM418" s="3"/>
      <c r="AQN418" s="3"/>
      <c r="AQO418" s="3"/>
      <c r="AQP418" s="3"/>
      <c r="AQQ418" s="3"/>
      <c r="AQR418" s="3"/>
      <c r="AQS418" s="3"/>
      <c r="AQT418" s="3"/>
      <c r="AQU418" s="3"/>
      <c r="AQV418" s="3"/>
      <c r="AQW418" s="3"/>
      <c r="AQX418" s="3"/>
      <c r="AQY418" s="3"/>
      <c r="AQZ418" s="3"/>
      <c r="ARA418" s="3"/>
      <c r="ARB418" s="3"/>
      <c r="ARC418" s="3"/>
      <c r="ARD418" s="3"/>
      <c r="ARE418" s="3"/>
      <c r="ARF418" s="3"/>
      <c r="ARG418" s="3"/>
      <c r="ARH418" s="3"/>
      <c r="ARI418" s="3"/>
      <c r="ARJ418" s="3"/>
      <c r="ARK418" s="3"/>
      <c r="ARL418" s="3"/>
      <c r="ARM418" s="3"/>
      <c r="ARN418" s="3"/>
      <c r="ARO418" s="3"/>
      <c r="ARP418" s="3"/>
      <c r="ARQ418" s="3"/>
      <c r="ARR418" s="3"/>
      <c r="ARS418" s="3"/>
      <c r="ART418" s="3"/>
      <c r="ARU418" s="3"/>
      <c r="ARV418" s="3"/>
      <c r="ARW418" s="3"/>
      <c r="ARX418" s="3"/>
      <c r="ARY418" s="3"/>
      <c r="ARZ418" s="3"/>
      <c r="ASA418" s="3"/>
      <c r="ASB418" s="3"/>
      <c r="ASC418" s="3"/>
      <c r="ASD418" s="3"/>
      <c r="ASE418" s="3"/>
      <c r="ASF418" s="3"/>
      <c r="ASG418" s="3"/>
      <c r="ASH418" s="3"/>
      <c r="ASI418" s="3"/>
      <c r="ASJ418" s="3"/>
      <c r="ASK418" s="3"/>
      <c r="ASL418" s="3"/>
      <c r="ASM418" s="3"/>
      <c r="ASN418" s="3"/>
      <c r="ASO418" s="3"/>
      <c r="ASP418" s="3"/>
      <c r="ASQ418" s="3"/>
      <c r="ASR418" s="3"/>
      <c r="ASS418" s="3"/>
      <c r="AST418" s="3"/>
      <c r="ASU418" s="3"/>
      <c r="ASV418" s="3"/>
      <c r="ASW418" s="3"/>
      <c r="ASX418" s="3"/>
      <c r="ASY418" s="3"/>
      <c r="ASZ418" s="3"/>
      <c r="ATA418" s="3"/>
      <c r="ATB418" s="3"/>
      <c r="ATC418" s="3"/>
      <c r="ATD418" s="3"/>
      <c r="ATE418" s="3"/>
      <c r="ATF418" s="3"/>
      <c r="ATG418" s="3"/>
      <c r="ATH418" s="3"/>
      <c r="ATI418" s="3"/>
      <c r="ATJ418" s="3"/>
      <c r="ATK418" s="3"/>
      <c r="ATL418" s="3"/>
      <c r="ATM418" s="3"/>
      <c r="ATN418" s="3"/>
      <c r="ATO418" s="3"/>
      <c r="ATP418" s="3"/>
      <c r="ATQ418" s="3"/>
      <c r="ATR418" s="3"/>
      <c r="ATS418" s="3"/>
      <c r="ATT418" s="3"/>
      <c r="ATU418" s="3"/>
      <c r="ATV418" s="3"/>
      <c r="ATW418" s="3"/>
      <c r="ATX418" s="3"/>
      <c r="ATY418" s="3"/>
      <c r="ATZ418" s="3"/>
      <c r="AUA418" s="3"/>
      <c r="AUB418" s="3"/>
      <c r="AUC418" s="3"/>
      <c r="AUD418" s="3"/>
      <c r="AUE418" s="3"/>
      <c r="AUF418" s="3"/>
      <c r="AUG418" s="3"/>
      <c r="AUH418" s="3"/>
      <c r="AUI418" s="3"/>
      <c r="AUJ418" s="3"/>
      <c r="AUK418" s="3"/>
      <c r="AUL418" s="3"/>
      <c r="AUM418" s="3"/>
      <c r="AUN418" s="3"/>
      <c r="AUO418" s="3"/>
      <c r="AUP418" s="3"/>
      <c r="AUQ418" s="3"/>
      <c r="AUR418" s="3"/>
      <c r="AUS418" s="3"/>
      <c r="AUT418" s="3"/>
      <c r="AUU418" s="3"/>
      <c r="AUV418" s="3"/>
      <c r="AUW418" s="3"/>
      <c r="AUX418" s="3"/>
      <c r="AUY418" s="3"/>
      <c r="AUZ418" s="3"/>
      <c r="AVA418" s="3"/>
      <c r="AVB418" s="3"/>
      <c r="AVC418" s="3"/>
      <c r="AVD418" s="3"/>
      <c r="AVE418" s="3"/>
      <c r="AVF418" s="3"/>
      <c r="AVG418" s="3"/>
      <c r="AVH418" s="3"/>
      <c r="AVI418" s="3"/>
      <c r="AVJ418" s="3"/>
      <c r="AVK418" s="3"/>
      <c r="AVL418" s="3"/>
      <c r="AVM418" s="3"/>
      <c r="AVN418" s="3"/>
      <c r="AVO418" s="3"/>
      <c r="AVP418" s="3"/>
      <c r="AVQ418" s="3"/>
      <c r="AVR418" s="3"/>
      <c r="AVS418" s="3"/>
      <c r="AVT418" s="3"/>
      <c r="AVU418" s="3"/>
      <c r="AVV418" s="3"/>
      <c r="AVW418" s="3"/>
      <c r="AVX418" s="3"/>
      <c r="AVY418" s="3"/>
      <c r="AVZ418" s="3"/>
      <c r="AWA418" s="3"/>
      <c r="AWB418" s="3"/>
      <c r="AWC418" s="3"/>
      <c r="AWD418" s="3"/>
      <c r="AWE418" s="3"/>
      <c r="AWF418" s="3"/>
      <c r="AWG418" s="3"/>
      <c r="AWH418" s="3"/>
      <c r="AWI418" s="3"/>
      <c r="AWJ418" s="3"/>
      <c r="AWK418" s="3"/>
      <c r="AWL418" s="3"/>
      <c r="AWM418" s="3"/>
      <c r="AWN418" s="3"/>
      <c r="AWO418" s="3"/>
      <c r="AWP418" s="3"/>
      <c r="AWQ418" s="3"/>
      <c r="AWR418" s="3"/>
      <c r="AWS418" s="3"/>
      <c r="AWT418" s="3"/>
      <c r="AWU418" s="3"/>
      <c r="AWV418" s="3"/>
      <c r="AWW418" s="3"/>
      <c r="AWX418" s="3"/>
      <c r="AWY418" s="3"/>
      <c r="AWZ418" s="3"/>
      <c r="AXA418" s="3"/>
      <c r="AXB418" s="3"/>
      <c r="AXC418" s="3"/>
      <c r="AXD418" s="3"/>
      <c r="AXE418" s="3"/>
      <c r="AXF418" s="3"/>
      <c r="AXG418" s="3"/>
      <c r="AXH418" s="3"/>
      <c r="AXI418" s="3"/>
      <c r="AXJ418" s="3"/>
      <c r="AXK418" s="3"/>
      <c r="AXL418" s="3"/>
      <c r="AXM418" s="3"/>
      <c r="AXN418" s="3"/>
      <c r="AXO418" s="3"/>
      <c r="AXP418" s="3"/>
      <c r="AXQ418" s="3"/>
      <c r="AXR418" s="3"/>
      <c r="AXS418" s="3"/>
      <c r="AXT418" s="3"/>
      <c r="AXU418" s="3"/>
      <c r="AXV418" s="3"/>
      <c r="AXW418" s="3"/>
      <c r="AXX418" s="3"/>
      <c r="AXY418" s="3"/>
      <c r="AXZ418" s="3"/>
      <c r="AYA418" s="3"/>
      <c r="AYB418" s="3"/>
      <c r="AYC418" s="3"/>
      <c r="AYD418" s="3"/>
      <c r="AYE418" s="3"/>
      <c r="AYF418" s="3"/>
      <c r="AYG418" s="3"/>
      <c r="AYH418" s="3"/>
      <c r="AYI418" s="3"/>
      <c r="AYJ418" s="3"/>
      <c r="AYK418" s="3"/>
      <c r="AYL418" s="3"/>
      <c r="AYM418" s="3"/>
      <c r="AYN418" s="3"/>
      <c r="AYO418" s="3"/>
      <c r="AYP418" s="3"/>
      <c r="AYQ418" s="3"/>
      <c r="AYR418" s="3"/>
      <c r="AYS418" s="3"/>
      <c r="AYT418" s="3"/>
      <c r="AYU418" s="3"/>
      <c r="AYV418" s="3"/>
      <c r="AYW418" s="3"/>
      <c r="AYX418" s="3"/>
      <c r="AYY418" s="3"/>
      <c r="AYZ418" s="3"/>
      <c r="AZA418" s="3"/>
      <c r="AZB418" s="3"/>
      <c r="AZC418" s="3"/>
      <c r="AZD418" s="3"/>
      <c r="AZE418" s="3"/>
      <c r="AZF418" s="3"/>
      <c r="AZG418" s="3"/>
      <c r="AZH418" s="3"/>
      <c r="AZI418" s="3"/>
      <c r="AZJ418" s="3"/>
      <c r="AZK418" s="3"/>
      <c r="AZL418" s="3"/>
      <c r="AZM418" s="3"/>
      <c r="AZN418" s="3"/>
      <c r="AZO418" s="3"/>
      <c r="AZP418" s="3"/>
      <c r="AZQ418" s="3"/>
      <c r="AZR418" s="3"/>
      <c r="AZS418" s="3"/>
      <c r="AZT418" s="3"/>
      <c r="AZU418" s="3"/>
      <c r="AZV418" s="3"/>
      <c r="AZW418" s="3"/>
      <c r="AZX418" s="3"/>
      <c r="AZY418" s="3"/>
      <c r="AZZ418" s="3"/>
      <c r="BAA418" s="3"/>
      <c r="BAB418" s="3"/>
      <c r="BAC418" s="3"/>
      <c r="BAD418" s="3"/>
      <c r="BAE418" s="3"/>
      <c r="BAF418" s="3"/>
      <c r="BAG418" s="3"/>
      <c r="BAH418" s="3"/>
      <c r="BAI418" s="3"/>
      <c r="BAJ418" s="3"/>
      <c r="BAK418" s="3"/>
      <c r="BAL418" s="3"/>
      <c r="BAM418" s="3"/>
      <c r="BAN418" s="3"/>
      <c r="BAO418" s="3"/>
      <c r="BAP418" s="3"/>
      <c r="BAQ418" s="3"/>
      <c r="BAR418" s="3"/>
      <c r="BAS418" s="3"/>
      <c r="BAT418" s="3"/>
      <c r="BAU418" s="3"/>
      <c r="BAV418" s="3"/>
      <c r="BAW418" s="3"/>
      <c r="BAX418" s="3"/>
      <c r="BAY418" s="3"/>
      <c r="BAZ418" s="3"/>
      <c r="BBA418" s="3"/>
      <c r="BBB418" s="3"/>
      <c r="BBC418" s="3"/>
      <c r="BBD418" s="3"/>
      <c r="BBE418" s="3"/>
      <c r="BBF418" s="3"/>
      <c r="BBG418" s="3"/>
      <c r="BBH418" s="3"/>
      <c r="BBI418" s="3"/>
      <c r="BBJ418" s="3"/>
      <c r="BBK418" s="3"/>
      <c r="BBL418" s="3"/>
      <c r="BBM418" s="3"/>
      <c r="BBN418" s="3"/>
      <c r="BBO418" s="3"/>
      <c r="BBP418" s="3"/>
      <c r="BBQ418" s="3"/>
      <c r="BBR418" s="3"/>
      <c r="BBS418" s="3"/>
      <c r="BBT418" s="3"/>
      <c r="BBU418" s="3"/>
      <c r="BBV418" s="3"/>
      <c r="BBW418" s="3"/>
      <c r="BBX418" s="3"/>
      <c r="BBY418" s="3"/>
      <c r="BBZ418" s="3"/>
      <c r="BCA418" s="3"/>
      <c r="BCB418" s="3"/>
      <c r="BCC418" s="3"/>
      <c r="BCD418" s="3"/>
      <c r="BCE418" s="3"/>
      <c r="BCF418" s="3"/>
      <c r="BCG418" s="3"/>
      <c r="BCH418" s="3"/>
      <c r="BCI418" s="3"/>
      <c r="BCJ418" s="3"/>
      <c r="BCK418" s="3"/>
      <c r="BCL418" s="3"/>
      <c r="BCM418" s="3"/>
      <c r="BCN418" s="3"/>
      <c r="BCO418" s="3"/>
      <c r="BCP418" s="3"/>
      <c r="BCQ418" s="3"/>
      <c r="BCR418" s="3"/>
      <c r="BCS418" s="3"/>
      <c r="BCT418" s="3"/>
      <c r="BCU418" s="3"/>
      <c r="BCV418" s="3"/>
      <c r="BCW418" s="3"/>
      <c r="BCX418" s="3"/>
      <c r="BCY418" s="3"/>
      <c r="BCZ418" s="3"/>
      <c r="BDA418" s="3"/>
      <c r="BDB418" s="3"/>
      <c r="BDC418" s="3"/>
      <c r="BDD418" s="3"/>
      <c r="BDE418" s="3"/>
      <c r="BDF418" s="3"/>
      <c r="BDG418" s="3"/>
      <c r="BDH418" s="3"/>
      <c r="BDI418" s="3"/>
      <c r="BDJ418" s="3"/>
      <c r="BDK418" s="3"/>
      <c r="BDL418" s="3"/>
      <c r="BDM418" s="3"/>
      <c r="BDN418" s="3"/>
      <c r="BDO418" s="3"/>
      <c r="BDP418" s="3"/>
      <c r="BDQ418" s="3"/>
      <c r="BDR418" s="3"/>
      <c r="BDS418" s="3"/>
      <c r="BDT418" s="3"/>
      <c r="BDU418" s="3"/>
      <c r="BDV418" s="3"/>
      <c r="BDW418" s="3"/>
      <c r="BDX418" s="3"/>
      <c r="BDY418" s="3"/>
      <c r="BDZ418" s="3"/>
      <c r="BEA418" s="3"/>
      <c r="BEB418" s="3"/>
      <c r="BEC418" s="3"/>
      <c r="BED418" s="3"/>
      <c r="BEE418" s="3"/>
      <c r="BEF418" s="3"/>
      <c r="BEG418" s="3"/>
      <c r="BEH418" s="3"/>
      <c r="BEI418" s="3"/>
      <c r="BEJ418" s="3"/>
      <c r="BEK418" s="3"/>
      <c r="BEL418" s="3"/>
      <c r="BEM418" s="3"/>
      <c r="BEN418" s="3"/>
      <c r="BEO418" s="3"/>
      <c r="BEP418" s="3"/>
      <c r="BEQ418" s="3"/>
      <c r="BER418" s="3"/>
      <c r="BES418" s="3"/>
      <c r="BET418" s="3"/>
      <c r="BEU418" s="3"/>
      <c r="BEV418" s="3"/>
      <c r="BEW418" s="3"/>
      <c r="BEX418" s="3"/>
      <c r="BEY418" s="3"/>
      <c r="BEZ418" s="3"/>
      <c r="BFA418" s="3"/>
      <c r="BFB418" s="3"/>
      <c r="BFC418" s="3"/>
      <c r="BFD418" s="3"/>
      <c r="BFE418" s="3"/>
      <c r="BFF418" s="3"/>
      <c r="BFG418" s="3"/>
      <c r="BFH418" s="3"/>
      <c r="BFI418" s="3"/>
      <c r="BFJ418" s="3"/>
      <c r="BFK418" s="3"/>
      <c r="BFL418" s="3"/>
      <c r="BFM418" s="3"/>
      <c r="BFN418" s="3"/>
      <c r="BFO418" s="3"/>
      <c r="BFP418" s="3"/>
      <c r="BFQ418" s="3"/>
      <c r="BFR418" s="3"/>
      <c r="BFS418" s="3"/>
      <c r="BFT418" s="3"/>
      <c r="BFU418" s="3"/>
      <c r="BFV418" s="3"/>
      <c r="BFW418" s="3"/>
      <c r="BFX418" s="3"/>
      <c r="BFY418" s="3"/>
      <c r="BFZ418" s="3"/>
      <c r="BGA418" s="3"/>
      <c r="BGB418" s="3"/>
      <c r="BGC418" s="3"/>
      <c r="BGD418" s="3"/>
      <c r="BGE418" s="3"/>
      <c r="BGF418" s="3"/>
      <c r="BGG418" s="3"/>
      <c r="BGH418" s="3"/>
      <c r="BGI418" s="3"/>
      <c r="BGJ418" s="3"/>
      <c r="BGK418" s="3"/>
      <c r="BGL418" s="3"/>
      <c r="BGM418" s="3"/>
      <c r="BGN418" s="3"/>
      <c r="BGO418" s="3"/>
      <c r="BGP418" s="3"/>
      <c r="BGQ418" s="3"/>
      <c r="BGR418" s="3"/>
      <c r="BGS418" s="3"/>
      <c r="BGT418" s="3"/>
      <c r="BGU418" s="3"/>
      <c r="BGV418" s="3"/>
      <c r="BGW418" s="3"/>
      <c r="BGX418" s="3"/>
      <c r="BGY418" s="3"/>
      <c r="BGZ418" s="3"/>
      <c r="BHA418" s="3"/>
      <c r="BHB418" s="3"/>
      <c r="BHC418" s="3"/>
      <c r="BHD418" s="3"/>
      <c r="BHE418" s="3"/>
      <c r="BHF418" s="3"/>
      <c r="BHG418" s="3"/>
      <c r="BHH418" s="3"/>
      <c r="BHI418" s="3"/>
      <c r="BHJ418" s="3"/>
      <c r="BHK418" s="3"/>
      <c r="BHL418" s="3"/>
      <c r="BHM418" s="3"/>
      <c r="BHN418" s="3"/>
      <c r="BHO418" s="3"/>
      <c r="BHP418" s="3"/>
      <c r="BHQ418" s="3"/>
      <c r="BHR418" s="3"/>
      <c r="BHS418" s="3"/>
      <c r="BHT418" s="3"/>
      <c r="BHU418" s="3"/>
      <c r="BHV418" s="3"/>
      <c r="BHW418" s="3"/>
      <c r="BHX418" s="3"/>
      <c r="BHY418" s="3"/>
      <c r="BHZ418" s="3"/>
      <c r="BIA418" s="3"/>
      <c r="BIB418" s="3"/>
      <c r="BIC418" s="3"/>
      <c r="BID418" s="3"/>
      <c r="BIE418" s="3"/>
      <c r="BIF418" s="3"/>
      <c r="BIG418" s="3"/>
      <c r="BIH418" s="3"/>
      <c r="BII418" s="3"/>
      <c r="BIJ418" s="3"/>
      <c r="BIK418" s="3"/>
      <c r="BIL418" s="3"/>
      <c r="BIM418" s="3"/>
      <c r="BIN418" s="3"/>
      <c r="BIO418" s="3"/>
      <c r="BIP418" s="3"/>
      <c r="BIQ418" s="3"/>
      <c r="BIR418" s="3"/>
      <c r="BIS418" s="3"/>
      <c r="BIT418" s="3"/>
      <c r="BIU418" s="3"/>
      <c r="BIV418" s="3"/>
      <c r="BIW418" s="3"/>
      <c r="BIX418" s="3"/>
      <c r="BIY418" s="3"/>
      <c r="BIZ418" s="3"/>
      <c r="BJA418" s="3"/>
      <c r="BJB418" s="3"/>
      <c r="BJC418" s="3"/>
      <c r="BJD418" s="3"/>
      <c r="BJE418" s="3"/>
      <c r="BJF418" s="3"/>
      <c r="BJG418" s="3"/>
      <c r="BJH418" s="3"/>
      <c r="BJI418" s="3"/>
      <c r="BJJ418" s="3"/>
      <c r="BJK418" s="3"/>
      <c r="BJL418" s="3"/>
      <c r="BJM418" s="3"/>
      <c r="BJN418" s="3"/>
      <c r="BJO418" s="3"/>
      <c r="BJP418" s="3"/>
      <c r="BJQ418" s="3"/>
      <c r="BJR418" s="3"/>
      <c r="BJS418" s="3"/>
      <c r="BJT418" s="3"/>
      <c r="BJU418" s="3"/>
      <c r="BJV418" s="3"/>
      <c r="BJW418" s="3"/>
      <c r="BJX418" s="3"/>
      <c r="BJY418" s="3"/>
      <c r="BJZ418" s="3"/>
      <c r="BKA418" s="3"/>
      <c r="BKB418" s="3"/>
      <c r="BKC418" s="3"/>
      <c r="BKD418" s="3"/>
      <c r="BKE418" s="3"/>
      <c r="BKF418" s="3"/>
      <c r="BKG418" s="3"/>
      <c r="BKH418" s="3"/>
      <c r="BKI418" s="3"/>
      <c r="BKJ418" s="3"/>
      <c r="BKK418" s="3"/>
      <c r="BKL418" s="3"/>
      <c r="BKM418" s="3"/>
      <c r="BKN418" s="3"/>
      <c r="BKO418" s="3"/>
      <c r="BKP418" s="3"/>
      <c r="BKQ418" s="3"/>
      <c r="BKR418" s="3"/>
      <c r="BKS418" s="3"/>
      <c r="BKT418" s="3"/>
      <c r="BKU418" s="3"/>
      <c r="BKV418" s="3"/>
      <c r="BKW418" s="3"/>
      <c r="BKX418" s="3"/>
      <c r="BKY418" s="3"/>
      <c r="BKZ418" s="3"/>
      <c r="BLA418" s="3"/>
      <c r="BLB418" s="3"/>
      <c r="BLC418" s="3"/>
      <c r="BLD418" s="3"/>
      <c r="BLE418" s="3"/>
      <c r="BLF418" s="3"/>
      <c r="BLG418" s="3"/>
      <c r="BLH418" s="3"/>
      <c r="BLI418" s="3"/>
      <c r="BLJ418" s="3"/>
      <c r="BLK418" s="3"/>
      <c r="BLL418" s="3"/>
      <c r="BLM418" s="3"/>
      <c r="BLN418" s="3"/>
      <c r="BLO418" s="3"/>
      <c r="BLP418" s="3"/>
      <c r="BLQ418" s="3"/>
      <c r="BLR418" s="3"/>
      <c r="BLS418" s="3"/>
      <c r="BLT418" s="3"/>
      <c r="BLU418" s="3"/>
      <c r="BLV418" s="3"/>
      <c r="BLW418" s="3"/>
      <c r="BLX418" s="3"/>
      <c r="BLY418" s="3"/>
      <c r="BLZ418" s="3"/>
      <c r="BMA418" s="3"/>
      <c r="BMB418" s="3"/>
      <c r="BMC418" s="3"/>
      <c r="BMD418" s="3"/>
      <c r="BME418" s="3"/>
      <c r="BMF418" s="3"/>
      <c r="BMG418" s="3"/>
      <c r="BMH418" s="3"/>
      <c r="BMI418" s="3"/>
      <c r="BMJ418" s="3"/>
      <c r="BMK418" s="3"/>
      <c r="BML418" s="3"/>
      <c r="BMM418" s="3"/>
      <c r="BMN418" s="3"/>
      <c r="BMO418" s="3"/>
      <c r="BMP418" s="3"/>
      <c r="BMQ418" s="3"/>
      <c r="BMR418" s="3"/>
      <c r="BMS418" s="3"/>
      <c r="BMT418" s="3"/>
      <c r="BMU418" s="3"/>
      <c r="BMV418" s="3"/>
      <c r="BMW418" s="3"/>
      <c r="BMX418" s="3"/>
      <c r="BMY418" s="3"/>
      <c r="BMZ418" s="3"/>
      <c r="BNA418" s="3"/>
      <c r="BNB418" s="3"/>
      <c r="BNC418" s="3"/>
      <c r="BND418" s="3"/>
      <c r="BNE418" s="3"/>
      <c r="BNF418" s="3"/>
      <c r="BNG418" s="3"/>
      <c r="BNH418" s="3"/>
      <c r="BNI418" s="3"/>
      <c r="BNJ418" s="3"/>
      <c r="BNK418" s="3"/>
      <c r="BNL418" s="3"/>
      <c r="BNM418" s="3"/>
      <c r="BNN418" s="3"/>
      <c r="BNO418" s="3"/>
      <c r="BNP418" s="3"/>
      <c r="BNQ418" s="3"/>
      <c r="BNR418" s="3"/>
      <c r="BNS418" s="3"/>
      <c r="BNT418" s="3"/>
      <c r="BNU418" s="3"/>
      <c r="BNV418" s="3"/>
      <c r="BNW418" s="3"/>
      <c r="BNX418" s="3"/>
      <c r="BNY418" s="3"/>
      <c r="BNZ418" s="3"/>
      <c r="BOA418" s="3"/>
      <c r="BOB418" s="3"/>
      <c r="BOC418" s="3"/>
      <c r="BOD418" s="3"/>
      <c r="BOE418" s="3"/>
      <c r="BOF418" s="3"/>
      <c r="BOG418" s="3"/>
      <c r="BOH418" s="3"/>
      <c r="BOI418" s="3"/>
      <c r="BOJ418" s="3"/>
      <c r="BOK418" s="3"/>
      <c r="BOL418" s="3"/>
      <c r="BOM418" s="3"/>
      <c r="BON418" s="3"/>
      <c r="BOO418" s="3"/>
      <c r="BOP418" s="3"/>
      <c r="BOQ418" s="3"/>
      <c r="BOR418" s="3"/>
      <c r="BOS418" s="3"/>
      <c r="BOT418" s="3"/>
      <c r="BOU418" s="3"/>
      <c r="BOV418" s="3"/>
      <c r="BOW418" s="3"/>
      <c r="BOX418" s="3"/>
      <c r="BOY418" s="3"/>
      <c r="BOZ418" s="3"/>
      <c r="BPA418" s="3"/>
      <c r="BPB418" s="3"/>
      <c r="BPC418" s="3"/>
      <c r="BPD418" s="3"/>
      <c r="BPE418" s="3"/>
      <c r="BPF418" s="3"/>
      <c r="BPG418" s="3"/>
      <c r="BPH418" s="3"/>
      <c r="BPI418" s="3"/>
      <c r="BPJ418" s="3"/>
      <c r="BPK418" s="3"/>
      <c r="BPL418" s="3"/>
      <c r="BPM418" s="3"/>
      <c r="BPN418" s="3"/>
      <c r="BPO418" s="3"/>
      <c r="BPP418" s="3"/>
      <c r="BPQ418" s="3"/>
      <c r="BPR418" s="3"/>
      <c r="BPS418" s="3"/>
      <c r="BPT418" s="3"/>
      <c r="BPU418" s="3"/>
      <c r="BPV418" s="3"/>
      <c r="BPW418" s="3"/>
      <c r="BPX418" s="3"/>
      <c r="BPY418" s="3"/>
      <c r="BPZ418" s="3"/>
      <c r="BQA418" s="3"/>
      <c r="BQB418" s="3"/>
      <c r="BQC418" s="3"/>
      <c r="BQD418" s="3"/>
      <c r="BQE418" s="3"/>
      <c r="BQF418" s="3"/>
      <c r="BQG418" s="3"/>
      <c r="BQH418" s="3"/>
      <c r="BQI418" s="3"/>
      <c r="BQJ418" s="3"/>
      <c r="BQK418" s="3"/>
      <c r="BQL418" s="3"/>
      <c r="BQM418" s="3"/>
      <c r="BQN418" s="3"/>
      <c r="BQO418" s="3"/>
      <c r="BQP418" s="3"/>
      <c r="BQQ418" s="3"/>
      <c r="BQR418" s="3"/>
      <c r="BQS418" s="3"/>
      <c r="BQT418" s="3"/>
      <c r="BQU418" s="3"/>
      <c r="BQV418" s="3"/>
      <c r="BQW418" s="3"/>
      <c r="BQX418" s="3"/>
      <c r="BQY418" s="3"/>
      <c r="BQZ418" s="3"/>
      <c r="BRA418" s="3"/>
      <c r="BRB418" s="3"/>
      <c r="BRC418" s="3"/>
      <c r="BRD418" s="3"/>
      <c r="BRE418" s="3"/>
      <c r="BRF418" s="3"/>
      <c r="BRG418" s="3"/>
      <c r="BRH418" s="3"/>
      <c r="BRI418" s="3"/>
      <c r="BRJ418" s="3"/>
      <c r="BRK418" s="3"/>
      <c r="BRL418" s="3"/>
      <c r="BRM418" s="3"/>
      <c r="BRN418" s="3"/>
      <c r="BRO418" s="3"/>
      <c r="BRP418" s="3"/>
      <c r="BRQ418" s="3"/>
      <c r="BRR418" s="3"/>
      <c r="BRS418" s="3"/>
      <c r="BRT418" s="3"/>
      <c r="BRU418" s="3"/>
      <c r="BRV418" s="3"/>
      <c r="BRW418" s="3"/>
      <c r="BRX418" s="3"/>
      <c r="BRY418" s="3"/>
      <c r="BRZ418" s="3"/>
      <c r="BSA418" s="3"/>
      <c r="BSB418" s="3"/>
      <c r="BSC418" s="3"/>
      <c r="BSD418" s="3"/>
      <c r="BSE418" s="3"/>
      <c r="BSF418" s="3"/>
      <c r="BSG418" s="3"/>
      <c r="BSH418" s="3"/>
      <c r="BSI418" s="3"/>
      <c r="BSJ418" s="3"/>
      <c r="BSK418" s="3"/>
      <c r="BSL418" s="3"/>
      <c r="BSM418" s="3"/>
      <c r="BSN418" s="3"/>
      <c r="BSO418" s="3"/>
      <c r="BSP418" s="3"/>
      <c r="BSQ418" s="3"/>
      <c r="BSR418" s="3"/>
      <c r="BSS418" s="3"/>
      <c r="BST418" s="3"/>
      <c r="BSU418" s="3"/>
      <c r="BSV418" s="3"/>
      <c r="BSW418" s="3"/>
      <c r="BSX418" s="3"/>
      <c r="BSY418" s="3"/>
      <c r="BSZ418" s="3"/>
      <c r="BTA418" s="3"/>
      <c r="BTB418" s="3"/>
      <c r="BTC418" s="3"/>
      <c r="BTD418" s="3"/>
      <c r="BTE418" s="3"/>
      <c r="BTF418" s="3"/>
      <c r="BTG418" s="3"/>
      <c r="BTH418" s="3"/>
      <c r="BTI418" s="3"/>
      <c r="BTJ418" s="3"/>
      <c r="BTK418" s="3"/>
      <c r="BTL418" s="3"/>
      <c r="BTM418" s="3"/>
      <c r="BTN418" s="3"/>
      <c r="BTO418" s="3"/>
      <c r="BTP418" s="3"/>
      <c r="BTQ418" s="3"/>
      <c r="BTR418" s="3"/>
      <c r="BTS418" s="3"/>
      <c r="BTT418" s="3"/>
      <c r="BTU418" s="3"/>
      <c r="BTV418" s="3"/>
      <c r="BTW418" s="3"/>
      <c r="BTX418" s="3"/>
      <c r="BTY418" s="3"/>
      <c r="BTZ418" s="3"/>
      <c r="BUA418" s="3"/>
      <c r="BUB418" s="3"/>
      <c r="BUC418" s="3"/>
      <c r="BUD418" s="3"/>
      <c r="BUE418" s="3"/>
      <c r="BUF418" s="3"/>
      <c r="BUG418" s="3"/>
      <c r="BUH418" s="3"/>
      <c r="BUI418" s="3"/>
      <c r="BUJ418" s="3"/>
      <c r="BUK418" s="3"/>
      <c r="BUL418" s="3"/>
      <c r="BUM418" s="3"/>
      <c r="BUN418" s="3"/>
      <c r="BUO418" s="3"/>
      <c r="BUP418" s="3"/>
      <c r="BUQ418" s="3"/>
      <c r="BUR418" s="3"/>
      <c r="BUS418" s="3"/>
      <c r="BUT418" s="3"/>
      <c r="BUU418" s="3"/>
      <c r="BUV418" s="3"/>
      <c r="BUW418" s="3"/>
      <c r="BUX418" s="3"/>
      <c r="BUY418" s="3"/>
      <c r="BUZ418" s="3"/>
      <c r="BVA418" s="3"/>
      <c r="BVB418" s="3"/>
      <c r="BVC418" s="3"/>
      <c r="BVD418" s="3"/>
      <c r="BVE418" s="3"/>
      <c r="BVF418" s="3"/>
      <c r="BVG418" s="3"/>
      <c r="BVH418" s="3"/>
      <c r="BVI418" s="3"/>
      <c r="BVJ418" s="3"/>
      <c r="BVK418" s="3"/>
      <c r="BVL418" s="3"/>
      <c r="BVM418" s="3"/>
      <c r="BVN418" s="3"/>
      <c r="BVO418" s="3"/>
      <c r="BVP418" s="3"/>
      <c r="BVQ418" s="3"/>
      <c r="BVR418" s="3"/>
      <c r="BVS418" s="3"/>
      <c r="BVT418" s="3"/>
      <c r="BVU418" s="3"/>
      <c r="BVV418" s="3"/>
      <c r="BVW418" s="3"/>
      <c r="BVX418" s="3"/>
      <c r="BVY418" s="3"/>
      <c r="BVZ418" s="3"/>
      <c r="BWA418" s="3"/>
      <c r="BWB418" s="3"/>
      <c r="BWC418" s="3"/>
      <c r="BWD418" s="3"/>
      <c r="BWE418" s="3"/>
      <c r="BWF418" s="3"/>
      <c r="BWG418" s="3"/>
      <c r="BWH418" s="3"/>
      <c r="BWI418" s="3"/>
      <c r="BWJ418" s="3"/>
      <c r="BWK418" s="3"/>
      <c r="BWL418" s="3"/>
      <c r="BWM418" s="3"/>
      <c r="BWN418" s="3"/>
      <c r="BWO418" s="3"/>
      <c r="BWP418" s="3"/>
      <c r="BWQ418" s="3"/>
      <c r="BWR418" s="3"/>
      <c r="BWS418" s="3"/>
      <c r="BWT418" s="3"/>
      <c r="BWU418" s="3"/>
      <c r="BWV418" s="3"/>
      <c r="BWW418" s="3"/>
      <c r="BWX418" s="3"/>
      <c r="BWY418" s="3"/>
      <c r="BWZ418" s="3"/>
      <c r="BXA418" s="3"/>
      <c r="BXB418" s="3"/>
      <c r="BXC418" s="3"/>
      <c r="BXD418" s="3"/>
      <c r="BXE418" s="3"/>
      <c r="BXF418" s="3"/>
      <c r="BXG418" s="3"/>
      <c r="BXH418" s="3"/>
      <c r="BXI418" s="3"/>
      <c r="BXJ418" s="3"/>
      <c r="BXK418" s="3"/>
      <c r="BXL418" s="3"/>
      <c r="BXM418" s="3"/>
      <c r="BXN418" s="3"/>
      <c r="BXO418" s="3"/>
      <c r="BXP418" s="3"/>
      <c r="BXQ418" s="3"/>
      <c r="BXR418" s="3"/>
      <c r="BXS418" s="3"/>
      <c r="BXT418" s="3"/>
      <c r="BXU418" s="3"/>
      <c r="BXV418" s="3"/>
      <c r="BXW418" s="3"/>
      <c r="BXX418" s="3"/>
      <c r="BXY418" s="3"/>
      <c r="BXZ418" s="3"/>
      <c r="BYA418" s="3"/>
      <c r="BYB418" s="3"/>
      <c r="BYC418" s="3"/>
      <c r="BYD418" s="3"/>
      <c r="BYE418" s="3"/>
      <c r="BYF418" s="3"/>
      <c r="BYG418" s="3"/>
      <c r="BYH418" s="3"/>
      <c r="BYI418" s="3"/>
      <c r="BYJ418" s="3"/>
      <c r="BYK418" s="3"/>
      <c r="BYL418" s="3"/>
      <c r="BYM418" s="3"/>
      <c r="BYN418" s="3"/>
      <c r="BYO418" s="3"/>
      <c r="BYP418" s="3"/>
      <c r="BYQ418" s="3"/>
      <c r="BYR418" s="3"/>
      <c r="BYS418" s="3"/>
      <c r="BYT418" s="3"/>
      <c r="BYU418" s="3"/>
      <c r="BYV418" s="3"/>
      <c r="BYW418" s="3"/>
      <c r="BYX418" s="3"/>
      <c r="BYY418" s="3"/>
      <c r="BYZ418" s="3"/>
      <c r="BZA418" s="3"/>
      <c r="BZB418" s="3"/>
      <c r="BZC418" s="3"/>
      <c r="BZD418" s="3"/>
      <c r="BZE418" s="3"/>
      <c r="BZF418" s="3"/>
      <c r="BZG418" s="3"/>
      <c r="BZH418" s="3"/>
      <c r="BZI418" s="3"/>
      <c r="BZJ418" s="3"/>
      <c r="BZK418" s="3"/>
      <c r="BZL418" s="3"/>
      <c r="BZM418" s="3"/>
      <c r="BZN418" s="3"/>
      <c r="BZO418" s="3"/>
      <c r="BZP418" s="3"/>
      <c r="BZQ418" s="3"/>
      <c r="BZR418" s="3"/>
      <c r="BZS418" s="3"/>
      <c r="BZT418" s="3"/>
      <c r="BZU418" s="3"/>
      <c r="BZV418" s="3"/>
      <c r="BZW418" s="3"/>
      <c r="BZX418" s="3"/>
      <c r="BZY418" s="3"/>
      <c r="BZZ418" s="3"/>
      <c r="CAA418" s="3"/>
      <c r="CAB418" s="3"/>
      <c r="CAC418" s="3"/>
      <c r="CAD418" s="3"/>
      <c r="CAE418" s="3"/>
      <c r="CAF418" s="3"/>
      <c r="CAG418" s="3"/>
      <c r="CAH418" s="3"/>
      <c r="CAI418" s="3"/>
      <c r="CAJ418" s="3"/>
      <c r="CAK418" s="3"/>
      <c r="CAL418" s="3"/>
      <c r="CAM418" s="3"/>
      <c r="CAN418" s="3"/>
      <c r="CAO418" s="3"/>
      <c r="CAP418" s="3"/>
      <c r="CAQ418" s="3"/>
      <c r="CAR418" s="3"/>
      <c r="CAS418" s="3"/>
      <c r="CAT418" s="3"/>
      <c r="CAU418" s="3"/>
      <c r="CAV418" s="3"/>
      <c r="CAW418" s="3"/>
      <c r="CAX418" s="3"/>
      <c r="CAY418" s="3"/>
      <c r="CAZ418" s="3"/>
      <c r="CBA418" s="3"/>
      <c r="CBB418" s="3"/>
      <c r="CBC418" s="3"/>
      <c r="CBD418" s="3"/>
      <c r="CBE418" s="3"/>
      <c r="CBF418" s="3"/>
      <c r="CBG418" s="3"/>
      <c r="CBH418" s="3"/>
      <c r="CBI418" s="3"/>
      <c r="CBJ418" s="3"/>
      <c r="CBK418" s="3"/>
      <c r="CBL418" s="3"/>
      <c r="CBM418" s="3"/>
      <c r="CBN418" s="3"/>
      <c r="CBO418" s="3"/>
      <c r="CBP418" s="3"/>
      <c r="CBQ418" s="3"/>
      <c r="CBR418" s="3"/>
      <c r="CBS418" s="3"/>
      <c r="CBT418" s="3"/>
      <c r="CBU418" s="3"/>
      <c r="CBV418" s="3"/>
      <c r="CBW418" s="3"/>
      <c r="CBX418" s="3"/>
      <c r="CBY418" s="3"/>
      <c r="CBZ418" s="3"/>
      <c r="CCA418" s="3"/>
      <c r="CCB418" s="3"/>
      <c r="CCC418" s="3"/>
      <c r="CCD418" s="3"/>
      <c r="CCE418" s="3"/>
      <c r="CCF418" s="3"/>
      <c r="CCG418" s="3"/>
      <c r="CCH418" s="3"/>
      <c r="CCI418" s="3"/>
      <c r="CCJ418" s="3"/>
      <c r="CCK418" s="3"/>
      <c r="CCL418" s="3"/>
      <c r="CCM418" s="3"/>
      <c r="CCN418" s="3"/>
      <c r="CCO418" s="3"/>
      <c r="CCP418" s="3"/>
      <c r="CCQ418" s="3"/>
      <c r="CCR418" s="3"/>
      <c r="CCS418" s="3"/>
      <c r="CCT418" s="3"/>
      <c r="CCU418" s="3"/>
      <c r="CCV418" s="3"/>
      <c r="CCW418" s="3"/>
      <c r="CCX418" s="3"/>
      <c r="CCY418" s="3"/>
      <c r="CCZ418" s="3"/>
      <c r="CDA418" s="3"/>
      <c r="CDB418" s="3"/>
      <c r="CDC418" s="3"/>
      <c r="CDD418" s="3"/>
      <c r="CDE418" s="3"/>
      <c r="CDF418" s="3"/>
      <c r="CDG418" s="3"/>
      <c r="CDH418" s="3"/>
      <c r="CDI418" s="3"/>
      <c r="CDJ418" s="3"/>
      <c r="CDK418" s="3"/>
      <c r="CDL418" s="3"/>
      <c r="CDM418" s="3"/>
      <c r="CDN418" s="3"/>
      <c r="CDO418" s="3"/>
      <c r="CDP418" s="3"/>
      <c r="CDQ418" s="3"/>
      <c r="CDR418" s="3"/>
      <c r="CDS418" s="3"/>
      <c r="CDT418" s="3"/>
      <c r="CDU418" s="3"/>
      <c r="CDV418" s="3"/>
      <c r="CDW418" s="3"/>
      <c r="CDX418" s="3"/>
      <c r="CDY418" s="3"/>
      <c r="CDZ418" s="3"/>
      <c r="CEA418" s="3"/>
      <c r="CEB418" s="3"/>
      <c r="CEC418" s="3"/>
      <c r="CED418" s="3"/>
      <c r="CEE418" s="3"/>
      <c r="CEF418" s="3"/>
      <c r="CEG418" s="3"/>
      <c r="CEH418" s="3"/>
      <c r="CEI418" s="3"/>
      <c r="CEJ418" s="3"/>
      <c r="CEK418" s="3"/>
      <c r="CEL418" s="3"/>
      <c r="CEM418" s="3"/>
      <c r="CEN418" s="3"/>
      <c r="CEO418" s="3"/>
      <c r="CEP418" s="3"/>
      <c r="CEQ418" s="3"/>
      <c r="CER418" s="3"/>
      <c r="CES418" s="3"/>
      <c r="CET418" s="3"/>
      <c r="CEU418" s="3"/>
      <c r="CEV418" s="3"/>
      <c r="CEW418" s="3"/>
      <c r="CEX418" s="3"/>
      <c r="CEY418" s="3"/>
      <c r="CEZ418" s="3"/>
      <c r="CFA418" s="3"/>
      <c r="CFB418" s="3"/>
      <c r="CFC418" s="3"/>
      <c r="CFD418" s="3"/>
      <c r="CFE418" s="3"/>
      <c r="CFF418" s="3"/>
      <c r="CFG418" s="3"/>
      <c r="CFH418" s="3"/>
      <c r="CFI418" s="3"/>
      <c r="CFJ418" s="3"/>
      <c r="CFK418" s="3"/>
      <c r="CFL418" s="3"/>
      <c r="CFM418" s="3"/>
      <c r="CFN418" s="3"/>
      <c r="CFO418" s="3"/>
      <c r="CFP418" s="3"/>
      <c r="CFQ418" s="3"/>
      <c r="CFR418" s="3"/>
      <c r="CFS418" s="3"/>
      <c r="CFT418" s="3"/>
      <c r="CFU418" s="3"/>
      <c r="CFV418" s="3"/>
      <c r="CFW418" s="3"/>
      <c r="CFX418" s="3"/>
      <c r="CFY418" s="3"/>
      <c r="CFZ418" s="3"/>
      <c r="CGA418" s="3"/>
      <c r="CGB418" s="3"/>
      <c r="CGC418" s="3"/>
      <c r="CGD418" s="3"/>
      <c r="CGE418" s="3"/>
      <c r="CGF418" s="3"/>
      <c r="CGG418" s="3"/>
      <c r="CGH418" s="3"/>
      <c r="CGI418" s="3"/>
      <c r="CGJ418" s="3"/>
      <c r="CGK418" s="3"/>
      <c r="CGL418" s="3"/>
      <c r="CGM418" s="3"/>
      <c r="CGN418" s="3"/>
      <c r="CGO418" s="3"/>
      <c r="CGP418" s="3"/>
      <c r="CGQ418" s="3"/>
      <c r="CGR418" s="3"/>
      <c r="CGS418" s="3"/>
      <c r="CGT418" s="3"/>
      <c r="CGU418" s="3"/>
      <c r="CGV418" s="3"/>
      <c r="CGW418" s="3"/>
      <c r="CGX418" s="3"/>
      <c r="CGY418" s="3"/>
      <c r="CGZ418" s="3"/>
      <c r="CHA418" s="3"/>
      <c r="CHB418" s="3"/>
      <c r="CHC418" s="3"/>
      <c r="CHD418" s="3"/>
      <c r="CHE418" s="3"/>
      <c r="CHF418" s="3"/>
      <c r="CHG418" s="3"/>
      <c r="CHH418" s="3"/>
      <c r="CHI418" s="3"/>
      <c r="CHJ418" s="3"/>
      <c r="CHK418" s="3"/>
      <c r="CHL418" s="3"/>
      <c r="CHM418" s="3"/>
      <c r="CHN418" s="3"/>
      <c r="CHO418" s="3"/>
      <c r="CHP418" s="3"/>
      <c r="CHQ418" s="3"/>
      <c r="CHR418" s="3"/>
      <c r="CHS418" s="3"/>
      <c r="CHT418" s="3"/>
      <c r="CHU418" s="3"/>
      <c r="CHV418" s="3"/>
      <c r="CHW418" s="3"/>
      <c r="CHX418" s="3"/>
      <c r="CHY418" s="3"/>
      <c r="CHZ418" s="3"/>
      <c r="CIA418" s="3"/>
      <c r="CIB418" s="3"/>
      <c r="CIC418" s="3"/>
      <c r="CID418" s="3"/>
      <c r="CIE418" s="3"/>
      <c r="CIF418" s="3"/>
      <c r="CIG418" s="3"/>
      <c r="CIH418" s="3"/>
      <c r="CII418" s="3"/>
      <c r="CIJ418" s="3"/>
      <c r="CIK418" s="3"/>
      <c r="CIL418" s="3"/>
      <c r="CIM418" s="3"/>
      <c r="CIN418" s="3"/>
      <c r="CIO418" s="3"/>
      <c r="CIP418" s="3"/>
      <c r="CIQ418" s="3"/>
      <c r="CIR418" s="3"/>
      <c r="CIS418" s="3"/>
      <c r="CIT418" s="3"/>
      <c r="CIU418" s="3"/>
      <c r="CIV418" s="3"/>
      <c r="CIW418" s="3"/>
      <c r="CIX418" s="3"/>
      <c r="CIY418" s="3"/>
      <c r="CIZ418" s="3"/>
      <c r="CJA418" s="3"/>
      <c r="CJB418" s="3"/>
      <c r="CJC418" s="3"/>
      <c r="CJD418" s="3"/>
      <c r="CJE418" s="3"/>
      <c r="CJF418" s="3"/>
      <c r="CJG418" s="3"/>
      <c r="CJH418" s="3"/>
      <c r="CJI418" s="3"/>
      <c r="CJJ418" s="3"/>
      <c r="CJK418" s="3"/>
      <c r="CJL418" s="3"/>
      <c r="CJM418" s="3"/>
      <c r="CJN418" s="3"/>
      <c r="CJO418" s="3"/>
      <c r="CJP418" s="3"/>
      <c r="CJQ418" s="3"/>
      <c r="CJR418" s="3"/>
      <c r="CJS418" s="3"/>
      <c r="CJT418" s="3"/>
      <c r="CJU418" s="3"/>
      <c r="CJV418" s="3"/>
      <c r="CJW418" s="3"/>
      <c r="CJX418" s="3"/>
      <c r="CJY418" s="3"/>
      <c r="CJZ418" s="3"/>
      <c r="CKA418" s="3"/>
      <c r="CKB418" s="3"/>
      <c r="CKC418" s="3"/>
      <c r="CKD418" s="3"/>
      <c r="CKE418" s="3"/>
      <c r="CKF418" s="3"/>
      <c r="CKG418" s="3"/>
      <c r="CKH418" s="3"/>
      <c r="CKI418" s="3"/>
      <c r="CKJ418" s="3"/>
      <c r="CKK418" s="3"/>
      <c r="CKL418" s="3"/>
      <c r="CKM418" s="3"/>
      <c r="CKN418" s="3"/>
      <c r="CKO418" s="3"/>
      <c r="CKP418" s="3"/>
      <c r="CKQ418" s="3"/>
      <c r="CKR418" s="3"/>
      <c r="CKS418" s="3"/>
      <c r="CKT418" s="3"/>
      <c r="CKU418" s="3"/>
      <c r="CKV418" s="3"/>
      <c r="CKW418" s="3"/>
      <c r="CKX418" s="3"/>
      <c r="CKY418" s="3"/>
      <c r="CKZ418" s="3"/>
      <c r="CLA418" s="3"/>
      <c r="CLB418" s="3"/>
      <c r="CLC418" s="3"/>
      <c r="CLD418" s="3"/>
      <c r="CLE418" s="3"/>
      <c r="CLF418" s="3"/>
      <c r="CLG418" s="3"/>
      <c r="CLH418" s="3"/>
      <c r="CLI418" s="3"/>
      <c r="CLJ418" s="3"/>
      <c r="CLK418" s="3"/>
      <c r="CLL418" s="3"/>
      <c r="CLM418" s="3"/>
      <c r="CLN418" s="3"/>
      <c r="CLO418" s="3"/>
      <c r="CLP418" s="3"/>
      <c r="CLQ418" s="3"/>
      <c r="CLR418" s="3"/>
      <c r="CLS418" s="3"/>
      <c r="CLT418" s="3"/>
      <c r="CLU418" s="3"/>
      <c r="CLV418" s="3"/>
      <c r="CLW418" s="3"/>
      <c r="CLX418" s="3"/>
      <c r="CLY418" s="3"/>
      <c r="CLZ418" s="3"/>
      <c r="CMA418" s="3"/>
      <c r="CMB418" s="3"/>
      <c r="CMC418" s="3"/>
      <c r="CMD418" s="3"/>
      <c r="CME418" s="3"/>
      <c r="CMF418" s="3"/>
      <c r="CMG418" s="3"/>
      <c r="CMH418" s="3"/>
      <c r="CMI418" s="3"/>
      <c r="CMJ418" s="3"/>
      <c r="CMK418" s="3"/>
      <c r="CML418" s="3"/>
      <c r="CMM418" s="3"/>
      <c r="CMN418" s="3"/>
      <c r="CMO418" s="3"/>
      <c r="CMP418" s="3"/>
      <c r="CMQ418" s="3"/>
      <c r="CMR418" s="3"/>
      <c r="CMS418" s="3"/>
      <c r="CMT418" s="3"/>
      <c r="CMU418" s="3"/>
      <c r="CMV418" s="3"/>
      <c r="CMW418" s="3"/>
      <c r="CMX418" s="3"/>
      <c r="CMY418" s="3"/>
      <c r="CMZ418" s="3"/>
      <c r="CNA418" s="3"/>
      <c r="CNB418" s="3"/>
      <c r="CNC418" s="3"/>
      <c r="CND418" s="3"/>
      <c r="CNE418" s="3"/>
      <c r="CNF418" s="3"/>
      <c r="CNG418" s="3"/>
      <c r="CNH418" s="3"/>
      <c r="CNI418" s="3"/>
      <c r="CNJ418" s="3"/>
      <c r="CNK418" s="3"/>
      <c r="CNL418" s="3"/>
      <c r="CNM418" s="3"/>
      <c r="CNN418" s="3"/>
      <c r="CNO418" s="3"/>
      <c r="CNP418" s="3"/>
      <c r="CNQ418" s="3"/>
      <c r="CNR418" s="3"/>
      <c r="CNS418" s="3"/>
      <c r="CNT418" s="3"/>
      <c r="CNU418" s="3"/>
      <c r="CNV418" s="3"/>
      <c r="CNW418" s="3"/>
      <c r="CNX418" s="3"/>
      <c r="CNY418" s="3"/>
      <c r="CNZ418" s="3"/>
      <c r="COA418" s="3"/>
      <c r="COB418" s="3"/>
      <c r="COC418" s="3"/>
      <c r="COD418" s="3"/>
      <c r="COE418" s="3"/>
      <c r="COF418" s="3"/>
      <c r="COG418" s="3"/>
      <c r="COH418" s="3"/>
      <c r="COI418" s="3"/>
      <c r="COJ418" s="3"/>
      <c r="COK418" s="3"/>
      <c r="COL418" s="3"/>
      <c r="COM418" s="3"/>
      <c r="CON418" s="3"/>
      <c r="COO418" s="3"/>
      <c r="COP418" s="3"/>
      <c r="COQ418" s="3"/>
      <c r="COR418" s="3"/>
      <c r="COS418" s="3"/>
      <c r="COT418" s="3"/>
      <c r="COU418" s="3"/>
      <c r="COV418" s="3"/>
      <c r="COW418" s="3"/>
      <c r="COX418" s="3"/>
      <c r="COY418" s="3"/>
      <c r="COZ418" s="3"/>
      <c r="CPA418" s="3"/>
      <c r="CPB418" s="3"/>
      <c r="CPC418" s="3"/>
      <c r="CPD418" s="3"/>
      <c r="CPE418" s="3"/>
      <c r="CPF418" s="3"/>
      <c r="CPG418" s="3"/>
      <c r="CPH418" s="3"/>
      <c r="CPI418" s="3"/>
      <c r="CPJ418" s="3"/>
      <c r="CPK418" s="3"/>
      <c r="CPL418" s="3"/>
      <c r="CPM418" s="3"/>
      <c r="CPN418" s="3"/>
      <c r="CPO418" s="3"/>
      <c r="CPP418" s="3"/>
      <c r="CPQ418" s="3"/>
      <c r="CPR418" s="3"/>
      <c r="CPS418" s="3"/>
      <c r="CPT418" s="3"/>
      <c r="CPU418" s="3"/>
      <c r="CPV418" s="3"/>
      <c r="CPW418" s="3"/>
      <c r="CPX418" s="3"/>
      <c r="CPY418" s="3"/>
      <c r="CPZ418" s="3"/>
      <c r="CQA418" s="3"/>
      <c r="CQB418" s="3"/>
      <c r="CQC418" s="3"/>
      <c r="CQD418" s="3"/>
      <c r="CQE418" s="3"/>
      <c r="CQF418" s="3"/>
      <c r="CQG418" s="3"/>
      <c r="CQH418" s="3"/>
      <c r="CQI418" s="3"/>
      <c r="CQJ418" s="3"/>
      <c r="CQK418" s="3"/>
      <c r="CQL418" s="3"/>
      <c r="CQM418" s="3"/>
      <c r="CQN418" s="3"/>
      <c r="CQO418" s="3"/>
      <c r="CQP418" s="3"/>
      <c r="CQQ418" s="3"/>
      <c r="CQR418" s="3"/>
      <c r="CQS418" s="3"/>
      <c r="CQT418" s="3"/>
      <c r="CQU418" s="3"/>
      <c r="CQV418" s="3"/>
      <c r="CQW418" s="3"/>
      <c r="CQX418" s="3"/>
      <c r="CQY418" s="3"/>
      <c r="CQZ418" s="3"/>
      <c r="CRA418" s="3"/>
      <c r="CRB418" s="3"/>
      <c r="CRC418" s="3"/>
      <c r="CRD418" s="3"/>
      <c r="CRE418" s="3"/>
      <c r="CRF418" s="3"/>
      <c r="CRG418" s="3"/>
      <c r="CRH418" s="3"/>
      <c r="CRI418" s="3"/>
      <c r="CRJ418" s="3"/>
      <c r="CRK418" s="3"/>
      <c r="CRL418" s="3"/>
      <c r="CRM418" s="3"/>
      <c r="CRN418" s="3"/>
      <c r="CRO418" s="3"/>
      <c r="CRP418" s="3"/>
      <c r="CRQ418" s="3"/>
      <c r="CRR418" s="3"/>
      <c r="CRS418" s="3"/>
      <c r="CRT418" s="3"/>
      <c r="CRU418" s="3"/>
      <c r="CRV418" s="3"/>
      <c r="CRW418" s="3"/>
      <c r="CRX418" s="3"/>
      <c r="CRY418" s="3"/>
      <c r="CRZ418" s="3"/>
      <c r="CSA418" s="3"/>
      <c r="CSB418" s="3"/>
      <c r="CSC418" s="3"/>
      <c r="CSD418" s="3"/>
      <c r="CSE418" s="3"/>
      <c r="CSF418" s="3"/>
      <c r="CSG418" s="3"/>
      <c r="CSH418" s="3"/>
      <c r="CSI418" s="3"/>
      <c r="CSJ418" s="3"/>
      <c r="CSK418" s="3"/>
      <c r="CSL418" s="3"/>
      <c r="CSM418" s="3"/>
      <c r="CSN418" s="3"/>
      <c r="CSO418" s="3"/>
      <c r="CSP418" s="3"/>
      <c r="CSQ418" s="3"/>
      <c r="CSR418" s="3"/>
      <c r="CSS418" s="3"/>
      <c r="CST418" s="3"/>
      <c r="CSU418" s="3"/>
      <c r="CSV418" s="3"/>
      <c r="CSW418" s="3"/>
      <c r="CSX418" s="3"/>
      <c r="CSY418" s="3"/>
      <c r="CSZ418" s="3"/>
      <c r="CTA418" s="3"/>
      <c r="CTB418" s="3"/>
      <c r="CTC418" s="3"/>
      <c r="CTD418" s="3"/>
      <c r="CTE418" s="3"/>
      <c r="CTF418" s="3"/>
      <c r="CTG418" s="3"/>
      <c r="CTH418" s="3"/>
      <c r="CTI418" s="3"/>
      <c r="CTJ418" s="3"/>
      <c r="CTK418" s="3"/>
      <c r="CTL418" s="3"/>
      <c r="CTM418" s="3"/>
      <c r="CTN418" s="3"/>
      <c r="CTO418" s="3"/>
      <c r="CTP418" s="3"/>
      <c r="CTQ418" s="3"/>
      <c r="CTR418" s="3"/>
      <c r="CTS418" s="3"/>
      <c r="CTT418" s="3"/>
      <c r="CTU418" s="3"/>
      <c r="CTV418" s="3"/>
      <c r="CTW418" s="3"/>
      <c r="CTX418" s="3"/>
      <c r="CTY418" s="3"/>
      <c r="CTZ418" s="3"/>
      <c r="CUA418" s="3"/>
      <c r="CUB418" s="3"/>
      <c r="CUC418" s="3"/>
      <c r="CUD418" s="3"/>
      <c r="CUE418" s="3"/>
      <c r="CUF418" s="3"/>
      <c r="CUG418" s="3"/>
      <c r="CUH418" s="3"/>
      <c r="CUI418" s="3"/>
      <c r="CUJ418" s="3"/>
      <c r="CUK418" s="3"/>
      <c r="CUL418" s="3"/>
      <c r="CUM418" s="3"/>
      <c r="CUN418" s="3"/>
      <c r="CUO418" s="3"/>
      <c r="CUP418" s="3"/>
      <c r="CUQ418" s="3"/>
      <c r="CUR418" s="3"/>
      <c r="CUS418" s="3"/>
      <c r="CUT418" s="3"/>
      <c r="CUU418" s="3"/>
      <c r="CUV418" s="3"/>
      <c r="CUW418" s="3"/>
      <c r="CUX418" s="3"/>
      <c r="CUY418" s="3"/>
      <c r="CUZ418" s="3"/>
      <c r="CVA418" s="3"/>
      <c r="CVB418" s="3"/>
      <c r="CVC418" s="3"/>
      <c r="CVD418" s="3"/>
      <c r="CVE418" s="3"/>
      <c r="CVF418" s="3"/>
      <c r="CVG418" s="3"/>
      <c r="CVH418" s="3"/>
      <c r="CVI418" s="3"/>
      <c r="CVJ418" s="3"/>
      <c r="CVK418" s="3"/>
      <c r="CVL418" s="3"/>
      <c r="CVM418" s="3"/>
      <c r="CVN418" s="3"/>
      <c r="CVO418" s="3"/>
      <c r="CVP418" s="3"/>
      <c r="CVQ418" s="3"/>
      <c r="CVR418" s="3"/>
      <c r="CVS418" s="3"/>
      <c r="CVT418" s="3"/>
      <c r="CVU418" s="3"/>
      <c r="CVV418" s="3"/>
      <c r="CVW418" s="3"/>
      <c r="CVX418" s="3"/>
      <c r="CVY418" s="3"/>
      <c r="CVZ418" s="3"/>
      <c r="CWA418" s="3"/>
      <c r="CWB418" s="3"/>
      <c r="CWC418" s="3"/>
      <c r="CWD418" s="3"/>
      <c r="CWE418" s="3"/>
      <c r="CWF418" s="3"/>
      <c r="CWG418" s="3"/>
      <c r="CWH418" s="3"/>
      <c r="CWI418" s="3"/>
      <c r="CWJ418" s="3"/>
      <c r="CWK418" s="3"/>
      <c r="CWL418" s="3"/>
      <c r="CWM418" s="3"/>
      <c r="CWN418" s="3"/>
      <c r="CWO418" s="3"/>
      <c r="CWP418" s="3"/>
      <c r="CWQ418" s="3"/>
      <c r="CWR418" s="3"/>
      <c r="CWS418" s="3"/>
      <c r="CWT418" s="3"/>
      <c r="CWU418" s="3"/>
      <c r="CWV418" s="3"/>
      <c r="CWW418" s="3"/>
      <c r="CWX418" s="3"/>
      <c r="CWY418" s="3"/>
      <c r="CWZ418" s="3"/>
      <c r="CXA418" s="3"/>
      <c r="CXB418" s="3"/>
      <c r="CXC418" s="3"/>
      <c r="CXD418" s="3"/>
      <c r="CXE418" s="3"/>
      <c r="CXF418" s="3"/>
      <c r="CXG418" s="3"/>
      <c r="CXH418" s="3"/>
      <c r="CXI418" s="3"/>
      <c r="CXJ418" s="3"/>
      <c r="CXK418" s="3"/>
      <c r="CXL418" s="3"/>
      <c r="CXM418" s="3"/>
      <c r="CXN418" s="3"/>
      <c r="CXO418" s="3"/>
      <c r="CXP418" s="3"/>
      <c r="CXQ418" s="3"/>
      <c r="CXR418" s="3"/>
      <c r="CXS418" s="3"/>
      <c r="CXT418" s="3"/>
      <c r="CXU418" s="3"/>
      <c r="CXV418" s="3"/>
      <c r="CXW418" s="3"/>
      <c r="CXX418" s="3"/>
      <c r="CXY418" s="3"/>
      <c r="CXZ418" s="3"/>
      <c r="CYA418" s="3"/>
      <c r="CYB418" s="3"/>
      <c r="CYC418" s="3"/>
      <c r="CYD418" s="3"/>
      <c r="CYE418" s="3"/>
      <c r="CYF418" s="3"/>
      <c r="CYG418" s="3"/>
      <c r="CYH418" s="3"/>
      <c r="CYI418" s="3"/>
      <c r="CYJ418" s="3"/>
      <c r="CYK418" s="3"/>
      <c r="CYL418" s="3"/>
      <c r="CYM418" s="3"/>
      <c r="CYN418" s="3"/>
      <c r="CYO418" s="3"/>
      <c r="CYP418" s="3"/>
      <c r="CYQ418" s="3"/>
      <c r="CYR418" s="3"/>
      <c r="CYS418" s="3"/>
      <c r="CYT418" s="3"/>
      <c r="CYU418" s="3"/>
      <c r="CYV418" s="3"/>
      <c r="CYW418" s="3"/>
      <c r="CYX418" s="3"/>
      <c r="CYY418" s="3"/>
      <c r="CYZ418" s="3"/>
      <c r="CZA418" s="3"/>
      <c r="CZB418" s="3"/>
      <c r="CZC418" s="3"/>
      <c r="CZD418" s="3"/>
      <c r="CZE418" s="3"/>
      <c r="CZF418" s="3"/>
      <c r="CZG418" s="3"/>
      <c r="CZH418" s="3"/>
      <c r="CZI418" s="3"/>
      <c r="CZJ418" s="3"/>
      <c r="CZK418" s="3"/>
      <c r="CZL418" s="3"/>
      <c r="CZM418" s="3"/>
      <c r="CZN418" s="3"/>
      <c r="CZO418" s="3"/>
      <c r="CZP418" s="3"/>
      <c r="CZQ418" s="3"/>
      <c r="CZR418" s="3"/>
      <c r="CZS418" s="3"/>
      <c r="CZT418" s="3"/>
      <c r="CZU418" s="3"/>
      <c r="CZV418" s="3"/>
      <c r="CZW418" s="3"/>
      <c r="CZX418" s="3"/>
      <c r="CZY418" s="3"/>
      <c r="CZZ418" s="3"/>
      <c r="DAA418" s="3"/>
      <c r="DAB418" s="3"/>
      <c r="DAC418" s="3"/>
      <c r="DAD418" s="3"/>
      <c r="DAE418" s="3"/>
      <c r="DAF418" s="3"/>
      <c r="DAG418" s="3"/>
      <c r="DAH418" s="3"/>
      <c r="DAI418" s="3"/>
      <c r="DAJ418" s="3"/>
      <c r="DAK418" s="3"/>
      <c r="DAL418" s="3"/>
      <c r="DAM418" s="3"/>
      <c r="DAN418" s="3"/>
      <c r="DAO418" s="3"/>
      <c r="DAP418" s="3"/>
      <c r="DAQ418" s="3"/>
      <c r="DAR418" s="3"/>
      <c r="DAS418" s="3"/>
      <c r="DAT418" s="3"/>
      <c r="DAU418" s="3"/>
      <c r="DAV418" s="3"/>
      <c r="DAW418" s="3"/>
      <c r="DAX418" s="3"/>
      <c r="DAY418" s="3"/>
      <c r="DAZ418" s="3"/>
      <c r="DBA418" s="3"/>
      <c r="DBB418" s="3"/>
      <c r="DBC418" s="3"/>
      <c r="DBD418" s="3"/>
      <c r="DBE418" s="3"/>
      <c r="DBF418" s="3"/>
      <c r="DBG418" s="3"/>
      <c r="DBH418" s="3"/>
      <c r="DBI418" s="3"/>
      <c r="DBJ418" s="3"/>
      <c r="DBK418" s="3"/>
      <c r="DBL418" s="3"/>
      <c r="DBM418" s="3"/>
      <c r="DBN418" s="3"/>
      <c r="DBO418" s="3"/>
      <c r="DBP418" s="3"/>
      <c r="DBQ418" s="3"/>
      <c r="DBR418" s="3"/>
      <c r="DBS418" s="3"/>
      <c r="DBT418" s="3"/>
      <c r="DBU418" s="3"/>
      <c r="DBV418" s="3"/>
      <c r="DBW418" s="3"/>
      <c r="DBX418" s="3"/>
      <c r="DBY418" s="3"/>
      <c r="DBZ418" s="3"/>
      <c r="DCA418" s="3"/>
      <c r="DCB418" s="3"/>
      <c r="DCC418" s="3"/>
      <c r="DCD418" s="3"/>
      <c r="DCE418" s="3"/>
      <c r="DCF418" s="3"/>
      <c r="DCG418" s="3"/>
      <c r="DCH418" s="3"/>
      <c r="DCI418" s="3"/>
      <c r="DCJ418" s="3"/>
      <c r="DCK418" s="3"/>
      <c r="DCL418" s="3"/>
      <c r="DCM418" s="3"/>
      <c r="DCN418" s="3"/>
      <c r="DCO418" s="3"/>
      <c r="DCP418" s="3"/>
      <c r="DCQ418" s="3"/>
      <c r="DCR418" s="3"/>
      <c r="DCS418" s="3"/>
      <c r="DCT418" s="3"/>
      <c r="DCU418" s="3"/>
      <c r="DCV418" s="3"/>
      <c r="DCW418" s="3"/>
      <c r="DCX418" s="3"/>
      <c r="DCY418" s="3"/>
      <c r="DCZ418" s="3"/>
      <c r="DDA418" s="3"/>
      <c r="DDB418" s="3"/>
      <c r="DDC418" s="3"/>
      <c r="DDD418" s="3"/>
      <c r="DDE418" s="3"/>
      <c r="DDF418" s="3"/>
      <c r="DDG418" s="3"/>
      <c r="DDH418" s="3"/>
      <c r="DDI418" s="3"/>
      <c r="DDJ418" s="3"/>
      <c r="DDK418" s="3"/>
      <c r="DDL418" s="3"/>
      <c r="DDM418" s="3"/>
      <c r="DDN418" s="3"/>
      <c r="DDO418" s="3"/>
      <c r="DDP418" s="3"/>
      <c r="DDQ418" s="3"/>
      <c r="DDR418" s="3"/>
      <c r="DDS418" s="3"/>
      <c r="DDT418" s="3"/>
      <c r="DDU418" s="3"/>
      <c r="DDV418" s="3"/>
      <c r="DDW418" s="3"/>
      <c r="DDX418" s="3"/>
      <c r="DDY418" s="3"/>
      <c r="DDZ418" s="3"/>
      <c r="DEA418" s="3"/>
      <c r="DEB418" s="3"/>
      <c r="DEC418" s="3"/>
      <c r="DED418" s="3"/>
      <c r="DEE418" s="3"/>
      <c r="DEF418" s="3"/>
      <c r="DEG418" s="3"/>
      <c r="DEH418" s="3"/>
      <c r="DEI418" s="3"/>
      <c r="DEJ418" s="3"/>
      <c r="DEK418" s="3"/>
      <c r="DEL418" s="3"/>
      <c r="DEM418" s="3"/>
      <c r="DEN418" s="3"/>
      <c r="DEO418" s="3"/>
      <c r="DEP418" s="3"/>
      <c r="DEQ418" s="3"/>
      <c r="DER418" s="3"/>
      <c r="DES418" s="3"/>
      <c r="DET418" s="3"/>
      <c r="DEU418" s="3"/>
      <c r="DEV418" s="3"/>
      <c r="DEW418" s="3"/>
      <c r="DEX418" s="3"/>
      <c r="DEY418" s="3"/>
      <c r="DEZ418" s="3"/>
      <c r="DFA418" s="3"/>
      <c r="DFB418" s="3"/>
      <c r="DFC418" s="3"/>
      <c r="DFD418" s="3"/>
      <c r="DFE418" s="3"/>
      <c r="DFF418" s="3"/>
      <c r="DFG418" s="3"/>
      <c r="DFH418" s="3"/>
      <c r="DFI418" s="3"/>
      <c r="DFJ418" s="3"/>
      <c r="DFK418" s="3"/>
      <c r="DFL418" s="3"/>
      <c r="DFM418" s="3"/>
      <c r="DFN418" s="3"/>
      <c r="DFO418" s="3"/>
      <c r="DFP418" s="3"/>
      <c r="DFQ418" s="3"/>
      <c r="DFR418" s="3"/>
      <c r="DFS418" s="3"/>
      <c r="DFT418" s="3"/>
      <c r="DFU418" s="3"/>
      <c r="DFV418" s="3"/>
      <c r="DFW418" s="3"/>
      <c r="DFX418" s="3"/>
      <c r="DFY418" s="3"/>
      <c r="DFZ418" s="3"/>
      <c r="DGA418" s="3"/>
      <c r="DGB418" s="3"/>
      <c r="DGC418" s="3"/>
      <c r="DGD418" s="3"/>
      <c r="DGE418" s="3"/>
      <c r="DGF418" s="3"/>
      <c r="DGG418" s="3"/>
      <c r="DGH418" s="3"/>
      <c r="DGI418" s="3"/>
      <c r="DGJ418" s="3"/>
      <c r="DGK418" s="3"/>
      <c r="DGL418" s="3"/>
      <c r="DGM418" s="3"/>
      <c r="DGN418" s="3"/>
      <c r="DGO418" s="3"/>
      <c r="DGP418" s="3"/>
      <c r="DGQ418" s="3"/>
      <c r="DGR418" s="3"/>
      <c r="DGS418" s="3"/>
      <c r="DGT418" s="3"/>
      <c r="DGU418" s="3"/>
      <c r="DGV418" s="3"/>
      <c r="DGW418" s="3"/>
      <c r="DGX418" s="3"/>
      <c r="DGY418" s="3"/>
      <c r="DGZ418" s="3"/>
      <c r="DHA418" s="3"/>
      <c r="DHB418" s="3"/>
      <c r="DHC418" s="3"/>
      <c r="DHD418" s="3"/>
      <c r="DHE418" s="3"/>
      <c r="DHF418" s="3"/>
      <c r="DHG418" s="3"/>
      <c r="DHH418" s="3"/>
      <c r="DHI418" s="3"/>
      <c r="DHJ418" s="3"/>
      <c r="DHK418" s="3"/>
      <c r="DHL418" s="3"/>
      <c r="DHM418" s="3"/>
      <c r="DHN418" s="3"/>
      <c r="DHO418" s="3"/>
      <c r="DHP418" s="3"/>
      <c r="DHQ418" s="3"/>
      <c r="DHR418" s="3"/>
      <c r="DHS418" s="3"/>
      <c r="DHT418" s="3"/>
      <c r="DHU418" s="3"/>
      <c r="DHV418" s="3"/>
      <c r="DHW418" s="3"/>
      <c r="DHX418" s="3"/>
      <c r="DHY418" s="3"/>
      <c r="DHZ418" s="3"/>
      <c r="DIA418" s="3"/>
      <c r="DIB418" s="3"/>
      <c r="DIC418" s="3"/>
      <c r="DID418" s="3"/>
      <c r="DIE418" s="3"/>
      <c r="DIF418" s="3"/>
      <c r="DIG418" s="3"/>
      <c r="DIH418" s="3"/>
      <c r="DII418" s="3"/>
      <c r="DIJ418" s="3"/>
      <c r="DIK418" s="3"/>
      <c r="DIL418" s="3"/>
      <c r="DIM418" s="3"/>
      <c r="DIN418" s="3"/>
      <c r="DIO418" s="3"/>
      <c r="DIP418" s="3"/>
      <c r="DIQ418" s="3"/>
      <c r="DIR418" s="3"/>
      <c r="DIS418" s="3"/>
      <c r="DIT418" s="3"/>
      <c r="DIU418" s="3"/>
      <c r="DIV418" s="3"/>
      <c r="DIW418" s="3"/>
      <c r="DIX418" s="3"/>
      <c r="DIY418" s="3"/>
      <c r="DIZ418" s="3"/>
      <c r="DJA418" s="3"/>
      <c r="DJB418" s="3"/>
      <c r="DJC418" s="3"/>
      <c r="DJD418" s="3"/>
      <c r="DJE418" s="3"/>
      <c r="DJF418" s="3"/>
      <c r="DJG418" s="3"/>
      <c r="DJH418" s="3"/>
      <c r="DJI418" s="3"/>
      <c r="DJJ418" s="3"/>
      <c r="DJK418" s="3"/>
      <c r="DJL418" s="3"/>
      <c r="DJM418" s="3"/>
      <c r="DJN418" s="3"/>
      <c r="DJO418" s="3"/>
      <c r="DJP418" s="3"/>
      <c r="DJQ418" s="3"/>
      <c r="DJR418" s="3"/>
      <c r="DJS418" s="3"/>
      <c r="DJT418" s="3"/>
      <c r="DJU418" s="3"/>
      <c r="DJV418" s="3"/>
      <c r="DJW418" s="3"/>
      <c r="DJX418" s="3"/>
      <c r="DJY418" s="3"/>
      <c r="DJZ418" s="3"/>
      <c r="DKA418" s="3"/>
      <c r="DKB418" s="3"/>
      <c r="DKC418" s="3"/>
      <c r="DKD418" s="3"/>
      <c r="DKE418" s="3"/>
      <c r="DKF418" s="3"/>
      <c r="DKG418" s="3"/>
      <c r="DKH418" s="3"/>
      <c r="DKI418" s="3"/>
      <c r="DKJ418" s="3"/>
      <c r="DKK418" s="3"/>
      <c r="DKL418" s="3"/>
      <c r="DKM418" s="3"/>
      <c r="DKN418" s="3"/>
      <c r="DKO418" s="3"/>
      <c r="DKP418" s="3"/>
      <c r="DKQ418" s="3"/>
      <c r="DKR418" s="3"/>
      <c r="DKS418" s="3"/>
      <c r="DKT418" s="3"/>
      <c r="DKU418" s="3"/>
      <c r="DKV418" s="3"/>
      <c r="DKW418" s="3"/>
      <c r="DKX418" s="3"/>
      <c r="DKY418" s="3"/>
      <c r="DKZ418" s="3"/>
      <c r="DLA418" s="3"/>
      <c r="DLB418" s="3"/>
      <c r="DLC418" s="3"/>
      <c r="DLD418" s="3"/>
      <c r="DLE418" s="3"/>
      <c r="DLF418" s="3"/>
      <c r="DLG418" s="3"/>
      <c r="DLH418" s="3"/>
      <c r="DLI418" s="3"/>
      <c r="DLJ418" s="3"/>
      <c r="DLK418" s="3"/>
      <c r="DLL418" s="3"/>
      <c r="DLM418" s="3"/>
      <c r="DLN418" s="3"/>
      <c r="DLO418" s="3"/>
      <c r="DLP418" s="3"/>
      <c r="DLQ418" s="3"/>
      <c r="DLR418" s="3"/>
      <c r="DLS418" s="3"/>
      <c r="DLT418" s="3"/>
      <c r="DLU418" s="3"/>
      <c r="DLV418" s="3"/>
      <c r="DLW418" s="3"/>
      <c r="DLX418" s="3"/>
      <c r="DLY418" s="3"/>
      <c r="DLZ418" s="3"/>
      <c r="DMA418" s="3"/>
      <c r="DMB418" s="3"/>
      <c r="DMC418" s="3"/>
      <c r="DMD418" s="3"/>
      <c r="DME418" s="3"/>
      <c r="DMF418" s="3"/>
      <c r="DMG418" s="3"/>
      <c r="DMH418" s="3"/>
      <c r="DMI418" s="3"/>
      <c r="DMJ418" s="3"/>
      <c r="DMK418" s="3"/>
      <c r="DML418" s="3"/>
      <c r="DMM418" s="3"/>
      <c r="DMN418" s="3"/>
      <c r="DMO418" s="3"/>
      <c r="DMP418" s="3"/>
      <c r="DMQ418" s="3"/>
      <c r="DMR418" s="3"/>
      <c r="DMS418" s="3"/>
      <c r="DMT418" s="3"/>
      <c r="DMU418" s="3"/>
      <c r="DMV418" s="3"/>
      <c r="DMW418" s="3"/>
      <c r="DMX418" s="3"/>
      <c r="DMY418" s="3"/>
      <c r="DMZ418" s="3"/>
      <c r="DNA418" s="3"/>
      <c r="DNB418" s="3"/>
      <c r="DNC418" s="3"/>
      <c r="DND418" s="3"/>
      <c r="DNE418" s="3"/>
      <c r="DNF418" s="3"/>
      <c r="DNG418" s="3"/>
      <c r="DNH418" s="3"/>
      <c r="DNI418" s="3"/>
      <c r="DNJ418" s="3"/>
      <c r="DNK418" s="3"/>
      <c r="DNL418" s="3"/>
      <c r="DNM418" s="3"/>
      <c r="DNN418" s="3"/>
      <c r="DNO418" s="3"/>
      <c r="DNP418" s="3"/>
      <c r="DNQ418" s="3"/>
      <c r="DNR418" s="3"/>
      <c r="DNS418" s="3"/>
      <c r="DNT418" s="3"/>
      <c r="DNU418" s="3"/>
      <c r="DNV418" s="3"/>
      <c r="DNW418" s="3"/>
      <c r="DNX418" s="3"/>
      <c r="DNY418" s="3"/>
      <c r="DNZ418" s="3"/>
      <c r="DOA418" s="3"/>
      <c r="DOB418" s="3"/>
      <c r="DOC418" s="3"/>
      <c r="DOD418" s="3"/>
      <c r="DOE418" s="3"/>
      <c r="DOF418" s="3"/>
      <c r="DOG418" s="3"/>
      <c r="DOH418" s="3"/>
      <c r="DOI418" s="3"/>
      <c r="DOJ418" s="3"/>
      <c r="DOK418" s="3"/>
      <c r="DOL418" s="3"/>
      <c r="DOM418" s="3"/>
      <c r="DON418" s="3"/>
      <c r="DOO418" s="3"/>
      <c r="DOP418" s="3"/>
      <c r="DOQ418" s="3"/>
      <c r="DOR418" s="3"/>
      <c r="DOS418" s="3"/>
      <c r="DOT418" s="3"/>
      <c r="DOU418" s="3"/>
      <c r="DOV418" s="3"/>
      <c r="DOW418" s="3"/>
      <c r="DOX418" s="3"/>
      <c r="DOY418" s="3"/>
      <c r="DOZ418" s="3"/>
      <c r="DPA418" s="3"/>
      <c r="DPB418" s="3"/>
      <c r="DPC418" s="3"/>
      <c r="DPD418" s="3"/>
      <c r="DPE418" s="3"/>
      <c r="DPF418" s="3"/>
      <c r="DPG418" s="3"/>
      <c r="DPH418" s="3"/>
      <c r="DPI418" s="3"/>
      <c r="DPJ418" s="3"/>
      <c r="DPK418" s="3"/>
      <c r="DPL418" s="3"/>
      <c r="DPM418" s="3"/>
      <c r="DPN418" s="3"/>
      <c r="DPO418" s="3"/>
      <c r="DPP418" s="3"/>
      <c r="DPQ418" s="3"/>
      <c r="DPR418" s="3"/>
      <c r="DPS418" s="3"/>
      <c r="DPT418" s="3"/>
      <c r="DPU418" s="3"/>
      <c r="DPV418" s="3"/>
      <c r="DPW418" s="3"/>
      <c r="DPX418" s="3"/>
      <c r="DPY418" s="3"/>
      <c r="DPZ418" s="3"/>
      <c r="DQA418" s="3"/>
      <c r="DQB418" s="3"/>
      <c r="DQC418" s="3"/>
      <c r="DQD418" s="3"/>
      <c r="DQE418" s="3"/>
      <c r="DQF418" s="3"/>
      <c r="DQG418" s="3"/>
      <c r="DQH418" s="3"/>
      <c r="DQI418" s="3"/>
      <c r="DQJ418" s="3"/>
      <c r="DQK418" s="3"/>
      <c r="DQL418" s="3"/>
      <c r="DQM418" s="3"/>
      <c r="DQN418" s="3"/>
      <c r="DQO418" s="3"/>
      <c r="DQP418" s="3"/>
      <c r="DQQ418" s="3"/>
      <c r="DQR418" s="3"/>
      <c r="DQS418" s="3"/>
      <c r="DQT418" s="3"/>
      <c r="DQU418" s="3"/>
      <c r="DQV418" s="3"/>
      <c r="DQW418" s="3"/>
      <c r="DQX418" s="3"/>
      <c r="DQY418" s="3"/>
      <c r="DQZ418" s="3"/>
      <c r="DRA418" s="3"/>
      <c r="DRB418" s="3"/>
      <c r="DRC418" s="3"/>
      <c r="DRD418" s="3"/>
      <c r="DRE418" s="3"/>
      <c r="DRF418" s="3"/>
      <c r="DRG418" s="3"/>
      <c r="DRH418" s="3"/>
      <c r="DRI418" s="3"/>
      <c r="DRJ418" s="3"/>
      <c r="DRK418" s="3"/>
      <c r="DRL418" s="3"/>
      <c r="DRM418" s="3"/>
      <c r="DRN418" s="3"/>
      <c r="DRO418" s="3"/>
      <c r="DRP418" s="3"/>
      <c r="DRQ418" s="3"/>
      <c r="DRR418" s="3"/>
      <c r="DRS418" s="3"/>
      <c r="DRT418" s="3"/>
      <c r="DRU418" s="3"/>
      <c r="DRV418" s="3"/>
      <c r="DRW418" s="3"/>
      <c r="DRX418" s="3"/>
      <c r="DRY418" s="3"/>
      <c r="DRZ418" s="3"/>
      <c r="DSA418" s="3"/>
      <c r="DSB418" s="3"/>
      <c r="DSC418" s="3"/>
      <c r="DSD418" s="3"/>
      <c r="DSE418" s="3"/>
      <c r="DSF418" s="3"/>
      <c r="DSG418" s="3"/>
      <c r="DSH418" s="3"/>
      <c r="DSI418" s="3"/>
      <c r="DSJ418" s="3"/>
      <c r="DSK418" s="3"/>
      <c r="DSL418" s="3"/>
      <c r="DSM418" s="3"/>
      <c r="DSN418" s="3"/>
      <c r="DSO418" s="3"/>
      <c r="DSP418" s="3"/>
      <c r="DSQ418" s="3"/>
      <c r="DSR418" s="3"/>
      <c r="DSS418" s="3"/>
      <c r="DST418" s="3"/>
      <c r="DSU418" s="3"/>
      <c r="DSV418" s="3"/>
      <c r="DSW418" s="3"/>
      <c r="DSX418" s="3"/>
      <c r="DSY418" s="3"/>
      <c r="DSZ418" s="3"/>
      <c r="DTA418" s="3"/>
      <c r="DTB418" s="3"/>
      <c r="DTC418" s="3"/>
      <c r="DTD418" s="3"/>
      <c r="DTE418" s="3"/>
      <c r="DTF418" s="3"/>
      <c r="DTG418" s="3"/>
      <c r="DTH418" s="3"/>
      <c r="DTI418" s="3"/>
      <c r="DTJ418" s="3"/>
      <c r="DTK418" s="3"/>
      <c r="DTL418" s="3"/>
      <c r="DTM418" s="3"/>
      <c r="DTN418" s="3"/>
      <c r="DTO418" s="3"/>
      <c r="DTP418" s="3"/>
      <c r="DTQ418" s="3"/>
      <c r="DTR418" s="3"/>
      <c r="DTS418" s="3"/>
      <c r="DTT418" s="3"/>
      <c r="DTU418" s="3"/>
      <c r="DTV418" s="3"/>
      <c r="DTW418" s="3"/>
      <c r="DTX418" s="3"/>
      <c r="DTY418" s="3"/>
      <c r="DTZ418" s="3"/>
      <c r="DUA418" s="3"/>
      <c r="DUB418" s="3"/>
      <c r="DUC418" s="3"/>
      <c r="DUD418" s="3"/>
      <c r="DUE418" s="3"/>
      <c r="DUF418" s="3"/>
      <c r="DUG418" s="3"/>
      <c r="DUH418" s="3"/>
      <c r="DUI418" s="3"/>
      <c r="DUJ418" s="3"/>
      <c r="DUK418" s="3"/>
      <c r="DUL418" s="3"/>
      <c r="DUM418" s="3"/>
      <c r="DUN418" s="3"/>
      <c r="DUO418" s="3"/>
      <c r="DUP418" s="3"/>
      <c r="DUQ418" s="3"/>
      <c r="DUR418" s="3"/>
      <c r="DUS418" s="3"/>
      <c r="DUT418" s="3"/>
      <c r="DUU418" s="3"/>
      <c r="DUV418" s="3"/>
      <c r="DUW418" s="3"/>
      <c r="DUX418" s="3"/>
      <c r="DUY418" s="3"/>
      <c r="DUZ418" s="3"/>
      <c r="DVA418" s="3"/>
      <c r="DVB418" s="3"/>
      <c r="DVC418" s="3"/>
      <c r="DVD418" s="3"/>
      <c r="DVE418" s="3"/>
      <c r="DVF418" s="3"/>
      <c r="DVG418" s="3"/>
      <c r="DVH418" s="3"/>
      <c r="DVI418" s="3"/>
      <c r="DVJ418" s="3"/>
      <c r="DVK418" s="3"/>
      <c r="DVL418" s="3"/>
      <c r="DVM418" s="3"/>
      <c r="DVN418" s="3"/>
      <c r="DVO418" s="3"/>
      <c r="DVP418" s="3"/>
      <c r="DVQ418" s="3"/>
      <c r="DVR418" s="3"/>
      <c r="DVS418" s="3"/>
      <c r="DVT418" s="3"/>
      <c r="DVU418" s="3"/>
      <c r="DVV418" s="3"/>
      <c r="DVW418" s="3"/>
      <c r="DVX418" s="3"/>
      <c r="DVY418" s="3"/>
      <c r="DVZ418" s="3"/>
      <c r="DWA418" s="3"/>
      <c r="DWB418" s="3"/>
      <c r="DWC418" s="3"/>
      <c r="DWD418" s="3"/>
      <c r="DWE418" s="3"/>
      <c r="DWF418" s="3"/>
      <c r="DWG418" s="3"/>
      <c r="DWH418" s="3"/>
      <c r="DWI418" s="3"/>
      <c r="DWJ418" s="3"/>
      <c r="DWK418" s="3"/>
      <c r="DWL418" s="3"/>
      <c r="DWM418" s="3"/>
      <c r="DWN418" s="3"/>
      <c r="DWO418" s="3"/>
      <c r="DWP418" s="3"/>
      <c r="DWQ418" s="3"/>
      <c r="DWR418" s="3"/>
      <c r="DWS418" s="3"/>
      <c r="DWT418" s="3"/>
      <c r="DWU418" s="3"/>
      <c r="DWV418" s="3"/>
      <c r="DWW418" s="3"/>
      <c r="DWX418" s="3"/>
      <c r="DWY418" s="3"/>
      <c r="DWZ418" s="3"/>
      <c r="DXA418" s="3"/>
      <c r="DXB418" s="3"/>
      <c r="DXC418" s="3"/>
      <c r="DXD418" s="3"/>
      <c r="DXE418" s="3"/>
      <c r="DXF418" s="3"/>
      <c r="DXG418" s="3"/>
      <c r="DXH418" s="3"/>
      <c r="DXI418" s="3"/>
      <c r="DXJ418" s="3"/>
      <c r="DXK418" s="3"/>
      <c r="DXL418" s="3"/>
      <c r="DXM418" s="3"/>
      <c r="DXN418" s="3"/>
      <c r="DXO418" s="3"/>
      <c r="DXP418" s="3"/>
      <c r="DXQ418" s="3"/>
      <c r="DXR418" s="3"/>
      <c r="DXS418" s="3"/>
      <c r="DXT418" s="3"/>
      <c r="DXU418" s="3"/>
      <c r="DXV418" s="3"/>
      <c r="DXW418" s="3"/>
      <c r="DXX418" s="3"/>
      <c r="DXY418" s="3"/>
      <c r="DXZ418" s="3"/>
      <c r="DYA418" s="3"/>
      <c r="DYB418" s="3"/>
      <c r="DYC418" s="3"/>
      <c r="DYD418" s="3"/>
      <c r="DYE418" s="3"/>
      <c r="DYF418" s="3"/>
      <c r="DYG418" s="3"/>
      <c r="DYH418" s="3"/>
      <c r="DYI418" s="3"/>
      <c r="DYJ418" s="3"/>
      <c r="DYK418" s="3"/>
      <c r="DYL418" s="3"/>
      <c r="DYM418" s="3"/>
      <c r="DYN418" s="3"/>
      <c r="DYO418" s="3"/>
      <c r="DYP418" s="3"/>
      <c r="DYQ418" s="3"/>
      <c r="DYR418" s="3"/>
      <c r="DYS418" s="3"/>
      <c r="DYT418" s="3"/>
      <c r="DYU418" s="3"/>
      <c r="DYV418" s="3"/>
      <c r="DYW418" s="3"/>
      <c r="DYX418" s="3"/>
      <c r="DYY418" s="3"/>
      <c r="DYZ418" s="3"/>
      <c r="DZA418" s="3"/>
      <c r="DZB418" s="3"/>
      <c r="DZC418" s="3"/>
      <c r="DZD418" s="3"/>
      <c r="DZE418" s="3"/>
      <c r="DZF418" s="3"/>
      <c r="DZG418" s="3"/>
      <c r="DZH418" s="3"/>
      <c r="DZI418" s="3"/>
      <c r="DZJ418" s="3"/>
      <c r="DZK418" s="3"/>
      <c r="DZL418" s="3"/>
      <c r="DZM418" s="3"/>
      <c r="DZN418" s="3"/>
      <c r="DZO418" s="3"/>
      <c r="DZP418" s="3"/>
      <c r="DZQ418" s="3"/>
      <c r="DZR418" s="3"/>
      <c r="DZS418" s="3"/>
      <c r="DZT418" s="3"/>
      <c r="DZU418" s="3"/>
      <c r="DZV418" s="3"/>
      <c r="DZW418" s="3"/>
      <c r="DZX418" s="3"/>
      <c r="DZY418" s="3"/>
      <c r="DZZ418" s="3"/>
      <c r="EAA418" s="3"/>
      <c r="EAB418" s="3"/>
      <c r="EAC418" s="3"/>
      <c r="EAD418" s="3"/>
      <c r="EAE418" s="3"/>
      <c r="EAF418" s="3"/>
      <c r="EAG418" s="3"/>
      <c r="EAH418" s="3"/>
      <c r="EAI418" s="3"/>
      <c r="EAJ418" s="3"/>
      <c r="EAK418" s="3"/>
      <c r="EAL418" s="3"/>
      <c r="EAM418" s="3"/>
      <c r="EAN418" s="3"/>
      <c r="EAO418" s="3"/>
      <c r="EAP418" s="3"/>
      <c r="EAQ418" s="3"/>
      <c r="EAR418" s="3"/>
      <c r="EAS418" s="3"/>
      <c r="EAT418" s="3"/>
      <c r="EAU418" s="3"/>
      <c r="EAV418" s="3"/>
      <c r="EAW418" s="3"/>
      <c r="EAX418" s="3"/>
      <c r="EAY418" s="3"/>
      <c r="EAZ418" s="3"/>
      <c r="EBA418" s="3"/>
      <c r="EBB418" s="3"/>
      <c r="EBC418" s="3"/>
      <c r="EBD418" s="3"/>
      <c r="EBE418" s="3"/>
      <c r="EBF418" s="3"/>
      <c r="EBG418" s="3"/>
      <c r="EBH418" s="3"/>
      <c r="EBI418" s="3"/>
      <c r="EBJ418" s="3"/>
      <c r="EBK418" s="3"/>
      <c r="EBL418" s="3"/>
      <c r="EBM418" s="3"/>
      <c r="EBN418" s="3"/>
      <c r="EBO418" s="3"/>
      <c r="EBP418" s="3"/>
      <c r="EBQ418" s="3"/>
      <c r="EBR418" s="3"/>
      <c r="EBS418" s="3"/>
      <c r="EBT418" s="3"/>
      <c r="EBU418" s="3"/>
      <c r="EBV418" s="3"/>
      <c r="EBW418" s="3"/>
      <c r="EBX418" s="3"/>
      <c r="EBY418" s="3"/>
      <c r="EBZ418" s="3"/>
      <c r="ECA418" s="3"/>
      <c r="ECB418" s="3"/>
      <c r="ECC418" s="3"/>
      <c r="ECD418" s="3"/>
      <c r="ECE418" s="3"/>
      <c r="ECF418" s="3"/>
      <c r="ECG418" s="3"/>
      <c r="ECH418" s="3"/>
      <c r="ECI418" s="3"/>
      <c r="ECJ418" s="3"/>
      <c r="ECK418" s="3"/>
      <c r="ECL418" s="3"/>
      <c r="ECM418" s="3"/>
      <c r="ECN418" s="3"/>
      <c r="ECO418" s="3"/>
      <c r="ECP418" s="3"/>
      <c r="ECQ418" s="3"/>
      <c r="ECR418" s="3"/>
      <c r="ECS418" s="3"/>
      <c r="ECT418" s="3"/>
      <c r="ECU418" s="3"/>
      <c r="ECV418" s="3"/>
      <c r="ECW418" s="3"/>
      <c r="ECX418" s="3"/>
      <c r="ECY418" s="3"/>
      <c r="ECZ418" s="3"/>
      <c r="EDA418" s="3"/>
      <c r="EDB418" s="3"/>
      <c r="EDC418" s="3"/>
      <c r="EDD418" s="3"/>
      <c r="EDE418" s="3"/>
      <c r="EDF418" s="3"/>
      <c r="EDG418" s="3"/>
      <c r="EDH418" s="3"/>
      <c r="EDI418" s="3"/>
      <c r="EDJ418" s="3"/>
      <c r="EDK418" s="3"/>
      <c r="EDL418" s="3"/>
      <c r="EDM418" s="3"/>
      <c r="EDN418" s="3"/>
      <c r="EDO418" s="3"/>
      <c r="EDP418" s="3"/>
      <c r="EDQ418" s="3"/>
      <c r="EDR418" s="3"/>
      <c r="EDS418" s="3"/>
      <c r="EDT418" s="3"/>
      <c r="EDU418" s="3"/>
      <c r="EDV418" s="3"/>
      <c r="EDW418" s="3"/>
      <c r="EDX418" s="3"/>
      <c r="EDY418" s="3"/>
      <c r="EDZ418" s="3"/>
      <c r="EEA418" s="3"/>
      <c r="EEB418" s="3"/>
      <c r="EEC418" s="3"/>
      <c r="EED418" s="3"/>
      <c r="EEE418" s="3"/>
      <c r="EEF418" s="3"/>
      <c r="EEG418" s="3"/>
      <c r="EEH418" s="3"/>
      <c r="EEI418" s="3"/>
      <c r="EEJ418" s="3"/>
      <c r="EEK418" s="3"/>
      <c r="EEL418" s="3"/>
      <c r="EEM418" s="3"/>
      <c r="EEN418" s="3"/>
      <c r="EEO418" s="3"/>
      <c r="EEP418" s="3"/>
      <c r="EEQ418" s="3"/>
      <c r="EER418" s="3"/>
      <c r="EES418" s="3"/>
      <c r="EET418" s="3"/>
      <c r="EEU418" s="3"/>
      <c r="EEV418" s="3"/>
      <c r="EEW418" s="3"/>
      <c r="EEX418" s="3"/>
      <c r="EEY418" s="3"/>
      <c r="EEZ418" s="3"/>
      <c r="EFA418" s="3"/>
      <c r="EFB418" s="3"/>
      <c r="EFC418" s="3"/>
      <c r="EFD418" s="3"/>
      <c r="EFE418" s="3"/>
      <c r="EFF418" s="3"/>
      <c r="EFG418" s="3"/>
      <c r="EFH418" s="3"/>
      <c r="EFI418" s="3"/>
      <c r="EFJ418" s="3"/>
      <c r="EFK418" s="3"/>
      <c r="EFL418" s="3"/>
      <c r="EFM418" s="3"/>
      <c r="EFN418" s="3"/>
      <c r="EFO418" s="3"/>
      <c r="EFP418" s="3"/>
      <c r="EFQ418" s="3"/>
      <c r="EFR418" s="3"/>
      <c r="EFS418" s="3"/>
      <c r="EFT418" s="3"/>
      <c r="EFU418" s="3"/>
      <c r="EFV418" s="3"/>
      <c r="EFW418" s="3"/>
      <c r="EFX418" s="3"/>
      <c r="EFY418" s="3"/>
      <c r="EFZ418" s="3"/>
      <c r="EGA418" s="3"/>
      <c r="EGB418" s="3"/>
      <c r="EGC418" s="3"/>
      <c r="EGD418" s="3"/>
      <c r="EGE418" s="3"/>
      <c r="EGF418" s="3"/>
      <c r="EGG418" s="3"/>
      <c r="EGH418" s="3"/>
      <c r="EGI418" s="3"/>
      <c r="EGJ418" s="3"/>
      <c r="EGK418" s="3"/>
      <c r="EGL418" s="3"/>
      <c r="EGM418" s="3"/>
      <c r="EGN418" s="3"/>
      <c r="EGO418" s="3"/>
      <c r="EGP418" s="3"/>
      <c r="EGQ418" s="3"/>
      <c r="EGR418" s="3"/>
      <c r="EGS418" s="3"/>
      <c r="EGT418" s="3"/>
      <c r="EGU418" s="3"/>
      <c r="EGV418" s="3"/>
      <c r="EGW418" s="3"/>
      <c r="EGX418" s="3"/>
      <c r="EGY418" s="3"/>
      <c r="EGZ418" s="3"/>
      <c r="EHA418" s="3"/>
      <c r="EHB418" s="3"/>
      <c r="EHC418" s="3"/>
      <c r="EHD418" s="3"/>
      <c r="EHE418" s="3"/>
      <c r="EHF418" s="3"/>
      <c r="EHG418" s="3"/>
      <c r="EHH418" s="3"/>
      <c r="EHI418" s="3"/>
      <c r="EHJ418" s="3"/>
      <c r="EHK418" s="3"/>
      <c r="EHL418" s="3"/>
      <c r="EHM418" s="3"/>
      <c r="EHN418" s="3"/>
      <c r="EHO418" s="3"/>
      <c r="EHP418" s="3"/>
      <c r="EHQ418" s="3"/>
      <c r="EHR418" s="3"/>
      <c r="EHS418" s="3"/>
      <c r="EHT418" s="3"/>
      <c r="EHU418" s="3"/>
      <c r="EHV418" s="3"/>
      <c r="EHW418" s="3"/>
      <c r="EHX418" s="3"/>
      <c r="EHY418" s="3"/>
      <c r="EHZ418" s="3"/>
      <c r="EIA418" s="3"/>
      <c r="EIB418" s="3"/>
      <c r="EIC418" s="3"/>
      <c r="EID418" s="3"/>
      <c r="EIE418" s="3"/>
      <c r="EIF418" s="3"/>
      <c r="EIG418" s="3"/>
      <c r="EIH418" s="3"/>
      <c r="EII418" s="3"/>
      <c r="EIJ418" s="3"/>
      <c r="EIK418" s="3"/>
      <c r="EIL418" s="3"/>
      <c r="EIM418" s="3"/>
      <c r="EIN418" s="3"/>
      <c r="EIO418" s="3"/>
      <c r="EIP418" s="3"/>
      <c r="EIQ418" s="3"/>
      <c r="EIR418" s="3"/>
      <c r="EIS418" s="3"/>
      <c r="EIT418" s="3"/>
      <c r="EIU418" s="3"/>
      <c r="EIV418" s="3"/>
      <c r="EIW418" s="3"/>
      <c r="EIX418" s="3"/>
      <c r="EIY418" s="3"/>
      <c r="EIZ418" s="3"/>
      <c r="EJA418" s="3"/>
      <c r="EJB418" s="3"/>
      <c r="EJC418" s="3"/>
      <c r="EJD418" s="3"/>
      <c r="EJE418" s="3"/>
      <c r="EJF418" s="3"/>
      <c r="EJG418" s="3"/>
      <c r="EJH418" s="3"/>
      <c r="EJI418" s="3"/>
      <c r="EJJ418" s="3"/>
      <c r="EJK418" s="3"/>
      <c r="EJL418" s="3"/>
      <c r="EJM418" s="3"/>
      <c r="EJN418" s="3"/>
      <c r="EJO418" s="3"/>
      <c r="EJP418" s="3"/>
      <c r="EJQ418" s="3"/>
      <c r="EJR418" s="3"/>
      <c r="EJS418" s="3"/>
      <c r="EJT418" s="3"/>
      <c r="EJU418" s="3"/>
      <c r="EJV418" s="3"/>
      <c r="EJW418" s="3"/>
      <c r="EJX418" s="3"/>
      <c r="EJY418" s="3"/>
      <c r="EJZ418" s="3"/>
      <c r="EKA418" s="3"/>
      <c r="EKB418" s="3"/>
      <c r="EKC418" s="3"/>
      <c r="EKD418" s="3"/>
      <c r="EKE418" s="3"/>
      <c r="EKF418" s="3"/>
      <c r="EKG418" s="3"/>
      <c r="EKH418" s="3"/>
      <c r="EKI418" s="3"/>
      <c r="EKJ418" s="3"/>
      <c r="EKK418" s="3"/>
      <c r="EKL418" s="3"/>
      <c r="EKM418" s="3"/>
      <c r="EKN418" s="3"/>
      <c r="EKO418" s="3"/>
      <c r="EKP418" s="3"/>
      <c r="EKQ418" s="3"/>
      <c r="EKR418" s="3"/>
      <c r="EKS418" s="3"/>
      <c r="EKT418" s="3"/>
      <c r="EKU418" s="3"/>
      <c r="EKV418" s="3"/>
      <c r="EKW418" s="3"/>
      <c r="EKX418" s="3"/>
      <c r="EKY418" s="3"/>
      <c r="EKZ418" s="3"/>
      <c r="ELA418" s="3"/>
      <c r="ELB418" s="3"/>
      <c r="ELC418" s="3"/>
      <c r="ELD418" s="3"/>
      <c r="ELE418" s="3"/>
      <c r="ELF418" s="3"/>
      <c r="ELG418" s="3"/>
      <c r="ELH418" s="3"/>
      <c r="ELI418" s="3"/>
      <c r="ELJ418" s="3"/>
      <c r="ELK418" s="3"/>
      <c r="ELL418" s="3"/>
      <c r="ELM418" s="3"/>
      <c r="ELN418" s="3"/>
      <c r="ELO418" s="3"/>
      <c r="ELP418" s="3"/>
      <c r="ELQ418" s="3"/>
      <c r="ELR418" s="3"/>
      <c r="ELS418" s="3"/>
      <c r="ELT418" s="3"/>
      <c r="ELU418" s="3"/>
      <c r="ELV418" s="3"/>
      <c r="ELW418" s="3"/>
      <c r="ELX418" s="3"/>
      <c r="ELY418" s="3"/>
      <c r="ELZ418" s="3"/>
      <c r="EMA418" s="3"/>
      <c r="EMB418" s="3"/>
      <c r="EMC418" s="3"/>
      <c r="EMD418" s="3"/>
      <c r="EME418" s="3"/>
      <c r="EMF418" s="3"/>
      <c r="EMG418" s="3"/>
      <c r="EMH418" s="3"/>
      <c r="EMI418" s="3"/>
      <c r="EMJ418" s="3"/>
      <c r="EMK418" s="3"/>
      <c r="EML418" s="3"/>
      <c r="EMM418" s="3"/>
      <c r="EMN418" s="3"/>
      <c r="EMO418" s="3"/>
      <c r="EMP418" s="3"/>
      <c r="EMQ418" s="3"/>
      <c r="EMR418" s="3"/>
      <c r="EMS418" s="3"/>
      <c r="EMT418" s="3"/>
      <c r="EMU418" s="3"/>
      <c r="EMV418" s="3"/>
      <c r="EMW418" s="3"/>
      <c r="EMX418" s="3"/>
      <c r="EMY418" s="3"/>
      <c r="EMZ418" s="3"/>
      <c r="ENA418" s="3"/>
      <c r="ENB418" s="3"/>
      <c r="ENC418" s="3"/>
      <c r="END418" s="3"/>
      <c r="ENE418" s="3"/>
      <c r="ENF418" s="3"/>
      <c r="ENG418" s="3"/>
      <c r="ENH418" s="3"/>
      <c r="ENI418" s="3"/>
      <c r="ENJ418" s="3"/>
      <c r="ENK418" s="3"/>
      <c r="ENL418" s="3"/>
      <c r="ENM418" s="3"/>
      <c r="ENN418" s="3"/>
      <c r="ENO418" s="3"/>
      <c r="ENP418" s="3"/>
      <c r="ENQ418" s="3"/>
      <c r="ENR418" s="3"/>
      <c r="ENS418" s="3"/>
      <c r="ENT418" s="3"/>
      <c r="ENU418" s="3"/>
      <c r="ENV418" s="3"/>
      <c r="ENW418" s="3"/>
      <c r="ENX418" s="3"/>
      <c r="ENY418" s="3"/>
      <c r="ENZ418" s="3"/>
      <c r="EOA418" s="3"/>
      <c r="EOB418" s="3"/>
      <c r="EOC418" s="3"/>
      <c r="EOD418" s="3"/>
      <c r="EOE418" s="3"/>
      <c r="EOF418" s="3"/>
      <c r="EOG418" s="3"/>
      <c r="EOH418" s="3"/>
      <c r="EOI418" s="3"/>
      <c r="EOJ418" s="3"/>
      <c r="EOK418" s="3"/>
      <c r="EOL418" s="3"/>
      <c r="EOM418" s="3"/>
      <c r="EON418" s="3"/>
      <c r="EOO418" s="3"/>
      <c r="EOP418" s="3"/>
      <c r="EOQ418" s="3"/>
      <c r="EOR418" s="3"/>
      <c r="EOS418" s="3"/>
      <c r="EOT418" s="3"/>
      <c r="EOU418" s="3"/>
      <c r="EOV418" s="3"/>
      <c r="EOW418" s="3"/>
      <c r="EOX418" s="3"/>
      <c r="EOY418" s="3"/>
      <c r="EOZ418" s="3"/>
      <c r="EPA418" s="3"/>
      <c r="EPB418" s="3"/>
      <c r="EPC418" s="3"/>
      <c r="EPD418" s="3"/>
      <c r="EPE418" s="3"/>
      <c r="EPF418" s="3"/>
      <c r="EPG418" s="3"/>
      <c r="EPH418" s="3"/>
      <c r="EPI418" s="3"/>
      <c r="EPJ418" s="3"/>
      <c r="EPK418" s="3"/>
      <c r="EPL418" s="3"/>
      <c r="EPM418" s="3"/>
      <c r="EPN418" s="3"/>
      <c r="EPO418" s="3"/>
      <c r="EPP418" s="3"/>
      <c r="EPQ418" s="3"/>
      <c r="EPR418" s="3"/>
      <c r="EPS418" s="3"/>
      <c r="EPT418" s="3"/>
      <c r="EPU418" s="3"/>
      <c r="EPV418" s="3"/>
      <c r="EPW418" s="3"/>
      <c r="EPX418" s="3"/>
      <c r="EPY418" s="3"/>
      <c r="EPZ418" s="3"/>
      <c r="EQA418" s="3"/>
      <c r="EQB418" s="3"/>
      <c r="EQC418" s="3"/>
      <c r="EQD418" s="3"/>
      <c r="EQE418" s="3"/>
      <c r="EQF418" s="3"/>
      <c r="EQG418" s="3"/>
      <c r="EQH418" s="3"/>
      <c r="EQI418" s="3"/>
      <c r="EQJ418" s="3"/>
      <c r="EQK418" s="3"/>
      <c r="EQL418" s="3"/>
      <c r="EQM418" s="3"/>
      <c r="EQN418" s="3"/>
      <c r="EQO418" s="3"/>
      <c r="EQP418" s="3"/>
      <c r="EQQ418" s="3"/>
      <c r="EQR418" s="3"/>
      <c r="EQS418" s="3"/>
      <c r="EQT418" s="3"/>
      <c r="EQU418" s="3"/>
      <c r="EQV418" s="3"/>
      <c r="EQW418" s="3"/>
      <c r="EQX418" s="3"/>
      <c r="EQY418" s="3"/>
      <c r="EQZ418" s="3"/>
      <c r="ERA418" s="3"/>
      <c r="ERB418" s="3"/>
      <c r="ERC418" s="3"/>
      <c r="ERD418" s="3"/>
      <c r="ERE418" s="3"/>
      <c r="ERF418" s="3"/>
      <c r="ERG418" s="3"/>
      <c r="ERH418" s="3"/>
      <c r="ERI418" s="3"/>
      <c r="ERJ418" s="3"/>
      <c r="ERK418" s="3"/>
      <c r="ERL418" s="3"/>
      <c r="ERM418" s="3"/>
      <c r="ERN418" s="3"/>
      <c r="ERO418" s="3"/>
      <c r="ERP418" s="3"/>
      <c r="ERQ418" s="3"/>
      <c r="ERR418" s="3"/>
      <c r="ERS418" s="3"/>
      <c r="ERT418" s="3"/>
      <c r="ERU418" s="3"/>
      <c r="ERV418" s="3"/>
      <c r="ERW418" s="3"/>
      <c r="ERX418" s="3"/>
      <c r="ERY418" s="3"/>
      <c r="ERZ418" s="3"/>
      <c r="ESA418" s="3"/>
      <c r="ESB418" s="3"/>
      <c r="ESC418" s="3"/>
      <c r="ESD418" s="3"/>
      <c r="ESE418" s="3"/>
      <c r="ESF418" s="3"/>
      <c r="ESG418" s="3"/>
      <c r="ESH418" s="3"/>
      <c r="ESI418" s="3"/>
      <c r="ESJ418" s="3"/>
      <c r="ESK418" s="3"/>
      <c r="ESL418" s="3"/>
      <c r="ESM418" s="3"/>
      <c r="ESN418" s="3"/>
      <c r="ESO418" s="3"/>
      <c r="ESP418" s="3"/>
      <c r="ESQ418" s="3"/>
      <c r="ESR418" s="3"/>
      <c r="ESS418" s="3"/>
      <c r="EST418" s="3"/>
      <c r="ESU418" s="3"/>
      <c r="ESV418" s="3"/>
      <c r="ESW418" s="3"/>
      <c r="ESX418" s="3"/>
      <c r="ESY418" s="3"/>
      <c r="ESZ418" s="3"/>
      <c r="ETA418" s="3"/>
      <c r="ETB418" s="3"/>
      <c r="ETC418" s="3"/>
      <c r="ETD418" s="3"/>
      <c r="ETE418" s="3"/>
      <c r="ETF418" s="3"/>
      <c r="ETG418" s="3"/>
      <c r="ETH418" s="3"/>
      <c r="ETI418" s="3"/>
      <c r="ETJ418" s="3"/>
      <c r="ETK418" s="3"/>
      <c r="ETL418" s="3"/>
      <c r="ETM418" s="3"/>
      <c r="ETN418" s="3"/>
      <c r="ETO418" s="3"/>
      <c r="ETP418" s="3"/>
      <c r="ETQ418" s="3"/>
      <c r="ETR418" s="3"/>
      <c r="ETS418" s="3"/>
      <c r="ETT418" s="3"/>
      <c r="ETU418" s="3"/>
      <c r="ETV418" s="3"/>
      <c r="ETW418" s="3"/>
      <c r="ETX418" s="3"/>
      <c r="ETY418" s="3"/>
      <c r="ETZ418" s="3"/>
      <c r="EUA418" s="3"/>
      <c r="EUB418" s="3"/>
      <c r="EUC418" s="3"/>
      <c r="EUD418" s="3"/>
      <c r="EUE418" s="3"/>
      <c r="EUF418" s="3"/>
      <c r="EUG418" s="3"/>
      <c r="EUH418" s="3"/>
      <c r="EUI418" s="3"/>
      <c r="EUJ418" s="3"/>
      <c r="EUK418" s="3"/>
      <c r="EUL418" s="3"/>
      <c r="EUM418" s="3"/>
      <c r="EUN418" s="3"/>
      <c r="EUO418" s="3"/>
      <c r="EUP418" s="3"/>
      <c r="EUQ418" s="3"/>
      <c r="EUR418" s="3"/>
      <c r="EUS418" s="3"/>
      <c r="EUT418" s="3"/>
      <c r="EUU418" s="3"/>
      <c r="EUV418" s="3"/>
      <c r="EUW418" s="3"/>
      <c r="EUX418" s="3"/>
      <c r="EUY418" s="3"/>
      <c r="EUZ418" s="3"/>
      <c r="EVA418" s="3"/>
      <c r="EVB418" s="3"/>
      <c r="EVC418" s="3"/>
      <c r="EVD418" s="3"/>
      <c r="EVE418" s="3"/>
      <c r="EVF418" s="3"/>
      <c r="EVG418" s="3"/>
      <c r="EVH418" s="3"/>
      <c r="EVI418" s="3"/>
      <c r="EVJ418" s="3"/>
      <c r="EVK418" s="3"/>
      <c r="EVL418" s="3"/>
      <c r="EVM418" s="3"/>
      <c r="EVN418" s="3"/>
      <c r="EVO418" s="3"/>
      <c r="EVP418" s="3"/>
      <c r="EVQ418" s="3"/>
      <c r="EVR418" s="3"/>
      <c r="EVS418" s="3"/>
      <c r="EVT418" s="3"/>
      <c r="EVU418" s="3"/>
      <c r="EVV418" s="3"/>
      <c r="EVW418" s="3"/>
      <c r="EVX418" s="3"/>
      <c r="EVY418" s="3"/>
      <c r="EVZ418" s="3"/>
      <c r="EWA418" s="3"/>
      <c r="EWB418" s="3"/>
      <c r="EWC418" s="3"/>
      <c r="EWD418" s="3"/>
      <c r="EWE418" s="3"/>
      <c r="EWF418" s="3"/>
      <c r="EWG418" s="3"/>
      <c r="EWH418" s="3"/>
      <c r="EWI418" s="3"/>
      <c r="EWJ418" s="3"/>
      <c r="EWK418" s="3"/>
      <c r="EWL418" s="3"/>
      <c r="EWM418" s="3"/>
      <c r="EWN418" s="3"/>
      <c r="EWO418" s="3"/>
      <c r="EWP418" s="3"/>
      <c r="EWQ418" s="3"/>
      <c r="EWR418" s="3"/>
      <c r="EWS418" s="3"/>
      <c r="EWT418" s="3"/>
      <c r="EWU418" s="3"/>
      <c r="EWV418" s="3"/>
      <c r="EWW418" s="3"/>
      <c r="EWX418" s="3"/>
      <c r="EWY418" s="3"/>
      <c r="EWZ418" s="3"/>
      <c r="EXA418" s="3"/>
      <c r="EXB418" s="3"/>
      <c r="EXC418" s="3"/>
      <c r="EXD418" s="3"/>
      <c r="EXE418" s="3"/>
      <c r="EXF418" s="3"/>
      <c r="EXG418" s="3"/>
      <c r="EXH418" s="3"/>
      <c r="EXI418" s="3"/>
      <c r="EXJ418" s="3"/>
      <c r="EXK418" s="3"/>
      <c r="EXL418" s="3"/>
      <c r="EXM418" s="3"/>
      <c r="EXN418" s="3"/>
      <c r="EXO418" s="3"/>
      <c r="EXP418" s="3"/>
      <c r="EXQ418" s="3"/>
      <c r="EXR418" s="3"/>
      <c r="EXS418" s="3"/>
      <c r="EXT418" s="3"/>
      <c r="EXU418" s="3"/>
      <c r="EXV418" s="3"/>
      <c r="EXW418" s="3"/>
      <c r="EXX418" s="3"/>
      <c r="EXY418" s="3"/>
      <c r="EXZ418" s="3"/>
      <c r="EYA418" s="3"/>
      <c r="EYB418" s="3"/>
      <c r="EYC418" s="3"/>
      <c r="EYD418" s="3"/>
      <c r="EYE418" s="3"/>
      <c r="EYF418" s="3"/>
      <c r="EYG418" s="3"/>
      <c r="EYH418" s="3"/>
      <c r="EYI418" s="3"/>
      <c r="EYJ418" s="3"/>
      <c r="EYK418" s="3"/>
      <c r="EYL418" s="3"/>
      <c r="EYM418" s="3"/>
      <c r="EYN418" s="3"/>
      <c r="EYO418" s="3"/>
      <c r="EYP418" s="3"/>
      <c r="EYQ418" s="3"/>
      <c r="EYR418" s="3"/>
      <c r="EYS418" s="3"/>
      <c r="EYT418" s="3"/>
      <c r="EYU418" s="3"/>
      <c r="EYV418" s="3"/>
      <c r="EYW418" s="3"/>
      <c r="EYX418" s="3"/>
      <c r="EYY418" s="3"/>
      <c r="EYZ418" s="3"/>
      <c r="EZA418" s="3"/>
      <c r="EZB418" s="3"/>
      <c r="EZC418" s="3"/>
      <c r="EZD418" s="3"/>
      <c r="EZE418" s="3"/>
      <c r="EZF418" s="3"/>
      <c r="EZG418" s="3"/>
      <c r="EZH418" s="3"/>
      <c r="EZI418" s="3"/>
      <c r="EZJ418" s="3"/>
      <c r="EZK418" s="3"/>
      <c r="EZL418" s="3"/>
      <c r="EZM418" s="3"/>
      <c r="EZN418" s="3"/>
      <c r="EZO418" s="3"/>
      <c r="EZP418" s="3"/>
      <c r="EZQ418" s="3"/>
      <c r="EZR418" s="3"/>
      <c r="EZS418" s="3"/>
      <c r="EZT418" s="3"/>
      <c r="EZU418" s="3"/>
      <c r="EZV418" s="3"/>
      <c r="EZW418" s="3"/>
      <c r="EZX418" s="3"/>
      <c r="EZY418" s="3"/>
      <c r="EZZ418" s="3"/>
      <c r="FAA418" s="3"/>
      <c r="FAB418" s="3"/>
      <c r="FAC418" s="3"/>
      <c r="FAD418" s="3"/>
      <c r="FAE418" s="3"/>
      <c r="FAF418" s="3"/>
      <c r="FAG418" s="3"/>
      <c r="FAH418" s="3"/>
      <c r="FAI418" s="3"/>
      <c r="FAJ418" s="3"/>
      <c r="FAK418" s="3"/>
      <c r="FAL418" s="3"/>
      <c r="FAM418" s="3"/>
      <c r="FAN418" s="3"/>
      <c r="FAO418" s="3"/>
      <c r="FAP418" s="3"/>
      <c r="FAQ418" s="3"/>
      <c r="FAR418" s="3"/>
      <c r="FAS418" s="3"/>
      <c r="FAT418" s="3"/>
      <c r="FAU418" s="3"/>
      <c r="FAV418" s="3"/>
      <c r="FAW418" s="3"/>
      <c r="FAX418" s="3"/>
      <c r="FAY418" s="3"/>
      <c r="FAZ418" s="3"/>
      <c r="FBA418" s="3"/>
      <c r="FBB418" s="3"/>
      <c r="FBC418" s="3"/>
      <c r="FBD418" s="3"/>
      <c r="FBE418" s="3"/>
      <c r="FBF418" s="3"/>
      <c r="FBG418" s="3"/>
      <c r="FBH418" s="3"/>
      <c r="FBI418" s="3"/>
      <c r="FBJ418" s="3"/>
      <c r="FBK418" s="3"/>
      <c r="FBL418" s="3"/>
      <c r="FBM418" s="3"/>
      <c r="FBN418" s="3"/>
      <c r="FBO418" s="3"/>
      <c r="FBP418" s="3"/>
      <c r="FBQ418" s="3"/>
      <c r="FBR418" s="3"/>
      <c r="FBS418" s="3"/>
      <c r="FBT418" s="3"/>
      <c r="FBU418" s="3"/>
      <c r="FBV418" s="3"/>
      <c r="FBW418" s="3"/>
      <c r="FBX418" s="3"/>
      <c r="FBY418" s="3"/>
      <c r="FBZ418" s="3"/>
      <c r="FCA418" s="3"/>
      <c r="FCB418" s="3"/>
      <c r="FCC418" s="3"/>
      <c r="FCD418" s="3"/>
      <c r="FCE418" s="3"/>
      <c r="FCF418" s="3"/>
      <c r="FCG418" s="3"/>
      <c r="FCH418" s="3"/>
      <c r="FCI418" s="3"/>
      <c r="FCJ418" s="3"/>
      <c r="FCK418" s="3"/>
      <c r="FCL418" s="3"/>
      <c r="FCM418" s="3"/>
      <c r="FCN418" s="3"/>
      <c r="FCO418" s="3"/>
      <c r="FCP418" s="3"/>
      <c r="FCQ418" s="3"/>
      <c r="FCR418" s="3"/>
      <c r="FCS418" s="3"/>
      <c r="FCT418" s="3"/>
      <c r="FCU418" s="3"/>
      <c r="FCV418" s="3"/>
      <c r="FCW418" s="3"/>
      <c r="FCX418" s="3"/>
      <c r="FCY418" s="3"/>
      <c r="FCZ418" s="3"/>
      <c r="FDA418" s="3"/>
      <c r="FDB418" s="3"/>
      <c r="FDC418" s="3"/>
      <c r="FDD418" s="3"/>
      <c r="FDE418" s="3"/>
      <c r="FDF418" s="3"/>
      <c r="FDG418" s="3"/>
      <c r="FDH418" s="3"/>
      <c r="FDI418" s="3"/>
      <c r="FDJ418" s="3"/>
      <c r="FDK418" s="3"/>
      <c r="FDL418" s="3"/>
      <c r="FDM418" s="3"/>
      <c r="FDN418" s="3"/>
      <c r="FDO418" s="3"/>
      <c r="FDP418" s="3"/>
      <c r="FDQ418" s="3"/>
      <c r="FDR418" s="3"/>
      <c r="FDS418" s="3"/>
      <c r="FDT418" s="3"/>
      <c r="FDU418" s="3"/>
      <c r="FDV418" s="3"/>
      <c r="FDW418" s="3"/>
      <c r="FDX418" s="3"/>
      <c r="FDY418" s="3"/>
      <c r="FDZ418" s="3"/>
      <c r="FEA418" s="3"/>
      <c r="FEB418" s="3"/>
      <c r="FEC418" s="3"/>
      <c r="FED418" s="3"/>
      <c r="FEE418" s="3"/>
      <c r="FEF418" s="3"/>
      <c r="FEG418" s="3"/>
      <c r="FEH418" s="3"/>
      <c r="FEI418" s="3"/>
      <c r="FEJ418" s="3"/>
      <c r="FEK418" s="3"/>
      <c r="FEL418" s="3"/>
      <c r="FEM418" s="3"/>
      <c r="FEN418" s="3"/>
      <c r="FEO418" s="3"/>
      <c r="FEP418" s="3"/>
      <c r="FEQ418" s="3"/>
      <c r="FER418" s="3"/>
      <c r="FES418" s="3"/>
      <c r="FET418" s="3"/>
      <c r="FEU418" s="3"/>
      <c r="FEV418" s="3"/>
      <c r="FEW418" s="3"/>
      <c r="FEX418" s="3"/>
      <c r="FEY418" s="3"/>
      <c r="FEZ418" s="3"/>
      <c r="FFA418" s="3"/>
      <c r="FFB418" s="3"/>
      <c r="FFC418" s="3"/>
      <c r="FFD418" s="3"/>
      <c r="FFE418" s="3"/>
      <c r="FFF418" s="3"/>
      <c r="FFG418" s="3"/>
      <c r="FFH418" s="3"/>
      <c r="FFI418" s="3"/>
      <c r="FFJ418" s="3"/>
      <c r="FFK418" s="3"/>
      <c r="FFL418" s="3"/>
      <c r="FFM418" s="3"/>
      <c r="FFN418" s="3"/>
      <c r="FFO418" s="3"/>
      <c r="FFP418" s="3"/>
      <c r="FFQ418" s="3"/>
      <c r="FFR418" s="3"/>
      <c r="FFS418" s="3"/>
      <c r="FFT418" s="3"/>
      <c r="FFU418" s="3"/>
      <c r="FFV418" s="3"/>
      <c r="FFW418" s="3"/>
      <c r="FFX418" s="3"/>
      <c r="FFY418" s="3"/>
      <c r="FFZ418" s="3"/>
      <c r="FGA418" s="3"/>
      <c r="FGB418" s="3"/>
      <c r="FGC418" s="3"/>
      <c r="FGD418" s="3"/>
      <c r="FGE418" s="3"/>
      <c r="FGF418" s="3"/>
      <c r="FGG418" s="3"/>
      <c r="FGH418" s="3"/>
      <c r="FGI418" s="3"/>
      <c r="FGJ418" s="3"/>
      <c r="FGK418" s="3"/>
      <c r="FGL418" s="3"/>
      <c r="FGM418" s="3"/>
      <c r="FGN418" s="3"/>
      <c r="FGO418" s="3"/>
      <c r="FGP418" s="3"/>
      <c r="FGQ418" s="3"/>
      <c r="FGR418" s="3"/>
      <c r="FGS418" s="3"/>
      <c r="FGT418" s="3"/>
      <c r="FGU418" s="3"/>
      <c r="FGV418" s="3"/>
      <c r="FGW418" s="3"/>
      <c r="FGX418" s="3"/>
      <c r="FGY418" s="3"/>
      <c r="FGZ418" s="3"/>
      <c r="FHA418" s="3"/>
      <c r="FHB418" s="3"/>
      <c r="FHC418" s="3"/>
      <c r="FHD418" s="3"/>
      <c r="FHE418" s="3"/>
      <c r="FHF418" s="3"/>
      <c r="FHG418" s="3"/>
      <c r="FHH418" s="3"/>
      <c r="FHI418" s="3"/>
      <c r="FHJ418" s="3"/>
      <c r="FHK418" s="3"/>
      <c r="FHL418" s="3"/>
      <c r="FHM418" s="3"/>
      <c r="FHN418" s="3"/>
      <c r="FHO418" s="3"/>
      <c r="FHP418" s="3"/>
      <c r="FHQ418" s="3"/>
      <c r="FHR418" s="3"/>
      <c r="FHS418" s="3"/>
      <c r="FHT418" s="3"/>
      <c r="FHU418" s="3"/>
      <c r="FHV418" s="3"/>
      <c r="FHW418" s="3"/>
      <c r="FHX418" s="3"/>
      <c r="FHY418" s="3"/>
      <c r="FHZ418" s="3"/>
      <c r="FIA418" s="3"/>
      <c r="FIB418" s="3"/>
      <c r="FIC418" s="3"/>
      <c r="FID418" s="3"/>
      <c r="FIE418" s="3"/>
      <c r="FIF418" s="3"/>
      <c r="FIG418" s="3"/>
      <c r="FIH418" s="3"/>
      <c r="FII418" s="3"/>
      <c r="FIJ418" s="3"/>
      <c r="FIK418" s="3"/>
      <c r="FIL418" s="3"/>
      <c r="FIM418" s="3"/>
      <c r="FIN418" s="3"/>
      <c r="FIO418" s="3"/>
      <c r="FIP418" s="3"/>
      <c r="FIQ418" s="3"/>
      <c r="FIR418" s="3"/>
      <c r="FIS418" s="3"/>
      <c r="FIT418" s="3"/>
      <c r="FIU418" s="3"/>
      <c r="FIV418" s="3"/>
      <c r="FIW418" s="3"/>
      <c r="FIX418" s="3"/>
      <c r="FIY418" s="3"/>
      <c r="FIZ418" s="3"/>
      <c r="FJA418" s="3"/>
      <c r="FJB418" s="3"/>
      <c r="FJC418" s="3"/>
      <c r="FJD418" s="3"/>
      <c r="FJE418" s="3"/>
      <c r="FJF418" s="3"/>
      <c r="FJG418" s="3"/>
      <c r="FJH418" s="3"/>
      <c r="FJI418" s="3"/>
      <c r="FJJ418" s="3"/>
      <c r="FJK418" s="3"/>
      <c r="FJL418" s="3"/>
      <c r="FJM418" s="3"/>
      <c r="FJN418" s="3"/>
      <c r="FJO418" s="3"/>
      <c r="FJP418" s="3"/>
      <c r="FJQ418" s="3"/>
      <c r="FJR418" s="3"/>
      <c r="FJS418" s="3"/>
      <c r="FJT418" s="3"/>
      <c r="FJU418" s="3"/>
      <c r="FJV418" s="3"/>
      <c r="FJW418" s="3"/>
      <c r="FJX418" s="3"/>
      <c r="FJY418" s="3"/>
      <c r="FJZ418" s="3"/>
      <c r="FKA418" s="3"/>
      <c r="FKB418" s="3"/>
      <c r="FKC418" s="3"/>
      <c r="FKD418" s="3"/>
      <c r="FKE418" s="3"/>
      <c r="FKF418" s="3"/>
      <c r="FKG418" s="3"/>
      <c r="FKH418" s="3"/>
      <c r="FKI418" s="3"/>
      <c r="FKJ418" s="3"/>
      <c r="FKK418" s="3"/>
      <c r="FKL418" s="3"/>
      <c r="FKM418" s="3"/>
      <c r="FKN418" s="3"/>
      <c r="FKO418" s="3"/>
      <c r="FKP418" s="3"/>
      <c r="FKQ418" s="3"/>
      <c r="FKR418" s="3"/>
      <c r="FKS418" s="3"/>
      <c r="FKT418" s="3"/>
      <c r="FKU418" s="3"/>
      <c r="FKV418" s="3"/>
      <c r="FKW418" s="3"/>
      <c r="FKX418" s="3"/>
      <c r="FKY418" s="3"/>
      <c r="FKZ418" s="3"/>
      <c r="FLA418" s="3"/>
      <c r="FLB418" s="3"/>
      <c r="FLC418" s="3"/>
      <c r="FLD418" s="3"/>
      <c r="FLE418" s="3"/>
      <c r="FLF418" s="3"/>
      <c r="FLG418" s="3"/>
      <c r="FLH418" s="3"/>
      <c r="FLI418" s="3"/>
      <c r="FLJ418" s="3"/>
      <c r="FLK418" s="3"/>
      <c r="FLL418" s="3"/>
      <c r="FLM418" s="3"/>
      <c r="FLN418" s="3"/>
      <c r="FLO418" s="3"/>
      <c r="FLP418" s="3"/>
      <c r="FLQ418" s="3"/>
      <c r="FLR418" s="3"/>
      <c r="FLS418" s="3"/>
      <c r="FLT418" s="3"/>
      <c r="FLU418" s="3"/>
      <c r="FLV418" s="3"/>
      <c r="FLW418" s="3"/>
      <c r="FLX418" s="3"/>
      <c r="FLY418" s="3"/>
      <c r="FLZ418" s="3"/>
      <c r="FMA418" s="3"/>
      <c r="FMB418" s="3"/>
      <c r="FMC418" s="3"/>
      <c r="FMD418" s="3"/>
      <c r="FME418" s="3"/>
      <c r="FMF418" s="3"/>
      <c r="FMG418" s="3"/>
      <c r="FMH418" s="3"/>
      <c r="FMI418" s="3"/>
      <c r="FMJ418" s="3"/>
      <c r="FMK418" s="3"/>
      <c r="FML418" s="3"/>
      <c r="FMM418" s="3"/>
      <c r="FMN418" s="3"/>
      <c r="FMO418" s="3"/>
      <c r="FMP418" s="3"/>
      <c r="FMQ418" s="3"/>
      <c r="FMR418" s="3"/>
      <c r="FMS418" s="3"/>
      <c r="FMT418" s="3"/>
      <c r="FMU418" s="3"/>
      <c r="FMV418" s="3"/>
      <c r="FMW418" s="3"/>
      <c r="FMX418" s="3"/>
      <c r="FMY418" s="3"/>
      <c r="FMZ418" s="3"/>
      <c r="FNA418" s="3"/>
      <c r="FNB418" s="3"/>
      <c r="FNC418" s="3"/>
      <c r="FND418" s="3"/>
      <c r="FNE418" s="3"/>
      <c r="FNF418" s="3"/>
      <c r="FNG418" s="3"/>
      <c r="FNH418" s="3"/>
      <c r="FNI418" s="3"/>
      <c r="FNJ418" s="3"/>
      <c r="FNK418" s="3"/>
      <c r="FNL418" s="3"/>
      <c r="FNM418" s="3"/>
      <c r="FNN418" s="3"/>
      <c r="FNO418" s="3"/>
      <c r="FNP418" s="3"/>
      <c r="FNQ418" s="3"/>
      <c r="FNR418" s="3"/>
      <c r="FNS418" s="3"/>
      <c r="FNT418" s="3"/>
      <c r="FNU418" s="3"/>
      <c r="FNV418" s="3"/>
      <c r="FNW418" s="3"/>
      <c r="FNX418" s="3"/>
      <c r="FNY418" s="3"/>
      <c r="FNZ418" s="3"/>
      <c r="FOA418" s="3"/>
      <c r="FOB418" s="3"/>
      <c r="FOC418" s="3"/>
      <c r="FOD418" s="3"/>
      <c r="FOE418" s="3"/>
      <c r="FOF418" s="3"/>
      <c r="FOG418" s="3"/>
      <c r="FOH418" s="3"/>
      <c r="FOI418" s="3"/>
      <c r="FOJ418" s="3"/>
      <c r="FOK418" s="3"/>
      <c r="FOL418" s="3"/>
      <c r="FOM418" s="3"/>
      <c r="FON418" s="3"/>
      <c r="FOO418" s="3"/>
      <c r="FOP418" s="3"/>
      <c r="FOQ418" s="3"/>
      <c r="FOR418" s="3"/>
      <c r="FOS418" s="3"/>
      <c r="FOT418" s="3"/>
      <c r="FOU418" s="3"/>
      <c r="FOV418" s="3"/>
      <c r="FOW418" s="3"/>
      <c r="FOX418" s="3"/>
      <c r="FOY418" s="3"/>
      <c r="FOZ418" s="3"/>
      <c r="FPA418" s="3"/>
      <c r="FPB418" s="3"/>
      <c r="FPC418" s="3"/>
      <c r="FPD418" s="3"/>
      <c r="FPE418" s="3"/>
      <c r="FPF418" s="3"/>
      <c r="FPG418" s="3"/>
      <c r="FPH418" s="3"/>
      <c r="FPI418" s="3"/>
      <c r="FPJ418" s="3"/>
      <c r="FPK418" s="3"/>
      <c r="FPL418" s="3"/>
      <c r="FPM418" s="3"/>
      <c r="FPN418" s="3"/>
      <c r="FPO418" s="3"/>
      <c r="FPP418" s="3"/>
      <c r="FPQ418" s="3"/>
      <c r="FPR418" s="3"/>
      <c r="FPS418" s="3"/>
      <c r="FPT418" s="3"/>
      <c r="FPU418" s="3"/>
      <c r="FPV418" s="3"/>
      <c r="FPW418" s="3"/>
      <c r="FPX418" s="3"/>
      <c r="FPY418" s="3"/>
      <c r="FPZ418" s="3"/>
      <c r="FQA418" s="3"/>
      <c r="FQB418" s="3"/>
      <c r="FQC418" s="3"/>
      <c r="FQD418" s="3"/>
      <c r="FQE418" s="3"/>
      <c r="FQF418" s="3"/>
      <c r="FQG418" s="3"/>
      <c r="FQH418" s="3"/>
      <c r="FQI418" s="3"/>
      <c r="FQJ418" s="3"/>
      <c r="FQK418" s="3"/>
      <c r="FQL418" s="3"/>
      <c r="FQM418" s="3"/>
      <c r="FQN418" s="3"/>
      <c r="FQO418" s="3"/>
      <c r="FQP418" s="3"/>
      <c r="FQQ418" s="3"/>
      <c r="FQR418" s="3"/>
      <c r="FQS418" s="3"/>
      <c r="FQT418" s="3"/>
      <c r="FQU418" s="3"/>
      <c r="FQV418" s="3"/>
      <c r="FQW418" s="3"/>
      <c r="FQX418" s="3"/>
      <c r="FQY418" s="3"/>
      <c r="FQZ418" s="3"/>
      <c r="FRA418" s="3"/>
      <c r="FRB418" s="3"/>
      <c r="FRC418" s="3"/>
      <c r="FRD418" s="3"/>
      <c r="FRE418" s="3"/>
      <c r="FRF418" s="3"/>
      <c r="FRG418" s="3"/>
      <c r="FRH418" s="3"/>
      <c r="FRI418" s="3"/>
      <c r="FRJ418" s="3"/>
      <c r="FRK418" s="3"/>
      <c r="FRL418" s="3"/>
      <c r="FRM418" s="3"/>
      <c r="FRN418" s="3"/>
      <c r="FRO418" s="3"/>
      <c r="FRP418" s="3"/>
      <c r="FRQ418" s="3"/>
      <c r="FRR418" s="3"/>
      <c r="FRS418" s="3"/>
      <c r="FRT418" s="3"/>
      <c r="FRU418" s="3"/>
      <c r="FRV418" s="3"/>
      <c r="FRW418" s="3"/>
      <c r="FRX418" s="3"/>
      <c r="FRY418" s="3"/>
      <c r="FRZ418" s="3"/>
      <c r="FSA418" s="3"/>
      <c r="FSB418" s="3"/>
      <c r="FSC418" s="3"/>
      <c r="FSD418" s="3"/>
      <c r="FSE418" s="3"/>
      <c r="FSF418" s="3"/>
      <c r="FSG418" s="3"/>
      <c r="FSH418" s="3"/>
      <c r="FSI418" s="3"/>
      <c r="FSJ418" s="3"/>
      <c r="FSK418" s="3"/>
      <c r="FSL418" s="3"/>
      <c r="FSM418" s="3"/>
      <c r="FSN418" s="3"/>
      <c r="FSO418" s="3"/>
      <c r="FSP418" s="3"/>
      <c r="FSQ418" s="3"/>
      <c r="FSR418" s="3"/>
      <c r="FSS418" s="3"/>
      <c r="FST418" s="3"/>
      <c r="FSU418" s="3"/>
      <c r="FSV418" s="3"/>
      <c r="FSW418" s="3"/>
      <c r="FSX418" s="3"/>
      <c r="FSY418" s="3"/>
      <c r="FSZ418" s="3"/>
      <c r="FTA418" s="3"/>
      <c r="FTB418" s="3"/>
      <c r="FTC418" s="3"/>
      <c r="FTD418" s="3"/>
      <c r="FTE418" s="3"/>
      <c r="FTF418" s="3"/>
      <c r="FTG418" s="3"/>
      <c r="FTH418" s="3"/>
      <c r="FTI418" s="3"/>
      <c r="FTJ418" s="3"/>
      <c r="FTK418" s="3"/>
      <c r="FTL418" s="3"/>
      <c r="FTM418" s="3"/>
      <c r="FTN418" s="3"/>
      <c r="FTO418" s="3"/>
      <c r="FTP418" s="3"/>
      <c r="FTQ418" s="3"/>
      <c r="FTR418" s="3"/>
      <c r="FTS418" s="3"/>
      <c r="FTT418" s="3"/>
      <c r="FTU418" s="3"/>
      <c r="FTV418" s="3"/>
      <c r="FTW418" s="3"/>
      <c r="FTX418" s="3"/>
      <c r="FTY418" s="3"/>
      <c r="FTZ418" s="3"/>
      <c r="FUA418" s="3"/>
      <c r="FUB418" s="3"/>
      <c r="FUC418" s="3"/>
      <c r="FUD418" s="3"/>
      <c r="FUE418" s="3"/>
      <c r="FUF418" s="3"/>
      <c r="FUG418" s="3"/>
      <c r="FUH418" s="3"/>
      <c r="FUI418" s="3"/>
      <c r="FUJ418" s="3"/>
      <c r="FUK418" s="3"/>
      <c r="FUL418" s="3"/>
      <c r="FUM418" s="3"/>
      <c r="FUN418" s="3"/>
      <c r="FUO418" s="3"/>
      <c r="FUP418" s="3"/>
      <c r="FUQ418" s="3"/>
      <c r="FUR418" s="3"/>
      <c r="FUS418" s="3"/>
      <c r="FUT418" s="3"/>
      <c r="FUU418" s="3"/>
      <c r="FUV418" s="3"/>
      <c r="FUW418" s="3"/>
      <c r="FUX418" s="3"/>
      <c r="FUY418" s="3"/>
      <c r="FUZ418" s="3"/>
      <c r="FVA418" s="3"/>
      <c r="FVB418" s="3"/>
      <c r="FVC418" s="3"/>
      <c r="FVD418" s="3"/>
      <c r="FVE418" s="3"/>
      <c r="FVF418" s="3"/>
      <c r="FVG418" s="3"/>
      <c r="FVH418" s="3"/>
      <c r="FVI418" s="3"/>
      <c r="FVJ418" s="3"/>
      <c r="FVK418" s="3"/>
      <c r="FVL418" s="3"/>
      <c r="FVM418" s="3"/>
      <c r="FVN418" s="3"/>
      <c r="FVO418" s="3"/>
      <c r="FVP418" s="3"/>
      <c r="FVQ418" s="3"/>
      <c r="FVR418" s="3"/>
      <c r="FVS418" s="3"/>
      <c r="FVT418" s="3"/>
      <c r="FVU418" s="3"/>
      <c r="FVV418" s="3"/>
      <c r="FVW418" s="3"/>
      <c r="FVX418" s="3"/>
      <c r="FVY418" s="3"/>
      <c r="FVZ418" s="3"/>
      <c r="FWA418" s="3"/>
      <c r="FWB418" s="3"/>
      <c r="FWC418" s="3"/>
      <c r="FWD418" s="3"/>
      <c r="FWE418" s="3"/>
      <c r="FWF418" s="3"/>
      <c r="FWG418" s="3"/>
      <c r="FWH418" s="3"/>
      <c r="FWI418" s="3"/>
      <c r="FWJ418" s="3"/>
      <c r="FWK418" s="3"/>
      <c r="FWL418" s="3"/>
      <c r="FWM418" s="3"/>
      <c r="FWN418" s="3"/>
      <c r="FWO418" s="3"/>
      <c r="FWP418" s="3"/>
      <c r="FWQ418" s="3"/>
      <c r="FWR418" s="3"/>
      <c r="FWS418" s="3"/>
      <c r="FWT418" s="3"/>
      <c r="FWU418" s="3"/>
      <c r="FWV418" s="3"/>
      <c r="FWW418" s="3"/>
      <c r="FWX418" s="3"/>
      <c r="FWY418" s="3"/>
      <c r="FWZ418" s="3"/>
      <c r="FXA418" s="3"/>
      <c r="FXB418" s="3"/>
      <c r="FXC418" s="3"/>
      <c r="FXD418" s="3"/>
      <c r="FXE418" s="3"/>
      <c r="FXF418" s="3"/>
      <c r="FXG418" s="3"/>
      <c r="FXH418" s="3"/>
      <c r="FXI418" s="3"/>
      <c r="FXJ418" s="3"/>
      <c r="FXK418" s="3"/>
      <c r="FXL418" s="3"/>
      <c r="FXM418" s="3"/>
      <c r="FXN418" s="3"/>
      <c r="FXO418" s="3"/>
      <c r="FXP418" s="3"/>
      <c r="FXQ418" s="3"/>
      <c r="FXR418" s="3"/>
      <c r="FXS418" s="3"/>
      <c r="FXT418" s="3"/>
      <c r="FXU418" s="3"/>
      <c r="FXV418" s="3"/>
      <c r="FXW418" s="3"/>
      <c r="FXX418" s="3"/>
      <c r="FXY418" s="3"/>
      <c r="FXZ418" s="3"/>
      <c r="FYA418" s="3"/>
      <c r="FYB418" s="3"/>
      <c r="FYC418" s="3"/>
      <c r="FYD418" s="3"/>
      <c r="FYE418" s="3"/>
      <c r="FYF418" s="3"/>
      <c r="FYG418" s="3"/>
      <c r="FYH418" s="3"/>
      <c r="FYI418" s="3"/>
      <c r="FYJ418" s="3"/>
      <c r="FYK418" s="3"/>
      <c r="FYL418" s="3"/>
      <c r="FYM418" s="3"/>
      <c r="FYN418" s="3"/>
      <c r="FYO418" s="3"/>
      <c r="FYP418" s="3"/>
      <c r="FYQ418" s="3"/>
      <c r="FYR418" s="3"/>
      <c r="FYS418" s="3"/>
      <c r="FYT418" s="3"/>
      <c r="FYU418" s="3"/>
      <c r="FYV418" s="3"/>
      <c r="FYW418" s="3"/>
      <c r="FYX418" s="3"/>
      <c r="FYY418" s="3"/>
      <c r="FYZ418" s="3"/>
      <c r="FZA418" s="3"/>
      <c r="FZB418" s="3"/>
      <c r="FZC418" s="3"/>
      <c r="FZD418" s="3"/>
      <c r="FZE418" s="3"/>
      <c r="FZF418" s="3"/>
      <c r="FZG418" s="3"/>
      <c r="FZH418" s="3"/>
      <c r="FZI418" s="3"/>
      <c r="FZJ418" s="3"/>
      <c r="FZK418" s="3"/>
      <c r="FZL418" s="3"/>
      <c r="FZM418" s="3"/>
      <c r="FZN418" s="3"/>
      <c r="FZO418" s="3"/>
      <c r="FZP418" s="3"/>
      <c r="FZQ418" s="3"/>
      <c r="FZR418" s="3"/>
      <c r="FZS418" s="3"/>
      <c r="FZT418" s="3"/>
      <c r="FZU418" s="3"/>
      <c r="FZV418" s="3"/>
      <c r="FZW418" s="3"/>
      <c r="FZX418" s="3"/>
      <c r="FZY418" s="3"/>
      <c r="FZZ418" s="3"/>
      <c r="GAA418" s="3"/>
      <c r="GAB418" s="3"/>
      <c r="GAC418" s="3"/>
      <c r="GAD418" s="3"/>
      <c r="GAE418" s="3"/>
      <c r="GAF418" s="3"/>
      <c r="GAG418" s="3"/>
      <c r="GAH418" s="3"/>
      <c r="GAI418" s="3"/>
      <c r="GAJ418" s="3"/>
      <c r="GAK418" s="3"/>
      <c r="GAL418" s="3"/>
      <c r="GAM418" s="3"/>
      <c r="GAN418" s="3"/>
      <c r="GAO418" s="3"/>
      <c r="GAP418" s="3"/>
      <c r="GAQ418" s="3"/>
      <c r="GAR418" s="3"/>
      <c r="GAS418" s="3"/>
      <c r="GAT418" s="3"/>
      <c r="GAU418" s="3"/>
      <c r="GAV418" s="3"/>
      <c r="GAW418" s="3"/>
      <c r="GAX418" s="3"/>
      <c r="GAY418" s="3"/>
      <c r="GAZ418" s="3"/>
      <c r="GBA418" s="3"/>
      <c r="GBB418" s="3"/>
      <c r="GBC418" s="3"/>
      <c r="GBD418" s="3"/>
      <c r="GBE418" s="3"/>
      <c r="GBF418" s="3"/>
      <c r="GBG418" s="3"/>
      <c r="GBH418" s="3"/>
      <c r="GBI418" s="3"/>
      <c r="GBJ418" s="3"/>
      <c r="GBK418" s="3"/>
      <c r="GBL418" s="3"/>
      <c r="GBM418" s="3"/>
      <c r="GBN418" s="3"/>
      <c r="GBO418" s="3"/>
      <c r="GBP418" s="3"/>
      <c r="GBQ418" s="3"/>
      <c r="GBR418" s="3"/>
      <c r="GBS418" s="3"/>
      <c r="GBT418" s="3"/>
      <c r="GBU418" s="3"/>
      <c r="GBV418" s="3"/>
      <c r="GBW418" s="3"/>
      <c r="GBX418" s="3"/>
      <c r="GBY418" s="3"/>
      <c r="GBZ418" s="3"/>
      <c r="GCA418" s="3"/>
      <c r="GCB418" s="3"/>
      <c r="GCC418" s="3"/>
      <c r="GCD418" s="3"/>
      <c r="GCE418" s="3"/>
      <c r="GCF418" s="3"/>
      <c r="GCG418" s="3"/>
      <c r="GCH418" s="3"/>
      <c r="GCI418" s="3"/>
      <c r="GCJ418" s="3"/>
      <c r="GCK418" s="3"/>
      <c r="GCL418" s="3"/>
      <c r="GCM418" s="3"/>
      <c r="GCN418" s="3"/>
      <c r="GCO418" s="3"/>
      <c r="GCP418" s="3"/>
      <c r="GCQ418" s="3"/>
      <c r="GCR418" s="3"/>
      <c r="GCS418" s="3"/>
      <c r="GCT418" s="3"/>
      <c r="GCU418" s="3"/>
      <c r="GCV418" s="3"/>
      <c r="GCW418" s="3"/>
      <c r="GCX418" s="3"/>
      <c r="GCY418" s="3"/>
      <c r="GCZ418" s="3"/>
      <c r="GDA418" s="3"/>
      <c r="GDB418" s="3"/>
      <c r="GDC418" s="3"/>
      <c r="GDD418" s="3"/>
      <c r="GDE418" s="3"/>
      <c r="GDF418" s="3"/>
      <c r="GDG418" s="3"/>
      <c r="GDH418" s="3"/>
      <c r="GDI418" s="3"/>
      <c r="GDJ418" s="3"/>
      <c r="GDK418" s="3"/>
      <c r="GDL418" s="3"/>
      <c r="GDM418" s="3"/>
      <c r="GDN418" s="3"/>
      <c r="GDO418" s="3"/>
      <c r="GDP418" s="3"/>
      <c r="GDQ418" s="3"/>
      <c r="GDR418" s="3"/>
      <c r="GDS418" s="3"/>
      <c r="GDT418" s="3"/>
      <c r="GDU418" s="3"/>
      <c r="GDV418" s="3"/>
      <c r="GDW418" s="3"/>
      <c r="GDX418" s="3"/>
      <c r="GDY418" s="3"/>
      <c r="GDZ418" s="3"/>
      <c r="GEA418" s="3"/>
      <c r="GEB418" s="3"/>
      <c r="GEC418" s="3"/>
      <c r="GED418" s="3"/>
      <c r="GEE418" s="3"/>
      <c r="GEF418" s="3"/>
      <c r="GEG418" s="3"/>
      <c r="GEH418" s="3"/>
      <c r="GEI418" s="3"/>
      <c r="GEJ418" s="3"/>
      <c r="GEK418" s="3"/>
      <c r="GEL418" s="3"/>
      <c r="GEM418" s="3"/>
      <c r="GEN418" s="3"/>
      <c r="GEO418" s="3"/>
      <c r="GEP418" s="3"/>
      <c r="GEQ418" s="3"/>
      <c r="GER418" s="3"/>
      <c r="GES418" s="3"/>
      <c r="GET418" s="3"/>
      <c r="GEU418" s="3"/>
      <c r="GEV418" s="3"/>
      <c r="GEW418" s="3"/>
      <c r="GEX418" s="3"/>
      <c r="GEY418" s="3"/>
      <c r="GEZ418" s="3"/>
      <c r="GFA418" s="3"/>
      <c r="GFB418" s="3"/>
      <c r="GFC418" s="3"/>
      <c r="GFD418" s="3"/>
      <c r="GFE418" s="3"/>
      <c r="GFF418" s="3"/>
      <c r="GFG418" s="3"/>
      <c r="GFH418" s="3"/>
      <c r="GFI418" s="3"/>
      <c r="GFJ418" s="3"/>
      <c r="GFK418" s="3"/>
      <c r="GFL418" s="3"/>
      <c r="GFM418" s="3"/>
      <c r="GFN418" s="3"/>
      <c r="GFO418" s="3"/>
      <c r="GFP418" s="3"/>
      <c r="GFQ418" s="3"/>
      <c r="GFR418" s="3"/>
      <c r="GFS418" s="3"/>
      <c r="GFT418" s="3"/>
      <c r="GFU418" s="3"/>
      <c r="GFV418" s="3"/>
      <c r="GFW418" s="3"/>
      <c r="GFX418" s="3"/>
      <c r="GFY418" s="3"/>
      <c r="GFZ418" s="3"/>
      <c r="GGA418" s="3"/>
      <c r="GGB418" s="3"/>
      <c r="GGC418" s="3"/>
      <c r="GGD418" s="3"/>
      <c r="GGE418" s="3"/>
      <c r="GGF418" s="3"/>
      <c r="GGG418" s="3"/>
      <c r="GGH418" s="3"/>
      <c r="GGI418" s="3"/>
      <c r="GGJ418" s="3"/>
      <c r="GGK418" s="3"/>
      <c r="GGL418" s="3"/>
      <c r="GGM418" s="3"/>
      <c r="GGN418" s="3"/>
      <c r="GGO418" s="3"/>
      <c r="GGP418" s="3"/>
      <c r="GGQ418" s="3"/>
      <c r="GGR418" s="3"/>
      <c r="GGS418" s="3"/>
      <c r="GGT418" s="3"/>
      <c r="GGU418" s="3"/>
      <c r="GGV418" s="3"/>
      <c r="GGW418" s="3"/>
      <c r="GGX418" s="3"/>
      <c r="GGY418" s="3"/>
      <c r="GGZ418" s="3"/>
      <c r="GHA418" s="3"/>
      <c r="GHB418" s="3"/>
      <c r="GHC418" s="3"/>
      <c r="GHD418" s="3"/>
      <c r="GHE418" s="3"/>
      <c r="GHF418" s="3"/>
      <c r="GHG418" s="3"/>
      <c r="GHH418" s="3"/>
      <c r="GHI418" s="3"/>
      <c r="GHJ418" s="3"/>
      <c r="GHK418" s="3"/>
      <c r="GHL418" s="3"/>
      <c r="GHM418" s="3"/>
      <c r="GHN418" s="3"/>
      <c r="GHO418" s="3"/>
      <c r="GHP418" s="3"/>
      <c r="GHQ418" s="3"/>
      <c r="GHR418" s="3"/>
      <c r="GHS418" s="3"/>
      <c r="GHT418" s="3"/>
      <c r="GHU418" s="3"/>
      <c r="GHV418" s="3"/>
      <c r="GHW418" s="3"/>
      <c r="GHX418" s="3"/>
      <c r="GHY418" s="3"/>
      <c r="GHZ418" s="3"/>
      <c r="GIA418" s="3"/>
      <c r="GIB418" s="3"/>
      <c r="GIC418" s="3"/>
      <c r="GID418" s="3"/>
      <c r="GIE418" s="3"/>
      <c r="GIF418" s="3"/>
      <c r="GIG418" s="3"/>
      <c r="GIH418" s="3"/>
      <c r="GII418" s="3"/>
      <c r="GIJ418" s="3"/>
      <c r="GIK418" s="3"/>
      <c r="GIL418" s="3"/>
      <c r="GIM418" s="3"/>
      <c r="GIN418" s="3"/>
      <c r="GIO418" s="3"/>
      <c r="GIP418" s="3"/>
      <c r="GIQ418" s="3"/>
      <c r="GIR418" s="3"/>
      <c r="GIS418" s="3"/>
      <c r="GIT418" s="3"/>
      <c r="GIU418" s="3"/>
      <c r="GIV418" s="3"/>
      <c r="GIW418" s="3"/>
      <c r="GIX418" s="3"/>
      <c r="GIY418" s="3"/>
      <c r="GIZ418" s="3"/>
      <c r="GJA418" s="3"/>
      <c r="GJB418" s="3"/>
      <c r="GJC418" s="3"/>
      <c r="GJD418" s="3"/>
      <c r="GJE418" s="3"/>
      <c r="GJF418" s="3"/>
      <c r="GJG418" s="3"/>
      <c r="GJH418" s="3"/>
      <c r="GJI418" s="3"/>
      <c r="GJJ418" s="3"/>
      <c r="GJK418" s="3"/>
      <c r="GJL418" s="3"/>
      <c r="GJM418" s="3"/>
      <c r="GJN418" s="3"/>
      <c r="GJO418" s="3"/>
      <c r="GJP418" s="3"/>
      <c r="GJQ418" s="3"/>
      <c r="GJR418" s="3"/>
      <c r="GJS418" s="3"/>
      <c r="GJT418" s="3"/>
      <c r="GJU418" s="3"/>
      <c r="GJV418" s="3"/>
      <c r="GJW418" s="3"/>
      <c r="GJX418" s="3"/>
      <c r="GJY418" s="3"/>
      <c r="GJZ418" s="3"/>
      <c r="GKA418" s="3"/>
      <c r="GKB418" s="3"/>
      <c r="GKC418" s="3"/>
      <c r="GKD418" s="3"/>
      <c r="GKE418" s="3"/>
      <c r="GKF418" s="3"/>
      <c r="GKG418" s="3"/>
      <c r="GKH418" s="3"/>
      <c r="GKI418" s="3"/>
      <c r="GKJ418" s="3"/>
      <c r="GKK418" s="3"/>
      <c r="GKL418" s="3"/>
      <c r="GKM418" s="3"/>
      <c r="GKN418" s="3"/>
      <c r="GKO418" s="3"/>
      <c r="GKP418" s="3"/>
      <c r="GKQ418" s="3"/>
      <c r="GKR418" s="3"/>
      <c r="GKS418" s="3"/>
      <c r="GKT418" s="3"/>
      <c r="GKU418" s="3"/>
      <c r="GKV418" s="3"/>
      <c r="GKW418" s="3"/>
      <c r="GKX418" s="3"/>
      <c r="GKY418" s="3"/>
      <c r="GKZ418" s="3"/>
      <c r="GLA418" s="3"/>
      <c r="GLB418" s="3"/>
      <c r="GLC418" s="3"/>
      <c r="GLD418" s="3"/>
      <c r="GLE418" s="3"/>
      <c r="GLF418" s="3"/>
      <c r="GLG418" s="3"/>
      <c r="GLH418" s="3"/>
      <c r="GLI418" s="3"/>
      <c r="GLJ418" s="3"/>
      <c r="GLK418" s="3"/>
      <c r="GLL418" s="3"/>
      <c r="GLM418" s="3"/>
      <c r="GLN418" s="3"/>
      <c r="GLO418" s="3"/>
      <c r="GLP418" s="3"/>
      <c r="GLQ418" s="3"/>
      <c r="GLR418" s="3"/>
      <c r="GLS418" s="3"/>
      <c r="GLT418" s="3"/>
      <c r="GLU418" s="3"/>
      <c r="GLV418" s="3"/>
      <c r="GLW418" s="3"/>
      <c r="GLX418" s="3"/>
      <c r="GLY418" s="3"/>
      <c r="GLZ418" s="3"/>
      <c r="GMA418" s="3"/>
      <c r="GMB418" s="3"/>
      <c r="GMC418" s="3"/>
      <c r="GMD418" s="3"/>
      <c r="GME418" s="3"/>
      <c r="GMF418" s="3"/>
      <c r="GMG418" s="3"/>
      <c r="GMH418" s="3"/>
      <c r="GMI418" s="3"/>
      <c r="GMJ418" s="3"/>
      <c r="GMK418" s="3"/>
      <c r="GML418" s="3"/>
      <c r="GMM418" s="3"/>
      <c r="GMN418" s="3"/>
      <c r="GMO418" s="3"/>
      <c r="GMP418" s="3"/>
      <c r="GMQ418" s="3"/>
      <c r="GMR418" s="3"/>
      <c r="GMS418" s="3"/>
      <c r="GMT418" s="3"/>
      <c r="GMU418" s="3"/>
      <c r="GMV418" s="3"/>
      <c r="GMW418" s="3"/>
      <c r="GMX418" s="3"/>
      <c r="GMY418" s="3"/>
      <c r="GMZ418" s="3"/>
      <c r="GNA418" s="3"/>
      <c r="GNB418" s="3"/>
      <c r="GNC418" s="3"/>
      <c r="GND418" s="3"/>
      <c r="GNE418" s="3"/>
      <c r="GNF418" s="3"/>
      <c r="GNG418" s="3"/>
      <c r="GNH418" s="3"/>
      <c r="GNI418" s="3"/>
      <c r="GNJ418" s="3"/>
      <c r="GNK418" s="3"/>
      <c r="GNL418" s="3"/>
      <c r="GNM418" s="3"/>
      <c r="GNN418" s="3"/>
      <c r="GNO418" s="3"/>
      <c r="GNP418" s="3"/>
      <c r="GNQ418" s="3"/>
      <c r="GNR418" s="3"/>
      <c r="GNS418" s="3"/>
      <c r="GNT418" s="3"/>
      <c r="GNU418" s="3"/>
      <c r="GNV418" s="3"/>
      <c r="GNW418" s="3"/>
      <c r="GNX418" s="3"/>
      <c r="GNY418" s="3"/>
      <c r="GNZ418" s="3"/>
      <c r="GOA418" s="3"/>
      <c r="GOB418" s="3"/>
      <c r="GOC418" s="3"/>
      <c r="GOD418" s="3"/>
      <c r="GOE418" s="3"/>
      <c r="GOF418" s="3"/>
      <c r="GOG418" s="3"/>
      <c r="GOH418" s="3"/>
      <c r="GOI418" s="3"/>
      <c r="GOJ418" s="3"/>
      <c r="GOK418" s="3"/>
      <c r="GOL418" s="3"/>
      <c r="GOM418" s="3"/>
      <c r="GON418" s="3"/>
      <c r="GOO418" s="3"/>
      <c r="GOP418" s="3"/>
      <c r="GOQ418" s="3"/>
      <c r="GOR418" s="3"/>
      <c r="GOS418" s="3"/>
      <c r="GOT418" s="3"/>
      <c r="GOU418" s="3"/>
      <c r="GOV418" s="3"/>
      <c r="GOW418" s="3"/>
      <c r="GOX418" s="3"/>
      <c r="GOY418" s="3"/>
      <c r="GOZ418" s="3"/>
      <c r="GPA418" s="3"/>
      <c r="GPB418" s="3"/>
      <c r="GPC418" s="3"/>
      <c r="GPD418" s="3"/>
      <c r="GPE418" s="3"/>
      <c r="GPF418" s="3"/>
      <c r="GPG418" s="3"/>
      <c r="GPH418" s="3"/>
      <c r="GPI418" s="3"/>
      <c r="GPJ418" s="3"/>
      <c r="GPK418" s="3"/>
      <c r="GPL418" s="3"/>
      <c r="GPM418" s="3"/>
      <c r="GPN418" s="3"/>
      <c r="GPO418" s="3"/>
      <c r="GPP418" s="3"/>
      <c r="GPQ418" s="3"/>
      <c r="GPR418" s="3"/>
      <c r="GPS418" s="3"/>
      <c r="GPT418" s="3"/>
      <c r="GPU418" s="3"/>
      <c r="GPV418" s="3"/>
      <c r="GPW418" s="3"/>
      <c r="GPX418" s="3"/>
      <c r="GPY418" s="3"/>
      <c r="GPZ418" s="3"/>
      <c r="GQA418" s="3"/>
      <c r="GQB418" s="3"/>
      <c r="GQC418" s="3"/>
      <c r="GQD418" s="3"/>
      <c r="GQE418" s="3"/>
      <c r="GQF418" s="3"/>
      <c r="GQG418" s="3"/>
      <c r="GQH418" s="3"/>
      <c r="GQI418" s="3"/>
      <c r="GQJ418" s="3"/>
      <c r="GQK418" s="3"/>
      <c r="GQL418" s="3"/>
      <c r="GQM418" s="3"/>
      <c r="GQN418" s="3"/>
      <c r="GQO418" s="3"/>
      <c r="GQP418" s="3"/>
      <c r="GQQ418" s="3"/>
      <c r="GQR418" s="3"/>
      <c r="GQS418" s="3"/>
      <c r="GQT418" s="3"/>
      <c r="GQU418" s="3"/>
      <c r="GQV418" s="3"/>
      <c r="GQW418" s="3"/>
      <c r="GQX418" s="3"/>
      <c r="GQY418" s="3"/>
      <c r="GQZ418" s="3"/>
      <c r="GRA418" s="3"/>
      <c r="GRB418" s="3"/>
      <c r="GRC418" s="3"/>
      <c r="GRD418" s="3"/>
      <c r="GRE418" s="3"/>
      <c r="GRF418" s="3"/>
      <c r="GRG418" s="3"/>
      <c r="GRH418" s="3"/>
      <c r="GRI418" s="3"/>
      <c r="GRJ418" s="3"/>
      <c r="GRK418" s="3"/>
      <c r="GRL418" s="3"/>
      <c r="GRM418" s="3"/>
      <c r="GRN418" s="3"/>
      <c r="GRO418" s="3"/>
      <c r="GRP418" s="3"/>
      <c r="GRQ418" s="3"/>
      <c r="GRR418" s="3"/>
      <c r="GRS418" s="3"/>
      <c r="GRT418" s="3"/>
      <c r="GRU418" s="3"/>
      <c r="GRV418" s="3"/>
      <c r="GRW418" s="3"/>
      <c r="GRX418" s="3"/>
      <c r="GRY418" s="3"/>
      <c r="GRZ418" s="3"/>
      <c r="GSA418" s="3"/>
      <c r="GSB418" s="3"/>
      <c r="GSC418" s="3"/>
      <c r="GSD418" s="3"/>
      <c r="GSE418" s="3"/>
      <c r="GSF418" s="3"/>
      <c r="GSG418" s="3"/>
      <c r="GSH418" s="3"/>
      <c r="GSI418" s="3"/>
      <c r="GSJ418" s="3"/>
      <c r="GSK418" s="3"/>
      <c r="GSL418" s="3"/>
      <c r="GSM418" s="3"/>
      <c r="GSN418" s="3"/>
      <c r="GSO418" s="3"/>
      <c r="GSP418" s="3"/>
      <c r="GSQ418" s="3"/>
      <c r="GSR418" s="3"/>
      <c r="GSS418" s="3"/>
      <c r="GST418" s="3"/>
      <c r="GSU418" s="3"/>
      <c r="GSV418" s="3"/>
      <c r="GSW418" s="3"/>
      <c r="GSX418" s="3"/>
      <c r="GSY418" s="3"/>
      <c r="GSZ418" s="3"/>
      <c r="GTA418" s="3"/>
      <c r="GTB418" s="3"/>
      <c r="GTC418" s="3"/>
      <c r="GTD418" s="3"/>
      <c r="GTE418" s="3"/>
      <c r="GTF418" s="3"/>
      <c r="GTG418" s="3"/>
      <c r="GTH418" s="3"/>
      <c r="GTI418" s="3"/>
      <c r="GTJ418" s="3"/>
      <c r="GTK418" s="3"/>
      <c r="GTL418" s="3"/>
      <c r="GTM418" s="3"/>
      <c r="GTN418" s="3"/>
      <c r="GTO418" s="3"/>
      <c r="GTP418" s="3"/>
      <c r="GTQ418" s="3"/>
      <c r="GTR418" s="3"/>
      <c r="GTS418" s="3"/>
      <c r="GTT418" s="3"/>
      <c r="GTU418" s="3"/>
      <c r="GTV418" s="3"/>
      <c r="GTW418" s="3"/>
      <c r="GTX418" s="3"/>
      <c r="GTY418" s="3"/>
      <c r="GTZ418" s="3"/>
      <c r="GUA418" s="3"/>
      <c r="GUB418" s="3"/>
      <c r="GUC418" s="3"/>
      <c r="GUD418" s="3"/>
      <c r="GUE418" s="3"/>
      <c r="GUF418" s="3"/>
      <c r="GUG418" s="3"/>
      <c r="GUH418" s="3"/>
      <c r="GUI418" s="3"/>
      <c r="GUJ418" s="3"/>
      <c r="GUK418" s="3"/>
      <c r="GUL418" s="3"/>
      <c r="GUM418" s="3"/>
      <c r="GUN418" s="3"/>
      <c r="GUO418" s="3"/>
      <c r="GUP418" s="3"/>
      <c r="GUQ418" s="3"/>
      <c r="GUR418" s="3"/>
      <c r="GUS418" s="3"/>
      <c r="GUT418" s="3"/>
      <c r="GUU418" s="3"/>
      <c r="GUV418" s="3"/>
      <c r="GUW418" s="3"/>
      <c r="GUX418" s="3"/>
      <c r="GUY418" s="3"/>
      <c r="GUZ418" s="3"/>
      <c r="GVA418" s="3"/>
      <c r="GVB418" s="3"/>
      <c r="GVC418" s="3"/>
      <c r="GVD418" s="3"/>
      <c r="GVE418" s="3"/>
      <c r="GVF418" s="3"/>
      <c r="GVG418" s="3"/>
      <c r="GVH418" s="3"/>
      <c r="GVI418" s="3"/>
      <c r="GVJ418" s="3"/>
      <c r="GVK418" s="3"/>
      <c r="GVL418" s="3"/>
      <c r="GVM418" s="3"/>
      <c r="GVN418" s="3"/>
      <c r="GVO418" s="3"/>
      <c r="GVP418" s="3"/>
      <c r="GVQ418" s="3"/>
      <c r="GVR418" s="3"/>
      <c r="GVS418" s="3"/>
      <c r="GVT418" s="3"/>
      <c r="GVU418" s="3"/>
      <c r="GVV418" s="3"/>
      <c r="GVW418" s="3"/>
      <c r="GVX418" s="3"/>
      <c r="GVY418" s="3"/>
      <c r="GVZ418" s="3"/>
      <c r="GWA418" s="3"/>
      <c r="GWB418" s="3"/>
      <c r="GWC418" s="3"/>
      <c r="GWD418" s="3"/>
      <c r="GWE418" s="3"/>
      <c r="GWF418" s="3"/>
      <c r="GWG418" s="3"/>
      <c r="GWH418" s="3"/>
      <c r="GWI418" s="3"/>
      <c r="GWJ418" s="3"/>
      <c r="GWK418" s="3"/>
      <c r="GWL418" s="3"/>
      <c r="GWM418" s="3"/>
      <c r="GWN418" s="3"/>
      <c r="GWO418" s="3"/>
      <c r="GWP418" s="3"/>
      <c r="GWQ418" s="3"/>
      <c r="GWR418" s="3"/>
      <c r="GWS418" s="3"/>
      <c r="GWT418" s="3"/>
      <c r="GWU418" s="3"/>
      <c r="GWV418" s="3"/>
      <c r="GWW418" s="3"/>
      <c r="GWX418" s="3"/>
      <c r="GWY418" s="3"/>
      <c r="GWZ418" s="3"/>
      <c r="GXA418" s="3"/>
      <c r="GXB418" s="3"/>
      <c r="GXC418" s="3"/>
      <c r="GXD418" s="3"/>
      <c r="GXE418" s="3"/>
      <c r="GXF418" s="3"/>
      <c r="GXG418" s="3"/>
      <c r="GXH418" s="3"/>
      <c r="GXI418" s="3"/>
      <c r="GXJ418" s="3"/>
      <c r="GXK418" s="3"/>
      <c r="GXL418" s="3"/>
      <c r="GXM418" s="3"/>
      <c r="GXN418" s="3"/>
      <c r="GXO418" s="3"/>
      <c r="GXP418" s="3"/>
      <c r="GXQ418" s="3"/>
      <c r="GXR418" s="3"/>
      <c r="GXS418" s="3"/>
      <c r="GXT418" s="3"/>
      <c r="GXU418" s="3"/>
      <c r="GXV418" s="3"/>
      <c r="GXW418" s="3"/>
      <c r="GXX418" s="3"/>
      <c r="GXY418" s="3"/>
      <c r="GXZ418" s="3"/>
      <c r="GYA418" s="3"/>
      <c r="GYB418" s="3"/>
      <c r="GYC418" s="3"/>
      <c r="GYD418" s="3"/>
      <c r="GYE418" s="3"/>
      <c r="GYF418" s="3"/>
      <c r="GYG418" s="3"/>
      <c r="GYH418" s="3"/>
      <c r="GYI418" s="3"/>
      <c r="GYJ418" s="3"/>
      <c r="GYK418" s="3"/>
      <c r="GYL418" s="3"/>
      <c r="GYM418" s="3"/>
      <c r="GYN418" s="3"/>
      <c r="GYO418" s="3"/>
      <c r="GYP418" s="3"/>
      <c r="GYQ418" s="3"/>
      <c r="GYR418" s="3"/>
      <c r="GYS418" s="3"/>
      <c r="GYT418" s="3"/>
      <c r="GYU418" s="3"/>
      <c r="GYV418" s="3"/>
      <c r="GYW418" s="3"/>
      <c r="GYX418" s="3"/>
      <c r="GYY418" s="3"/>
      <c r="GYZ418" s="3"/>
      <c r="GZA418" s="3"/>
      <c r="GZB418" s="3"/>
      <c r="GZC418" s="3"/>
      <c r="GZD418" s="3"/>
      <c r="GZE418" s="3"/>
      <c r="GZF418" s="3"/>
      <c r="GZG418" s="3"/>
      <c r="GZH418" s="3"/>
      <c r="GZI418" s="3"/>
      <c r="GZJ418" s="3"/>
      <c r="GZK418" s="3"/>
      <c r="GZL418" s="3"/>
      <c r="GZM418" s="3"/>
      <c r="GZN418" s="3"/>
      <c r="GZO418" s="3"/>
      <c r="GZP418" s="3"/>
      <c r="GZQ418" s="3"/>
      <c r="GZR418" s="3"/>
      <c r="GZS418" s="3"/>
      <c r="GZT418" s="3"/>
      <c r="GZU418" s="3"/>
      <c r="GZV418" s="3"/>
      <c r="GZW418" s="3"/>
      <c r="GZX418" s="3"/>
      <c r="GZY418" s="3"/>
      <c r="GZZ418" s="3"/>
      <c r="HAA418" s="3"/>
      <c r="HAB418" s="3"/>
      <c r="HAC418" s="3"/>
      <c r="HAD418" s="3"/>
      <c r="HAE418" s="3"/>
      <c r="HAF418" s="3"/>
      <c r="HAG418" s="3"/>
      <c r="HAH418" s="3"/>
      <c r="HAI418" s="3"/>
      <c r="HAJ418" s="3"/>
      <c r="HAK418" s="3"/>
      <c r="HAL418" s="3"/>
      <c r="HAM418" s="3"/>
      <c r="HAN418" s="3"/>
      <c r="HAO418" s="3"/>
      <c r="HAP418" s="3"/>
      <c r="HAQ418" s="3"/>
      <c r="HAR418" s="3"/>
      <c r="HAS418" s="3"/>
      <c r="HAT418" s="3"/>
      <c r="HAU418" s="3"/>
      <c r="HAV418" s="3"/>
      <c r="HAW418" s="3"/>
      <c r="HAX418" s="3"/>
      <c r="HAY418" s="3"/>
      <c r="HAZ418" s="3"/>
      <c r="HBA418" s="3"/>
      <c r="HBB418" s="3"/>
      <c r="HBC418" s="3"/>
      <c r="HBD418" s="3"/>
      <c r="HBE418" s="3"/>
      <c r="HBF418" s="3"/>
      <c r="HBG418" s="3"/>
      <c r="HBH418" s="3"/>
      <c r="HBI418" s="3"/>
      <c r="HBJ418" s="3"/>
      <c r="HBK418" s="3"/>
      <c r="HBL418" s="3"/>
      <c r="HBM418" s="3"/>
      <c r="HBN418" s="3"/>
      <c r="HBO418" s="3"/>
      <c r="HBP418" s="3"/>
      <c r="HBQ418" s="3"/>
      <c r="HBR418" s="3"/>
      <c r="HBS418" s="3"/>
      <c r="HBT418" s="3"/>
      <c r="HBU418" s="3"/>
      <c r="HBV418" s="3"/>
      <c r="HBW418" s="3"/>
      <c r="HBX418" s="3"/>
      <c r="HBY418" s="3"/>
      <c r="HBZ418" s="3"/>
      <c r="HCA418" s="3"/>
      <c r="HCB418" s="3"/>
      <c r="HCC418" s="3"/>
      <c r="HCD418" s="3"/>
      <c r="HCE418" s="3"/>
      <c r="HCF418" s="3"/>
      <c r="HCG418" s="3"/>
      <c r="HCH418" s="3"/>
      <c r="HCI418" s="3"/>
      <c r="HCJ418" s="3"/>
      <c r="HCK418" s="3"/>
      <c r="HCL418" s="3"/>
      <c r="HCM418" s="3"/>
      <c r="HCN418" s="3"/>
      <c r="HCO418" s="3"/>
      <c r="HCP418" s="3"/>
      <c r="HCQ418" s="3"/>
      <c r="HCR418" s="3"/>
      <c r="HCS418" s="3"/>
      <c r="HCT418" s="3"/>
      <c r="HCU418" s="3"/>
      <c r="HCV418" s="3"/>
      <c r="HCW418" s="3"/>
      <c r="HCX418" s="3"/>
      <c r="HCY418" s="3"/>
      <c r="HCZ418" s="3"/>
      <c r="HDA418" s="3"/>
      <c r="HDB418" s="3"/>
      <c r="HDC418" s="3"/>
      <c r="HDD418" s="3"/>
      <c r="HDE418" s="3"/>
      <c r="HDF418" s="3"/>
      <c r="HDG418" s="3"/>
      <c r="HDH418" s="3"/>
      <c r="HDI418" s="3"/>
      <c r="HDJ418" s="3"/>
      <c r="HDK418" s="3"/>
      <c r="HDL418" s="3"/>
      <c r="HDM418" s="3"/>
      <c r="HDN418" s="3"/>
      <c r="HDO418" s="3"/>
      <c r="HDP418" s="3"/>
      <c r="HDQ418" s="3"/>
      <c r="HDR418" s="3"/>
      <c r="HDS418" s="3"/>
      <c r="HDT418" s="3"/>
      <c r="HDU418" s="3"/>
      <c r="HDV418" s="3"/>
      <c r="HDW418" s="3"/>
      <c r="HDX418" s="3"/>
      <c r="HDY418" s="3"/>
      <c r="HDZ418" s="3"/>
      <c r="HEA418" s="3"/>
      <c r="HEB418" s="3"/>
      <c r="HEC418" s="3"/>
      <c r="HED418" s="3"/>
      <c r="HEE418" s="3"/>
      <c r="HEF418" s="3"/>
      <c r="HEG418" s="3"/>
      <c r="HEH418" s="3"/>
      <c r="HEI418" s="3"/>
      <c r="HEJ418" s="3"/>
      <c r="HEK418" s="3"/>
      <c r="HEL418" s="3"/>
      <c r="HEM418" s="3"/>
      <c r="HEN418" s="3"/>
      <c r="HEO418" s="3"/>
      <c r="HEP418" s="3"/>
      <c r="HEQ418" s="3"/>
      <c r="HER418" s="3"/>
      <c r="HES418" s="3"/>
      <c r="HET418" s="3"/>
      <c r="HEU418" s="3"/>
      <c r="HEV418" s="3"/>
      <c r="HEW418" s="3"/>
      <c r="HEX418" s="3"/>
      <c r="HEY418" s="3"/>
      <c r="HEZ418" s="3"/>
      <c r="HFA418" s="3"/>
      <c r="HFB418" s="3"/>
      <c r="HFC418" s="3"/>
      <c r="HFD418" s="3"/>
      <c r="HFE418" s="3"/>
      <c r="HFF418" s="3"/>
      <c r="HFG418" s="3"/>
      <c r="HFH418" s="3"/>
      <c r="HFI418" s="3"/>
      <c r="HFJ418" s="3"/>
      <c r="HFK418" s="3"/>
      <c r="HFL418" s="3"/>
      <c r="HFM418" s="3"/>
      <c r="HFN418" s="3"/>
      <c r="HFO418" s="3"/>
      <c r="HFP418" s="3"/>
      <c r="HFQ418" s="3"/>
      <c r="HFR418" s="3"/>
      <c r="HFS418" s="3"/>
      <c r="HFT418" s="3"/>
      <c r="HFU418" s="3"/>
      <c r="HFV418" s="3"/>
      <c r="HFW418" s="3"/>
      <c r="HFX418" s="3"/>
      <c r="HFY418" s="3"/>
      <c r="HFZ418" s="3"/>
      <c r="HGA418" s="3"/>
      <c r="HGB418" s="3"/>
      <c r="HGC418" s="3"/>
      <c r="HGD418" s="3"/>
      <c r="HGE418" s="3"/>
      <c r="HGF418" s="3"/>
      <c r="HGG418" s="3"/>
      <c r="HGH418" s="3"/>
      <c r="HGI418" s="3"/>
      <c r="HGJ418" s="3"/>
      <c r="HGK418" s="3"/>
      <c r="HGL418" s="3"/>
      <c r="HGM418" s="3"/>
      <c r="HGN418" s="3"/>
      <c r="HGO418" s="3"/>
      <c r="HGP418" s="3"/>
      <c r="HGQ418" s="3"/>
      <c r="HGR418" s="3"/>
      <c r="HGS418" s="3"/>
      <c r="HGT418" s="3"/>
      <c r="HGU418" s="3"/>
      <c r="HGV418" s="3"/>
      <c r="HGW418" s="3"/>
      <c r="HGX418" s="3"/>
      <c r="HGY418" s="3"/>
      <c r="HGZ418" s="3"/>
      <c r="HHA418" s="3"/>
      <c r="HHB418" s="3"/>
      <c r="HHC418" s="3"/>
      <c r="HHD418" s="3"/>
      <c r="HHE418" s="3"/>
      <c r="HHF418" s="3"/>
      <c r="HHG418" s="3"/>
      <c r="HHH418" s="3"/>
      <c r="HHI418" s="3"/>
      <c r="HHJ418" s="3"/>
      <c r="HHK418" s="3"/>
      <c r="HHL418" s="3"/>
      <c r="HHM418" s="3"/>
      <c r="HHN418" s="3"/>
      <c r="HHO418" s="3"/>
      <c r="HHP418" s="3"/>
      <c r="HHQ418" s="3"/>
      <c r="HHR418" s="3"/>
      <c r="HHS418" s="3"/>
      <c r="HHT418" s="3"/>
      <c r="HHU418" s="3"/>
      <c r="HHV418" s="3"/>
      <c r="HHW418" s="3"/>
      <c r="HHX418" s="3"/>
      <c r="HHY418" s="3"/>
      <c r="HHZ418" s="3"/>
      <c r="HIA418" s="3"/>
      <c r="HIB418" s="3"/>
      <c r="HIC418" s="3"/>
      <c r="HID418" s="3"/>
      <c r="HIE418" s="3"/>
      <c r="HIF418" s="3"/>
      <c r="HIG418" s="3"/>
      <c r="HIH418" s="3"/>
      <c r="HII418" s="3"/>
      <c r="HIJ418" s="3"/>
      <c r="HIK418" s="3"/>
      <c r="HIL418" s="3"/>
      <c r="HIM418" s="3"/>
      <c r="HIN418" s="3"/>
      <c r="HIO418" s="3"/>
      <c r="HIP418" s="3"/>
      <c r="HIQ418" s="3"/>
      <c r="HIR418" s="3"/>
      <c r="HIS418" s="3"/>
      <c r="HIT418" s="3"/>
      <c r="HIU418" s="3"/>
      <c r="HIV418" s="3"/>
      <c r="HIW418" s="3"/>
      <c r="HIX418" s="3"/>
      <c r="HIY418" s="3"/>
      <c r="HIZ418" s="3"/>
      <c r="HJA418" s="3"/>
      <c r="HJB418" s="3"/>
      <c r="HJC418" s="3"/>
      <c r="HJD418" s="3"/>
      <c r="HJE418" s="3"/>
      <c r="HJF418" s="3"/>
      <c r="HJG418" s="3"/>
      <c r="HJH418" s="3"/>
      <c r="HJI418" s="3"/>
      <c r="HJJ418" s="3"/>
      <c r="HJK418" s="3"/>
      <c r="HJL418" s="3"/>
      <c r="HJM418" s="3"/>
      <c r="HJN418" s="3"/>
      <c r="HJO418" s="3"/>
      <c r="HJP418" s="3"/>
      <c r="HJQ418" s="3"/>
      <c r="HJR418" s="3"/>
      <c r="HJS418" s="3"/>
      <c r="HJT418" s="3"/>
      <c r="HJU418" s="3"/>
      <c r="HJV418" s="3"/>
      <c r="HJW418" s="3"/>
      <c r="HJX418" s="3"/>
      <c r="HJY418" s="3"/>
      <c r="HJZ418" s="3"/>
      <c r="HKA418" s="3"/>
      <c r="HKB418" s="3"/>
      <c r="HKC418" s="3"/>
      <c r="HKD418" s="3"/>
      <c r="HKE418" s="3"/>
      <c r="HKF418" s="3"/>
      <c r="HKG418" s="3"/>
      <c r="HKH418" s="3"/>
      <c r="HKI418" s="3"/>
      <c r="HKJ418" s="3"/>
      <c r="HKK418" s="3"/>
      <c r="HKL418" s="3"/>
      <c r="HKM418" s="3"/>
      <c r="HKN418" s="3"/>
      <c r="HKO418" s="3"/>
      <c r="HKP418" s="3"/>
      <c r="HKQ418" s="3"/>
      <c r="HKR418" s="3"/>
      <c r="HKS418" s="3"/>
      <c r="HKT418" s="3"/>
      <c r="HKU418" s="3"/>
      <c r="HKV418" s="3"/>
      <c r="HKW418" s="3"/>
      <c r="HKX418" s="3"/>
      <c r="HKY418" s="3"/>
      <c r="HKZ418" s="3"/>
      <c r="HLA418" s="3"/>
      <c r="HLB418" s="3"/>
      <c r="HLC418" s="3"/>
      <c r="HLD418" s="3"/>
      <c r="HLE418" s="3"/>
      <c r="HLF418" s="3"/>
      <c r="HLG418" s="3"/>
      <c r="HLH418" s="3"/>
      <c r="HLI418" s="3"/>
      <c r="HLJ418" s="3"/>
      <c r="HLK418" s="3"/>
      <c r="HLL418" s="3"/>
      <c r="HLM418" s="3"/>
      <c r="HLN418" s="3"/>
      <c r="HLO418" s="3"/>
      <c r="HLP418" s="3"/>
      <c r="HLQ418" s="3"/>
      <c r="HLR418" s="3"/>
      <c r="HLS418" s="3"/>
      <c r="HLT418" s="3"/>
      <c r="HLU418" s="3"/>
      <c r="HLV418" s="3"/>
      <c r="HLW418" s="3"/>
      <c r="HLX418" s="3"/>
      <c r="HLY418" s="3"/>
      <c r="HLZ418" s="3"/>
      <c r="HMA418" s="3"/>
      <c r="HMB418" s="3"/>
      <c r="HMC418" s="3"/>
      <c r="HMD418" s="3"/>
      <c r="HME418" s="3"/>
      <c r="HMF418" s="3"/>
      <c r="HMG418" s="3"/>
      <c r="HMH418" s="3"/>
      <c r="HMI418" s="3"/>
      <c r="HMJ418" s="3"/>
      <c r="HMK418" s="3"/>
      <c r="HML418" s="3"/>
      <c r="HMM418" s="3"/>
      <c r="HMN418" s="3"/>
      <c r="HMO418" s="3"/>
      <c r="HMP418" s="3"/>
      <c r="HMQ418" s="3"/>
      <c r="HMR418" s="3"/>
      <c r="HMS418" s="3"/>
      <c r="HMT418" s="3"/>
      <c r="HMU418" s="3"/>
      <c r="HMV418" s="3"/>
      <c r="HMW418" s="3"/>
      <c r="HMX418" s="3"/>
      <c r="HMY418" s="3"/>
      <c r="HMZ418" s="3"/>
      <c r="HNA418" s="3"/>
      <c r="HNB418" s="3"/>
      <c r="HNC418" s="3"/>
      <c r="HND418" s="3"/>
      <c r="HNE418" s="3"/>
      <c r="HNF418" s="3"/>
      <c r="HNG418" s="3"/>
      <c r="HNH418" s="3"/>
      <c r="HNI418" s="3"/>
      <c r="HNJ418" s="3"/>
      <c r="HNK418" s="3"/>
      <c r="HNL418" s="3"/>
      <c r="HNM418" s="3"/>
      <c r="HNN418" s="3"/>
      <c r="HNO418" s="3"/>
      <c r="HNP418" s="3"/>
      <c r="HNQ418" s="3"/>
      <c r="HNR418" s="3"/>
      <c r="HNS418" s="3"/>
      <c r="HNT418" s="3"/>
      <c r="HNU418" s="3"/>
      <c r="HNV418" s="3"/>
      <c r="HNW418" s="3"/>
      <c r="HNX418" s="3"/>
      <c r="HNY418" s="3"/>
      <c r="HNZ418" s="3"/>
      <c r="HOA418" s="3"/>
      <c r="HOB418" s="3"/>
      <c r="HOC418" s="3"/>
      <c r="HOD418" s="3"/>
      <c r="HOE418" s="3"/>
      <c r="HOF418" s="3"/>
      <c r="HOG418" s="3"/>
      <c r="HOH418" s="3"/>
      <c r="HOI418" s="3"/>
      <c r="HOJ418" s="3"/>
      <c r="HOK418" s="3"/>
      <c r="HOL418" s="3"/>
      <c r="HOM418" s="3"/>
      <c r="HON418" s="3"/>
      <c r="HOO418" s="3"/>
      <c r="HOP418" s="3"/>
      <c r="HOQ418" s="3"/>
      <c r="HOR418" s="3"/>
      <c r="HOS418" s="3"/>
      <c r="HOT418" s="3"/>
      <c r="HOU418" s="3"/>
      <c r="HOV418" s="3"/>
      <c r="HOW418" s="3"/>
      <c r="HOX418" s="3"/>
      <c r="HOY418" s="3"/>
      <c r="HOZ418" s="3"/>
      <c r="HPA418" s="3"/>
      <c r="HPB418" s="3"/>
      <c r="HPC418" s="3"/>
      <c r="HPD418" s="3"/>
      <c r="HPE418" s="3"/>
      <c r="HPF418" s="3"/>
      <c r="HPG418" s="3"/>
      <c r="HPH418" s="3"/>
      <c r="HPI418" s="3"/>
      <c r="HPJ418" s="3"/>
      <c r="HPK418" s="3"/>
      <c r="HPL418" s="3"/>
      <c r="HPM418" s="3"/>
      <c r="HPN418" s="3"/>
      <c r="HPO418" s="3"/>
      <c r="HPP418" s="3"/>
      <c r="HPQ418" s="3"/>
      <c r="HPR418" s="3"/>
      <c r="HPS418" s="3"/>
      <c r="HPT418" s="3"/>
      <c r="HPU418" s="3"/>
      <c r="HPV418" s="3"/>
      <c r="HPW418" s="3"/>
      <c r="HPX418" s="3"/>
      <c r="HPY418" s="3"/>
      <c r="HPZ418" s="3"/>
      <c r="HQA418" s="3"/>
      <c r="HQB418" s="3"/>
      <c r="HQC418" s="3"/>
      <c r="HQD418" s="3"/>
      <c r="HQE418" s="3"/>
      <c r="HQF418" s="3"/>
      <c r="HQG418" s="3"/>
      <c r="HQH418" s="3"/>
      <c r="HQI418" s="3"/>
      <c r="HQJ418" s="3"/>
      <c r="HQK418" s="3"/>
      <c r="HQL418" s="3"/>
      <c r="HQM418" s="3"/>
      <c r="HQN418" s="3"/>
      <c r="HQO418" s="3"/>
      <c r="HQP418" s="3"/>
      <c r="HQQ418" s="3"/>
      <c r="HQR418" s="3"/>
      <c r="HQS418" s="3"/>
      <c r="HQT418" s="3"/>
      <c r="HQU418" s="3"/>
      <c r="HQV418" s="3"/>
      <c r="HQW418" s="3"/>
      <c r="HQX418" s="3"/>
      <c r="HQY418" s="3"/>
      <c r="HQZ418" s="3"/>
      <c r="HRA418" s="3"/>
      <c r="HRB418" s="3"/>
      <c r="HRC418" s="3"/>
      <c r="HRD418" s="3"/>
      <c r="HRE418" s="3"/>
      <c r="HRF418" s="3"/>
      <c r="HRG418" s="3"/>
      <c r="HRH418" s="3"/>
      <c r="HRI418" s="3"/>
      <c r="HRJ418" s="3"/>
      <c r="HRK418" s="3"/>
      <c r="HRL418" s="3"/>
      <c r="HRM418" s="3"/>
      <c r="HRN418" s="3"/>
      <c r="HRO418" s="3"/>
      <c r="HRP418" s="3"/>
      <c r="HRQ418" s="3"/>
      <c r="HRR418" s="3"/>
      <c r="HRS418" s="3"/>
      <c r="HRT418" s="3"/>
      <c r="HRU418" s="3"/>
      <c r="HRV418" s="3"/>
      <c r="HRW418" s="3"/>
      <c r="HRX418" s="3"/>
      <c r="HRY418" s="3"/>
      <c r="HRZ418" s="3"/>
      <c r="HSA418" s="3"/>
      <c r="HSB418" s="3"/>
      <c r="HSC418" s="3"/>
      <c r="HSD418" s="3"/>
      <c r="HSE418" s="3"/>
      <c r="HSF418" s="3"/>
      <c r="HSG418" s="3"/>
      <c r="HSH418" s="3"/>
      <c r="HSI418" s="3"/>
      <c r="HSJ418" s="3"/>
      <c r="HSK418" s="3"/>
      <c r="HSL418" s="3"/>
      <c r="HSM418" s="3"/>
      <c r="HSN418" s="3"/>
      <c r="HSO418" s="3"/>
      <c r="HSP418" s="3"/>
      <c r="HSQ418" s="3"/>
      <c r="HSR418" s="3"/>
      <c r="HSS418" s="3"/>
      <c r="HST418" s="3"/>
      <c r="HSU418" s="3"/>
      <c r="HSV418" s="3"/>
      <c r="HSW418" s="3"/>
      <c r="HSX418" s="3"/>
      <c r="HSY418" s="3"/>
      <c r="HSZ418" s="3"/>
      <c r="HTA418" s="3"/>
      <c r="HTB418" s="3"/>
      <c r="HTC418" s="3"/>
      <c r="HTD418" s="3"/>
      <c r="HTE418" s="3"/>
      <c r="HTF418" s="3"/>
      <c r="HTG418" s="3"/>
      <c r="HTH418" s="3"/>
      <c r="HTI418" s="3"/>
      <c r="HTJ418" s="3"/>
      <c r="HTK418" s="3"/>
      <c r="HTL418" s="3"/>
      <c r="HTM418" s="3"/>
      <c r="HTN418" s="3"/>
      <c r="HTO418" s="3"/>
      <c r="HTP418" s="3"/>
      <c r="HTQ418" s="3"/>
      <c r="HTR418" s="3"/>
      <c r="HTS418" s="3"/>
      <c r="HTT418" s="3"/>
      <c r="HTU418" s="3"/>
      <c r="HTV418" s="3"/>
      <c r="HTW418" s="3"/>
      <c r="HTX418" s="3"/>
      <c r="HTY418" s="3"/>
      <c r="HTZ418" s="3"/>
      <c r="HUA418" s="3"/>
      <c r="HUB418" s="3"/>
      <c r="HUC418" s="3"/>
      <c r="HUD418" s="3"/>
      <c r="HUE418" s="3"/>
      <c r="HUF418" s="3"/>
      <c r="HUG418" s="3"/>
      <c r="HUH418" s="3"/>
      <c r="HUI418" s="3"/>
      <c r="HUJ418" s="3"/>
      <c r="HUK418" s="3"/>
      <c r="HUL418" s="3"/>
      <c r="HUM418" s="3"/>
      <c r="HUN418" s="3"/>
      <c r="HUO418" s="3"/>
      <c r="HUP418" s="3"/>
      <c r="HUQ418" s="3"/>
      <c r="HUR418" s="3"/>
      <c r="HUS418" s="3"/>
      <c r="HUT418" s="3"/>
      <c r="HUU418" s="3"/>
      <c r="HUV418" s="3"/>
      <c r="HUW418" s="3"/>
      <c r="HUX418" s="3"/>
      <c r="HUY418" s="3"/>
      <c r="HUZ418" s="3"/>
      <c r="HVA418" s="3"/>
      <c r="HVB418" s="3"/>
      <c r="HVC418" s="3"/>
      <c r="HVD418" s="3"/>
      <c r="HVE418" s="3"/>
      <c r="HVF418" s="3"/>
      <c r="HVG418" s="3"/>
      <c r="HVH418" s="3"/>
      <c r="HVI418" s="3"/>
      <c r="HVJ418" s="3"/>
      <c r="HVK418" s="3"/>
      <c r="HVL418" s="3"/>
      <c r="HVM418" s="3"/>
      <c r="HVN418" s="3"/>
      <c r="HVO418" s="3"/>
      <c r="HVP418" s="3"/>
      <c r="HVQ418" s="3"/>
      <c r="HVR418" s="3"/>
      <c r="HVS418" s="3"/>
      <c r="HVT418" s="3"/>
      <c r="HVU418" s="3"/>
      <c r="HVV418" s="3"/>
      <c r="HVW418" s="3"/>
      <c r="HVX418" s="3"/>
      <c r="HVY418" s="3"/>
      <c r="HVZ418" s="3"/>
      <c r="HWA418" s="3"/>
      <c r="HWB418" s="3"/>
      <c r="HWC418" s="3"/>
      <c r="HWD418" s="3"/>
      <c r="HWE418" s="3"/>
      <c r="HWF418" s="3"/>
      <c r="HWG418" s="3"/>
      <c r="HWH418" s="3"/>
      <c r="HWI418" s="3"/>
      <c r="HWJ418" s="3"/>
      <c r="HWK418" s="3"/>
      <c r="HWL418" s="3"/>
      <c r="HWM418" s="3"/>
      <c r="HWN418" s="3"/>
      <c r="HWO418" s="3"/>
      <c r="HWP418" s="3"/>
      <c r="HWQ418" s="3"/>
      <c r="HWR418" s="3"/>
      <c r="HWS418" s="3"/>
      <c r="HWT418" s="3"/>
      <c r="HWU418" s="3"/>
      <c r="HWV418" s="3"/>
      <c r="HWW418" s="3"/>
      <c r="HWX418" s="3"/>
      <c r="HWY418" s="3"/>
      <c r="HWZ418" s="3"/>
      <c r="HXA418" s="3"/>
      <c r="HXB418" s="3"/>
      <c r="HXC418" s="3"/>
      <c r="HXD418" s="3"/>
      <c r="HXE418" s="3"/>
      <c r="HXF418" s="3"/>
      <c r="HXG418" s="3"/>
      <c r="HXH418" s="3"/>
      <c r="HXI418" s="3"/>
      <c r="HXJ418" s="3"/>
      <c r="HXK418" s="3"/>
      <c r="HXL418" s="3"/>
      <c r="HXM418" s="3"/>
      <c r="HXN418" s="3"/>
      <c r="HXO418" s="3"/>
      <c r="HXP418" s="3"/>
      <c r="HXQ418" s="3"/>
      <c r="HXR418" s="3"/>
      <c r="HXS418" s="3"/>
      <c r="HXT418" s="3"/>
      <c r="HXU418" s="3"/>
      <c r="HXV418" s="3"/>
      <c r="HXW418" s="3"/>
      <c r="HXX418" s="3"/>
      <c r="HXY418" s="3"/>
      <c r="HXZ418" s="3"/>
      <c r="HYA418" s="3"/>
      <c r="HYB418" s="3"/>
      <c r="HYC418" s="3"/>
      <c r="HYD418" s="3"/>
      <c r="HYE418" s="3"/>
      <c r="HYF418" s="3"/>
      <c r="HYG418" s="3"/>
      <c r="HYH418" s="3"/>
      <c r="HYI418" s="3"/>
      <c r="HYJ418" s="3"/>
      <c r="HYK418" s="3"/>
      <c r="HYL418" s="3"/>
      <c r="HYM418" s="3"/>
      <c r="HYN418" s="3"/>
      <c r="HYO418" s="3"/>
      <c r="HYP418" s="3"/>
      <c r="HYQ418" s="3"/>
      <c r="HYR418" s="3"/>
      <c r="HYS418" s="3"/>
      <c r="HYT418" s="3"/>
      <c r="HYU418" s="3"/>
      <c r="HYV418" s="3"/>
      <c r="HYW418" s="3"/>
      <c r="HYX418" s="3"/>
      <c r="HYY418" s="3"/>
      <c r="HYZ418" s="3"/>
      <c r="HZA418" s="3"/>
      <c r="HZB418" s="3"/>
      <c r="HZC418" s="3"/>
      <c r="HZD418" s="3"/>
      <c r="HZE418" s="3"/>
      <c r="HZF418" s="3"/>
      <c r="HZG418" s="3"/>
      <c r="HZH418" s="3"/>
      <c r="HZI418" s="3"/>
      <c r="HZJ418" s="3"/>
      <c r="HZK418" s="3"/>
      <c r="HZL418" s="3"/>
      <c r="HZM418" s="3"/>
      <c r="HZN418" s="3"/>
      <c r="HZO418" s="3"/>
      <c r="HZP418" s="3"/>
      <c r="HZQ418" s="3"/>
      <c r="HZR418" s="3"/>
      <c r="HZS418" s="3"/>
      <c r="HZT418" s="3"/>
      <c r="HZU418" s="3"/>
      <c r="HZV418" s="3"/>
      <c r="HZW418" s="3"/>
      <c r="HZX418" s="3"/>
      <c r="HZY418" s="3"/>
      <c r="HZZ418" s="3"/>
      <c r="IAA418" s="3"/>
      <c r="IAB418" s="3"/>
      <c r="IAC418" s="3"/>
      <c r="IAD418" s="3"/>
      <c r="IAE418" s="3"/>
      <c r="IAF418" s="3"/>
      <c r="IAG418" s="3"/>
      <c r="IAH418" s="3"/>
      <c r="IAI418" s="3"/>
      <c r="IAJ418" s="3"/>
      <c r="IAK418" s="3"/>
      <c r="IAL418" s="3"/>
      <c r="IAM418" s="3"/>
      <c r="IAN418" s="3"/>
      <c r="IAO418" s="3"/>
      <c r="IAP418" s="3"/>
      <c r="IAQ418" s="3"/>
      <c r="IAR418" s="3"/>
      <c r="IAS418" s="3"/>
      <c r="IAT418" s="3"/>
      <c r="IAU418" s="3"/>
      <c r="IAV418" s="3"/>
      <c r="IAW418" s="3"/>
      <c r="IAX418" s="3"/>
      <c r="IAY418" s="3"/>
      <c r="IAZ418" s="3"/>
      <c r="IBA418" s="3"/>
      <c r="IBB418" s="3"/>
      <c r="IBC418" s="3"/>
      <c r="IBD418" s="3"/>
      <c r="IBE418" s="3"/>
      <c r="IBF418" s="3"/>
      <c r="IBG418" s="3"/>
      <c r="IBH418" s="3"/>
      <c r="IBI418" s="3"/>
      <c r="IBJ418" s="3"/>
      <c r="IBK418" s="3"/>
      <c r="IBL418" s="3"/>
      <c r="IBM418" s="3"/>
      <c r="IBN418" s="3"/>
      <c r="IBO418" s="3"/>
      <c r="IBP418" s="3"/>
      <c r="IBQ418" s="3"/>
      <c r="IBR418" s="3"/>
      <c r="IBS418" s="3"/>
      <c r="IBT418" s="3"/>
      <c r="IBU418" s="3"/>
      <c r="IBV418" s="3"/>
      <c r="IBW418" s="3"/>
      <c r="IBX418" s="3"/>
      <c r="IBY418" s="3"/>
      <c r="IBZ418" s="3"/>
      <c r="ICA418" s="3"/>
      <c r="ICB418" s="3"/>
      <c r="ICC418" s="3"/>
      <c r="ICD418" s="3"/>
      <c r="ICE418" s="3"/>
      <c r="ICF418" s="3"/>
      <c r="ICG418" s="3"/>
      <c r="ICH418" s="3"/>
      <c r="ICI418" s="3"/>
      <c r="ICJ418" s="3"/>
      <c r="ICK418" s="3"/>
      <c r="ICL418" s="3"/>
      <c r="ICM418" s="3"/>
      <c r="ICN418" s="3"/>
      <c r="ICO418" s="3"/>
      <c r="ICP418" s="3"/>
      <c r="ICQ418" s="3"/>
      <c r="ICR418" s="3"/>
      <c r="ICS418" s="3"/>
      <c r="ICT418" s="3"/>
      <c r="ICU418" s="3"/>
      <c r="ICV418" s="3"/>
      <c r="ICW418" s="3"/>
      <c r="ICX418" s="3"/>
      <c r="ICY418" s="3"/>
      <c r="ICZ418" s="3"/>
      <c r="IDA418" s="3"/>
      <c r="IDB418" s="3"/>
      <c r="IDC418" s="3"/>
      <c r="IDD418" s="3"/>
      <c r="IDE418" s="3"/>
      <c r="IDF418" s="3"/>
      <c r="IDG418" s="3"/>
      <c r="IDH418" s="3"/>
      <c r="IDI418" s="3"/>
      <c r="IDJ418" s="3"/>
      <c r="IDK418" s="3"/>
      <c r="IDL418" s="3"/>
      <c r="IDM418" s="3"/>
      <c r="IDN418" s="3"/>
      <c r="IDO418" s="3"/>
      <c r="IDP418" s="3"/>
      <c r="IDQ418" s="3"/>
      <c r="IDR418" s="3"/>
      <c r="IDS418" s="3"/>
      <c r="IDT418" s="3"/>
      <c r="IDU418" s="3"/>
      <c r="IDV418" s="3"/>
      <c r="IDW418" s="3"/>
      <c r="IDX418" s="3"/>
      <c r="IDY418" s="3"/>
      <c r="IDZ418" s="3"/>
      <c r="IEA418" s="3"/>
      <c r="IEB418" s="3"/>
      <c r="IEC418" s="3"/>
      <c r="IED418" s="3"/>
      <c r="IEE418" s="3"/>
      <c r="IEF418" s="3"/>
      <c r="IEG418" s="3"/>
      <c r="IEH418" s="3"/>
      <c r="IEI418" s="3"/>
      <c r="IEJ418" s="3"/>
      <c r="IEK418" s="3"/>
      <c r="IEL418" s="3"/>
      <c r="IEM418" s="3"/>
      <c r="IEN418" s="3"/>
      <c r="IEO418" s="3"/>
      <c r="IEP418" s="3"/>
      <c r="IEQ418" s="3"/>
      <c r="IER418" s="3"/>
      <c r="IES418" s="3"/>
      <c r="IET418" s="3"/>
      <c r="IEU418" s="3"/>
      <c r="IEV418" s="3"/>
      <c r="IEW418" s="3"/>
      <c r="IEX418" s="3"/>
      <c r="IEY418" s="3"/>
      <c r="IEZ418" s="3"/>
      <c r="IFA418" s="3"/>
      <c r="IFB418" s="3"/>
      <c r="IFC418" s="3"/>
      <c r="IFD418" s="3"/>
      <c r="IFE418" s="3"/>
      <c r="IFF418" s="3"/>
      <c r="IFG418" s="3"/>
      <c r="IFH418" s="3"/>
      <c r="IFI418" s="3"/>
      <c r="IFJ418" s="3"/>
      <c r="IFK418" s="3"/>
      <c r="IFL418" s="3"/>
      <c r="IFM418" s="3"/>
      <c r="IFN418" s="3"/>
      <c r="IFO418" s="3"/>
      <c r="IFP418" s="3"/>
      <c r="IFQ418" s="3"/>
      <c r="IFR418" s="3"/>
      <c r="IFS418" s="3"/>
      <c r="IFT418" s="3"/>
      <c r="IFU418" s="3"/>
      <c r="IFV418" s="3"/>
      <c r="IFW418" s="3"/>
      <c r="IFX418" s="3"/>
      <c r="IFY418" s="3"/>
      <c r="IFZ418" s="3"/>
      <c r="IGA418" s="3"/>
      <c r="IGB418" s="3"/>
      <c r="IGC418" s="3"/>
      <c r="IGD418" s="3"/>
      <c r="IGE418" s="3"/>
      <c r="IGF418" s="3"/>
      <c r="IGG418" s="3"/>
      <c r="IGH418" s="3"/>
      <c r="IGI418" s="3"/>
      <c r="IGJ418" s="3"/>
      <c r="IGK418" s="3"/>
      <c r="IGL418" s="3"/>
      <c r="IGM418" s="3"/>
      <c r="IGN418" s="3"/>
      <c r="IGO418" s="3"/>
      <c r="IGP418" s="3"/>
      <c r="IGQ418" s="3"/>
      <c r="IGR418" s="3"/>
      <c r="IGS418" s="3"/>
      <c r="IGT418" s="3"/>
      <c r="IGU418" s="3"/>
      <c r="IGV418" s="3"/>
      <c r="IGW418" s="3"/>
      <c r="IGX418" s="3"/>
      <c r="IGY418" s="3"/>
      <c r="IGZ418" s="3"/>
      <c r="IHA418" s="3"/>
      <c r="IHB418" s="3"/>
      <c r="IHC418" s="3"/>
      <c r="IHD418" s="3"/>
      <c r="IHE418" s="3"/>
      <c r="IHF418" s="3"/>
      <c r="IHG418" s="3"/>
      <c r="IHH418" s="3"/>
      <c r="IHI418" s="3"/>
      <c r="IHJ418" s="3"/>
      <c r="IHK418" s="3"/>
      <c r="IHL418" s="3"/>
      <c r="IHM418" s="3"/>
      <c r="IHN418" s="3"/>
      <c r="IHO418" s="3"/>
      <c r="IHP418" s="3"/>
      <c r="IHQ418" s="3"/>
      <c r="IHR418" s="3"/>
      <c r="IHS418" s="3"/>
      <c r="IHT418" s="3"/>
      <c r="IHU418" s="3"/>
      <c r="IHV418" s="3"/>
      <c r="IHW418" s="3"/>
      <c r="IHX418" s="3"/>
      <c r="IHY418" s="3"/>
      <c r="IHZ418" s="3"/>
      <c r="IIA418" s="3"/>
      <c r="IIB418" s="3"/>
      <c r="IIC418" s="3"/>
      <c r="IID418" s="3"/>
      <c r="IIE418" s="3"/>
      <c r="IIF418" s="3"/>
      <c r="IIG418" s="3"/>
      <c r="IIH418" s="3"/>
      <c r="III418" s="3"/>
      <c r="IIJ418" s="3"/>
      <c r="IIK418" s="3"/>
      <c r="IIL418" s="3"/>
      <c r="IIM418" s="3"/>
      <c r="IIN418" s="3"/>
      <c r="IIO418" s="3"/>
      <c r="IIP418" s="3"/>
      <c r="IIQ418" s="3"/>
      <c r="IIR418" s="3"/>
      <c r="IIS418" s="3"/>
      <c r="IIT418" s="3"/>
      <c r="IIU418" s="3"/>
      <c r="IIV418" s="3"/>
      <c r="IIW418" s="3"/>
      <c r="IIX418" s="3"/>
      <c r="IIY418" s="3"/>
      <c r="IIZ418" s="3"/>
      <c r="IJA418" s="3"/>
      <c r="IJB418" s="3"/>
      <c r="IJC418" s="3"/>
      <c r="IJD418" s="3"/>
      <c r="IJE418" s="3"/>
      <c r="IJF418" s="3"/>
      <c r="IJG418" s="3"/>
      <c r="IJH418" s="3"/>
      <c r="IJI418" s="3"/>
      <c r="IJJ418" s="3"/>
      <c r="IJK418" s="3"/>
      <c r="IJL418" s="3"/>
      <c r="IJM418" s="3"/>
      <c r="IJN418" s="3"/>
      <c r="IJO418" s="3"/>
      <c r="IJP418" s="3"/>
      <c r="IJQ418" s="3"/>
      <c r="IJR418" s="3"/>
      <c r="IJS418" s="3"/>
      <c r="IJT418" s="3"/>
      <c r="IJU418" s="3"/>
      <c r="IJV418" s="3"/>
      <c r="IJW418" s="3"/>
      <c r="IJX418" s="3"/>
      <c r="IJY418" s="3"/>
      <c r="IJZ418" s="3"/>
      <c r="IKA418" s="3"/>
      <c r="IKB418" s="3"/>
      <c r="IKC418" s="3"/>
      <c r="IKD418" s="3"/>
      <c r="IKE418" s="3"/>
      <c r="IKF418" s="3"/>
      <c r="IKG418" s="3"/>
      <c r="IKH418" s="3"/>
      <c r="IKI418" s="3"/>
      <c r="IKJ418" s="3"/>
      <c r="IKK418" s="3"/>
      <c r="IKL418" s="3"/>
      <c r="IKM418" s="3"/>
      <c r="IKN418" s="3"/>
      <c r="IKO418" s="3"/>
      <c r="IKP418" s="3"/>
      <c r="IKQ418" s="3"/>
      <c r="IKR418" s="3"/>
      <c r="IKS418" s="3"/>
      <c r="IKT418" s="3"/>
      <c r="IKU418" s="3"/>
      <c r="IKV418" s="3"/>
      <c r="IKW418" s="3"/>
      <c r="IKX418" s="3"/>
      <c r="IKY418" s="3"/>
      <c r="IKZ418" s="3"/>
      <c r="ILA418" s="3"/>
      <c r="ILB418" s="3"/>
      <c r="ILC418" s="3"/>
      <c r="ILD418" s="3"/>
      <c r="ILE418" s="3"/>
      <c r="ILF418" s="3"/>
      <c r="ILG418" s="3"/>
      <c r="ILH418" s="3"/>
      <c r="ILI418" s="3"/>
      <c r="ILJ418" s="3"/>
      <c r="ILK418" s="3"/>
      <c r="ILL418" s="3"/>
      <c r="ILM418" s="3"/>
      <c r="ILN418" s="3"/>
      <c r="ILO418" s="3"/>
      <c r="ILP418" s="3"/>
      <c r="ILQ418" s="3"/>
      <c r="ILR418" s="3"/>
      <c r="ILS418" s="3"/>
      <c r="ILT418" s="3"/>
      <c r="ILU418" s="3"/>
      <c r="ILV418" s="3"/>
      <c r="ILW418" s="3"/>
      <c r="ILX418" s="3"/>
      <c r="ILY418" s="3"/>
      <c r="ILZ418" s="3"/>
      <c r="IMA418" s="3"/>
      <c r="IMB418" s="3"/>
      <c r="IMC418" s="3"/>
      <c r="IMD418" s="3"/>
      <c r="IME418" s="3"/>
      <c r="IMF418" s="3"/>
      <c r="IMG418" s="3"/>
      <c r="IMH418" s="3"/>
      <c r="IMI418" s="3"/>
      <c r="IMJ418" s="3"/>
      <c r="IMK418" s="3"/>
      <c r="IML418" s="3"/>
      <c r="IMM418" s="3"/>
      <c r="IMN418" s="3"/>
      <c r="IMO418" s="3"/>
      <c r="IMP418" s="3"/>
      <c r="IMQ418" s="3"/>
      <c r="IMR418" s="3"/>
      <c r="IMS418" s="3"/>
      <c r="IMT418" s="3"/>
      <c r="IMU418" s="3"/>
      <c r="IMV418" s="3"/>
      <c r="IMW418" s="3"/>
      <c r="IMX418" s="3"/>
      <c r="IMY418" s="3"/>
      <c r="IMZ418" s="3"/>
      <c r="INA418" s="3"/>
      <c r="INB418" s="3"/>
      <c r="INC418" s="3"/>
      <c r="IND418" s="3"/>
      <c r="INE418" s="3"/>
      <c r="INF418" s="3"/>
      <c r="ING418" s="3"/>
      <c r="INH418" s="3"/>
      <c r="INI418" s="3"/>
      <c r="INJ418" s="3"/>
      <c r="INK418" s="3"/>
      <c r="INL418" s="3"/>
      <c r="INM418" s="3"/>
      <c r="INN418" s="3"/>
      <c r="INO418" s="3"/>
      <c r="INP418" s="3"/>
      <c r="INQ418" s="3"/>
      <c r="INR418" s="3"/>
      <c r="INS418" s="3"/>
      <c r="INT418" s="3"/>
      <c r="INU418" s="3"/>
      <c r="INV418" s="3"/>
      <c r="INW418" s="3"/>
      <c r="INX418" s="3"/>
      <c r="INY418" s="3"/>
      <c r="INZ418" s="3"/>
      <c r="IOA418" s="3"/>
      <c r="IOB418" s="3"/>
      <c r="IOC418" s="3"/>
      <c r="IOD418" s="3"/>
      <c r="IOE418" s="3"/>
      <c r="IOF418" s="3"/>
      <c r="IOG418" s="3"/>
      <c r="IOH418" s="3"/>
      <c r="IOI418" s="3"/>
      <c r="IOJ418" s="3"/>
      <c r="IOK418" s="3"/>
      <c r="IOL418" s="3"/>
      <c r="IOM418" s="3"/>
      <c r="ION418" s="3"/>
      <c r="IOO418" s="3"/>
      <c r="IOP418" s="3"/>
      <c r="IOQ418" s="3"/>
      <c r="IOR418" s="3"/>
      <c r="IOS418" s="3"/>
      <c r="IOT418" s="3"/>
      <c r="IOU418" s="3"/>
      <c r="IOV418" s="3"/>
      <c r="IOW418" s="3"/>
      <c r="IOX418" s="3"/>
      <c r="IOY418" s="3"/>
      <c r="IOZ418" s="3"/>
      <c r="IPA418" s="3"/>
      <c r="IPB418" s="3"/>
      <c r="IPC418" s="3"/>
      <c r="IPD418" s="3"/>
      <c r="IPE418" s="3"/>
      <c r="IPF418" s="3"/>
      <c r="IPG418" s="3"/>
      <c r="IPH418" s="3"/>
      <c r="IPI418" s="3"/>
      <c r="IPJ418" s="3"/>
      <c r="IPK418" s="3"/>
      <c r="IPL418" s="3"/>
      <c r="IPM418" s="3"/>
      <c r="IPN418" s="3"/>
      <c r="IPO418" s="3"/>
      <c r="IPP418" s="3"/>
      <c r="IPQ418" s="3"/>
      <c r="IPR418" s="3"/>
      <c r="IPS418" s="3"/>
      <c r="IPT418" s="3"/>
      <c r="IPU418" s="3"/>
      <c r="IPV418" s="3"/>
      <c r="IPW418" s="3"/>
      <c r="IPX418" s="3"/>
      <c r="IPY418" s="3"/>
      <c r="IPZ418" s="3"/>
      <c r="IQA418" s="3"/>
      <c r="IQB418" s="3"/>
      <c r="IQC418" s="3"/>
      <c r="IQD418" s="3"/>
      <c r="IQE418" s="3"/>
      <c r="IQF418" s="3"/>
      <c r="IQG418" s="3"/>
      <c r="IQH418" s="3"/>
      <c r="IQI418" s="3"/>
      <c r="IQJ418" s="3"/>
      <c r="IQK418" s="3"/>
      <c r="IQL418" s="3"/>
      <c r="IQM418" s="3"/>
      <c r="IQN418" s="3"/>
      <c r="IQO418" s="3"/>
      <c r="IQP418" s="3"/>
      <c r="IQQ418" s="3"/>
      <c r="IQR418" s="3"/>
      <c r="IQS418" s="3"/>
      <c r="IQT418" s="3"/>
      <c r="IQU418" s="3"/>
      <c r="IQV418" s="3"/>
      <c r="IQW418" s="3"/>
      <c r="IQX418" s="3"/>
      <c r="IQY418" s="3"/>
      <c r="IQZ418" s="3"/>
      <c r="IRA418" s="3"/>
      <c r="IRB418" s="3"/>
      <c r="IRC418" s="3"/>
      <c r="IRD418" s="3"/>
      <c r="IRE418" s="3"/>
      <c r="IRF418" s="3"/>
      <c r="IRG418" s="3"/>
      <c r="IRH418" s="3"/>
      <c r="IRI418" s="3"/>
      <c r="IRJ418" s="3"/>
      <c r="IRK418" s="3"/>
      <c r="IRL418" s="3"/>
      <c r="IRM418" s="3"/>
      <c r="IRN418" s="3"/>
      <c r="IRO418" s="3"/>
      <c r="IRP418" s="3"/>
      <c r="IRQ418" s="3"/>
      <c r="IRR418" s="3"/>
      <c r="IRS418" s="3"/>
      <c r="IRT418" s="3"/>
      <c r="IRU418" s="3"/>
      <c r="IRV418" s="3"/>
      <c r="IRW418" s="3"/>
      <c r="IRX418" s="3"/>
      <c r="IRY418" s="3"/>
      <c r="IRZ418" s="3"/>
      <c r="ISA418" s="3"/>
      <c r="ISB418" s="3"/>
      <c r="ISC418" s="3"/>
      <c r="ISD418" s="3"/>
      <c r="ISE418" s="3"/>
      <c r="ISF418" s="3"/>
      <c r="ISG418" s="3"/>
      <c r="ISH418" s="3"/>
      <c r="ISI418" s="3"/>
      <c r="ISJ418" s="3"/>
      <c r="ISK418" s="3"/>
      <c r="ISL418" s="3"/>
      <c r="ISM418" s="3"/>
      <c r="ISN418" s="3"/>
      <c r="ISO418" s="3"/>
      <c r="ISP418" s="3"/>
      <c r="ISQ418" s="3"/>
      <c r="ISR418" s="3"/>
      <c r="ISS418" s="3"/>
      <c r="IST418" s="3"/>
      <c r="ISU418" s="3"/>
      <c r="ISV418" s="3"/>
      <c r="ISW418" s="3"/>
      <c r="ISX418" s="3"/>
      <c r="ISY418" s="3"/>
      <c r="ISZ418" s="3"/>
      <c r="ITA418" s="3"/>
      <c r="ITB418" s="3"/>
      <c r="ITC418" s="3"/>
      <c r="ITD418" s="3"/>
      <c r="ITE418" s="3"/>
      <c r="ITF418" s="3"/>
      <c r="ITG418" s="3"/>
      <c r="ITH418" s="3"/>
      <c r="ITI418" s="3"/>
      <c r="ITJ418" s="3"/>
      <c r="ITK418" s="3"/>
      <c r="ITL418" s="3"/>
      <c r="ITM418" s="3"/>
      <c r="ITN418" s="3"/>
      <c r="ITO418" s="3"/>
      <c r="ITP418" s="3"/>
      <c r="ITQ418" s="3"/>
      <c r="ITR418" s="3"/>
      <c r="ITS418" s="3"/>
      <c r="ITT418" s="3"/>
      <c r="ITU418" s="3"/>
      <c r="ITV418" s="3"/>
      <c r="ITW418" s="3"/>
      <c r="ITX418" s="3"/>
      <c r="ITY418" s="3"/>
      <c r="ITZ418" s="3"/>
      <c r="IUA418" s="3"/>
      <c r="IUB418" s="3"/>
      <c r="IUC418" s="3"/>
      <c r="IUD418" s="3"/>
      <c r="IUE418" s="3"/>
      <c r="IUF418" s="3"/>
      <c r="IUG418" s="3"/>
      <c r="IUH418" s="3"/>
      <c r="IUI418" s="3"/>
      <c r="IUJ418" s="3"/>
      <c r="IUK418" s="3"/>
      <c r="IUL418" s="3"/>
      <c r="IUM418" s="3"/>
      <c r="IUN418" s="3"/>
      <c r="IUO418" s="3"/>
      <c r="IUP418" s="3"/>
      <c r="IUQ418" s="3"/>
      <c r="IUR418" s="3"/>
      <c r="IUS418" s="3"/>
      <c r="IUT418" s="3"/>
      <c r="IUU418" s="3"/>
      <c r="IUV418" s="3"/>
      <c r="IUW418" s="3"/>
      <c r="IUX418" s="3"/>
      <c r="IUY418" s="3"/>
      <c r="IUZ418" s="3"/>
      <c r="IVA418" s="3"/>
      <c r="IVB418" s="3"/>
      <c r="IVC418" s="3"/>
      <c r="IVD418" s="3"/>
      <c r="IVE418" s="3"/>
      <c r="IVF418" s="3"/>
      <c r="IVG418" s="3"/>
      <c r="IVH418" s="3"/>
      <c r="IVI418" s="3"/>
      <c r="IVJ418" s="3"/>
      <c r="IVK418" s="3"/>
      <c r="IVL418" s="3"/>
      <c r="IVM418" s="3"/>
      <c r="IVN418" s="3"/>
      <c r="IVO418" s="3"/>
      <c r="IVP418" s="3"/>
      <c r="IVQ418" s="3"/>
      <c r="IVR418" s="3"/>
      <c r="IVS418" s="3"/>
      <c r="IVT418" s="3"/>
      <c r="IVU418" s="3"/>
      <c r="IVV418" s="3"/>
      <c r="IVW418" s="3"/>
      <c r="IVX418" s="3"/>
      <c r="IVY418" s="3"/>
      <c r="IVZ418" s="3"/>
      <c r="IWA418" s="3"/>
      <c r="IWB418" s="3"/>
      <c r="IWC418" s="3"/>
      <c r="IWD418" s="3"/>
      <c r="IWE418" s="3"/>
      <c r="IWF418" s="3"/>
      <c r="IWG418" s="3"/>
      <c r="IWH418" s="3"/>
      <c r="IWI418" s="3"/>
      <c r="IWJ418" s="3"/>
      <c r="IWK418" s="3"/>
      <c r="IWL418" s="3"/>
      <c r="IWM418" s="3"/>
      <c r="IWN418" s="3"/>
      <c r="IWO418" s="3"/>
      <c r="IWP418" s="3"/>
      <c r="IWQ418" s="3"/>
      <c r="IWR418" s="3"/>
      <c r="IWS418" s="3"/>
      <c r="IWT418" s="3"/>
      <c r="IWU418" s="3"/>
      <c r="IWV418" s="3"/>
      <c r="IWW418" s="3"/>
      <c r="IWX418" s="3"/>
      <c r="IWY418" s="3"/>
      <c r="IWZ418" s="3"/>
      <c r="IXA418" s="3"/>
      <c r="IXB418" s="3"/>
      <c r="IXC418" s="3"/>
      <c r="IXD418" s="3"/>
      <c r="IXE418" s="3"/>
      <c r="IXF418" s="3"/>
      <c r="IXG418" s="3"/>
      <c r="IXH418" s="3"/>
      <c r="IXI418" s="3"/>
      <c r="IXJ418" s="3"/>
      <c r="IXK418" s="3"/>
      <c r="IXL418" s="3"/>
      <c r="IXM418" s="3"/>
      <c r="IXN418" s="3"/>
      <c r="IXO418" s="3"/>
      <c r="IXP418" s="3"/>
      <c r="IXQ418" s="3"/>
      <c r="IXR418" s="3"/>
      <c r="IXS418" s="3"/>
      <c r="IXT418" s="3"/>
      <c r="IXU418" s="3"/>
      <c r="IXV418" s="3"/>
      <c r="IXW418" s="3"/>
      <c r="IXX418" s="3"/>
      <c r="IXY418" s="3"/>
      <c r="IXZ418" s="3"/>
      <c r="IYA418" s="3"/>
      <c r="IYB418" s="3"/>
      <c r="IYC418" s="3"/>
      <c r="IYD418" s="3"/>
      <c r="IYE418" s="3"/>
      <c r="IYF418" s="3"/>
      <c r="IYG418" s="3"/>
      <c r="IYH418" s="3"/>
      <c r="IYI418" s="3"/>
      <c r="IYJ418" s="3"/>
      <c r="IYK418" s="3"/>
      <c r="IYL418" s="3"/>
      <c r="IYM418" s="3"/>
      <c r="IYN418" s="3"/>
      <c r="IYO418" s="3"/>
      <c r="IYP418" s="3"/>
      <c r="IYQ418" s="3"/>
      <c r="IYR418" s="3"/>
      <c r="IYS418" s="3"/>
      <c r="IYT418" s="3"/>
      <c r="IYU418" s="3"/>
      <c r="IYV418" s="3"/>
      <c r="IYW418" s="3"/>
      <c r="IYX418" s="3"/>
      <c r="IYY418" s="3"/>
      <c r="IYZ418" s="3"/>
      <c r="IZA418" s="3"/>
      <c r="IZB418" s="3"/>
      <c r="IZC418" s="3"/>
      <c r="IZD418" s="3"/>
      <c r="IZE418" s="3"/>
      <c r="IZF418" s="3"/>
      <c r="IZG418" s="3"/>
      <c r="IZH418" s="3"/>
      <c r="IZI418" s="3"/>
      <c r="IZJ418" s="3"/>
      <c r="IZK418" s="3"/>
      <c r="IZL418" s="3"/>
      <c r="IZM418" s="3"/>
      <c r="IZN418" s="3"/>
      <c r="IZO418" s="3"/>
      <c r="IZP418" s="3"/>
      <c r="IZQ418" s="3"/>
      <c r="IZR418" s="3"/>
      <c r="IZS418" s="3"/>
      <c r="IZT418" s="3"/>
      <c r="IZU418" s="3"/>
      <c r="IZV418" s="3"/>
      <c r="IZW418" s="3"/>
      <c r="IZX418" s="3"/>
      <c r="IZY418" s="3"/>
      <c r="IZZ418" s="3"/>
      <c r="JAA418" s="3"/>
      <c r="JAB418" s="3"/>
      <c r="JAC418" s="3"/>
      <c r="JAD418" s="3"/>
      <c r="JAE418" s="3"/>
      <c r="JAF418" s="3"/>
      <c r="JAG418" s="3"/>
      <c r="JAH418" s="3"/>
      <c r="JAI418" s="3"/>
      <c r="JAJ418" s="3"/>
      <c r="JAK418" s="3"/>
      <c r="JAL418" s="3"/>
      <c r="JAM418" s="3"/>
      <c r="JAN418" s="3"/>
      <c r="JAO418" s="3"/>
      <c r="JAP418" s="3"/>
      <c r="JAQ418" s="3"/>
      <c r="JAR418" s="3"/>
      <c r="JAS418" s="3"/>
      <c r="JAT418" s="3"/>
      <c r="JAU418" s="3"/>
      <c r="JAV418" s="3"/>
      <c r="JAW418" s="3"/>
      <c r="JAX418" s="3"/>
      <c r="JAY418" s="3"/>
      <c r="JAZ418" s="3"/>
      <c r="JBA418" s="3"/>
      <c r="JBB418" s="3"/>
      <c r="JBC418" s="3"/>
      <c r="JBD418" s="3"/>
      <c r="JBE418" s="3"/>
      <c r="JBF418" s="3"/>
      <c r="JBG418" s="3"/>
      <c r="JBH418" s="3"/>
      <c r="JBI418" s="3"/>
      <c r="JBJ418" s="3"/>
      <c r="JBK418" s="3"/>
      <c r="JBL418" s="3"/>
      <c r="JBM418" s="3"/>
      <c r="JBN418" s="3"/>
      <c r="JBO418" s="3"/>
      <c r="JBP418" s="3"/>
      <c r="JBQ418" s="3"/>
      <c r="JBR418" s="3"/>
      <c r="JBS418" s="3"/>
      <c r="JBT418" s="3"/>
      <c r="JBU418" s="3"/>
      <c r="JBV418" s="3"/>
      <c r="JBW418" s="3"/>
      <c r="JBX418" s="3"/>
      <c r="JBY418" s="3"/>
      <c r="JBZ418" s="3"/>
      <c r="JCA418" s="3"/>
      <c r="JCB418" s="3"/>
      <c r="JCC418" s="3"/>
      <c r="JCD418" s="3"/>
      <c r="JCE418" s="3"/>
      <c r="JCF418" s="3"/>
      <c r="JCG418" s="3"/>
      <c r="JCH418" s="3"/>
      <c r="JCI418" s="3"/>
      <c r="JCJ418" s="3"/>
      <c r="JCK418" s="3"/>
      <c r="JCL418" s="3"/>
      <c r="JCM418" s="3"/>
      <c r="JCN418" s="3"/>
      <c r="JCO418" s="3"/>
      <c r="JCP418" s="3"/>
      <c r="JCQ418" s="3"/>
      <c r="JCR418" s="3"/>
      <c r="JCS418" s="3"/>
      <c r="JCT418" s="3"/>
      <c r="JCU418" s="3"/>
      <c r="JCV418" s="3"/>
      <c r="JCW418" s="3"/>
      <c r="JCX418" s="3"/>
      <c r="JCY418" s="3"/>
      <c r="JCZ418" s="3"/>
      <c r="JDA418" s="3"/>
      <c r="JDB418" s="3"/>
      <c r="JDC418" s="3"/>
      <c r="JDD418" s="3"/>
      <c r="JDE418" s="3"/>
      <c r="JDF418" s="3"/>
      <c r="JDG418" s="3"/>
      <c r="JDH418" s="3"/>
      <c r="JDI418" s="3"/>
      <c r="JDJ418" s="3"/>
      <c r="JDK418" s="3"/>
      <c r="JDL418" s="3"/>
      <c r="JDM418" s="3"/>
      <c r="JDN418" s="3"/>
      <c r="JDO418" s="3"/>
      <c r="JDP418" s="3"/>
      <c r="JDQ418" s="3"/>
      <c r="JDR418" s="3"/>
      <c r="JDS418" s="3"/>
      <c r="JDT418" s="3"/>
      <c r="JDU418" s="3"/>
      <c r="JDV418" s="3"/>
      <c r="JDW418" s="3"/>
      <c r="JDX418" s="3"/>
      <c r="JDY418" s="3"/>
      <c r="JDZ418" s="3"/>
      <c r="JEA418" s="3"/>
      <c r="JEB418" s="3"/>
      <c r="JEC418" s="3"/>
      <c r="JED418" s="3"/>
      <c r="JEE418" s="3"/>
      <c r="JEF418" s="3"/>
      <c r="JEG418" s="3"/>
      <c r="JEH418" s="3"/>
      <c r="JEI418" s="3"/>
      <c r="JEJ418" s="3"/>
      <c r="JEK418" s="3"/>
      <c r="JEL418" s="3"/>
      <c r="JEM418" s="3"/>
      <c r="JEN418" s="3"/>
      <c r="JEO418" s="3"/>
      <c r="JEP418" s="3"/>
      <c r="JEQ418" s="3"/>
      <c r="JER418" s="3"/>
      <c r="JES418" s="3"/>
      <c r="JET418" s="3"/>
      <c r="JEU418" s="3"/>
      <c r="JEV418" s="3"/>
      <c r="JEW418" s="3"/>
      <c r="JEX418" s="3"/>
      <c r="JEY418" s="3"/>
      <c r="JEZ418" s="3"/>
      <c r="JFA418" s="3"/>
      <c r="JFB418" s="3"/>
      <c r="JFC418" s="3"/>
      <c r="JFD418" s="3"/>
      <c r="JFE418" s="3"/>
      <c r="JFF418" s="3"/>
      <c r="JFG418" s="3"/>
      <c r="JFH418" s="3"/>
      <c r="JFI418" s="3"/>
      <c r="JFJ418" s="3"/>
      <c r="JFK418" s="3"/>
      <c r="JFL418" s="3"/>
      <c r="JFM418" s="3"/>
      <c r="JFN418" s="3"/>
      <c r="JFO418" s="3"/>
      <c r="JFP418" s="3"/>
      <c r="JFQ418" s="3"/>
      <c r="JFR418" s="3"/>
      <c r="JFS418" s="3"/>
      <c r="JFT418" s="3"/>
      <c r="JFU418" s="3"/>
      <c r="JFV418" s="3"/>
      <c r="JFW418" s="3"/>
      <c r="JFX418" s="3"/>
      <c r="JFY418" s="3"/>
      <c r="JFZ418" s="3"/>
      <c r="JGA418" s="3"/>
      <c r="JGB418" s="3"/>
      <c r="JGC418" s="3"/>
      <c r="JGD418" s="3"/>
      <c r="JGE418" s="3"/>
      <c r="JGF418" s="3"/>
      <c r="JGG418" s="3"/>
      <c r="JGH418" s="3"/>
      <c r="JGI418" s="3"/>
      <c r="JGJ418" s="3"/>
      <c r="JGK418" s="3"/>
      <c r="JGL418" s="3"/>
      <c r="JGM418" s="3"/>
      <c r="JGN418" s="3"/>
      <c r="JGO418" s="3"/>
      <c r="JGP418" s="3"/>
      <c r="JGQ418" s="3"/>
      <c r="JGR418" s="3"/>
      <c r="JGS418" s="3"/>
      <c r="JGT418" s="3"/>
      <c r="JGU418" s="3"/>
      <c r="JGV418" s="3"/>
      <c r="JGW418" s="3"/>
      <c r="JGX418" s="3"/>
      <c r="JGY418" s="3"/>
      <c r="JGZ418" s="3"/>
      <c r="JHA418" s="3"/>
      <c r="JHB418" s="3"/>
      <c r="JHC418" s="3"/>
      <c r="JHD418" s="3"/>
      <c r="JHE418" s="3"/>
      <c r="JHF418" s="3"/>
      <c r="JHG418" s="3"/>
      <c r="JHH418" s="3"/>
      <c r="JHI418" s="3"/>
      <c r="JHJ418" s="3"/>
      <c r="JHK418" s="3"/>
      <c r="JHL418" s="3"/>
      <c r="JHM418" s="3"/>
      <c r="JHN418" s="3"/>
      <c r="JHO418" s="3"/>
      <c r="JHP418" s="3"/>
      <c r="JHQ418" s="3"/>
      <c r="JHR418" s="3"/>
      <c r="JHS418" s="3"/>
      <c r="JHT418" s="3"/>
      <c r="JHU418" s="3"/>
      <c r="JHV418" s="3"/>
      <c r="JHW418" s="3"/>
      <c r="JHX418" s="3"/>
      <c r="JHY418" s="3"/>
      <c r="JHZ418" s="3"/>
      <c r="JIA418" s="3"/>
      <c r="JIB418" s="3"/>
      <c r="JIC418" s="3"/>
      <c r="JID418" s="3"/>
      <c r="JIE418" s="3"/>
      <c r="JIF418" s="3"/>
      <c r="JIG418" s="3"/>
      <c r="JIH418" s="3"/>
      <c r="JII418" s="3"/>
      <c r="JIJ418" s="3"/>
      <c r="JIK418" s="3"/>
      <c r="JIL418" s="3"/>
      <c r="JIM418" s="3"/>
      <c r="JIN418" s="3"/>
      <c r="JIO418" s="3"/>
      <c r="JIP418" s="3"/>
      <c r="JIQ418" s="3"/>
      <c r="JIR418" s="3"/>
      <c r="JIS418" s="3"/>
      <c r="JIT418" s="3"/>
      <c r="JIU418" s="3"/>
      <c r="JIV418" s="3"/>
      <c r="JIW418" s="3"/>
      <c r="JIX418" s="3"/>
      <c r="JIY418" s="3"/>
      <c r="JIZ418" s="3"/>
      <c r="JJA418" s="3"/>
      <c r="JJB418" s="3"/>
      <c r="JJC418" s="3"/>
      <c r="JJD418" s="3"/>
      <c r="JJE418" s="3"/>
      <c r="JJF418" s="3"/>
      <c r="JJG418" s="3"/>
      <c r="JJH418" s="3"/>
      <c r="JJI418" s="3"/>
      <c r="JJJ418" s="3"/>
      <c r="JJK418" s="3"/>
      <c r="JJL418" s="3"/>
      <c r="JJM418" s="3"/>
      <c r="JJN418" s="3"/>
      <c r="JJO418" s="3"/>
      <c r="JJP418" s="3"/>
      <c r="JJQ418" s="3"/>
      <c r="JJR418" s="3"/>
      <c r="JJS418" s="3"/>
      <c r="JJT418" s="3"/>
      <c r="JJU418" s="3"/>
      <c r="JJV418" s="3"/>
      <c r="JJW418" s="3"/>
      <c r="JJX418" s="3"/>
      <c r="JJY418" s="3"/>
      <c r="JJZ418" s="3"/>
      <c r="JKA418" s="3"/>
      <c r="JKB418" s="3"/>
      <c r="JKC418" s="3"/>
      <c r="JKD418" s="3"/>
      <c r="JKE418" s="3"/>
      <c r="JKF418" s="3"/>
      <c r="JKG418" s="3"/>
      <c r="JKH418" s="3"/>
      <c r="JKI418" s="3"/>
      <c r="JKJ418" s="3"/>
      <c r="JKK418" s="3"/>
      <c r="JKL418" s="3"/>
      <c r="JKM418" s="3"/>
      <c r="JKN418" s="3"/>
      <c r="JKO418" s="3"/>
      <c r="JKP418" s="3"/>
      <c r="JKQ418" s="3"/>
      <c r="JKR418" s="3"/>
      <c r="JKS418" s="3"/>
      <c r="JKT418" s="3"/>
      <c r="JKU418" s="3"/>
      <c r="JKV418" s="3"/>
      <c r="JKW418" s="3"/>
      <c r="JKX418" s="3"/>
      <c r="JKY418" s="3"/>
      <c r="JKZ418" s="3"/>
      <c r="JLA418" s="3"/>
      <c r="JLB418" s="3"/>
      <c r="JLC418" s="3"/>
      <c r="JLD418" s="3"/>
      <c r="JLE418" s="3"/>
      <c r="JLF418" s="3"/>
      <c r="JLG418" s="3"/>
      <c r="JLH418" s="3"/>
      <c r="JLI418" s="3"/>
      <c r="JLJ418" s="3"/>
      <c r="JLK418" s="3"/>
      <c r="JLL418" s="3"/>
      <c r="JLM418" s="3"/>
      <c r="JLN418" s="3"/>
      <c r="JLO418" s="3"/>
      <c r="JLP418" s="3"/>
      <c r="JLQ418" s="3"/>
      <c r="JLR418" s="3"/>
      <c r="JLS418" s="3"/>
      <c r="JLT418" s="3"/>
      <c r="JLU418" s="3"/>
      <c r="JLV418" s="3"/>
      <c r="JLW418" s="3"/>
      <c r="JLX418" s="3"/>
      <c r="JLY418" s="3"/>
      <c r="JLZ418" s="3"/>
      <c r="JMA418" s="3"/>
      <c r="JMB418" s="3"/>
      <c r="JMC418" s="3"/>
      <c r="JMD418" s="3"/>
      <c r="JME418" s="3"/>
      <c r="JMF418" s="3"/>
      <c r="JMG418" s="3"/>
      <c r="JMH418" s="3"/>
      <c r="JMI418" s="3"/>
      <c r="JMJ418" s="3"/>
      <c r="JMK418" s="3"/>
      <c r="JML418" s="3"/>
      <c r="JMM418" s="3"/>
      <c r="JMN418" s="3"/>
      <c r="JMO418" s="3"/>
      <c r="JMP418" s="3"/>
      <c r="JMQ418" s="3"/>
      <c r="JMR418" s="3"/>
      <c r="JMS418" s="3"/>
      <c r="JMT418" s="3"/>
      <c r="JMU418" s="3"/>
      <c r="JMV418" s="3"/>
      <c r="JMW418" s="3"/>
      <c r="JMX418" s="3"/>
      <c r="JMY418" s="3"/>
      <c r="JMZ418" s="3"/>
      <c r="JNA418" s="3"/>
      <c r="JNB418" s="3"/>
      <c r="JNC418" s="3"/>
      <c r="JND418" s="3"/>
      <c r="JNE418" s="3"/>
      <c r="JNF418" s="3"/>
      <c r="JNG418" s="3"/>
      <c r="JNH418" s="3"/>
      <c r="JNI418" s="3"/>
      <c r="JNJ418" s="3"/>
      <c r="JNK418" s="3"/>
      <c r="JNL418" s="3"/>
      <c r="JNM418" s="3"/>
      <c r="JNN418" s="3"/>
      <c r="JNO418" s="3"/>
      <c r="JNP418" s="3"/>
      <c r="JNQ418" s="3"/>
      <c r="JNR418" s="3"/>
      <c r="JNS418" s="3"/>
      <c r="JNT418" s="3"/>
      <c r="JNU418" s="3"/>
      <c r="JNV418" s="3"/>
      <c r="JNW418" s="3"/>
      <c r="JNX418" s="3"/>
      <c r="JNY418" s="3"/>
      <c r="JNZ418" s="3"/>
      <c r="JOA418" s="3"/>
      <c r="JOB418" s="3"/>
      <c r="JOC418" s="3"/>
      <c r="JOD418" s="3"/>
      <c r="JOE418" s="3"/>
      <c r="JOF418" s="3"/>
      <c r="JOG418" s="3"/>
      <c r="JOH418" s="3"/>
      <c r="JOI418" s="3"/>
      <c r="JOJ418" s="3"/>
      <c r="JOK418" s="3"/>
      <c r="JOL418" s="3"/>
      <c r="JOM418" s="3"/>
      <c r="JON418" s="3"/>
      <c r="JOO418" s="3"/>
      <c r="JOP418" s="3"/>
      <c r="JOQ418" s="3"/>
      <c r="JOR418" s="3"/>
      <c r="JOS418" s="3"/>
      <c r="JOT418" s="3"/>
      <c r="JOU418" s="3"/>
      <c r="JOV418" s="3"/>
      <c r="JOW418" s="3"/>
      <c r="JOX418" s="3"/>
      <c r="JOY418" s="3"/>
      <c r="JOZ418" s="3"/>
      <c r="JPA418" s="3"/>
      <c r="JPB418" s="3"/>
      <c r="JPC418" s="3"/>
      <c r="JPD418" s="3"/>
      <c r="JPE418" s="3"/>
      <c r="JPF418" s="3"/>
      <c r="JPG418" s="3"/>
      <c r="JPH418" s="3"/>
      <c r="JPI418" s="3"/>
      <c r="JPJ418" s="3"/>
      <c r="JPK418" s="3"/>
      <c r="JPL418" s="3"/>
      <c r="JPM418" s="3"/>
      <c r="JPN418" s="3"/>
      <c r="JPO418" s="3"/>
      <c r="JPP418" s="3"/>
      <c r="JPQ418" s="3"/>
      <c r="JPR418" s="3"/>
      <c r="JPS418" s="3"/>
      <c r="JPT418" s="3"/>
      <c r="JPU418" s="3"/>
      <c r="JPV418" s="3"/>
      <c r="JPW418" s="3"/>
      <c r="JPX418" s="3"/>
      <c r="JPY418" s="3"/>
      <c r="JPZ418" s="3"/>
      <c r="JQA418" s="3"/>
      <c r="JQB418" s="3"/>
      <c r="JQC418" s="3"/>
      <c r="JQD418" s="3"/>
      <c r="JQE418" s="3"/>
      <c r="JQF418" s="3"/>
      <c r="JQG418" s="3"/>
      <c r="JQH418" s="3"/>
      <c r="JQI418" s="3"/>
      <c r="JQJ418" s="3"/>
      <c r="JQK418" s="3"/>
      <c r="JQL418" s="3"/>
      <c r="JQM418" s="3"/>
      <c r="JQN418" s="3"/>
      <c r="JQO418" s="3"/>
      <c r="JQP418" s="3"/>
      <c r="JQQ418" s="3"/>
      <c r="JQR418" s="3"/>
      <c r="JQS418" s="3"/>
      <c r="JQT418" s="3"/>
      <c r="JQU418" s="3"/>
      <c r="JQV418" s="3"/>
      <c r="JQW418" s="3"/>
      <c r="JQX418" s="3"/>
      <c r="JQY418" s="3"/>
      <c r="JQZ418" s="3"/>
      <c r="JRA418" s="3"/>
      <c r="JRB418" s="3"/>
      <c r="JRC418" s="3"/>
      <c r="JRD418" s="3"/>
      <c r="JRE418" s="3"/>
      <c r="JRF418" s="3"/>
      <c r="JRG418" s="3"/>
      <c r="JRH418" s="3"/>
      <c r="JRI418" s="3"/>
      <c r="JRJ418" s="3"/>
      <c r="JRK418" s="3"/>
      <c r="JRL418" s="3"/>
      <c r="JRM418" s="3"/>
      <c r="JRN418" s="3"/>
      <c r="JRO418" s="3"/>
      <c r="JRP418" s="3"/>
      <c r="JRQ418" s="3"/>
      <c r="JRR418" s="3"/>
      <c r="JRS418" s="3"/>
      <c r="JRT418" s="3"/>
      <c r="JRU418" s="3"/>
      <c r="JRV418" s="3"/>
      <c r="JRW418" s="3"/>
      <c r="JRX418" s="3"/>
      <c r="JRY418" s="3"/>
      <c r="JRZ418" s="3"/>
      <c r="JSA418" s="3"/>
      <c r="JSB418" s="3"/>
      <c r="JSC418" s="3"/>
      <c r="JSD418" s="3"/>
      <c r="JSE418" s="3"/>
      <c r="JSF418" s="3"/>
      <c r="JSG418" s="3"/>
      <c r="JSH418" s="3"/>
      <c r="JSI418" s="3"/>
      <c r="JSJ418" s="3"/>
      <c r="JSK418" s="3"/>
      <c r="JSL418" s="3"/>
      <c r="JSM418" s="3"/>
      <c r="JSN418" s="3"/>
      <c r="JSO418" s="3"/>
      <c r="JSP418" s="3"/>
      <c r="JSQ418" s="3"/>
      <c r="JSR418" s="3"/>
      <c r="JSS418" s="3"/>
      <c r="JST418" s="3"/>
      <c r="JSU418" s="3"/>
      <c r="JSV418" s="3"/>
      <c r="JSW418" s="3"/>
      <c r="JSX418" s="3"/>
      <c r="JSY418" s="3"/>
      <c r="JSZ418" s="3"/>
      <c r="JTA418" s="3"/>
      <c r="JTB418" s="3"/>
      <c r="JTC418" s="3"/>
      <c r="JTD418" s="3"/>
      <c r="JTE418" s="3"/>
      <c r="JTF418" s="3"/>
      <c r="JTG418" s="3"/>
      <c r="JTH418" s="3"/>
      <c r="JTI418" s="3"/>
      <c r="JTJ418" s="3"/>
      <c r="JTK418" s="3"/>
      <c r="JTL418" s="3"/>
      <c r="JTM418" s="3"/>
      <c r="JTN418" s="3"/>
      <c r="JTO418" s="3"/>
      <c r="JTP418" s="3"/>
      <c r="JTQ418" s="3"/>
      <c r="JTR418" s="3"/>
      <c r="JTS418" s="3"/>
      <c r="JTT418" s="3"/>
      <c r="JTU418" s="3"/>
      <c r="JTV418" s="3"/>
      <c r="JTW418" s="3"/>
      <c r="JTX418" s="3"/>
      <c r="JTY418" s="3"/>
      <c r="JTZ418" s="3"/>
      <c r="JUA418" s="3"/>
      <c r="JUB418" s="3"/>
      <c r="JUC418" s="3"/>
      <c r="JUD418" s="3"/>
      <c r="JUE418" s="3"/>
      <c r="JUF418" s="3"/>
      <c r="JUG418" s="3"/>
      <c r="JUH418" s="3"/>
      <c r="JUI418" s="3"/>
      <c r="JUJ418" s="3"/>
      <c r="JUK418" s="3"/>
      <c r="JUL418" s="3"/>
      <c r="JUM418" s="3"/>
      <c r="JUN418" s="3"/>
      <c r="JUO418" s="3"/>
      <c r="JUP418" s="3"/>
      <c r="JUQ418" s="3"/>
      <c r="JUR418" s="3"/>
      <c r="JUS418" s="3"/>
      <c r="JUT418" s="3"/>
      <c r="JUU418" s="3"/>
      <c r="JUV418" s="3"/>
      <c r="JUW418" s="3"/>
      <c r="JUX418" s="3"/>
      <c r="JUY418" s="3"/>
      <c r="JUZ418" s="3"/>
      <c r="JVA418" s="3"/>
      <c r="JVB418" s="3"/>
      <c r="JVC418" s="3"/>
      <c r="JVD418" s="3"/>
      <c r="JVE418" s="3"/>
      <c r="JVF418" s="3"/>
      <c r="JVG418" s="3"/>
      <c r="JVH418" s="3"/>
      <c r="JVI418" s="3"/>
      <c r="JVJ418" s="3"/>
      <c r="JVK418" s="3"/>
      <c r="JVL418" s="3"/>
      <c r="JVM418" s="3"/>
      <c r="JVN418" s="3"/>
      <c r="JVO418" s="3"/>
      <c r="JVP418" s="3"/>
      <c r="JVQ418" s="3"/>
      <c r="JVR418" s="3"/>
      <c r="JVS418" s="3"/>
      <c r="JVT418" s="3"/>
      <c r="JVU418" s="3"/>
      <c r="JVV418" s="3"/>
      <c r="JVW418" s="3"/>
      <c r="JVX418" s="3"/>
      <c r="JVY418" s="3"/>
      <c r="JVZ418" s="3"/>
      <c r="JWA418" s="3"/>
      <c r="JWB418" s="3"/>
      <c r="JWC418" s="3"/>
      <c r="JWD418" s="3"/>
      <c r="JWE418" s="3"/>
      <c r="JWF418" s="3"/>
      <c r="JWG418" s="3"/>
      <c r="JWH418" s="3"/>
      <c r="JWI418" s="3"/>
      <c r="JWJ418" s="3"/>
      <c r="JWK418" s="3"/>
      <c r="JWL418" s="3"/>
      <c r="JWM418" s="3"/>
      <c r="JWN418" s="3"/>
      <c r="JWO418" s="3"/>
      <c r="JWP418" s="3"/>
      <c r="JWQ418" s="3"/>
      <c r="JWR418" s="3"/>
      <c r="JWS418" s="3"/>
      <c r="JWT418" s="3"/>
      <c r="JWU418" s="3"/>
      <c r="JWV418" s="3"/>
      <c r="JWW418" s="3"/>
      <c r="JWX418" s="3"/>
      <c r="JWY418" s="3"/>
      <c r="JWZ418" s="3"/>
      <c r="JXA418" s="3"/>
      <c r="JXB418" s="3"/>
      <c r="JXC418" s="3"/>
      <c r="JXD418" s="3"/>
      <c r="JXE418" s="3"/>
      <c r="JXF418" s="3"/>
      <c r="JXG418" s="3"/>
      <c r="JXH418" s="3"/>
      <c r="JXI418" s="3"/>
      <c r="JXJ418" s="3"/>
      <c r="JXK418" s="3"/>
      <c r="JXL418" s="3"/>
      <c r="JXM418" s="3"/>
      <c r="JXN418" s="3"/>
      <c r="JXO418" s="3"/>
      <c r="JXP418" s="3"/>
      <c r="JXQ418" s="3"/>
      <c r="JXR418" s="3"/>
      <c r="JXS418" s="3"/>
      <c r="JXT418" s="3"/>
      <c r="JXU418" s="3"/>
      <c r="JXV418" s="3"/>
      <c r="JXW418" s="3"/>
      <c r="JXX418" s="3"/>
      <c r="JXY418" s="3"/>
      <c r="JXZ418" s="3"/>
      <c r="JYA418" s="3"/>
      <c r="JYB418" s="3"/>
      <c r="JYC418" s="3"/>
      <c r="JYD418" s="3"/>
      <c r="JYE418" s="3"/>
      <c r="JYF418" s="3"/>
      <c r="JYG418" s="3"/>
      <c r="JYH418" s="3"/>
      <c r="JYI418" s="3"/>
      <c r="JYJ418" s="3"/>
      <c r="JYK418" s="3"/>
      <c r="JYL418" s="3"/>
      <c r="JYM418" s="3"/>
      <c r="JYN418" s="3"/>
      <c r="JYO418" s="3"/>
      <c r="JYP418" s="3"/>
      <c r="JYQ418" s="3"/>
      <c r="JYR418" s="3"/>
      <c r="JYS418" s="3"/>
      <c r="JYT418" s="3"/>
      <c r="JYU418" s="3"/>
      <c r="JYV418" s="3"/>
      <c r="JYW418" s="3"/>
      <c r="JYX418" s="3"/>
      <c r="JYY418" s="3"/>
      <c r="JYZ418" s="3"/>
      <c r="JZA418" s="3"/>
      <c r="JZB418" s="3"/>
      <c r="JZC418" s="3"/>
      <c r="JZD418" s="3"/>
      <c r="JZE418" s="3"/>
      <c r="JZF418" s="3"/>
      <c r="JZG418" s="3"/>
      <c r="JZH418" s="3"/>
      <c r="JZI418" s="3"/>
      <c r="JZJ418" s="3"/>
      <c r="JZK418" s="3"/>
      <c r="JZL418" s="3"/>
      <c r="JZM418" s="3"/>
      <c r="JZN418" s="3"/>
      <c r="JZO418" s="3"/>
      <c r="JZP418" s="3"/>
      <c r="JZQ418" s="3"/>
      <c r="JZR418" s="3"/>
      <c r="JZS418" s="3"/>
      <c r="JZT418" s="3"/>
      <c r="JZU418" s="3"/>
      <c r="JZV418" s="3"/>
      <c r="JZW418" s="3"/>
      <c r="JZX418" s="3"/>
      <c r="JZY418" s="3"/>
      <c r="JZZ418" s="3"/>
      <c r="KAA418" s="3"/>
      <c r="KAB418" s="3"/>
      <c r="KAC418" s="3"/>
      <c r="KAD418" s="3"/>
      <c r="KAE418" s="3"/>
      <c r="KAF418" s="3"/>
      <c r="KAG418" s="3"/>
      <c r="KAH418" s="3"/>
      <c r="KAI418" s="3"/>
      <c r="KAJ418" s="3"/>
      <c r="KAK418" s="3"/>
      <c r="KAL418" s="3"/>
      <c r="KAM418" s="3"/>
      <c r="KAN418" s="3"/>
      <c r="KAO418" s="3"/>
      <c r="KAP418" s="3"/>
      <c r="KAQ418" s="3"/>
      <c r="KAR418" s="3"/>
      <c r="KAS418" s="3"/>
      <c r="KAT418" s="3"/>
      <c r="KAU418" s="3"/>
      <c r="KAV418" s="3"/>
      <c r="KAW418" s="3"/>
      <c r="KAX418" s="3"/>
      <c r="KAY418" s="3"/>
      <c r="KAZ418" s="3"/>
      <c r="KBA418" s="3"/>
      <c r="KBB418" s="3"/>
      <c r="KBC418" s="3"/>
      <c r="KBD418" s="3"/>
      <c r="KBE418" s="3"/>
      <c r="KBF418" s="3"/>
      <c r="KBG418" s="3"/>
      <c r="KBH418" s="3"/>
      <c r="KBI418" s="3"/>
      <c r="KBJ418" s="3"/>
      <c r="KBK418" s="3"/>
      <c r="KBL418" s="3"/>
      <c r="KBM418" s="3"/>
      <c r="KBN418" s="3"/>
      <c r="KBO418" s="3"/>
      <c r="KBP418" s="3"/>
      <c r="KBQ418" s="3"/>
      <c r="KBR418" s="3"/>
      <c r="KBS418" s="3"/>
      <c r="KBT418" s="3"/>
      <c r="KBU418" s="3"/>
      <c r="KBV418" s="3"/>
      <c r="KBW418" s="3"/>
      <c r="KBX418" s="3"/>
      <c r="KBY418" s="3"/>
      <c r="KBZ418" s="3"/>
      <c r="KCA418" s="3"/>
      <c r="KCB418" s="3"/>
      <c r="KCC418" s="3"/>
      <c r="KCD418" s="3"/>
      <c r="KCE418" s="3"/>
      <c r="KCF418" s="3"/>
      <c r="KCG418" s="3"/>
      <c r="KCH418" s="3"/>
      <c r="KCI418" s="3"/>
      <c r="KCJ418" s="3"/>
      <c r="KCK418" s="3"/>
      <c r="KCL418" s="3"/>
      <c r="KCM418" s="3"/>
      <c r="KCN418" s="3"/>
      <c r="KCO418" s="3"/>
      <c r="KCP418" s="3"/>
      <c r="KCQ418" s="3"/>
      <c r="KCR418" s="3"/>
      <c r="KCS418" s="3"/>
      <c r="KCT418" s="3"/>
      <c r="KCU418" s="3"/>
      <c r="KCV418" s="3"/>
      <c r="KCW418" s="3"/>
      <c r="KCX418" s="3"/>
      <c r="KCY418" s="3"/>
      <c r="KCZ418" s="3"/>
      <c r="KDA418" s="3"/>
      <c r="KDB418" s="3"/>
      <c r="KDC418" s="3"/>
      <c r="KDD418" s="3"/>
      <c r="KDE418" s="3"/>
      <c r="KDF418" s="3"/>
      <c r="KDG418" s="3"/>
      <c r="KDH418" s="3"/>
      <c r="KDI418" s="3"/>
      <c r="KDJ418" s="3"/>
      <c r="KDK418" s="3"/>
      <c r="KDL418" s="3"/>
      <c r="KDM418" s="3"/>
      <c r="KDN418" s="3"/>
      <c r="KDO418" s="3"/>
      <c r="KDP418" s="3"/>
      <c r="KDQ418" s="3"/>
      <c r="KDR418" s="3"/>
      <c r="KDS418" s="3"/>
      <c r="KDT418" s="3"/>
      <c r="KDU418" s="3"/>
      <c r="KDV418" s="3"/>
      <c r="KDW418" s="3"/>
      <c r="KDX418" s="3"/>
      <c r="KDY418" s="3"/>
      <c r="KDZ418" s="3"/>
      <c r="KEA418" s="3"/>
      <c r="KEB418" s="3"/>
      <c r="KEC418" s="3"/>
      <c r="KED418" s="3"/>
      <c r="KEE418" s="3"/>
      <c r="KEF418" s="3"/>
      <c r="KEG418" s="3"/>
      <c r="KEH418" s="3"/>
      <c r="KEI418" s="3"/>
      <c r="KEJ418" s="3"/>
      <c r="KEK418" s="3"/>
      <c r="KEL418" s="3"/>
      <c r="KEM418" s="3"/>
      <c r="KEN418" s="3"/>
      <c r="KEO418" s="3"/>
      <c r="KEP418" s="3"/>
      <c r="KEQ418" s="3"/>
      <c r="KER418" s="3"/>
      <c r="KES418" s="3"/>
      <c r="KET418" s="3"/>
      <c r="KEU418" s="3"/>
      <c r="KEV418" s="3"/>
      <c r="KEW418" s="3"/>
      <c r="KEX418" s="3"/>
      <c r="KEY418" s="3"/>
      <c r="KEZ418" s="3"/>
      <c r="KFA418" s="3"/>
      <c r="KFB418" s="3"/>
      <c r="KFC418" s="3"/>
      <c r="KFD418" s="3"/>
      <c r="KFE418" s="3"/>
      <c r="KFF418" s="3"/>
      <c r="KFG418" s="3"/>
      <c r="KFH418" s="3"/>
      <c r="KFI418" s="3"/>
      <c r="KFJ418" s="3"/>
      <c r="KFK418" s="3"/>
      <c r="KFL418" s="3"/>
      <c r="KFM418" s="3"/>
      <c r="KFN418" s="3"/>
      <c r="KFO418" s="3"/>
      <c r="KFP418" s="3"/>
      <c r="KFQ418" s="3"/>
      <c r="KFR418" s="3"/>
      <c r="KFS418" s="3"/>
      <c r="KFT418" s="3"/>
      <c r="KFU418" s="3"/>
      <c r="KFV418" s="3"/>
      <c r="KFW418" s="3"/>
      <c r="KFX418" s="3"/>
      <c r="KFY418" s="3"/>
      <c r="KFZ418" s="3"/>
      <c r="KGA418" s="3"/>
      <c r="KGB418" s="3"/>
      <c r="KGC418" s="3"/>
      <c r="KGD418" s="3"/>
      <c r="KGE418" s="3"/>
      <c r="KGF418" s="3"/>
      <c r="KGG418" s="3"/>
      <c r="KGH418" s="3"/>
      <c r="KGI418" s="3"/>
      <c r="KGJ418" s="3"/>
      <c r="KGK418" s="3"/>
      <c r="KGL418" s="3"/>
      <c r="KGM418" s="3"/>
      <c r="KGN418" s="3"/>
      <c r="KGO418" s="3"/>
      <c r="KGP418" s="3"/>
      <c r="KGQ418" s="3"/>
      <c r="KGR418" s="3"/>
      <c r="KGS418" s="3"/>
      <c r="KGT418" s="3"/>
      <c r="KGU418" s="3"/>
      <c r="KGV418" s="3"/>
      <c r="KGW418" s="3"/>
      <c r="KGX418" s="3"/>
      <c r="KGY418" s="3"/>
      <c r="KGZ418" s="3"/>
      <c r="KHA418" s="3"/>
      <c r="KHB418" s="3"/>
      <c r="KHC418" s="3"/>
      <c r="KHD418" s="3"/>
      <c r="KHE418" s="3"/>
      <c r="KHF418" s="3"/>
      <c r="KHG418" s="3"/>
      <c r="KHH418" s="3"/>
      <c r="KHI418" s="3"/>
      <c r="KHJ418" s="3"/>
      <c r="KHK418" s="3"/>
      <c r="KHL418" s="3"/>
      <c r="KHM418" s="3"/>
      <c r="KHN418" s="3"/>
      <c r="KHO418" s="3"/>
      <c r="KHP418" s="3"/>
      <c r="KHQ418" s="3"/>
      <c r="KHR418" s="3"/>
      <c r="KHS418" s="3"/>
      <c r="KHT418" s="3"/>
      <c r="KHU418" s="3"/>
      <c r="KHV418" s="3"/>
      <c r="KHW418" s="3"/>
      <c r="KHX418" s="3"/>
      <c r="KHY418" s="3"/>
      <c r="KHZ418" s="3"/>
      <c r="KIA418" s="3"/>
      <c r="KIB418" s="3"/>
      <c r="KIC418" s="3"/>
      <c r="KID418" s="3"/>
      <c r="KIE418" s="3"/>
      <c r="KIF418" s="3"/>
      <c r="KIG418" s="3"/>
      <c r="KIH418" s="3"/>
      <c r="KII418" s="3"/>
      <c r="KIJ418" s="3"/>
      <c r="KIK418" s="3"/>
      <c r="KIL418" s="3"/>
      <c r="KIM418" s="3"/>
      <c r="KIN418" s="3"/>
      <c r="KIO418" s="3"/>
      <c r="KIP418" s="3"/>
      <c r="KIQ418" s="3"/>
      <c r="KIR418" s="3"/>
      <c r="KIS418" s="3"/>
      <c r="KIT418" s="3"/>
      <c r="KIU418" s="3"/>
      <c r="KIV418" s="3"/>
      <c r="KIW418" s="3"/>
      <c r="KIX418" s="3"/>
      <c r="KIY418" s="3"/>
      <c r="KIZ418" s="3"/>
      <c r="KJA418" s="3"/>
      <c r="KJB418" s="3"/>
      <c r="KJC418" s="3"/>
      <c r="KJD418" s="3"/>
      <c r="KJE418" s="3"/>
      <c r="KJF418" s="3"/>
      <c r="KJG418" s="3"/>
      <c r="KJH418" s="3"/>
      <c r="KJI418" s="3"/>
      <c r="KJJ418" s="3"/>
      <c r="KJK418" s="3"/>
      <c r="KJL418" s="3"/>
      <c r="KJM418" s="3"/>
      <c r="KJN418" s="3"/>
      <c r="KJO418" s="3"/>
      <c r="KJP418" s="3"/>
      <c r="KJQ418" s="3"/>
      <c r="KJR418" s="3"/>
      <c r="KJS418" s="3"/>
      <c r="KJT418" s="3"/>
      <c r="KJU418" s="3"/>
      <c r="KJV418" s="3"/>
      <c r="KJW418" s="3"/>
      <c r="KJX418" s="3"/>
      <c r="KJY418" s="3"/>
      <c r="KJZ418" s="3"/>
      <c r="KKA418" s="3"/>
      <c r="KKB418" s="3"/>
      <c r="KKC418" s="3"/>
      <c r="KKD418" s="3"/>
      <c r="KKE418" s="3"/>
      <c r="KKF418" s="3"/>
      <c r="KKG418" s="3"/>
      <c r="KKH418" s="3"/>
      <c r="KKI418" s="3"/>
      <c r="KKJ418" s="3"/>
      <c r="KKK418" s="3"/>
      <c r="KKL418" s="3"/>
      <c r="KKM418" s="3"/>
      <c r="KKN418" s="3"/>
      <c r="KKO418" s="3"/>
      <c r="KKP418" s="3"/>
      <c r="KKQ418" s="3"/>
      <c r="KKR418" s="3"/>
      <c r="KKS418" s="3"/>
      <c r="KKT418" s="3"/>
      <c r="KKU418" s="3"/>
      <c r="KKV418" s="3"/>
      <c r="KKW418" s="3"/>
      <c r="KKX418" s="3"/>
      <c r="KKY418" s="3"/>
      <c r="KKZ418" s="3"/>
      <c r="KLA418" s="3"/>
      <c r="KLB418" s="3"/>
      <c r="KLC418" s="3"/>
      <c r="KLD418" s="3"/>
      <c r="KLE418" s="3"/>
      <c r="KLF418" s="3"/>
      <c r="KLG418" s="3"/>
      <c r="KLH418" s="3"/>
      <c r="KLI418" s="3"/>
      <c r="KLJ418" s="3"/>
      <c r="KLK418" s="3"/>
      <c r="KLL418" s="3"/>
      <c r="KLM418" s="3"/>
      <c r="KLN418" s="3"/>
      <c r="KLO418" s="3"/>
      <c r="KLP418" s="3"/>
      <c r="KLQ418" s="3"/>
      <c r="KLR418" s="3"/>
      <c r="KLS418" s="3"/>
      <c r="KLT418" s="3"/>
      <c r="KLU418" s="3"/>
      <c r="KLV418" s="3"/>
      <c r="KLW418" s="3"/>
      <c r="KLX418" s="3"/>
      <c r="KLY418" s="3"/>
      <c r="KLZ418" s="3"/>
      <c r="KMA418" s="3"/>
      <c r="KMB418" s="3"/>
      <c r="KMC418" s="3"/>
      <c r="KMD418" s="3"/>
      <c r="KME418" s="3"/>
      <c r="KMF418" s="3"/>
      <c r="KMG418" s="3"/>
      <c r="KMH418" s="3"/>
      <c r="KMI418" s="3"/>
      <c r="KMJ418" s="3"/>
      <c r="KMK418" s="3"/>
      <c r="KML418" s="3"/>
      <c r="KMM418" s="3"/>
      <c r="KMN418" s="3"/>
      <c r="KMO418" s="3"/>
      <c r="KMP418" s="3"/>
      <c r="KMQ418" s="3"/>
      <c r="KMR418" s="3"/>
      <c r="KMS418" s="3"/>
      <c r="KMT418" s="3"/>
      <c r="KMU418" s="3"/>
      <c r="KMV418" s="3"/>
      <c r="KMW418" s="3"/>
      <c r="KMX418" s="3"/>
      <c r="KMY418" s="3"/>
      <c r="KMZ418" s="3"/>
      <c r="KNA418" s="3"/>
      <c r="KNB418" s="3"/>
      <c r="KNC418" s="3"/>
      <c r="KND418" s="3"/>
      <c r="KNE418" s="3"/>
      <c r="KNF418" s="3"/>
      <c r="KNG418" s="3"/>
      <c r="KNH418" s="3"/>
      <c r="KNI418" s="3"/>
      <c r="KNJ418" s="3"/>
      <c r="KNK418" s="3"/>
      <c r="KNL418" s="3"/>
      <c r="KNM418" s="3"/>
      <c r="KNN418" s="3"/>
      <c r="KNO418" s="3"/>
      <c r="KNP418" s="3"/>
      <c r="KNQ418" s="3"/>
      <c r="KNR418" s="3"/>
      <c r="KNS418" s="3"/>
      <c r="KNT418" s="3"/>
      <c r="KNU418" s="3"/>
      <c r="KNV418" s="3"/>
      <c r="KNW418" s="3"/>
      <c r="KNX418" s="3"/>
      <c r="KNY418" s="3"/>
      <c r="KNZ418" s="3"/>
      <c r="KOA418" s="3"/>
      <c r="KOB418" s="3"/>
      <c r="KOC418" s="3"/>
      <c r="KOD418" s="3"/>
      <c r="KOE418" s="3"/>
      <c r="KOF418" s="3"/>
      <c r="KOG418" s="3"/>
      <c r="KOH418" s="3"/>
      <c r="KOI418" s="3"/>
      <c r="KOJ418" s="3"/>
      <c r="KOK418" s="3"/>
      <c r="KOL418" s="3"/>
      <c r="KOM418" s="3"/>
      <c r="KON418" s="3"/>
      <c r="KOO418" s="3"/>
      <c r="KOP418" s="3"/>
      <c r="KOQ418" s="3"/>
      <c r="KOR418" s="3"/>
      <c r="KOS418" s="3"/>
      <c r="KOT418" s="3"/>
      <c r="KOU418" s="3"/>
      <c r="KOV418" s="3"/>
      <c r="KOW418" s="3"/>
      <c r="KOX418" s="3"/>
      <c r="KOY418" s="3"/>
      <c r="KOZ418" s="3"/>
      <c r="KPA418" s="3"/>
      <c r="KPB418" s="3"/>
      <c r="KPC418" s="3"/>
      <c r="KPD418" s="3"/>
      <c r="KPE418" s="3"/>
      <c r="KPF418" s="3"/>
      <c r="KPG418" s="3"/>
      <c r="KPH418" s="3"/>
      <c r="KPI418" s="3"/>
      <c r="KPJ418" s="3"/>
      <c r="KPK418" s="3"/>
      <c r="KPL418" s="3"/>
      <c r="KPM418" s="3"/>
      <c r="KPN418" s="3"/>
      <c r="KPO418" s="3"/>
      <c r="KPP418" s="3"/>
      <c r="KPQ418" s="3"/>
      <c r="KPR418" s="3"/>
      <c r="KPS418" s="3"/>
      <c r="KPT418" s="3"/>
      <c r="KPU418" s="3"/>
      <c r="KPV418" s="3"/>
      <c r="KPW418" s="3"/>
      <c r="KPX418" s="3"/>
      <c r="KPY418" s="3"/>
      <c r="KPZ418" s="3"/>
      <c r="KQA418" s="3"/>
      <c r="KQB418" s="3"/>
      <c r="KQC418" s="3"/>
      <c r="KQD418" s="3"/>
      <c r="KQE418" s="3"/>
      <c r="KQF418" s="3"/>
      <c r="KQG418" s="3"/>
      <c r="KQH418" s="3"/>
      <c r="KQI418" s="3"/>
      <c r="KQJ418" s="3"/>
      <c r="KQK418" s="3"/>
      <c r="KQL418" s="3"/>
      <c r="KQM418" s="3"/>
      <c r="KQN418" s="3"/>
      <c r="KQO418" s="3"/>
      <c r="KQP418" s="3"/>
      <c r="KQQ418" s="3"/>
      <c r="KQR418" s="3"/>
      <c r="KQS418" s="3"/>
      <c r="KQT418" s="3"/>
      <c r="KQU418" s="3"/>
      <c r="KQV418" s="3"/>
      <c r="KQW418" s="3"/>
      <c r="KQX418" s="3"/>
      <c r="KQY418" s="3"/>
      <c r="KQZ418" s="3"/>
      <c r="KRA418" s="3"/>
      <c r="KRB418" s="3"/>
      <c r="KRC418" s="3"/>
      <c r="KRD418" s="3"/>
      <c r="KRE418" s="3"/>
      <c r="KRF418" s="3"/>
      <c r="KRG418" s="3"/>
      <c r="KRH418" s="3"/>
      <c r="KRI418" s="3"/>
      <c r="KRJ418" s="3"/>
      <c r="KRK418" s="3"/>
      <c r="KRL418" s="3"/>
      <c r="KRM418" s="3"/>
      <c r="KRN418" s="3"/>
      <c r="KRO418" s="3"/>
      <c r="KRP418" s="3"/>
      <c r="KRQ418" s="3"/>
      <c r="KRR418" s="3"/>
      <c r="KRS418" s="3"/>
      <c r="KRT418" s="3"/>
      <c r="KRU418" s="3"/>
      <c r="KRV418" s="3"/>
      <c r="KRW418" s="3"/>
      <c r="KRX418" s="3"/>
      <c r="KRY418" s="3"/>
      <c r="KRZ418" s="3"/>
      <c r="KSA418" s="3"/>
      <c r="KSB418" s="3"/>
      <c r="KSC418" s="3"/>
      <c r="KSD418" s="3"/>
      <c r="KSE418" s="3"/>
      <c r="KSF418" s="3"/>
      <c r="KSG418" s="3"/>
      <c r="KSH418" s="3"/>
      <c r="KSI418" s="3"/>
      <c r="KSJ418" s="3"/>
      <c r="KSK418" s="3"/>
      <c r="KSL418" s="3"/>
      <c r="KSM418" s="3"/>
      <c r="KSN418" s="3"/>
      <c r="KSO418" s="3"/>
      <c r="KSP418" s="3"/>
      <c r="KSQ418" s="3"/>
      <c r="KSR418" s="3"/>
      <c r="KSS418" s="3"/>
      <c r="KST418" s="3"/>
      <c r="KSU418" s="3"/>
      <c r="KSV418" s="3"/>
      <c r="KSW418" s="3"/>
      <c r="KSX418" s="3"/>
      <c r="KSY418" s="3"/>
      <c r="KSZ418" s="3"/>
      <c r="KTA418" s="3"/>
      <c r="KTB418" s="3"/>
      <c r="KTC418" s="3"/>
      <c r="KTD418" s="3"/>
      <c r="KTE418" s="3"/>
      <c r="KTF418" s="3"/>
      <c r="KTG418" s="3"/>
      <c r="KTH418" s="3"/>
      <c r="KTI418" s="3"/>
      <c r="KTJ418" s="3"/>
      <c r="KTK418" s="3"/>
      <c r="KTL418" s="3"/>
      <c r="KTM418" s="3"/>
      <c r="KTN418" s="3"/>
      <c r="KTO418" s="3"/>
      <c r="KTP418" s="3"/>
      <c r="KTQ418" s="3"/>
      <c r="KTR418" s="3"/>
      <c r="KTS418" s="3"/>
      <c r="KTT418" s="3"/>
      <c r="KTU418" s="3"/>
      <c r="KTV418" s="3"/>
      <c r="KTW418" s="3"/>
      <c r="KTX418" s="3"/>
      <c r="KTY418" s="3"/>
      <c r="KTZ418" s="3"/>
      <c r="KUA418" s="3"/>
      <c r="KUB418" s="3"/>
      <c r="KUC418" s="3"/>
      <c r="KUD418" s="3"/>
      <c r="KUE418" s="3"/>
      <c r="KUF418" s="3"/>
      <c r="KUG418" s="3"/>
      <c r="KUH418" s="3"/>
      <c r="KUI418" s="3"/>
      <c r="KUJ418" s="3"/>
      <c r="KUK418" s="3"/>
      <c r="KUL418" s="3"/>
      <c r="KUM418" s="3"/>
      <c r="KUN418" s="3"/>
      <c r="KUO418" s="3"/>
      <c r="KUP418" s="3"/>
      <c r="KUQ418" s="3"/>
      <c r="KUR418" s="3"/>
      <c r="KUS418" s="3"/>
      <c r="KUT418" s="3"/>
      <c r="KUU418" s="3"/>
      <c r="KUV418" s="3"/>
      <c r="KUW418" s="3"/>
      <c r="KUX418" s="3"/>
      <c r="KUY418" s="3"/>
      <c r="KUZ418" s="3"/>
      <c r="KVA418" s="3"/>
      <c r="KVB418" s="3"/>
      <c r="KVC418" s="3"/>
      <c r="KVD418" s="3"/>
      <c r="KVE418" s="3"/>
      <c r="KVF418" s="3"/>
      <c r="KVG418" s="3"/>
      <c r="KVH418" s="3"/>
      <c r="KVI418" s="3"/>
      <c r="KVJ418" s="3"/>
      <c r="KVK418" s="3"/>
      <c r="KVL418" s="3"/>
      <c r="KVM418" s="3"/>
      <c r="KVN418" s="3"/>
      <c r="KVO418" s="3"/>
      <c r="KVP418" s="3"/>
      <c r="KVQ418" s="3"/>
      <c r="KVR418" s="3"/>
      <c r="KVS418" s="3"/>
      <c r="KVT418" s="3"/>
      <c r="KVU418" s="3"/>
      <c r="KVV418" s="3"/>
      <c r="KVW418" s="3"/>
      <c r="KVX418" s="3"/>
      <c r="KVY418" s="3"/>
      <c r="KVZ418" s="3"/>
      <c r="KWA418" s="3"/>
      <c r="KWB418" s="3"/>
      <c r="KWC418" s="3"/>
      <c r="KWD418" s="3"/>
      <c r="KWE418" s="3"/>
      <c r="KWF418" s="3"/>
      <c r="KWG418" s="3"/>
      <c r="KWH418" s="3"/>
      <c r="KWI418" s="3"/>
      <c r="KWJ418" s="3"/>
      <c r="KWK418" s="3"/>
      <c r="KWL418" s="3"/>
      <c r="KWM418" s="3"/>
      <c r="KWN418" s="3"/>
      <c r="KWO418" s="3"/>
      <c r="KWP418" s="3"/>
      <c r="KWQ418" s="3"/>
      <c r="KWR418" s="3"/>
      <c r="KWS418" s="3"/>
      <c r="KWT418" s="3"/>
      <c r="KWU418" s="3"/>
      <c r="KWV418" s="3"/>
      <c r="KWW418" s="3"/>
      <c r="KWX418" s="3"/>
      <c r="KWY418" s="3"/>
      <c r="KWZ418" s="3"/>
      <c r="KXA418" s="3"/>
      <c r="KXB418" s="3"/>
      <c r="KXC418" s="3"/>
      <c r="KXD418" s="3"/>
      <c r="KXE418" s="3"/>
      <c r="KXF418" s="3"/>
      <c r="KXG418" s="3"/>
      <c r="KXH418" s="3"/>
      <c r="KXI418" s="3"/>
      <c r="KXJ418" s="3"/>
      <c r="KXK418" s="3"/>
      <c r="KXL418" s="3"/>
      <c r="KXM418" s="3"/>
      <c r="KXN418" s="3"/>
      <c r="KXO418" s="3"/>
      <c r="KXP418" s="3"/>
      <c r="KXQ418" s="3"/>
      <c r="KXR418" s="3"/>
      <c r="KXS418" s="3"/>
      <c r="KXT418" s="3"/>
      <c r="KXU418" s="3"/>
      <c r="KXV418" s="3"/>
      <c r="KXW418" s="3"/>
      <c r="KXX418" s="3"/>
      <c r="KXY418" s="3"/>
      <c r="KXZ418" s="3"/>
      <c r="KYA418" s="3"/>
      <c r="KYB418" s="3"/>
      <c r="KYC418" s="3"/>
      <c r="KYD418" s="3"/>
      <c r="KYE418" s="3"/>
      <c r="KYF418" s="3"/>
      <c r="KYG418" s="3"/>
      <c r="KYH418" s="3"/>
      <c r="KYI418" s="3"/>
      <c r="KYJ418" s="3"/>
      <c r="KYK418" s="3"/>
      <c r="KYL418" s="3"/>
      <c r="KYM418" s="3"/>
      <c r="KYN418" s="3"/>
      <c r="KYO418" s="3"/>
      <c r="KYP418" s="3"/>
      <c r="KYQ418" s="3"/>
      <c r="KYR418" s="3"/>
      <c r="KYS418" s="3"/>
      <c r="KYT418" s="3"/>
      <c r="KYU418" s="3"/>
      <c r="KYV418" s="3"/>
      <c r="KYW418" s="3"/>
      <c r="KYX418" s="3"/>
      <c r="KYY418" s="3"/>
      <c r="KYZ418" s="3"/>
      <c r="KZA418" s="3"/>
      <c r="KZB418" s="3"/>
      <c r="KZC418" s="3"/>
      <c r="KZD418" s="3"/>
      <c r="KZE418" s="3"/>
      <c r="KZF418" s="3"/>
      <c r="KZG418" s="3"/>
      <c r="KZH418" s="3"/>
      <c r="KZI418" s="3"/>
      <c r="KZJ418" s="3"/>
      <c r="KZK418" s="3"/>
      <c r="KZL418" s="3"/>
      <c r="KZM418" s="3"/>
      <c r="KZN418" s="3"/>
      <c r="KZO418" s="3"/>
      <c r="KZP418" s="3"/>
      <c r="KZQ418" s="3"/>
      <c r="KZR418" s="3"/>
      <c r="KZS418" s="3"/>
      <c r="KZT418" s="3"/>
      <c r="KZU418" s="3"/>
      <c r="KZV418" s="3"/>
      <c r="KZW418" s="3"/>
      <c r="KZX418" s="3"/>
      <c r="KZY418" s="3"/>
      <c r="KZZ418" s="3"/>
      <c r="LAA418" s="3"/>
      <c r="LAB418" s="3"/>
      <c r="LAC418" s="3"/>
      <c r="LAD418" s="3"/>
      <c r="LAE418" s="3"/>
      <c r="LAF418" s="3"/>
      <c r="LAG418" s="3"/>
      <c r="LAH418" s="3"/>
      <c r="LAI418" s="3"/>
      <c r="LAJ418" s="3"/>
      <c r="LAK418" s="3"/>
      <c r="LAL418" s="3"/>
      <c r="LAM418" s="3"/>
      <c r="LAN418" s="3"/>
      <c r="LAO418" s="3"/>
      <c r="LAP418" s="3"/>
      <c r="LAQ418" s="3"/>
      <c r="LAR418" s="3"/>
      <c r="LAS418" s="3"/>
      <c r="LAT418" s="3"/>
      <c r="LAU418" s="3"/>
      <c r="LAV418" s="3"/>
      <c r="LAW418" s="3"/>
      <c r="LAX418" s="3"/>
      <c r="LAY418" s="3"/>
      <c r="LAZ418" s="3"/>
      <c r="LBA418" s="3"/>
      <c r="LBB418" s="3"/>
      <c r="LBC418" s="3"/>
      <c r="LBD418" s="3"/>
      <c r="LBE418" s="3"/>
      <c r="LBF418" s="3"/>
      <c r="LBG418" s="3"/>
      <c r="LBH418" s="3"/>
      <c r="LBI418" s="3"/>
      <c r="LBJ418" s="3"/>
      <c r="LBK418" s="3"/>
      <c r="LBL418" s="3"/>
      <c r="LBM418" s="3"/>
      <c r="LBN418" s="3"/>
      <c r="LBO418" s="3"/>
      <c r="LBP418" s="3"/>
      <c r="LBQ418" s="3"/>
      <c r="LBR418" s="3"/>
      <c r="LBS418" s="3"/>
      <c r="LBT418" s="3"/>
      <c r="LBU418" s="3"/>
      <c r="LBV418" s="3"/>
      <c r="LBW418" s="3"/>
      <c r="LBX418" s="3"/>
      <c r="LBY418" s="3"/>
      <c r="LBZ418" s="3"/>
      <c r="LCA418" s="3"/>
      <c r="LCB418" s="3"/>
      <c r="LCC418" s="3"/>
      <c r="LCD418" s="3"/>
      <c r="LCE418" s="3"/>
      <c r="LCF418" s="3"/>
      <c r="LCG418" s="3"/>
      <c r="LCH418" s="3"/>
      <c r="LCI418" s="3"/>
      <c r="LCJ418" s="3"/>
      <c r="LCK418" s="3"/>
      <c r="LCL418" s="3"/>
      <c r="LCM418" s="3"/>
      <c r="LCN418" s="3"/>
      <c r="LCO418" s="3"/>
      <c r="LCP418" s="3"/>
      <c r="LCQ418" s="3"/>
      <c r="LCR418" s="3"/>
      <c r="LCS418" s="3"/>
      <c r="LCT418" s="3"/>
      <c r="LCU418" s="3"/>
      <c r="LCV418" s="3"/>
      <c r="LCW418" s="3"/>
      <c r="LCX418" s="3"/>
      <c r="LCY418" s="3"/>
      <c r="LCZ418" s="3"/>
      <c r="LDA418" s="3"/>
      <c r="LDB418" s="3"/>
      <c r="LDC418" s="3"/>
      <c r="LDD418" s="3"/>
      <c r="LDE418" s="3"/>
      <c r="LDF418" s="3"/>
      <c r="LDG418" s="3"/>
      <c r="LDH418" s="3"/>
      <c r="LDI418" s="3"/>
      <c r="LDJ418" s="3"/>
      <c r="LDK418" s="3"/>
      <c r="LDL418" s="3"/>
      <c r="LDM418" s="3"/>
      <c r="LDN418" s="3"/>
      <c r="LDO418" s="3"/>
      <c r="LDP418" s="3"/>
      <c r="LDQ418" s="3"/>
      <c r="LDR418" s="3"/>
      <c r="LDS418" s="3"/>
      <c r="LDT418" s="3"/>
      <c r="LDU418" s="3"/>
      <c r="LDV418" s="3"/>
      <c r="LDW418" s="3"/>
      <c r="LDX418" s="3"/>
      <c r="LDY418" s="3"/>
      <c r="LDZ418" s="3"/>
      <c r="LEA418" s="3"/>
      <c r="LEB418" s="3"/>
      <c r="LEC418" s="3"/>
      <c r="LED418" s="3"/>
      <c r="LEE418" s="3"/>
      <c r="LEF418" s="3"/>
      <c r="LEG418" s="3"/>
      <c r="LEH418" s="3"/>
      <c r="LEI418" s="3"/>
      <c r="LEJ418" s="3"/>
      <c r="LEK418" s="3"/>
      <c r="LEL418" s="3"/>
      <c r="LEM418" s="3"/>
      <c r="LEN418" s="3"/>
      <c r="LEO418" s="3"/>
      <c r="LEP418" s="3"/>
      <c r="LEQ418" s="3"/>
      <c r="LER418" s="3"/>
      <c r="LES418" s="3"/>
      <c r="LET418" s="3"/>
      <c r="LEU418" s="3"/>
      <c r="LEV418" s="3"/>
      <c r="LEW418" s="3"/>
      <c r="LEX418" s="3"/>
      <c r="LEY418" s="3"/>
      <c r="LEZ418" s="3"/>
      <c r="LFA418" s="3"/>
      <c r="LFB418" s="3"/>
      <c r="LFC418" s="3"/>
      <c r="LFD418" s="3"/>
      <c r="LFE418" s="3"/>
      <c r="LFF418" s="3"/>
      <c r="LFG418" s="3"/>
      <c r="LFH418" s="3"/>
      <c r="LFI418" s="3"/>
      <c r="LFJ418" s="3"/>
      <c r="LFK418" s="3"/>
      <c r="LFL418" s="3"/>
      <c r="LFM418" s="3"/>
      <c r="LFN418" s="3"/>
      <c r="LFO418" s="3"/>
      <c r="LFP418" s="3"/>
      <c r="LFQ418" s="3"/>
      <c r="LFR418" s="3"/>
      <c r="LFS418" s="3"/>
      <c r="LFT418" s="3"/>
      <c r="LFU418" s="3"/>
      <c r="LFV418" s="3"/>
      <c r="LFW418" s="3"/>
      <c r="LFX418" s="3"/>
      <c r="LFY418" s="3"/>
      <c r="LFZ418" s="3"/>
      <c r="LGA418" s="3"/>
      <c r="LGB418" s="3"/>
      <c r="LGC418" s="3"/>
      <c r="LGD418" s="3"/>
      <c r="LGE418" s="3"/>
      <c r="LGF418" s="3"/>
      <c r="LGG418" s="3"/>
      <c r="LGH418" s="3"/>
      <c r="LGI418" s="3"/>
      <c r="LGJ418" s="3"/>
      <c r="LGK418" s="3"/>
      <c r="LGL418" s="3"/>
      <c r="LGM418" s="3"/>
      <c r="LGN418" s="3"/>
      <c r="LGO418" s="3"/>
      <c r="LGP418" s="3"/>
      <c r="LGQ418" s="3"/>
      <c r="LGR418" s="3"/>
      <c r="LGS418" s="3"/>
      <c r="LGT418" s="3"/>
      <c r="LGU418" s="3"/>
      <c r="LGV418" s="3"/>
      <c r="LGW418" s="3"/>
      <c r="LGX418" s="3"/>
      <c r="LGY418" s="3"/>
      <c r="LGZ418" s="3"/>
      <c r="LHA418" s="3"/>
      <c r="LHB418" s="3"/>
      <c r="LHC418" s="3"/>
      <c r="LHD418" s="3"/>
      <c r="LHE418" s="3"/>
      <c r="LHF418" s="3"/>
      <c r="LHG418" s="3"/>
      <c r="LHH418" s="3"/>
      <c r="LHI418" s="3"/>
      <c r="LHJ418" s="3"/>
      <c r="LHK418" s="3"/>
      <c r="LHL418" s="3"/>
      <c r="LHM418" s="3"/>
      <c r="LHN418" s="3"/>
      <c r="LHO418" s="3"/>
      <c r="LHP418" s="3"/>
      <c r="LHQ418" s="3"/>
      <c r="LHR418" s="3"/>
      <c r="LHS418" s="3"/>
      <c r="LHT418" s="3"/>
      <c r="LHU418" s="3"/>
      <c r="LHV418" s="3"/>
      <c r="LHW418" s="3"/>
      <c r="LHX418" s="3"/>
      <c r="LHY418" s="3"/>
      <c r="LHZ418" s="3"/>
      <c r="LIA418" s="3"/>
      <c r="LIB418" s="3"/>
      <c r="LIC418" s="3"/>
      <c r="LID418" s="3"/>
      <c r="LIE418" s="3"/>
      <c r="LIF418" s="3"/>
      <c r="LIG418" s="3"/>
      <c r="LIH418" s="3"/>
      <c r="LII418" s="3"/>
      <c r="LIJ418" s="3"/>
      <c r="LIK418" s="3"/>
      <c r="LIL418" s="3"/>
      <c r="LIM418" s="3"/>
      <c r="LIN418" s="3"/>
      <c r="LIO418" s="3"/>
      <c r="LIP418" s="3"/>
      <c r="LIQ418" s="3"/>
      <c r="LIR418" s="3"/>
      <c r="LIS418" s="3"/>
      <c r="LIT418" s="3"/>
      <c r="LIU418" s="3"/>
      <c r="LIV418" s="3"/>
      <c r="LIW418" s="3"/>
      <c r="LIX418" s="3"/>
      <c r="LIY418" s="3"/>
      <c r="LIZ418" s="3"/>
      <c r="LJA418" s="3"/>
      <c r="LJB418" s="3"/>
      <c r="LJC418" s="3"/>
      <c r="LJD418" s="3"/>
      <c r="LJE418" s="3"/>
      <c r="LJF418" s="3"/>
      <c r="LJG418" s="3"/>
      <c r="LJH418" s="3"/>
      <c r="LJI418" s="3"/>
      <c r="LJJ418" s="3"/>
      <c r="LJK418" s="3"/>
      <c r="LJL418" s="3"/>
      <c r="LJM418" s="3"/>
      <c r="LJN418" s="3"/>
      <c r="LJO418" s="3"/>
      <c r="LJP418" s="3"/>
      <c r="LJQ418" s="3"/>
      <c r="LJR418" s="3"/>
      <c r="LJS418" s="3"/>
      <c r="LJT418" s="3"/>
      <c r="LJU418" s="3"/>
      <c r="LJV418" s="3"/>
      <c r="LJW418" s="3"/>
      <c r="LJX418" s="3"/>
      <c r="LJY418" s="3"/>
      <c r="LJZ418" s="3"/>
      <c r="LKA418" s="3"/>
      <c r="LKB418" s="3"/>
      <c r="LKC418" s="3"/>
      <c r="LKD418" s="3"/>
      <c r="LKE418" s="3"/>
      <c r="LKF418" s="3"/>
      <c r="LKG418" s="3"/>
      <c r="LKH418" s="3"/>
      <c r="LKI418" s="3"/>
      <c r="LKJ418" s="3"/>
      <c r="LKK418" s="3"/>
      <c r="LKL418" s="3"/>
      <c r="LKM418" s="3"/>
      <c r="LKN418" s="3"/>
      <c r="LKO418" s="3"/>
      <c r="LKP418" s="3"/>
      <c r="LKQ418" s="3"/>
      <c r="LKR418" s="3"/>
      <c r="LKS418" s="3"/>
      <c r="LKT418" s="3"/>
      <c r="LKU418" s="3"/>
      <c r="LKV418" s="3"/>
      <c r="LKW418" s="3"/>
      <c r="LKX418" s="3"/>
      <c r="LKY418" s="3"/>
      <c r="LKZ418" s="3"/>
      <c r="LLA418" s="3"/>
      <c r="LLB418" s="3"/>
      <c r="LLC418" s="3"/>
      <c r="LLD418" s="3"/>
      <c r="LLE418" s="3"/>
      <c r="LLF418" s="3"/>
      <c r="LLG418" s="3"/>
      <c r="LLH418" s="3"/>
      <c r="LLI418" s="3"/>
      <c r="LLJ418" s="3"/>
      <c r="LLK418" s="3"/>
      <c r="LLL418" s="3"/>
      <c r="LLM418" s="3"/>
      <c r="LLN418" s="3"/>
      <c r="LLO418" s="3"/>
      <c r="LLP418" s="3"/>
      <c r="LLQ418" s="3"/>
      <c r="LLR418" s="3"/>
      <c r="LLS418" s="3"/>
      <c r="LLT418" s="3"/>
      <c r="LLU418" s="3"/>
      <c r="LLV418" s="3"/>
      <c r="LLW418" s="3"/>
      <c r="LLX418" s="3"/>
      <c r="LLY418" s="3"/>
      <c r="LLZ418" s="3"/>
      <c r="LMA418" s="3"/>
      <c r="LMB418" s="3"/>
      <c r="LMC418" s="3"/>
      <c r="LMD418" s="3"/>
      <c r="LME418" s="3"/>
      <c r="LMF418" s="3"/>
      <c r="LMG418" s="3"/>
      <c r="LMH418" s="3"/>
      <c r="LMI418" s="3"/>
      <c r="LMJ418" s="3"/>
      <c r="LMK418" s="3"/>
      <c r="LML418" s="3"/>
      <c r="LMM418" s="3"/>
      <c r="LMN418" s="3"/>
      <c r="LMO418" s="3"/>
      <c r="LMP418" s="3"/>
      <c r="LMQ418" s="3"/>
      <c r="LMR418" s="3"/>
      <c r="LMS418" s="3"/>
      <c r="LMT418" s="3"/>
      <c r="LMU418" s="3"/>
      <c r="LMV418" s="3"/>
      <c r="LMW418" s="3"/>
      <c r="LMX418" s="3"/>
      <c r="LMY418" s="3"/>
      <c r="LMZ418" s="3"/>
      <c r="LNA418" s="3"/>
      <c r="LNB418" s="3"/>
      <c r="LNC418" s="3"/>
      <c r="LND418" s="3"/>
      <c r="LNE418" s="3"/>
      <c r="LNF418" s="3"/>
      <c r="LNG418" s="3"/>
      <c r="LNH418" s="3"/>
      <c r="LNI418" s="3"/>
      <c r="LNJ418" s="3"/>
      <c r="LNK418" s="3"/>
      <c r="LNL418" s="3"/>
      <c r="LNM418" s="3"/>
      <c r="LNN418" s="3"/>
      <c r="LNO418" s="3"/>
      <c r="LNP418" s="3"/>
      <c r="LNQ418" s="3"/>
      <c r="LNR418" s="3"/>
      <c r="LNS418" s="3"/>
      <c r="LNT418" s="3"/>
      <c r="LNU418" s="3"/>
      <c r="LNV418" s="3"/>
      <c r="LNW418" s="3"/>
      <c r="LNX418" s="3"/>
      <c r="LNY418" s="3"/>
      <c r="LNZ418" s="3"/>
      <c r="LOA418" s="3"/>
      <c r="LOB418" s="3"/>
      <c r="LOC418" s="3"/>
      <c r="LOD418" s="3"/>
      <c r="LOE418" s="3"/>
      <c r="LOF418" s="3"/>
      <c r="LOG418" s="3"/>
      <c r="LOH418" s="3"/>
      <c r="LOI418" s="3"/>
      <c r="LOJ418" s="3"/>
      <c r="LOK418" s="3"/>
      <c r="LOL418" s="3"/>
      <c r="LOM418" s="3"/>
      <c r="LON418" s="3"/>
      <c r="LOO418" s="3"/>
      <c r="LOP418" s="3"/>
      <c r="LOQ418" s="3"/>
      <c r="LOR418" s="3"/>
      <c r="LOS418" s="3"/>
      <c r="LOT418" s="3"/>
      <c r="LOU418" s="3"/>
      <c r="LOV418" s="3"/>
      <c r="LOW418" s="3"/>
      <c r="LOX418" s="3"/>
      <c r="LOY418" s="3"/>
      <c r="LOZ418" s="3"/>
      <c r="LPA418" s="3"/>
      <c r="LPB418" s="3"/>
      <c r="LPC418" s="3"/>
      <c r="LPD418" s="3"/>
      <c r="LPE418" s="3"/>
      <c r="LPF418" s="3"/>
      <c r="LPG418" s="3"/>
      <c r="LPH418" s="3"/>
      <c r="LPI418" s="3"/>
      <c r="LPJ418" s="3"/>
      <c r="LPK418" s="3"/>
      <c r="LPL418" s="3"/>
      <c r="LPM418" s="3"/>
      <c r="LPN418" s="3"/>
      <c r="LPO418" s="3"/>
      <c r="LPP418" s="3"/>
      <c r="LPQ418" s="3"/>
      <c r="LPR418" s="3"/>
      <c r="LPS418" s="3"/>
      <c r="LPT418" s="3"/>
      <c r="LPU418" s="3"/>
      <c r="LPV418" s="3"/>
      <c r="LPW418" s="3"/>
      <c r="LPX418" s="3"/>
      <c r="LPY418" s="3"/>
      <c r="LPZ418" s="3"/>
      <c r="LQA418" s="3"/>
      <c r="LQB418" s="3"/>
      <c r="LQC418" s="3"/>
      <c r="LQD418" s="3"/>
      <c r="LQE418" s="3"/>
      <c r="LQF418" s="3"/>
      <c r="LQG418" s="3"/>
      <c r="LQH418" s="3"/>
      <c r="LQI418" s="3"/>
      <c r="LQJ418" s="3"/>
      <c r="LQK418" s="3"/>
      <c r="LQL418" s="3"/>
      <c r="LQM418" s="3"/>
      <c r="LQN418" s="3"/>
      <c r="LQO418" s="3"/>
      <c r="LQP418" s="3"/>
      <c r="LQQ418" s="3"/>
      <c r="LQR418" s="3"/>
      <c r="LQS418" s="3"/>
      <c r="LQT418" s="3"/>
      <c r="LQU418" s="3"/>
      <c r="LQV418" s="3"/>
      <c r="LQW418" s="3"/>
      <c r="LQX418" s="3"/>
      <c r="LQY418" s="3"/>
      <c r="LQZ418" s="3"/>
      <c r="LRA418" s="3"/>
      <c r="LRB418" s="3"/>
      <c r="LRC418" s="3"/>
      <c r="LRD418" s="3"/>
      <c r="LRE418" s="3"/>
      <c r="LRF418" s="3"/>
      <c r="LRG418" s="3"/>
      <c r="LRH418" s="3"/>
      <c r="LRI418" s="3"/>
      <c r="LRJ418" s="3"/>
      <c r="LRK418" s="3"/>
      <c r="LRL418" s="3"/>
      <c r="LRM418" s="3"/>
      <c r="LRN418" s="3"/>
      <c r="LRO418" s="3"/>
      <c r="LRP418" s="3"/>
      <c r="LRQ418" s="3"/>
      <c r="LRR418" s="3"/>
      <c r="LRS418" s="3"/>
      <c r="LRT418" s="3"/>
      <c r="LRU418" s="3"/>
      <c r="LRV418" s="3"/>
      <c r="LRW418" s="3"/>
      <c r="LRX418" s="3"/>
      <c r="LRY418" s="3"/>
      <c r="LRZ418" s="3"/>
      <c r="LSA418" s="3"/>
      <c r="LSB418" s="3"/>
      <c r="LSC418" s="3"/>
      <c r="LSD418" s="3"/>
      <c r="LSE418" s="3"/>
      <c r="LSF418" s="3"/>
      <c r="LSG418" s="3"/>
      <c r="LSH418" s="3"/>
      <c r="LSI418" s="3"/>
      <c r="LSJ418" s="3"/>
      <c r="LSK418" s="3"/>
      <c r="LSL418" s="3"/>
      <c r="LSM418" s="3"/>
      <c r="LSN418" s="3"/>
      <c r="LSO418" s="3"/>
      <c r="LSP418" s="3"/>
      <c r="LSQ418" s="3"/>
      <c r="LSR418" s="3"/>
      <c r="LSS418" s="3"/>
      <c r="LST418" s="3"/>
      <c r="LSU418" s="3"/>
      <c r="LSV418" s="3"/>
      <c r="LSW418" s="3"/>
      <c r="LSX418" s="3"/>
      <c r="LSY418" s="3"/>
      <c r="LSZ418" s="3"/>
      <c r="LTA418" s="3"/>
      <c r="LTB418" s="3"/>
      <c r="LTC418" s="3"/>
      <c r="LTD418" s="3"/>
      <c r="LTE418" s="3"/>
      <c r="LTF418" s="3"/>
      <c r="LTG418" s="3"/>
      <c r="LTH418" s="3"/>
      <c r="LTI418" s="3"/>
      <c r="LTJ418" s="3"/>
      <c r="LTK418" s="3"/>
      <c r="LTL418" s="3"/>
      <c r="LTM418" s="3"/>
      <c r="LTN418" s="3"/>
      <c r="LTO418" s="3"/>
      <c r="LTP418" s="3"/>
      <c r="LTQ418" s="3"/>
      <c r="LTR418" s="3"/>
      <c r="LTS418" s="3"/>
      <c r="LTT418" s="3"/>
      <c r="LTU418" s="3"/>
      <c r="LTV418" s="3"/>
      <c r="LTW418" s="3"/>
      <c r="LTX418" s="3"/>
      <c r="LTY418" s="3"/>
      <c r="LTZ418" s="3"/>
      <c r="LUA418" s="3"/>
      <c r="LUB418" s="3"/>
      <c r="LUC418" s="3"/>
      <c r="LUD418" s="3"/>
      <c r="LUE418" s="3"/>
      <c r="LUF418" s="3"/>
      <c r="LUG418" s="3"/>
      <c r="LUH418" s="3"/>
      <c r="LUI418" s="3"/>
      <c r="LUJ418" s="3"/>
      <c r="LUK418" s="3"/>
      <c r="LUL418" s="3"/>
      <c r="LUM418" s="3"/>
      <c r="LUN418" s="3"/>
      <c r="LUO418" s="3"/>
      <c r="LUP418" s="3"/>
      <c r="LUQ418" s="3"/>
      <c r="LUR418" s="3"/>
      <c r="LUS418" s="3"/>
      <c r="LUT418" s="3"/>
      <c r="LUU418" s="3"/>
      <c r="LUV418" s="3"/>
      <c r="LUW418" s="3"/>
      <c r="LUX418" s="3"/>
      <c r="LUY418" s="3"/>
      <c r="LUZ418" s="3"/>
      <c r="LVA418" s="3"/>
      <c r="LVB418" s="3"/>
      <c r="LVC418" s="3"/>
      <c r="LVD418" s="3"/>
      <c r="LVE418" s="3"/>
      <c r="LVF418" s="3"/>
      <c r="LVG418" s="3"/>
      <c r="LVH418" s="3"/>
      <c r="LVI418" s="3"/>
      <c r="LVJ418" s="3"/>
      <c r="LVK418" s="3"/>
      <c r="LVL418" s="3"/>
      <c r="LVM418" s="3"/>
      <c r="LVN418" s="3"/>
      <c r="LVO418" s="3"/>
      <c r="LVP418" s="3"/>
      <c r="LVQ418" s="3"/>
      <c r="LVR418" s="3"/>
      <c r="LVS418" s="3"/>
      <c r="LVT418" s="3"/>
      <c r="LVU418" s="3"/>
      <c r="LVV418" s="3"/>
      <c r="LVW418" s="3"/>
      <c r="LVX418" s="3"/>
      <c r="LVY418" s="3"/>
      <c r="LVZ418" s="3"/>
      <c r="LWA418" s="3"/>
      <c r="LWB418" s="3"/>
      <c r="LWC418" s="3"/>
      <c r="LWD418" s="3"/>
      <c r="LWE418" s="3"/>
      <c r="LWF418" s="3"/>
      <c r="LWG418" s="3"/>
      <c r="LWH418" s="3"/>
      <c r="LWI418" s="3"/>
      <c r="LWJ418" s="3"/>
      <c r="LWK418" s="3"/>
      <c r="LWL418" s="3"/>
      <c r="LWM418" s="3"/>
      <c r="LWN418" s="3"/>
      <c r="LWO418" s="3"/>
      <c r="LWP418" s="3"/>
      <c r="LWQ418" s="3"/>
      <c r="LWR418" s="3"/>
      <c r="LWS418" s="3"/>
      <c r="LWT418" s="3"/>
      <c r="LWU418" s="3"/>
      <c r="LWV418" s="3"/>
      <c r="LWW418" s="3"/>
      <c r="LWX418" s="3"/>
      <c r="LWY418" s="3"/>
      <c r="LWZ418" s="3"/>
      <c r="LXA418" s="3"/>
      <c r="LXB418" s="3"/>
      <c r="LXC418" s="3"/>
      <c r="LXD418" s="3"/>
      <c r="LXE418" s="3"/>
      <c r="LXF418" s="3"/>
      <c r="LXG418" s="3"/>
      <c r="LXH418" s="3"/>
      <c r="LXI418" s="3"/>
      <c r="LXJ418" s="3"/>
      <c r="LXK418" s="3"/>
      <c r="LXL418" s="3"/>
      <c r="LXM418" s="3"/>
      <c r="LXN418" s="3"/>
      <c r="LXO418" s="3"/>
      <c r="LXP418" s="3"/>
      <c r="LXQ418" s="3"/>
      <c r="LXR418" s="3"/>
      <c r="LXS418" s="3"/>
      <c r="LXT418" s="3"/>
      <c r="LXU418" s="3"/>
      <c r="LXV418" s="3"/>
      <c r="LXW418" s="3"/>
      <c r="LXX418" s="3"/>
      <c r="LXY418" s="3"/>
      <c r="LXZ418" s="3"/>
      <c r="LYA418" s="3"/>
      <c r="LYB418" s="3"/>
      <c r="LYC418" s="3"/>
      <c r="LYD418" s="3"/>
      <c r="LYE418" s="3"/>
      <c r="LYF418" s="3"/>
      <c r="LYG418" s="3"/>
      <c r="LYH418" s="3"/>
      <c r="LYI418" s="3"/>
      <c r="LYJ418" s="3"/>
      <c r="LYK418" s="3"/>
      <c r="LYL418" s="3"/>
      <c r="LYM418" s="3"/>
      <c r="LYN418" s="3"/>
      <c r="LYO418" s="3"/>
      <c r="LYP418" s="3"/>
      <c r="LYQ418" s="3"/>
      <c r="LYR418" s="3"/>
      <c r="LYS418" s="3"/>
      <c r="LYT418" s="3"/>
      <c r="LYU418" s="3"/>
      <c r="LYV418" s="3"/>
      <c r="LYW418" s="3"/>
      <c r="LYX418" s="3"/>
      <c r="LYY418" s="3"/>
      <c r="LYZ418" s="3"/>
      <c r="LZA418" s="3"/>
      <c r="LZB418" s="3"/>
      <c r="LZC418" s="3"/>
      <c r="LZD418" s="3"/>
      <c r="LZE418" s="3"/>
      <c r="LZF418" s="3"/>
      <c r="LZG418" s="3"/>
      <c r="LZH418" s="3"/>
      <c r="LZI418" s="3"/>
      <c r="LZJ418" s="3"/>
      <c r="LZK418" s="3"/>
      <c r="LZL418" s="3"/>
      <c r="LZM418" s="3"/>
      <c r="LZN418" s="3"/>
      <c r="LZO418" s="3"/>
      <c r="LZP418" s="3"/>
      <c r="LZQ418" s="3"/>
      <c r="LZR418" s="3"/>
      <c r="LZS418" s="3"/>
      <c r="LZT418" s="3"/>
      <c r="LZU418" s="3"/>
      <c r="LZV418" s="3"/>
      <c r="LZW418" s="3"/>
      <c r="LZX418" s="3"/>
      <c r="LZY418" s="3"/>
      <c r="LZZ418" s="3"/>
      <c r="MAA418" s="3"/>
      <c r="MAB418" s="3"/>
      <c r="MAC418" s="3"/>
      <c r="MAD418" s="3"/>
      <c r="MAE418" s="3"/>
      <c r="MAF418" s="3"/>
      <c r="MAG418" s="3"/>
      <c r="MAH418" s="3"/>
      <c r="MAI418" s="3"/>
      <c r="MAJ418" s="3"/>
      <c r="MAK418" s="3"/>
      <c r="MAL418" s="3"/>
      <c r="MAM418" s="3"/>
      <c r="MAN418" s="3"/>
      <c r="MAO418" s="3"/>
      <c r="MAP418" s="3"/>
      <c r="MAQ418" s="3"/>
      <c r="MAR418" s="3"/>
      <c r="MAS418" s="3"/>
      <c r="MAT418" s="3"/>
      <c r="MAU418" s="3"/>
      <c r="MAV418" s="3"/>
      <c r="MAW418" s="3"/>
      <c r="MAX418" s="3"/>
      <c r="MAY418" s="3"/>
      <c r="MAZ418" s="3"/>
      <c r="MBA418" s="3"/>
      <c r="MBB418" s="3"/>
      <c r="MBC418" s="3"/>
      <c r="MBD418" s="3"/>
      <c r="MBE418" s="3"/>
      <c r="MBF418" s="3"/>
      <c r="MBG418" s="3"/>
      <c r="MBH418" s="3"/>
      <c r="MBI418" s="3"/>
      <c r="MBJ418" s="3"/>
      <c r="MBK418" s="3"/>
      <c r="MBL418" s="3"/>
      <c r="MBM418" s="3"/>
      <c r="MBN418" s="3"/>
      <c r="MBO418" s="3"/>
      <c r="MBP418" s="3"/>
      <c r="MBQ418" s="3"/>
      <c r="MBR418" s="3"/>
      <c r="MBS418" s="3"/>
      <c r="MBT418" s="3"/>
      <c r="MBU418" s="3"/>
      <c r="MBV418" s="3"/>
      <c r="MBW418" s="3"/>
      <c r="MBX418" s="3"/>
      <c r="MBY418" s="3"/>
      <c r="MBZ418" s="3"/>
      <c r="MCA418" s="3"/>
      <c r="MCB418" s="3"/>
      <c r="MCC418" s="3"/>
      <c r="MCD418" s="3"/>
      <c r="MCE418" s="3"/>
      <c r="MCF418" s="3"/>
      <c r="MCG418" s="3"/>
      <c r="MCH418" s="3"/>
      <c r="MCI418" s="3"/>
      <c r="MCJ418" s="3"/>
      <c r="MCK418" s="3"/>
      <c r="MCL418" s="3"/>
      <c r="MCM418" s="3"/>
      <c r="MCN418" s="3"/>
      <c r="MCO418" s="3"/>
      <c r="MCP418" s="3"/>
      <c r="MCQ418" s="3"/>
      <c r="MCR418" s="3"/>
      <c r="MCS418" s="3"/>
      <c r="MCT418" s="3"/>
      <c r="MCU418" s="3"/>
      <c r="MCV418" s="3"/>
      <c r="MCW418" s="3"/>
      <c r="MCX418" s="3"/>
      <c r="MCY418" s="3"/>
      <c r="MCZ418" s="3"/>
      <c r="MDA418" s="3"/>
      <c r="MDB418" s="3"/>
      <c r="MDC418" s="3"/>
      <c r="MDD418" s="3"/>
      <c r="MDE418" s="3"/>
      <c r="MDF418" s="3"/>
      <c r="MDG418" s="3"/>
      <c r="MDH418" s="3"/>
      <c r="MDI418" s="3"/>
      <c r="MDJ418" s="3"/>
      <c r="MDK418" s="3"/>
      <c r="MDL418" s="3"/>
      <c r="MDM418" s="3"/>
      <c r="MDN418" s="3"/>
      <c r="MDO418" s="3"/>
      <c r="MDP418" s="3"/>
      <c r="MDQ418" s="3"/>
      <c r="MDR418" s="3"/>
      <c r="MDS418" s="3"/>
      <c r="MDT418" s="3"/>
      <c r="MDU418" s="3"/>
      <c r="MDV418" s="3"/>
      <c r="MDW418" s="3"/>
      <c r="MDX418" s="3"/>
      <c r="MDY418" s="3"/>
      <c r="MDZ418" s="3"/>
      <c r="MEA418" s="3"/>
      <c r="MEB418" s="3"/>
      <c r="MEC418" s="3"/>
      <c r="MED418" s="3"/>
      <c r="MEE418" s="3"/>
      <c r="MEF418" s="3"/>
      <c r="MEG418" s="3"/>
      <c r="MEH418" s="3"/>
      <c r="MEI418" s="3"/>
      <c r="MEJ418" s="3"/>
      <c r="MEK418" s="3"/>
      <c r="MEL418" s="3"/>
      <c r="MEM418" s="3"/>
      <c r="MEN418" s="3"/>
      <c r="MEO418" s="3"/>
      <c r="MEP418" s="3"/>
      <c r="MEQ418" s="3"/>
      <c r="MER418" s="3"/>
      <c r="MES418" s="3"/>
      <c r="MET418" s="3"/>
      <c r="MEU418" s="3"/>
      <c r="MEV418" s="3"/>
      <c r="MEW418" s="3"/>
      <c r="MEX418" s="3"/>
      <c r="MEY418" s="3"/>
      <c r="MEZ418" s="3"/>
      <c r="MFA418" s="3"/>
      <c r="MFB418" s="3"/>
      <c r="MFC418" s="3"/>
      <c r="MFD418" s="3"/>
      <c r="MFE418" s="3"/>
      <c r="MFF418" s="3"/>
      <c r="MFG418" s="3"/>
      <c r="MFH418" s="3"/>
      <c r="MFI418" s="3"/>
      <c r="MFJ418" s="3"/>
      <c r="MFK418" s="3"/>
      <c r="MFL418" s="3"/>
      <c r="MFM418" s="3"/>
      <c r="MFN418" s="3"/>
      <c r="MFO418" s="3"/>
      <c r="MFP418" s="3"/>
      <c r="MFQ418" s="3"/>
      <c r="MFR418" s="3"/>
      <c r="MFS418" s="3"/>
      <c r="MFT418" s="3"/>
      <c r="MFU418" s="3"/>
      <c r="MFV418" s="3"/>
      <c r="MFW418" s="3"/>
      <c r="MFX418" s="3"/>
      <c r="MFY418" s="3"/>
      <c r="MFZ418" s="3"/>
      <c r="MGA418" s="3"/>
      <c r="MGB418" s="3"/>
      <c r="MGC418" s="3"/>
      <c r="MGD418" s="3"/>
      <c r="MGE418" s="3"/>
      <c r="MGF418" s="3"/>
      <c r="MGG418" s="3"/>
      <c r="MGH418" s="3"/>
      <c r="MGI418" s="3"/>
      <c r="MGJ418" s="3"/>
      <c r="MGK418" s="3"/>
      <c r="MGL418" s="3"/>
      <c r="MGM418" s="3"/>
      <c r="MGN418" s="3"/>
      <c r="MGO418" s="3"/>
      <c r="MGP418" s="3"/>
      <c r="MGQ418" s="3"/>
      <c r="MGR418" s="3"/>
      <c r="MGS418" s="3"/>
      <c r="MGT418" s="3"/>
      <c r="MGU418" s="3"/>
      <c r="MGV418" s="3"/>
      <c r="MGW418" s="3"/>
      <c r="MGX418" s="3"/>
      <c r="MGY418" s="3"/>
      <c r="MGZ418" s="3"/>
      <c r="MHA418" s="3"/>
      <c r="MHB418" s="3"/>
      <c r="MHC418" s="3"/>
      <c r="MHD418" s="3"/>
      <c r="MHE418" s="3"/>
      <c r="MHF418" s="3"/>
      <c r="MHG418" s="3"/>
      <c r="MHH418" s="3"/>
      <c r="MHI418" s="3"/>
      <c r="MHJ418" s="3"/>
      <c r="MHK418" s="3"/>
      <c r="MHL418" s="3"/>
      <c r="MHM418" s="3"/>
      <c r="MHN418" s="3"/>
      <c r="MHO418" s="3"/>
      <c r="MHP418" s="3"/>
      <c r="MHQ418" s="3"/>
      <c r="MHR418" s="3"/>
      <c r="MHS418" s="3"/>
      <c r="MHT418" s="3"/>
      <c r="MHU418" s="3"/>
      <c r="MHV418" s="3"/>
      <c r="MHW418" s="3"/>
      <c r="MHX418" s="3"/>
      <c r="MHY418" s="3"/>
      <c r="MHZ418" s="3"/>
      <c r="MIA418" s="3"/>
      <c r="MIB418" s="3"/>
      <c r="MIC418" s="3"/>
      <c r="MID418" s="3"/>
      <c r="MIE418" s="3"/>
      <c r="MIF418" s="3"/>
      <c r="MIG418" s="3"/>
      <c r="MIH418" s="3"/>
      <c r="MII418" s="3"/>
      <c r="MIJ418" s="3"/>
      <c r="MIK418" s="3"/>
      <c r="MIL418" s="3"/>
      <c r="MIM418" s="3"/>
      <c r="MIN418" s="3"/>
      <c r="MIO418" s="3"/>
      <c r="MIP418" s="3"/>
      <c r="MIQ418" s="3"/>
      <c r="MIR418" s="3"/>
      <c r="MIS418" s="3"/>
      <c r="MIT418" s="3"/>
      <c r="MIU418" s="3"/>
      <c r="MIV418" s="3"/>
      <c r="MIW418" s="3"/>
      <c r="MIX418" s="3"/>
      <c r="MIY418" s="3"/>
      <c r="MIZ418" s="3"/>
      <c r="MJA418" s="3"/>
      <c r="MJB418" s="3"/>
      <c r="MJC418" s="3"/>
      <c r="MJD418" s="3"/>
      <c r="MJE418" s="3"/>
      <c r="MJF418" s="3"/>
      <c r="MJG418" s="3"/>
      <c r="MJH418" s="3"/>
      <c r="MJI418" s="3"/>
      <c r="MJJ418" s="3"/>
      <c r="MJK418" s="3"/>
      <c r="MJL418" s="3"/>
      <c r="MJM418" s="3"/>
      <c r="MJN418" s="3"/>
      <c r="MJO418" s="3"/>
      <c r="MJP418" s="3"/>
      <c r="MJQ418" s="3"/>
      <c r="MJR418" s="3"/>
      <c r="MJS418" s="3"/>
      <c r="MJT418" s="3"/>
      <c r="MJU418" s="3"/>
      <c r="MJV418" s="3"/>
      <c r="MJW418" s="3"/>
      <c r="MJX418" s="3"/>
      <c r="MJY418" s="3"/>
      <c r="MJZ418" s="3"/>
      <c r="MKA418" s="3"/>
      <c r="MKB418" s="3"/>
      <c r="MKC418" s="3"/>
      <c r="MKD418" s="3"/>
      <c r="MKE418" s="3"/>
      <c r="MKF418" s="3"/>
      <c r="MKG418" s="3"/>
      <c r="MKH418" s="3"/>
      <c r="MKI418" s="3"/>
      <c r="MKJ418" s="3"/>
      <c r="MKK418" s="3"/>
      <c r="MKL418" s="3"/>
      <c r="MKM418" s="3"/>
      <c r="MKN418" s="3"/>
      <c r="MKO418" s="3"/>
      <c r="MKP418" s="3"/>
      <c r="MKQ418" s="3"/>
      <c r="MKR418" s="3"/>
      <c r="MKS418" s="3"/>
      <c r="MKT418" s="3"/>
      <c r="MKU418" s="3"/>
      <c r="MKV418" s="3"/>
      <c r="MKW418" s="3"/>
      <c r="MKX418" s="3"/>
      <c r="MKY418" s="3"/>
      <c r="MKZ418" s="3"/>
      <c r="MLA418" s="3"/>
      <c r="MLB418" s="3"/>
      <c r="MLC418" s="3"/>
      <c r="MLD418" s="3"/>
      <c r="MLE418" s="3"/>
      <c r="MLF418" s="3"/>
      <c r="MLG418" s="3"/>
      <c r="MLH418" s="3"/>
      <c r="MLI418" s="3"/>
      <c r="MLJ418" s="3"/>
      <c r="MLK418" s="3"/>
      <c r="MLL418" s="3"/>
      <c r="MLM418" s="3"/>
      <c r="MLN418" s="3"/>
      <c r="MLO418" s="3"/>
      <c r="MLP418" s="3"/>
      <c r="MLQ418" s="3"/>
      <c r="MLR418" s="3"/>
      <c r="MLS418" s="3"/>
      <c r="MLT418" s="3"/>
      <c r="MLU418" s="3"/>
      <c r="MLV418" s="3"/>
      <c r="MLW418" s="3"/>
      <c r="MLX418" s="3"/>
      <c r="MLY418" s="3"/>
      <c r="MLZ418" s="3"/>
      <c r="MMA418" s="3"/>
      <c r="MMB418" s="3"/>
      <c r="MMC418" s="3"/>
      <c r="MMD418" s="3"/>
      <c r="MME418" s="3"/>
      <c r="MMF418" s="3"/>
      <c r="MMG418" s="3"/>
      <c r="MMH418" s="3"/>
      <c r="MMI418" s="3"/>
      <c r="MMJ418" s="3"/>
      <c r="MMK418" s="3"/>
      <c r="MML418" s="3"/>
      <c r="MMM418" s="3"/>
      <c r="MMN418" s="3"/>
      <c r="MMO418" s="3"/>
      <c r="MMP418" s="3"/>
      <c r="MMQ418" s="3"/>
      <c r="MMR418" s="3"/>
      <c r="MMS418" s="3"/>
      <c r="MMT418" s="3"/>
      <c r="MMU418" s="3"/>
      <c r="MMV418" s="3"/>
      <c r="MMW418" s="3"/>
      <c r="MMX418" s="3"/>
      <c r="MMY418" s="3"/>
      <c r="MMZ418" s="3"/>
      <c r="MNA418" s="3"/>
      <c r="MNB418" s="3"/>
      <c r="MNC418" s="3"/>
      <c r="MND418" s="3"/>
      <c r="MNE418" s="3"/>
      <c r="MNF418" s="3"/>
      <c r="MNG418" s="3"/>
      <c r="MNH418" s="3"/>
      <c r="MNI418" s="3"/>
      <c r="MNJ418" s="3"/>
      <c r="MNK418" s="3"/>
      <c r="MNL418" s="3"/>
      <c r="MNM418" s="3"/>
      <c r="MNN418" s="3"/>
      <c r="MNO418" s="3"/>
      <c r="MNP418" s="3"/>
      <c r="MNQ418" s="3"/>
      <c r="MNR418" s="3"/>
      <c r="MNS418" s="3"/>
      <c r="MNT418" s="3"/>
      <c r="MNU418" s="3"/>
      <c r="MNV418" s="3"/>
      <c r="MNW418" s="3"/>
      <c r="MNX418" s="3"/>
      <c r="MNY418" s="3"/>
      <c r="MNZ418" s="3"/>
      <c r="MOA418" s="3"/>
      <c r="MOB418" s="3"/>
      <c r="MOC418" s="3"/>
      <c r="MOD418" s="3"/>
      <c r="MOE418" s="3"/>
      <c r="MOF418" s="3"/>
      <c r="MOG418" s="3"/>
      <c r="MOH418" s="3"/>
      <c r="MOI418" s="3"/>
      <c r="MOJ418" s="3"/>
      <c r="MOK418" s="3"/>
      <c r="MOL418" s="3"/>
      <c r="MOM418" s="3"/>
      <c r="MON418" s="3"/>
      <c r="MOO418" s="3"/>
      <c r="MOP418" s="3"/>
      <c r="MOQ418" s="3"/>
      <c r="MOR418" s="3"/>
      <c r="MOS418" s="3"/>
      <c r="MOT418" s="3"/>
      <c r="MOU418" s="3"/>
      <c r="MOV418" s="3"/>
      <c r="MOW418" s="3"/>
      <c r="MOX418" s="3"/>
      <c r="MOY418" s="3"/>
      <c r="MOZ418" s="3"/>
      <c r="MPA418" s="3"/>
      <c r="MPB418" s="3"/>
      <c r="MPC418" s="3"/>
      <c r="MPD418" s="3"/>
      <c r="MPE418" s="3"/>
      <c r="MPF418" s="3"/>
      <c r="MPG418" s="3"/>
      <c r="MPH418" s="3"/>
      <c r="MPI418" s="3"/>
      <c r="MPJ418" s="3"/>
      <c r="MPK418" s="3"/>
      <c r="MPL418" s="3"/>
      <c r="MPM418" s="3"/>
      <c r="MPN418" s="3"/>
      <c r="MPO418" s="3"/>
      <c r="MPP418" s="3"/>
      <c r="MPQ418" s="3"/>
      <c r="MPR418" s="3"/>
      <c r="MPS418" s="3"/>
      <c r="MPT418" s="3"/>
      <c r="MPU418" s="3"/>
      <c r="MPV418" s="3"/>
      <c r="MPW418" s="3"/>
      <c r="MPX418" s="3"/>
      <c r="MPY418" s="3"/>
      <c r="MPZ418" s="3"/>
      <c r="MQA418" s="3"/>
      <c r="MQB418" s="3"/>
      <c r="MQC418" s="3"/>
      <c r="MQD418" s="3"/>
      <c r="MQE418" s="3"/>
      <c r="MQF418" s="3"/>
      <c r="MQG418" s="3"/>
      <c r="MQH418" s="3"/>
      <c r="MQI418" s="3"/>
      <c r="MQJ418" s="3"/>
      <c r="MQK418" s="3"/>
      <c r="MQL418" s="3"/>
      <c r="MQM418" s="3"/>
      <c r="MQN418" s="3"/>
      <c r="MQO418" s="3"/>
      <c r="MQP418" s="3"/>
      <c r="MQQ418" s="3"/>
      <c r="MQR418" s="3"/>
      <c r="MQS418" s="3"/>
      <c r="MQT418" s="3"/>
      <c r="MQU418" s="3"/>
      <c r="MQV418" s="3"/>
      <c r="MQW418" s="3"/>
      <c r="MQX418" s="3"/>
      <c r="MQY418" s="3"/>
      <c r="MQZ418" s="3"/>
      <c r="MRA418" s="3"/>
      <c r="MRB418" s="3"/>
      <c r="MRC418" s="3"/>
      <c r="MRD418" s="3"/>
      <c r="MRE418" s="3"/>
      <c r="MRF418" s="3"/>
      <c r="MRG418" s="3"/>
      <c r="MRH418" s="3"/>
      <c r="MRI418" s="3"/>
      <c r="MRJ418" s="3"/>
      <c r="MRK418" s="3"/>
      <c r="MRL418" s="3"/>
      <c r="MRM418" s="3"/>
      <c r="MRN418" s="3"/>
      <c r="MRO418" s="3"/>
      <c r="MRP418" s="3"/>
      <c r="MRQ418" s="3"/>
      <c r="MRR418" s="3"/>
      <c r="MRS418" s="3"/>
      <c r="MRT418" s="3"/>
      <c r="MRU418" s="3"/>
      <c r="MRV418" s="3"/>
      <c r="MRW418" s="3"/>
      <c r="MRX418" s="3"/>
      <c r="MRY418" s="3"/>
      <c r="MRZ418" s="3"/>
      <c r="MSA418" s="3"/>
      <c r="MSB418" s="3"/>
      <c r="MSC418" s="3"/>
      <c r="MSD418" s="3"/>
      <c r="MSE418" s="3"/>
      <c r="MSF418" s="3"/>
      <c r="MSG418" s="3"/>
      <c r="MSH418" s="3"/>
      <c r="MSI418" s="3"/>
      <c r="MSJ418" s="3"/>
      <c r="MSK418" s="3"/>
      <c r="MSL418" s="3"/>
      <c r="MSM418" s="3"/>
      <c r="MSN418" s="3"/>
      <c r="MSO418" s="3"/>
      <c r="MSP418" s="3"/>
      <c r="MSQ418" s="3"/>
      <c r="MSR418" s="3"/>
      <c r="MSS418" s="3"/>
      <c r="MST418" s="3"/>
      <c r="MSU418" s="3"/>
      <c r="MSV418" s="3"/>
      <c r="MSW418" s="3"/>
      <c r="MSX418" s="3"/>
      <c r="MSY418" s="3"/>
      <c r="MSZ418" s="3"/>
      <c r="MTA418" s="3"/>
      <c r="MTB418" s="3"/>
      <c r="MTC418" s="3"/>
      <c r="MTD418" s="3"/>
      <c r="MTE418" s="3"/>
      <c r="MTF418" s="3"/>
      <c r="MTG418" s="3"/>
      <c r="MTH418" s="3"/>
      <c r="MTI418" s="3"/>
      <c r="MTJ418" s="3"/>
      <c r="MTK418" s="3"/>
      <c r="MTL418" s="3"/>
      <c r="MTM418" s="3"/>
      <c r="MTN418" s="3"/>
      <c r="MTO418" s="3"/>
      <c r="MTP418" s="3"/>
      <c r="MTQ418" s="3"/>
      <c r="MTR418" s="3"/>
      <c r="MTS418" s="3"/>
      <c r="MTT418" s="3"/>
      <c r="MTU418" s="3"/>
      <c r="MTV418" s="3"/>
      <c r="MTW418" s="3"/>
      <c r="MTX418" s="3"/>
      <c r="MTY418" s="3"/>
      <c r="MTZ418" s="3"/>
      <c r="MUA418" s="3"/>
      <c r="MUB418" s="3"/>
      <c r="MUC418" s="3"/>
      <c r="MUD418" s="3"/>
      <c r="MUE418" s="3"/>
      <c r="MUF418" s="3"/>
      <c r="MUG418" s="3"/>
      <c r="MUH418" s="3"/>
      <c r="MUI418" s="3"/>
      <c r="MUJ418" s="3"/>
      <c r="MUK418" s="3"/>
      <c r="MUL418" s="3"/>
      <c r="MUM418" s="3"/>
      <c r="MUN418" s="3"/>
      <c r="MUO418" s="3"/>
      <c r="MUP418" s="3"/>
      <c r="MUQ418" s="3"/>
      <c r="MUR418" s="3"/>
      <c r="MUS418" s="3"/>
      <c r="MUT418" s="3"/>
      <c r="MUU418" s="3"/>
      <c r="MUV418" s="3"/>
      <c r="MUW418" s="3"/>
      <c r="MUX418" s="3"/>
      <c r="MUY418" s="3"/>
      <c r="MUZ418" s="3"/>
      <c r="MVA418" s="3"/>
      <c r="MVB418" s="3"/>
      <c r="MVC418" s="3"/>
      <c r="MVD418" s="3"/>
      <c r="MVE418" s="3"/>
      <c r="MVF418" s="3"/>
      <c r="MVG418" s="3"/>
      <c r="MVH418" s="3"/>
      <c r="MVI418" s="3"/>
      <c r="MVJ418" s="3"/>
      <c r="MVK418" s="3"/>
      <c r="MVL418" s="3"/>
      <c r="MVM418" s="3"/>
      <c r="MVN418" s="3"/>
      <c r="MVO418" s="3"/>
      <c r="MVP418" s="3"/>
      <c r="MVQ418" s="3"/>
      <c r="MVR418" s="3"/>
      <c r="MVS418" s="3"/>
      <c r="MVT418" s="3"/>
      <c r="MVU418" s="3"/>
      <c r="MVV418" s="3"/>
      <c r="MVW418" s="3"/>
      <c r="MVX418" s="3"/>
      <c r="MVY418" s="3"/>
      <c r="MVZ418" s="3"/>
      <c r="MWA418" s="3"/>
      <c r="MWB418" s="3"/>
      <c r="MWC418" s="3"/>
      <c r="MWD418" s="3"/>
      <c r="MWE418" s="3"/>
      <c r="MWF418" s="3"/>
      <c r="MWG418" s="3"/>
      <c r="MWH418" s="3"/>
      <c r="MWI418" s="3"/>
      <c r="MWJ418" s="3"/>
      <c r="MWK418" s="3"/>
      <c r="MWL418" s="3"/>
      <c r="MWM418" s="3"/>
      <c r="MWN418" s="3"/>
      <c r="MWO418" s="3"/>
      <c r="MWP418" s="3"/>
      <c r="MWQ418" s="3"/>
      <c r="MWR418" s="3"/>
      <c r="MWS418" s="3"/>
      <c r="MWT418" s="3"/>
      <c r="MWU418" s="3"/>
      <c r="MWV418" s="3"/>
      <c r="MWW418" s="3"/>
      <c r="MWX418" s="3"/>
      <c r="MWY418" s="3"/>
      <c r="MWZ418" s="3"/>
      <c r="MXA418" s="3"/>
      <c r="MXB418" s="3"/>
      <c r="MXC418" s="3"/>
      <c r="MXD418" s="3"/>
      <c r="MXE418" s="3"/>
      <c r="MXF418" s="3"/>
      <c r="MXG418" s="3"/>
      <c r="MXH418" s="3"/>
      <c r="MXI418" s="3"/>
      <c r="MXJ418" s="3"/>
      <c r="MXK418" s="3"/>
      <c r="MXL418" s="3"/>
      <c r="MXM418" s="3"/>
      <c r="MXN418" s="3"/>
      <c r="MXO418" s="3"/>
      <c r="MXP418" s="3"/>
      <c r="MXQ418" s="3"/>
      <c r="MXR418" s="3"/>
      <c r="MXS418" s="3"/>
      <c r="MXT418" s="3"/>
      <c r="MXU418" s="3"/>
      <c r="MXV418" s="3"/>
      <c r="MXW418" s="3"/>
      <c r="MXX418" s="3"/>
      <c r="MXY418" s="3"/>
      <c r="MXZ418" s="3"/>
      <c r="MYA418" s="3"/>
      <c r="MYB418" s="3"/>
      <c r="MYC418" s="3"/>
      <c r="MYD418" s="3"/>
      <c r="MYE418" s="3"/>
      <c r="MYF418" s="3"/>
      <c r="MYG418" s="3"/>
      <c r="MYH418" s="3"/>
      <c r="MYI418" s="3"/>
      <c r="MYJ418" s="3"/>
      <c r="MYK418" s="3"/>
      <c r="MYL418" s="3"/>
      <c r="MYM418" s="3"/>
      <c r="MYN418" s="3"/>
      <c r="MYO418" s="3"/>
      <c r="MYP418" s="3"/>
      <c r="MYQ418" s="3"/>
      <c r="MYR418" s="3"/>
      <c r="MYS418" s="3"/>
      <c r="MYT418" s="3"/>
      <c r="MYU418" s="3"/>
      <c r="MYV418" s="3"/>
      <c r="MYW418" s="3"/>
      <c r="MYX418" s="3"/>
      <c r="MYY418" s="3"/>
      <c r="MYZ418" s="3"/>
      <c r="MZA418" s="3"/>
      <c r="MZB418" s="3"/>
      <c r="MZC418" s="3"/>
      <c r="MZD418" s="3"/>
      <c r="MZE418" s="3"/>
      <c r="MZF418" s="3"/>
      <c r="MZG418" s="3"/>
      <c r="MZH418" s="3"/>
      <c r="MZI418" s="3"/>
      <c r="MZJ418" s="3"/>
      <c r="MZK418" s="3"/>
      <c r="MZL418" s="3"/>
      <c r="MZM418" s="3"/>
      <c r="MZN418" s="3"/>
      <c r="MZO418" s="3"/>
      <c r="MZP418" s="3"/>
      <c r="MZQ418" s="3"/>
      <c r="MZR418" s="3"/>
      <c r="MZS418" s="3"/>
      <c r="MZT418" s="3"/>
      <c r="MZU418" s="3"/>
      <c r="MZV418" s="3"/>
      <c r="MZW418" s="3"/>
      <c r="MZX418" s="3"/>
      <c r="MZY418" s="3"/>
      <c r="MZZ418" s="3"/>
      <c r="NAA418" s="3"/>
      <c r="NAB418" s="3"/>
      <c r="NAC418" s="3"/>
      <c r="NAD418" s="3"/>
      <c r="NAE418" s="3"/>
      <c r="NAF418" s="3"/>
      <c r="NAG418" s="3"/>
      <c r="NAH418" s="3"/>
      <c r="NAI418" s="3"/>
      <c r="NAJ418" s="3"/>
      <c r="NAK418" s="3"/>
      <c r="NAL418" s="3"/>
      <c r="NAM418" s="3"/>
      <c r="NAN418" s="3"/>
      <c r="NAO418" s="3"/>
      <c r="NAP418" s="3"/>
      <c r="NAQ418" s="3"/>
      <c r="NAR418" s="3"/>
      <c r="NAS418" s="3"/>
      <c r="NAT418" s="3"/>
      <c r="NAU418" s="3"/>
      <c r="NAV418" s="3"/>
      <c r="NAW418" s="3"/>
      <c r="NAX418" s="3"/>
      <c r="NAY418" s="3"/>
      <c r="NAZ418" s="3"/>
      <c r="NBA418" s="3"/>
      <c r="NBB418" s="3"/>
      <c r="NBC418" s="3"/>
      <c r="NBD418" s="3"/>
      <c r="NBE418" s="3"/>
      <c r="NBF418" s="3"/>
      <c r="NBG418" s="3"/>
      <c r="NBH418" s="3"/>
      <c r="NBI418" s="3"/>
      <c r="NBJ418" s="3"/>
      <c r="NBK418" s="3"/>
      <c r="NBL418" s="3"/>
      <c r="NBM418" s="3"/>
      <c r="NBN418" s="3"/>
      <c r="NBO418" s="3"/>
      <c r="NBP418" s="3"/>
      <c r="NBQ418" s="3"/>
      <c r="NBR418" s="3"/>
      <c r="NBS418" s="3"/>
      <c r="NBT418" s="3"/>
      <c r="NBU418" s="3"/>
      <c r="NBV418" s="3"/>
      <c r="NBW418" s="3"/>
      <c r="NBX418" s="3"/>
      <c r="NBY418" s="3"/>
      <c r="NBZ418" s="3"/>
      <c r="NCA418" s="3"/>
      <c r="NCB418" s="3"/>
      <c r="NCC418" s="3"/>
      <c r="NCD418" s="3"/>
      <c r="NCE418" s="3"/>
      <c r="NCF418" s="3"/>
      <c r="NCG418" s="3"/>
      <c r="NCH418" s="3"/>
      <c r="NCI418" s="3"/>
      <c r="NCJ418" s="3"/>
      <c r="NCK418" s="3"/>
      <c r="NCL418" s="3"/>
      <c r="NCM418" s="3"/>
      <c r="NCN418" s="3"/>
      <c r="NCO418" s="3"/>
      <c r="NCP418" s="3"/>
      <c r="NCQ418" s="3"/>
      <c r="NCR418" s="3"/>
      <c r="NCS418" s="3"/>
      <c r="NCT418" s="3"/>
      <c r="NCU418" s="3"/>
      <c r="NCV418" s="3"/>
      <c r="NCW418" s="3"/>
      <c r="NCX418" s="3"/>
      <c r="NCY418" s="3"/>
      <c r="NCZ418" s="3"/>
      <c r="NDA418" s="3"/>
      <c r="NDB418" s="3"/>
      <c r="NDC418" s="3"/>
      <c r="NDD418" s="3"/>
      <c r="NDE418" s="3"/>
      <c r="NDF418" s="3"/>
      <c r="NDG418" s="3"/>
      <c r="NDH418" s="3"/>
      <c r="NDI418" s="3"/>
      <c r="NDJ418" s="3"/>
      <c r="NDK418" s="3"/>
      <c r="NDL418" s="3"/>
      <c r="NDM418" s="3"/>
      <c r="NDN418" s="3"/>
      <c r="NDO418" s="3"/>
      <c r="NDP418" s="3"/>
      <c r="NDQ418" s="3"/>
      <c r="NDR418" s="3"/>
      <c r="NDS418" s="3"/>
      <c r="NDT418" s="3"/>
      <c r="NDU418" s="3"/>
      <c r="NDV418" s="3"/>
      <c r="NDW418" s="3"/>
      <c r="NDX418" s="3"/>
      <c r="NDY418" s="3"/>
      <c r="NDZ418" s="3"/>
      <c r="NEA418" s="3"/>
      <c r="NEB418" s="3"/>
      <c r="NEC418" s="3"/>
      <c r="NED418" s="3"/>
      <c r="NEE418" s="3"/>
      <c r="NEF418" s="3"/>
      <c r="NEG418" s="3"/>
      <c r="NEH418" s="3"/>
      <c r="NEI418" s="3"/>
      <c r="NEJ418" s="3"/>
      <c r="NEK418" s="3"/>
      <c r="NEL418" s="3"/>
      <c r="NEM418" s="3"/>
      <c r="NEN418" s="3"/>
      <c r="NEO418" s="3"/>
      <c r="NEP418" s="3"/>
      <c r="NEQ418" s="3"/>
      <c r="NER418" s="3"/>
      <c r="NES418" s="3"/>
      <c r="NET418" s="3"/>
      <c r="NEU418" s="3"/>
      <c r="NEV418" s="3"/>
      <c r="NEW418" s="3"/>
      <c r="NEX418" s="3"/>
      <c r="NEY418" s="3"/>
      <c r="NEZ418" s="3"/>
      <c r="NFA418" s="3"/>
      <c r="NFB418" s="3"/>
      <c r="NFC418" s="3"/>
      <c r="NFD418" s="3"/>
      <c r="NFE418" s="3"/>
      <c r="NFF418" s="3"/>
      <c r="NFG418" s="3"/>
      <c r="NFH418" s="3"/>
      <c r="NFI418" s="3"/>
      <c r="NFJ418" s="3"/>
      <c r="NFK418" s="3"/>
      <c r="NFL418" s="3"/>
      <c r="NFM418" s="3"/>
      <c r="NFN418" s="3"/>
      <c r="NFO418" s="3"/>
      <c r="NFP418" s="3"/>
      <c r="NFQ418" s="3"/>
      <c r="NFR418" s="3"/>
      <c r="NFS418" s="3"/>
      <c r="NFT418" s="3"/>
      <c r="NFU418" s="3"/>
      <c r="NFV418" s="3"/>
      <c r="NFW418" s="3"/>
      <c r="NFX418" s="3"/>
      <c r="NFY418" s="3"/>
      <c r="NFZ418" s="3"/>
      <c r="NGA418" s="3"/>
      <c r="NGB418" s="3"/>
      <c r="NGC418" s="3"/>
      <c r="NGD418" s="3"/>
      <c r="NGE418" s="3"/>
      <c r="NGF418" s="3"/>
      <c r="NGG418" s="3"/>
      <c r="NGH418" s="3"/>
      <c r="NGI418" s="3"/>
      <c r="NGJ418" s="3"/>
      <c r="NGK418" s="3"/>
      <c r="NGL418" s="3"/>
      <c r="NGM418" s="3"/>
      <c r="NGN418" s="3"/>
      <c r="NGO418" s="3"/>
      <c r="NGP418" s="3"/>
      <c r="NGQ418" s="3"/>
      <c r="NGR418" s="3"/>
      <c r="NGS418" s="3"/>
      <c r="NGT418" s="3"/>
      <c r="NGU418" s="3"/>
      <c r="NGV418" s="3"/>
      <c r="NGW418" s="3"/>
      <c r="NGX418" s="3"/>
      <c r="NGY418" s="3"/>
      <c r="NGZ418" s="3"/>
      <c r="NHA418" s="3"/>
      <c r="NHB418" s="3"/>
      <c r="NHC418" s="3"/>
      <c r="NHD418" s="3"/>
      <c r="NHE418" s="3"/>
      <c r="NHF418" s="3"/>
      <c r="NHG418" s="3"/>
      <c r="NHH418" s="3"/>
      <c r="NHI418" s="3"/>
      <c r="NHJ418" s="3"/>
      <c r="NHK418" s="3"/>
      <c r="NHL418" s="3"/>
      <c r="NHM418" s="3"/>
      <c r="NHN418" s="3"/>
      <c r="NHO418" s="3"/>
      <c r="NHP418" s="3"/>
      <c r="NHQ418" s="3"/>
      <c r="NHR418" s="3"/>
      <c r="NHS418" s="3"/>
      <c r="NHT418" s="3"/>
      <c r="NHU418" s="3"/>
      <c r="NHV418" s="3"/>
      <c r="NHW418" s="3"/>
      <c r="NHX418" s="3"/>
      <c r="NHY418" s="3"/>
      <c r="NHZ418" s="3"/>
      <c r="NIA418" s="3"/>
      <c r="NIB418" s="3"/>
      <c r="NIC418" s="3"/>
      <c r="NID418" s="3"/>
      <c r="NIE418" s="3"/>
      <c r="NIF418" s="3"/>
      <c r="NIG418" s="3"/>
      <c r="NIH418" s="3"/>
      <c r="NII418" s="3"/>
      <c r="NIJ418" s="3"/>
      <c r="NIK418" s="3"/>
      <c r="NIL418" s="3"/>
      <c r="NIM418" s="3"/>
      <c r="NIN418" s="3"/>
      <c r="NIO418" s="3"/>
      <c r="NIP418" s="3"/>
      <c r="NIQ418" s="3"/>
      <c r="NIR418" s="3"/>
      <c r="NIS418" s="3"/>
      <c r="NIT418" s="3"/>
      <c r="NIU418" s="3"/>
      <c r="NIV418" s="3"/>
      <c r="NIW418" s="3"/>
      <c r="NIX418" s="3"/>
      <c r="NIY418" s="3"/>
      <c r="NIZ418" s="3"/>
      <c r="NJA418" s="3"/>
      <c r="NJB418" s="3"/>
      <c r="NJC418" s="3"/>
      <c r="NJD418" s="3"/>
      <c r="NJE418" s="3"/>
      <c r="NJF418" s="3"/>
      <c r="NJG418" s="3"/>
      <c r="NJH418" s="3"/>
      <c r="NJI418" s="3"/>
      <c r="NJJ418" s="3"/>
      <c r="NJK418" s="3"/>
      <c r="NJL418" s="3"/>
      <c r="NJM418" s="3"/>
      <c r="NJN418" s="3"/>
      <c r="NJO418" s="3"/>
      <c r="NJP418" s="3"/>
      <c r="NJQ418" s="3"/>
      <c r="NJR418" s="3"/>
      <c r="NJS418" s="3"/>
      <c r="NJT418" s="3"/>
      <c r="NJU418" s="3"/>
      <c r="NJV418" s="3"/>
      <c r="NJW418" s="3"/>
      <c r="NJX418" s="3"/>
      <c r="NJY418" s="3"/>
      <c r="NJZ418" s="3"/>
      <c r="NKA418" s="3"/>
      <c r="NKB418" s="3"/>
      <c r="NKC418" s="3"/>
      <c r="NKD418" s="3"/>
      <c r="NKE418" s="3"/>
      <c r="NKF418" s="3"/>
      <c r="NKG418" s="3"/>
      <c r="NKH418" s="3"/>
      <c r="NKI418" s="3"/>
      <c r="NKJ418" s="3"/>
      <c r="NKK418" s="3"/>
      <c r="NKL418" s="3"/>
      <c r="NKM418" s="3"/>
      <c r="NKN418" s="3"/>
      <c r="NKO418" s="3"/>
      <c r="NKP418" s="3"/>
      <c r="NKQ418" s="3"/>
      <c r="NKR418" s="3"/>
      <c r="NKS418" s="3"/>
      <c r="NKT418" s="3"/>
      <c r="NKU418" s="3"/>
      <c r="NKV418" s="3"/>
      <c r="NKW418" s="3"/>
      <c r="NKX418" s="3"/>
      <c r="NKY418" s="3"/>
      <c r="NKZ418" s="3"/>
      <c r="NLA418" s="3"/>
      <c r="NLB418" s="3"/>
      <c r="NLC418" s="3"/>
      <c r="NLD418" s="3"/>
      <c r="NLE418" s="3"/>
      <c r="NLF418" s="3"/>
      <c r="NLG418" s="3"/>
      <c r="NLH418" s="3"/>
      <c r="NLI418" s="3"/>
      <c r="NLJ418" s="3"/>
      <c r="NLK418" s="3"/>
      <c r="NLL418" s="3"/>
      <c r="NLM418" s="3"/>
      <c r="NLN418" s="3"/>
      <c r="NLO418" s="3"/>
      <c r="NLP418" s="3"/>
      <c r="NLQ418" s="3"/>
      <c r="NLR418" s="3"/>
      <c r="NLS418" s="3"/>
      <c r="NLT418" s="3"/>
      <c r="NLU418" s="3"/>
      <c r="NLV418" s="3"/>
      <c r="NLW418" s="3"/>
      <c r="NLX418" s="3"/>
      <c r="NLY418" s="3"/>
      <c r="NLZ418" s="3"/>
      <c r="NMA418" s="3"/>
      <c r="NMB418" s="3"/>
      <c r="NMC418" s="3"/>
      <c r="NMD418" s="3"/>
      <c r="NME418" s="3"/>
      <c r="NMF418" s="3"/>
      <c r="NMG418" s="3"/>
      <c r="NMH418" s="3"/>
      <c r="NMI418" s="3"/>
      <c r="NMJ418" s="3"/>
      <c r="NMK418" s="3"/>
      <c r="NML418" s="3"/>
      <c r="NMM418" s="3"/>
      <c r="NMN418" s="3"/>
      <c r="NMO418" s="3"/>
      <c r="NMP418" s="3"/>
      <c r="NMQ418" s="3"/>
      <c r="NMR418" s="3"/>
      <c r="NMS418" s="3"/>
      <c r="NMT418" s="3"/>
      <c r="NMU418" s="3"/>
      <c r="NMV418" s="3"/>
      <c r="NMW418" s="3"/>
      <c r="NMX418" s="3"/>
      <c r="NMY418" s="3"/>
      <c r="NMZ418" s="3"/>
      <c r="NNA418" s="3"/>
      <c r="NNB418" s="3"/>
      <c r="NNC418" s="3"/>
      <c r="NND418" s="3"/>
      <c r="NNE418" s="3"/>
      <c r="NNF418" s="3"/>
      <c r="NNG418" s="3"/>
      <c r="NNH418" s="3"/>
      <c r="NNI418" s="3"/>
      <c r="NNJ418" s="3"/>
      <c r="NNK418" s="3"/>
      <c r="NNL418" s="3"/>
      <c r="NNM418" s="3"/>
      <c r="NNN418" s="3"/>
      <c r="NNO418" s="3"/>
      <c r="NNP418" s="3"/>
      <c r="NNQ418" s="3"/>
      <c r="NNR418" s="3"/>
      <c r="NNS418" s="3"/>
      <c r="NNT418" s="3"/>
      <c r="NNU418" s="3"/>
      <c r="NNV418" s="3"/>
      <c r="NNW418" s="3"/>
      <c r="NNX418" s="3"/>
      <c r="NNY418" s="3"/>
      <c r="NNZ418" s="3"/>
      <c r="NOA418" s="3"/>
      <c r="NOB418" s="3"/>
      <c r="NOC418" s="3"/>
      <c r="NOD418" s="3"/>
      <c r="NOE418" s="3"/>
      <c r="NOF418" s="3"/>
      <c r="NOG418" s="3"/>
      <c r="NOH418" s="3"/>
      <c r="NOI418" s="3"/>
      <c r="NOJ418" s="3"/>
      <c r="NOK418" s="3"/>
      <c r="NOL418" s="3"/>
      <c r="NOM418" s="3"/>
      <c r="NON418" s="3"/>
      <c r="NOO418" s="3"/>
      <c r="NOP418" s="3"/>
      <c r="NOQ418" s="3"/>
      <c r="NOR418" s="3"/>
      <c r="NOS418" s="3"/>
      <c r="NOT418" s="3"/>
      <c r="NOU418" s="3"/>
      <c r="NOV418" s="3"/>
      <c r="NOW418" s="3"/>
      <c r="NOX418" s="3"/>
      <c r="NOY418" s="3"/>
      <c r="NOZ418" s="3"/>
      <c r="NPA418" s="3"/>
      <c r="NPB418" s="3"/>
      <c r="NPC418" s="3"/>
      <c r="NPD418" s="3"/>
      <c r="NPE418" s="3"/>
      <c r="NPF418" s="3"/>
      <c r="NPG418" s="3"/>
      <c r="NPH418" s="3"/>
      <c r="NPI418" s="3"/>
      <c r="NPJ418" s="3"/>
      <c r="NPK418" s="3"/>
      <c r="NPL418" s="3"/>
      <c r="NPM418" s="3"/>
      <c r="NPN418" s="3"/>
      <c r="NPO418" s="3"/>
      <c r="NPP418" s="3"/>
      <c r="NPQ418" s="3"/>
      <c r="NPR418" s="3"/>
      <c r="NPS418" s="3"/>
      <c r="NPT418" s="3"/>
      <c r="NPU418" s="3"/>
      <c r="NPV418" s="3"/>
      <c r="NPW418" s="3"/>
      <c r="NPX418" s="3"/>
      <c r="NPY418" s="3"/>
      <c r="NPZ418" s="3"/>
      <c r="NQA418" s="3"/>
      <c r="NQB418" s="3"/>
      <c r="NQC418" s="3"/>
      <c r="NQD418" s="3"/>
      <c r="NQE418" s="3"/>
      <c r="NQF418" s="3"/>
      <c r="NQG418" s="3"/>
      <c r="NQH418" s="3"/>
      <c r="NQI418" s="3"/>
      <c r="NQJ418" s="3"/>
      <c r="NQK418" s="3"/>
      <c r="NQL418" s="3"/>
      <c r="NQM418" s="3"/>
      <c r="NQN418" s="3"/>
      <c r="NQO418" s="3"/>
      <c r="NQP418" s="3"/>
      <c r="NQQ418" s="3"/>
      <c r="NQR418" s="3"/>
      <c r="NQS418" s="3"/>
      <c r="NQT418" s="3"/>
      <c r="NQU418" s="3"/>
      <c r="NQV418" s="3"/>
      <c r="NQW418" s="3"/>
      <c r="NQX418" s="3"/>
      <c r="NQY418" s="3"/>
      <c r="NQZ418" s="3"/>
      <c r="NRA418" s="3"/>
      <c r="NRB418" s="3"/>
      <c r="NRC418" s="3"/>
      <c r="NRD418" s="3"/>
      <c r="NRE418" s="3"/>
      <c r="NRF418" s="3"/>
      <c r="NRG418" s="3"/>
      <c r="NRH418" s="3"/>
      <c r="NRI418" s="3"/>
      <c r="NRJ418" s="3"/>
      <c r="NRK418" s="3"/>
      <c r="NRL418" s="3"/>
      <c r="NRM418" s="3"/>
      <c r="NRN418" s="3"/>
      <c r="NRO418" s="3"/>
      <c r="NRP418" s="3"/>
      <c r="NRQ418" s="3"/>
      <c r="NRR418" s="3"/>
      <c r="NRS418" s="3"/>
      <c r="NRT418" s="3"/>
      <c r="NRU418" s="3"/>
      <c r="NRV418" s="3"/>
      <c r="NRW418" s="3"/>
      <c r="NRX418" s="3"/>
      <c r="NRY418" s="3"/>
      <c r="NRZ418" s="3"/>
      <c r="NSA418" s="3"/>
      <c r="NSB418" s="3"/>
      <c r="NSC418" s="3"/>
      <c r="NSD418" s="3"/>
      <c r="NSE418" s="3"/>
      <c r="NSF418" s="3"/>
      <c r="NSG418" s="3"/>
      <c r="NSH418" s="3"/>
      <c r="NSI418" s="3"/>
      <c r="NSJ418" s="3"/>
      <c r="NSK418" s="3"/>
      <c r="NSL418" s="3"/>
      <c r="NSM418" s="3"/>
      <c r="NSN418" s="3"/>
      <c r="NSO418" s="3"/>
      <c r="NSP418" s="3"/>
      <c r="NSQ418" s="3"/>
      <c r="NSR418" s="3"/>
      <c r="NSS418" s="3"/>
      <c r="NST418" s="3"/>
      <c r="NSU418" s="3"/>
      <c r="NSV418" s="3"/>
      <c r="NSW418" s="3"/>
      <c r="NSX418" s="3"/>
      <c r="NSY418" s="3"/>
      <c r="NSZ418" s="3"/>
      <c r="NTA418" s="3"/>
      <c r="NTB418" s="3"/>
      <c r="NTC418" s="3"/>
      <c r="NTD418" s="3"/>
      <c r="NTE418" s="3"/>
      <c r="NTF418" s="3"/>
      <c r="NTG418" s="3"/>
      <c r="NTH418" s="3"/>
      <c r="NTI418" s="3"/>
      <c r="NTJ418" s="3"/>
      <c r="NTK418" s="3"/>
      <c r="NTL418" s="3"/>
      <c r="NTM418" s="3"/>
      <c r="NTN418" s="3"/>
      <c r="NTO418" s="3"/>
      <c r="NTP418" s="3"/>
      <c r="NTQ418" s="3"/>
      <c r="NTR418" s="3"/>
      <c r="NTS418" s="3"/>
      <c r="NTT418" s="3"/>
      <c r="NTU418" s="3"/>
      <c r="NTV418" s="3"/>
      <c r="NTW418" s="3"/>
      <c r="NTX418" s="3"/>
      <c r="NTY418" s="3"/>
      <c r="NTZ418" s="3"/>
      <c r="NUA418" s="3"/>
      <c r="NUB418" s="3"/>
      <c r="NUC418" s="3"/>
      <c r="NUD418" s="3"/>
      <c r="NUE418" s="3"/>
      <c r="NUF418" s="3"/>
      <c r="NUG418" s="3"/>
      <c r="NUH418" s="3"/>
      <c r="NUI418" s="3"/>
      <c r="NUJ418" s="3"/>
      <c r="NUK418" s="3"/>
      <c r="NUL418" s="3"/>
      <c r="NUM418" s="3"/>
      <c r="NUN418" s="3"/>
      <c r="NUO418" s="3"/>
      <c r="NUP418" s="3"/>
      <c r="NUQ418" s="3"/>
      <c r="NUR418" s="3"/>
      <c r="NUS418" s="3"/>
      <c r="NUT418" s="3"/>
      <c r="NUU418" s="3"/>
      <c r="NUV418" s="3"/>
      <c r="NUW418" s="3"/>
      <c r="NUX418" s="3"/>
      <c r="NUY418" s="3"/>
      <c r="NUZ418" s="3"/>
      <c r="NVA418" s="3"/>
      <c r="NVB418" s="3"/>
      <c r="NVC418" s="3"/>
      <c r="NVD418" s="3"/>
      <c r="NVE418" s="3"/>
      <c r="NVF418" s="3"/>
      <c r="NVG418" s="3"/>
      <c r="NVH418" s="3"/>
      <c r="NVI418" s="3"/>
      <c r="NVJ418" s="3"/>
      <c r="NVK418" s="3"/>
      <c r="NVL418" s="3"/>
      <c r="NVM418" s="3"/>
      <c r="NVN418" s="3"/>
      <c r="NVO418" s="3"/>
      <c r="NVP418" s="3"/>
      <c r="NVQ418" s="3"/>
      <c r="NVR418" s="3"/>
      <c r="NVS418" s="3"/>
      <c r="NVT418" s="3"/>
      <c r="NVU418" s="3"/>
      <c r="NVV418" s="3"/>
      <c r="NVW418" s="3"/>
      <c r="NVX418" s="3"/>
      <c r="NVY418" s="3"/>
      <c r="NVZ418" s="3"/>
      <c r="NWA418" s="3"/>
      <c r="NWB418" s="3"/>
      <c r="NWC418" s="3"/>
      <c r="NWD418" s="3"/>
      <c r="NWE418" s="3"/>
      <c r="NWF418" s="3"/>
      <c r="NWG418" s="3"/>
      <c r="NWH418" s="3"/>
      <c r="NWI418" s="3"/>
      <c r="NWJ418" s="3"/>
      <c r="NWK418" s="3"/>
      <c r="NWL418" s="3"/>
      <c r="NWM418" s="3"/>
      <c r="NWN418" s="3"/>
      <c r="NWO418" s="3"/>
      <c r="NWP418" s="3"/>
      <c r="NWQ418" s="3"/>
      <c r="NWR418" s="3"/>
      <c r="NWS418" s="3"/>
      <c r="NWT418" s="3"/>
      <c r="NWU418" s="3"/>
      <c r="NWV418" s="3"/>
      <c r="NWW418" s="3"/>
      <c r="NWX418" s="3"/>
      <c r="NWY418" s="3"/>
      <c r="NWZ418" s="3"/>
      <c r="NXA418" s="3"/>
      <c r="NXB418" s="3"/>
      <c r="NXC418" s="3"/>
      <c r="NXD418" s="3"/>
      <c r="NXE418" s="3"/>
      <c r="NXF418" s="3"/>
      <c r="NXG418" s="3"/>
      <c r="NXH418" s="3"/>
      <c r="NXI418" s="3"/>
      <c r="NXJ418" s="3"/>
      <c r="NXK418" s="3"/>
      <c r="NXL418" s="3"/>
      <c r="NXM418" s="3"/>
      <c r="NXN418" s="3"/>
      <c r="NXO418" s="3"/>
      <c r="NXP418" s="3"/>
      <c r="NXQ418" s="3"/>
      <c r="NXR418" s="3"/>
      <c r="NXS418" s="3"/>
      <c r="NXT418" s="3"/>
      <c r="NXU418" s="3"/>
      <c r="NXV418" s="3"/>
      <c r="NXW418" s="3"/>
      <c r="NXX418" s="3"/>
      <c r="NXY418" s="3"/>
      <c r="NXZ418" s="3"/>
      <c r="NYA418" s="3"/>
      <c r="NYB418" s="3"/>
      <c r="NYC418" s="3"/>
      <c r="NYD418" s="3"/>
      <c r="NYE418" s="3"/>
      <c r="NYF418" s="3"/>
      <c r="NYG418" s="3"/>
      <c r="NYH418" s="3"/>
      <c r="NYI418" s="3"/>
      <c r="NYJ418" s="3"/>
      <c r="NYK418" s="3"/>
      <c r="NYL418" s="3"/>
      <c r="NYM418" s="3"/>
      <c r="NYN418" s="3"/>
      <c r="NYO418" s="3"/>
      <c r="NYP418" s="3"/>
      <c r="NYQ418" s="3"/>
      <c r="NYR418" s="3"/>
      <c r="NYS418" s="3"/>
      <c r="NYT418" s="3"/>
      <c r="NYU418" s="3"/>
      <c r="NYV418" s="3"/>
      <c r="NYW418" s="3"/>
      <c r="NYX418" s="3"/>
      <c r="NYY418" s="3"/>
      <c r="NYZ418" s="3"/>
      <c r="NZA418" s="3"/>
      <c r="NZB418" s="3"/>
      <c r="NZC418" s="3"/>
      <c r="NZD418" s="3"/>
      <c r="NZE418" s="3"/>
      <c r="NZF418" s="3"/>
      <c r="NZG418" s="3"/>
      <c r="NZH418" s="3"/>
      <c r="NZI418" s="3"/>
      <c r="NZJ418" s="3"/>
      <c r="NZK418" s="3"/>
      <c r="NZL418" s="3"/>
      <c r="NZM418" s="3"/>
      <c r="NZN418" s="3"/>
      <c r="NZO418" s="3"/>
      <c r="NZP418" s="3"/>
      <c r="NZQ418" s="3"/>
      <c r="NZR418" s="3"/>
      <c r="NZS418" s="3"/>
      <c r="NZT418" s="3"/>
      <c r="NZU418" s="3"/>
      <c r="NZV418" s="3"/>
      <c r="NZW418" s="3"/>
      <c r="NZX418" s="3"/>
      <c r="NZY418" s="3"/>
      <c r="NZZ418" s="3"/>
      <c r="OAA418" s="3"/>
      <c r="OAB418" s="3"/>
      <c r="OAC418" s="3"/>
      <c r="OAD418" s="3"/>
      <c r="OAE418" s="3"/>
      <c r="OAF418" s="3"/>
      <c r="OAG418" s="3"/>
      <c r="OAH418" s="3"/>
      <c r="OAI418" s="3"/>
      <c r="OAJ418" s="3"/>
      <c r="OAK418" s="3"/>
      <c r="OAL418" s="3"/>
      <c r="OAM418" s="3"/>
      <c r="OAN418" s="3"/>
      <c r="OAO418" s="3"/>
      <c r="OAP418" s="3"/>
      <c r="OAQ418" s="3"/>
      <c r="OAR418" s="3"/>
      <c r="OAS418" s="3"/>
      <c r="OAT418" s="3"/>
      <c r="OAU418" s="3"/>
      <c r="OAV418" s="3"/>
      <c r="OAW418" s="3"/>
      <c r="OAX418" s="3"/>
      <c r="OAY418" s="3"/>
      <c r="OAZ418" s="3"/>
      <c r="OBA418" s="3"/>
      <c r="OBB418" s="3"/>
      <c r="OBC418" s="3"/>
      <c r="OBD418" s="3"/>
      <c r="OBE418" s="3"/>
      <c r="OBF418" s="3"/>
      <c r="OBG418" s="3"/>
      <c r="OBH418" s="3"/>
      <c r="OBI418" s="3"/>
      <c r="OBJ418" s="3"/>
      <c r="OBK418" s="3"/>
      <c r="OBL418" s="3"/>
      <c r="OBM418" s="3"/>
      <c r="OBN418" s="3"/>
      <c r="OBO418" s="3"/>
      <c r="OBP418" s="3"/>
      <c r="OBQ418" s="3"/>
      <c r="OBR418" s="3"/>
      <c r="OBS418" s="3"/>
      <c r="OBT418" s="3"/>
      <c r="OBU418" s="3"/>
      <c r="OBV418" s="3"/>
      <c r="OBW418" s="3"/>
      <c r="OBX418" s="3"/>
      <c r="OBY418" s="3"/>
      <c r="OBZ418" s="3"/>
      <c r="OCA418" s="3"/>
      <c r="OCB418" s="3"/>
      <c r="OCC418" s="3"/>
      <c r="OCD418" s="3"/>
      <c r="OCE418" s="3"/>
      <c r="OCF418" s="3"/>
      <c r="OCG418" s="3"/>
      <c r="OCH418" s="3"/>
      <c r="OCI418" s="3"/>
      <c r="OCJ418" s="3"/>
      <c r="OCK418" s="3"/>
      <c r="OCL418" s="3"/>
      <c r="OCM418" s="3"/>
      <c r="OCN418" s="3"/>
      <c r="OCO418" s="3"/>
      <c r="OCP418" s="3"/>
      <c r="OCQ418" s="3"/>
      <c r="OCR418" s="3"/>
      <c r="OCS418" s="3"/>
      <c r="OCT418" s="3"/>
      <c r="OCU418" s="3"/>
      <c r="OCV418" s="3"/>
      <c r="OCW418" s="3"/>
      <c r="OCX418" s="3"/>
      <c r="OCY418" s="3"/>
      <c r="OCZ418" s="3"/>
      <c r="ODA418" s="3"/>
      <c r="ODB418" s="3"/>
      <c r="ODC418" s="3"/>
      <c r="ODD418" s="3"/>
      <c r="ODE418" s="3"/>
      <c r="ODF418" s="3"/>
      <c r="ODG418" s="3"/>
      <c r="ODH418" s="3"/>
      <c r="ODI418" s="3"/>
      <c r="ODJ418" s="3"/>
      <c r="ODK418" s="3"/>
      <c r="ODL418" s="3"/>
      <c r="ODM418" s="3"/>
      <c r="ODN418" s="3"/>
      <c r="ODO418" s="3"/>
      <c r="ODP418" s="3"/>
      <c r="ODQ418" s="3"/>
      <c r="ODR418" s="3"/>
      <c r="ODS418" s="3"/>
      <c r="ODT418" s="3"/>
      <c r="ODU418" s="3"/>
      <c r="ODV418" s="3"/>
      <c r="ODW418" s="3"/>
      <c r="ODX418" s="3"/>
      <c r="ODY418" s="3"/>
      <c r="ODZ418" s="3"/>
      <c r="OEA418" s="3"/>
      <c r="OEB418" s="3"/>
      <c r="OEC418" s="3"/>
      <c r="OED418" s="3"/>
      <c r="OEE418" s="3"/>
      <c r="OEF418" s="3"/>
      <c r="OEG418" s="3"/>
      <c r="OEH418" s="3"/>
      <c r="OEI418" s="3"/>
      <c r="OEJ418" s="3"/>
      <c r="OEK418" s="3"/>
      <c r="OEL418" s="3"/>
      <c r="OEM418" s="3"/>
      <c r="OEN418" s="3"/>
      <c r="OEO418" s="3"/>
      <c r="OEP418" s="3"/>
      <c r="OEQ418" s="3"/>
      <c r="OER418" s="3"/>
      <c r="OES418" s="3"/>
      <c r="OET418" s="3"/>
      <c r="OEU418" s="3"/>
      <c r="OEV418" s="3"/>
      <c r="OEW418" s="3"/>
      <c r="OEX418" s="3"/>
      <c r="OEY418" s="3"/>
      <c r="OEZ418" s="3"/>
      <c r="OFA418" s="3"/>
      <c r="OFB418" s="3"/>
      <c r="OFC418" s="3"/>
      <c r="OFD418" s="3"/>
      <c r="OFE418" s="3"/>
      <c r="OFF418" s="3"/>
      <c r="OFG418" s="3"/>
      <c r="OFH418" s="3"/>
      <c r="OFI418" s="3"/>
      <c r="OFJ418" s="3"/>
      <c r="OFK418" s="3"/>
      <c r="OFL418" s="3"/>
      <c r="OFM418" s="3"/>
      <c r="OFN418" s="3"/>
      <c r="OFO418" s="3"/>
      <c r="OFP418" s="3"/>
      <c r="OFQ418" s="3"/>
      <c r="OFR418" s="3"/>
      <c r="OFS418" s="3"/>
      <c r="OFT418" s="3"/>
      <c r="OFU418" s="3"/>
      <c r="OFV418" s="3"/>
      <c r="OFW418" s="3"/>
      <c r="OFX418" s="3"/>
      <c r="OFY418" s="3"/>
      <c r="OFZ418" s="3"/>
      <c r="OGA418" s="3"/>
      <c r="OGB418" s="3"/>
      <c r="OGC418" s="3"/>
      <c r="OGD418" s="3"/>
      <c r="OGE418" s="3"/>
      <c r="OGF418" s="3"/>
      <c r="OGG418" s="3"/>
      <c r="OGH418" s="3"/>
      <c r="OGI418" s="3"/>
      <c r="OGJ418" s="3"/>
      <c r="OGK418" s="3"/>
      <c r="OGL418" s="3"/>
      <c r="OGM418" s="3"/>
      <c r="OGN418" s="3"/>
      <c r="OGO418" s="3"/>
      <c r="OGP418" s="3"/>
      <c r="OGQ418" s="3"/>
      <c r="OGR418" s="3"/>
      <c r="OGS418" s="3"/>
      <c r="OGT418" s="3"/>
      <c r="OGU418" s="3"/>
      <c r="OGV418" s="3"/>
      <c r="OGW418" s="3"/>
      <c r="OGX418" s="3"/>
      <c r="OGY418" s="3"/>
      <c r="OGZ418" s="3"/>
      <c r="OHA418" s="3"/>
      <c r="OHB418" s="3"/>
      <c r="OHC418" s="3"/>
      <c r="OHD418" s="3"/>
      <c r="OHE418" s="3"/>
      <c r="OHF418" s="3"/>
      <c r="OHG418" s="3"/>
      <c r="OHH418" s="3"/>
      <c r="OHI418" s="3"/>
      <c r="OHJ418" s="3"/>
      <c r="OHK418" s="3"/>
      <c r="OHL418" s="3"/>
      <c r="OHM418" s="3"/>
      <c r="OHN418" s="3"/>
      <c r="OHO418" s="3"/>
      <c r="OHP418" s="3"/>
      <c r="OHQ418" s="3"/>
      <c r="OHR418" s="3"/>
      <c r="OHS418" s="3"/>
      <c r="OHT418" s="3"/>
      <c r="OHU418" s="3"/>
      <c r="OHV418" s="3"/>
      <c r="OHW418" s="3"/>
      <c r="OHX418" s="3"/>
      <c r="OHY418" s="3"/>
      <c r="OHZ418" s="3"/>
      <c r="OIA418" s="3"/>
      <c r="OIB418" s="3"/>
      <c r="OIC418" s="3"/>
      <c r="OID418" s="3"/>
      <c r="OIE418" s="3"/>
      <c r="OIF418" s="3"/>
      <c r="OIG418" s="3"/>
      <c r="OIH418" s="3"/>
      <c r="OII418" s="3"/>
      <c r="OIJ418" s="3"/>
      <c r="OIK418" s="3"/>
      <c r="OIL418" s="3"/>
      <c r="OIM418" s="3"/>
      <c r="OIN418" s="3"/>
      <c r="OIO418" s="3"/>
      <c r="OIP418" s="3"/>
      <c r="OIQ418" s="3"/>
      <c r="OIR418" s="3"/>
      <c r="OIS418" s="3"/>
      <c r="OIT418" s="3"/>
      <c r="OIU418" s="3"/>
      <c r="OIV418" s="3"/>
      <c r="OIW418" s="3"/>
      <c r="OIX418" s="3"/>
      <c r="OIY418" s="3"/>
      <c r="OIZ418" s="3"/>
      <c r="OJA418" s="3"/>
      <c r="OJB418" s="3"/>
      <c r="OJC418" s="3"/>
      <c r="OJD418" s="3"/>
      <c r="OJE418" s="3"/>
      <c r="OJF418" s="3"/>
      <c r="OJG418" s="3"/>
      <c r="OJH418" s="3"/>
      <c r="OJI418" s="3"/>
      <c r="OJJ418" s="3"/>
      <c r="OJK418" s="3"/>
      <c r="OJL418" s="3"/>
      <c r="OJM418" s="3"/>
      <c r="OJN418" s="3"/>
      <c r="OJO418" s="3"/>
      <c r="OJP418" s="3"/>
      <c r="OJQ418" s="3"/>
      <c r="OJR418" s="3"/>
      <c r="OJS418" s="3"/>
      <c r="OJT418" s="3"/>
      <c r="OJU418" s="3"/>
      <c r="OJV418" s="3"/>
      <c r="OJW418" s="3"/>
      <c r="OJX418" s="3"/>
      <c r="OJY418" s="3"/>
      <c r="OJZ418" s="3"/>
      <c r="OKA418" s="3"/>
      <c r="OKB418" s="3"/>
      <c r="OKC418" s="3"/>
      <c r="OKD418" s="3"/>
      <c r="OKE418" s="3"/>
      <c r="OKF418" s="3"/>
      <c r="OKG418" s="3"/>
      <c r="OKH418" s="3"/>
      <c r="OKI418" s="3"/>
      <c r="OKJ418" s="3"/>
      <c r="OKK418" s="3"/>
      <c r="OKL418" s="3"/>
      <c r="OKM418" s="3"/>
      <c r="OKN418" s="3"/>
      <c r="OKO418" s="3"/>
      <c r="OKP418" s="3"/>
      <c r="OKQ418" s="3"/>
      <c r="OKR418" s="3"/>
      <c r="OKS418" s="3"/>
      <c r="OKT418" s="3"/>
      <c r="OKU418" s="3"/>
      <c r="OKV418" s="3"/>
      <c r="OKW418" s="3"/>
      <c r="OKX418" s="3"/>
      <c r="OKY418" s="3"/>
      <c r="OKZ418" s="3"/>
      <c r="OLA418" s="3"/>
      <c r="OLB418" s="3"/>
      <c r="OLC418" s="3"/>
      <c r="OLD418" s="3"/>
      <c r="OLE418" s="3"/>
      <c r="OLF418" s="3"/>
      <c r="OLG418" s="3"/>
      <c r="OLH418" s="3"/>
      <c r="OLI418" s="3"/>
      <c r="OLJ418" s="3"/>
      <c r="OLK418" s="3"/>
      <c r="OLL418" s="3"/>
      <c r="OLM418" s="3"/>
      <c r="OLN418" s="3"/>
      <c r="OLO418" s="3"/>
      <c r="OLP418" s="3"/>
      <c r="OLQ418" s="3"/>
      <c r="OLR418" s="3"/>
      <c r="OLS418" s="3"/>
      <c r="OLT418" s="3"/>
      <c r="OLU418" s="3"/>
      <c r="OLV418" s="3"/>
      <c r="OLW418" s="3"/>
      <c r="OLX418" s="3"/>
      <c r="OLY418" s="3"/>
      <c r="OLZ418" s="3"/>
      <c r="OMA418" s="3"/>
      <c r="OMB418" s="3"/>
      <c r="OMC418" s="3"/>
      <c r="OMD418" s="3"/>
      <c r="OME418" s="3"/>
      <c r="OMF418" s="3"/>
      <c r="OMG418" s="3"/>
      <c r="OMH418" s="3"/>
      <c r="OMI418" s="3"/>
      <c r="OMJ418" s="3"/>
      <c r="OMK418" s="3"/>
      <c r="OML418" s="3"/>
      <c r="OMM418" s="3"/>
      <c r="OMN418" s="3"/>
      <c r="OMO418" s="3"/>
      <c r="OMP418" s="3"/>
      <c r="OMQ418" s="3"/>
      <c r="OMR418" s="3"/>
      <c r="OMS418" s="3"/>
      <c r="OMT418" s="3"/>
      <c r="OMU418" s="3"/>
      <c r="OMV418" s="3"/>
      <c r="OMW418" s="3"/>
      <c r="OMX418" s="3"/>
      <c r="OMY418" s="3"/>
      <c r="OMZ418" s="3"/>
      <c r="ONA418" s="3"/>
      <c r="ONB418" s="3"/>
      <c r="ONC418" s="3"/>
      <c r="OND418" s="3"/>
      <c r="ONE418" s="3"/>
      <c r="ONF418" s="3"/>
      <c r="ONG418" s="3"/>
      <c r="ONH418" s="3"/>
      <c r="ONI418" s="3"/>
      <c r="ONJ418" s="3"/>
      <c r="ONK418" s="3"/>
      <c r="ONL418" s="3"/>
      <c r="ONM418" s="3"/>
      <c r="ONN418" s="3"/>
      <c r="ONO418" s="3"/>
      <c r="ONP418" s="3"/>
      <c r="ONQ418" s="3"/>
      <c r="ONR418" s="3"/>
      <c r="ONS418" s="3"/>
      <c r="ONT418" s="3"/>
      <c r="ONU418" s="3"/>
      <c r="ONV418" s="3"/>
      <c r="ONW418" s="3"/>
      <c r="ONX418" s="3"/>
      <c r="ONY418" s="3"/>
      <c r="ONZ418" s="3"/>
      <c r="OOA418" s="3"/>
      <c r="OOB418" s="3"/>
      <c r="OOC418" s="3"/>
      <c r="OOD418" s="3"/>
      <c r="OOE418" s="3"/>
      <c r="OOF418" s="3"/>
      <c r="OOG418" s="3"/>
      <c r="OOH418" s="3"/>
      <c r="OOI418" s="3"/>
      <c r="OOJ418" s="3"/>
      <c r="OOK418" s="3"/>
      <c r="OOL418" s="3"/>
      <c r="OOM418" s="3"/>
      <c r="OON418" s="3"/>
      <c r="OOO418" s="3"/>
      <c r="OOP418" s="3"/>
      <c r="OOQ418" s="3"/>
      <c r="OOR418" s="3"/>
      <c r="OOS418" s="3"/>
      <c r="OOT418" s="3"/>
      <c r="OOU418" s="3"/>
      <c r="OOV418" s="3"/>
      <c r="OOW418" s="3"/>
      <c r="OOX418" s="3"/>
      <c r="OOY418" s="3"/>
      <c r="OOZ418" s="3"/>
      <c r="OPA418" s="3"/>
      <c r="OPB418" s="3"/>
      <c r="OPC418" s="3"/>
      <c r="OPD418" s="3"/>
      <c r="OPE418" s="3"/>
      <c r="OPF418" s="3"/>
      <c r="OPG418" s="3"/>
      <c r="OPH418" s="3"/>
      <c r="OPI418" s="3"/>
      <c r="OPJ418" s="3"/>
      <c r="OPK418" s="3"/>
      <c r="OPL418" s="3"/>
      <c r="OPM418" s="3"/>
      <c r="OPN418" s="3"/>
      <c r="OPO418" s="3"/>
      <c r="OPP418" s="3"/>
      <c r="OPQ418" s="3"/>
      <c r="OPR418" s="3"/>
      <c r="OPS418" s="3"/>
      <c r="OPT418" s="3"/>
      <c r="OPU418" s="3"/>
      <c r="OPV418" s="3"/>
      <c r="OPW418" s="3"/>
      <c r="OPX418" s="3"/>
      <c r="OPY418" s="3"/>
      <c r="OPZ418" s="3"/>
      <c r="OQA418" s="3"/>
      <c r="OQB418" s="3"/>
      <c r="OQC418" s="3"/>
      <c r="OQD418" s="3"/>
      <c r="OQE418" s="3"/>
      <c r="OQF418" s="3"/>
      <c r="OQG418" s="3"/>
      <c r="OQH418" s="3"/>
      <c r="OQI418" s="3"/>
      <c r="OQJ418" s="3"/>
      <c r="OQK418" s="3"/>
      <c r="OQL418" s="3"/>
      <c r="OQM418" s="3"/>
      <c r="OQN418" s="3"/>
      <c r="OQO418" s="3"/>
      <c r="OQP418" s="3"/>
      <c r="OQQ418" s="3"/>
      <c r="OQR418" s="3"/>
      <c r="OQS418" s="3"/>
      <c r="OQT418" s="3"/>
      <c r="OQU418" s="3"/>
      <c r="OQV418" s="3"/>
      <c r="OQW418" s="3"/>
      <c r="OQX418" s="3"/>
      <c r="OQY418" s="3"/>
      <c r="OQZ418" s="3"/>
      <c r="ORA418" s="3"/>
      <c r="ORB418" s="3"/>
      <c r="ORC418" s="3"/>
      <c r="ORD418" s="3"/>
      <c r="ORE418" s="3"/>
      <c r="ORF418" s="3"/>
      <c r="ORG418" s="3"/>
      <c r="ORH418" s="3"/>
      <c r="ORI418" s="3"/>
      <c r="ORJ418" s="3"/>
      <c r="ORK418" s="3"/>
      <c r="ORL418" s="3"/>
      <c r="ORM418" s="3"/>
      <c r="ORN418" s="3"/>
      <c r="ORO418" s="3"/>
      <c r="ORP418" s="3"/>
      <c r="ORQ418" s="3"/>
      <c r="ORR418" s="3"/>
      <c r="ORS418" s="3"/>
      <c r="ORT418" s="3"/>
      <c r="ORU418" s="3"/>
      <c r="ORV418" s="3"/>
      <c r="ORW418" s="3"/>
      <c r="ORX418" s="3"/>
      <c r="ORY418" s="3"/>
      <c r="ORZ418" s="3"/>
      <c r="OSA418" s="3"/>
      <c r="OSB418" s="3"/>
      <c r="OSC418" s="3"/>
      <c r="OSD418" s="3"/>
      <c r="OSE418" s="3"/>
      <c r="OSF418" s="3"/>
      <c r="OSG418" s="3"/>
      <c r="OSH418" s="3"/>
      <c r="OSI418" s="3"/>
      <c r="OSJ418" s="3"/>
      <c r="OSK418" s="3"/>
      <c r="OSL418" s="3"/>
      <c r="OSM418" s="3"/>
      <c r="OSN418" s="3"/>
      <c r="OSO418" s="3"/>
      <c r="OSP418" s="3"/>
      <c r="OSQ418" s="3"/>
      <c r="OSR418" s="3"/>
      <c r="OSS418" s="3"/>
      <c r="OST418" s="3"/>
      <c r="OSU418" s="3"/>
      <c r="OSV418" s="3"/>
      <c r="OSW418" s="3"/>
      <c r="OSX418" s="3"/>
      <c r="OSY418" s="3"/>
      <c r="OSZ418" s="3"/>
      <c r="OTA418" s="3"/>
      <c r="OTB418" s="3"/>
      <c r="OTC418" s="3"/>
      <c r="OTD418" s="3"/>
      <c r="OTE418" s="3"/>
      <c r="OTF418" s="3"/>
      <c r="OTG418" s="3"/>
      <c r="OTH418" s="3"/>
      <c r="OTI418" s="3"/>
      <c r="OTJ418" s="3"/>
      <c r="OTK418" s="3"/>
      <c r="OTL418" s="3"/>
      <c r="OTM418" s="3"/>
      <c r="OTN418" s="3"/>
      <c r="OTO418" s="3"/>
      <c r="OTP418" s="3"/>
      <c r="OTQ418" s="3"/>
      <c r="OTR418" s="3"/>
      <c r="OTS418" s="3"/>
      <c r="OTT418" s="3"/>
      <c r="OTU418" s="3"/>
      <c r="OTV418" s="3"/>
      <c r="OTW418" s="3"/>
      <c r="OTX418" s="3"/>
      <c r="OTY418" s="3"/>
      <c r="OTZ418" s="3"/>
      <c r="OUA418" s="3"/>
      <c r="OUB418" s="3"/>
      <c r="OUC418" s="3"/>
      <c r="OUD418" s="3"/>
      <c r="OUE418" s="3"/>
      <c r="OUF418" s="3"/>
      <c r="OUG418" s="3"/>
      <c r="OUH418" s="3"/>
      <c r="OUI418" s="3"/>
      <c r="OUJ418" s="3"/>
      <c r="OUK418" s="3"/>
      <c r="OUL418" s="3"/>
      <c r="OUM418" s="3"/>
      <c r="OUN418" s="3"/>
      <c r="OUO418" s="3"/>
      <c r="OUP418" s="3"/>
      <c r="OUQ418" s="3"/>
      <c r="OUR418" s="3"/>
      <c r="OUS418" s="3"/>
      <c r="OUT418" s="3"/>
      <c r="OUU418" s="3"/>
      <c r="OUV418" s="3"/>
      <c r="OUW418" s="3"/>
      <c r="OUX418" s="3"/>
      <c r="OUY418" s="3"/>
      <c r="OUZ418" s="3"/>
      <c r="OVA418" s="3"/>
      <c r="OVB418" s="3"/>
      <c r="OVC418" s="3"/>
      <c r="OVD418" s="3"/>
      <c r="OVE418" s="3"/>
      <c r="OVF418" s="3"/>
      <c r="OVG418" s="3"/>
      <c r="OVH418" s="3"/>
      <c r="OVI418" s="3"/>
      <c r="OVJ418" s="3"/>
      <c r="OVK418" s="3"/>
      <c r="OVL418" s="3"/>
      <c r="OVM418" s="3"/>
      <c r="OVN418" s="3"/>
      <c r="OVO418" s="3"/>
      <c r="OVP418" s="3"/>
      <c r="OVQ418" s="3"/>
      <c r="OVR418" s="3"/>
      <c r="OVS418" s="3"/>
      <c r="OVT418" s="3"/>
      <c r="OVU418" s="3"/>
      <c r="OVV418" s="3"/>
      <c r="OVW418" s="3"/>
      <c r="OVX418" s="3"/>
      <c r="OVY418" s="3"/>
      <c r="OVZ418" s="3"/>
      <c r="OWA418" s="3"/>
      <c r="OWB418" s="3"/>
      <c r="OWC418" s="3"/>
      <c r="OWD418" s="3"/>
      <c r="OWE418" s="3"/>
      <c r="OWF418" s="3"/>
      <c r="OWG418" s="3"/>
      <c r="OWH418" s="3"/>
      <c r="OWI418" s="3"/>
      <c r="OWJ418" s="3"/>
      <c r="OWK418" s="3"/>
      <c r="OWL418" s="3"/>
      <c r="OWM418" s="3"/>
      <c r="OWN418" s="3"/>
      <c r="OWO418" s="3"/>
      <c r="OWP418" s="3"/>
      <c r="OWQ418" s="3"/>
      <c r="OWR418" s="3"/>
      <c r="OWS418" s="3"/>
      <c r="OWT418" s="3"/>
      <c r="OWU418" s="3"/>
      <c r="OWV418" s="3"/>
      <c r="OWW418" s="3"/>
      <c r="OWX418" s="3"/>
      <c r="OWY418" s="3"/>
      <c r="OWZ418" s="3"/>
      <c r="OXA418" s="3"/>
      <c r="OXB418" s="3"/>
      <c r="OXC418" s="3"/>
      <c r="OXD418" s="3"/>
      <c r="OXE418" s="3"/>
      <c r="OXF418" s="3"/>
      <c r="OXG418" s="3"/>
      <c r="OXH418" s="3"/>
      <c r="OXI418" s="3"/>
      <c r="OXJ418" s="3"/>
      <c r="OXK418" s="3"/>
      <c r="OXL418" s="3"/>
      <c r="OXM418" s="3"/>
      <c r="OXN418" s="3"/>
      <c r="OXO418" s="3"/>
      <c r="OXP418" s="3"/>
      <c r="OXQ418" s="3"/>
      <c r="OXR418" s="3"/>
      <c r="OXS418" s="3"/>
      <c r="OXT418" s="3"/>
      <c r="OXU418" s="3"/>
      <c r="OXV418" s="3"/>
      <c r="OXW418" s="3"/>
      <c r="OXX418" s="3"/>
      <c r="OXY418" s="3"/>
      <c r="OXZ418" s="3"/>
      <c r="OYA418" s="3"/>
      <c r="OYB418" s="3"/>
      <c r="OYC418" s="3"/>
      <c r="OYD418" s="3"/>
      <c r="OYE418" s="3"/>
      <c r="OYF418" s="3"/>
      <c r="OYG418" s="3"/>
      <c r="OYH418" s="3"/>
      <c r="OYI418" s="3"/>
      <c r="OYJ418" s="3"/>
      <c r="OYK418" s="3"/>
      <c r="OYL418" s="3"/>
      <c r="OYM418" s="3"/>
      <c r="OYN418" s="3"/>
      <c r="OYO418" s="3"/>
      <c r="OYP418" s="3"/>
      <c r="OYQ418" s="3"/>
      <c r="OYR418" s="3"/>
      <c r="OYS418" s="3"/>
      <c r="OYT418" s="3"/>
      <c r="OYU418" s="3"/>
      <c r="OYV418" s="3"/>
      <c r="OYW418" s="3"/>
      <c r="OYX418" s="3"/>
      <c r="OYY418" s="3"/>
      <c r="OYZ418" s="3"/>
      <c r="OZA418" s="3"/>
      <c r="OZB418" s="3"/>
      <c r="OZC418" s="3"/>
      <c r="OZD418" s="3"/>
      <c r="OZE418" s="3"/>
      <c r="OZF418" s="3"/>
      <c r="OZG418" s="3"/>
      <c r="OZH418" s="3"/>
      <c r="OZI418" s="3"/>
      <c r="OZJ418" s="3"/>
      <c r="OZK418" s="3"/>
      <c r="OZL418" s="3"/>
      <c r="OZM418" s="3"/>
      <c r="OZN418" s="3"/>
      <c r="OZO418" s="3"/>
      <c r="OZP418" s="3"/>
      <c r="OZQ418" s="3"/>
      <c r="OZR418" s="3"/>
      <c r="OZS418" s="3"/>
      <c r="OZT418" s="3"/>
      <c r="OZU418" s="3"/>
      <c r="OZV418" s="3"/>
      <c r="OZW418" s="3"/>
      <c r="OZX418" s="3"/>
      <c r="OZY418" s="3"/>
      <c r="OZZ418" s="3"/>
      <c r="PAA418" s="3"/>
      <c r="PAB418" s="3"/>
      <c r="PAC418" s="3"/>
      <c r="PAD418" s="3"/>
      <c r="PAE418" s="3"/>
      <c r="PAF418" s="3"/>
      <c r="PAG418" s="3"/>
      <c r="PAH418" s="3"/>
      <c r="PAI418" s="3"/>
      <c r="PAJ418" s="3"/>
      <c r="PAK418" s="3"/>
      <c r="PAL418" s="3"/>
      <c r="PAM418" s="3"/>
      <c r="PAN418" s="3"/>
      <c r="PAO418" s="3"/>
      <c r="PAP418" s="3"/>
      <c r="PAQ418" s="3"/>
      <c r="PAR418" s="3"/>
      <c r="PAS418" s="3"/>
      <c r="PAT418" s="3"/>
      <c r="PAU418" s="3"/>
      <c r="PAV418" s="3"/>
      <c r="PAW418" s="3"/>
      <c r="PAX418" s="3"/>
      <c r="PAY418" s="3"/>
      <c r="PAZ418" s="3"/>
      <c r="PBA418" s="3"/>
      <c r="PBB418" s="3"/>
      <c r="PBC418" s="3"/>
      <c r="PBD418" s="3"/>
      <c r="PBE418" s="3"/>
      <c r="PBF418" s="3"/>
      <c r="PBG418" s="3"/>
      <c r="PBH418" s="3"/>
      <c r="PBI418" s="3"/>
      <c r="PBJ418" s="3"/>
      <c r="PBK418" s="3"/>
      <c r="PBL418" s="3"/>
      <c r="PBM418" s="3"/>
      <c r="PBN418" s="3"/>
      <c r="PBO418" s="3"/>
      <c r="PBP418" s="3"/>
      <c r="PBQ418" s="3"/>
      <c r="PBR418" s="3"/>
      <c r="PBS418" s="3"/>
      <c r="PBT418" s="3"/>
      <c r="PBU418" s="3"/>
      <c r="PBV418" s="3"/>
      <c r="PBW418" s="3"/>
      <c r="PBX418" s="3"/>
      <c r="PBY418" s="3"/>
      <c r="PBZ418" s="3"/>
      <c r="PCA418" s="3"/>
      <c r="PCB418" s="3"/>
      <c r="PCC418" s="3"/>
      <c r="PCD418" s="3"/>
      <c r="PCE418" s="3"/>
      <c r="PCF418" s="3"/>
      <c r="PCG418" s="3"/>
      <c r="PCH418" s="3"/>
      <c r="PCI418" s="3"/>
      <c r="PCJ418" s="3"/>
      <c r="PCK418" s="3"/>
      <c r="PCL418" s="3"/>
      <c r="PCM418" s="3"/>
      <c r="PCN418" s="3"/>
      <c r="PCO418" s="3"/>
      <c r="PCP418" s="3"/>
      <c r="PCQ418" s="3"/>
      <c r="PCR418" s="3"/>
      <c r="PCS418" s="3"/>
      <c r="PCT418" s="3"/>
      <c r="PCU418" s="3"/>
      <c r="PCV418" s="3"/>
      <c r="PCW418" s="3"/>
      <c r="PCX418" s="3"/>
      <c r="PCY418" s="3"/>
      <c r="PCZ418" s="3"/>
      <c r="PDA418" s="3"/>
      <c r="PDB418" s="3"/>
      <c r="PDC418" s="3"/>
      <c r="PDD418" s="3"/>
      <c r="PDE418" s="3"/>
      <c r="PDF418" s="3"/>
      <c r="PDG418" s="3"/>
      <c r="PDH418" s="3"/>
      <c r="PDI418" s="3"/>
      <c r="PDJ418" s="3"/>
      <c r="PDK418" s="3"/>
      <c r="PDL418" s="3"/>
      <c r="PDM418" s="3"/>
      <c r="PDN418" s="3"/>
      <c r="PDO418" s="3"/>
      <c r="PDP418" s="3"/>
      <c r="PDQ418" s="3"/>
      <c r="PDR418" s="3"/>
      <c r="PDS418" s="3"/>
      <c r="PDT418" s="3"/>
      <c r="PDU418" s="3"/>
      <c r="PDV418" s="3"/>
      <c r="PDW418" s="3"/>
      <c r="PDX418" s="3"/>
      <c r="PDY418" s="3"/>
      <c r="PDZ418" s="3"/>
      <c r="PEA418" s="3"/>
      <c r="PEB418" s="3"/>
      <c r="PEC418" s="3"/>
      <c r="PED418" s="3"/>
      <c r="PEE418" s="3"/>
      <c r="PEF418" s="3"/>
      <c r="PEG418" s="3"/>
      <c r="PEH418" s="3"/>
      <c r="PEI418" s="3"/>
      <c r="PEJ418" s="3"/>
      <c r="PEK418" s="3"/>
      <c r="PEL418" s="3"/>
      <c r="PEM418" s="3"/>
      <c r="PEN418" s="3"/>
      <c r="PEO418" s="3"/>
      <c r="PEP418" s="3"/>
      <c r="PEQ418" s="3"/>
      <c r="PER418" s="3"/>
      <c r="PES418" s="3"/>
      <c r="PET418" s="3"/>
      <c r="PEU418" s="3"/>
      <c r="PEV418" s="3"/>
      <c r="PEW418" s="3"/>
      <c r="PEX418" s="3"/>
      <c r="PEY418" s="3"/>
      <c r="PEZ418" s="3"/>
      <c r="PFA418" s="3"/>
      <c r="PFB418" s="3"/>
      <c r="PFC418" s="3"/>
      <c r="PFD418" s="3"/>
      <c r="PFE418" s="3"/>
      <c r="PFF418" s="3"/>
      <c r="PFG418" s="3"/>
      <c r="PFH418" s="3"/>
      <c r="PFI418" s="3"/>
      <c r="PFJ418" s="3"/>
      <c r="PFK418" s="3"/>
      <c r="PFL418" s="3"/>
      <c r="PFM418" s="3"/>
      <c r="PFN418" s="3"/>
      <c r="PFO418" s="3"/>
      <c r="PFP418" s="3"/>
      <c r="PFQ418" s="3"/>
      <c r="PFR418" s="3"/>
      <c r="PFS418" s="3"/>
      <c r="PFT418" s="3"/>
      <c r="PFU418" s="3"/>
      <c r="PFV418" s="3"/>
      <c r="PFW418" s="3"/>
      <c r="PFX418" s="3"/>
      <c r="PFY418" s="3"/>
      <c r="PFZ418" s="3"/>
      <c r="PGA418" s="3"/>
      <c r="PGB418" s="3"/>
      <c r="PGC418" s="3"/>
      <c r="PGD418" s="3"/>
      <c r="PGE418" s="3"/>
      <c r="PGF418" s="3"/>
      <c r="PGG418" s="3"/>
      <c r="PGH418" s="3"/>
      <c r="PGI418" s="3"/>
      <c r="PGJ418" s="3"/>
      <c r="PGK418" s="3"/>
      <c r="PGL418" s="3"/>
      <c r="PGM418" s="3"/>
      <c r="PGN418" s="3"/>
      <c r="PGO418" s="3"/>
      <c r="PGP418" s="3"/>
      <c r="PGQ418" s="3"/>
      <c r="PGR418" s="3"/>
      <c r="PGS418" s="3"/>
      <c r="PGT418" s="3"/>
      <c r="PGU418" s="3"/>
      <c r="PGV418" s="3"/>
      <c r="PGW418" s="3"/>
      <c r="PGX418" s="3"/>
      <c r="PGY418" s="3"/>
      <c r="PGZ418" s="3"/>
      <c r="PHA418" s="3"/>
      <c r="PHB418" s="3"/>
      <c r="PHC418" s="3"/>
      <c r="PHD418" s="3"/>
      <c r="PHE418" s="3"/>
      <c r="PHF418" s="3"/>
      <c r="PHG418" s="3"/>
      <c r="PHH418" s="3"/>
      <c r="PHI418" s="3"/>
      <c r="PHJ418" s="3"/>
      <c r="PHK418" s="3"/>
      <c r="PHL418" s="3"/>
      <c r="PHM418" s="3"/>
      <c r="PHN418" s="3"/>
      <c r="PHO418" s="3"/>
      <c r="PHP418" s="3"/>
      <c r="PHQ418" s="3"/>
      <c r="PHR418" s="3"/>
      <c r="PHS418" s="3"/>
      <c r="PHT418" s="3"/>
      <c r="PHU418" s="3"/>
      <c r="PHV418" s="3"/>
      <c r="PHW418" s="3"/>
      <c r="PHX418" s="3"/>
      <c r="PHY418" s="3"/>
      <c r="PHZ418" s="3"/>
      <c r="PIA418" s="3"/>
      <c r="PIB418" s="3"/>
      <c r="PIC418" s="3"/>
      <c r="PID418" s="3"/>
      <c r="PIE418" s="3"/>
      <c r="PIF418" s="3"/>
      <c r="PIG418" s="3"/>
      <c r="PIH418" s="3"/>
      <c r="PII418" s="3"/>
      <c r="PIJ418" s="3"/>
      <c r="PIK418" s="3"/>
      <c r="PIL418" s="3"/>
      <c r="PIM418" s="3"/>
      <c r="PIN418" s="3"/>
      <c r="PIO418" s="3"/>
      <c r="PIP418" s="3"/>
      <c r="PIQ418" s="3"/>
      <c r="PIR418" s="3"/>
      <c r="PIS418" s="3"/>
      <c r="PIT418" s="3"/>
      <c r="PIU418" s="3"/>
      <c r="PIV418" s="3"/>
      <c r="PIW418" s="3"/>
      <c r="PIX418" s="3"/>
      <c r="PIY418" s="3"/>
      <c r="PIZ418" s="3"/>
      <c r="PJA418" s="3"/>
      <c r="PJB418" s="3"/>
      <c r="PJC418" s="3"/>
      <c r="PJD418" s="3"/>
      <c r="PJE418" s="3"/>
      <c r="PJF418" s="3"/>
      <c r="PJG418" s="3"/>
      <c r="PJH418" s="3"/>
      <c r="PJI418" s="3"/>
      <c r="PJJ418" s="3"/>
      <c r="PJK418" s="3"/>
      <c r="PJL418" s="3"/>
      <c r="PJM418" s="3"/>
      <c r="PJN418" s="3"/>
      <c r="PJO418" s="3"/>
      <c r="PJP418" s="3"/>
      <c r="PJQ418" s="3"/>
      <c r="PJR418" s="3"/>
      <c r="PJS418" s="3"/>
      <c r="PJT418" s="3"/>
      <c r="PJU418" s="3"/>
      <c r="PJV418" s="3"/>
      <c r="PJW418" s="3"/>
      <c r="PJX418" s="3"/>
      <c r="PJY418" s="3"/>
      <c r="PJZ418" s="3"/>
      <c r="PKA418" s="3"/>
      <c r="PKB418" s="3"/>
      <c r="PKC418" s="3"/>
      <c r="PKD418" s="3"/>
      <c r="PKE418" s="3"/>
      <c r="PKF418" s="3"/>
      <c r="PKG418" s="3"/>
      <c r="PKH418" s="3"/>
      <c r="PKI418" s="3"/>
      <c r="PKJ418" s="3"/>
      <c r="PKK418" s="3"/>
      <c r="PKL418" s="3"/>
      <c r="PKM418" s="3"/>
      <c r="PKN418" s="3"/>
      <c r="PKO418" s="3"/>
      <c r="PKP418" s="3"/>
      <c r="PKQ418" s="3"/>
      <c r="PKR418" s="3"/>
      <c r="PKS418" s="3"/>
      <c r="PKT418" s="3"/>
      <c r="PKU418" s="3"/>
      <c r="PKV418" s="3"/>
      <c r="PKW418" s="3"/>
      <c r="PKX418" s="3"/>
      <c r="PKY418" s="3"/>
      <c r="PKZ418" s="3"/>
      <c r="PLA418" s="3"/>
      <c r="PLB418" s="3"/>
      <c r="PLC418" s="3"/>
      <c r="PLD418" s="3"/>
      <c r="PLE418" s="3"/>
      <c r="PLF418" s="3"/>
      <c r="PLG418" s="3"/>
      <c r="PLH418" s="3"/>
      <c r="PLI418" s="3"/>
      <c r="PLJ418" s="3"/>
      <c r="PLK418" s="3"/>
      <c r="PLL418" s="3"/>
      <c r="PLM418" s="3"/>
      <c r="PLN418" s="3"/>
      <c r="PLO418" s="3"/>
      <c r="PLP418" s="3"/>
      <c r="PLQ418" s="3"/>
      <c r="PLR418" s="3"/>
      <c r="PLS418" s="3"/>
      <c r="PLT418" s="3"/>
      <c r="PLU418" s="3"/>
      <c r="PLV418" s="3"/>
      <c r="PLW418" s="3"/>
      <c r="PLX418" s="3"/>
      <c r="PLY418" s="3"/>
      <c r="PLZ418" s="3"/>
      <c r="PMA418" s="3"/>
      <c r="PMB418" s="3"/>
      <c r="PMC418" s="3"/>
      <c r="PMD418" s="3"/>
      <c r="PME418" s="3"/>
      <c r="PMF418" s="3"/>
      <c r="PMG418" s="3"/>
      <c r="PMH418" s="3"/>
      <c r="PMI418" s="3"/>
      <c r="PMJ418" s="3"/>
      <c r="PMK418" s="3"/>
      <c r="PML418" s="3"/>
      <c r="PMM418" s="3"/>
      <c r="PMN418" s="3"/>
      <c r="PMO418" s="3"/>
      <c r="PMP418" s="3"/>
      <c r="PMQ418" s="3"/>
      <c r="PMR418" s="3"/>
      <c r="PMS418" s="3"/>
      <c r="PMT418" s="3"/>
      <c r="PMU418" s="3"/>
      <c r="PMV418" s="3"/>
      <c r="PMW418" s="3"/>
      <c r="PMX418" s="3"/>
      <c r="PMY418" s="3"/>
      <c r="PMZ418" s="3"/>
      <c r="PNA418" s="3"/>
      <c r="PNB418" s="3"/>
      <c r="PNC418" s="3"/>
      <c r="PND418" s="3"/>
      <c r="PNE418" s="3"/>
      <c r="PNF418" s="3"/>
      <c r="PNG418" s="3"/>
      <c r="PNH418" s="3"/>
      <c r="PNI418" s="3"/>
      <c r="PNJ418" s="3"/>
      <c r="PNK418" s="3"/>
      <c r="PNL418" s="3"/>
      <c r="PNM418" s="3"/>
      <c r="PNN418" s="3"/>
      <c r="PNO418" s="3"/>
      <c r="PNP418" s="3"/>
      <c r="PNQ418" s="3"/>
      <c r="PNR418" s="3"/>
      <c r="PNS418" s="3"/>
      <c r="PNT418" s="3"/>
      <c r="PNU418" s="3"/>
      <c r="PNV418" s="3"/>
      <c r="PNW418" s="3"/>
      <c r="PNX418" s="3"/>
      <c r="PNY418" s="3"/>
      <c r="PNZ418" s="3"/>
      <c r="POA418" s="3"/>
      <c r="POB418" s="3"/>
      <c r="POC418" s="3"/>
      <c r="POD418" s="3"/>
      <c r="POE418" s="3"/>
      <c r="POF418" s="3"/>
      <c r="POG418" s="3"/>
      <c r="POH418" s="3"/>
      <c r="POI418" s="3"/>
      <c r="POJ418" s="3"/>
      <c r="POK418" s="3"/>
      <c r="POL418" s="3"/>
      <c r="POM418" s="3"/>
      <c r="PON418" s="3"/>
      <c r="POO418" s="3"/>
      <c r="POP418" s="3"/>
      <c r="POQ418" s="3"/>
      <c r="POR418" s="3"/>
      <c r="POS418" s="3"/>
      <c r="POT418" s="3"/>
      <c r="POU418" s="3"/>
      <c r="POV418" s="3"/>
      <c r="POW418" s="3"/>
      <c r="POX418" s="3"/>
      <c r="POY418" s="3"/>
      <c r="POZ418" s="3"/>
      <c r="PPA418" s="3"/>
      <c r="PPB418" s="3"/>
      <c r="PPC418" s="3"/>
      <c r="PPD418" s="3"/>
      <c r="PPE418" s="3"/>
      <c r="PPF418" s="3"/>
      <c r="PPG418" s="3"/>
      <c r="PPH418" s="3"/>
      <c r="PPI418" s="3"/>
      <c r="PPJ418" s="3"/>
      <c r="PPK418" s="3"/>
      <c r="PPL418" s="3"/>
      <c r="PPM418" s="3"/>
      <c r="PPN418" s="3"/>
      <c r="PPO418" s="3"/>
      <c r="PPP418" s="3"/>
      <c r="PPQ418" s="3"/>
      <c r="PPR418" s="3"/>
      <c r="PPS418" s="3"/>
      <c r="PPT418" s="3"/>
      <c r="PPU418" s="3"/>
      <c r="PPV418" s="3"/>
      <c r="PPW418" s="3"/>
      <c r="PPX418" s="3"/>
      <c r="PPY418" s="3"/>
      <c r="PPZ418" s="3"/>
      <c r="PQA418" s="3"/>
      <c r="PQB418" s="3"/>
      <c r="PQC418" s="3"/>
      <c r="PQD418" s="3"/>
      <c r="PQE418" s="3"/>
      <c r="PQF418" s="3"/>
      <c r="PQG418" s="3"/>
      <c r="PQH418" s="3"/>
      <c r="PQI418" s="3"/>
      <c r="PQJ418" s="3"/>
      <c r="PQK418" s="3"/>
      <c r="PQL418" s="3"/>
      <c r="PQM418" s="3"/>
      <c r="PQN418" s="3"/>
      <c r="PQO418" s="3"/>
      <c r="PQP418" s="3"/>
      <c r="PQQ418" s="3"/>
      <c r="PQR418" s="3"/>
      <c r="PQS418" s="3"/>
      <c r="PQT418" s="3"/>
      <c r="PQU418" s="3"/>
      <c r="PQV418" s="3"/>
      <c r="PQW418" s="3"/>
      <c r="PQX418" s="3"/>
      <c r="PQY418" s="3"/>
      <c r="PQZ418" s="3"/>
      <c r="PRA418" s="3"/>
      <c r="PRB418" s="3"/>
      <c r="PRC418" s="3"/>
      <c r="PRD418" s="3"/>
      <c r="PRE418" s="3"/>
      <c r="PRF418" s="3"/>
      <c r="PRG418" s="3"/>
      <c r="PRH418" s="3"/>
      <c r="PRI418" s="3"/>
      <c r="PRJ418" s="3"/>
      <c r="PRK418" s="3"/>
      <c r="PRL418" s="3"/>
      <c r="PRM418" s="3"/>
      <c r="PRN418" s="3"/>
      <c r="PRO418" s="3"/>
      <c r="PRP418" s="3"/>
      <c r="PRQ418" s="3"/>
      <c r="PRR418" s="3"/>
      <c r="PRS418" s="3"/>
      <c r="PRT418" s="3"/>
      <c r="PRU418" s="3"/>
      <c r="PRV418" s="3"/>
      <c r="PRW418" s="3"/>
      <c r="PRX418" s="3"/>
      <c r="PRY418" s="3"/>
      <c r="PRZ418" s="3"/>
      <c r="PSA418" s="3"/>
      <c r="PSB418" s="3"/>
      <c r="PSC418" s="3"/>
      <c r="PSD418" s="3"/>
      <c r="PSE418" s="3"/>
      <c r="PSF418" s="3"/>
      <c r="PSG418" s="3"/>
      <c r="PSH418" s="3"/>
      <c r="PSI418" s="3"/>
      <c r="PSJ418" s="3"/>
      <c r="PSK418" s="3"/>
      <c r="PSL418" s="3"/>
      <c r="PSM418" s="3"/>
      <c r="PSN418" s="3"/>
      <c r="PSO418" s="3"/>
      <c r="PSP418" s="3"/>
      <c r="PSQ418" s="3"/>
      <c r="PSR418" s="3"/>
      <c r="PSS418" s="3"/>
      <c r="PST418" s="3"/>
      <c r="PSU418" s="3"/>
      <c r="PSV418" s="3"/>
      <c r="PSW418" s="3"/>
      <c r="PSX418" s="3"/>
      <c r="PSY418" s="3"/>
      <c r="PSZ418" s="3"/>
      <c r="PTA418" s="3"/>
      <c r="PTB418" s="3"/>
      <c r="PTC418" s="3"/>
      <c r="PTD418" s="3"/>
      <c r="PTE418" s="3"/>
      <c r="PTF418" s="3"/>
      <c r="PTG418" s="3"/>
      <c r="PTH418" s="3"/>
      <c r="PTI418" s="3"/>
      <c r="PTJ418" s="3"/>
      <c r="PTK418" s="3"/>
      <c r="PTL418" s="3"/>
      <c r="PTM418" s="3"/>
      <c r="PTN418" s="3"/>
      <c r="PTO418" s="3"/>
      <c r="PTP418" s="3"/>
      <c r="PTQ418" s="3"/>
      <c r="PTR418" s="3"/>
      <c r="PTS418" s="3"/>
      <c r="PTT418" s="3"/>
      <c r="PTU418" s="3"/>
      <c r="PTV418" s="3"/>
      <c r="PTW418" s="3"/>
      <c r="PTX418" s="3"/>
      <c r="PTY418" s="3"/>
      <c r="PTZ418" s="3"/>
      <c r="PUA418" s="3"/>
      <c r="PUB418" s="3"/>
      <c r="PUC418" s="3"/>
      <c r="PUD418" s="3"/>
      <c r="PUE418" s="3"/>
      <c r="PUF418" s="3"/>
      <c r="PUG418" s="3"/>
      <c r="PUH418" s="3"/>
      <c r="PUI418" s="3"/>
      <c r="PUJ418" s="3"/>
      <c r="PUK418" s="3"/>
      <c r="PUL418" s="3"/>
      <c r="PUM418" s="3"/>
      <c r="PUN418" s="3"/>
      <c r="PUO418" s="3"/>
      <c r="PUP418" s="3"/>
      <c r="PUQ418" s="3"/>
      <c r="PUR418" s="3"/>
      <c r="PUS418" s="3"/>
      <c r="PUT418" s="3"/>
      <c r="PUU418" s="3"/>
      <c r="PUV418" s="3"/>
      <c r="PUW418" s="3"/>
      <c r="PUX418" s="3"/>
      <c r="PUY418" s="3"/>
      <c r="PUZ418" s="3"/>
      <c r="PVA418" s="3"/>
      <c r="PVB418" s="3"/>
      <c r="PVC418" s="3"/>
      <c r="PVD418" s="3"/>
      <c r="PVE418" s="3"/>
      <c r="PVF418" s="3"/>
      <c r="PVG418" s="3"/>
      <c r="PVH418" s="3"/>
      <c r="PVI418" s="3"/>
      <c r="PVJ418" s="3"/>
      <c r="PVK418" s="3"/>
      <c r="PVL418" s="3"/>
      <c r="PVM418" s="3"/>
      <c r="PVN418" s="3"/>
      <c r="PVO418" s="3"/>
      <c r="PVP418" s="3"/>
      <c r="PVQ418" s="3"/>
      <c r="PVR418" s="3"/>
      <c r="PVS418" s="3"/>
      <c r="PVT418" s="3"/>
      <c r="PVU418" s="3"/>
      <c r="PVV418" s="3"/>
      <c r="PVW418" s="3"/>
      <c r="PVX418" s="3"/>
      <c r="PVY418" s="3"/>
      <c r="PVZ418" s="3"/>
      <c r="PWA418" s="3"/>
      <c r="PWB418" s="3"/>
      <c r="PWC418" s="3"/>
      <c r="PWD418" s="3"/>
      <c r="PWE418" s="3"/>
      <c r="PWF418" s="3"/>
      <c r="PWG418" s="3"/>
      <c r="PWH418" s="3"/>
      <c r="PWI418" s="3"/>
      <c r="PWJ418" s="3"/>
      <c r="PWK418" s="3"/>
      <c r="PWL418" s="3"/>
      <c r="PWM418" s="3"/>
      <c r="PWN418" s="3"/>
      <c r="PWO418" s="3"/>
      <c r="PWP418" s="3"/>
      <c r="PWQ418" s="3"/>
      <c r="PWR418" s="3"/>
      <c r="PWS418" s="3"/>
      <c r="PWT418" s="3"/>
      <c r="PWU418" s="3"/>
      <c r="PWV418" s="3"/>
      <c r="PWW418" s="3"/>
      <c r="PWX418" s="3"/>
      <c r="PWY418" s="3"/>
      <c r="PWZ418" s="3"/>
      <c r="PXA418" s="3"/>
      <c r="PXB418" s="3"/>
      <c r="PXC418" s="3"/>
      <c r="PXD418" s="3"/>
      <c r="PXE418" s="3"/>
      <c r="PXF418" s="3"/>
      <c r="PXG418" s="3"/>
      <c r="PXH418" s="3"/>
      <c r="PXI418" s="3"/>
      <c r="PXJ418" s="3"/>
      <c r="PXK418" s="3"/>
      <c r="PXL418" s="3"/>
      <c r="PXM418" s="3"/>
      <c r="PXN418" s="3"/>
      <c r="PXO418" s="3"/>
      <c r="PXP418" s="3"/>
      <c r="PXQ418" s="3"/>
      <c r="PXR418" s="3"/>
      <c r="PXS418" s="3"/>
      <c r="PXT418" s="3"/>
      <c r="PXU418" s="3"/>
      <c r="PXV418" s="3"/>
      <c r="PXW418" s="3"/>
      <c r="PXX418" s="3"/>
      <c r="PXY418" s="3"/>
      <c r="PXZ418" s="3"/>
      <c r="PYA418" s="3"/>
      <c r="PYB418" s="3"/>
      <c r="PYC418" s="3"/>
      <c r="PYD418" s="3"/>
      <c r="PYE418" s="3"/>
      <c r="PYF418" s="3"/>
      <c r="PYG418" s="3"/>
      <c r="PYH418" s="3"/>
      <c r="PYI418" s="3"/>
      <c r="PYJ418" s="3"/>
      <c r="PYK418" s="3"/>
      <c r="PYL418" s="3"/>
      <c r="PYM418" s="3"/>
      <c r="PYN418" s="3"/>
      <c r="PYO418" s="3"/>
      <c r="PYP418" s="3"/>
      <c r="PYQ418" s="3"/>
      <c r="PYR418" s="3"/>
      <c r="PYS418" s="3"/>
      <c r="PYT418" s="3"/>
      <c r="PYU418" s="3"/>
      <c r="PYV418" s="3"/>
      <c r="PYW418" s="3"/>
      <c r="PYX418" s="3"/>
      <c r="PYY418" s="3"/>
      <c r="PYZ418" s="3"/>
      <c r="PZA418" s="3"/>
      <c r="PZB418" s="3"/>
      <c r="PZC418" s="3"/>
      <c r="PZD418" s="3"/>
      <c r="PZE418" s="3"/>
      <c r="PZF418" s="3"/>
      <c r="PZG418" s="3"/>
      <c r="PZH418" s="3"/>
      <c r="PZI418" s="3"/>
      <c r="PZJ418" s="3"/>
      <c r="PZK418" s="3"/>
      <c r="PZL418" s="3"/>
      <c r="PZM418" s="3"/>
      <c r="PZN418" s="3"/>
      <c r="PZO418" s="3"/>
      <c r="PZP418" s="3"/>
      <c r="PZQ418" s="3"/>
      <c r="PZR418" s="3"/>
      <c r="PZS418" s="3"/>
      <c r="PZT418" s="3"/>
      <c r="PZU418" s="3"/>
      <c r="PZV418" s="3"/>
      <c r="PZW418" s="3"/>
      <c r="PZX418" s="3"/>
      <c r="PZY418" s="3"/>
      <c r="PZZ418" s="3"/>
      <c r="QAA418" s="3"/>
      <c r="QAB418" s="3"/>
      <c r="QAC418" s="3"/>
      <c r="QAD418" s="3"/>
      <c r="QAE418" s="3"/>
      <c r="QAF418" s="3"/>
      <c r="QAG418" s="3"/>
      <c r="QAH418" s="3"/>
      <c r="QAI418" s="3"/>
      <c r="QAJ418" s="3"/>
      <c r="QAK418" s="3"/>
      <c r="QAL418" s="3"/>
      <c r="QAM418" s="3"/>
      <c r="QAN418" s="3"/>
      <c r="QAO418" s="3"/>
      <c r="QAP418" s="3"/>
      <c r="QAQ418" s="3"/>
      <c r="QAR418" s="3"/>
      <c r="QAS418" s="3"/>
      <c r="QAT418" s="3"/>
      <c r="QAU418" s="3"/>
      <c r="QAV418" s="3"/>
      <c r="QAW418" s="3"/>
      <c r="QAX418" s="3"/>
      <c r="QAY418" s="3"/>
      <c r="QAZ418" s="3"/>
      <c r="QBA418" s="3"/>
      <c r="QBB418" s="3"/>
      <c r="QBC418" s="3"/>
      <c r="QBD418" s="3"/>
      <c r="QBE418" s="3"/>
      <c r="QBF418" s="3"/>
      <c r="QBG418" s="3"/>
      <c r="QBH418" s="3"/>
      <c r="QBI418" s="3"/>
      <c r="QBJ418" s="3"/>
      <c r="QBK418" s="3"/>
      <c r="QBL418" s="3"/>
      <c r="QBM418" s="3"/>
      <c r="QBN418" s="3"/>
      <c r="QBO418" s="3"/>
      <c r="QBP418" s="3"/>
      <c r="QBQ418" s="3"/>
      <c r="QBR418" s="3"/>
      <c r="QBS418" s="3"/>
      <c r="QBT418" s="3"/>
      <c r="QBU418" s="3"/>
      <c r="QBV418" s="3"/>
      <c r="QBW418" s="3"/>
      <c r="QBX418" s="3"/>
      <c r="QBY418" s="3"/>
      <c r="QBZ418" s="3"/>
      <c r="QCA418" s="3"/>
      <c r="QCB418" s="3"/>
      <c r="QCC418" s="3"/>
      <c r="QCD418" s="3"/>
      <c r="QCE418" s="3"/>
      <c r="QCF418" s="3"/>
      <c r="QCG418" s="3"/>
      <c r="QCH418" s="3"/>
      <c r="QCI418" s="3"/>
      <c r="QCJ418" s="3"/>
      <c r="QCK418" s="3"/>
      <c r="QCL418" s="3"/>
      <c r="QCM418" s="3"/>
      <c r="QCN418" s="3"/>
      <c r="QCO418" s="3"/>
      <c r="QCP418" s="3"/>
      <c r="QCQ418" s="3"/>
      <c r="QCR418" s="3"/>
      <c r="QCS418" s="3"/>
      <c r="QCT418" s="3"/>
      <c r="QCU418" s="3"/>
      <c r="QCV418" s="3"/>
      <c r="QCW418" s="3"/>
      <c r="QCX418" s="3"/>
      <c r="QCY418" s="3"/>
      <c r="QCZ418" s="3"/>
      <c r="QDA418" s="3"/>
      <c r="QDB418" s="3"/>
      <c r="QDC418" s="3"/>
      <c r="QDD418" s="3"/>
      <c r="QDE418" s="3"/>
      <c r="QDF418" s="3"/>
      <c r="QDG418" s="3"/>
      <c r="QDH418" s="3"/>
      <c r="QDI418" s="3"/>
      <c r="QDJ418" s="3"/>
      <c r="QDK418" s="3"/>
      <c r="QDL418" s="3"/>
      <c r="QDM418" s="3"/>
      <c r="QDN418" s="3"/>
      <c r="QDO418" s="3"/>
      <c r="QDP418" s="3"/>
      <c r="QDQ418" s="3"/>
      <c r="QDR418" s="3"/>
      <c r="QDS418" s="3"/>
      <c r="QDT418" s="3"/>
      <c r="QDU418" s="3"/>
      <c r="QDV418" s="3"/>
      <c r="QDW418" s="3"/>
      <c r="QDX418" s="3"/>
      <c r="QDY418" s="3"/>
      <c r="QDZ418" s="3"/>
      <c r="QEA418" s="3"/>
      <c r="QEB418" s="3"/>
      <c r="QEC418" s="3"/>
      <c r="QED418" s="3"/>
      <c r="QEE418" s="3"/>
      <c r="QEF418" s="3"/>
      <c r="QEG418" s="3"/>
      <c r="QEH418" s="3"/>
      <c r="QEI418" s="3"/>
      <c r="QEJ418" s="3"/>
      <c r="QEK418" s="3"/>
      <c r="QEL418" s="3"/>
      <c r="QEM418" s="3"/>
      <c r="QEN418" s="3"/>
      <c r="QEO418" s="3"/>
      <c r="QEP418" s="3"/>
      <c r="QEQ418" s="3"/>
      <c r="QER418" s="3"/>
      <c r="QES418" s="3"/>
      <c r="QET418" s="3"/>
      <c r="QEU418" s="3"/>
      <c r="QEV418" s="3"/>
      <c r="QEW418" s="3"/>
      <c r="QEX418" s="3"/>
      <c r="QEY418" s="3"/>
      <c r="QEZ418" s="3"/>
      <c r="QFA418" s="3"/>
      <c r="QFB418" s="3"/>
      <c r="QFC418" s="3"/>
      <c r="QFD418" s="3"/>
      <c r="QFE418" s="3"/>
      <c r="QFF418" s="3"/>
      <c r="QFG418" s="3"/>
      <c r="QFH418" s="3"/>
      <c r="QFI418" s="3"/>
      <c r="QFJ418" s="3"/>
      <c r="QFK418" s="3"/>
      <c r="QFL418" s="3"/>
      <c r="QFM418" s="3"/>
      <c r="QFN418" s="3"/>
      <c r="QFO418" s="3"/>
      <c r="QFP418" s="3"/>
      <c r="QFQ418" s="3"/>
      <c r="QFR418" s="3"/>
      <c r="QFS418" s="3"/>
      <c r="QFT418" s="3"/>
      <c r="QFU418" s="3"/>
      <c r="QFV418" s="3"/>
      <c r="QFW418" s="3"/>
      <c r="QFX418" s="3"/>
      <c r="QFY418" s="3"/>
      <c r="QFZ418" s="3"/>
      <c r="QGA418" s="3"/>
      <c r="QGB418" s="3"/>
      <c r="QGC418" s="3"/>
      <c r="QGD418" s="3"/>
      <c r="QGE418" s="3"/>
      <c r="QGF418" s="3"/>
      <c r="QGG418" s="3"/>
      <c r="QGH418" s="3"/>
      <c r="QGI418" s="3"/>
      <c r="QGJ418" s="3"/>
      <c r="QGK418" s="3"/>
      <c r="QGL418" s="3"/>
      <c r="QGM418" s="3"/>
      <c r="QGN418" s="3"/>
      <c r="QGO418" s="3"/>
      <c r="QGP418" s="3"/>
      <c r="QGQ418" s="3"/>
      <c r="QGR418" s="3"/>
      <c r="QGS418" s="3"/>
      <c r="QGT418" s="3"/>
      <c r="QGU418" s="3"/>
      <c r="QGV418" s="3"/>
      <c r="QGW418" s="3"/>
      <c r="QGX418" s="3"/>
      <c r="QGY418" s="3"/>
      <c r="QGZ418" s="3"/>
      <c r="QHA418" s="3"/>
      <c r="QHB418" s="3"/>
      <c r="QHC418" s="3"/>
      <c r="QHD418" s="3"/>
      <c r="QHE418" s="3"/>
      <c r="QHF418" s="3"/>
      <c r="QHG418" s="3"/>
      <c r="QHH418" s="3"/>
      <c r="QHI418" s="3"/>
      <c r="QHJ418" s="3"/>
      <c r="QHK418" s="3"/>
      <c r="QHL418" s="3"/>
      <c r="QHM418" s="3"/>
      <c r="QHN418" s="3"/>
      <c r="QHO418" s="3"/>
      <c r="QHP418" s="3"/>
      <c r="QHQ418" s="3"/>
      <c r="QHR418" s="3"/>
      <c r="QHS418" s="3"/>
      <c r="QHT418" s="3"/>
      <c r="QHU418" s="3"/>
      <c r="QHV418" s="3"/>
      <c r="QHW418" s="3"/>
      <c r="QHX418" s="3"/>
      <c r="QHY418" s="3"/>
      <c r="QHZ418" s="3"/>
      <c r="QIA418" s="3"/>
      <c r="QIB418" s="3"/>
      <c r="QIC418" s="3"/>
      <c r="QID418" s="3"/>
      <c r="QIE418" s="3"/>
      <c r="QIF418" s="3"/>
      <c r="QIG418" s="3"/>
      <c r="QIH418" s="3"/>
      <c r="QII418" s="3"/>
      <c r="QIJ418" s="3"/>
      <c r="QIK418" s="3"/>
      <c r="QIL418" s="3"/>
      <c r="QIM418" s="3"/>
      <c r="QIN418" s="3"/>
      <c r="QIO418" s="3"/>
      <c r="QIP418" s="3"/>
      <c r="QIQ418" s="3"/>
      <c r="QIR418" s="3"/>
      <c r="QIS418" s="3"/>
      <c r="QIT418" s="3"/>
      <c r="QIU418" s="3"/>
      <c r="QIV418" s="3"/>
      <c r="QIW418" s="3"/>
      <c r="QIX418" s="3"/>
      <c r="QIY418" s="3"/>
      <c r="QIZ418" s="3"/>
      <c r="QJA418" s="3"/>
      <c r="QJB418" s="3"/>
      <c r="QJC418" s="3"/>
      <c r="QJD418" s="3"/>
      <c r="QJE418" s="3"/>
      <c r="QJF418" s="3"/>
      <c r="QJG418" s="3"/>
      <c r="QJH418" s="3"/>
      <c r="QJI418" s="3"/>
      <c r="QJJ418" s="3"/>
      <c r="QJK418" s="3"/>
      <c r="QJL418" s="3"/>
      <c r="QJM418" s="3"/>
      <c r="QJN418" s="3"/>
      <c r="QJO418" s="3"/>
      <c r="QJP418" s="3"/>
      <c r="QJQ418" s="3"/>
      <c r="QJR418" s="3"/>
      <c r="QJS418" s="3"/>
      <c r="QJT418" s="3"/>
      <c r="QJU418" s="3"/>
      <c r="QJV418" s="3"/>
      <c r="QJW418" s="3"/>
      <c r="QJX418" s="3"/>
      <c r="QJY418" s="3"/>
      <c r="QJZ418" s="3"/>
      <c r="QKA418" s="3"/>
      <c r="QKB418" s="3"/>
      <c r="QKC418" s="3"/>
      <c r="QKD418" s="3"/>
      <c r="QKE418" s="3"/>
      <c r="QKF418" s="3"/>
      <c r="QKG418" s="3"/>
      <c r="QKH418" s="3"/>
      <c r="QKI418" s="3"/>
      <c r="QKJ418" s="3"/>
      <c r="QKK418" s="3"/>
      <c r="QKL418" s="3"/>
      <c r="QKM418" s="3"/>
      <c r="QKN418" s="3"/>
      <c r="QKO418" s="3"/>
      <c r="QKP418" s="3"/>
      <c r="QKQ418" s="3"/>
      <c r="QKR418" s="3"/>
      <c r="QKS418" s="3"/>
      <c r="QKT418" s="3"/>
      <c r="QKU418" s="3"/>
      <c r="QKV418" s="3"/>
      <c r="QKW418" s="3"/>
      <c r="QKX418" s="3"/>
      <c r="QKY418" s="3"/>
      <c r="QKZ418" s="3"/>
      <c r="QLA418" s="3"/>
      <c r="QLB418" s="3"/>
      <c r="QLC418" s="3"/>
      <c r="QLD418" s="3"/>
      <c r="QLE418" s="3"/>
      <c r="QLF418" s="3"/>
      <c r="QLG418" s="3"/>
      <c r="QLH418" s="3"/>
      <c r="QLI418" s="3"/>
      <c r="QLJ418" s="3"/>
      <c r="QLK418" s="3"/>
      <c r="QLL418" s="3"/>
      <c r="QLM418" s="3"/>
      <c r="QLN418" s="3"/>
      <c r="QLO418" s="3"/>
      <c r="QLP418" s="3"/>
      <c r="QLQ418" s="3"/>
      <c r="QLR418" s="3"/>
      <c r="QLS418" s="3"/>
      <c r="QLT418" s="3"/>
      <c r="QLU418" s="3"/>
      <c r="QLV418" s="3"/>
      <c r="QLW418" s="3"/>
      <c r="QLX418" s="3"/>
      <c r="QLY418" s="3"/>
      <c r="QLZ418" s="3"/>
      <c r="QMA418" s="3"/>
      <c r="QMB418" s="3"/>
      <c r="QMC418" s="3"/>
      <c r="QMD418" s="3"/>
      <c r="QME418" s="3"/>
      <c r="QMF418" s="3"/>
      <c r="QMG418" s="3"/>
      <c r="QMH418" s="3"/>
      <c r="QMI418" s="3"/>
      <c r="QMJ418" s="3"/>
      <c r="QMK418" s="3"/>
      <c r="QML418" s="3"/>
      <c r="QMM418" s="3"/>
      <c r="QMN418" s="3"/>
      <c r="QMO418" s="3"/>
      <c r="QMP418" s="3"/>
      <c r="QMQ418" s="3"/>
      <c r="QMR418" s="3"/>
      <c r="QMS418" s="3"/>
      <c r="QMT418" s="3"/>
      <c r="QMU418" s="3"/>
      <c r="QMV418" s="3"/>
      <c r="QMW418" s="3"/>
      <c r="QMX418" s="3"/>
      <c r="QMY418" s="3"/>
      <c r="QMZ418" s="3"/>
      <c r="QNA418" s="3"/>
      <c r="QNB418" s="3"/>
      <c r="QNC418" s="3"/>
      <c r="QND418" s="3"/>
      <c r="QNE418" s="3"/>
      <c r="QNF418" s="3"/>
      <c r="QNG418" s="3"/>
      <c r="QNH418" s="3"/>
      <c r="QNI418" s="3"/>
      <c r="QNJ418" s="3"/>
      <c r="QNK418" s="3"/>
      <c r="QNL418" s="3"/>
      <c r="QNM418" s="3"/>
      <c r="QNN418" s="3"/>
      <c r="QNO418" s="3"/>
      <c r="QNP418" s="3"/>
      <c r="QNQ418" s="3"/>
      <c r="QNR418" s="3"/>
      <c r="QNS418" s="3"/>
      <c r="QNT418" s="3"/>
      <c r="QNU418" s="3"/>
      <c r="QNV418" s="3"/>
      <c r="QNW418" s="3"/>
      <c r="QNX418" s="3"/>
      <c r="QNY418" s="3"/>
      <c r="QNZ418" s="3"/>
      <c r="QOA418" s="3"/>
      <c r="QOB418" s="3"/>
      <c r="QOC418" s="3"/>
      <c r="QOD418" s="3"/>
      <c r="QOE418" s="3"/>
      <c r="QOF418" s="3"/>
      <c r="QOG418" s="3"/>
      <c r="QOH418" s="3"/>
      <c r="QOI418" s="3"/>
      <c r="QOJ418" s="3"/>
      <c r="QOK418" s="3"/>
      <c r="QOL418" s="3"/>
      <c r="QOM418" s="3"/>
      <c r="QON418" s="3"/>
      <c r="QOO418" s="3"/>
      <c r="QOP418" s="3"/>
      <c r="QOQ418" s="3"/>
      <c r="QOR418" s="3"/>
      <c r="QOS418" s="3"/>
      <c r="QOT418" s="3"/>
      <c r="QOU418" s="3"/>
      <c r="QOV418" s="3"/>
      <c r="QOW418" s="3"/>
      <c r="QOX418" s="3"/>
      <c r="QOY418" s="3"/>
      <c r="QOZ418" s="3"/>
      <c r="QPA418" s="3"/>
      <c r="QPB418" s="3"/>
      <c r="QPC418" s="3"/>
      <c r="QPD418" s="3"/>
      <c r="QPE418" s="3"/>
      <c r="QPF418" s="3"/>
      <c r="QPG418" s="3"/>
      <c r="QPH418" s="3"/>
      <c r="QPI418" s="3"/>
      <c r="QPJ418" s="3"/>
      <c r="QPK418" s="3"/>
      <c r="QPL418" s="3"/>
      <c r="QPM418" s="3"/>
      <c r="QPN418" s="3"/>
      <c r="QPO418" s="3"/>
      <c r="QPP418" s="3"/>
      <c r="QPQ418" s="3"/>
      <c r="QPR418" s="3"/>
      <c r="QPS418" s="3"/>
      <c r="QPT418" s="3"/>
      <c r="QPU418" s="3"/>
      <c r="QPV418" s="3"/>
      <c r="QPW418" s="3"/>
      <c r="QPX418" s="3"/>
      <c r="QPY418" s="3"/>
      <c r="QPZ418" s="3"/>
      <c r="QQA418" s="3"/>
      <c r="QQB418" s="3"/>
      <c r="QQC418" s="3"/>
      <c r="QQD418" s="3"/>
      <c r="QQE418" s="3"/>
      <c r="QQF418" s="3"/>
      <c r="QQG418" s="3"/>
      <c r="QQH418" s="3"/>
      <c r="QQI418" s="3"/>
      <c r="QQJ418" s="3"/>
      <c r="QQK418" s="3"/>
      <c r="QQL418" s="3"/>
      <c r="QQM418" s="3"/>
      <c r="QQN418" s="3"/>
      <c r="QQO418" s="3"/>
      <c r="QQP418" s="3"/>
      <c r="QQQ418" s="3"/>
      <c r="QQR418" s="3"/>
      <c r="QQS418" s="3"/>
      <c r="QQT418" s="3"/>
      <c r="QQU418" s="3"/>
      <c r="QQV418" s="3"/>
      <c r="QQW418" s="3"/>
      <c r="QQX418" s="3"/>
      <c r="QQY418" s="3"/>
      <c r="QQZ418" s="3"/>
      <c r="QRA418" s="3"/>
      <c r="QRB418" s="3"/>
      <c r="QRC418" s="3"/>
      <c r="QRD418" s="3"/>
      <c r="QRE418" s="3"/>
      <c r="QRF418" s="3"/>
      <c r="QRG418" s="3"/>
      <c r="QRH418" s="3"/>
      <c r="QRI418" s="3"/>
      <c r="QRJ418" s="3"/>
      <c r="QRK418" s="3"/>
      <c r="QRL418" s="3"/>
      <c r="QRM418" s="3"/>
      <c r="QRN418" s="3"/>
      <c r="QRO418" s="3"/>
      <c r="QRP418" s="3"/>
      <c r="QRQ418" s="3"/>
      <c r="QRR418" s="3"/>
      <c r="QRS418" s="3"/>
      <c r="QRT418" s="3"/>
      <c r="QRU418" s="3"/>
      <c r="QRV418" s="3"/>
      <c r="QRW418" s="3"/>
      <c r="QRX418" s="3"/>
      <c r="QRY418" s="3"/>
      <c r="QRZ418" s="3"/>
      <c r="QSA418" s="3"/>
      <c r="QSB418" s="3"/>
      <c r="QSC418" s="3"/>
      <c r="QSD418" s="3"/>
      <c r="QSE418" s="3"/>
      <c r="QSF418" s="3"/>
      <c r="QSG418" s="3"/>
      <c r="QSH418" s="3"/>
      <c r="QSI418" s="3"/>
      <c r="QSJ418" s="3"/>
      <c r="QSK418" s="3"/>
      <c r="QSL418" s="3"/>
      <c r="QSM418" s="3"/>
      <c r="QSN418" s="3"/>
      <c r="QSO418" s="3"/>
      <c r="QSP418" s="3"/>
      <c r="QSQ418" s="3"/>
      <c r="QSR418" s="3"/>
      <c r="QSS418" s="3"/>
      <c r="QST418" s="3"/>
      <c r="QSU418" s="3"/>
      <c r="QSV418" s="3"/>
      <c r="QSW418" s="3"/>
      <c r="QSX418" s="3"/>
      <c r="QSY418" s="3"/>
      <c r="QSZ418" s="3"/>
      <c r="QTA418" s="3"/>
      <c r="QTB418" s="3"/>
      <c r="QTC418" s="3"/>
      <c r="QTD418" s="3"/>
      <c r="QTE418" s="3"/>
      <c r="QTF418" s="3"/>
      <c r="QTG418" s="3"/>
      <c r="QTH418" s="3"/>
      <c r="QTI418" s="3"/>
      <c r="QTJ418" s="3"/>
      <c r="QTK418" s="3"/>
      <c r="QTL418" s="3"/>
      <c r="QTM418" s="3"/>
      <c r="QTN418" s="3"/>
      <c r="QTO418" s="3"/>
      <c r="QTP418" s="3"/>
      <c r="QTQ418" s="3"/>
      <c r="QTR418" s="3"/>
      <c r="QTS418" s="3"/>
      <c r="QTT418" s="3"/>
      <c r="QTU418" s="3"/>
      <c r="QTV418" s="3"/>
      <c r="QTW418" s="3"/>
      <c r="QTX418" s="3"/>
      <c r="QTY418" s="3"/>
      <c r="QTZ418" s="3"/>
      <c r="QUA418" s="3"/>
      <c r="QUB418" s="3"/>
      <c r="QUC418" s="3"/>
      <c r="QUD418" s="3"/>
      <c r="QUE418" s="3"/>
      <c r="QUF418" s="3"/>
      <c r="QUG418" s="3"/>
      <c r="QUH418" s="3"/>
      <c r="QUI418" s="3"/>
      <c r="QUJ418" s="3"/>
      <c r="QUK418" s="3"/>
      <c r="QUL418" s="3"/>
      <c r="QUM418" s="3"/>
      <c r="QUN418" s="3"/>
      <c r="QUO418" s="3"/>
      <c r="QUP418" s="3"/>
      <c r="QUQ418" s="3"/>
      <c r="QUR418" s="3"/>
      <c r="QUS418" s="3"/>
      <c r="QUT418" s="3"/>
      <c r="QUU418" s="3"/>
      <c r="QUV418" s="3"/>
      <c r="QUW418" s="3"/>
      <c r="QUX418" s="3"/>
      <c r="QUY418" s="3"/>
      <c r="QUZ418" s="3"/>
      <c r="QVA418" s="3"/>
      <c r="QVB418" s="3"/>
      <c r="QVC418" s="3"/>
      <c r="QVD418" s="3"/>
      <c r="QVE418" s="3"/>
      <c r="QVF418" s="3"/>
      <c r="QVG418" s="3"/>
      <c r="QVH418" s="3"/>
      <c r="QVI418" s="3"/>
      <c r="QVJ418" s="3"/>
      <c r="QVK418" s="3"/>
      <c r="QVL418" s="3"/>
      <c r="QVM418" s="3"/>
      <c r="QVN418" s="3"/>
      <c r="QVO418" s="3"/>
      <c r="QVP418" s="3"/>
      <c r="QVQ418" s="3"/>
      <c r="QVR418" s="3"/>
      <c r="QVS418" s="3"/>
      <c r="QVT418" s="3"/>
      <c r="QVU418" s="3"/>
      <c r="QVV418" s="3"/>
      <c r="QVW418" s="3"/>
      <c r="QVX418" s="3"/>
      <c r="QVY418" s="3"/>
      <c r="QVZ418" s="3"/>
      <c r="QWA418" s="3"/>
      <c r="QWB418" s="3"/>
      <c r="QWC418" s="3"/>
      <c r="QWD418" s="3"/>
      <c r="QWE418" s="3"/>
      <c r="QWF418" s="3"/>
      <c r="QWG418" s="3"/>
      <c r="QWH418" s="3"/>
      <c r="QWI418" s="3"/>
      <c r="QWJ418" s="3"/>
      <c r="QWK418" s="3"/>
      <c r="QWL418" s="3"/>
      <c r="QWM418" s="3"/>
      <c r="QWN418" s="3"/>
      <c r="QWO418" s="3"/>
      <c r="QWP418" s="3"/>
      <c r="QWQ418" s="3"/>
      <c r="QWR418" s="3"/>
      <c r="QWS418" s="3"/>
      <c r="QWT418" s="3"/>
      <c r="QWU418" s="3"/>
      <c r="QWV418" s="3"/>
      <c r="QWW418" s="3"/>
      <c r="QWX418" s="3"/>
      <c r="QWY418" s="3"/>
      <c r="QWZ418" s="3"/>
      <c r="QXA418" s="3"/>
      <c r="QXB418" s="3"/>
      <c r="QXC418" s="3"/>
      <c r="QXD418" s="3"/>
      <c r="QXE418" s="3"/>
      <c r="QXF418" s="3"/>
      <c r="QXG418" s="3"/>
      <c r="QXH418" s="3"/>
      <c r="QXI418" s="3"/>
      <c r="QXJ418" s="3"/>
      <c r="QXK418" s="3"/>
      <c r="QXL418" s="3"/>
      <c r="QXM418" s="3"/>
      <c r="QXN418" s="3"/>
      <c r="QXO418" s="3"/>
      <c r="QXP418" s="3"/>
      <c r="QXQ418" s="3"/>
      <c r="QXR418" s="3"/>
      <c r="QXS418" s="3"/>
      <c r="QXT418" s="3"/>
      <c r="QXU418" s="3"/>
      <c r="QXV418" s="3"/>
      <c r="QXW418" s="3"/>
      <c r="QXX418" s="3"/>
      <c r="QXY418" s="3"/>
      <c r="QXZ418" s="3"/>
      <c r="QYA418" s="3"/>
      <c r="QYB418" s="3"/>
      <c r="QYC418" s="3"/>
      <c r="QYD418" s="3"/>
      <c r="QYE418" s="3"/>
      <c r="QYF418" s="3"/>
      <c r="QYG418" s="3"/>
      <c r="QYH418" s="3"/>
      <c r="QYI418" s="3"/>
      <c r="QYJ418" s="3"/>
      <c r="QYK418" s="3"/>
      <c r="QYL418" s="3"/>
      <c r="QYM418" s="3"/>
      <c r="QYN418" s="3"/>
      <c r="QYO418" s="3"/>
      <c r="QYP418" s="3"/>
      <c r="QYQ418" s="3"/>
      <c r="QYR418" s="3"/>
      <c r="QYS418" s="3"/>
      <c r="QYT418" s="3"/>
      <c r="QYU418" s="3"/>
      <c r="QYV418" s="3"/>
      <c r="QYW418" s="3"/>
      <c r="QYX418" s="3"/>
      <c r="QYY418" s="3"/>
      <c r="QYZ418" s="3"/>
      <c r="QZA418" s="3"/>
      <c r="QZB418" s="3"/>
      <c r="QZC418" s="3"/>
      <c r="QZD418" s="3"/>
      <c r="QZE418" s="3"/>
      <c r="QZF418" s="3"/>
      <c r="QZG418" s="3"/>
      <c r="QZH418" s="3"/>
      <c r="QZI418" s="3"/>
      <c r="QZJ418" s="3"/>
      <c r="QZK418" s="3"/>
      <c r="QZL418" s="3"/>
      <c r="QZM418" s="3"/>
      <c r="QZN418" s="3"/>
      <c r="QZO418" s="3"/>
      <c r="QZP418" s="3"/>
      <c r="QZQ418" s="3"/>
      <c r="QZR418" s="3"/>
      <c r="QZS418" s="3"/>
      <c r="QZT418" s="3"/>
      <c r="QZU418" s="3"/>
      <c r="QZV418" s="3"/>
      <c r="QZW418" s="3"/>
      <c r="QZX418" s="3"/>
      <c r="QZY418" s="3"/>
      <c r="QZZ418" s="3"/>
      <c r="RAA418" s="3"/>
      <c r="RAB418" s="3"/>
      <c r="RAC418" s="3"/>
      <c r="RAD418" s="3"/>
      <c r="RAE418" s="3"/>
      <c r="RAF418" s="3"/>
      <c r="RAG418" s="3"/>
      <c r="RAH418" s="3"/>
      <c r="RAI418" s="3"/>
      <c r="RAJ418" s="3"/>
      <c r="RAK418" s="3"/>
      <c r="RAL418" s="3"/>
      <c r="RAM418" s="3"/>
      <c r="RAN418" s="3"/>
      <c r="RAO418" s="3"/>
      <c r="RAP418" s="3"/>
      <c r="RAQ418" s="3"/>
      <c r="RAR418" s="3"/>
      <c r="RAS418" s="3"/>
      <c r="RAT418" s="3"/>
      <c r="RAU418" s="3"/>
      <c r="RAV418" s="3"/>
      <c r="RAW418" s="3"/>
      <c r="RAX418" s="3"/>
      <c r="RAY418" s="3"/>
      <c r="RAZ418" s="3"/>
      <c r="RBA418" s="3"/>
      <c r="RBB418" s="3"/>
      <c r="RBC418" s="3"/>
      <c r="RBD418" s="3"/>
      <c r="RBE418" s="3"/>
      <c r="RBF418" s="3"/>
      <c r="RBG418" s="3"/>
      <c r="RBH418" s="3"/>
      <c r="RBI418" s="3"/>
      <c r="RBJ418" s="3"/>
      <c r="RBK418" s="3"/>
      <c r="RBL418" s="3"/>
      <c r="RBM418" s="3"/>
      <c r="RBN418" s="3"/>
      <c r="RBO418" s="3"/>
      <c r="RBP418" s="3"/>
      <c r="RBQ418" s="3"/>
      <c r="RBR418" s="3"/>
      <c r="RBS418" s="3"/>
      <c r="RBT418" s="3"/>
      <c r="RBU418" s="3"/>
      <c r="RBV418" s="3"/>
      <c r="RBW418" s="3"/>
      <c r="RBX418" s="3"/>
      <c r="RBY418" s="3"/>
      <c r="RBZ418" s="3"/>
      <c r="RCA418" s="3"/>
      <c r="RCB418" s="3"/>
      <c r="RCC418" s="3"/>
      <c r="RCD418" s="3"/>
      <c r="RCE418" s="3"/>
      <c r="RCF418" s="3"/>
      <c r="RCG418" s="3"/>
      <c r="RCH418" s="3"/>
      <c r="RCI418" s="3"/>
      <c r="RCJ418" s="3"/>
      <c r="RCK418" s="3"/>
      <c r="RCL418" s="3"/>
      <c r="RCM418" s="3"/>
      <c r="RCN418" s="3"/>
      <c r="RCO418" s="3"/>
      <c r="RCP418" s="3"/>
      <c r="RCQ418" s="3"/>
      <c r="RCR418" s="3"/>
      <c r="RCS418" s="3"/>
      <c r="RCT418" s="3"/>
      <c r="RCU418" s="3"/>
      <c r="RCV418" s="3"/>
      <c r="RCW418" s="3"/>
      <c r="RCX418" s="3"/>
      <c r="RCY418" s="3"/>
      <c r="RCZ418" s="3"/>
      <c r="RDA418" s="3"/>
      <c r="RDB418" s="3"/>
      <c r="RDC418" s="3"/>
      <c r="RDD418" s="3"/>
      <c r="RDE418" s="3"/>
      <c r="RDF418" s="3"/>
      <c r="RDG418" s="3"/>
      <c r="RDH418" s="3"/>
      <c r="RDI418" s="3"/>
      <c r="RDJ418" s="3"/>
      <c r="RDK418" s="3"/>
      <c r="RDL418" s="3"/>
      <c r="RDM418" s="3"/>
      <c r="RDN418" s="3"/>
      <c r="RDO418" s="3"/>
      <c r="RDP418" s="3"/>
      <c r="RDQ418" s="3"/>
      <c r="RDR418" s="3"/>
      <c r="RDS418" s="3"/>
      <c r="RDT418" s="3"/>
      <c r="RDU418" s="3"/>
      <c r="RDV418" s="3"/>
      <c r="RDW418" s="3"/>
      <c r="RDX418" s="3"/>
      <c r="RDY418" s="3"/>
      <c r="RDZ418" s="3"/>
      <c r="REA418" s="3"/>
      <c r="REB418" s="3"/>
      <c r="REC418" s="3"/>
      <c r="RED418" s="3"/>
      <c r="REE418" s="3"/>
      <c r="REF418" s="3"/>
      <c r="REG418" s="3"/>
      <c r="REH418" s="3"/>
      <c r="REI418" s="3"/>
      <c r="REJ418" s="3"/>
      <c r="REK418" s="3"/>
      <c r="REL418" s="3"/>
      <c r="REM418" s="3"/>
      <c r="REN418" s="3"/>
      <c r="REO418" s="3"/>
      <c r="REP418" s="3"/>
      <c r="REQ418" s="3"/>
      <c r="RER418" s="3"/>
      <c r="RES418" s="3"/>
      <c r="RET418" s="3"/>
      <c r="REU418" s="3"/>
      <c r="REV418" s="3"/>
      <c r="REW418" s="3"/>
      <c r="REX418" s="3"/>
      <c r="REY418" s="3"/>
      <c r="REZ418" s="3"/>
      <c r="RFA418" s="3"/>
      <c r="RFB418" s="3"/>
      <c r="RFC418" s="3"/>
      <c r="RFD418" s="3"/>
      <c r="RFE418" s="3"/>
      <c r="RFF418" s="3"/>
      <c r="RFG418" s="3"/>
      <c r="RFH418" s="3"/>
      <c r="RFI418" s="3"/>
      <c r="RFJ418" s="3"/>
      <c r="RFK418" s="3"/>
      <c r="RFL418" s="3"/>
      <c r="RFM418" s="3"/>
      <c r="RFN418" s="3"/>
      <c r="RFO418" s="3"/>
      <c r="RFP418" s="3"/>
      <c r="RFQ418" s="3"/>
      <c r="RFR418" s="3"/>
      <c r="RFS418" s="3"/>
      <c r="RFT418" s="3"/>
      <c r="RFU418" s="3"/>
      <c r="RFV418" s="3"/>
      <c r="RFW418" s="3"/>
      <c r="RFX418" s="3"/>
      <c r="RFY418" s="3"/>
      <c r="RFZ418" s="3"/>
      <c r="RGA418" s="3"/>
      <c r="RGB418" s="3"/>
      <c r="RGC418" s="3"/>
      <c r="RGD418" s="3"/>
      <c r="RGE418" s="3"/>
      <c r="RGF418" s="3"/>
      <c r="RGG418" s="3"/>
      <c r="RGH418" s="3"/>
      <c r="RGI418" s="3"/>
      <c r="RGJ418" s="3"/>
      <c r="RGK418" s="3"/>
      <c r="RGL418" s="3"/>
      <c r="RGM418" s="3"/>
      <c r="RGN418" s="3"/>
      <c r="RGO418" s="3"/>
      <c r="RGP418" s="3"/>
      <c r="RGQ418" s="3"/>
      <c r="RGR418" s="3"/>
      <c r="RGS418" s="3"/>
      <c r="RGT418" s="3"/>
      <c r="RGU418" s="3"/>
      <c r="RGV418" s="3"/>
      <c r="RGW418" s="3"/>
      <c r="RGX418" s="3"/>
      <c r="RGY418" s="3"/>
      <c r="RGZ418" s="3"/>
      <c r="RHA418" s="3"/>
      <c r="RHB418" s="3"/>
      <c r="RHC418" s="3"/>
      <c r="RHD418" s="3"/>
      <c r="RHE418" s="3"/>
      <c r="RHF418" s="3"/>
      <c r="RHG418" s="3"/>
      <c r="RHH418" s="3"/>
      <c r="RHI418" s="3"/>
      <c r="RHJ418" s="3"/>
      <c r="RHK418" s="3"/>
      <c r="RHL418" s="3"/>
      <c r="RHM418" s="3"/>
      <c r="RHN418" s="3"/>
      <c r="RHO418" s="3"/>
      <c r="RHP418" s="3"/>
      <c r="RHQ418" s="3"/>
      <c r="RHR418" s="3"/>
      <c r="RHS418" s="3"/>
      <c r="RHT418" s="3"/>
      <c r="RHU418" s="3"/>
      <c r="RHV418" s="3"/>
      <c r="RHW418" s="3"/>
      <c r="RHX418" s="3"/>
      <c r="RHY418" s="3"/>
      <c r="RHZ418" s="3"/>
      <c r="RIA418" s="3"/>
      <c r="RIB418" s="3"/>
      <c r="RIC418" s="3"/>
      <c r="RID418" s="3"/>
      <c r="RIE418" s="3"/>
      <c r="RIF418" s="3"/>
      <c r="RIG418" s="3"/>
      <c r="RIH418" s="3"/>
      <c r="RII418" s="3"/>
      <c r="RIJ418" s="3"/>
      <c r="RIK418" s="3"/>
      <c r="RIL418" s="3"/>
      <c r="RIM418" s="3"/>
      <c r="RIN418" s="3"/>
      <c r="RIO418" s="3"/>
      <c r="RIP418" s="3"/>
      <c r="RIQ418" s="3"/>
      <c r="RIR418" s="3"/>
      <c r="RIS418" s="3"/>
      <c r="RIT418" s="3"/>
      <c r="RIU418" s="3"/>
      <c r="RIV418" s="3"/>
      <c r="RIW418" s="3"/>
      <c r="RIX418" s="3"/>
      <c r="RIY418" s="3"/>
      <c r="RIZ418" s="3"/>
      <c r="RJA418" s="3"/>
      <c r="RJB418" s="3"/>
      <c r="RJC418" s="3"/>
      <c r="RJD418" s="3"/>
      <c r="RJE418" s="3"/>
      <c r="RJF418" s="3"/>
      <c r="RJG418" s="3"/>
      <c r="RJH418" s="3"/>
      <c r="RJI418" s="3"/>
      <c r="RJJ418" s="3"/>
      <c r="RJK418" s="3"/>
      <c r="RJL418" s="3"/>
      <c r="RJM418" s="3"/>
      <c r="RJN418" s="3"/>
      <c r="RJO418" s="3"/>
      <c r="RJP418" s="3"/>
      <c r="RJQ418" s="3"/>
      <c r="RJR418" s="3"/>
      <c r="RJS418" s="3"/>
      <c r="RJT418" s="3"/>
      <c r="RJU418" s="3"/>
      <c r="RJV418" s="3"/>
      <c r="RJW418" s="3"/>
      <c r="RJX418" s="3"/>
      <c r="RJY418" s="3"/>
      <c r="RJZ418" s="3"/>
      <c r="RKA418" s="3"/>
      <c r="RKB418" s="3"/>
      <c r="RKC418" s="3"/>
      <c r="RKD418" s="3"/>
      <c r="RKE418" s="3"/>
      <c r="RKF418" s="3"/>
      <c r="RKG418" s="3"/>
      <c r="RKH418" s="3"/>
      <c r="RKI418" s="3"/>
      <c r="RKJ418" s="3"/>
      <c r="RKK418" s="3"/>
      <c r="RKL418" s="3"/>
      <c r="RKM418" s="3"/>
      <c r="RKN418" s="3"/>
      <c r="RKO418" s="3"/>
      <c r="RKP418" s="3"/>
      <c r="RKQ418" s="3"/>
      <c r="RKR418" s="3"/>
      <c r="RKS418" s="3"/>
      <c r="RKT418" s="3"/>
      <c r="RKU418" s="3"/>
      <c r="RKV418" s="3"/>
      <c r="RKW418" s="3"/>
      <c r="RKX418" s="3"/>
      <c r="RKY418" s="3"/>
      <c r="RKZ418" s="3"/>
      <c r="RLA418" s="3"/>
      <c r="RLB418" s="3"/>
      <c r="RLC418" s="3"/>
      <c r="RLD418" s="3"/>
      <c r="RLE418" s="3"/>
      <c r="RLF418" s="3"/>
      <c r="RLG418" s="3"/>
      <c r="RLH418" s="3"/>
      <c r="RLI418" s="3"/>
      <c r="RLJ418" s="3"/>
      <c r="RLK418" s="3"/>
      <c r="RLL418" s="3"/>
      <c r="RLM418" s="3"/>
      <c r="RLN418" s="3"/>
      <c r="RLO418" s="3"/>
      <c r="RLP418" s="3"/>
      <c r="RLQ418" s="3"/>
      <c r="RLR418" s="3"/>
      <c r="RLS418" s="3"/>
      <c r="RLT418" s="3"/>
      <c r="RLU418" s="3"/>
      <c r="RLV418" s="3"/>
      <c r="RLW418" s="3"/>
      <c r="RLX418" s="3"/>
      <c r="RLY418" s="3"/>
      <c r="RLZ418" s="3"/>
      <c r="RMA418" s="3"/>
      <c r="RMB418" s="3"/>
      <c r="RMC418" s="3"/>
      <c r="RMD418" s="3"/>
      <c r="RME418" s="3"/>
      <c r="RMF418" s="3"/>
      <c r="RMG418" s="3"/>
      <c r="RMH418" s="3"/>
      <c r="RMI418" s="3"/>
      <c r="RMJ418" s="3"/>
      <c r="RMK418" s="3"/>
      <c r="RML418" s="3"/>
      <c r="RMM418" s="3"/>
      <c r="RMN418" s="3"/>
      <c r="RMO418" s="3"/>
      <c r="RMP418" s="3"/>
      <c r="RMQ418" s="3"/>
      <c r="RMR418" s="3"/>
      <c r="RMS418" s="3"/>
      <c r="RMT418" s="3"/>
      <c r="RMU418" s="3"/>
      <c r="RMV418" s="3"/>
      <c r="RMW418" s="3"/>
      <c r="RMX418" s="3"/>
      <c r="RMY418" s="3"/>
      <c r="RMZ418" s="3"/>
      <c r="RNA418" s="3"/>
      <c r="RNB418" s="3"/>
      <c r="RNC418" s="3"/>
      <c r="RND418" s="3"/>
      <c r="RNE418" s="3"/>
      <c r="RNF418" s="3"/>
      <c r="RNG418" s="3"/>
      <c r="RNH418" s="3"/>
      <c r="RNI418" s="3"/>
      <c r="RNJ418" s="3"/>
      <c r="RNK418" s="3"/>
      <c r="RNL418" s="3"/>
      <c r="RNM418" s="3"/>
      <c r="RNN418" s="3"/>
      <c r="RNO418" s="3"/>
      <c r="RNP418" s="3"/>
      <c r="RNQ418" s="3"/>
      <c r="RNR418" s="3"/>
      <c r="RNS418" s="3"/>
      <c r="RNT418" s="3"/>
      <c r="RNU418" s="3"/>
      <c r="RNV418" s="3"/>
      <c r="RNW418" s="3"/>
      <c r="RNX418" s="3"/>
      <c r="RNY418" s="3"/>
      <c r="RNZ418" s="3"/>
      <c r="ROA418" s="3"/>
      <c r="ROB418" s="3"/>
      <c r="ROC418" s="3"/>
      <c r="ROD418" s="3"/>
      <c r="ROE418" s="3"/>
      <c r="ROF418" s="3"/>
      <c r="ROG418" s="3"/>
      <c r="ROH418" s="3"/>
      <c r="ROI418" s="3"/>
      <c r="ROJ418" s="3"/>
      <c r="ROK418" s="3"/>
      <c r="ROL418" s="3"/>
      <c r="ROM418" s="3"/>
      <c r="RON418" s="3"/>
      <c r="ROO418" s="3"/>
      <c r="ROP418" s="3"/>
      <c r="ROQ418" s="3"/>
      <c r="ROR418" s="3"/>
      <c r="ROS418" s="3"/>
      <c r="ROT418" s="3"/>
      <c r="ROU418" s="3"/>
      <c r="ROV418" s="3"/>
      <c r="ROW418" s="3"/>
      <c r="ROX418" s="3"/>
      <c r="ROY418" s="3"/>
      <c r="ROZ418" s="3"/>
      <c r="RPA418" s="3"/>
      <c r="RPB418" s="3"/>
      <c r="RPC418" s="3"/>
      <c r="RPD418" s="3"/>
      <c r="RPE418" s="3"/>
      <c r="RPF418" s="3"/>
      <c r="RPG418" s="3"/>
      <c r="RPH418" s="3"/>
      <c r="RPI418" s="3"/>
      <c r="RPJ418" s="3"/>
      <c r="RPK418" s="3"/>
      <c r="RPL418" s="3"/>
      <c r="RPM418" s="3"/>
      <c r="RPN418" s="3"/>
      <c r="RPO418" s="3"/>
      <c r="RPP418" s="3"/>
      <c r="RPQ418" s="3"/>
      <c r="RPR418" s="3"/>
      <c r="RPS418" s="3"/>
      <c r="RPT418" s="3"/>
      <c r="RPU418" s="3"/>
      <c r="RPV418" s="3"/>
      <c r="RPW418" s="3"/>
      <c r="RPX418" s="3"/>
      <c r="RPY418" s="3"/>
      <c r="RPZ418" s="3"/>
      <c r="RQA418" s="3"/>
      <c r="RQB418" s="3"/>
      <c r="RQC418" s="3"/>
      <c r="RQD418" s="3"/>
      <c r="RQE418" s="3"/>
      <c r="RQF418" s="3"/>
      <c r="RQG418" s="3"/>
      <c r="RQH418" s="3"/>
      <c r="RQI418" s="3"/>
      <c r="RQJ418" s="3"/>
      <c r="RQK418" s="3"/>
      <c r="RQL418" s="3"/>
      <c r="RQM418" s="3"/>
      <c r="RQN418" s="3"/>
      <c r="RQO418" s="3"/>
      <c r="RQP418" s="3"/>
      <c r="RQQ418" s="3"/>
      <c r="RQR418" s="3"/>
      <c r="RQS418" s="3"/>
      <c r="RQT418" s="3"/>
      <c r="RQU418" s="3"/>
      <c r="RQV418" s="3"/>
      <c r="RQW418" s="3"/>
      <c r="RQX418" s="3"/>
      <c r="RQY418" s="3"/>
      <c r="RQZ418" s="3"/>
      <c r="RRA418" s="3"/>
      <c r="RRB418" s="3"/>
      <c r="RRC418" s="3"/>
      <c r="RRD418" s="3"/>
      <c r="RRE418" s="3"/>
      <c r="RRF418" s="3"/>
      <c r="RRG418" s="3"/>
      <c r="RRH418" s="3"/>
      <c r="RRI418" s="3"/>
      <c r="RRJ418" s="3"/>
      <c r="RRK418" s="3"/>
      <c r="RRL418" s="3"/>
      <c r="RRM418" s="3"/>
      <c r="RRN418" s="3"/>
      <c r="RRO418" s="3"/>
      <c r="RRP418" s="3"/>
      <c r="RRQ418" s="3"/>
      <c r="RRR418" s="3"/>
      <c r="RRS418" s="3"/>
      <c r="RRT418" s="3"/>
      <c r="RRU418" s="3"/>
      <c r="RRV418" s="3"/>
      <c r="RRW418" s="3"/>
      <c r="RRX418" s="3"/>
      <c r="RRY418" s="3"/>
      <c r="RRZ418" s="3"/>
      <c r="RSA418" s="3"/>
      <c r="RSB418" s="3"/>
      <c r="RSC418" s="3"/>
      <c r="RSD418" s="3"/>
      <c r="RSE418" s="3"/>
      <c r="RSF418" s="3"/>
      <c r="RSG418" s="3"/>
      <c r="RSH418" s="3"/>
      <c r="RSI418" s="3"/>
      <c r="RSJ418" s="3"/>
      <c r="RSK418" s="3"/>
      <c r="RSL418" s="3"/>
      <c r="RSM418" s="3"/>
      <c r="RSN418" s="3"/>
      <c r="RSO418" s="3"/>
      <c r="RSP418" s="3"/>
      <c r="RSQ418" s="3"/>
      <c r="RSR418" s="3"/>
      <c r="RSS418" s="3"/>
      <c r="RST418" s="3"/>
      <c r="RSU418" s="3"/>
      <c r="RSV418" s="3"/>
      <c r="RSW418" s="3"/>
      <c r="RSX418" s="3"/>
      <c r="RSY418" s="3"/>
      <c r="RSZ418" s="3"/>
      <c r="RTA418" s="3"/>
      <c r="RTB418" s="3"/>
      <c r="RTC418" s="3"/>
      <c r="RTD418" s="3"/>
      <c r="RTE418" s="3"/>
      <c r="RTF418" s="3"/>
      <c r="RTG418" s="3"/>
      <c r="RTH418" s="3"/>
      <c r="RTI418" s="3"/>
      <c r="RTJ418" s="3"/>
      <c r="RTK418" s="3"/>
      <c r="RTL418" s="3"/>
      <c r="RTM418" s="3"/>
      <c r="RTN418" s="3"/>
      <c r="RTO418" s="3"/>
      <c r="RTP418" s="3"/>
      <c r="RTQ418" s="3"/>
      <c r="RTR418" s="3"/>
      <c r="RTS418" s="3"/>
      <c r="RTT418" s="3"/>
      <c r="RTU418" s="3"/>
      <c r="RTV418" s="3"/>
      <c r="RTW418" s="3"/>
      <c r="RTX418" s="3"/>
      <c r="RTY418" s="3"/>
      <c r="RTZ418" s="3"/>
      <c r="RUA418" s="3"/>
      <c r="RUB418" s="3"/>
      <c r="RUC418" s="3"/>
      <c r="RUD418" s="3"/>
      <c r="RUE418" s="3"/>
      <c r="RUF418" s="3"/>
      <c r="RUG418" s="3"/>
      <c r="RUH418" s="3"/>
      <c r="RUI418" s="3"/>
      <c r="RUJ418" s="3"/>
      <c r="RUK418" s="3"/>
      <c r="RUL418" s="3"/>
      <c r="RUM418" s="3"/>
      <c r="RUN418" s="3"/>
      <c r="RUO418" s="3"/>
      <c r="RUP418" s="3"/>
      <c r="RUQ418" s="3"/>
      <c r="RUR418" s="3"/>
      <c r="RUS418" s="3"/>
      <c r="RUT418" s="3"/>
      <c r="RUU418" s="3"/>
      <c r="RUV418" s="3"/>
      <c r="RUW418" s="3"/>
      <c r="RUX418" s="3"/>
      <c r="RUY418" s="3"/>
      <c r="RUZ418" s="3"/>
      <c r="RVA418" s="3"/>
      <c r="RVB418" s="3"/>
      <c r="RVC418" s="3"/>
      <c r="RVD418" s="3"/>
      <c r="RVE418" s="3"/>
      <c r="RVF418" s="3"/>
      <c r="RVG418" s="3"/>
      <c r="RVH418" s="3"/>
      <c r="RVI418" s="3"/>
      <c r="RVJ418" s="3"/>
      <c r="RVK418" s="3"/>
      <c r="RVL418" s="3"/>
      <c r="RVM418" s="3"/>
      <c r="RVN418" s="3"/>
      <c r="RVO418" s="3"/>
      <c r="RVP418" s="3"/>
      <c r="RVQ418" s="3"/>
      <c r="RVR418" s="3"/>
      <c r="RVS418" s="3"/>
      <c r="RVT418" s="3"/>
      <c r="RVU418" s="3"/>
      <c r="RVV418" s="3"/>
      <c r="RVW418" s="3"/>
      <c r="RVX418" s="3"/>
      <c r="RVY418" s="3"/>
      <c r="RVZ418" s="3"/>
      <c r="RWA418" s="3"/>
      <c r="RWB418" s="3"/>
      <c r="RWC418" s="3"/>
      <c r="RWD418" s="3"/>
      <c r="RWE418" s="3"/>
      <c r="RWF418" s="3"/>
      <c r="RWG418" s="3"/>
      <c r="RWH418" s="3"/>
      <c r="RWI418" s="3"/>
      <c r="RWJ418" s="3"/>
      <c r="RWK418" s="3"/>
      <c r="RWL418" s="3"/>
      <c r="RWM418" s="3"/>
      <c r="RWN418" s="3"/>
      <c r="RWO418" s="3"/>
      <c r="RWP418" s="3"/>
      <c r="RWQ418" s="3"/>
      <c r="RWR418" s="3"/>
      <c r="RWS418" s="3"/>
      <c r="RWT418" s="3"/>
      <c r="RWU418" s="3"/>
      <c r="RWV418" s="3"/>
      <c r="RWW418" s="3"/>
      <c r="RWX418" s="3"/>
      <c r="RWY418" s="3"/>
      <c r="RWZ418" s="3"/>
      <c r="RXA418" s="3"/>
      <c r="RXB418" s="3"/>
      <c r="RXC418" s="3"/>
      <c r="RXD418" s="3"/>
      <c r="RXE418" s="3"/>
      <c r="RXF418" s="3"/>
      <c r="RXG418" s="3"/>
      <c r="RXH418" s="3"/>
      <c r="RXI418" s="3"/>
      <c r="RXJ418" s="3"/>
      <c r="RXK418" s="3"/>
      <c r="RXL418" s="3"/>
      <c r="RXM418" s="3"/>
      <c r="RXN418" s="3"/>
      <c r="RXO418" s="3"/>
      <c r="RXP418" s="3"/>
      <c r="RXQ418" s="3"/>
      <c r="RXR418" s="3"/>
      <c r="RXS418" s="3"/>
      <c r="RXT418" s="3"/>
      <c r="RXU418" s="3"/>
      <c r="RXV418" s="3"/>
      <c r="RXW418" s="3"/>
      <c r="RXX418" s="3"/>
      <c r="RXY418" s="3"/>
      <c r="RXZ418" s="3"/>
      <c r="RYA418" s="3"/>
      <c r="RYB418" s="3"/>
      <c r="RYC418" s="3"/>
      <c r="RYD418" s="3"/>
      <c r="RYE418" s="3"/>
      <c r="RYF418" s="3"/>
      <c r="RYG418" s="3"/>
      <c r="RYH418" s="3"/>
      <c r="RYI418" s="3"/>
      <c r="RYJ418" s="3"/>
      <c r="RYK418" s="3"/>
      <c r="RYL418" s="3"/>
      <c r="RYM418" s="3"/>
      <c r="RYN418" s="3"/>
      <c r="RYO418" s="3"/>
      <c r="RYP418" s="3"/>
      <c r="RYQ418" s="3"/>
      <c r="RYR418" s="3"/>
      <c r="RYS418" s="3"/>
      <c r="RYT418" s="3"/>
      <c r="RYU418" s="3"/>
      <c r="RYV418" s="3"/>
      <c r="RYW418" s="3"/>
      <c r="RYX418" s="3"/>
      <c r="RYY418" s="3"/>
      <c r="RYZ418" s="3"/>
      <c r="RZA418" s="3"/>
      <c r="RZB418" s="3"/>
      <c r="RZC418" s="3"/>
      <c r="RZD418" s="3"/>
      <c r="RZE418" s="3"/>
      <c r="RZF418" s="3"/>
      <c r="RZG418" s="3"/>
      <c r="RZH418" s="3"/>
      <c r="RZI418" s="3"/>
      <c r="RZJ418" s="3"/>
      <c r="RZK418" s="3"/>
      <c r="RZL418" s="3"/>
      <c r="RZM418" s="3"/>
      <c r="RZN418" s="3"/>
      <c r="RZO418" s="3"/>
      <c r="RZP418" s="3"/>
      <c r="RZQ418" s="3"/>
      <c r="RZR418" s="3"/>
      <c r="RZS418" s="3"/>
      <c r="RZT418" s="3"/>
      <c r="RZU418" s="3"/>
      <c r="RZV418" s="3"/>
      <c r="RZW418" s="3"/>
      <c r="RZX418" s="3"/>
      <c r="RZY418" s="3"/>
      <c r="RZZ418" s="3"/>
      <c r="SAA418" s="3"/>
      <c r="SAB418" s="3"/>
      <c r="SAC418" s="3"/>
      <c r="SAD418" s="3"/>
      <c r="SAE418" s="3"/>
      <c r="SAF418" s="3"/>
      <c r="SAG418" s="3"/>
      <c r="SAH418" s="3"/>
      <c r="SAI418" s="3"/>
      <c r="SAJ418" s="3"/>
      <c r="SAK418" s="3"/>
      <c r="SAL418" s="3"/>
      <c r="SAM418" s="3"/>
      <c r="SAN418" s="3"/>
      <c r="SAO418" s="3"/>
      <c r="SAP418" s="3"/>
      <c r="SAQ418" s="3"/>
      <c r="SAR418" s="3"/>
      <c r="SAS418" s="3"/>
      <c r="SAT418" s="3"/>
      <c r="SAU418" s="3"/>
      <c r="SAV418" s="3"/>
      <c r="SAW418" s="3"/>
      <c r="SAX418" s="3"/>
      <c r="SAY418" s="3"/>
      <c r="SAZ418" s="3"/>
      <c r="SBA418" s="3"/>
      <c r="SBB418" s="3"/>
      <c r="SBC418" s="3"/>
      <c r="SBD418" s="3"/>
      <c r="SBE418" s="3"/>
      <c r="SBF418" s="3"/>
      <c r="SBG418" s="3"/>
      <c r="SBH418" s="3"/>
      <c r="SBI418" s="3"/>
      <c r="SBJ418" s="3"/>
      <c r="SBK418" s="3"/>
      <c r="SBL418" s="3"/>
      <c r="SBM418" s="3"/>
      <c r="SBN418" s="3"/>
      <c r="SBO418" s="3"/>
      <c r="SBP418" s="3"/>
      <c r="SBQ418" s="3"/>
      <c r="SBR418" s="3"/>
      <c r="SBS418" s="3"/>
      <c r="SBT418" s="3"/>
      <c r="SBU418" s="3"/>
      <c r="SBV418" s="3"/>
      <c r="SBW418" s="3"/>
      <c r="SBX418" s="3"/>
      <c r="SBY418" s="3"/>
      <c r="SBZ418" s="3"/>
      <c r="SCA418" s="3"/>
      <c r="SCB418" s="3"/>
      <c r="SCC418" s="3"/>
      <c r="SCD418" s="3"/>
      <c r="SCE418" s="3"/>
      <c r="SCF418" s="3"/>
      <c r="SCG418" s="3"/>
      <c r="SCH418" s="3"/>
      <c r="SCI418" s="3"/>
      <c r="SCJ418" s="3"/>
      <c r="SCK418" s="3"/>
      <c r="SCL418" s="3"/>
      <c r="SCM418" s="3"/>
      <c r="SCN418" s="3"/>
      <c r="SCO418" s="3"/>
      <c r="SCP418" s="3"/>
      <c r="SCQ418" s="3"/>
      <c r="SCR418" s="3"/>
      <c r="SCS418" s="3"/>
      <c r="SCT418" s="3"/>
      <c r="SCU418" s="3"/>
      <c r="SCV418" s="3"/>
      <c r="SCW418" s="3"/>
      <c r="SCX418" s="3"/>
      <c r="SCY418" s="3"/>
      <c r="SCZ418" s="3"/>
      <c r="SDA418" s="3"/>
      <c r="SDB418" s="3"/>
      <c r="SDC418" s="3"/>
      <c r="SDD418" s="3"/>
      <c r="SDE418" s="3"/>
      <c r="SDF418" s="3"/>
      <c r="SDG418" s="3"/>
      <c r="SDH418" s="3"/>
      <c r="SDI418" s="3"/>
      <c r="SDJ418" s="3"/>
      <c r="SDK418" s="3"/>
      <c r="SDL418" s="3"/>
      <c r="SDM418" s="3"/>
      <c r="SDN418" s="3"/>
      <c r="SDO418" s="3"/>
      <c r="SDP418" s="3"/>
      <c r="SDQ418" s="3"/>
      <c r="SDR418" s="3"/>
      <c r="SDS418" s="3"/>
      <c r="SDT418" s="3"/>
      <c r="SDU418" s="3"/>
      <c r="SDV418" s="3"/>
      <c r="SDW418" s="3"/>
      <c r="SDX418" s="3"/>
      <c r="SDY418" s="3"/>
      <c r="SDZ418" s="3"/>
      <c r="SEA418" s="3"/>
      <c r="SEB418" s="3"/>
      <c r="SEC418" s="3"/>
      <c r="SED418" s="3"/>
      <c r="SEE418" s="3"/>
      <c r="SEF418" s="3"/>
      <c r="SEG418" s="3"/>
      <c r="SEH418" s="3"/>
      <c r="SEI418" s="3"/>
      <c r="SEJ418" s="3"/>
      <c r="SEK418" s="3"/>
      <c r="SEL418" s="3"/>
      <c r="SEM418" s="3"/>
      <c r="SEN418" s="3"/>
      <c r="SEO418" s="3"/>
      <c r="SEP418" s="3"/>
      <c r="SEQ418" s="3"/>
      <c r="SER418" s="3"/>
      <c r="SES418" s="3"/>
      <c r="SET418" s="3"/>
      <c r="SEU418" s="3"/>
      <c r="SEV418" s="3"/>
      <c r="SEW418" s="3"/>
      <c r="SEX418" s="3"/>
      <c r="SEY418" s="3"/>
      <c r="SEZ418" s="3"/>
      <c r="SFA418" s="3"/>
      <c r="SFB418" s="3"/>
      <c r="SFC418" s="3"/>
      <c r="SFD418" s="3"/>
      <c r="SFE418" s="3"/>
      <c r="SFF418" s="3"/>
      <c r="SFG418" s="3"/>
      <c r="SFH418" s="3"/>
      <c r="SFI418" s="3"/>
      <c r="SFJ418" s="3"/>
      <c r="SFK418" s="3"/>
      <c r="SFL418" s="3"/>
      <c r="SFM418" s="3"/>
      <c r="SFN418" s="3"/>
      <c r="SFO418" s="3"/>
      <c r="SFP418" s="3"/>
      <c r="SFQ418" s="3"/>
      <c r="SFR418" s="3"/>
      <c r="SFS418" s="3"/>
      <c r="SFT418" s="3"/>
      <c r="SFU418" s="3"/>
      <c r="SFV418" s="3"/>
      <c r="SFW418" s="3"/>
      <c r="SFX418" s="3"/>
      <c r="SFY418" s="3"/>
      <c r="SFZ418" s="3"/>
      <c r="SGA418" s="3"/>
      <c r="SGB418" s="3"/>
      <c r="SGC418" s="3"/>
      <c r="SGD418" s="3"/>
      <c r="SGE418" s="3"/>
      <c r="SGF418" s="3"/>
      <c r="SGG418" s="3"/>
      <c r="SGH418" s="3"/>
      <c r="SGI418" s="3"/>
      <c r="SGJ418" s="3"/>
      <c r="SGK418" s="3"/>
      <c r="SGL418" s="3"/>
      <c r="SGM418" s="3"/>
      <c r="SGN418" s="3"/>
      <c r="SGO418" s="3"/>
      <c r="SGP418" s="3"/>
      <c r="SGQ418" s="3"/>
      <c r="SGR418" s="3"/>
      <c r="SGS418" s="3"/>
      <c r="SGT418" s="3"/>
      <c r="SGU418" s="3"/>
      <c r="SGV418" s="3"/>
      <c r="SGW418" s="3"/>
      <c r="SGX418" s="3"/>
      <c r="SGY418" s="3"/>
      <c r="SGZ418" s="3"/>
      <c r="SHA418" s="3"/>
      <c r="SHB418" s="3"/>
      <c r="SHC418" s="3"/>
      <c r="SHD418" s="3"/>
      <c r="SHE418" s="3"/>
      <c r="SHF418" s="3"/>
      <c r="SHG418" s="3"/>
      <c r="SHH418" s="3"/>
      <c r="SHI418" s="3"/>
      <c r="SHJ418" s="3"/>
      <c r="SHK418" s="3"/>
      <c r="SHL418" s="3"/>
      <c r="SHM418" s="3"/>
      <c r="SHN418" s="3"/>
      <c r="SHO418" s="3"/>
      <c r="SHP418" s="3"/>
      <c r="SHQ418" s="3"/>
      <c r="SHR418" s="3"/>
      <c r="SHS418" s="3"/>
      <c r="SHT418" s="3"/>
      <c r="SHU418" s="3"/>
      <c r="SHV418" s="3"/>
      <c r="SHW418" s="3"/>
      <c r="SHX418" s="3"/>
      <c r="SHY418" s="3"/>
      <c r="SHZ418" s="3"/>
      <c r="SIA418" s="3"/>
      <c r="SIB418" s="3"/>
      <c r="SIC418" s="3"/>
      <c r="SID418" s="3"/>
      <c r="SIE418" s="3"/>
      <c r="SIF418" s="3"/>
      <c r="SIG418" s="3"/>
      <c r="SIH418" s="3"/>
      <c r="SII418" s="3"/>
      <c r="SIJ418" s="3"/>
      <c r="SIK418" s="3"/>
      <c r="SIL418" s="3"/>
      <c r="SIM418" s="3"/>
      <c r="SIN418" s="3"/>
      <c r="SIO418" s="3"/>
      <c r="SIP418" s="3"/>
      <c r="SIQ418" s="3"/>
      <c r="SIR418" s="3"/>
      <c r="SIS418" s="3"/>
      <c r="SIT418" s="3"/>
      <c r="SIU418" s="3"/>
      <c r="SIV418" s="3"/>
      <c r="SIW418" s="3"/>
      <c r="SIX418" s="3"/>
      <c r="SIY418" s="3"/>
      <c r="SIZ418" s="3"/>
      <c r="SJA418" s="3"/>
      <c r="SJB418" s="3"/>
      <c r="SJC418" s="3"/>
      <c r="SJD418" s="3"/>
      <c r="SJE418" s="3"/>
      <c r="SJF418" s="3"/>
      <c r="SJG418" s="3"/>
      <c r="SJH418" s="3"/>
      <c r="SJI418" s="3"/>
      <c r="SJJ418" s="3"/>
      <c r="SJK418" s="3"/>
      <c r="SJL418" s="3"/>
      <c r="SJM418" s="3"/>
      <c r="SJN418" s="3"/>
      <c r="SJO418" s="3"/>
      <c r="SJP418" s="3"/>
      <c r="SJQ418" s="3"/>
      <c r="SJR418" s="3"/>
      <c r="SJS418" s="3"/>
      <c r="SJT418" s="3"/>
      <c r="SJU418" s="3"/>
      <c r="SJV418" s="3"/>
      <c r="SJW418" s="3"/>
      <c r="SJX418" s="3"/>
      <c r="SJY418" s="3"/>
      <c r="SJZ418" s="3"/>
      <c r="SKA418" s="3"/>
      <c r="SKB418" s="3"/>
      <c r="SKC418" s="3"/>
      <c r="SKD418" s="3"/>
      <c r="SKE418" s="3"/>
      <c r="SKF418" s="3"/>
      <c r="SKG418" s="3"/>
      <c r="SKH418" s="3"/>
      <c r="SKI418" s="3"/>
      <c r="SKJ418" s="3"/>
      <c r="SKK418" s="3"/>
      <c r="SKL418" s="3"/>
      <c r="SKM418" s="3"/>
      <c r="SKN418" s="3"/>
      <c r="SKO418" s="3"/>
      <c r="SKP418" s="3"/>
      <c r="SKQ418" s="3"/>
      <c r="SKR418" s="3"/>
      <c r="SKS418" s="3"/>
      <c r="SKT418" s="3"/>
      <c r="SKU418" s="3"/>
      <c r="SKV418" s="3"/>
      <c r="SKW418" s="3"/>
      <c r="SKX418" s="3"/>
      <c r="SKY418" s="3"/>
      <c r="SKZ418" s="3"/>
      <c r="SLA418" s="3"/>
      <c r="SLB418" s="3"/>
      <c r="SLC418" s="3"/>
      <c r="SLD418" s="3"/>
      <c r="SLE418" s="3"/>
      <c r="SLF418" s="3"/>
      <c r="SLG418" s="3"/>
      <c r="SLH418" s="3"/>
      <c r="SLI418" s="3"/>
      <c r="SLJ418" s="3"/>
      <c r="SLK418" s="3"/>
      <c r="SLL418" s="3"/>
      <c r="SLM418" s="3"/>
      <c r="SLN418" s="3"/>
      <c r="SLO418" s="3"/>
      <c r="SLP418" s="3"/>
      <c r="SLQ418" s="3"/>
      <c r="SLR418" s="3"/>
      <c r="SLS418" s="3"/>
      <c r="SLT418" s="3"/>
      <c r="SLU418" s="3"/>
      <c r="SLV418" s="3"/>
      <c r="SLW418" s="3"/>
      <c r="SLX418" s="3"/>
      <c r="SLY418" s="3"/>
      <c r="SLZ418" s="3"/>
      <c r="SMA418" s="3"/>
      <c r="SMB418" s="3"/>
      <c r="SMC418" s="3"/>
      <c r="SMD418" s="3"/>
      <c r="SME418" s="3"/>
      <c r="SMF418" s="3"/>
      <c r="SMG418" s="3"/>
      <c r="SMH418" s="3"/>
      <c r="SMI418" s="3"/>
      <c r="SMJ418" s="3"/>
      <c r="SMK418" s="3"/>
      <c r="SML418" s="3"/>
      <c r="SMM418" s="3"/>
      <c r="SMN418" s="3"/>
      <c r="SMO418" s="3"/>
      <c r="SMP418" s="3"/>
      <c r="SMQ418" s="3"/>
      <c r="SMR418" s="3"/>
      <c r="SMS418" s="3"/>
      <c r="SMT418" s="3"/>
      <c r="SMU418" s="3"/>
      <c r="SMV418" s="3"/>
      <c r="SMW418" s="3"/>
      <c r="SMX418" s="3"/>
      <c r="SMY418" s="3"/>
      <c r="SMZ418" s="3"/>
      <c r="SNA418" s="3"/>
      <c r="SNB418" s="3"/>
      <c r="SNC418" s="3"/>
      <c r="SND418" s="3"/>
      <c r="SNE418" s="3"/>
      <c r="SNF418" s="3"/>
      <c r="SNG418" s="3"/>
      <c r="SNH418" s="3"/>
      <c r="SNI418" s="3"/>
      <c r="SNJ418" s="3"/>
      <c r="SNK418" s="3"/>
      <c r="SNL418" s="3"/>
      <c r="SNM418" s="3"/>
      <c r="SNN418" s="3"/>
      <c r="SNO418" s="3"/>
      <c r="SNP418" s="3"/>
      <c r="SNQ418" s="3"/>
      <c r="SNR418" s="3"/>
      <c r="SNS418" s="3"/>
      <c r="SNT418" s="3"/>
      <c r="SNU418" s="3"/>
      <c r="SNV418" s="3"/>
      <c r="SNW418" s="3"/>
      <c r="SNX418" s="3"/>
      <c r="SNY418" s="3"/>
      <c r="SNZ418" s="3"/>
      <c r="SOA418" s="3"/>
      <c r="SOB418" s="3"/>
      <c r="SOC418" s="3"/>
      <c r="SOD418" s="3"/>
      <c r="SOE418" s="3"/>
      <c r="SOF418" s="3"/>
      <c r="SOG418" s="3"/>
      <c r="SOH418" s="3"/>
      <c r="SOI418" s="3"/>
      <c r="SOJ418" s="3"/>
      <c r="SOK418" s="3"/>
      <c r="SOL418" s="3"/>
      <c r="SOM418" s="3"/>
      <c r="SON418" s="3"/>
      <c r="SOO418" s="3"/>
      <c r="SOP418" s="3"/>
      <c r="SOQ418" s="3"/>
      <c r="SOR418" s="3"/>
      <c r="SOS418" s="3"/>
      <c r="SOT418" s="3"/>
      <c r="SOU418" s="3"/>
      <c r="SOV418" s="3"/>
      <c r="SOW418" s="3"/>
      <c r="SOX418" s="3"/>
      <c r="SOY418" s="3"/>
      <c r="SOZ418" s="3"/>
      <c r="SPA418" s="3"/>
      <c r="SPB418" s="3"/>
      <c r="SPC418" s="3"/>
      <c r="SPD418" s="3"/>
      <c r="SPE418" s="3"/>
      <c r="SPF418" s="3"/>
      <c r="SPG418" s="3"/>
      <c r="SPH418" s="3"/>
      <c r="SPI418" s="3"/>
      <c r="SPJ418" s="3"/>
      <c r="SPK418" s="3"/>
      <c r="SPL418" s="3"/>
      <c r="SPM418" s="3"/>
      <c r="SPN418" s="3"/>
      <c r="SPO418" s="3"/>
      <c r="SPP418" s="3"/>
      <c r="SPQ418" s="3"/>
      <c r="SPR418" s="3"/>
      <c r="SPS418" s="3"/>
      <c r="SPT418" s="3"/>
      <c r="SPU418" s="3"/>
      <c r="SPV418" s="3"/>
      <c r="SPW418" s="3"/>
      <c r="SPX418" s="3"/>
      <c r="SPY418" s="3"/>
      <c r="SPZ418" s="3"/>
      <c r="SQA418" s="3"/>
      <c r="SQB418" s="3"/>
      <c r="SQC418" s="3"/>
      <c r="SQD418" s="3"/>
      <c r="SQE418" s="3"/>
      <c r="SQF418" s="3"/>
      <c r="SQG418" s="3"/>
      <c r="SQH418" s="3"/>
      <c r="SQI418" s="3"/>
      <c r="SQJ418" s="3"/>
      <c r="SQK418" s="3"/>
      <c r="SQL418" s="3"/>
      <c r="SQM418" s="3"/>
      <c r="SQN418" s="3"/>
      <c r="SQO418" s="3"/>
      <c r="SQP418" s="3"/>
      <c r="SQQ418" s="3"/>
      <c r="SQR418" s="3"/>
      <c r="SQS418" s="3"/>
      <c r="SQT418" s="3"/>
      <c r="SQU418" s="3"/>
      <c r="SQV418" s="3"/>
      <c r="SQW418" s="3"/>
      <c r="SQX418" s="3"/>
      <c r="SQY418" s="3"/>
      <c r="SQZ418" s="3"/>
      <c r="SRA418" s="3"/>
      <c r="SRB418" s="3"/>
      <c r="SRC418" s="3"/>
      <c r="SRD418" s="3"/>
      <c r="SRE418" s="3"/>
      <c r="SRF418" s="3"/>
      <c r="SRG418" s="3"/>
      <c r="SRH418" s="3"/>
      <c r="SRI418" s="3"/>
      <c r="SRJ418" s="3"/>
      <c r="SRK418" s="3"/>
      <c r="SRL418" s="3"/>
      <c r="SRM418" s="3"/>
      <c r="SRN418" s="3"/>
      <c r="SRO418" s="3"/>
      <c r="SRP418" s="3"/>
      <c r="SRQ418" s="3"/>
      <c r="SRR418" s="3"/>
      <c r="SRS418" s="3"/>
      <c r="SRT418" s="3"/>
      <c r="SRU418" s="3"/>
      <c r="SRV418" s="3"/>
      <c r="SRW418" s="3"/>
      <c r="SRX418" s="3"/>
      <c r="SRY418" s="3"/>
      <c r="SRZ418" s="3"/>
      <c r="SSA418" s="3"/>
      <c r="SSB418" s="3"/>
      <c r="SSC418" s="3"/>
      <c r="SSD418" s="3"/>
      <c r="SSE418" s="3"/>
      <c r="SSF418" s="3"/>
      <c r="SSG418" s="3"/>
      <c r="SSH418" s="3"/>
      <c r="SSI418" s="3"/>
      <c r="SSJ418" s="3"/>
      <c r="SSK418" s="3"/>
      <c r="SSL418" s="3"/>
      <c r="SSM418" s="3"/>
      <c r="SSN418" s="3"/>
      <c r="SSO418" s="3"/>
      <c r="SSP418" s="3"/>
      <c r="SSQ418" s="3"/>
      <c r="SSR418" s="3"/>
      <c r="SSS418" s="3"/>
      <c r="SST418" s="3"/>
      <c r="SSU418" s="3"/>
      <c r="SSV418" s="3"/>
      <c r="SSW418" s="3"/>
      <c r="SSX418" s="3"/>
      <c r="SSY418" s="3"/>
      <c r="SSZ418" s="3"/>
      <c r="STA418" s="3"/>
      <c r="STB418" s="3"/>
      <c r="STC418" s="3"/>
      <c r="STD418" s="3"/>
      <c r="STE418" s="3"/>
      <c r="STF418" s="3"/>
      <c r="STG418" s="3"/>
      <c r="STH418" s="3"/>
      <c r="STI418" s="3"/>
      <c r="STJ418" s="3"/>
      <c r="STK418" s="3"/>
      <c r="STL418" s="3"/>
      <c r="STM418" s="3"/>
      <c r="STN418" s="3"/>
      <c r="STO418" s="3"/>
      <c r="STP418" s="3"/>
      <c r="STQ418" s="3"/>
      <c r="STR418" s="3"/>
      <c r="STS418" s="3"/>
      <c r="STT418" s="3"/>
      <c r="STU418" s="3"/>
      <c r="STV418" s="3"/>
      <c r="STW418" s="3"/>
      <c r="STX418" s="3"/>
      <c r="STY418" s="3"/>
      <c r="STZ418" s="3"/>
      <c r="SUA418" s="3"/>
      <c r="SUB418" s="3"/>
      <c r="SUC418" s="3"/>
      <c r="SUD418" s="3"/>
      <c r="SUE418" s="3"/>
      <c r="SUF418" s="3"/>
      <c r="SUG418" s="3"/>
      <c r="SUH418" s="3"/>
      <c r="SUI418" s="3"/>
      <c r="SUJ418" s="3"/>
      <c r="SUK418" s="3"/>
      <c r="SUL418" s="3"/>
      <c r="SUM418" s="3"/>
      <c r="SUN418" s="3"/>
      <c r="SUO418" s="3"/>
      <c r="SUP418" s="3"/>
      <c r="SUQ418" s="3"/>
      <c r="SUR418" s="3"/>
      <c r="SUS418" s="3"/>
      <c r="SUT418" s="3"/>
      <c r="SUU418" s="3"/>
      <c r="SUV418" s="3"/>
      <c r="SUW418" s="3"/>
      <c r="SUX418" s="3"/>
      <c r="SUY418" s="3"/>
      <c r="SUZ418" s="3"/>
      <c r="SVA418" s="3"/>
      <c r="SVB418" s="3"/>
      <c r="SVC418" s="3"/>
      <c r="SVD418" s="3"/>
      <c r="SVE418" s="3"/>
      <c r="SVF418" s="3"/>
      <c r="SVG418" s="3"/>
      <c r="SVH418" s="3"/>
      <c r="SVI418" s="3"/>
      <c r="SVJ418" s="3"/>
      <c r="SVK418" s="3"/>
      <c r="SVL418" s="3"/>
      <c r="SVM418" s="3"/>
      <c r="SVN418" s="3"/>
      <c r="SVO418" s="3"/>
      <c r="SVP418" s="3"/>
      <c r="SVQ418" s="3"/>
      <c r="SVR418" s="3"/>
      <c r="SVS418" s="3"/>
      <c r="SVT418" s="3"/>
      <c r="SVU418" s="3"/>
      <c r="SVV418" s="3"/>
      <c r="SVW418" s="3"/>
      <c r="SVX418" s="3"/>
      <c r="SVY418" s="3"/>
      <c r="SVZ418" s="3"/>
      <c r="SWA418" s="3"/>
      <c r="SWB418" s="3"/>
      <c r="SWC418" s="3"/>
      <c r="SWD418" s="3"/>
      <c r="SWE418" s="3"/>
      <c r="SWF418" s="3"/>
      <c r="SWG418" s="3"/>
      <c r="SWH418" s="3"/>
      <c r="SWI418" s="3"/>
      <c r="SWJ418" s="3"/>
      <c r="SWK418" s="3"/>
      <c r="SWL418" s="3"/>
      <c r="SWM418" s="3"/>
      <c r="SWN418" s="3"/>
      <c r="SWO418" s="3"/>
      <c r="SWP418" s="3"/>
      <c r="SWQ418" s="3"/>
      <c r="SWR418" s="3"/>
      <c r="SWS418" s="3"/>
      <c r="SWT418" s="3"/>
      <c r="SWU418" s="3"/>
      <c r="SWV418" s="3"/>
      <c r="SWW418" s="3"/>
      <c r="SWX418" s="3"/>
      <c r="SWY418" s="3"/>
      <c r="SWZ418" s="3"/>
      <c r="SXA418" s="3"/>
      <c r="SXB418" s="3"/>
      <c r="SXC418" s="3"/>
      <c r="SXD418" s="3"/>
      <c r="SXE418" s="3"/>
      <c r="SXF418" s="3"/>
      <c r="SXG418" s="3"/>
      <c r="SXH418" s="3"/>
      <c r="SXI418" s="3"/>
      <c r="SXJ418" s="3"/>
      <c r="SXK418" s="3"/>
      <c r="SXL418" s="3"/>
      <c r="SXM418" s="3"/>
      <c r="SXN418" s="3"/>
      <c r="SXO418" s="3"/>
      <c r="SXP418" s="3"/>
      <c r="SXQ418" s="3"/>
      <c r="SXR418" s="3"/>
      <c r="SXS418" s="3"/>
      <c r="SXT418" s="3"/>
      <c r="SXU418" s="3"/>
      <c r="SXV418" s="3"/>
      <c r="SXW418" s="3"/>
      <c r="SXX418" s="3"/>
      <c r="SXY418" s="3"/>
      <c r="SXZ418" s="3"/>
      <c r="SYA418" s="3"/>
      <c r="SYB418" s="3"/>
      <c r="SYC418" s="3"/>
      <c r="SYD418" s="3"/>
      <c r="SYE418" s="3"/>
      <c r="SYF418" s="3"/>
      <c r="SYG418" s="3"/>
      <c r="SYH418" s="3"/>
      <c r="SYI418" s="3"/>
      <c r="SYJ418" s="3"/>
      <c r="SYK418" s="3"/>
      <c r="SYL418" s="3"/>
      <c r="SYM418" s="3"/>
      <c r="SYN418" s="3"/>
      <c r="SYO418" s="3"/>
      <c r="SYP418" s="3"/>
      <c r="SYQ418" s="3"/>
      <c r="SYR418" s="3"/>
      <c r="SYS418" s="3"/>
      <c r="SYT418" s="3"/>
      <c r="SYU418" s="3"/>
      <c r="SYV418" s="3"/>
      <c r="SYW418" s="3"/>
      <c r="SYX418" s="3"/>
      <c r="SYY418" s="3"/>
      <c r="SYZ418" s="3"/>
      <c r="SZA418" s="3"/>
      <c r="SZB418" s="3"/>
      <c r="SZC418" s="3"/>
      <c r="SZD418" s="3"/>
      <c r="SZE418" s="3"/>
      <c r="SZF418" s="3"/>
      <c r="SZG418" s="3"/>
      <c r="SZH418" s="3"/>
      <c r="SZI418" s="3"/>
      <c r="SZJ418" s="3"/>
      <c r="SZK418" s="3"/>
      <c r="SZL418" s="3"/>
      <c r="SZM418" s="3"/>
      <c r="SZN418" s="3"/>
      <c r="SZO418" s="3"/>
      <c r="SZP418" s="3"/>
      <c r="SZQ418" s="3"/>
      <c r="SZR418" s="3"/>
      <c r="SZS418" s="3"/>
      <c r="SZT418" s="3"/>
      <c r="SZU418" s="3"/>
      <c r="SZV418" s="3"/>
      <c r="SZW418" s="3"/>
      <c r="SZX418" s="3"/>
      <c r="SZY418" s="3"/>
      <c r="SZZ418" s="3"/>
      <c r="TAA418" s="3"/>
      <c r="TAB418" s="3"/>
      <c r="TAC418" s="3"/>
      <c r="TAD418" s="3"/>
      <c r="TAE418" s="3"/>
      <c r="TAF418" s="3"/>
      <c r="TAG418" s="3"/>
      <c r="TAH418" s="3"/>
      <c r="TAI418" s="3"/>
      <c r="TAJ418" s="3"/>
      <c r="TAK418" s="3"/>
      <c r="TAL418" s="3"/>
      <c r="TAM418" s="3"/>
      <c r="TAN418" s="3"/>
      <c r="TAO418" s="3"/>
      <c r="TAP418" s="3"/>
      <c r="TAQ418" s="3"/>
      <c r="TAR418" s="3"/>
      <c r="TAS418" s="3"/>
      <c r="TAT418" s="3"/>
      <c r="TAU418" s="3"/>
      <c r="TAV418" s="3"/>
      <c r="TAW418" s="3"/>
      <c r="TAX418" s="3"/>
      <c r="TAY418" s="3"/>
      <c r="TAZ418" s="3"/>
      <c r="TBA418" s="3"/>
      <c r="TBB418" s="3"/>
      <c r="TBC418" s="3"/>
      <c r="TBD418" s="3"/>
      <c r="TBE418" s="3"/>
      <c r="TBF418" s="3"/>
      <c r="TBG418" s="3"/>
      <c r="TBH418" s="3"/>
      <c r="TBI418" s="3"/>
      <c r="TBJ418" s="3"/>
      <c r="TBK418" s="3"/>
      <c r="TBL418" s="3"/>
      <c r="TBM418" s="3"/>
      <c r="TBN418" s="3"/>
      <c r="TBO418" s="3"/>
      <c r="TBP418" s="3"/>
      <c r="TBQ418" s="3"/>
      <c r="TBR418" s="3"/>
      <c r="TBS418" s="3"/>
      <c r="TBT418" s="3"/>
      <c r="TBU418" s="3"/>
      <c r="TBV418" s="3"/>
      <c r="TBW418" s="3"/>
      <c r="TBX418" s="3"/>
      <c r="TBY418" s="3"/>
      <c r="TBZ418" s="3"/>
      <c r="TCA418" s="3"/>
      <c r="TCB418" s="3"/>
      <c r="TCC418" s="3"/>
      <c r="TCD418" s="3"/>
      <c r="TCE418" s="3"/>
      <c r="TCF418" s="3"/>
      <c r="TCG418" s="3"/>
      <c r="TCH418" s="3"/>
      <c r="TCI418" s="3"/>
      <c r="TCJ418" s="3"/>
      <c r="TCK418" s="3"/>
      <c r="TCL418" s="3"/>
      <c r="TCM418" s="3"/>
      <c r="TCN418" s="3"/>
      <c r="TCO418" s="3"/>
      <c r="TCP418" s="3"/>
      <c r="TCQ418" s="3"/>
      <c r="TCR418" s="3"/>
      <c r="TCS418" s="3"/>
      <c r="TCT418" s="3"/>
      <c r="TCU418" s="3"/>
      <c r="TCV418" s="3"/>
      <c r="TCW418" s="3"/>
      <c r="TCX418" s="3"/>
      <c r="TCY418" s="3"/>
      <c r="TCZ418" s="3"/>
      <c r="TDA418" s="3"/>
      <c r="TDB418" s="3"/>
      <c r="TDC418" s="3"/>
      <c r="TDD418" s="3"/>
      <c r="TDE418" s="3"/>
      <c r="TDF418" s="3"/>
      <c r="TDG418" s="3"/>
      <c r="TDH418" s="3"/>
      <c r="TDI418" s="3"/>
      <c r="TDJ418" s="3"/>
      <c r="TDK418" s="3"/>
      <c r="TDL418" s="3"/>
      <c r="TDM418" s="3"/>
      <c r="TDN418" s="3"/>
      <c r="TDO418" s="3"/>
      <c r="TDP418" s="3"/>
      <c r="TDQ418" s="3"/>
      <c r="TDR418" s="3"/>
      <c r="TDS418" s="3"/>
      <c r="TDT418" s="3"/>
      <c r="TDU418" s="3"/>
      <c r="TDV418" s="3"/>
      <c r="TDW418" s="3"/>
      <c r="TDX418" s="3"/>
      <c r="TDY418" s="3"/>
      <c r="TDZ418" s="3"/>
      <c r="TEA418" s="3"/>
      <c r="TEB418" s="3"/>
      <c r="TEC418" s="3"/>
      <c r="TED418" s="3"/>
      <c r="TEE418" s="3"/>
      <c r="TEF418" s="3"/>
      <c r="TEG418" s="3"/>
      <c r="TEH418" s="3"/>
      <c r="TEI418" s="3"/>
      <c r="TEJ418" s="3"/>
      <c r="TEK418" s="3"/>
      <c r="TEL418" s="3"/>
      <c r="TEM418" s="3"/>
      <c r="TEN418" s="3"/>
      <c r="TEO418" s="3"/>
      <c r="TEP418" s="3"/>
      <c r="TEQ418" s="3"/>
      <c r="TER418" s="3"/>
      <c r="TES418" s="3"/>
      <c r="TET418" s="3"/>
      <c r="TEU418" s="3"/>
      <c r="TEV418" s="3"/>
      <c r="TEW418" s="3"/>
      <c r="TEX418" s="3"/>
      <c r="TEY418" s="3"/>
      <c r="TEZ418" s="3"/>
      <c r="TFA418" s="3"/>
      <c r="TFB418" s="3"/>
      <c r="TFC418" s="3"/>
      <c r="TFD418" s="3"/>
      <c r="TFE418" s="3"/>
      <c r="TFF418" s="3"/>
      <c r="TFG418" s="3"/>
      <c r="TFH418" s="3"/>
      <c r="TFI418" s="3"/>
      <c r="TFJ418" s="3"/>
      <c r="TFK418" s="3"/>
      <c r="TFL418" s="3"/>
      <c r="TFM418" s="3"/>
      <c r="TFN418" s="3"/>
      <c r="TFO418" s="3"/>
      <c r="TFP418" s="3"/>
      <c r="TFQ418" s="3"/>
      <c r="TFR418" s="3"/>
      <c r="TFS418" s="3"/>
      <c r="TFT418" s="3"/>
      <c r="TFU418" s="3"/>
      <c r="TFV418" s="3"/>
      <c r="TFW418" s="3"/>
      <c r="TFX418" s="3"/>
      <c r="TFY418" s="3"/>
      <c r="TFZ418" s="3"/>
      <c r="TGA418" s="3"/>
      <c r="TGB418" s="3"/>
      <c r="TGC418" s="3"/>
      <c r="TGD418" s="3"/>
      <c r="TGE418" s="3"/>
      <c r="TGF418" s="3"/>
      <c r="TGG418" s="3"/>
      <c r="TGH418" s="3"/>
      <c r="TGI418" s="3"/>
      <c r="TGJ418" s="3"/>
      <c r="TGK418" s="3"/>
      <c r="TGL418" s="3"/>
      <c r="TGM418" s="3"/>
      <c r="TGN418" s="3"/>
      <c r="TGO418" s="3"/>
      <c r="TGP418" s="3"/>
      <c r="TGQ418" s="3"/>
      <c r="TGR418" s="3"/>
      <c r="TGS418" s="3"/>
      <c r="TGT418" s="3"/>
      <c r="TGU418" s="3"/>
      <c r="TGV418" s="3"/>
      <c r="TGW418" s="3"/>
      <c r="TGX418" s="3"/>
      <c r="TGY418" s="3"/>
      <c r="TGZ418" s="3"/>
      <c r="THA418" s="3"/>
      <c r="THB418" s="3"/>
      <c r="THC418" s="3"/>
      <c r="THD418" s="3"/>
      <c r="THE418" s="3"/>
      <c r="THF418" s="3"/>
      <c r="THG418" s="3"/>
      <c r="THH418" s="3"/>
      <c r="THI418" s="3"/>
      <c r="THJ418" s="3"/>
      <c r="THK418" s="3"/>
      <c r="THL418" s="3"/>
      <c r="THM418" s="3"/>
      <c r="THN418" s="3"/>
      <c r="THO418" s="3"/>
      <c r="THP418" s="3"/>
      <c r="THQ418" s="3"/>
      <c r="THR418" s="3"/>
      <c r="THS418" s="3"/>
      <c r="THT418" s="3"/>
      <c r="THU418" s="3"/>
      <c r="THV418" s="3"/>
      <c r="THW418" s="3"/>
      <c r="THX418" s="3"/>
      <c r="THY418" s="3"/>
      <c r="THZ418" s="3"/>
      <c r="TIA418" s="3"/>
      <c r="TIB418" s="3"/>
      <c r="TIC418" s="3"/>
      <c r="TID418" s="3"/>
      <c r="TIE418" s="3"/>
      <c r="TIF418" s="3"/>
      <c r="TIG418" s="3"/>
      <c r="TIH418" s="3"/>
      <c r="TII418" s="3"/>
      <c r="TIJ418" s="3"/>
      <c r="TIK418" s="3"/>
      <c r="TIL418" s="3"/>
      <c r="TIM418" s="3"/>
      <c r="TIN418" s="3"/>
      <c r="TIO418" s="3"/>
      <c r="TIP418" s="3"/>
      <c r="TIQ418" s="3"/>
      <c r="TIR418" s="3"/>
      <c r="TIS418" s="3"/>
      <c r="TIT418" s="3"/>
      <c r="TIU418" s="3"/>
      <c r="TIV418" s="3"/>
      <c r="TIW418" s="3"/>
      <c r="TIX418" s="3"/>
      <c r="TIY418" s="3"/>
      <c r="TIZ418" s="3"/>
      <c r="TJA418" s="3"/>
      <c r="TJB418" s="3"/>
      <c r="TJC418" s="3"/>
      <c r="TJD418" s="3"/>
      <c r="TJE418" s="3"/>
      <c r="TJF418" s="3"/>
      <c r="TJG418" s="3"/>
      <c r="TJH418" s="3"/>
      <c r="TJI418" s="3"/>
      <c r="TJJ418" s="3"/>
      <c r="TJK418" s="3"/>
      <c r="TJL418" s="3"/>
      <c r="TJM418" s="3"/>
      <c r="TJN418" s="3"/>
      <c r="TJO418" s="3"/>
      <c r="TJP418" s="3"/>
      <c r="TJQ418" s="3"/>
      <c r="TJR418" s="3"/>
      <c r="TJS418" s="3"/>
      <c r="TJT418" s="3"/>
      <c r="TJU418" s="3"/>
      <c r="TJV418" s="3"/>
      <c r="TJW418" s="3"/>
      <c r="TJX418" s="3"/>
      <c r="TJY418" s="3"/>
      <c r="TJZ418" s="3"/>
      <c r="TKA418" s="3"/>
      <c r="TKB418" s="3"/>
      <c r="TKC418" s="3"/>
      <c r="TKD418" s="3"/>
      <c r="TKE418" s="3"/>
      <c r="TKF418" s="3"/>
      <c r="TKG418" s="3"/>
      <c r="TKH418" s="3"/>
      <c r="TKI418" s="3"/>
      <c r="TKJ418" s="3"/>
      <c r="TKK418" s="3"/>
      <c r="TKL418" s="3"/>
      <c r="TKM418" s="3"/>
      <c r="TKN418" s="3"/>
      <c r="TKO418" s="3"/>
      <c r="TKP418" s="3"/>
      <c r="TKQ418" s="3"/>
      <c r="TKR418" s="3"/>
      <c r="TKS418" s="3"/>
      <c r="TKT418" s="3"/>
      <c r="TKU418" s="3"/>
      <c r="TKV418" s="3"/>
      <c r="TKW418" s="3"/>
      <c r="TKX418" s="3"/>
      <c r="TKY418" s="3"/>
      <c r="TKZ418" s="3"/>
      <c r="TLA418" s="3"/>
      <c r="TLB418" s="3"/>
      <c r="TLC418" s="3"/>
      <c r="TLD418" s="3"/>
      <c r="TLE418" s="3"/>
      <c r="TLF418" s="3"/>
      <c r="TLG418" s="3"/>
      <c r="TLH418" s="3"/>
      <c r="TLI418" s="3"/>
      <c r="TLJ418" s="3"/>
      <c r="TLK418" s="3"/>
      <c r="TLL418" s="3"/>
      <c r="TLM418" s="3"/>
      <c r="TLN418" s="3"/>
      <c r="TLO418" s="3"/>
      <c r="TLP418" s="3"/>
      <c r="TLQ418" s="3"/>
      <c r="TLR418" s="3"/>
      <c r="TLS418" s="3"/>
      <c r="TLT418" s="3"/>
      <c r="TLU418" s="3"/>
      <c r="TLV418" s="3"/>
      <c r="TLW418" s="3"/>
      <c r="TLX418" s="3"/>
      <c r="TLY418" s="3"/>
      <c r="TLZ418" s="3"/>
      <c r="TMA418" s="3"/>
      <c r="TMB418" s="3"/>
      <c r="TMC418" s="3"/>
      <c r="TMD418" s="3"/>
      <c r="TME418" s="3"/>
      <c r="TMF418" s="3"/>
      <c r="TMG418" s="3"/>
      <c r="TMH418" s="3"/>
      <c r="TMI418" s="3"/>
      <c r="TMJ418" s="3"/>
      <c r="TMK418" s="3"/>
      <c r="TML418" s="3"/>
      <c r="TMM418" s="3"/>
      <c r="TMN418" s="3"/>
      <c r="TMO418" s="3"/>
      <c r="TMP418" s="3"/>
      <c r="TMQ418" s="3"/>
      <c r="TMR418" s="3"/>
      <c r="TMS418" s="3"/>
      <c r="TMT418" s="3"/>
      <c r="TMU418" s="3"/>
      <c r="TMV418" s="3"/>
      <c r="TMW418" s="3"/>
      <c r="TMX418" s="3"/>
      <c r="TMY418" s="3"/>
      <c r="TMZ418" s="3"/>
      <c r="TNA418" s="3"/>
      <c r="TNB418" s="3"/>
      <c r="TNC418" s="3"/>
      <c r="TND418" s="3"/>
      <c r="TNE418" s="3"/>
      <c r="TNF418" s="3"/>
      <c r="TNG418" s="3"/>
      <c r="TNH418" s="3"/>
      <c r="TNI418" s="3"/>
      <c r="TNJ418" s="3"/>
      <c r="TNK418" s="3"/>
      <c r="TNL418" s="3"/>
      <c r="TNM418" s="3"/>
      <c r="TNN418" s="3"/>
      <c r="TNO418" s="3"/>
      <c r="TNP418" s="3"/>
      <c r="TNQ418" s="3"/>
      <c r="TNR418" s="3"/>
      <c r="TNS418" s="3"/>
      <c r="TNT418" s="3"/>
      <c r="TNU418" s="3"/>
      <c r="TNV418" s="3"/>
      <c r="TNW418" s="3"/>
      <c r="TNX418" s="3"/>
      <c r="TNY418" s="3"/>
      <c r="TNZ418" s="3"/>
      <c r="TOA418" s="3"/>
      <c r="TOB418" s="3"/>
      <c r="TOC418" s="3"/>
      <c r="TOD418" s="3"/>
      <c r="TOE418" s="3"/>
      <c r="TOF418" s="3"/>
      <c r="TOG418" s="3"/>
      <c r="TOH418" s="3"/>
      <c r="TOI418" s="3"/>
      <c r="TOJ418" s="3"/>
      <c r="TOK418" s="3"/>
      <c r="TOL418" s="3"/>
      <c r="TOM418" s="3"/>
      <c r="TON418" s="3"/>
      <c r="TOO418" s="3"/>
      <c r="TOP418" s="3"/>
      <c r="TOQ418" s="3"/>
      <c r="TOR418" s="3"/>
      <c r="TOS418" s="3"/>
      <c r="TOT418" s="3"/>
      <c r="TOU418" s="3"/>
      <c r="TOV418" s="3"/>
      <c r="TOW418" s="3"/>
      <c r="TOX418" s="3"/>
      <c r="TOY418" s="3"/>
      <c r="TOZ418" s="3"/>
      <c r="TPA418" s="3"/>
      <c r="TPB418" s="3"/>
      <c r="TPC418" s="3"/>
      <c r="TPD418" s="3"/>
      <c r="TPE418" s="3"/>
      <c r="TPF418" s="3"/>
      <c r="TPG418" s="3"/>
      <c r="TPH418" s="3"/>
      <c r="TPI418" s="3"/>
      <c r="TPJ418" s="3"/>
      <c r="TPK418" s="3"/>
      <c r="TPL418" s="3"/>
      <c r="TPM418" s="3"/>
      <c r="TPN418" s="3"/>
      <c r="TPO418" s="3"/>
      <c r="TPP418" s="3"/>
      <c r="TPQ418" s="3"/>
      <c r="TPR418" s="3"/>
      <c r="TPS418" s="3"/>
      <c r="TPT418" s="3"/>
      <c r="TPU418" s="3"/>
      <c r="TPV418" s="3"/>
      <c r="TPW418" s="3"/>
      <c r="TPX418" s="3"/>
      <c r="TPY418" s="3"/>
      <c r="TPZ418" s="3"/>
      <c r="TQA418" s="3"/>
      <c r="TQB418" s="3"/>
      <c r="TQC418" s="3"/>
      <c r="TQD418" s="3"/>
      <c r="TQE418" s="3"/>
      <c r="TQF418" s="3"/>
      <c r="TQG418" s="3"/>
      <c r="TQH418" s="3"/>
      <c r="TQI418" s="3"/>
      <c r="TQJ418" s="3"/>
      <c r="TQK418" s="3"/>
      <c r="TQL418" s="3"/>
      <c r="TQM418" s="3"/>
      <c r="TQN418" s="3"/>
      <c r="TQO418" s="3"/>
      <c r="TQP418" s="3"/>
      <c r="TQQ418" s="3"/>
      <c r="TQR418" s="3"/>
      <c r="TQS418" s="3"/>
      <c r="TQT418" s="3"/>
      <c r="TQU418" s="3"/>
      <c r="TQV418" s="3"/>
      <c r="TQW418" s="3"/>
      <c r="TQX418" s="3"/>
      <c r="TQY418" s="3"/>
      <c r="TQZ418" s="3"/>
      <c r="TRA418" s="3"/>
      <c r="TRB418" s="3"/>
      <c r="TRC418" s="3"/>
      <c r="TRD418" s="3"/>
      <c r="TRE418" s="3"/>
      <c r="TRF418" s="3"/>
      <c r="TRG418" s="3"/>
      <c r="TRH418" s="3"/>
      <c r="TRI418" s="3"/>
      <c r="TRJ418" s="3"/>
      <c r="TRK418" s="3"/>
      <c r="TRL418" s="3"/>
      <c r="TRM418" s="3"/>
      <c r="TRN418" s="3"/>
      <c r="TRO418" s="3"/>
      <c r="TRP418" s="3"/>
      <c r="TRQ418" s="3"/>
      <c r="TRR418" s="3"/>
      <c r="TRS418" s="3"/>
      <c r="TRT418" s="3"/>
      <c r="TRU418" s="3"/>
      <c r="TRV418" s="3"/>
      <c r="TRW418" s="3"/>
      <c r="TRX418" s="3"/>
      <c r="TRY418" s="3"/>
      <c r="TRZ418" s="3"/>
      <c r="TSA418" s="3"/>
      <c r="TSB418" s="3"/>
      <c r="TSC418" s="3"/>
      <c r="TSD418" s="3"/>
      <c r="TSE418" s="3"/>
      <c r="TSF418" s="3"/>
      <c r="TSG418" s="3"/>
      <c r="TSH418" s="3"/>
      <c r="TSI418" s="3"/>
      <c r="TSJ418" s="3"/>
      <c r="TSK418" s="3"/>
      <c r="TSL418" s="3"/>
      <c r="TSM418" s="3"/>
      <c r="TSN418" s="3"/>
      <c r="TSO418" s="3"/>
      <c r="TSP418" s="3"/>
      <c r="TSQ418" s="3"/>
      <c r="TSR418" s="3"/>
      <c r="TSS418" s="3"/>
      <c r="TST418" s="3"/>
      <c r="TSU418" s="3"/>
      <c r="TSV418" s="3"/>
      <c r="TSW418" s="3"/>
      <c r="TSX418" s="3"/>
      <c r="TSY418" s="3"/>
      <c r="TSZ418" s="3"/>
      <c r="TTA418" s="3"/>
      <c r="TTB418" s="3"/>
      <c r="TTC418" s="3"/>
      <c r="TTD418" s="3"/>
      <c r="TTE418" s="3"/>
      <c r="TTF418" s="3"/>
      <c r="TTG418" s="3"/>
      <c r="TTH418" s="3"/>
      <c r="TTI418" s="3"/>
      <c r="TTJ418" s="3"/>
      <c r="TTK418" s="3"/>
      <c r="TTL418" s="3"/>
      <c r="TTM418" s="3"/>
      <c r="TTN418" s="3"/>
      <c r="TTO418" s="3"/>
      <c r="TTP418" s="3"/>
      <c r="TTQ418" s="3"/>
      <c r="TTR418" s="3"/>
      <c r="TTS418" s="3"/>
      <c r="TTT418" s="3"/>
      <c r="TTU418" s="3"/>
      <c r="TTV418" s="3"/>
      <c r="TTW418" s="3"/>
      <c r="TTX418" s="3"/>
      <c r="TTY418" s="3"/>
      <c r="TTZ418" s="3"/>
      <c r="TUA418" s="3"/>
      <c r="TUB418" s="3"/>
      <c r="TUC418" s="3"/>
      <c r="TUD418" s="3"/>
      <c r="TUE418" s="3"/>
      <c r="TUF418" s="3"/>
      <c r="TUG418" s="3"/>
      <c r="TUH418" s="3"/>
      <c r="TUI418" s="3"/>
      <c r="TUJ418" s="3"/>
      <c r="TUK418" s="3"/>
      <c r="TUL418" s="3"/>
      <c r="TUM418" s="3"/>
      <c r="TUN418" s="3"/>
      <c r="TUO418" s="3"/>
      <c r="TUP418" s="3"/>
      <c r="TUQ418" s="3"/>
      <c r="TUR418" s="3"/>
      <c r="TUS418" s="3"/>
      <c r="TUT418" s="3"/>
      <c r="TUU418" s="3"/>
      <c r="TUV418" s="3"/>
      <c r="TUW418" s="3"/>
      <c r="TUX418" s="3"/>
      <c r="TUY418" s="3"/>
      <c r="TUZ418" s="3"/>
      <c r="TVA418" s="3"/>
      <c r="TVB418" s="3"/>
      <c r="TVC418" s="3"/>
      <c r="TVD418" s="3"/>
      <c r="TVE418" s="3"/>
      <c r="TVF418" s="3"/>
      <c r="TVG418" s="3"/>
      <c r="TVH418" s="3"/>
      <c r="TVI418" s="3"/>
      <c r="TVJ418" s="3"/>
      <c r="TVK418" s="3"/>
      <c r="TVL418" s="3"/>
      <c r="TVM418" s="3"/>
      <c r="TVN418" s="3"/>
      <c r="TVO418" s="3"/>
      <c r="TVP418" s="3"/>
      <c r="TVQ418" s="3"/>
      <c r="TVR418" s="3"/>
      <c r="TVS418" s="3"/>
      <c r="TVT418" s="3"/>
      <c r="TVU418" s="3"/>
      <c r="TVV418" s="3"/>
      <c r="TVW418" s="3"/>
      <c r="TVX418" s="3"/>
      <c r="TVY418" s="3"/>
      <c r="TVZ418" s="3"/>
      <c r="TWA418" s="3"/>
      <c r="TWB418" s="3"/>
      <c r="TWC418" s="3"/>
      <c r="TWD418" s="3"/>
      <c r="TWE418" s="3"/>
      <c r="TWF418" s="3"/>
      <c r="TWG418" s="3"/>
      <c r="TWH418" s="3"/>
      <c r="TWI418" s="3"/>
      <c r="TWJ418" s="3"/>
      <c r="TWK418" s="3"/>
      <c r="TWL418" s="3"/>
      <c r="TWM418" s="3"/>
      <c r="TWN418" s="3"/>
      <c r="TWO418" s="3"/>
      <c r="TWP418" s="3"/>
      <c r="TWQ418" s="3"/>
      <c r="TWR418" s="3"/>
      <c r="TWS418" s="3"/>
      <c r="TWT418" s="3"/>
      <c r="TWU418" s="3"/>
      <c r="TWV418" s="3"/>
      <c r="TWW418" s="3"/>
      <c r="TWX418" s="3"/>
      <c r="TWY418" s="3"/>
      <c r="TWZ418" s="3"/>
      <c r="TXA418" s="3"/>
      <c r="TXB418" s="3"/>
      <c r="TXC418" s="3"/>
      <c r="TXD418" s="3"/>
      <c r="TXE418" s="3"/>
      <c r="TXF418" s="3"/>
      <c r="TXG418" s="3"/>
      <c r="TXH418" s="3"/>
      <c r="TXI418" s="3"/>
      <c r="TXJ418" s="3"/>
      <c r="TXK418" s="3"/>
      <c r="TXL418" s="3"/>
      <c r="TXM418" s="3"/>
      <c r="TXN418" s="3"/>
      <c r="TXO418" s="3"/>
      <c r="TXP418" s="3"/>
      <c r="TXQ418" s="3"/>
      <c r="TXR418" s="3"/>
      <c r="TXS418" s="3"/>
      <c r="TXT418" s="3"/>
      <c r="TXU418" s="3"/>
      <c r="TXV418" s="3"/>
      <c r="TXW418" s="3"/>
      <c r="TXX418" s="3"/>
      <c r="TXY418" s="3"/>
      <c r="TXZ418" s="3"/>
      <c r="TYA418" s="3"/>
      <c r="TYB418" s="3"/>
      <c r="TYC418" s="3"/>
      <c r="TYD418" s="3"/>
      <c r="TYE418" s="3"/>
      <c r="TYF418" s="3"/>
      <c r="TYG418" s="3"/>
      <c r="TYH418" s="3"/>
      <c r="TYI418" s="3"/>
      <c r="TYJ418" s="3"/>
      <c r="TYK418" s="3"/>
      <c r="TYL418" s="3"/>
      <c r="TYM418" s="3"/>
      <c r="TYN418" s="3"/>
      <c r="TYO418" s="3"/>
      <c r="TYP418" s="3"/>
      <c r="TYQ418" s="3"/>
      <c r="TYR418" s="3"/>
      <c r="TYS418" s="3"/>
      <c r="TYT418" s="3"/>
      <c r="TYU418" s="3"/>
      <c r="TYV418" s="3"/>
      <c r="TYW418" s="3"/>
      <c r="TYX418" s="3"/>
      <c r="TYY418" s="3"/>
      <c r="TYZ418" s="3"/>
      <c r="TZA418" s="3"/>
      <c r="TZB418" s="3"/>
      <c r="TZC418" s="3"/>
      <c r="TZD418" s="3"/>
      <c r="TZE418" s="3"/>
      <c r="TZF418" s="3"/>
      <c r="TZG418" s="3"/>
      <c r="TZH418" s="3"/>
      <c r="TZI418" s="3"/>
      <c r="TZJ418" s="3"/>
      <c r="TZK418" s="3"/>
      <c r="TZL418" s="3"/>
      <c r="TZM418" s="3"/>
      <c r="TZN418" s="3"/>
      <c r="TZO418" s="3"/>
      <c r="TZP418" s="3"/>
      <c r="TZQ418" s="3"/>
      <c r="TZR418" s="3"/>
      <c r="TZS418" s="3"/>
      <c r="TZT418" s="3"/>
      <c r="TZU418" s="3"/>
      <c r="TZV418" s="3"/>
      <c r="TZW418" s="3"/>
      <c r="TZX418" s="3"/>
      <c r="TZY418" s="3"/>
      <c r="TZZ418" s="3"/>
      <c r="UAA418" s="3"/>
      <c r="UAB418" s="3"/>
      <c r="UAC418" s="3"/>
      <c r="UAD418" s="3"/>
      <c r="UAE418" s="3"/>
      <c r="UAF418" s="3"/>
      <c r="UAG418" s="3"/>
      <c r="UAH418" s="3"/>
      <c r="UAI418" s="3"/>
      <c r="UAJ418" s="3"/>
      <c r="UAK418" s="3"/>
      <c r="UAL418" s="3"/>
      <c r="UAM418" s="3"/>
      <c r="UAN418" s="3"/>
      <c r="UAO418" s="3"/>
      <c r="UAP418" s="3"/>
      <c r="UAQ418" s="3"/>
      <c r="UAR418" s="3"/>
      <c r="UAS418" s="3"/>
      <c r="UAT418" s="3"/>
      <c r="UAU418" s="3"/>
      <c r="UAV418" s="3"/>
      <c r="UAW418" s="3"/>
      <c r="UAX418" s="3"/>
      <c r="UAY418" s="3"/>
      <c r="UAZ418" s="3"/>
      <c r="UBA418" s="3"/>
      <c r="UBB418" s="3"/>
      <c r="UBC418" s="3"/>
      <c r="UBD418" s="3"/>
      <c r="UBE418" s="3"/>
      <c r="UBF418" s="3"/>
      <c r="UBG418" s="3"/>
      <c r="UBH418" s="3"/>
      <c r="UBI418" s="3"/>
      <c r="UBJ418" s="3"/>
      <c r="UBK418" s="3"/>
      <c r="UBL418" s="3"/>
      <c r="UBM418" s="3"/>
      <c r="UBN418" s="3"/>
      <c r="UBO418" s="3"/>
      <c r="UBP418" s="3"/>
      <c r="UBQ418" s="3"/>
      <c r="UBR418" s="3"/>
      <c r="UBS418" s="3"/>
      <c r="UBT418" s="3"/>
      <c r="UBU418" s="3"/>
      <c r="UBV418" s="3"/>
      <c r="UBW418" s="3"/>
      <c r="UBX418" s="3"/>
      <c r="UBY418" s="3"/>
      <c r="UBZ418" s="3"/>
      <c r="UCA418" s="3"/>
      <c r="UCB418" s="3"/>
      <c r="UCC418" s="3"/>
      <c r="UCD418" s="3"/>
      <c r="UCE418" s="3"/>
      <c r="UCF418" s="3"/>
      <c r="UCG418" s="3"/>
      <c r="UCH418" s="3"/>
      <c r="UCI418" s="3"/>
      <c r="UCJ418" s="3"/>
      <c r="UCK418" s="3"/>
      <c r="UCL418" s="3"/>
      <c r="UCM418" s="3"/>
      <c r="UCN418" s="3"/>
      <c r="UCO418" s="3"/>
      <c r="UCP418" s="3"/>
      <c r="UCQ418" s="3"/>
      <c r="UCR418" s="3"/>
      <c r="UCS418" s="3"/>
      <c r="UCT418" s="3"/>
      <c r="UCU418" s="3"/>
      <c r="UCV418" s="3"/>
      <c r="UCW418" s="3"/>
      <c r="UCX418" s="3"/>
      <c r="UCY418" s="3"/>
      <c r="UCZ418" s="3"/>
      <c r="UDA418" s="3"/>
      <c r="UDB418" s="3"/>
      <c r="UDC418" s="3"/>
      <c r="UDD418" s="3"/>
      <c r="UDE418" s="3"/>
      <c r="UDF418" s="3"/>
      <c r="UDG418" s="3"/>
      <c r="UDH418" s="3"/>
      <c r="UDI418" s="3"/>
      <c r="UDJ418" s="3"/>
      <c r="UDK418" s="3"/>
      <c r="UDL418" s="3"/>
      <c r="UDM418" s="3"/>
      <c r="UDN418" s="3"/>
      <c r="UDO418" s="3"/>
      <c r="UDP418" s="3"/>
      <c r="UDQ418" s="3"/>
      <c r="UDR418" s="3"/>
      <c r="UDS418" s="3"/>
      <c r="UDT418" s="3"/>
      <c r="UDU418" s="3"/>
      <c r="UDV418" s="3"/>
      <c r="UDW418" s="3"/>
      <c r="UDX418" s="3"/>
      <c r="UDY418" s="3"/>
      <c r="UDZ418" s="3"/>
      <c r="UEA418" s="3"/>
      <c r="UEB418" s="3"/>
      <c r="UEC418" s="3"/>
      <c r="UED418" s="3"/>
      <c r="UEE418" s="3"/>
      <c r="UEF418" s="3"/>
      <c r="UEG418" s="3"/>
      <c r="UEH418" s="3"/>
      <c r="UEI418" s="3"/>
      <c r="UEJ418" s="3"/>
      <c r="UEK418" s="3"/>
      <c r="UEL418" s="3"/>
      <c r="UEM418" s="3"/>
      <c r="UEN418" s="3"/>
      <c r="UEO418" s="3"/>
      <c r="UEP418" s="3"/>
      <c r="UEQ418" s="3"/>
      <c r="UER418" s="3"/>
      <c r="UES418" s="3"/>
      <c r="UET418" s="3"/>
      <c r="UEU418" s="3"/>
      <c r="UEV418" s="3"/>
      <c r="UEW418" s="3"/>
      <c r="UEX418" s="3"/>
      <c r="UEY418" s="3"/>
      <c r="UEZ418" s="3"/>
      <c r="UFA418" s="3"/>
      <c r="UFB418" s="3"/>
      <c r="UFC418" s="3"/>
      <c r="UFD418" s="3"/>
      <c r="UFE418" s="3"/>
      <c r="UFF418" s="3"/>
      <c r="UFG418" s="3"/>
      <c r="UFH418" s="3"/>
      <c r="UFI418" s="3"/>
      <c r="UFJ418" s="3"/>
      <c r="UFK418" s="3"/>
      <c r="UFL418" s="3"/>
      <c r="UFM418" s="3"/>
      <c r="UFN418" s="3"/>
      <c r="UFO418" s="3"/>
      <c r="UFP418" s="3"/>
      <c r="UFQ418" s="3"/>
      <c r="UFR418" s="3"/>
      <c r="UFS418" s="3"/>
      <c r="UFT418" s="3"/>
      <c r="UFU418" s="3"/>
      <c r="UFV418" s="3"/>
      <c r="UFW418" s="3"/>
      <c r="UFX418" s="3"/>
      <c r="UFY418" s="3"/>
      <c r="UFZ418" s="3"/>
      <c r="UGA418" s="3"/>
      <c r="UGB418" s="3"/>
      <c r="UGC418" s="3"/>
      <c r="UGD418" s="3"/>
      <c r="UGE418" s="3"/>
      <c r="UGF418" s="3"/>
      <c r="UGG418" s="3"/>
      <c r="UGH418" s="3"/>
      <c r="UGI418" s="3"/>
      <c r="UGJ418" s="3"/>
      <c r="UGK418" s="3"/>
      <c r="UGL418" s="3"/>
      <c r="UGM418" s="3"/>
      <c r="UGN418" s="3"/>
      <c r="UGO418" s="3"/>
      <c r="UGP418" s="3"/>
      <c r="UGQ418" s="3"/>
      <c r="UGR418" s="3"/>
      <c r="UGS418" s="3"/>
      <c r="UGT418" s="3"/>
      <c r="UGU418" s="3"/>
      <c r="UGV418" s="3"/>
      <c r="UGW418" s="3"/>
      <c r="UGX418" s="3"/>
      <c r="UGY418" s="3"/>
      <c r="UGZ418" s="3"/>
      <c r="UHA418" s="3"/>
      <c r="UHB418" s="3"/>
      <c r="UHC418" s="3"/>
      <c r="UHD418" s="3"/>
      <c r="UHE418" s="3"/>
      <c r="UHF418" s="3"/>
      <c r="UHG418" s="3"/>
      <c r="UHH418" s="3"/>
      <c r="UHI418" s="3"/>
      <c r="UHJ418" s="3"/>
      <c r="UHK418" s="3"/>
      <c r="UHL418" s="3"/>
      <c r="UHM418" s="3"/>
      <c r="UHN418" s="3"/>
      <c r="UHO418" s="3"/>
      <c r="UHP418" s="3"/>
      <c r="UHQ418" s="3"/>
      <c r="UHR418" s="3"/>
      <c r="UHS418" s="3"/>
      <c r="UHT418" s="3"/>
      <c r="UHU418" s="3"/>
      <c r="UHV418" s="3"/>
      <c r="UHW418" s="3"/>
      <c r="UHX418" s="3"/>
      <c r="UHY418" s="3"/>
      <c r="UHZ418" s="3"/>
      <c r="UIA418" s="3"/>
      <c r="UIB418" s="3"/>
      <c r="UIC418" s="3"/>
      <c r="UID418" s="3"/>
      <c r="UIE418" s="3"/>
      <c r="UIF418" s="3"/>
      <c r="UIG418" s="3"/>
      <c r="UIH418" s="3"/>
      <c r="UII418" s="3"/>
      <c r="UIJ418" s="3"/>
      <c r="UIK418" s="3"/>
      <c r="UIL418" s="3"/>
      <c r="UIM418" s="3"/>
      <c r="UIN418" s="3"/>
      <c r="UIO418" s="3"/>
      <c r="UIP418" s="3"/>
      <c r="UIQ418" s="3"/>
      <c r="UIR418" s="3"/>
      <c r="UIS418" s="3"/>
      <c r="UIT418" s="3"/>
      <c r="UIU418" s="3"/>
      <c r="UIV418" s="3"/>
      <c r="UIW418" s="3"/>
      <c r="UIX418" s="3"/>
      <c r="UIY418" s="3"/>
      <c r="UIZ418" s="3"/>
      <c r="UJA418" s="3"/>
      <c r="UJB418" s="3"/>
      <c r="UJC418" s="3"/>
      <c r="UJD418" s="3"/>
      <c r="UJE418" s="3"/>
      <c r="UJF418" s="3"/>
      <c r="UJG418" s="3"/>
      <c r="UJH418" s="3"/>
      <c r="UJI418" s="3"/>
      <c r="UJJ418" s="3"/>
      <c r="UJK418" s="3"/>
      <c r="UJL418" s="3"/>
      <c r="UJM418" s="3"/>
      <c r="UJN418" s="3"/>
      <c r="UJO418" s="3"/>
      <c r="UJP418" s="3"/>
      <c r="UJQ418" s="3"/>
      <c r="UJR418" s="3"/>
      <c r="UJS418" s="3"/>
      <c r="UJT418" s="3"/>
      <c r="UJU418" s="3"/>
      <c r="UJV418" s="3"/>
      <c r="UJW418" s="3"/>
      <c r="UJX418" s="3"/>
      <c r="UJY418" s="3"/>
      <c r="UJZ418" s="3"/>
      <c r="UKA418" s="3"/>
      <c r="UKB418" s="3"/>
      <c r="UKC418" s="3"/>
      <c r="UKD418" s="3"/>
      <c r="UKE418" s="3"/>
      <c r="UKF418" s="3"/>
      <c r="UKG418" s="3"/>
      <c r="UKH418" s="3"/>
      <c r="UKI418" s="3"/>
      <c r="UKJ418" s="3"/>
      <c r="UKK418" s="3"/>
      <c r="UKL418" s="3"/>
      <c r="UKM418" s="3"/>
      <c r="UKN418" s="3"/>
      <c r="UKO418" s="3"/>
      <c r="UKP418" s="3"/>
      <c r="UKQ418" s="3"/>
      <c r="UKR418" s="3"/>
      <c r="UKS418" s="3"/>
      <c r="UKT418" s="3"/>
      <c r="UKU418" s="3"/>
      <c r="UKV418" s="3"/>
      <c r="UKW418" s="3"/>
      <c r="UKX418" s="3"/>
      <c r="UKY418" s="3"/>
      <c r="UKZ418" s="3"/>
      <c r="ULA418" s="3"/>
      <c r="ULB418" s="3"/>
      <c r="ULC418" s="3"/>
      <c r="ULD418" s="3"/>
      <c r="ULE418" s="3"/>
      <c r="ULF418" s="3"/>
      <c r="ULG418" s="3"/>
      <c r="ULH418" s="3"/>
      <c r="ULI418" s="3"/>
      <c r="ULJ418" s="3"/>
      <c r="ULK418" s="3"/>
      <c r="ULL418" s="3"/>
      <c r="ULM418" s="3"/>
      <c r="ULN418" s="3"/>
      <c r="ULO418" s="3"/>
      <c r="ULP418" s="3"/>
      <c r="ULQ418" s="3"/>
      <c r="ULR418" s="3"/>
      <c r="ULS418" s="3"/>
      <c r="ULT418" s="3"/>
      <c r="ULU418" s="3"/>
      <c r="ULV418" s="3"/>
      <c r="ULW418" s="3"/>
      <c r="ULX418" s="3"/>
      <c r="ULY418" s="3"/>
      <c r="ULZ418" s="3"/>
      <c r="UMA418" s="3"/>
      <c r="UMB418" s="3"/>
      <c r="UMC418" s="3"/>
      <c r="UMD418" s="3"/>
      <c r="UME418" s="3"/>
      <c r="UMF418" s="3"/>
      <c r="UMG418" s="3"/>
      <c r="UMH418" s="3"/>
      <c r="UMI418" s="3"/>
      <c r="UMJ418" s="3"/>
      <c r="UMK418" s="3"/>
      <c r="UML418" s="3"/>
      <c r="UMM418" s="3"/>
      <c r="UMN418" s="3"/>
      <c r="UMO418" s="3"/>
      <c r="UMP418" s="3"/>
      <c r="UMQ418" s="3"/>
      <c r="UMR418" s="3"/>
      <c r="UMS418" s="3"/>
      <c r="UMT418" s="3"/>
      <c r="UMU418" s="3"/>
      <c r="UMV418" s="3"/>
      <c r="UMW418" s="3"/>
      <c r="UMX418" s="3"/>
      <c r="UMY418" s="3"/>
      <c r="UMZ418" s="3"/>
      <c r="UNA418" s="3"/>
      <c r="UNB418" s="3"/>
      <c r="UNC418" s="3"/>
      <c r="UND418" s="3"/>
      <c r="UNE418" s="3"/>
      <c r="UNF418" s="3"/>
      <c r="UNG418" s="3"/>
      <c r="UNH418" s="3"/>
      <c r="UNI418" s="3"/>
      <c r="UNJ418" s="3"/>
      <c r="UNK418" s="3"/>
      <c r="UNL418" s="3"/>
      <c r="UNM418" s="3"/>
      <c r="UNN418" s="3"/>
      <c r="UNO418" s="3"/>
      <c r="UNP418" s="3"/>
      <c r="UNQ418" s="3"/>
      <c r="UNR418" s="3"/>
      <c r="UNS418" s="3"/>
      <c r="UNT418" s="3"/>
      <c r="UNU418" s="3"/>
      <c r="UNV418" s="3"/>
      <c r="UNW418" s="3"/>
      <c r="UNX418" s="3"/>
      <c r="UNY418" s="3"/>
      <c r="UNZ418" s="3"/>
      <c r="UOA418" s="3"/>
      <c r="UOB418" s="3"/>
      <c r="UOC418" s="3"/>
      <c r="UOD418" s="3"/>
      <c r="UOE418" s="3"/>
      <c r="UOF418" s="3"/>
      <c r="UOG418" s="3"/>
      <c r="UOH418" s="3"/>
      <c r="UOI418" s="3"/>
      <c r="UOJ418" s="3"/>
      <c r="UOK418" s="3"/>
      <c r="UOL418" s="3"/>
      <c r="UOM418" s="3"/>
      <c r="UON418" s="3"/>
      <c r="UOO418" s="3"/>
      <c r="UOP418" s="3"/>
      <c r="UOQ418" s="3"/>
      <c r="UOR418" s="3"/>
      <c r="UOS418" s="3"/>
      <c r="UOT418" s="3"/>
      <c r="UOU418" s="3"/>
      <c r="UOV418" s="3"/>
      <c r="UOW418" s="3"/>
      <c r="UOX418" s="3"/>
      <c r="UOY418" s="3"/>
      <c r="UOZ418" s="3"/>
      <c r="UPA418" s="3"/>
      <c r="UPB418" s="3"/>
      <c r="UPC418" s="3"/>
      <c r="UPD418" s="3"/>
      <c r="UPE418" s="3"/>
      <c r="UPF418" s="3"/>
      <c r="UPG418" s="3"/>
      <c r="UPH418" s="3"/>
      <c r="UPI418" s="3"/>
      <c r="UPJ418" s="3"/>
      <c r="UPK418" s="3"/>
      <c r="UPL418" s="3"/>
      <c r="UPM418" s="3"/>
      <c r="UPN418" s="3"/>
      <c r="UPO418" s="3"/>
      <c r="UPP418" s="3"/>
      <c r="UPQ418" s="3"/>
      <c r="UPR418" s="3"/>
      <c r="UPS418" s="3"/>
      <c r="UPT418" s="3"/>
      <c r="UPU418" s="3"/>
      <c r="UPV418" s="3"/>
      <c r="UPW418" s="3"/>
      <c r="UPX418" s="3"/>
      <c r="UPY418" s="3"/>
      <c r="UPZ418" s="3"/>
      <c r="UQA418" s="3"/>
      <c r="UQB418" s="3"/>
      <c r="UQC418" s="3"/>
      <c r="UQD418" s="3"/>
      <c r="UQE418" s="3"/>
      <c r="UQF418" s="3"/>
      <c r="UQG418" s="3"/>
      <c r="UQH418" s="3"/>
      <c r="UQI418" s="3"/>
      <c r="UQJ418" s="3"/>
      <c r="UQK418" s="3"/>
      <c r="UQL418" s="3"/>
      <c r="UQM418" s="3"/>
      <c r="UQN418" s="3"/>
      <c r="UQO418" s="3"/>
      <c r="UQP418" s="3"/>
      <c r="UQQ418" s="3"/>
      <c r="UQR418" s="3"/>
      <c r="UQS418" s="3"/>
      <c r="UQT418" s="3"/>
      <c r="UQU418" s="3"/>
      <c r="UQV418" s="3"/>
      <c r="UQW418" s="3"/>
      <c r="UQX418" s="3"/>
      <c r="UQY418" s="3"/>
      <c r="UQZ418" s="3"/>
      <c r="URA418" s="3"/>
      <c r="URB418" s="3"/>
      <c r="URC418" s="3"/>
      <c r="URD418" s="3"/>
      <c r="URE418" s="3"/>
      <c r="URF418" s="3"/>
      <c r="URG418" s="3"/>
      <c r="URH418" s="3"/>
      <c r="URI418" s="3"/>
      <c r="URJ418" s="3"/>
      <c r="URK418" s="3"/>
      <c r="URL418" s="3"/>
      <c r="URM418" s="3"/>
      <c r="URN418" s="3"/>
      <c r="URO418" s="3"/>
      <c r="URP418" s="3"/>
      <c r="URQ418" s="3"/>
      <c r="URR418" s="3"/>
      <c r="URS418" s="3"/>
      <c r="URT418" s="3"/>
      <c r="URU418" s="3"/>
      <c r="URV418" s="3"/>
      <c r="URW418" s="3"/>
      <c r="URX418" s="3"/>
      <c r="URY418" s="3"/>
      <c r="URZ418" s="3"/>
      <c r="USA418" s="3"/>
      <c r="USB418" s="3"/>
      <c r="USC418" s="3"/>
      <c r="USD418" s="3"/>
      <c r="USE418" s="3"/>
      <c r="USF418" s="3"/>
      <c r="USG418" s="3"/>
      <c r="USH418" s="3"/>
      <c r="USI418" s="3"/>
      <c r="USJ418" s="3"/>
      <c r="USK418" s="3"/>
      <c r="USL418" s="3"/>
      <c r="USM418" s="3"/>
      <c r="USN418" s="3"/>
      <c r="USO418" s="3"/>
      <c r="USP418" s="3"/>
      <c r="USQ418" s="3"/>
      <c r="USR418" s="3"/>
      <c r="USS418" s="3"/>
      <c r="UST418" s="3"/>
      <c r="USU418" s="3"/>
      <c r="USV418" s="3"/>
      <c r="USW418" s="3"/>
      <c r="USX418" s="3"/>
      <c r="USY418" s="3"/>
      <c r="USZ418" s="3"/>
      <c r="UTA418" s="3"/>
      <c r="UTB418" s="3"/>
      <c r="UTC418" s="3"/>
      <c r="UTD418" s="3"/>
      <c r="UTE418" s="3"/>
      <c r="UTF418" s="3"/>
      <c r="UTG418" s="3"/>
      <c r="UTH418" s="3"/>
      <c r="UTI418" s="3"/>
      <c r="UTJ418" s="3"/>
      <c r="UTK418" s="3"/>
      <c r="UTL418" s="3"/>
      <c r="UTM418" s="3"/>
      <c r="UTN418" s="3"/>
      <c r="UTO418" s="3"/>
      <c r="UTP418" s="3"/>
      <c r="UTQ418" s="3"/>
      <c r="UTR418" s="3"/>
      <c r="UTS418" s="3"/>
      <c r="UTT418" s="3"/>
      <c r="UTU418" s="3"/>
      <c r="UTV418" s="3"/>
      <c r="UTW418" s="3"/>
      <c r="UTX418" s="3"/>
      <c r="UTY418" s="3"/>
      <c r="UTZ418" s="3"/>
      <c r="UUA418" s="3"/>
      <c r="UUB418" s="3"/>
      <c r="UUC418" s="3"/>
      <c r="UUD418" s="3"/>
      <c r="UUE418" s="3"/>
      <c r="UUF418" s="3"/>
      <c r="UUG418" s="3"/>
      <c r="UUH418" s="3"/>
      <c r="UUI418" s="3"/>
      <c r="UUJ418" s="3"/>
      <c r="UUK418" s="3"/>
      <c r="UUL418" s="3"/>
      <c r="UUM418" s="3"/>
      <c r="UUN418" s="3"/>
      <c r="UUO418" s="3"/>
      <c r="UUP418" s="3"/>
      <c r="UUQ418" s="3"/>
      <c r="UUR418" s="3"/>
      <c r="UUS418" s="3"/>
      <c r="UUT418" s="3"/>
      <c r="UUU418" s="3"/>
      <c r="UUV418" s="3"/>
      <c r="UUW418" s="3"/>
      <c r="UUX418" s="3"/>
      <c r="UUY418" s="3"/>
      <c r="UUZ418" s="3"/>
      <c r="UVA418" s="3"/>
      <c r="UVB418" s="3"/>
      <c r="UVC418" s="3"/>
      <c r="UVD418" s="3"/>
      <c r="UVE418" s="3"/>
      <c r="UVF418" s="3"/>
      <c r="UVG418" s="3"/>
      <c r="UVH418" s="3"/>
      <c r="UVI418" s="3"/>
      <c r="UVJ418" s="3"/>
      <c r="UVK418" s="3"/>
      <c r="UVL418" s="3"/>
      <c r="UVM418" s="3"/>
      <c r="UVN418" s="3"/>
      <c r="UVO418" s="3"/>
      <c r="UVP418" s="3"/>
      <c r="UVQ418" s="3"/>
      <c r="UVR418" s="3"/>
      <c r="UVS418" s="3"/>
      <c r="UVT418" s="3"/>
      <c r="UVU418" s="3"/>
      <c r="UVV418" s="3"/>
      <c r="UVW418" s="3"/>
      <c r="UVX418" s="3"/>
      <c r="UVY418" s="3"/>
      <c r="UVZ418" s="3"/>
      <c r="UWA418" s="3"/>
      <c r="UWB418" s="3"/>
      <c r="UWC418" s="3"/>
      <c r="UWD418" s="3"/>
      <c r="UWE418" s="3"/>
      <c r="UWF418" s="3"/>
      <c r="UWG418" s="3"/>
      <c r="UWH418" s="3"/>
      <c r="UWI418" s="3"/>
      <c r="UWJ418" s="3"/>
      <c r="UWK418" s="3"/>
      <c r="UWL418" s="3"/>
      <c r="UWM418" s="3"/>
      <c r="UWN418" s="3"/>
      <c r="UWO418" s="3"/>
      <c r="UWP418" s="3"/>
      <c r="UWQ418" s="3"/>
      <c r="UWR418" s="3"/>
      <c r="UWS418" s="3"/>
      <c r="UWT418" s="3"/>
      <c r="UWU418" s="3"/>
      <c r="UWV418" s="3"/>
      <c r="UWW418" s="3"/>
      <c r="UWX418" s="3"/>
      <c r="UWY418" s="3"/>
      <c r="UWZ418" s="3"/>
      <c r="UXA418" s="3"/>
      <c r="UXB418" s="3"/>
      <c r="UXC418" s="3"/>
      <c r="UXD418" s="3"/>
      <c r="UXE418" s="3"/>
      <c r="UXF418" s="3"/>
      <c r="UXG418" s="3"/>
      <c r="UXH418" s="3"/>
      <c r="UXI418" s="3"/>
      <c r="UXJ418" s="3"/>
      <c r="UXK418" s="3"/>
      <c r="UXL418" s="3"/>
      <c r="UXM418" s="3"/>
      <c r="UXN418" s="3"/>
      <c r="UXO418" s="3"/>
      <c r="UXP418" s="3"/>
      <c r="UXQ418" s="3"/>
      <c r="UXR418" s="3"/>
      <c r="UXS418" s="3"/>
      <c r="UXT418" s="3"/>
      <c r="UXU418" s="3"/>
      <c r="UXV418" s="3"/>
      <c r="UXW418" s="3"/>
      <c r="UXX418" s="3"/>
      <c r="UXY418" s="3"/>
      <c r="UXZ418" s="3"/>
      <c r="UYA418" s="3"/>
      <c r="UYB418" s="3"/>
      <c r="UYC418" s="3"/>
      <c r="UYD418" s="3"/>
      <c r="UYE418" s="3"/>
      <c r="UYF418" s="3"/>
      <c r="UYG418" s="3"/>
      <c r="UYH418" s="3"/>
      <c r="UYI418" s="3"/>
      <c r="UYJ418" s="3"/>
      <c r="UYK418" s="3"/>
      <c r="UYL418" s="3"/>
      <c r="UYM418" s="3"/>
      <c r="UYN418" s="3"/>
      <c r="UYO418" s="3"/>
      <c r="UYP418" s="3"/>
      <c r="UYQ418" s="3"/>
      <c r="UYR418" s="3"/>
      <c r="UYS418" s="3"/>
      <c r="UYT418" s="3"/>
      <c r="UYU418" s="3"/>
      <c r="UYV418" s="3"/>
      <c r="UYW418" s="3"/>
      <c r="UYX418" s="3"/>
      <c r="UYY418" s="3"/>
      <c r="UYZ418" s="3"/>
      <c r="UZA418" s="3"/>
      <c r="UZB418" s="3"/>
      <c r="UZC418" s="3"/>
      <c r="UZD418" s="3"/>
      <c r="UZE418" s="3"/>
      <c r="UZF418" s="3"/>
      <c r="UZG418" s="3"/>
      <c r="UZH418" s="3"/>
      <c r="UZI418" s="3"/>
      <c r="UZJ418" s="3"/>
      <c r="UZK418" s="3"/>
      <c r="UZL418" s="3"/>
      <c r="UZM418" s="3"/>
      <c r="UZN418" s="3"/>
      <c r="UZO418" s="3"/>
      <c r="UZP418" s="3"/>
      <c r="UZQ418" s="3"/>
      <c r="UZR418" s="3"/>
      <c r="UZS418" s="3"/>
      <c r="UZT418" s="3"/>
      <c r="UZU418" s="3"/>
      <c r="UZV418" s="3"/>
      <c r="UZW418" s="3"/>
      <c r="UZX418" s="3"/>
      <c r="UZY418" s="3"/>
      <c r="UZZ418" s="3"/>
      <c r="VAA418" s="3"/>
      <c r="VAB418" s="3"/>
      <c r="VAC418" s="3"/>
      <c r="VAD418" s="3"/>
      <c r="VAE418" s="3"/>
      <c r="VAF418" s="3"/>
      <c r="VAG418" s="3"/>
      <c r="VAH418" s="3"/>
      <c r="VAI418" s="3"/>
      <c r="VAJ418" s="3"/>
      <c r="VAK418" s="3"/>
      <c r="VAL418" s="3"/>
      <c r="VAM418" s="3"/>
      <c r="VAN418" s="3"/>
      <c r="VAO418" s="3"/>
      <c r="VAP418" s="3"/>
      <c r="VAQ418" s="3"/>
      <c r="VAR418" s="3"/>
      <c r="VAS418" s="3"/>
      <c r="VAT418" s="3"/>
      <c r="VAU418" s="3"/>
      <c r="VAV418" s="3"/>
      <c r="VAW418" s="3"/>
      <c r="VAX418" s="3"/>
      <c r="VAY418" s="3"/>
      <c r="VAZ418" s="3"/>
      <c r="VBA418" s="3"/>
      <c r="VBB418" s="3"/>
      <c r="VBC418" s="3"/>
      <c r="VBD418" s="3"/>
      <c r="VBE418" s="3"/>
      <c r="VBF418" s="3"/>
      <c r="VBG418" s="3"/>
      <c r="VBH418" s="3"/>
      <c r="VBI418" s="3"/>
      <c r="VBJ418" s="3"/>
      <c r="VBK418" s="3"/>
      <c r="VBL418" s="3"/>
      <c r="VBM418" s="3"/>
      <c r="VBN418" s="3"/>
      <c r="VBO418" s="3"/>
      <c r="VBP418" s="3"/>
      <c r="VBQ418" s="3"/>
      <c r="VBR418" s="3"/>
      <c r="VBS418" s="3"/>
      <c r="VBT418" s="3"/>
      <c r="VBU418" s="3"/>
      <c r="VBV418" s="3"/>
      <c r="VBW418" s="3"/>
      <c r="VBX418" s="3"/>
      <c r="VBY418" s="3"/>
      <c r="VBZ418" s="3"/>
      <c r="VCA418" s="3"/>
      <c r="VCB418" s="3"/>
      <c r="VCC418" s="3"/>
      <c r="VCD418" s="3"/>
      <c r="VCE418" s="3"/>
      <c r="VCF418" s="3"/>
      <c r="VCG418" s="3"/>
      <c r="VCH418" s="3"/>
      <c r="VCI418" s="3"/>
      <c r="VCJ418" s="3"/>
      <c r="VCK418" s="3"/>
      <c r="VCL418" s="3"/>
      <c r="VCM418" s="3"/>
      <c r="VCN418" s="3"/>
      <c r="VCO418" s="3"/>
      <c r="VCP418" s="3"/>
      <c r="VCQ418" s="3"/>
      <c r="VCR418" s="3"/>
      <c r="VCS418" s="3"/>
      <c r="VCT418" s="3"/>
      <c r="VCU418" s="3"/>
      <c r="VCV418" s="3"/>
      <c r="VCW418" s="3"/>
      <c r="VCX418" s="3"/>
      <c r="VCY418" s="3"/>
      <c r="VCZ418" s="3"/>
      <c r="VDA418" s="3"/>
      <c r="VDB418" s="3"/>
      <c r="VDC418" s="3"/>
      <c r="VDD418" s="3"/>
      <c r="VDE418" s="3"/>
      <c r="VDF418" s="3"/>
      <c r="VDG418" s="3"/>
      <c r="VDH418" s="3"/>
      <c r="VDI418" s="3"/>
      <c r="VDJ418" s="3"/>
      <c r="VDK418" s="3"/>
      <c r="VDL418" s="3"/>
      <c r="VDM418" s="3"/>
      <c r="VDN418" s="3"/>
      <c r="VDO418" s="3"/>
      <c r="VDP418" s="3"/>
      <c r="VDQ418" s="3"/>
      <c r="VDR418" s="3"/>
      <c r="VDS418" s="3"/>
      <c r="VDT418" s="3"/>
      <c r="VDU418" s="3"/>
      <c r="VDV418" s="3"/>
      <c r="VDW418" s="3"/>
      <c r="VDX418" s="3"/>
      <c r="VDY418" s="3"/>
      <c r="VDZ418" s="3"/>
      <c r="VEA418" s="3"/>
      <c r="VEB418" s="3"/>
      <c r="VEC418" s="3"/>
      <c r="VED418" s="3"/>
      <c r="VEE418" s="3"/>
      <c r="VEF418" s="3"/>
      <c r="VEG418" s="3"/>
      <c r="VEH418" s="3"/>
      <c r="VEI418" s="3"/>
      <c r="VEJ418" s="3"/>
      <c r="VEK418" s="3"/>
      <c r="VEL418" s="3"/>
      <c r="VEM418" s="3"/>
      <c r="VEN418" s="3"/>
      <c r="VEO418" s="3"/>
      <c r="VEP418" s="3"/>
      <c r="VEQ418" s="3"/>
      <c r="VER418" s="3"/>
      <c r="VES418" s="3"/>
      <c r="VET418" s="3"/>
      <c r="VEU418" s="3"/>
      <c r="VEV418" s="3"/>
      <c r="VEW418" s="3"/>
      <c r="VEX418" s="3"/>
      <c r="VEY418" s="3"/>
      <c r="VEZ418" s="3"/>
      <c r="VFA418" s="3"/>
      <c r="VFB418" s="3"/>
      <c r="VFC418" s="3"/>
      <c r="VFD418" s="3"/>
      <c r="VFE418" s="3"/>
      <c r="VFF418" s="3"/>
      <c r="VFG418" s="3"/>
      <c r="VFH418" s="3"/>
      <c r="VFI418" s="3"/>
      <c r="VFJ418" s="3"/>
      <c r="VFK418" s="3"/>
      <c r="VFL418" s="3"/>
      <c r="VFM418" s="3"/>
      <c r="VFN418" s="3"/>
      <c r="VFO418" s="3"/>
      <c r="VFP418" s="3"/>
      <c r="VFQ418" s="3"/>
      <c r="VFR418" s="3"/>
      <c r="VFS418" s="3"/>
      <c r="VFT418" s="3"/>
      <c r="VFU418" s="3"/>
      <c r="VFV418" s="3"/>
      <c r="VFW418" s="3"/>
      <c r="VFX418" s="3"/>
      <c r="VFY418" s="3"/>
      <c r="VFZ418" s="3"/>
      <c r="VGA418" s="3"/>
      <c r="VGB418" s="3"/>
      <c r="VGC418" s="3"/>
      <c r="VGD418" s="3"/>
      <c r="VGE418" s="3"/>
      <c r="VGF418" s="3"/>
      <c r="VGG418" s="3"/>
      <c r="VGH418" s="3"/>
      <c r="VGI418" s="3"/>
      <c r="VGJ418" s="3"/>
      <c r="VGK418" s="3"/>
      <c r="VGL418" s="3"/>
      <c r="VGM418" s="3"/>
      <c r="VGN418" s="3"/>
      <c r="VGO418" s="3"/>
      <c r="VGP418" s="3"/>
      <c r="VGQ418" s="3"/>
      <c r="VGR418" s="3"/>
      <c r="VGS418" s="3"/>
      <c r="VGT418" s="3"/>
      <c r="VGU418" s="3"/>
      <c r="VGV418" s="3"/>
      <c r="VGW418" s="3"/>
      <c r="VGX418" s="3"/>
      <c r="VGY418" s="3"/>
      <c r="VGZ418" s="3"/>
      <c r="VHA418" s="3"/>
      <c r="VHB418" s="3"/>
      <c r="VHC418" s="3"/>
      <c r="VHD418" s="3"/>
      <c r="VHE418" s="3"/>
      <c r="VHF418" s="3"/>
      <c r="VHG418" s="3"/>
      <c r="VHH418" s="3"/>
      <c r="VHI418" s="3"/>
      <c r="VHJ418" s="3"/>
      <c r="VHK418" s="3"/>
      <c r="VHL418" s="3"/>
      <c r="VHM418" s="3"/>
      <c r="VHN418" s="3"/>
      <c r="VHO418" s="3"/>
      <c r="VHP418" s="3"/>
      <c r="VHQ418" s="3"/>
      <c r="VHR418" s="3"/>
      <c r="VHS418" s="3"/>
      <c r="VHT418" s="3"/>
      <c r="VHU418" s="3"/>
      <c r="VHV418" s="3"/>
      <c r="VHW418" s="3"/>
      <c r="VHX418" s="3"/>
      <c r="VHY418" s="3"/>
      <c r="VHZ418" s="3"/>
      <c r="VIA418" s="3"/>
      <c r="VIB418" s="3"/>
      <c r="VIC418" s="3"/>
      <c r="VID418" s="3"/>
      <c r="VIE418" s="3"/>
      <c r="VIF418" s="3"/>
      <c r="VIG418" s="3"/>
      <c r="VIH418" s="3"/>
      <c r="VII418" s="3"/>
      <c r="VIJ418" s="3"/>
      <c r="VIK418" s="3"/>
      <c r="VIL418" s="3"/>
      <c r="VIM418" s="3"/>
      <c r="VIN418" s="3"/>
      <c r="VIO418" s="3"/>
      <c r="VIP418" s="3"/>
      <c r="VIQ418" s="3"/>
      <c r="VIR418" s="3"/>
      <c r="VIS418" s="3"/>
      <c r="VIT418" s="3"/>
      <c r="VIU418" s="3"/>
      <c r="VIV418" s="3"/>
      <c r="VIW418" s="3"/>
      <c r="VIX418" s="3"/>
      <c r="VIY418" s="3"/>
      <c r="VIZ418" s="3"/>
      <c r="VJA418" s="3"/>
      <c r="VJB418" s="3"/>
      <c r="VJC418" s="3"/>
      <c r="VJD418" s="3"/>
      <c r="VJE418" s="3"/>
      <c r="VJF418" s="3"/>
      <c r="VJG418" s="3"/>
      <c r="VJH418" s="3"/>
      <c r="VJI418" s="3"/>
      <c r="VJJ418" s="3"/>
      <c r="VJK418" s="3"/>
      <c r="VJL418" s="3"/>
      <c r="VJM418" s="3"/>
      <c r="VJN418" s="3"/>
      <c r="VJO418" s="3"/>
      <c r="VJP418" s="3"/>
      <c r="VJQ418" s="3"/>
      <c r="VJR418" s="3"/>
      <c r="VJS418" s="3"/>
      <c r="VJT418" s="3"/>
      <c r="VJU418" s="3"/>
      <c r="VJV418" s="3"/>
      <c r="VJW418" s="3"/>
      <c r="VJX418" s="3"/>
      <c r="VJY418" s="3"/>
      <c r="VJZ418" s="3"/>
      <c r="VKA418" s="3"/>
      <c r="VKB418" s="3"/>
      <c r="VKC418" s="3"/>
      <c r="VKD418" s="3"/>
      <c r="VKE418" s="3"/>
      <c r="VKF418" s="3"/>
      <c r="VKG418" s="3"/>
      <c r="VKH418" s="3"/>
      <c r="VKI418" s="3"/>
      <c r="VKJ418" s="3"/>
      <c r="VKK418" s="3"/>
      <c r="VKL418" s="3"/>
      <c r="VKM418" s="3"/>
      <c r="VKN418" s="3"/>
      <c r="VKO418" s="3"/>
      <c r="VKP418" s="3"/>
      <c r="VKQ418" s="3"/>
      <c r="VKR418" s="3"/>
      <c r="VKS418" s="3"/>
      <c r="VKT418" s="3"/>
      <c r="VKU418" s="3"/>
      <c r="VKV418" s="3"/>
      <c r="VKW418" s="3"/>
      <c r="VKX418" s="3"/>
      <c r="VKY418" s="3"/>
      <c r="VKZ418" s="3"/>
      <c r="VLA418" s="3"/>
      <c r="VLB418" s="3"/>
      <c r="VLC418" s="3"/>
      <c r="VLD418" s="3"/>
      <c r="VLE418" s="3"/>
      <c r="VLF418" s="3"/>
      <c r="VLG418" s="3"/>
      <c r="VLH418" s="3"/>
      <c r="VLI418" s="3"/>
      <c r="VLJ418" s="3"/>
      <c r="VLK418" s="3"/>
      <c r="VLL418" s="3"/>
      <c r="VLM418" s="3"/>
      <c r="VLN418" s="3"/>
      <c r="VLO418" s="3"/>
      <c r="VLP418" s="3"/>
      <c r="VLQ418" s="3"/>
      <c r="VLR418" s="3"/>
      <c r="VLS418" s="3"/>
      <c r="VLT418" s="3"/>
      <c r="VLU418" s="3"/>
      <c r="VLV418" s="3"/>
      <c r="VLW418" s="3"/>
      <c r="VLX418" s="3"/>
      <c r="VLY418" s="3"/>
      <c r="VLZ418" s="3"/>
      <c r="VMA418" s="3"/>
      <c r="VMB418" s="3"/>
      <c r="VMC418" s="3"/>
      <c r="VMD418" s="3"/>
      <c r="VME418" s="3"/>
      <c r="VMF418" s="3"/>
      <c r="VMG418" s="3"/>
      <c r="VMH418" s="3"/>
      <c r="VMI418" s="3"/>
      <c r="VMJ418" s="3"/>
      <c r="VMK418" s="3"/>
      <c r="VML418" s="3"/>
      <c r="VMM418" s="3"/>
      <c r="VMN418" s="3"/>
      <c r="VMO418" s="3"/>
      <c r="VMP418" s="3"/>
      <c r="VMQ418" s="3"/>
      <c r="VMR418" s="3"/>
      <c r="VMS418" s="3"/>
      <c r="VMT418" s="3"/>
      <c r="VMU418" s="3"/>
      <c r="VMV418" s="3"/>
      <c r="VMW418" s="3"/>
      <c r="VMX418" s="3"/>
      <c r="VMY418" s="3"/>
      <c r="VMZ418" s="3"/>
      <c r="VNA418" s="3"/>
      <c r="VNB418" s="3"/>
      <c r="VNC418" s="3"/>
      <c r="VND418" s="3"/>
      <c r="VNE418" s="3"/>
      <c r="VNF418" s="3"/>
      <c r="VNG418" s="3"/>
      <c r="VNH418" s="3"/>
      <c r="VNI418" s="3"/>
      <c r="VNJ418" s="3"/>
      <c r="VNK418" s="3"/>
      <c r="VNL418" s="3"/>
      <c r="VNM418" s="3"/>
      <c r="VNN418" s="3"/>
      <c r="VNO418" s="3"/>
      <c r="VNP418" s="3"/>
      <c r="VNQ418" s="3"/>
      <c r="VNR418" s="3"/>
      <c r="VNS418" s="3"/>
      <c r="VNT418" s="3"/>
      <c r="VNU418" s="3"/>
      <c r="VNV418" s="3"/>
      <c r="VNW418" s="3"/>
      <c r="VNX418" s="3"/>
      <c r="VNY418" s="3"/>
      <c r="VNZ418" s="3"/>
      <c r="VOA418" s="3"/>
      <c r="VOB418" s="3"/>
      <c r="VOC418" s="3"/>
      <c r="VOD418" s="3"/>
      <c r="VOE418" s="3"/>
      <c r="VOF418" s="3"/>
      <c r="VOG418" s="3"/>
      <c r="VOH418" s="3"/>
      <c r="VOI418" s="3"/>
      <c r="VOJ418" s="3"/>
      <c r="VOK418" s="3"/>
      <c r="VOL418" s="3"/>
      <c r="VOM418" s="3"/>
      <c r="VON418" s="3"/>
      <c r="VOO418" s="3"/>
      <c r="VOP418" s="3"/>
      <c r="VOQ418" s="3"/>
      <c r="VOR418" s="3"/>
      <c r="VOS418" s="3"/>
      <c r="VOT418" s="3"/>
      <c r="VOU418" s="3"/>
      <c r="VOV418" s="3"/>
      <c r="VOW418" s="3"/>
      <c r="VOX418" s="3"/>
      <c r="VOY418" s="3"/>
      <c r="VOZ418" s="3"/>
      <c r="VPA418" s="3"/>
      <c r="VPB418" s="3"/>
      <c r="VPC418" s="3"/>
      <c r="VPD418" s="3"/>
      <c r="VPE418" s="3"/>
      <c r="VPF418" s="3"/>
      <c r="VPG418" s="3"/>
      <c r="VPH418" s="3"/>
      <c r="VPI418" s="3"/>
      <c r="VPJ418" s="3"/>
      <c r="VPK418" s="3"/>
      <c r="VPL418" s="3"/>
      <c r="VPM418" s="3"/>
      <c r="VPN418" s="3"/>
      <c r="VPO418" s="3"/>
      <c r="VPP418" s="3"/>
      <c r="VPQ418" s="3"/>
      <c r="VPR418" s="3"/>
      <c r="VPS418" s="3"/>
      <c r="VPT418" s="3"/>
      <c r="VPU418" s="3"/>
      <c r="VPV418" s="3"/>
      <c r="VPW418" s="3"/>
      <c r="VPX418" s="3"/>
      <c r="VPY418" s="3"/>
      <c r="VPZ418" s="3"/>
      <c r="VQA418" s="3"/>
      <c r="VQB418" s="3"/>
      <c r="VQC418" s="3"/>
      <c r="VQD418" s="3"/>
      <c r="VQE418" s="3"/>
      <c r="VQF418" s="3"/>
      <c r="VQG418" s="3"/>
      <c r="VQH418" s="3"/>
      <c r="VQI418" s="3"/>
      <c r="VQJ418" s="3"/>
      <c r="VQK418" s="3"/>
      <c r="VQL418" s="3"/>
      <c r="VQM418" s="3"/>
      <c r="VQN418" s="3"/>
      <c r="VQO418" s="3"/>
      <c r="VQP418" s="3"/>
      <c r="VQQ418" s="3"/>
      <c r="VQR418" s="3"/>
      <c r="VQS418" s="3"/>
      <c r="VQT418" s="3"/>
      <c r="VQU418" s="3"/>
      <c r="VQV418" s="3"/>
      <c r="VQW418" s="3"/>
      <c r="VQX418" s="3"/>
      <c r="VQY418" s="3"/>
      <c r="VQZ418" s="3"/>
      <c r="VRA418" s="3"/>
      <c r="VRB418" s="3"/>
      <c r="VRC418" s="3"/>
      <c r="VRD418" s="3"/>
      <c r="VRE418" s="3"/>
      <c r="VRF418" s="3"/>
      <c r="VRG418" s="3"/>
      <c r="VRH418" s="3"/>
      <c r="VRI418" s="3"/>
      <c r="VRJ418" s="3"/>
      <c r="VRK418" s="3"/>
      <c r="VRL418" s="3"/>
      <c r="VRM418" s="3"/>
      <c r="VRN418" s="3"/>
      <c r="VRO418" s="3"/>
      <c r="VRP418" s="3"/>
      <c r="VRQ418" s="3"/>
      <c r="VRR418" s="3"/>
      <c r="VRS418" s="3"/>
      <c r="VRT418" s="3"/>
      <c r="VRU418" s="3"/>
      <c r="VRV418" s="3"/>
      <c r="VRW418" s="3"/>
      <c r="VRX418" s="3"/>
      <c r="VRY418" s="3"/>
      <c r="VRZ418" s="3"/>
      <c r="VSA418" s="3"/>
      <c r="VSB418" s="3"/>
      <c r="VSC418" s="3"/>
      <c r="VSD418" s="3"/>
      <c r="VSE418" s="3"/>
      <c r="VSF418" s="3"/>
      <c r="VSG418" s="3"/>
      <c r="VSH418" s="3"/>
      <c r="VSI418" s="3"/>
      <c r="VSJ418" s="3"/>
      <c r="VSK418" s="3"/>
      <c r="VSL418" s="3"/>
      <c r="VSM418" s="3"/>
      <c r="VSN418" s="3"/>
      <c r="VSO418" s="3"/>
      <c r="VSP418" s="3"/>
      <c r="VSQ418" s="3"/>
      <c r="VSR418" s="3"/>
      <c r="VSS418" s="3"/>
      <c r="VST418" s="3"/>
      <c r="VSU418" s="3"/>
      <c r="VSV418" s="3"/>
      <c r="VSW418" s="3"/>
      <c r="VSX418" s="3"/>
      <c r="VSY418" s="3"/>
      <c r="VSZ418" s="3"/>
      <c r="VTA418" s="3"/>
      <c r="VTB418" s="3"/>
      <c r="VTC418" s="3"/>
      <c r="VTD418" s="3"/>
      <c r="VTE418" s="3"/>
      <c r="VTF418" s="3"/>
      <c r="VTG418" s="3"/>
      <c r="VTH418" s="3"/>
      <c r="VTI418" s="3"/>
      <c r="VTJ418" s="3"/>
      <c r="VTK418" s="3"/>
      <c r="VTL418" s="3"/>
      <c r="VTM418" s="3"/>
      <c r="VTN418" s="3"/>
      <c r="VTO418" s="3"/>
      <c r="VTP418" s="3"/>
      <c r="VTQ418" s="3"/>
      <c r="VTR418" s="3"/>
      <c r="VTS418" s="3"/>
      <c r="VTT418" s="3"/>
      <c r="VTU418" s="3"/>
      <c r="VTV418" s="3"/>
      <c r="VTW418" s="3"/>
      <c r="VTX418" s="3"/>
      <c r="VTY418" s="3"/>
      <c r="VTZ418" s="3"/>
      <c r="VUA418" s="3"/>
      <c r="VUB418" s="3"/>
      <c r="VUC418" s="3"/>
      <c r="VUD418" s="3"/>
      <c r="VUE418" s="3"/>
      <c r="VUF418" s="3"/>
      <c r="VUG418" s="3"/>
      <c r="VUH418" s="3"/>
      <c r="VUI418" s="3"/>
      <c r="VUJ418" s="3"/>
      <c r="VUK418" s="3"/>
      <c r="VUL418" s="3"/>
      <c r="VUM418" s="3"/>
      <c r="VUN418" s="3"/>
      <c r="VUO418" s="3"/>
      <c r="VUP418" s="3"/>
      <c r="VUQ418" s="3"/>
      <c r="VUR418" s="3"/>
      <c r="VUS418" s="3"/>
      <c r="VUT418" s="3"/>
      <c r="VUU418" s="3"/>
      <c r="VUV418" s="3"/>
      <c r="VUW418" s="3"/>
      <c r="VUX418" s="3"/>
      <c r="VUY418" s="3"/>
      <c r="VUZ418" s="3"/>
      <c r="VVA418" s="3"/>
      <c r="VVB418" s="3"/>
      <c r="VVC418" s="3"/>
      <c r="VVD418" s="3"/>
      <c r="VVE418" s="3"/>
      <c r="VVF418" s="3"/>
      <c r="VVG418" s="3"/>
      <c r="VVH418" s="3"/>
      <c r="VVI418" s="3"/>
      <c r="VVJ418" s="3"/>
      <c r="VVK418" s="3"/>
      <c r="VVL418" s="3"/>
      <c r="VVM418" s="3"/>
      <c r="VVN418" s="3"/>
      <c r="VVO418" s="3"/>
      <c r="VVP418" s="3"/>
      <c r="VVQ418" s="3"/>
      <c r="VVR418" s="3"/>
      <c r="VVS418" s="3"/>
      <c r="VVT418" s="3"/>
      <c r="VVU418" s="3"/>
      <c r="VVV418" s="3"/>
      <c r="VVW418" s="3"/>
      <c r="VVX418" s="3"/>
      <c r="VVY418" s="3"/>
      <c r="VVZ418" s="3"/>
      <c r="VWA418" s="3"/>
      <c r="VWB418" s="3"/>
      <c r="VWC418" s="3"/>
      <c r="VWD418" s="3"/>
      <c r="VWE418" s="3"/>
      <c r="VWF418" s="3"/>
      <c r="VWG418" s="3"/>
      <c r="VWH418" s="3"/>
      <c r="VWI418" s="3"/>
      <c r="VWJ418" s="3"/>
      <c r="VWK418" s="3"/>
      <c r="VWL418" s="3"/>
      <c r="VWM418" s="3"/>
      <c r="VWN418" s="3"/>
      <c r="VWO418" s="3"/>
      <c r="VWP418" s="3"/>
      <c r="VWQ418" s="3"/>
      <c r="VWR418" s="3"/>
      <c r="VWS418" s="3"/>
      <c r="VWT418" s="3"/>
      <c r="VWU418" s="3"/>
      <c r="VWV418" s="3"/>
      <c r="VWW418" s="3"/>
      <c r="VWX418" s="3"/>
      <c r="VWY418" s="3"/>
      <c r="VWZ418" s="3"/>
      <c r="VXA418" s="3"/>
      <c r="VXB418" s="3"/>
      <c r="VXC418" s="3"/>
      <c r="VXD418" s="3"/>
      <c r="VXE418" s="3"/>
      <c r="VXF418" s="3"/>
      <c r="VXG418" s="3"/>
      <c r="VXH418" s="3"/>
      <c r="VXI418" s="3"/>
      <c r="VXJ418" s="3"/>
      <c r="VXK418" s="3"/>
      <c r="VXL418" s="3"/>
      <c r="VXM418" s="3"/>
      <c r="VXN418" s="3"/>
      <c r="VXO418" s="3"/>
      <c r="VXP418" s="3"/>
      <c r="VXQ418" s="3"/>
      <c r="VXR418" s="3"/>
      <c r="VXS418" s="3"/>
      <c r="VXT418" s="3"/>
      <c r="VXU418" s="3"/>
      <c r="VXV418" s="3"/>
      <c r="VXW418" s="3"/>
      <c r="VXX418" s="3"/>
      <c r="VXY418" s="3"/>
      <c r="VXZ418" s="3"/>
      <c r="VYA418" s="3"/>
      <c r="VYB418" s="3"/>
      <c r="VYC418" s="3"/>
      <c r="VYD418" s="3"/>
      <c r="VYE418" s="3"/>
      <c r="VYF418" s="3"/>
      <c r="VYG418" s="3"/>
      <c r="VYH418" s="3"/>
      <c r="VYI418" s="3"/>
      <c r="VYJ418" s="3"/>
      <c r="VYK418" s="3"/>
      <c r="VYL418" s="3"/>
      <c r="VYM418" s="3"/>
      <c r="VYN418" s="3"/>
      <c r="VYO418" s="3"/>
      <c r="VYP418" s="3"/>
      <c r="VYQ418" s="3"/>
      <c r="VYR418" s="3"/>
      <c r="VYS418" s="3"/>
      <c r="VYT418" s="3"/>
      <c r="VYU418" s="3"/>
      <c r="VYV418" s="3"/>
      <c r="VYW418" s="3"/>
      <c r="VYX418" s="3"/>
      <c r="VYY418" s="3"/>
      <c r="VYZ418" s="3"/>
      <c r="VZA418" s="3"/>
      <c r="VZB418" s="3"/>
      <c r="VZC418" s="3"/>
      <c r="VZD418" s="3"/>
      <c r="VZE418" s="3"/>
      <c r="VZF418" s="3"/>
      <c r="VZG418" s="3"/>
      <c r="VZH418" s="3"/>
      <c r="VZI418" s="3"/>
      <c r="VZJ418" s="3"/>
      <c r="VZK418" s="3"/>
      <c r="VZL418" s="3"/>
      <c r="VZM418" s="3"/>
      <c r="VZN418" s="3"/>
      <c r="VZO418" s="3"/>
      <c r="VZP418" s="3"/>
      <c r="VZQ418" s="3"/>
      <c r="VZR418" s="3"/>
      <c r="VZS418" s="3"/>
      <c r="VZT418" s="3"/>
      <c r="VZU418" s="3"/>
      <c r="VZV418" s="3"/>
      <c r="VZW418" s="3"/>
      <c r="VZX418" s="3"/>
      <c r="VZY418" s="3"/>
      <c r="VZZ418" s="3"/>
      <c r="WAA418" s="3"/>
      <c r="WAB418" s="3"/>
      <c r="WAC418" s="3"/>
      <c r="WAD418" s="3"/>
      <c r="WAE418" s="3"/>
      <c r="WAF418" s="3"/>
      <c r="WAG418" s="3"/>
      <c r="WAH418" s="3"/>
      <c r="WAI418" s="3"/>
      <c r="WAJ418" s="3"/>
      <c r="WAK418" s="3"/>
      <c r="WAL418" s="3"/>
      <c r="WAM418" s="3"/>
      <c r="WAN418" s="3"/>
      <c r="WAO418" s="3"/>
      <c r="WAP418" s="3"/>
      <c r="WAQ418" s="3"/>
      <c r="WAR418" s="3"/>
      <c r="WAS418" s="3"/>
      <c r="WAT418" s="3"/>
      <c r="WAU418" s="3"/>
      <c r="WAV418" s="3"/>
      <c r="WAW418" s="3"/>
      <c r="WAX418" s="3"/>
      <c r="WAY418" s="3"/>
      <c r="WAZ418" s="3"/>
      <c r="WBA418" s="3"/>
      <c r="WBB418" s="3"/>
      <c r="WBC418" s="3"/>
      <c r="WBD418" s="3"/>
      <c r="WBE418" s="3"/>
      <c r="WBF418" s="3"/>
      <c r="WBG418" s="3"/>
      <c r="WBH418" s="3"/>
      <c r="WBI418" s="3"/>
      <c r="WBJ418" s="3"/>
      <c r="WBK418" s="3"/>
      <c r="WBL418" s="3"/>
      <c r="WBM418" s="3"/>
      <c r="WBN418" s="3"/>
      <c r="WBO418" s="3"/>
      <c r="WBP418" s="3"/>
      <c r="WBQ418" s="3"/>
      <c r="WBR418" s="3"/>
      <c r="WBS418" s="3"/>
      <c r="WBT418" s="3"/>
      <c r="WBU418" s="3"/>
      <c r="WBV418" s="3"/>
      <c r="WBW418" s="3"/>
      <c r="WBX418" s="3"/>
      <c r="WBY418" s="3"/>
      <c r="WBZ418" s="3"/>
      <c r="WCA418" s="3"/>
      <c r="WCB418" s="3"/>
      <c r="WCC418" s="3"/>
      <c r="WCD418" s="3"/>
      <c r="WCE418" s="3"/>
      <c r="WCF418" s="3"/>
      <c r="WCG418" s="3"/>
      <c r="WCH418" s="3"/>
      <c r="WCI418" s="3"/>
      <c r="WCJ418" s="3"/>
      <c r="WCK418" s="3"/>
      <c r="WCL418" s="3"/>
      <c r="WCM418" s="3"/>
      <c r="WCN418" s="3"/>
      <c r="WCO418" s="3"/>
      <c r="WCP418" s="3"/>
      <c r="WCQ418" s="3"/>
      <c r="WCR418" s="3"/>
      <c r="WCS418" s="3"/>
      <c r="WCT418" s="3"/>
      <c r="WCU418" s="3"/>
      <c r="WCV418" s="3"/>
      <c r="WCW418" s="3"/>
      <c r="WCX418" s="3"/>
      <c r="WCY418" s="3"/>
      <c r="WCZ418" s="3"/>
      <c r="WDA418" s="3"/>
      <c r="WDB418" s="3"/>
      <c r="WDC418" s="3"/>
      <c r="WDD418" s="3"/>
      <c r="WDE418" s="3"/>
      <c r="WDF418" s="3"/>
      <c r="WDG418" s="3"/>
      <c r="WDH418" s="3"/>
      <c r="WDI418" s="3"/>
      <c r="WDJ418" s="3"/>
      <c r="WDK418" s="3"/>
      <c r="WDL418" s="3"/>
      <c r="WDM418" s="3"/>
      <c r="WDN418" s="3"/>
      <c r="WDO418" s="3"/>
      <c r="WDP418" s="3"/>
      <c r="WDQ418" s="3"/>
      <c r="WDR418" s="3"/>
      <c r="WDS418" s="3"/>
      <c r="WDT418" s="3"/>
      <c r="WDU418" s="3"/>
      <c r="WDV418" s="3"/>
      <c r="WDW418" s="3"/>
      <c r="WDX418" s="3"/>
      <c r="WDY418" s="3"/>
      <c r="WDZ418" s="3"/>
      <c r="WEA418" s="3"/>
      <c r="WEB418" s="3"/>
      <c r="WEC418" s="3"/>
      <c r="WED418" s="3"/>
      <c r="WEE418" s="3"/>
      <c r="WEF418" s="3"/>
      <c r="WEG418" s="3"/>
      <c r="WEH418" s="3"/>
      <c r="WEI418" s="3"/>
      <c r="WEJ418" s="3"/>
      <c r="WEK418" s="3"/>
      <c r="WEL418" s="3"/>
      <c r="WEM418" s="3"/>
      <c r="WEN418" s="3"/>
      <c r="WEO418" s="3"/>
      <c r="WEP418" s="3"/>
      <c r="WEQ418" s="3"/>
      <c r="WER418" s="3"/>
      <c r="WES418" s="3"/>
      <c r="WET418" s="3"/>
      <c r="WEU418" s="3"/>
      <c r="WEV418" s="3"/>
      <c r="WEW418" s="3"/>
      <c r="WEX418" s="3"/>
      <c r="WEY418" s="3"/>
      <c r="WEZ418" s="3"/>
      <c r="WFA418" s="3"/>
      <c r="WFB418" s="3"/>
      <c r="WFC418" s="3"/>
      <c r="WFD418" s="3"/>
      <c r="WFE418" s="3"/>
      <c r="WFF418" s="3"/>
      <c r="WFG418" s="3"/>
      <c r="WFH418" s="3"/>
      <c r="WFI418" s="3"/>
      <c r="WFJ418" s="3"/>
      <c r="WFK418" s="3"/>
      <c r="WFL418" s="3"/>
      <c r="WFM418" s="3"/>
      <c r="WFN418" s="3"/>
      <c r="WFO418" s="3"/>
      <c r="WFP418" s="3"/>
      <c r="WFQ418" s="3"/>
      <c r="WFR418" s="3"/>
      <c r="WFS418" s="3"/>
      <c r="WFT418" s="3"/>
      <c r="WFU418" s="3"/>
      <c r="WFV418" s="3"/>
      <c r="WFW418" s="3"/>
      <c r="WFX418" s="3"/>
      <c r="WFY418" s="3"/>
      <c r="WFZ418" s="3"/>
      <c r="WGA418" s="3"/>
      <c r="WGB418" s="3"/>
      <c r="WGC418" s="3"/>
      <c r="WGD418" s="3"/>
      <c r="WGE418" s="3"/>
      <c r="WGF418" s="3"/>
      <c r="WGG418" s="3"/>
      <c r="WGH418" s="3"/>
      <c r="WGI418" s="3"/>
      <c r="WGJ418" s="3"/>
      <c r="WGK418" s="3"/>
      <c r="WGL418" s="3"/>
      <c r="WGM418" s="3"/>
      <c r="WGN418" s="3"/>
      <c r="WGO418" s="3"/>
      <c r="WGP418" s="3"/>
      <c r="WGQ418" s="3"/>
      <c r="WGR418" s="3"/>
      <c r="WGS418" s="3"/>
      <c r="WGT418" s="3"/>
      <c r="WGU418" s="3"/>
      <c r="WGV418" s="3"/>
      <c r="WGW418" s="3"/>
      <c r="WGX418" s="3"/>
      <c r="WGY418" s="3"/>
      <c r="WGZ418" s="3"/>
      <c r="WHA418" s="3"/>
      <c r="WHB418" s="3"/>
      <c r="WHC418" s="3"/>
      <c r="WHD418" s="3"/>
      <c r="WHE418" s="3"/>
      <c r="WHF418" s="3"/>
      <c r="WHG418" s="3"/>
      <c r="WHH418" s="3"/>
      <c r="WHI418" s="3"/>
      <c r="WHJ418" s="3"/>
      <c r="WHK418" s="3"/>
      <c r="WHL418" s="3"/>
      <c r="WHM418" s="3"/>
      <c r="WHN418" s="3"/>
      <c r="WHO418" s="3"/>
      <c r="WHP418" s="3"/>
      <c r="WHQ418" s="3"/>
      <c r="WHR418" s="3"/>
      <c r="WHS418" s="3"/>
      <c r="WHT418" s="3"/>
      <c r="WHU418" s="3"/>
      <c r="WHV418" s="3"/>
      <c r="WHW418" s="3"/>
      <c r="WHX418" s="3"/>
      <c r="WHY418" s="3"/>
      <c r="WHZ418" s="3"/>
      <c r="WIA418" s="3"/>
      <c r="WIB418" s="3"/>
      <c r="WIC418" s="3"/>
      <c r="WID418" s="3"/>
      <c r="WIE418" s="3"/>
      <c r="WIF418" s="3"/>
      <c r="WIG418" s="3"/>
      <c r="WIH418" s="3"/>
      <c r="WII418" s="3"/>
      <c r="WIJ418" s="3"/>
      <c r="WIK418" s="3"/>
      <c r="WIL418" s="3"/>
      <c r="WIM418" s="3"/>
      <c r="WIN418" s="3"/>
      <c r="WIO418" s="3"/>
      <c r="WIP418" s="3"/>
      <c r="WIQ418" s="3"/>
      <c r="WIR418" s="3"/>
      <c r="WIS418" s="3"/>
      <c r="WIT418" s="3"/>
      <c r="WIU418" s="3"/>
      <c r="WIV418" s="3"/>
      <c r="WIW418" s="3"/>
      <c r="WIX418" s="3"/>
      <c r="WIY418" s="3"/>
      <c r="WIZ418" s="3"/>
      <c r="WJA418" s="3"/>
      <c r="WJB418" s="3"/>
      <c r="WJC418" s="3"/>
      <c r="WJD418" s="3"/>
      <c r="WJE418" s="3"/>
      <c r="WJF418" s="3"/>
      <c r="WJG418" s="3"/>
      <c r="WJH418" s="3"/>
      <c r="WJI418" s="3"/>
      <c r="WJJ418" s="3"/>
      <c r="WJK418" s="3"/>
      <c r="WJL418" s="3"/>
      <c r="WJM418" s="3"/>
      <c r="WJN418" s="3"/>
      <c r="WJO418" s="3"/>
      <c r="WJP418" s="3"/>
      <c r="WJQ418" s="3"/>
      <c r="WJR418" s="3"/>
      <c r="WJS418" s="3"/>
      <c r="WJT418" s="3"/>
      <c r="WJU418" s="3"/>
      <c r="WJV418" s="3"/>
      <c r="WJW418" s="3"/>
      <c r="WJX418" s="3"/>
      <c r="WJY418" s="3"/>
      <c r="WJZ418" s="3"/>
      <c r="WKA418" s="3"/>
      <c r="WKB418" s="3"/>
      <c r="WKC418" s="3"/>
      <c r="WKD418" s="3"/>
      <c r="WKE418" s="3"/>
      <c r="WKF418" s="3"/>
      <c r="WKG418" s="3"/>
      <c r="WKH418" s="3"/>
      <c r="WKI418" s="3"/>
      <c r="WKJ418" s="3"/>
      <c r="WKK418" s="3"/>
      <c r="WKL418" s="3"/>
      <c r="WKM418" s="3"/>
      <c r="WKN418" s="3"/>
      <c r="WKO418" s="3"/>
      <c r="WKP418" s="3"/>
      <c r="WKQ418" s="3"/>
      <c r="WKR418" s="3"/>
      <c r="WKS418" s="3"/>
      <c r="WKT418" s="3"/>
      <c r="WKU418" s="3"/>
      <c r="WKV418" s="3"/>
      <c r="WKW418" s="3"/>
      <c r="WKX418" s="3"/>
      <c r="WKY418" s="3"/>
      <c r="WKZ418" s="3"/>
      <c r="WLA418" s="3"/>
      <c r="WLB418" s="3"/>
      <c r="WLC418" s="3"/>
      <c r="WLD418" s="3"/>
      <c r="WLE418" s="3"/>
      <c r="WLF418" s="3"/>
      <c r="WLG418" s="3"/>
      <c r="WLH418" s="3"/>
      <c r="WLI418" s="3"/>
      <c r="WLJ418" s="3"/>
      <c r="WLK418" s="3"/>
      <c r="WLL418" s="3"/>
      <c r="WLM418" s="3"/>
      <c r="WLN418" s="3"/>
      <c r="WLO418" s="3"/>
      <c r="WLP418" s="3"/>
      <c r="WLQ418" s="3"/>
      <c r="WLR418" s="3"/>
      <c r="WLS418" s="3"/>
      <c r="WLT418" s="3"/>
      <c r="WLU418" s="3"/>
      <c r="WLV418" s="3"/>
      <c r="WLW418" s="3"/>
      <c r="WLX418" s="3"/>
      <c r="WLY418" s="3"/>
      <c r="WLZ418" s="3"/>
      <c r="WMA418" s="3"/>
      <c r="WMB418" s="3"/>
      <c r="WMC418" s="3"/>
      <c r="WMD418" s="3"/>
      <c r="WME418" s="3"/>
      <c r="WMF418" s="3"/>
      <c r="WMG418" s="3"/>
      <c r="WMH418" s="3"/>
      <c r="WMI418" s="3"/>
      <c r="WMJ418" s="3"/>
      <c r="WMK418" s="3"/>
      <c r="WML418" s="3"/>
      <c r="WMM418" s="3"/>
      <c r="WMN418" s="3"/>
      <c r="WMO418" s="3"/>
      <c r="WMP418" s="3"/>
      <c r="WMQ418" s="3"/>
      <c r="WMR418" s="3"/>
      <c r="WMS418" s="3"/>
      <c r="WMT418" s="3"/>
      <c r="WMU418" s="3"/>
      <c r="WMV418" s="3"/>
      <c r="WMW418" s="3"/>
      <c r="WMX418" s="3"/>
      <c r="WMY418" s="3"/>
      <c r="WMZ418" s="3"/>
      <c r="WNA418" s="3"/>
      <c r="WNB418" s="3"/>
      <c r="WNC418" s="3"/>
      <c r="WND418" s="3"/>
      <c r="WNE418" s="3"/>
      <c r="WNF418" s="3"/>
      <c r="WNG418" s="3"/>
      <c r="WNH418" s="3"/>
      <c r="WNI418" s="3"/>
      <c r="WNJ418" s="3"/>
      <c r="WNK418" s="3"/>
      <c r="WNL418" s="3"/>
      <c r="WNM418" s="3"/>
      <c r="WNN418" s="3"/>
      <c r="WNO418" s="3"/>
      <c r="WNP418" s="3"/>
      <c r="WNQ418" s="3"/>
      <c r="WNR418" s="3"/>
      <c r="WNS418" s="3"/>
      <c r="WNT418" s="3"/>
      <c r="WNU418" s="3"/>
      <c r="WNV418" s="3"/>
      <c r="WNW418" s="3"/>
      <c r="WNX418" s="3"/>
      <c r="WNY418" s="3"/>
      <c r="WNZ418" s="3"/>
      <c r="WOA418" s="3"/>
      <c r="WOB418" s="3"/>
      <c r="WOC418" s="3"/>
      <c r="WOD418" s="3"/>
      <c r="WOE418" s="3"/>
      <c r="WOF418" s="3"/>
      <c r="WOG418" s="3"/>
      <c r="WOH418" s="3"/>
      <c r="WOI418" s="3"/>
      <c r="WOJ418" s="3"/>
      <c r="WOK418" s="3"/>
      <c r="WOL418" s="3"/>
      <c r="WOM418" s="3"/>
      <c r="WON418" s="3"/>
      <c r="WOO418" s="3"/>
      <c r="WOP418" s="3"/>
      <c r="WOQ418" s="3"/>
      <c r="WOR418" s="3"/>
      <c r="WOS418" s="3"/>
      <c r="WOT418" s="3"/>
      <c r="WOU418" s="3"/>
      <c r="WOV418" s="3"/>
      <c r="WOW418" s="3"/>
      <c r="WOX418" s="3"/>
      <c r="WOY418" s="3"/>
      <c r="WOZ418" s="3"/>
      <c r="WPA418" s="3"/>
      <c r="WPB418" s="3"/>
      <c r="WPC418" s="3"/>
      <c r="WPD418" s="3"/>
      <c r="WPE418" s="3"/>
      <c r="WPF418" s="3"/>
      <c r="WPG418" s="3"/>
      <c r="WPH418" s="3"/>
      <c r="WPI418" s="3"/>
      <c r="WPJ418" s="3"/>
      <c r="WPK418" s="3"/>
      <c r="WPL418" s="3"/>
      <c r="WPM418" s="3"/>
      <c r="WPN418" s="3"/>
      <c r="WPO418" s="3"/>
      <c r="WPP418" s="3"/>
      <c r="WPQ418" s="3"/>
      <c r="WPR418" s="3"/>
      <c r="WPS418" s="3"/>
      <c r="WPT418" s="3"/>
      <c r="WPU418" s="3"/>
      <c r="WPV418" s="3"/>
      <c r="WPW418" s="3"/>
      <c r="WPX418" s="3"/>
      <c r="WPY418" s="3"/>
      <c r="WPZ418" s="3"/>
      <c r="WQA418" s="3"/>
      <c r="WQB418" s="3"/>
      <c r="WQC418" s="3"/>
      <c r="WQD418" s="3"/>
      <c r="WQE418" s="3"/>
      <c r="WQF418" s="3"/>
      <c r="WQG418" s="3"/>
      <c r="WQH418" s="3"/>
      <c r="WQI418" s="3"/>
      <c r="WQJ418" s="3"/>
      <c r="WQK418" s="3"/>
      <c r="WQL418" s="3"/>
      <c r="WQM418" s="3"/>
      <c r="WQN418" s="3"/>
      <c r="WQO418" s="3"/>
      <c r="WQP418" s="3"/>
      <c r="WQQ418" s="3"/>
      <c r="WQR418" s="3"/>
      <c r="WQS418" s="3"/>
      <c r="WQT418" s="3"/>
      <c r="WQU418" s="3"/>
      <c r="WQV418" s="3"/>
      <c r="WQW418" s="3"/>
      <c r="WQX418" s="3"/>
      <c r="WQY418" s="3"/>
      <c r="WQZ418" s="3"/>
      <c r="WRA418" s="3"/>
      <c r="WRB418" s="3"/>
      <c r="WRC418" s="3"/>
      <c r="WRD418" s="3"/>
      <c r="WRE418" s="3"/>
      <c r="WRF418" s="3"/>
      <c r="WRG418" s="3"/>
      <c r="WRH418" s="3"/>
      <c r="WRI418" s="3"/>
      <c r="WRJ418" s="3"/>
      <c r="WRK418" s="3"/>
      <c r="WRL418" s="3"/>
      <c r="WRM418" s="3"/>
      <c r="WRN418" s="3"/>
      <c r="WRO418" s="3"/>
      <c r="WRP418" s="3"/>
      <c r="WRQ418" s="3"/>
      <c r="WRR418" s="3"/>
      <c r="WRS418" s="3"/>
      <c r="WRT418" s="3"/>
      <c r="WRU418" s="3"/>
      <c r="WRV418" s="3"/>
      <c r="WRW418" s="3"/>
      <c r="WRX418" s="3"/>
      <c r="WRY418" s="3"/>
      <c r="WRZ418" s="3"/>
      <c r="WSA418" s="3"/>
      <c r="WSB418" s="3"/>
      <c r="WSC418" s="3"/>
      <c r="WSD418" s="3"/>
      <c r="WSE418" s="3"/>
      <c r="WSF418" s="3"/>
      <c r="WSG418" s="3"/>
      <c r="WSH418" s="3"/>
      <c r="WSI418" s="3"/>
      <c r="WSJ418" s="3"/>
      <c r="WSK418" s="3"/>
      <c r="WSL418" s="3"/>
      <c r="WSM418" s="3"/>
      <c r="WSN418" s="3"/>
      <c r="WSO418" s="3"/>
      <c r="WSP418" s="3"/>
      <c r="WSQ418" s="3"/>
      <c r="WSR418" s="3"/>
      <c r="WSS418" s="3"/>
      <c r="WST418" s="3"/>
      <c r="WSU418" s="3"/>
      <c r="WSV418" s="3"/>
      <c r="WSW418" s="3"/>
      <c r="WSX418" s="3"/>
      <c r="WSY418" s="3"/>
      <c r="WSZ418" s="3"/>
      <c r="WTA418" s="3"/>
      <c r="WTB418" s="3"/>
      <c r="WTC418" s="3"/>
      <c r="WTD418" s="3"/>
      <c r="WTE418" s="3"/>
      <c r="WTF418" s="3"/>
      <c r="WTG418" s="3"/>
      <c r="WTH418" s="3"/>
      <c r="WTI418" s="3"/>
      <c r="WTJ418" s="3"/>
      <c r="WTK418" s="3"/>
      <c r="WTL418" s="3"/>
      <c r="WTM418" s="3"/>
      <c r="WTN418" s="3"/>
      <c r="WTO418" s="3"/>
      <c r="WTP418" s="3"/>
      <c r="WTQ418" s="3"/>
      <c r="WTR418" s="3"/>
      <c r="WTS418" s="3"/>
      <c r="WTT418" s="3"/>
      <c r="WTU418" s="3"/>
      <c r="WTV418" s="3"/>
      <c r="WTW418" s="3"/>
      <c r="WTX418" s="3"/>
      <c r="WTY418" s="3"/>
      <c r="WTZ418" s="3"/>
      <c r="WUA418" s="3"/>
      <c r="WUB418" s="3"/>
      <c r="WUC418" s="3"/>
      <c r="WUD418" s="3"/>
      <c r="WUE418" s="3"/>
      <c r="WUF418" s="3"/>
      <c r="WUG418" s="3"/>
      <c r="WUH418" s="3"/>
      <c r="WUI418" s="3"/>
      <c r="WUJ418" s="3"/>
      <c r="WUK418" s="3"/>
      <c r="WUL418" s="3"/>
      <c r="WUM418" s="3"/>
      <c r="WUN418" s="3"/>
      <c r="WUO418" s="3"/>
      <c r="WUP418" s="3"/>
      <c r="WUQ418" s="3"/>
      <c r="WUR418" s="3"/>
      <c r="WUS418" s="3"/>
      <c r="WUT418" s="3"/>
      <c r="WUU418" s="3"/>
      <c r="WUV418" s="3"/>
      <c r="WUW418" s="3"/>
      <c r="WUX418" s="3"/>
      <c r="WUY418" s="3"/>
      <c r="WUZ418" s="3"/>
      <c r="WVA418" s="3"/>
      <c r="WVB418" s="3"/>
      <c r="WVC418" s="3"/>
      <c r="WVD418" s="3"/>
      <c r="WVE418" s="3"/>
      <c r="WVF418" s="3"/>
      <c r="WVG418" s="3"/>
      <c r="WVH418" s="3"/>
      <c r="WVI418" s="3"/>
      <c r="WVJ418" s="3"/>
      <c r="WVK418" s="3"/>
      <c r="WVL418" s="3"/>
      <c r="WVM418" s="3"/>
      <c r="WVN418" s="3"/>
      <c r="WVO418" s="3"/>
      <c r="WVP418" s="3"/>
      <c r="WVQ418" s="3"/>
      <c r="WVR418" s="3"/>
      <c r="WVS418" s="3"/>
      <c r="WVT418" s="3"/>
      <c r="WVU418" s="3"/>
      <c r="WVV418" s="3"/>
      <c r="WVW418" s="3"/>
      <c r="WVX418" s="3"/>
      <c r="WVY418" s="3"/>
      <c r="WVZ418" s="3"/>
      <c r="WWA418" s="3"/>
      <c r="WWB418" s="3"/>
      <c r="WWC418" s="3"/>
      <c r="WWD418" s="3"/>
      <c r="WWE418" s="3"/>
      <c r="WWF418" s="3"/>
      <c r="WWG418" s="3"/>
      <c r="WWH418" s="3"/>
      <c r="WWI418" s="3"/>
      <c r="WWJ418" s="3"/>
      <c r="WWK418" s="3"/>
      <c r="WWL418" s="3"/>
      <c r="WWM418" s="3"/>
      <c r="WWN418" s="3"/>
      <c r="WWO418" s="3"/>
      <c r="WWP418" s="3"/>
      <c r="WWQ418" s="3"/>
      <c r="WWR418" s="3"/>
      <c r="WWS418" s="3"/>
      <c r="WWT418" s="3"/>
      <c r="WWU418" s="3"/>
      <c r="WWV418" s="3"/>
      <c r="WWW418" s="3"/>
      <c r="WWX418" s="3"/>
      <c r="WWY418" s="3"/>
      <c r="WWZ418" s="3"/>
      <c r="WXA418" s="3"/>
      <c r="WXB418" s="3"/>
      <c r="WXC418" s="3"/>
      <c r="WXD418" s="3"/>
      <c r="WXE418" s="3"/>
      <c r="WXF418" s="3"/>
      <c r="WXG418" s="3"/>
      <c r="WXH418" s="3"/>
      <c r="WXI418" s="3"/>
      <c r="WXJ418" s="3"/>
      <c r="WXK418" s="3"/>
      <c r="WXL418" s="3"/>
      <c r="WXM418" s="3"/>
      <c r="WXN418" s="3"/>
      <c r="WXO418" s="3"/>
      <c r="WXP418" s="3"/>
      <c r="WXQ418" s="3"/>
      <c r="WXR418" s="3"/>
      <c r="WXS418" s="3"/>
      <c r="WXT418" s="3"/>
      <c r="WXU418" s="3"/>
      <c r="WXV418" s="3"/>
      <c r="WXW418" s="3"/>
      <c r="WXX418" s="3"/>
      <c r="WXY418" s="3"/>
      <c r="WXZ418" s="3"/>
      <c r="WYA418" s="3"/>
      <c r="WYB418" s="3"/>
      <c r="WYC418" s="3"/>
      <c r="WYD418" s="3"/>
      <c r="WYE418" s="3"/>
      <c r="WYF418" s="3"/>
      <c r="WYG418" s="3"/>
      <c r="WYH418" s="3"/>
      <c r="WYI418" s="3"/>
      <c r="WYJ418" s="3"/>
      <c r="WYK418" s="3"/>
      <c r="WYL418" s="3"/>
      <c r="WYM418" s="3"/>
      <c r="WYN418" s="3"/>
      <c r="WYO418" s="3"/>
      <c r="WYP418" s="3"/>
      <c r="WYQ418" s="3"/>
      <c r="WYR418" s="3"/>
      <c r="WYS418" s="3"/>
      <c r="WYT418" s="3"/>
      <c r="WYU418" s="3"/>
      <c r="WYV418" s="3"/>
      <c r="WYW418" s="3"/>
      <c r="WYX418" s="3"/>
      <c r="WYY418" s="3"/>
      <c r="WYZ418" s="3"/>
      <c r="WZA418" s="3"/>
      <c r="WZB418" s="3"/>
      <c r="WZC418" s="3"/>
      <c r="WZD418" s="3"/>
      <c r="WZE418" s="3"/>
      <c r="WZF418" s="3"/>
      <c r="WZG418" s="3"/>
      <c r="WZH418" s="3"/>
      <c r="WZI418" s="3"/>
      <c r="WZJ418" s="3"/>
      <c r="WZK418" s="3"/>
      <c r="WZL418" s="3"/>
      <c r="WZM418" s="3"/>
      <c r="WZN418" s="3"/>
      <c r="WZO418" s="3"/>
      <c r="WZP418" s="3"/>
      <c r="WZQ418" s="3"/>
      <c r="WZR418" s="3"/>
      <c r="WZS418" s="3"/>
      <c r="WZT418" s="3"/>
      <c r="WZU418" s="3"/>
      <c r="WZV418" s="3"/>
      <c r="WZW418" s="3"/>
      <c r="WZX418" s="3"/>
      <c r="WZY418" s="3"/>
      <c r="WZZ418" s="3"/>
      <c r="XAA418" s="3"/>
      <c r="XAB418" s="3"/>
      <c r="XAC418" s="3"/>
      <c r="XAD418" s="3"/>
      <c r="XAE418" s="3"/>
      <c r="XAF418" s="3"/>
      <c r="XAG418" s="3"/>
      <c r="XAH418" s="3"/>
      <c r="XAI418" s="3"/>
      <c r="XAJ418" s="3"/>
      <c r="XAK418" s="3"/>
      <c r="XAL418" s="3"/>
      <c r="XAM418" s="3"/>
      <c r="XAN418" s="3"/>
      <c r="XAO418" s="3"/>
      <c r="XAP418" s="3"/>
      <c r="XAQ418" s="3"/>
      <c r="XAR418" s="3"/>
      <c r="XAS418" s="3"/>
      <c r="XAT418" s="3"/>
      <c r="XAU418" s="3"/>
      <c r="XAV418" s="3"/>
      <c r="XAW418" s="3"/>
      <c r="XAX418" s="3"/>
      <c r="XAY418" s="3"/>
      <c r="XAZ418" s="3"/>
      <c r="XBA418" s="3"/>
      <c r="XBB418" s="3"/>
      <c r="XBC418" s="3"/>
      <c r="XBD418" s="3"/>
      <c r="XBE418" s="3"/>
      <c r="XBF418" s="3"/>
      <c r="XBG418" s="3"/>
      <c r="XBH418" s="3"/>
      <c r="XBI418" s="3"/>
      <c r="XBJ418" s="3"/>
      <c r="XBK418" s="3"/>
      <c r="XBL418" s="3"/>
      <c r="XBM418" s="3"/>
      <c r="XBN418" s="3"/>
      <c r="XBO418" s="3"/>
      <c r="XBP418" s="3"/>
      <c r="XBQ418" s="3"/>
      <c r="XBR418" s="3"/>
      <c r="XBS418" s="3"/>
      <c r="XBT418" s="3"/>
      <c r="XBU418" s="3"/>
      <c r="XBV418" s="3"/>
      <c r="XBW418" s="3"/>
      <c r="XBX418" s="3"/>
      <c r="XBY418" s="3"/>
      <c r="XBZ418" s="3"/>
      <c r="XCA418" s="3"/>
      <c r="XCB418" s="3"/>
      <c r="XCC418" s="3"/>
      <c r="XCD418" s="3"/>
      <c r="XCE418" s="3"/>
      <c r="XCF418" s="3"/>
      <c r="XCG418" s="3"/>
      <c r="XCH418" s="3"/>
      <c r="XCI418" s="3"/>
      <c r="XCJ418" s="3"/>
      <c r="XCK418" s="3"/>
      <c r="XCL418" s="3"/>
      <c r="XCM418" s="3"/>
      <c r="XCN418" s="3"/>
      <c r="XCO418" s="3"/>
      <c r="XCP418" s="3"/>
      <c r="XCQ418" s="3"/>
      <c r="XCR418" s="3"/>
      <c r="XCS418" s="3"/>
      <c r="XCT418" s="3"/>
      <c r="XCU418" s="3"/>
      <c r="XCV418" s="3"/>
      <c r="XCW418" s="3"/>
      <c r="XCX418" s="3"/>
      <c r="XCY418" s="3"/>
      <c r="XCZ418" s="3"/>
      <c r="XDA418" s="3"/>
      <c r="XDB418" s="3"/>
      <c r="XDC418" s="3"/>
      <c r="XDD418" s="3"/>
      <c r="XDE418" s="3"/>
      <c r="XDF418" s="3"/>
      <c r="XDG418" s="3"/>
      <c r="XDH418" s="3"/>
      <c r="XDI418" s="3"/>
      <c r="XDJ418" s="3"/>
      <c r="XDK418" s="3"/>
      <c r="XDL418" s="3"/>
      <c r="XDM418" s="3"/>
      <c r="XDN418" s="3"/>
      <c r="XDO418" s="3"/>
      <c r="XDP418" s="3"/>
      <c r="XDQ418" s="3"/>
      <c r="XDR418" s="3"/>
      <c r="XDS418" s="3"/>
      <c r="XDT418" s="3"/>
      <c r="XDU418" s="3"/>
      <c r="XDV418" s="3"/>
      <c r="XDW418" s="3"/>
      <c r="XDX418" s="3"/>
      <c r="XDY418" s="3"/>
      <c r="XDZ418" s="3"/>
      <c r="XEA418" s="3"/>
      <c r="XEB418" s="3"/>
      <c r="XEC418" s="3"/>
      <c r="XED418" s="3"/>
      <c r="XEE418" s="3"/>
      <c r="XEF418" s="3"/>
      <c r="XEG418" s="3"/>
      <c r="XEH418" s="3"/>
      <c r="XEI418" s="3"/>
      <c r="XEJ418" s="3"/>
      <c r="XEK418" s="3"/>
      <c r="XEL418" s="3"/>
      <c r="XEM418" s="3"/>
      <c r="XEN418" s="3"/>
      <c r="XEO418" s="3"/>
      <c r="XEP418" s="3"/>
      <c r="XEQ418" s="3"/>
      <c r="XER418" s="3"/>
      <c r="XES418" s="3"/>
      <c r="XET418" s="3"/>
      <c r="XEU418" s="3"/>
      <c r="XEV418" s="3"/>
      <c r="XEW418" s="3"/>
      <c r="XEX418" s="3"/>
      <c r="XEY418" s="152"/>
      <c r="XEZ418" s="152"/>
      <c r="XFA418" s="152"/>
      <c r="XFB418" s="152"/>
    </row>
    <row r="419" spans="1:16382" s="233" customFormat="1" ht="102.75" hidden="1" customHeight="1">
      <c r="A419" s="191">
        <v>607</v>
      </c>
      <c r="B419" s="45" t="s">
        <v>590</v>
      </c>
      <c r="C419" s="177">
        <v>401000024</v>
      </c>
      <c r="D419" s="47" t="s">
        <v>591</v>
      </c>
      <c r="E419" s="48" t="s">
        <v>592</v>
      </c>
      <c r="F419" s="49"/>
      <c r="G419" s="49"/>
      <c r="H419" s="59" t="s">
        <v>71</v>
      </c>
      <c r="I419" s="49"/>
      <c r="J419" s="59" t="s">
        <v>72</v>
      </c>
      <c r="K419" s="59" t="s">
        <v>73</v>
      </c>
      <c r="L419" s="59" t="s">
        <v>68</v>
      </c>
      <c r="M419" s="59"/>
      <c r="N419" s="59"/>
      <c r="O419" s="59"/>
      <c r="P419" s="49" t="s">
        <v>593</v>
      </c>
      <c r="Q419" s="49" t="s">
        <v>74</v>
      </c>
      <c r="R419" s="106"/>
      <c r="S419" s="106"/>
      <c r="T419" s="106" t="s">
        <v>71</v>
      </c>
      <c r="U419" s="106"/>
      <c r="V419" s="106" t="s">
        <v>75</v>
      </c>
      <c r="W419" s="106" t="s">
        <v>73</v>
      </c>
      <c r="X419" s="106"/>
      <c r="Y419" s="106"/>
      <c r="Z419" s="106"/>
      <c r="AA419" s="106"/>
      <c r="AB419" s="49" t="s">
        <v>187</v>
      </c>
      <c r="AC419" s="182" t="s">
        <v>594</v>
      </c>
      <c r="AD419" s="183"/>
      <c r="AE419" s="183"/>
      <c r="AF419" s="183"/>
      <c r="AG419" s="183"/>
      <c r="AH419" s="183"/>
      <c r="AI419" s="183"/>
      <c r="AJ419" s="183"/>
      <c r="AK419" s="183"/>
      <c r="AL419" s="183"/>
      <c r="AM419" s="184" t="s">
        <v>595</v>
      </c>
      <c r="AN419" s="90" t="s">
        <v>596</v>
      </c>
      <c r="AO419" s="92" t="s">
        <v>263</v>
      </c>
      <c r="AP419" s="92" t="s">
        <v>200</v>
      </c>
      <c r="AQ419" s="92" t="s">
        <v>597</v>
      </c>
      <c r="AR419" s="54" t="s">
        <v>598</v>
      </c>
      <c r="AS419" s="92" t="s">
        <v>267</v>
      </c>
      <c r="AT419" s="185">
        <v>0</v>
      </c>
      <c r="AU419" s="185">
        <v>0</v>
      </c>
      <c r="AV419" s="185">
        <v>395450</v>
      </c>
      <c r="AW419" s="185">
        <v>0</v>
      </c>
      <c r="AX419" s="185">
        <v>0</v>
      </c>
      <c r="AY419" s="185">
        <v>0</v>
      </c>
      <c r="AZ419" s="186">
        <v>10101</v>
      </c>
      <c r="BA419" s="126"/>
      <c r="BB419" s="127"/>
      <c r="BC419" s="127"/>
      <c r="BD419" s="128"/>
      <c r="BE419" s="128"/>
      <c r="BF419" s="33"/>
      <c r="BG419" s="33"/>
      <c r="BH419" s="33"/>
      <c r="BI419" s="33"/>
      <c r="BJ419" s="33"/>
      <c r="BK419" s="33"/>
      <c r="BL419" s="33"/>
      <c r="BM419" s="33"/>
      <c r="BN419" s="33"/>
      <c r="BO419" s="33"/>
      <c r="BP419" s="33"/>
      <c r="BQ419" s="33"/>
      <c r="BR419" s="33"/>
      <c r="BS419" s="33"/>
      <c r="BT419" s="33"/>
      <c r="BU419" s="33"/>
      <c r="BV419" s="33"/>
      <c r="BW419" s="33"/>
      <c r="BX419" s="33"/>
      <c r="BY419" s="33"/>
      <c r="BZ419" s="33"/>
      <c r="CA419" s="33"/>
      <c r="CB419" s="33"/>
      <c r="CC419" s="33"/>
      <c r="CD419" s="33"/>
      <c r="CE419" s="33"/>
      <c r="CF419" s="33"/>
      <c r="CG419" s="33"/>
      <c r="CH419" s="33"/>
      <c r="CI419" s="33"/>
      <c r="CJ419" s="33"/>
      <c r="CK419" s="33"/>
      <c r="CL419" s="33"/>
      <c r="CM419" s="33"/>
      <c r="CN419" s="33"/>
      <c r="CO419" s="33"/>
      <c r="CP419" s="33"/>
      <c r="CQ419" s="33"/>
      <c r="CR419" s="33"/>
      <c r="CS419" s="33"/>
      <c r="CT419" s="33"/>
      <c r="CU419" s="33"/>
      <c r="CV419" s="33"/>
      <c r="CW419" s="33"/>
      <c r="CX419" s="33"/>
      <c r="CY419" s="33"/>
      <c r="CZ419" s="33"/>
      <c r="DA419" s="33"/>
      <c r="DB419" s="33"/>
      <c r="DC419" s="33"/>
      <c r="DD419" s="33"/>
      <c r="DE419" s="33"/>
      <c r="DF419" s="33"/>
      <c r="DG419" s="33"/>
      <c r="DH419" s="33"/>
      <c r="DI419" s="33"/>
      <c r="DJ419" s="33"/>
      <c r="DK419" s="33"/>
      <c r="DL419" s="33"/>
      <c r="DM419" s="33"/>
      <c r="DN419" s="33"/>
      <c r="DO419" s="33"/>
      <c r="DP419" s="33"/>
      <c r="DQ419" s="33"/>
      <c r="DR419" s="33"/>
      <c r="DS419" s="33"/>
      <c r="DT419" s="33"/>
      <c r="DU419" s="33"/>
      <c r="DV419" s="33"/>
      <c r="DW419" s="33"/>
      <c r="DX419" s="33"/>
      <c r="DY419" s="33"/>
      <c r="DZ419" s="33"/>
      <c r="EA419" s="33"/>
      <c r="EB419" s="33"/>
      <c r="EC419" s="33"/>
      <c r="ED419" s="33"/>
      <c r="EE419" s="33"/>
      <c r="EF419" s="33"/>
      <c r="EG419" s="33"/>
      <c r="EH419" s="33"/>
      <c r="EI419" s="33"/>
      <c r="EJ419" s="33"/>
      <c r="EK419" s="33"/>
      <c r="EL419" s="33"/>
      <c r="EM419" s="33"/>
      <c r="EN419" s="33"/>
      <c r="EO419" s="33"/>
      <c r="EP419" s="33"/>
      <c r="EQ419" s="33"/>
      <c r="ER419" s="33"/>
      <c r="ES419" s="33"/>
      <c r="ET419" s="33"/>
      <c r="EU419" s="33"/>
      <c r="EV419" s="33"/>
      <c r="EW419" s="33"/>
      <c r="EX419" s="33"/>
      <c r="EY419" s="33"/>
      <c r="EZ419" s="33"/>
      <c r="FA419" s="33"/>
      <c r="FB419" s="33"/>
      <c r="FC419" s="33"/>
      <c r="FD419" s="33"/>
      <c r="FE419" s="33"/>
      <c r="FF419" s="33"/>
      <c r="FG419" s="33"/>
      <c r="FH419" s="33"/>
      <c r="FI419" s="33"/>
      <c r="FJ419" s="33"/>
      <c r="FK419" s="33"/>
      <c r="FL419" s="33"/>
      <c r="FM419" s="33"/>
      <c r="FN419" s="33"/>
      <c r="FO419" s="33"/>
      <c r="FP419" s="33"/>
      <c r="FQ419" s="33"/>
      <c r="FR419" s="33"/>
      <c r="FS419" s="33"/>
      <c r="FT419" s="33"/>
      <c r="FU419" s="33"/>
      <c r="FV419" s="33"/>
      <c r="FW419" s="33"/>
      <c r="FX419" s="33"/>
      <c r="FY419" s="33"/>
      <c r="FZ419" s="33"/>
      <c r="GA419" s="33"/>
      <c r="GB419" s="33"/>
      <c r="GC419" s="33"/>
      <c r="GD419" s="33"/>
      <c r="GE419" s="33"/>
      <c r="GF419" s="33"/>
      <c r="GG419" s="33"/>
      <c r="GH419" s="33"/>
      <c r="GI419" s="33"/>
      <c r="GJ419" s="33"/>
      <c r="GK419" s="33"/>
      <c r="GL419" s="33"/>
      <c r="GM419" s="33"/>
      <c r="GN419" s="33"/>
      <c r="GO419" s="33"/>
      <c r="GP419" s="33"/>
      <c r="GQ419" s="33"/>
      <c r="GR419" s="33"/>
      <c r="GS419" s="33"/>
      <c r="GT419" s="33"/>
      <c r="GU419" s="33"/>
      <c r="GV419" s="33"/>
      <c r="GW419" s="33"/>
      <c r="GX419" s="33"/>
      <c r="GY419" s="33"/>
      <c r="GZ419" s="33"/>
      <c r="HA419" s="33"/>
      <c r="HB419" s="33"/>
      <c r="HC419" s="33"/>
      <c r="HD419" s="33"/>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row>
    <row r="420" spans="1:16382" s="35" customFormat="1" ht="110.25" hidden="1" customHeight="1">
      <c r="A420" s="191" t="s">
        <v>599</v>
      </c>
      <c r="B420" s="45" t="s">
        <v>600</v>
      </c>
      <c r="C420" s="187">
        <v>401000035</v>
      </c>
      <c r="D420" s="154" t="s">
        <v>601</v>
      </c>
      <c r="E420" s="144" t="s">
        <v>592</v>
      </c>
      <c r="F420" s="52"/>
      <c r="G420" s="52"/>
      <c r="H420" s="155" t="s">
        <v>71</v>
      </c>
      <c r="I420" s="52"/>
      <c r="J420" s="155">
        <v>16</v>
      </c>
      <c r="K420" s="155">
        <v>1</v>
      </c>
      <c r="L420" s="155">
        <v>17</v>
      </c>
      <c r="M420" s="155"/>
      <c r="N420" s="155"/>
      <c r="O420" s="155"/>
      <c r="P420" s="52" t="s">
        <v>602</v>
      </c>
      <c r="Q420" s="52" t="s">
        <v>74</v>
      </c>
      <c r="R420" s="146"/>
      <c r="S420" s="146"/>
      <c r="T420" s="146" t="s">
        <v>71</v>
      </c>
      <c r="U420" s="146"/>
      <c r="V420" s="146">
        <v>9</v>
      </c>
      <c r="W420" s="146">
        <v>1</v>
      </c>
      <c r="X420" s="146"/>
      <c r="Y420" s="146"/>
      <c r="Z420" s="146"/>
      <c r="AA420" s="146"/>
      <c r="AB420" s="52" t="s">
        <v>603</v>
      </c>
      <c r="AC420" s="188" t="s">
        <v>594</v>
      </c>
      <c r="AD420" s="189"/>
      <c r="AE420" s="189"/>
      <c r="AF420" s="189"/>
      <c r="AG420" s="189"/>
      <c r="AH420" s="189"/>
      <c r="AI420" s="189"/>
      <c r="AJ420" s="44"/>
      <c r="AK420" s="44"/>
      <c r="AL420" s="189"/>
      <c r="AM420" s="190" t="s">
        <v>604</v>
      </c>
      <c r="AN420" s="52" t="s">
        <v>605</v>
      </c>
      <c r="AO420" s="92" t="s">
        <v>208</v>
      </c>
      <c r="AP420" s="92" t="s">
        <v>99</v>
      </c>
      <c r="AQ420" s="92" t="s">
        <v>606</v>
      </c>
      <c r="AR420" s="54" t="s">
        <v>607</v>
      </c>
      <c r="AS420" s="92" t="s">
        <v>267</v>
      </c>
      <c r="AT420" s="185">
        <v>0</v>
      </c>
      <c r="AU420" s="185">
        <v>0</v>
      </c>
      <c r="AV420" s="185">
        <v>110000</v>
      </c>
      <c r="AW420" s="185">
        <v>0</v>
      </c>
      <c r="AX420" s="185">
        <v>0</v>
      </c>
      <c r="AY420" s="185">
        <v>0</v>
      </c>
      <c r="AZ420" s="186">
        <v>10101</v>
      </c>
      <c r="BA420" s="95"/>
      <c r="BB420" s="221"/>
      <c r="BC420" s="96"/>
      <c r="BD420" s="97"/>
      <c r="BE420" s="97"/>
      <c r="BF420" s="98"/>
      <c r="BG420" s="98"/>
      <c r="BH420" s="98"/>
      <c r="BI420" s="98"/>
      <c r="BJ420" s="98"/>
      <c r="BK420" s="98"/>
      <c r="BL420" s="98"/>
      <c r="BM420" s="98"/>
      <c r="BN420" s="98"/>
      <c r="BO420" s="98"/>
      <c r="BP420" s="98"/>
      <c r="BQ420" s="98"/>
      <c r="BR420" s="98"/>
      <c r="BS420" s="98"/>
      <c r="BT420" s="98"/>
      <c r="BU420" s="98"/>
      <c r="BV420" s="98"/>
      <c r="BW420" s="98"/>
      <c r="BX420" s="98"/>
      <c r="BY420" s="98"/>
      <c r="BZ420" s="98"/>
      <c r="CA420" s="98"/>
      <c r="CB420" s="98"/>
      <c r="CC420" s="98"/>
      <c r="CD420" s="98"/>
      <c r="CE420" s="98"/>
      <c r="CF420" s="98"/>
      <c r="CG420" s="98"/>
      <c r="CH420" s="98"/>
      <c r="CI420" s="98"/>
      <c r="CJ420" s="98"/>
      <c r="CK420" s="98"/>
      <c r="CL420" s="98"/>
      <c r="CM420" s="98"/>
      <c r="CN420" s="98"/>
      <c r="CO420" s="98"/>
      <c r="CP420" s="98"/>
      <c r="CQ420" s="98"/>
      <c r="CR420" s="98"/>
      <c r="CS420" s="98"/>
      <c r="CT420" s="98"/>
      <c r="CU420" s="98"/>
      <c r="CV420" s="98"/>
      <c r="CW420" s="98"/>
      <c r="CX420" s="98"/>
      <c r="CY420" s="98"/>
      <c r="CZ420" s="98"/>
      <c r="DA420" s="98"/>
      <c r="DB420" s="98"/>
      <c r="DC420" s="98"/>
      <c r="DD420" s="98"/>
      <c r="DE420" s="98"/>
      <c r="DF420" s="98"/>
      <c r="DG420" s="98"/>
      <c r="DH420" s="98"/>
      <c r="DI420" s="98"/>
      <c r="DJ420" s="98"/>
      <c r="DK420" s="98"/>
      <c r="DL420" s="98"/>
      <c r="DM420" s="98"/>
      <c r="DN420" s="98"/>
      <c r="DO420" s="98"/>
      <c r="DP420" s="98"/>
      <c r="DQ420" s="98"/>
      <c r="DR420" s="98"/>
      <c r="DS420" s="98"/>
      <c r="DT420" s="98"/>
      <c r="DU420" s="98"/>
      <c r="DV420" s="98"/>
      <c r="DW420" s="98"/>
      <c r="DX420" s="98"/>
      <c r="DY420" s="98"/>
      <c r="DZ420" s="98"/>
      <c r="EA420" s="98"/>
      <c r="EB420" s="98"/>
      <c r="EC420" s="98"/>
      <c r="ED420" s="98"/>
      <c r="EE420" s="98"/>
      <c r="EF420" s="98"/>
      <c r="EG420" s="98"/>
      <c r="EH420" s="98"/>
      <c r="EI420" s="98"/>
      <c r="EJ420" s="98"/>
      <c r="EK420" s="98"/>
      <c r="EL420" s="98"/>
      <c r="EM420" s="98"/>
      <c r="EN420" s="98"/>
      <c r="EO420" s="98"/>
      <c r="EP420" s="98"/>
      <c r="EQ420" s="98"/>
      <c r="ER420" s="98"/>
      <c r="ES420" s="98"/>
      <c r="ET420" s="98"/>
      <c r="EU420" s="98"/>
      <c r="EV420" s="98"/>
      <c r="EW420" s="98"/>
      <c r="EX420" s="98"/>
      <c r="EY420" s="98"/>
      <c r="EZ420" s="98"/>
      <c r="FA420" s="98"/>
      <c r="FB420" s="98"/>
      <c r="FC420" s="98"/>
      <c r="FD420" s="98"/>
      <c r="FE420" s="98"/>
      <c r="FF420" s="98"/>
      <c r="FG420" s="98"/>
      <c r="FH420" s="98"/>
      <c r="FI420" s="98"/>
      <c r="FJ420" s="98"/>
      <c r="FK420" s="98"/>
      <c r="FL420" s="98"/>
      <c r="FM420" s="98"/>
      <c r="FN420" s="98"/>
      <c r="FO420" s="98"/>
      <c r="FP420" s="98"/>
      <c r="FQ420" s="98"/>
      <c r="FR420" s="98"/>
      <c r="FS420" s="98"/>
      <c r="FT420" s="98"/>
      <c r="FU420" s="98"/>
      <c r="FV420" s="98"/>
      <c r="FW420" s="98"/>
      <c r="FX420" s="98"/>
      <c r="FY420" s="98"/>
      <c r="FZ420" s="98"/>
      <c r="GA420" s="98"/>
      <c r="GB420" s="98"/>
      <c r="GC420" s="98"/>
      <c r="GD420" s="98"/>
      <c r="GE420" s="98"/>
      <c r="GF420" s="98"/>
      <c r="GG420" s="98"/>
      <c r="GH420" s="98"/>
      <c r="GI420" s="98"/>
      <c r="GJ420" s="98"/>
      <c r="GK420" s="98"/>
      <c r="GL420" s="98"/>
      <c r="GM420" s="98"/>
      <c r="GN420" s="98"/>
      <c r="GO420" s="98"/>
      <c r="GP420" s="98"/>
      <c r="GQ420" s="98"/>
      <c r="GR420" s="98"/>
      <c r="GS420" s="98"/>
      <c r="GT420" s="98"/>
      <c r="GU420" s="98"/>
      <c r="GV420" s="98"/>
      <c r="GW420" s="98"/>
      <c r="GX420" s="98"/>
      <c r="GY420" s="98"/>
      <c r="GZ420" s="98"/>
      <c r="HA420" s="98"/>
      <c r="HB420" s="98"/>
      <c r="HC420" s="98"/>
      <c r="HD420" s="98"/>
      <c r="HE420" s="98"/>
      <c r="HF420" s="98"/>
      <c r="HG420" s="98"/>
      <c r="HH420" s="98"/>
      <c r="HI420" s="98"/>
      <c r="HJ420" s="98"/>
      <c r="HK420" s="98"/>
      <c r="HL420" s="98"/>
      <c r="HM420" s="98"/>
      <c r="HN420" s="98"/>
      <c r="HO420" s="98"/>
      <c r="HP420" s="98"/>
      <c r="HQ420" s="98"/>
      <c r="HR420" s="98"/>
      <c r="HS420" s="98"/>
      <c r="HT420" s="98"/>
      <c r="HU420" s="98"/>
      <c r="HV420" s="98"/>
      <c r="HW420" s="98"/>
      <c r="HX420" s="98"/>
      <c r="HY420" s="98"/>
      <c r="HZ420" s="98"/>
      <c r="IA420" s="98"/>
      <c r="IB420" s="98"/>
      <c r="IC420" s="98"/>
      <c r="ID420" s="98"/>
      <c r="IE420" s="98"/>
      <c r="IF420" s="98"/>
      <c r="IG420" s="98"/>
      <c r="IH420" s="98"/>
      <c r="II420" s="98"/>
      <c r="IJ420" s="98"/>
      <c r="IK420" s="98"/>
      <c r="IL420" s="98"/>
      <c r="IM420" s="98"/>
      <c r="IN420" s="98"/>
      <c r="IO420" s="98"/>
      <c r="IP420" s="98"/>
      <c r="IQ420" s="98"/>
      <c r="IR420" s="98"/>
      <c r="IS420" s="98"/>
      <c r="IT420" s="98"/>
      <c r="IU420" s="98"/>
      <c r="IV420" s="98"/>
    </row>
    <row r="421" spans="1:16382" s="98" customFormat="1" ht="147.75" hidden="1" customHeight="1">
      <c r="A421" s="191">
        <v>607</v>
      </c>
      <c r="B421" s="45" t="s">
        <v>600</v>
      </c>
      <c r="C421" s="187">
        <v>401000035</v>
      </c>
      <c r="D421" s="154" t="s">
        <v>601</v>
      </c>
      <c r="E421" s="144" t="s">
        <v>592</v>
      </c>
      <c r="F421" s="52"/>
      <c r="G421" s="52"/>
      <c r="H421" s="155" t="s">
        <v>71</v>
      </c>
      <c r="I421" s="52"/>
      <c r="J421" s="155">
        <v>16</v>
      </c>
      <c r="K421" s="155">
        <v>1</v>
      </c>
      <c r="L421" s="155">
        <v>17</v>
      </c>
      <c r="M421" s="155"/>
      <c r="N421" s="155"/>
      <c r="O421" s="155"/>
      <c r="P421" s="52" t="s">
        <v>602</v>
      </c>
      <c r="Q421" s="52" t="s">
        <v>74</v>
      </c>
      <c r="R421" s="146"/>
      <c r="S421" s="146"/>
      <c r="T421" s="146" t="s">
        <v>71</v>
      </c>
      <c r="U421" s="146"/>
      <c r="V421" s="146">
        <v>9</v>
      </c>
      <c r="W421" s="146">
        <v>1</v>
      </c>
      <c r="X421" s="146"/>
      <c r="Y421" s="146"/>
      <c r="Z421" s="146"/>
      <c r="AA421" s="146"/>
      <c r="AB421" s="52" t="s">
        <v>603</v>
      </c>
      <c r="AC421" s="188" t="s">
        <v>608</v>
      </c>
      <c r="AD421" s="49" t="s">
        <v>609</v>
      </c>
      <c r="AE421" s="192"/>
      <c r="AF421" s="192"/>
      <c r="AG421" s="192"/>
      <c r="AH421" s="192"/>
      <c r="AI421" s="192"/>
      <c r="AJ421" s="193" t="s">
        <v>610</v>
      </c>
      <c r="AK421" s="44"/>
      <c r="AL421" s="189"/>
      <c r="AM421" s="194" t="s">
        <v>604</v>
      </c>
      <c r="AN421" s="52" t="s">
        <v>611</v>
      </c>
      <c r="AO421" s="92" t="s">
        <v>208</v>
      </c>
      <c r="AP421" s="92" t="s">
        <v>99</v>
      </c>
      <c r="AQ421" s="92" t="s">
        <v>612</v>
      </c>
      <c r="AR421" s="54" t="s">
        <v>613</v>
      </c>
      <c r="AS421" s="92" t="s">
        <v>267</v>
      </c>
      <c r="AT421" s="185">
        <v>0</v>
      </c>
      <c r="AU421" s="185">
        <v>0</v>
      </c>
      <c r="AV421" s="185">
        <v>4312000</v>
      </c>
      <c r="AW421" s="185">
        <v>0</v>
      </c>
      <c r="AX421" s="185">
        <v>0</v>
      </c>
      <c r="AY421" s="185">
        <v>0</v>
      </c>
      <c r="AZ421" s="186">
        <v>10112</v>
      </c>
      <c r="BA421" s="95"/>
      <c r="BB421" s="221"/>
      <c r="BC421" s="96"/>
      <c r="BD421" s="97"/>
      <c r="BE421" s="97"/>
    </row>
    <row r="422" spans="1:16382" s="35" customFormat="1" ht="102" hidden="1" customHeight="1">
      <c r="A422" s="191">
        <v>607</v>
      </c>
      <c r="B422" s="45" t="s">
        <v>600</v>
      </c>
      <c r="C422" s="187">
        <v>401000035</v>
      </c>
      <c r="D422" s="154" t="s">
        <v>601</v>
      </c>
      <c r="E422" s="144" t="s">
        <v>592</v>
      </c>
      <c r="F422" s="52"/>
      <c r="G422" s="52"/>
      <c r="H422" s="155" t="s">
        <v>71</v>
      </c>
      <c r="I422" s="52"/>
      <c r="J422" s="155">
        <v>16</v>
      </c>
      <c r="K422" s="155">
        <v>1</v>
      </c>
      <c r="L422" s="155">
        <v>17</v>
      </c>
      <c r="M422" s="155"/>
      <c r="N422" s="155"/>
      <c r="O422" s="155"/>
      <c r="P422" s="52" t="s">
        <v>614</v>
      </c>
      <c r="Q422" s="52" t="s">
        <v>74</v>
      </c>
      <c r="R422" s="146"/>
      <c r="S422" s="146"/>
      <c r="T422" s="146" t="s">
        <v>71</v>
      </c>
      <c r="U422" s="146"/>
      <c r="V422" s="146">
        <v>9</v>
      </c>
      <c r="W422" s="146">
        <v>1</v>
      </c>
      <c r="X422" s="146"/>
      <c r="Y422" s="146"/>
      <c r="Z422" s="146"/>
      <c r="AA422" s="146"/>
      <c r="AB422" s="52" t="s">
        <v>615</v>
      </c>
      <c r="AC422" s="188" t="s">
        <v>608</v>
      </c>
      <c r="AD422" s="49" t="s">
        <v>609</v>
      </c>
      <c r="AE422" s="189"/>
      <c r="AF422" s="189"/>
      <c r="AG422" s="189"/>
      <c r="AH422" s="189"/>
      <c r="AI422" s="189"/>
      <c r="AJ422" s="193" t="s">
        <v>610</v>
      </c>
      <c r="AK422" s="44"/>
      <c r="AL422" s="189"/>
      <c r="AM422" s="190" t="s">
        <v>604</v>
      </c>
      <c r="AN422" s="52" t="s">
        <v>611</v>
      </c>
      <c r="AO422" s="92" t="s">
        <v>208</v>
      </c>
      <c r="AP422" s="92" t="s">
        <v>99</v>
      </c>
      <c r="AQ422" s="92" t="s">
        <v>612</v>
      </c>
      <c r="AR422" s="54" t="s">
        <v>613</v>
      </c>
      <c r="AS422" s="92" t="s">
        <v>267</v>
      </c>
      <c r="AT422" s="185">
        <v>0</v>
      </c>
      <c r="AU422" s="185">
        <v>0</v>
      </c>
      <c r="AV422" s="185">
        <v>5269000</v>
      </c>
      <c r="AW422" s="185">
        <v>0</v>
      </c>
      <c r="AX422" s="185">
        <v>0</v>
      </c>
      <c r="AY422" s="185">
        <v>0</v>
      </c>
      <c r="AZ422" s="186">
        <v>10306</v>
      </c>
      <c r="BA422" s="95"/>
      <c r="BB422" s="221"/>
      <c r="BC422" s="96"/>
      <c r="BD422" s="97"/>
      <c r="BE422" s="97"/>
      <c r="BF422" s="98"/>
      <c r="BG422" s="98"/>
      <c r="BH422" s="98"/>
      <c r="BI422" s="98"/>
      <c r="BJ422" s="98"/>
      <c r="BK422" s="98"/>
      <c r="BL422" s="98"/>
      <c r="BM422" s="98"/>
      <c r="BN422" s="98"/>
      <c r="BO422" s="98"/>
      <c r="BP422" s="98"/>
      <c r="BQ422" s="98"/>
      <c r="BR422" s="98"/>
      <c r="BS422" s="98"/>
      <c r="BT422" s="98"/>
      <c r="BU422" s="98"/>
      <c r="BV422" s="98"/>
      <c r="BW422" s="98"/>
      <c r="BX422" s="98"/>
      <c r="BY422" s="98"/>
      <c r="BZ422" s="98"/>
      <c r="CA422" s="98"/>
      <c r="CB422" s="98"/>
      <c r="CC422" s="98"/>
      <c r="CD422" s="98"/>
      <c r="CE422" s="98"/>
      <c r="CF422" s="98"/>
      <c r="CG422" s="98"/>
      <c r="CH422" s="98"/>
      <c r="CI422" s="98"/>
      <c r="CJ422" s="98"/>
      <c r="CK422" s="98"/>
      <c r="CL422" s="98"/>
      <c r="CM422" s="98"/>
      <c r="CN422" s="98"/>
      <c r="CO422" s="98"/>
      <c r="CP422" s="98"/>
      <c r="CQ422" s="98"/>
      <c r="CR422" s="98"/>
      <c r="CS422" s="98"/>
      <c r="CT422" s="98"/>
      <c r="CU422" s="98"/>
      <c r="CV422" s="98"/>
      <c r="CW422" s="98"/>
      <c r="CX422" s="98"/>
      <c r="CY422" s="98"/>
      <c r="CZ422" s="98"/>
      <c r="DA422" s="98"/>
      <c r="DB422" s="98"/>
      <c r="DC422" s="98"/>
      <c r="DD422" s="98"/>
      <c r="DE422" s="98"/>
      <c r="DF422" s="98"/>
      <c r="DG422" s="98"/>
      <c r="DH422" s="98"/>
      <c r="DI422" s="98"/>
      <c r="DJ422" s="98"/>
      <c r="DK422" s="98"/>
      <c r="DL422" s="98"/>
      <c r="DM422" s="98"/>
      <c r="DN422" s="98"/>
      <c r="DO422" s="98"/>
      <c r="DP422" s="98"/>
      <c r="DQ422" s="98"/>
      <c r="DR422" s="98"/>
      <c r="DS422" s="98"/>
      <c r="DT422" s="98"/>
      <c r="DU422" s="98"/>
      <c r="DV422" s="98"/>
      <c r="DW422" s="98"/>
      <c r="DX422" s="98"/>
      <c r="DY422" s="98"/>
      <c r="DZ422" s="98"/>
      <c r="EA422" s="98"/>
      <c r="EB422" s="98"/>
      <c r="EC422" s="98"/>
      <c r="ED422" s="98"/>
      <c r="EE422" s="98"/>
      <c r="EF422" s="98"/>
      <c r="EG422" s="98"/>
      <c r="EH422" s="98"/>
      <c r="EI422" s="98"/>
      <c r="EJ422" s="98"/>
      <c r="EK422" s="98"/>
      <c r="EL422" s="98"/>
      <c r="EM422" s="98"/>
      <c r="EN422" s="98"/>
      <c r="EO422" s="98"/>
      <c r="EP422" s="98"/>
      <c r="EQ422" s="98"/>
      <c r="ER422" s="98"/>
      <c r="ES422" s="98"/>
      <c r="ET422" s="98"/>
      <c r="EU422" s="98"/>
      <c r="EV422" s="98"/>
      <c r="EW422" s="98"/>
      <c r="EX422" s="98"/>
      <c r="EY422" s="98"/>
      <c r="EZ422" s="98"/>
      <c r="FA422" s="98"/>
      <c r="FB422" s="98"/>
      <c r="FC422" s="98"/>
      <c r="FD422" s="98"/>
      <c r="FE422" s="98"/>
      <c r="FF422" s="98"/>
      <c r="FG422" s="98"/>
      <c r="FH422" s="98"/>
      <c r="FI422" s="98"/>
      <c r="FJ422" s="98"/>
      <c r="FK422" s="98"/>
      <c r="FL422" s="98"/>
      <c r="FM422" s="98"/>
      <c r="FN422" s="98"/>
      <c r="FO422" s="98"/>
      <c r="FP422" s="98"/>
      <c r="FQ422" s="98"/>
      <c r="FR422" s="98"/>
      <c r="FS422" s="98"/>
      <c r="FT422" s="98"/>
      <c r="FU422" s="98"/>
      <c r="FV422" s="98"/>
      <c r="FW422" s="98"/>
      <c r="FX422" s="98"/>
      <c r="FY422" s="98"/>
      <c r="FZ422" s="98"/>
      <c r="GA422" s="98"/>
      <c r="GB422" s="98"/>
      <c r="GC422" s="98"/>
      <c r="GD422" s="98"/>
      <c r="GE422" s="98"/>
      <c r="GF422" s="98"/>
      <c r="GG422" s="98"/>
      <c r="GH422" s="98"/>
      <c r="GI422" s="98"/>
      <c r="GJ422" s="98"/>
      <c r="GK422" s="98"/>
      <c r="GL422" s="98"/>
      <c r="GM422" s="98"/>
      <c r="GN422" s="98"/>
      <c r="GO422" s="98"/>
      <c r="GP422" s="98"/>
      <c r="GQ422" s="98"/>
      <c r="GR422" s="98"/>
      <c r="GS422" s="98"/>
      <c r="GT422" s="98"/>
      <c r="GU422" s="98"/>
      <c r="GV422" s="98"/>
      <c r="GW422" s="98"/>
      <c r="GX422" s="98"/>
      <c r="GY422" s="98"/>
      <c r="GZ422" s="98"/>
      <c r="HA422" s="98"/>
      <c r="HB422" s="98"/>
      <c r="HC422" s="98"/>
      <c r="HD422" s="98"/>
      <c r="HE422" s="98"/>
      <c r="HF422" s="98"/>
      <c r="HG422" s="98"/>
      <c r="HH422" s="98"/>
      <c r="HI422" s="98"/>
      <c r="HJ422" s="98"/>
      <c r="HK422" s="98"/>
      <c r="HL422" s="98"/>
      <c r="HM422" s="98"/>
      <c r="HN422" s="98"/>
      <c r="HO422" s="98"/>
      <c r="HP422" s="98"/>
      <c r="HQ422" s="98"/>
      <c r="HR422" s="98"/>
      <c r="HS422" s="98"/>
      <c r="HT422" s="98"/>
      <c r="HU422" s="98"/>
      <c r="HV422" s="98"/>
      <c r="HW422" s="98"/>
      <c r="HX422" s="98"/>
      <c r="HY422" s="98"/>
      <c r="HZ422" s="98"/>
      <c r="IA422" s="98"/>
      <c r="IB422" s="98"/>
      <c r="IC422" s="98"/>
      <c r="ID422" s="98"/>
      <c r="IE422" s="98"/>
      <c r="IF422" s="98"/>
      <c r="IG422" s="98"/>
      <c r="IH422" s="98"/>
      <c r="II422" s="98"/>
      <c r="IJ422" s="98"/>
      <c r="IK422" s="98"/>
      <c r="IL422" s="98"/>
      <c r="IM422" s="98"/>
      <c r="IN422" s="98"/>
      <c r="IO422" s="98"/>
      <c r="IP422" s="98"/>
      <c r="IQ422" s="98"/>
      <c r="IR422" s="98"/>
      <c r="IS422" s="98"/>
      <c r="IT422" s="98"/>
      <c r="IU422" s="98"/>
      <c r="IV422" s="98"/>
    </row>
    <row r="423" spans="1:16382" s="35" customFormat="1" ht="124.5" hidden="1" customHeight="1">
      <c r="A423" s="191">
        <v>607</v>
      </c>
      <c r="B423" s="45" t="s">
        <v>600</v>
      </c>
      <c r="C423" s="187">
        <v>401000035</v>
      </c>
      <c r="D423" s="154" t="s">
        <v>601</v>
      </c>
      <c r="E423" s="144" t="s">
        <v>592</v>
      </c>
      <c r="F423" s="52"/>
      <c r="G423" s="52"/>
      <c r="H423" s="155" t="s">
        <v>71</v>
      </c>
      <c r="I423" s="52"/>
      <c r="J423" s="155">
        <v>16</v>
      </c>
      <c r="K423" s="155">
        <v>1</v>
      </c>
      <c r="L423" s="155">
        <v>17</v>
      </c>
      <c r="M423" s="155"/>
      <c r="N423" s="155"/>
      <c r="O423" s="155"/>
      <c r="P423" s="52" t="s">
        <v>616</v>
      </c>
      <c r="Q423" s="52" t="s">
        <v>74</v>
      </c>
      <c r="R423" s="146"/>
      <c r="S423" s="146"/>
      <c r="T423" s="146" t="s">
        <v>71</v>
      </c>
      <c r="U423" s="146"/>
      <c r="V423" s="146">
        <v>9</v>
      </c>
      <c r="W423" s="146">
        <v>1</v>
      </c>
      <c r="X423" s="146"/>
      <c r="Y423" s="146"/>
      <c r="Z423" s="146"/>
      <c r="AA423" s="146"/>
      <c r="AB423" s="52" t="s">
        <v>187</v>
      </c>
      <c r="AC423" s="188" t="s">
        <v>608</v>
      </c>
      <c r="AD423" s="49" t="s">
        <v>609</v>
      </c>
      <c r="AE423" s="189"/>
      <c r="AF423" s="189"/>
      <c r="AG423" s="189"/>
      <c r="AH423" s="189"/>
      <c r="AI423" s="189"/>
      <c r="AJ423" s="193" t="s">
        <v>617</v>
      </c>
      <c r="AK423" s="44"/>
      <c r="AL423" s="189"/>
      <c r="AM423" s="190" t="s">
        <v>604</v>
      </c>
      <c r="AN423" s="52" t="s">
        <v>611</v>
      </c>
      <c r="AO423" s="92" t="s">
        <v>208</v>
      </c>
      <c r="AP423" s="92" t="s">
        <v>99</v>
      </c>
      <c r="AQ423" s="92" t="s">
        <v>618</v>
      </c>
      <c r="AR423" s="54" t="s">
        <v>619</v>
      </c>
      <c r="AS423" s="92" t="s">
        <v>267</v>
      </c>
      <c r="AT423" s="185">
        <v>0</v>
      </c>
      <c r="AU423" s="185">
        <v>0</v>
      </c>
      <c r="AV423" s="185">
        <v>264000</v>
      </c>
      <c r="AW423" s="185">
        <v>0</v>
      </c>
      <c r="AX423" s="185">
        <v>0</v>
      </c>
      <c r="AY423" s="185">
        <v>0</v>
      </c>
      <c r="AZ423" s="186">
        <v>10201</v>
      </c>
      <c r="BA423" s="95"/>
      <c r="BB423" s="221"/>
      <c r="BC423" s="96"/>
      <c r="BD423" s="97"/>
      <c r="BE423" s="97"/>
      <c r="BF423" s="98"/>
      <c r="BG423" s="98"/>
      <c r="BH423" s="98"/>
      <c r="BI423" s="98"/>
      <c r="BJ423" s="98"/>
      <c r="BK423" s="98"/>
      <c r="BL423" s="98"/>
      <c r="BM423" s="98"/>
      <c r="BN423" s="98"/>
      <c r="BO423" s="98"/>
      <c r="BP423" s="98"/>
      <c r="BQ423" s="98"/>
      <c r="BR423" s="98"/>
      <c r="BS423" s="98"/>
      <c r="BT423" s="98"/>
      <c r="BU423" s="98"/>
      <c r="BV423" s="98"/>
      <c r="BW423" s="98"/>
      <c r="BX423" s="98"/>
      <c r="BY423" s="98"/>
      <c r="BZ423" s="98"/>
      <c r="CA423" s="98"/>
      <c r="CB423" s="98"/>
      <c r="CC423" s="98"/>
      <c r="CD423" s="98"/>
      <c r="CE423" s="98"/>
      <c r="CF423" s="98"/>
      <c r="CG423" s="98"/>
      <c r="CH423" s="98"/>
      <c r="CI423" s="98"/>
      <c r="CJ423" s="98"/>
      <c r="CK423" s="98"/>
      <c r="CL423" s="98"/>
      <c r="CM423" s="98"/>
      <c r="CN423" s="98"/>
      <c r="CO423" s="98"/>
      <c r="CP423" s="98"/>
      <c r="CQ423" s="98"/>
      <c r="CR423" s="98"/>
      <c r="CS423" s="98"/>
      <c r="CT423" s="98"/>
      <c r="CU423" s="98"/>
      <c r="CV423" s="98"/>
      <c r="CW423" s="98"/>
      <c r="CX423" s="98"/>
      <c r="CY423" s="98"/>
      <c r="CZ423" s="98"/>
      <c r="DA423" s="98"/>
      <c r="DB423" s="98"/>
      <c r="DC423" s="98"/>
      <c r="DD423" s="98"/>
      <c r="DE423" s="98"/>
      <c r="DF423" s="98"/>
      <c r="DG423" s="98"/>
      <c r="DH423" s="98"/>
      <c r="DI423" s="98"/>
      <c r="DJ423" s="98"/>
      <c r="DK423" s="98"/>
      <c r="DL423" s="98"/>
      <c r="DM423" s="98"/>
      <c r="DN423" s="98"/>
      <c r="DO423" s="98"/>
      <c r="DP423" s="98"/>
      <c r="DQ423" s="98"/>
      <c r="DR423" s="98"/>
      <c r="DS423" s="98"/>
      <c r="DT423" s="98"/>
      <c r="DU423" s="98"/>
      <c r="DV423" s="98"/>
      <c r="DW423" s="98"/>
      <c r="DX423" s="98"/>
      <c r="DY423" s="98"/>
      <c r="DZ423" s="98"/>
      <c r="EA423" s="98"/>
      <c r="EB423" s="98"/>
      <c r="EC423" s="98"/>
      <c r="ED423" s="98"/>
      <c r="EE423" s="98"/>
      <c r="EF423" s="98"/>
      <c r="EG423" s="98"/>
      <c r="EH423" s="98"/>
      <c r="EI423" s="98"/>
      <c r="EJ423" s="98"/>
      <c r="EK423" s="98"/>
      <c r="EL423" s="98"/>
      <c r="EM423" s="98"/>
      <c r="EN423" s="98"/>
      <c r="EO423" s="98"/>
      <c r="EP423" s="98"/>
      <c r="EQ423" s="98"/>
      <c r="ER423" s="98"/>
      <c r="ES423" s="98"/>
      <c r="ET423" s="98"/>
      <c r="EU423" s="98"/>
      <c r="EV423" s="98"/>
      <c r="EW423" s="98"/>
      <c r="EX423" s="98"/>
      <c r="EY423" s="98"/>
      <c r="EZ423" s="98"/>
      <c r="FA423" s="98"/>
      <c r="FB423" s="98"/>
      <c r="FC423" s="98"/>
      <c r="FD423" s="98"/>
      <c r="FE423" s="98"/>
      <c r="FF423" s="98"/>
      <c r="FG423" s="98"/>
      <c r="FH423" s="98"/>
      <c r="FI423" s="98"/>
      <c r="FJ423" s="98"/>
      <c r="FK423" s="98"/>
      <c r="FL423" s="98"/>
      <c r="FM423" s="98"/>
      <c r="FN423" s="98"/>
      <c r="FO423" s="98"/>
      <c r="FP423" s="98"/>
      <c r="FQ423" s="98"/>
      <c r="FR423" s="98"/>
      <c r="FS423" s="98"/>
      <c r="FT423" s="98"/>
      <c r="FU423" s="98"/>
      <c r="FV423" s="98"/>
      <c r="FW423" s="98"/>
      <c r="FX423" s="98"/>
      <c r="FY423" s="98"/>
      <c r="FZ423" s="98"/>
      <c r="GA423" s="98"/>
      <c r="GB423" s="98"/>
      <c r="GC423" s="98"/>
      <c r="GD423" s="98"/>
      <c r="GE423" s="98"/>
      <c r="GF423" s="98"/>
      <c r="GG423" s="98"/>
      <c r="GH423" s="98"/>
      <c r="GI423" s="98"/>
      <c r="GJ423" s="98"/>
      <c r="GK423" s="98"/>
      <c r="GL423" s="98"/>
      <c r="GM423" s="98"/>
      <c r="GN423" s="98"/>
      <c r="GO423" s="98"/>
      <c r="GP423" s="98"/>
      <c r="GQ423" s="98"/>
      <c r="GR423" s="98"/>
      <c r="GS423" s="98"/>
      <c r="GT423" s="98"/>
      <c r="GU423" s="98"/>
      <c r="GV423" s="98"/>
      <c r="GW423" s="98"/>
      <c r="GX423" s="98"/>
      <c r="GY423" s="98"/>
      <c r="GZ423" s="98"/>
      <c r="HA423" s="98"/>
      <c r="HB423" s="98"/>
      <c r="HC423" s="98"/>
      <c r="HD423" s="98"/>
      <c r="HE423" s="98"/>
      <c r="HF423" s="98"/>
      <c r="HG423" s="98"/>
      <c r="HH423" s="98"/>
      <c r="HI423" s="98"/>
      <c r="HJ423" s="98"/>
      <c r="HK423" s="98"/>
      <c r="HL423" s="98"/>
      <c r="HM423" s="98"/>
      <c r="HN423" s="98"/>
      <c r="HO423" s="98"/>
      <c r="HP423" s="98"/>
      <c r="HQ423" s="98"/>
      <c r="HR423" s="98"/>
      <c r="HS423" s="98"/>
      <c r="HT423" s="98"/>
      <c r="HU423" s="98"/>
      <c r="HV423" s="98"/>
      <c r="HW423" s="98"/>
      <c r="HX423" s="98"/>
      <c r="HY423" s="98"/>
      <c r="HZ423" s="98"/>
      <c r="IA423" s="98"/>
      <c r="IB423" s="98"/>
      <c r="IC423" s="98"/>
      <c r="ID423" s="98"/>
      <c r="IE423" s="98"/>
      <c r="IF423" s="98"/>
      <c r="IG423" s="98"/>
      <c r="IH423" s="98"/>
      <c r="II423" s="98"/>
      <c r="IJ423" s="98"/>
      <c r="IK423" s="98"/>
      <c r="IL423" s="98"/>
      <c r="IM423" s="98"/>
      <c r="IN423" s="98"/>
      <c r="IO423" s="98"/>
      <c r="IP423" s="98"/>
      <c r="IQ423" s="98"/>
      <c r="IR423" s="98"/>
      <c r="IS423" s="98"/>
      <c r="IT423" s="98"/>
      <c r="IU423" s="98"/>
      <c r="IV423" s="98"/>
    </row>
    <row r="424" spans="1:16382" s="35" customFormat="1" ht="270.75" hidden="1" customHeight="1">
      <c r="A424" s="191">
        <v>607</v>
      </c>
      <c r="B424" s="45" t="s">
        <v>600</v>
      </c>
      <c r="C424" s="187">
        <v>401000035</v>
      </c>
      <c r="D424" s="154" t="s">
        <v>601</v>
      </c>
      <c r="E424" s="144" t="s">
        <v>592</v>
      </c>
      <c r="F424" s="52"/>
      <c r="G424" s="52"/>
      <c r="H424" s="155" t="s">
        <v>71</v>
      </c>
      <c r="I424" s="52"/>
      <c r="J424" s="155">
        <v>16</v>
      </c>
      <c r="K424" s="155">
        <v>1</v>
      </c>
      <c r="L424" s="155">
        <v>17</v>
      </c>
      <c r="M424" s="155"/>
      <c r="N424" s="155"/>
      <c r="O424" s="155"/>
      <c r="P424" s="52" t="s">
        <v>616</v>
      </c>
      <c r="Q424" s="52" t="s">
        <v>74</v>
      </c>
      <c r="R424" s="146"/>
      <c r="S424" s="146"/>
      <c r="T424" s="146" t="s">
        <v>71</v>
      </c>
      <c r="U424" s="146"/>
      <c r="V424" s="146">
        <v>9</v>
      </c>
      <c r="W424" s="146">
        <v>1</v>
      </c>
      <c r="X424" s="146"/>
      <c r="Y424" s="146"/>
      <c r="Z424" s="146"/>
      <c r="AA424" s="146"/>
      <c r="AB424" s="52" t="s">
        <v>615</v>
      </c>
      <c r="AC424" s="188" t="s">
        <v>608</v>
      </c>
      <c r="AD424" s="49" t="s">
        <v>609</v>
      </c>
      <c r="AE424" s="189"/>
      <c r="AF424" s="189"/>
      <c r="AG424" s="189"/>
      <c r="AH424" s="189"/>
      <c r="AI424" s="189"/>
      <c r="AJ424" s="193" t="s">
        <v>617</v>
      </c>
      <c r="AK424" s="44"/>
      <c r="AL424" s="189"/>
      <c r="AM424" s="190" t="s">
        <v>604</v>
      </c>
      <c r="AN424" s="52" t="s">
        <v>611</v>
      </c>
      <c r="AO424" s="92" t="s">
        <v>208</v>
      </c>
      <c r="AP424" s="92" t="s">
        <v>99</v>
      </c>
      <c r="AQ424" s="92" t="s">
        <v>618</v>
      </c>
      <c r="AR424" s="54" t="s">
        <v>619</v>
      </c>
      <c r="AS424" s="92" t="s">
        <v>267</v>
      </c>
      <c r="AT424" s="185">
        <v>0</v>
      </c>
      <c r="AU424" s="185">
        <v>0</v>
      </c>
      <c r="AV424" s="185">
        <v>1054000</v>
      </c>
      <c r="AW424" s="185">
        <v>0</v>
      </c>
      <c r="AX424" s="185">
        <v>0</v>
      </c>
      <c r="AY424" s="185">
        <v>0</v>
      </c>
      <c r="AZ424" s="186">
        <v>10202</v>
      </c>
      <c r="BA424" s="95"/>
      <c r="BB424" s="221"/>
      <c r="BC424" s="96"/>
      <c r="BD424" s="97"/>
      <c r="BE424" s="97"/>
      <c r="BF424" s="98"/>
      <c r="BG424" s="98"/>
      <c r="BH424" s="98"/>
      <c r="BI424" s="98"/>
      <c r="BJ424" s="98"/>
      <c r="BK424" s="98"/>
      <c r="BL424" s="98"/>
      <c r="BM424" s="98"/>
      <c r="BN424" s="98"/>
      <c r="BO424" s="98"/>
      <c r="BP424" s="98"/>
      <c r="BQ424" s="98"/>
      <c r="BR424" s="98"/>
      <c r="BS424" s="98"/>
      <c r="BT424" s="98"/>
      <c r="BU424" s="98"/>
      <c r="BV424" s="98"/>
      <c r="BW424" s="98"/>
      <c r="BX424" s="98"/>
      <c r="BY424" s="98"/>
      <c r="BZ424" s="98"/>
      <c r="CA424" s="98"/>
      <c r="CB424" s="98"/>
      <c r="CC424" s="98"/>
      <c r="CD424" s="98"/>
      <c r="CE424" s="98"/>
      <c r="CF424" s="98"/>
      <c r="CG424" s="98"/>
      <c r="CH424" s="98"/>
      <c r="CI424" s="98"/>
      <c r="CJ424" s="98"/>
      <c r="CK424" s="98"/>
      <c r="CL424" s="98"/>
      <c r="CM424" s="98"/>
      <c r="CN424" s="98"/>
      <c r="CO424" s="98"/>
      <c r="CP424" s="98"/>
      <c r="CQ424" s="98"/>
      <c r="CR424" s="98"/>
      <c r="CS424" s="98"/>
      <c r="CT424" s="98"/>
      <c r="CU424" s="98"/>
      <c r="CV424" s="98"/>
      <c r="CW424" s="98"/>
      <c r="CX424" s="98"/>
      <c r="CY424" s="98"/>
      <c r="CZ424" s="98"/>
      <c r="DA424" s="98"/>
      <c r="DB424" s="98"/>
      <c r="DC424" s="98"/>
      <c r="DD424" s="98"/>
      <c r="DE424" s="98"/>
      <c r="DF424" s="98"/>
      <c r="DG424" s="98"/>
      <c r="DH424" s="98"/>
      <c r="DI424" s="98"/>
      <c r="DJ424" s="98"/>
      <c r="DK424" s="98"/>
      <c r="DL424" s="98"/>
      <c r="DM424" s="98"/>
      <c r="DN424" s="98"/>
      <c r="DO424" s="98"/>
      <c r="DP424" s="98"/>
      <c r="DQ424" s="98"/>
      <c r="DR424" s="98"/>
      <c r="DS424" s="98"/>
      <c r="DT424" s="98"/>
      <c r="DU424" s="98"/>
      <c r="DV424" s="98"/>
      <c r="DW424" s="98"/>
      <c r="DX424" s="98"/>
      <c r="DY424" s="98"/>
      <c r="DZ424" s="98"/>
      <c r="EA424" s="98"/>
      <c r="EB424" s="98"/>
      <c r="EC424" s="98"/>
      <c r="ED424" s="98"/>
      <c r="EE424" s="98"/>
      <c r="EF424" s="98"/>
      <c r="EG424" s="98"/>
      <c r="EH424" s="98"/>
      <c r="EI424" s="98"/>
      <c r="EJ424" s="98"/>
      <c r="EK424" s="98"/>
      <c r="EL424" s="98"/>
      <c r="EM424" s="98"/>
      <c r="EN424" s="98"/>
      <c r="EO424" s="98"/>
      <c r="EP424" s="98"/>
      <c r="EQ424" s="98"/>
      <c r="ER424" s="98"/>
      <c r="ES424" s="98"/>
      <c r="ET424" s="98"/>
      <c r="EU424" s="98"/>
      <c r="EV424" s="98"/>
      <c r="EW424" s="98"/>
      <c r="EX424" s="98"/>
      <c r="EY424" s="98"/>
      <c r="EZ424" s="98"/>
      <c r="FA424" s="98"/>
      <c r="FB424" s="98"/>
      <c r="FC424" s="98"/>
      <c r="FD424" s="98"/>
      <c r="FE424" s="98"/>
      <c r="FF424" s="98"/>
      <c r="FG424" s="98"/>
      <c r="FH424" s="98"/>
      <c r="FI424" s="98"/>
      <c r="FJ424" s="98"/>
      <c r="FK424" s="98"/>
      <c r="FL424" s="98"/>
      <c r="FM424" s="98"/>
      <c r="FN424" s="98"/>
      <c r="FO424" s="98"/>
      <c r="FP424" s="98"/>
      <c r="FQ424" s="98"/>
      <c r="FR424" s="98"/>
      <c r="FS424" s="98"/>
      <c r="FT424" s="98"/>
      <c r="FU424" s="98"/>
      <c r="FV424" s="98"/>
      <c r="FW424" s="98"/>
      <c r="FX424" s="98"/>
      <c r="FY424" s="98"/>
      <c r="FZ424" s="98"/>
      <c r="GA424" s="98"/>
      <c r="GB424" s="98"/>
      <c r="GC424" s="98"/>
      <c r="GD424" s="98"/>
      <c r="GE424" s="98"/>
      <c r="GF424" s="98"/>
      <c r="GG424" s="98"/>
      <c r="GH424" s="98"/>
      <c r="GI424" s="98"/>
      <c r="GJ424" s="98"/>
      <c r="GK424" s="98"/>
      <c r="GL424" s="98"/>
      <c r="GM424" s="98"/>
      <c r="GN424" s="98"/>
      <c r="GO424" s="98"/>
      <c r="GP424" s="98"/>
      <c r="GQ424" s="98"/>
      <c r="GR424" s="98"/>
      <c r="GS424" s="98"/>
      <c r="GT424" s="98"/>
      <c r="GU424" s="98"/>
      <c r="GV424" s="98"/>
      <c r="GW424" s="98"/>
      <c r="GX424" s="98"/>
      <c r="GY424" s="98"/>
      <c r="GZ424" s="98"/>
      <c r="HA424" s="98"/>
      <c r="HB424" s="98"/>
      <c r="HC424" s="98"/>
      <c r="HD424" s="98"/>
      <c r="HE424" s="98"/>
      <c r="HF424" s="98"/>
      <c r="HG424" s="98"/>
      <c r="HH424" s="98"/>
      <c r="HI424" s="98"/>
      <c r="HJ424" s="98"/>
      <c r="HK424" s="98"/>
      <c r="HL424" s="98"/>
      <c r="HM424" s="98"/>
      <c r="HN424" s="98"/>
      <c r="HO424" s="98"/>
      <c r="HP424" s="98"/>
      <c r="HQ424" s="98"/>
      <c r="HR424" s="98"/>
      <c r="HS424" s="98"/>
      <c r="HT424" s="98"/>
      <c r="HU424" s="98"/>
      <c r="HV424" s="98"/>
      <c r="HW424" s="98"/>
      <c r="HX424" s="98"/>
      <c r="HY424" s="98"/>
      <c r="HZ424" s="98"/>
      <c r="IA424" s="98"/>
      <c r="IB424" s="98"/>
      <c r="IC424" s="98"/>
      <c r="ID424" s="98"/>
      <c r="IE424" s="98"/>
      <c r="IF424" s="98"/>
      <c r="IG424" s="98"/>
      <c r="IH424" s="98"/>
      <c r="II424" s="98"/>
      <c r="IJ424" s="98"/>
      <c r="IK424" s="98"/>
      <c r="IL424" s="98"/>
      <c r="IM424" s="98"/>
      <c r="IN424" s="98"/>
      <c r="IO424" s="98"/>
      <c r="IP424" s="98"/>
      <c r="IQ424" s="98"/>
      <c r="IR424" s="98"/>
      <c r="IS424" s="98"/>
      <c r="IT424" s="98"/>
      <c r="IU424" s="98"/>
      <c r="IV424" s="98"/>
    </row>
    <row r="425" spans="1:16382" s="233" customFormat="1" ht="282" hidden="1" customHeight="1">
      <c r="A425" s="191">
        <v>607</v>
      </c>
      <c r="B425" s="45" t="s">
        <v>600</v>
      </c>
      <c r="C425" s="187">
        <v>401000024</v>
      </c>
      <c r="D425" s="154" t="s">
        <v>591</v>
      </c>
      <c r="E425" s="144" t="s">
        <v>592</v>
      </c>
      <c r="F425" s="52"/>
      <c r="G425" s="52"/>
      <c r="H425" s="155" t="s">
        <v>71</v>
      </c>
      <c r="I425" s="52"/>
      <c r="J425" s="155">
        <v>16</v>
      </c>
      <c r="K425" s="155">
        <v>1</v>
      </c>
      <c r="L425" s="155">
        <v>13</v>
      </c>
      <c r="M425" s="155"/>
      <c r="N425" s="155"/>
      <c r="O425" s="155"/>
      <c r="P425" s="52" t="s">
        <v>614</v>
      </c>
      <c r="Q425" s="52" t="s">
        <v>74</v>
      </c>
      <c r="R425" s="146"/>
      <c r="S425" s="146"/>
      <c r="T425" s="146" t="s">
        <v>71</v>
      </c>
      <c r="U425" s="146"/>
      <c r="V425" s="146">
        <v>9</v>
      </c>
      <c r="W425" s="146">
        <v>1</v>
      </c>
      <c r="X425" s="146"/>
      <c r="Y425" s="146"/>
      <c r="Z425" s="146"/>
      <c r="AA425" s="146"/>
      <c r="AB425" s="52" t="s">
        <v>603</v>
      </c>
      <c r="AC425" s="188" t="s">
        <v>594</v>
      </c>
      <c r="AD425" s="189"/>
      <c r="AE425" s="189"/>
      <c r="AF425" s="189"/>
      <c r="AG425" s="189"/>
      <c r="AH425" s="189"/>
      <c r="AI425" s="189"/>
      <c r="AJ425" s="189"/>
      <c r="AK425" s="44"/>
      <c r="AL425" s="189"/>
      <c r="AM425" s="190" t="s">
        <v>620</v>
      </c>
      <c r="AN425" s="52" t="s">
        <v>596</v>
      </c>
      <c r="AO425" s="195" t="s">
        <v>263</v>
      </c>
      <c r="AP425" s="195" t="s">
        <v>200</v>
      </c>
      <c r="AQ425" s="195" t="s">
        <v>209</v>
      </c>
      <c r="AR425" s="148" t="s">
        <v>621</v>
      </c>
      <c r="AS425" s="195" t="s">
        <v>267</v>
      </c>
      <c r="AT425" s="196">
        <v>311500</v>
      </c>
      <c r="AU425" s="196">
        <v>311500</v>
      </c>
      <c r="AV425" s="196">
        <v>291500</v>
      </c>
      <c r="AW425" s="196">
        <v>291500</v>
      </c>
      <c r="AX425" s="196">
        <v>291500</v>
      </c>
      <c r="AY425" s="196">
        <v>291500</v>
      </c>
      <c r="AZ425" s="197">
        <v>10101</v>
      </c>
      <c r="BA425" s="222"/>
      <c r="BB425" s="221"/>
      <c r="BC425" s="223"/>
      <c r="BD425" s="224"/>
      <c r="BE425" s="224"/>
      <c r="BF425" s="35"/>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c r="CZ425" s="35"/>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5"/>
      <c r="EK425" s="35"/>
      <c r="EL425" s="35"/>
      <c r="EM425" s="35"/>
      <c r="EN425" s="35"/>
      <c r="EO425" s="35"/>
      <c r="EP425" s="35"/>
      <c r="EQ425" s="35"/>
      <c r="ER425" s="35"/>
      <c r="ES425" s="35"/>
      <c r="ET425" s="35"/>
      <c r="EU425" s="35"/>
      <c r="EV425" s="35"/>
      <c r="EW425" s="35"/>
      <c r="EX425" s="35"/>
      <c r="EY425" s="35"/>
      <c r="EZ425" s="35"/>
      <c r="FA425" s="35"/>
      <c r="FB425" s="35"/>
      <c r="FC425" s="35"/>
      <c r="FD425" s="35"/>
      <c r="FE425" s="35"/>
      <c r="FF425" s="35"/>
      <c r="FG425" s="35"/>
      <c r="FH425" s="35"/>
      <c r="FI425" s="35"/>
      <c r="FJ425" s="35"/>
      <c r="FK425" s="35"/>
      <c r="FL425" s="35"/>
      <c r="FM425" s="35"/>
      <c r="FN425" s="35"/>
      <c r="FO425" s="35"/>
      <c r="FP425" s="35"/>
      <c r="FQ425" s="35"/>
      <c r="FR425" s="35"/>
      <c r="FS425" s="35"/>
      <c r="FT425" s="35"/>
      <c r="FU425" s="35"/>
      <c r="FV425" s="35"/>
      <c r="FW425" s="35"/>
      <c r="FX425" s="35"/>
      <c r="FY425" s="35"/>
      <c r="FZ425" s="35"/>
      <c r="GA425" s="35"/>
      <c r="GB425" s="35"/>
      <c r="GC425" s="35"/>
      <c r="GD425" s="35"/>
      <c r="GE425" s="35"/>
      <c r="GF425" s="35"/>
      <c r="GG425" s="35"/>
      <c r="GH425" s="35"/>
      <c r="GI425" s="35"/>
      <c r="GJ425" s="35"/>
      <c r="GK425" s="35"/>
      <c r="GL425" s="35"/>
      <c r="GM425" s="35"/>
      <c r="GN425" s="35"/>
      <c r="GO425" s="35"/>
      <c r="GP425" s="35"/>
      <c r="GQ425" s="35"/>
      <c r="GR425" s="35"/>
      <c r="GS425" s="35"/>
      <c r="GT425" s="35"/>
      <c r="GU425" s="35"/>
      <c r="GV425" s="35"/>
      <c r="GW425" s="35"/>
      <c r="GX425" s="35"/>
      <c r="GY425" s="35"/>
      <c r="GZ425" s="35"/>
      <c r="HA425" s="35"/>
      <c r="HB425" s="35"/>
      <c r="HC425" s="35"/>
      <c r="HD425" s="35"/>
      <c r="HE425" s="35"/>
      <c r="HF425" s="35"/>
      <c r="HG425" s="35"/>
      <c r="HH425" s="35"/>
      <c r="HI425" s="35"/>
      <c r="HJ425" s="35"/>
      <c r="HK425" s="35"/>
      <c r="HL425" s="35"/>
      <c r="HM425" s="35"/>
      <c r="HN425" s="35"/>
      <c r="HO425" s="35"/>
      <c r="HP425" s="35"/>
      <c r="HQ425" s="35"/>
      <c r="HR425" s="35"/>
      <c r="HS425" s="35"/>
      <c r="HT425" s="35"/>
      <c r="HU425" s="35"/>
      <c r="HV425" s="35"/>
      <c r="HW425" s="35"/>
      <c r="HX425" s="35"/>
      <c r="HY425" s="35"/>
      <c r="HZ425" s="35"/>
      <c r="IA425" s="35"/>
      <c r="IB425" s="35"/>
      <c r="IC425" s="35"/>
      <c r="ID425" s="35"/>
      <c r="IE425" s="35"/>
      <c r="IF425" s="35"/>
      <c r="IG425" s="35"/>
      <c r="IH425" s="35"/>
      <c r="II425" s="35"/>
      <c r="IJ425" s="35"/>
      <c r="IK425" s="35"/>
      <c r="IL425" s="35"/>
      <c r="IM425" s="35"/>
      <c r="IN425" s="35"/>
      <c r="IO425" s="35"/>
      <c r="IP425" s="35"/>
      <c r="IQ425" s="35"/>
      <c r="IR425" s="35"/>
      <c r="IS425" s="35"/>
      <c r="IT425" s="35"/>
      <c r="IU425" s="35"/>
      <c r="IV425" s="35"/>
    </row>
    <row r="426" spans="1:16382" s="35" customFormat="1" ht="97.5" hidden="1" customHeight="1">
      <c r="A426" s="191">
        <v>607</v>
      </c>
      <c r="B426" s="45" t="s">
        <v>600</v>
      </c>
      <c r="C426" s="187">
        <v>401000024</v>
      </c>
      <c r="D426" s="154" t="s">
        <v>591</v>
      </c>
      <c r="E426" s="144" t="s">
        <v>592</v>
      </c>
      <c r="F426" s="52"/>
      <c r="G426" s="52"/>
      <c r="H426" s="155" t="s">
        <v>71</v>
      </c>
      <c r="I426" s="52"/>
      <c r="J426" s="155">
        <v>16</v>
      </c>
      <c r="K426" s="155">
        <v>1</v>
      </c>
      <c r="L426" s="155">
        <v>13</v>
      </c>
      <c r="M426" s="155"/>
      <c r="N426" s="155"/>
      <c r="O426" s="155"/>
      <c r="P426" s="52" t="s">
        <v>614</v>
      </c>
      <c r="Q426" s="52" t="s">
        <v>74</v>
      </c>
      <c r="R426" s="146"/>
      <c r="S426" s="146"/>
      <c r="T426" s="146" t="s">
        <v>71</v>
      </c>
      <c r="U426" s="146"/>
      <c r="V426" s="146">
        <v>9</v>
      </c>
      <c r="W426" s="146">
        <v>1</v>
      </c>
      <c r="X426" s="146"/>
      <c r="Y426" s="146"/>
      <c r="Z426" s="146"/>
      <c r="AA426" s="146"/>
      <c r="AB426" s="52" t="s">
        <v>187</v>
      </c>
      <c r="AC426" s="188" t="s">
        <v>594</v>
      </c>
      <c r="AD426" s="189"/>
      <c r="AE426" s="189"/>
      <c r="AF426" s="189"/>
      <c r="AG426" s="189"/>
      <c r="AH426" s="189"/>
      <c r="AI426" s="189"/>
      <c r="AJ426" s="189"/>
      <c r="AK426" s="44"/>
      <c r="AL426" s="189"/>
      <c r="AM426" s="190" t="s">
        <v>620</v>
      </c>
      <c r="AN426" s="52" t="s">
        <v>596</v>
      </c>
      <c r="AO426" s="195" t="s">
        <v>263</v>
      </c>
      <c r="AP426" s="195" t="s">
        <v>200</v>
      </c>
      <c r="AQ426" s="195" t="s">
        <v>209</v>
      </c>
      <c r="AR426" s="148" t="s">
        <v>621</v>
      </c>
      <c r="AS426" s="195" t="s">
        <v>273</v>
      </c>
      <c r="AT426" s="196">
        <v>50000</v>
      </c>
      <c r="AU426" s="196">
        <v>50000</v>
      </c>
      <c r="AV426" s="196">
        <v>70000</v>
      </c>
      <c r="AW426" s="196">
        <v>70000</v>
      </c>
      <c r="AX426" s="196">
        <v>70000</v>
      </c>
      <c r="AY426" s="196">
        <v>70000</v>
      </c>
      <c r="AZ426" s="186">
        <v>10101</v>
      </c>
      <c r="BA426" s="80"/>
      <c r="BB426" s="221"/>
      <c r="BC426" s="225"/>
      <c r="BD426" s="226"/>
      <c r="BE426" s="226"/>
      <c r="BF426" s="227"/>
      <c r="BG426" s="227"/>
      <c r="BH426" s="227"/>
      <c r="BI426" s="227"/>
      <c r="BJ426" s="227"/>
      <c r="BK426" s="227"/>
      <c r="BL426" s="227"/>
      <c r="BM426" s="227"/>
      <c r="BN426" s="227"/>
      <c r="BO426" s="227"/>
      <c r="BP426" s="227"/>
      <c r="BQ426" s="227"/>
      <c r="BR426" s="227"/>
      <c r="BS426" s="227"/>
      <c r="BT426" s="227"/>
      <c r="BU426" s="227"/>
      <c r="BV426" s="227"/>
      <c r="BW426" s="227"/>
      <c r="BX426" s="227"/>
      <c r="BY426" s="227"/>
      <c r="BZ426" s="227"/>
      <c r="CA426" s="227"/>
      <c r="CB426" s="227"/>
      <c r="CC426" s="227"/>
      <c r="CD426" s="227"/>
      <c r="CE426" s="227"/>
      <c r="CF426" s="227"/>
      <c r="CG426" s="227"/>
      <c r="CH426" s="227"/>
      <c r="CI426" s="227"/>
      <c r="CJ426" s="227"/>
      <c r="CK426" s="227"/>
      <c r="CL426" s="227"/>
      <c r="CM426" s="227"/>
      <c r="CN426" s="227"/>
      <c r="CO426" s="227"/>
      <c r="CP426" s="227"/>
      <c r="CQ426" s="227"/>
      <c r="CR426" s="227"/>
      <c r="CS426" s="227"/>
      <c r="CT426" s="227"/>
      <c r="CU426" s="227"/>
      <c r="CV426" s="227"/>
      <c r="CW426" s="227"/>
      <c r="CX426" s="227"/>
      <c r="CY426" s="227"/>
      <c r="CZ426" s="227"/>
      <c r="DA426" s="227"/>
      <c r="DB426" s="227"/>
      <c r="DC426" s="227"/>
      <c r="DD426" s="227"/>
      <c r="DE426" s="227"/>
      <c r="DF426" s="227"/>
      <c r="DG426" s="227"/>
      <c r="DH426" s="227"/>
      <c r="DI426" s="227"/>
      <c r="DJ426" s="227"/>
      <c r="DK426" s="227"/>
      <c r="DL426" s="227"/>
      <c r="DM426" s="227"/>
      <c r="DN426" s="227"/>
      <c r="DO426" s="227"/>
      <c r="DP426" s="227"/>
      <c r="DQ426" s="227"/>
      <c r="DR426" s="227"/>
      <c r="DS426" s="227"/>
      <c r="DT426" s="227"/>
      <c r="DU426" s="227"/>
      <c r="DV426" s="227"/>
      <c r="DW426" s="227"/>
      <c r="DX426" s="227"/>
      <c r="DY426" s="227"/>
      <c r="DZ426" s="227"/>
      <c r="EA426" s="227"/>
      <c r="EB426" s="227"/>
      <c r="EC426" s="227"/>
      <c r="ED426" s="227"/>
      <c r="EE426" s="227"/>
      <c r="EF426" s="227"/>
      <c r="EG426" s="227"/>
      <c r="EH426" s="227"/>
      <c r="EI426" s="227"/>
      <c r="EJ426" s="227"/>
      <c r="EK426" s="227"/>
      <c r="EL426" s="227"/>
      <c r="EM426" s="227"/>
      <c r="EN426" s="227"/>
      <c r="EO426" s="227"/>
      <c r="EP426" s="227"/>
      <c r="EQ426" s="227"/>
      <c r="ER426" s="227"/>
      <c r="ES426" s="227"/>
      <c r="ET426" s="227"/>
      <c r="EU426" s="227"/>
      <c r="EV426" s="227"/>
      <c r="EW426" s="227"/>
      <c r="EX426" s="227"/>
      <c r="EY426" s="227"/>
      <c r="EZ426" s="227"/>
      <c r="FA426" s="227"/>
      <c r="FB426" s="227"/>
      <c r="FC426" s="227"/>
      <c r="FD426" s="227"/>
      <c r="FE426" s="227"/>
      <c r="FF426" s="227"/>
      <c r="FG426" s="227"/>
      <c r="FH426" s="227"/>
      <c r="FI426" s="227"/>
      <c r="FJ426" s="227"/>
      <c r="FK426" s="227"/>
      <c r="FL426" s="227"/>
      <c r="FM426" s="227"/>
      <c r="FN426" s="227"/>
      <c r="FO426" s="227"/>
      <c r="FP426" s="227"/>
      <c r="FQ426" s="227"/>
      <c r="FR426" s="227"/>
      <c r="FS426" s="227"/>
      <c r="FT426" s="227"/>
      <c r="FU426" s="227"/>
      <c r="FV426" s="227"/>
      <c r="FW426" s="227"/>
      <c r="FX426" s="227"/>
      <c r="FY426" s="227"/>
      <c r="FZ426" s="227"/>
      <c r="GA426" s="227"/>
      <c r="GB426" s="227"/>
      <c r="GC426" s="227"/>
      <c r="GD426" s="227"/>
      <c r="GE426" s="227"/>
      <c r="GF426" s="227"/>
      <c r="GG426" s="227"/>
      <c r="GH426" s="227"/>
      <c r="GI426" s="227"/>
      <c r="GJ426" s="227"/>
      <c r="GK426" s="227"/>
      <c r="GL426" s="227"/>
      <c r="GM426" s="227"/>
      <c r="GN426" s="227"/>
      <c r="GO426" s="227"/>
      <c r="GP426" s="227"/>
      <c r="GQ426" s="227"/>
      <c r="GR426" s="227"/>
      <c r="GS426" s="227"/>
      <c r="GT426" s="227"/>
      <c r="GU426" s="227"/>
      <c r="GV426" s="227"/>
      <c r="GW426" s="227"/>
      <c r="GX426" s="227"/>
      <c r="GY426" s="227"/>
      <c r="GZ426" s="227"/>
      <c r="HA426" s="227"/>
      <c r="HB426" s="227"/>
      <c r="HC426" s="227"/>
      <c r="HD426" s="227"/>
      <c r="HE426" s="227"/>
      <c r="HF426" s="227"/>
      <c r="HG426" s="227"/>
      <c r="HH426" s="227"/>
      <c r="HI426" s="227"/>
      <c r="HJ426" s="227"/>
      <c r="HK426" s="227"/>
      <c r="HL426" s="227"/>
      <c r="HM426" s="227"/>
      <c r="HN426" s="227"/>
      <c r="HO426" s="227"/>
      <c r="HP426" s="227"/>
      <c r="HQ426" s="227"/>
      <c r="HR426" s="227"/>
      <c r="HS426" s="227"/>
      <c r="HT426" s="227"/>
      <c r="HU426" s="227"/>
      <c r="HV426" s="227"/>
      <c r="HW426" s="227"/>
      <c r="HX426" s="227"/>
      <c r="HY426" s="227"/>
      <c r="HZ426" s="227"/>
      <c r="IA426" s="227"/>
      <c r="IB426" s="227"/>
      <c r="IC426" s="227"/>
      <c r="ID426" s="227"/>
      <c r="IE426" s="227"/>
      <c r="IF426" s="227"/>
      <c r="IG426" s="227"/>
      <c r="IH426" s="227"/>
      <c r="II426" s="227"/>
      <c r="IJ426" s="227"/>
      <c r="IK426" s="227"/>
      <c r="IL426" s="227"/>
      <c r="IM426" s="227"/>
      <c r="IN426" s="227"/>
      <c r="IO426" s="227"/>
      <c r="IP426" s="227"/>
      <c r="IQ426" s="227"/>
      <c r="IR426" s="227"/>
      <c r="IS426" s="227"/>
      <c r="IT426" s="227"/>
      <c r="IU426" s="227"/>
      <c r="IV426" s="227"/>
    </row>
    <row r="427" spans="1:16382" s="35" customFormat="1" ht="110.25" hidden="1" customHeight="1">
      <c r="A427" s="191">
        <v>607</v>
      </c>
      <c r="B427" s="45" t="s">
        <v>590</v>
      </c>
      <c r="C427" s="187">
        <v>401000024</v>
      </c>
      <c r="D427" s="154" t="s">
        <v>591</v>
      </c>
      <c r="E427" s="144" t="s">
        <v>592</v>
      </c>
      <c r="F427" s="52"/>
      <c r="G427" s="52"/>
      <c r="H427" s="155" t="s">
        <v>71</v>
      </c>
      <c r="I427" s="52"/>
      <c r="J427" s="155" t="s">
        <v>72</v>
      </c>
      <c r="K427" s="155" t="s">
        <v>73</v>
      </c>
      <c r="L427" s="155" t="s">
        <v>68</v>
      </c>
      <c r="M427" s="155"/>
      <c r="N427" s="155"/>
      <c r="O427" s="155"/>
      <c r="P427" s="52" t="s">
        <v>614</v>
      </c>
      <c r="Q427" s="52" t="s">
        <v>74</v>
      </c>
      <c r="R427" s="146"/>
      <c r="S427" s="146"/>
      <c r="T427" s="146" t="s">
        <v>71</v>
      </c>
      <c r="U427" s="146"/>
      <c r="V427" s="146" t="s">
        <v>75</v>
      </c>
      <c r="W427" s="146" t="s">
        <v>73</v>
      </c>
      <c r="X427" s="146"/>
      <c r="Y427" s="146"/>
      <c r="Z427" s="146"/>
      <c r="AA427" s="146"/>
      <c r="AB427" s="52" t="s">
        <v>187</v>
      </c>
      <c r="AC427" s="188" t="s">
        <v>594</v>
      </c>
      <c r="AD427" s="189"/>
      <c r="AE427" s="189"/>
      <c r="AF427" s="189"/>
      <c r="AG427" s="189"/>
      <c r="AH427" s="189"/>
      <c r="AI427" s="189"/>
      <c r="AJ427" s="189"/>
      <c r="AK427" s="189"/>
      <c r="AL427" s="189"/>
      <c r="AM427" s="190" t="s">
        <v>595</v>
      </c>
      <c r="AN427" s="52" t="s">
        <v>622</v>
      </c>
      <c r="AO427" s="195" t="s">
        <v>263</v>
      </c>
      <c r="AP427" s="195" t="s">
        <v>200</v>
      </c>
      <c r="AQ427" s="195" t="s">
        <v>623</v>
      </c>
      <c r="AR427" s="148" t="s">
        <v>265</v>
      </c>
      <c r="AS427" s="195" t="s">
        <v>331</v>
      </c>
      <c r="AT427" s="196">
        <v>124345678.06999999</v>
      </c>
      <c r="AU427" s="196">
        <v>124345678.06999999</v>
      </c>
      <c r="AV427" s="198">
        <v>127633062.94</v>
      </c>
      <c r="AW427" s="196">
        <v>132500285</v>
      </c>
      <c r="AX427" s="196">
        <v>134846655</v>
      </c>
      <c r="AY427" s="196">
        <v>141019655</v>
      </c>
      <c r="AZ427" s="197">
        <v>10101</v>
      </c>
      <c r="BA427" s="228"/>
      <c r="BB427" s="221"/>
      <c r="BC427" s="223"/>
      <c r="BD427" s="224"/>
      <c r="BE427" s="224"/>
    </row>
    <row r="428" spans="1:16382" s="35" customFormat="1" ht="110.25" hidden="1" customHeight="1">
      <c r="A428" s="191">
        <v>607</v>
      </c>
      <c r="B428" s="45" t="s">
        <v>590</v>
      </c>
      <c r="C428" s="187">
        <v>401000024</v>
      </c>
      <c r="D428" s="154" t="s">
        <v>591</v>
      </c>
      <c r="E428" s="144" t="s">
        <v>592</v>
      </c>
      <c r="F428" s="52"/>
      <c r="G428" s="52"/>
      <c r="H428" s="155" t="s">
        <v>71</v>
      </c>
      <c r="I428" s="52"/>
      <c r="J428" s="155" t="s">
        <v>72</v>
      </c>
      <c r="K428" s="155" t="s">
        <v>73</v>
      </c>
      <c r="L428" s="155" t="s">
        <v>68</v>
      </c>
      <c r="M428" s="155"/>
      <c r="N428" s="155"/>
      <c r="O428" s="155"/>
      <c r="P428" s="52" t="s">
        <v>616</v>
      </c>
      <c r="Q428" s="52" t="s">
        <v>74</v>
      </c>
      <c r="R428" s="146"/>
      <c r="S428" s="146"/>
      <c r="T428" s="146" t="s">
        <v>71</v>
      </c>
      <c r="U428" s="146"/>
      <c r="V428" s="146" t="s">
        <v>75</v>
      </c>
      <c r="W428" s="146" t="s">
        <v>73</v>
      </c>
      <c r="X428" s="146"/>
      <c r="Y428" s="146"/>
      <c r="Z428" s="146"/>
      <c r="AA428" s="146"/>
      <c r="AB428" s="52" t="s">
        <v>603</v>
      </c>
      <c r="AC428" s="188" t="s">
        <v>594</v>
      </c>
      <c r="AD428" s="189"/>
      <c r="AE428" s="189"/>
      <c r="AF428" s="189"/>
      <c r="AG428" s="189"/>
      <c r="AH428" s="189"/>
      <c r="AI428" s="189"/>
      <c r="AJ428" s="189"/>
      <c r="AK428" s="189"/>
      <c r="AL428" s="189"/>
      <c r="AM428" s="190" t="s">
        <v>595</v>
      </c>
      <c r="AN428" s="52" t="s">
        <v>624</v>
      </c>
      <c r="AO428" s="195" t="s">
        <v>263</v>
      </c>
      <c r="AP428" s="195" t="s">
        <v>200</v>
      </c>
      <c r="AQ428" s="195" t="s">
        <v>623</v>
      </c>
      <c r="AR428" s="148" t="s">
        <v>265</v>
      </c>
      <c r="AS428" s="195" t="s">
        <v>331</v>
      </c>
      <c r="AT428" s="196">
        <v>299302.07</v>
      </c>
      <c r="AU428" s="196">
        <v>299302.07</v>
      </c>
      <c r="AV428" s="199">
        <v>0</v>
      </c>
      <c r="AW428" s="196">
        <v>0</v>
      </c>
      <c r="AX428" s="200">
        <v>0</v>
      </c>
      <c r="AY428" s="200">
        <v>0</v>
      </c>
      <c r="AZ428" s="197">
        <v>10306</v>
      </c>
      <c r="BA428" s="228"/>
      <c r="BB428" s="221"/>
      <c r="BC428" s="223"/>
      <c r="BD428" s="224"/>
      <c r="BE428" s="224"/>
    </row>
    <row r="429" spans="1:16382" s="35" customFormat="1" ht="116.25" hidden="1" customHeight="1">
      <c r="A429" s="191">
        <v>607</v>
      </c>
      <c r="B429" s="45" t="s">
        <v>590</v>
      </c>
      <c r="C429" s="187">
        <v>401000024</v>
      </c>
      <c r="D429" s="154" t="s">
        <v>591</v>
      </c>
      <c r="E429" s="144" t="s">
        <v>592</v>
      </c>
      <c r="F429" s="52"/>
      <c r="G429" s="52"/>
      <c r="H429" s="155" t="s">
        <v>71</v>
      </c>
      <c r="I429" s="52"/>
      <c r="J429" s="155" t="s">
        <v>72</v>
      </c>
      <c r="K429" s="155" t="s">
        <v>73</v>
      </c>
      <c r="L429" s="155" t="s">
        <v>68</v>
      </c>
      <c r="M429" s="155"/>
      <c r="N429" s="155"/>
      <c r="O429" s="155"/>
      <c r="P429" s="52" t="s">
        <v>616</v>
      </c>
      <c r="Q429" s="52" t="s">
        <v>74</v>
      </c>
      <c r="R429" s="146"/>
      <c r="S429" s="146"/>
      <c r="T429" s="146" t="s">
        <v>71</v>
      </c>
      <c r="U429" s="146"/>
      <c r="V429" s="146" t="s">
        <v>75</v>
      </c>
      <c r="W429" s="146" t="s">
        <v>73</v>
      </c>
      <c r="X429" s="146"/>
      <c r="Y429" s="146"/>
      <c r="Z429" s="146"/>
      <c r="AA429" s="146"/>
      <c r="AB429" s="52" t="s">
        <v>615</v>
      </c>
      <c r="AC429" s="188" t="s">
        <v>594</v>
      </c>
      <c r="AD429" s="189"/>
      <c r="AE429" s="189"/>
      <c r="AF429" s="189"/>
      <c r="AG429" s="189"/>
      <c r="AH429" s="189"/>
      <c r="AI429" s="189"/>
      <c r="AJ429" s="189"/>
      <c r="AK429" s="189"/>
      <c r="AL429" s="189"/>
      <c r="AM429" s="190" t="s">
        <v>595</v>
      </c>
      <c r="AN429" s="52" t="s">
        <v>622</v>
      </c>
      <c r="AO429" s="195" t="s">
        <v>263</v>
      </c>
      <c r="AP429" s="195" t="s">
        <v>200</v>
      </c>
      <c r="AQ429" s="195" t="s">
        <v>623</v>
      </c>
      <c r="AR429" s="148" t="s">
        <v>265</v>
      </c>
      <c r="AS429" s="195" t="s">
        <v>337</v>
      </c>
      <c r="AT429" s="196">
        <v>63467.59</v>
      </c>
      <c r="AU429" s="196">
        <v>63467.59</v>
      </c>
      <c r="AV429" s="199">
        <v>0</v>
      </c>
      <c r="AW429" s="201">
        <v>0</v>
      </c>
      <c r="AX429" s="202">
        <v>0</v>
      </c>
      <c r="AY429" s="200">
        <v>0</v>
      </c>
      <c r="AZ429" s="197">
        <v>10306</v>
      </c>
      <c r="BA429" s="222"/>
      <c r="BB429" s="221"/>
      <c r="BC429" s="223"/>
      <c r="BD429" s="224"/>
      <c r="BE429" s="224"/>
    </row>
    <row r="430" spans="1:16382" s="35" customFormat="1" ht="117.75" hidden="1" customHeight="1">
      <c r="A430" s="191">
        <v>607</v>
      </c>
      <c r="B430" s="45" t="s">
        <v>590</v>
      </c>
      <c r="C430" s="187">
        <v>401000024</v>
      </c>
      <c r="D430" s="154" t="s">
        <v>591</v>
      </c>
      <c r="E430" s="144" t="s">
        <v>592</v>
      </c>
      <c r="F430" s="52"/>
      <c r="G430" s="52"/>
      <c r="H430" s="155" t="s">
        <v>71</v>
      </c>
      <c r="I430" s="52"/>
      <c r="J430" s="155" t="s">
        <v>72</v>
      </c>
      <c r="K430" s="155" t="s">
        <v>73</v>
      </c>
      <c r="L430" s="155" t="s">
        <v>68</v>
      </c>
      <c r="M430" s="155"/>
      <c r="N430" s="155"/>
      <c r="O430" s="155"/>
      <c r="P430" s="52" t="s">
        <v>616</v>
      </c>
      <c r="Q430" s="52" t="s">
        <v>74</v>
      </c>
      <c r="R430" s="146"/>
      <c r="S430" s="146"/>
      <c r="T430" s="146" t="s">
        <v>71</v>
      </c>
      <c r="U430" s="146"/>
      <c r="V430" s="146" t="s">
        <v>75</v>
      </c>
      <c r="W430" s="146" t="s">
        <v>73</v>
      </c>
      <c r="X430" s="146"/>
      <c r="Y430" s="146"/>
      <c r="Z430" s="146"/>
      <c r="AA430" s="146"/>
      <c r="AB430" s="52" t="s">
        <v>603</v>
      </c>
      <c r="AC430" s="188" t="s">
        <v>594</v>
      </c>
      <c r="AD430" s="189"/>
      <c r="AE430" s="189"/>
      <c r="AF430" s="189"/>
      <c r="AG430" s="189"/>
      <c r="AH430" s="189"/>
      <c r="AI430" s="189"/>
      <c r="AJ430" s="189"/>
      <c r="AK430" s="189"/>
      <c r="AL430" s="189"/>
      <c r="AM430" s="190" t="s">
        <v>595</v>
      </c>
      <c r="AN430" s="52" t="s">
        <v>622</v>
      </c>
      <c r="AO430" s="195" t="s">
        <v>263</v>
      </c>
      <c r="AP430" s="195" t="s">
        <v>200</v>
      </c>
      <c r="AQ430" s="195" t="s">
        <v>623</v>
      </c>
      <c r="AR430" s="148" t="s">
        <v>265</v>
      </c>
      <c r="AS430" s="195" t="s">
        <v>337</v>
      </c>
      <c r="AT430" s="196">
        <v>15741237.83</v>
      </c>
      <c r="AU430" s="196">
        <v>15741237.83</v>
      </c>
      <c r="AV430" s="199">
        <v>16379498.4</v>
      </c>
      <c r="AW430" s="196">
        <v>16875885</v>
      </c>
      <c r="AX430" s="196">
        <v>17167225</v>
      </c>
      <c r="AY430" s="196">
        <v>17989975</v>
      </c>
      <c r="AZ430" s="186">
        <v>10101</v>
      </c>
      <c r="BA430" s="222"/>
      <c r="BB430" s="221"/>
      <c r="BC430" s="223"/>
      <c r="BD430" s="224"/>
      <c r="BE430" s="224"/>
    </row>
    <row r="431" spans="1:16382" s="35" customFormat="1" ht="108.75" hidden="1" customHeight="1">
      <c r="A431" s="191">
        <v>607</v>
      </c>
      <c r="B431" s="45" t="s">
        <v>600</v>
      </c>
      <c r="C431" s="177">
        <v>401000032</v>
      </c>
      <c r="D431" s="47" t="s">
        <v>625</v>
      </c>
      <c r="E431" s="48" t="s">
        <v>592</v>
      </c>
      <c r="F431" s="49"/>
      <c r="G431" s="49"/>
      <c r="H431" s="59" t="s">
        <v>71</v>
      </c>
      <c r="I431" s="49"/>
      <c r="J431" s="59">
        <v>16</v>
      </c>
      <c r="K431" s="59">
        <v>1</v>
      </c>
      <c r="L431" s="59">
        <v>13.18</v>
      </c>
      <c r="M431" s="59"/>
      <c r="N431" s="59"/>
      <c r="O431" s="59"/>
      <c r="P431" s="49" t="s">
        <v>614</v>
      </c>
      <c r="Q431" s="49" t="s">
        <v>74</v>
      </c>
      <c r="R431" s="106"/>
      <c r="S431" s="106"/>
      <c r="T431" s="106" t="s">
        <v>71</v>
      </c>
      <c r="U431" s="106"/>
      <c r="V431" s="106">
        <v>9</v>
      </c>
      <c r="W431" s="106">
        <v>1</v>
      </c>
      <c r="X431" s="106"/>
      <c r="Y431" s="106"/>
      <c r="Z431" s="106"/>
      <c r="AA431" s="106"/>
      <c r="AB431" s="49" t="s">
        <v>615</v>
      </c>
      <c r="AC431" s="182" t="s">
        <v>594</v>
      </c>
      <c r="AD431" s="183"/>
      <c r="AE431" s="183"/>
      <c r="AF431" s="183"/>
      <c r="AG431" s="183"/>
      <c r="AH431" s="183"/>
      <c r="AI431" s="183"/>
      <c r="AJ431" s="183"/>
      <c r="AK431" s="183"/>
      <c r="AL431" s="183"/>
      <c r="AM431" s="184" t="s">
        <v>626</v>
      </c>
      <c r="AN431" s="49" t="s">
        <v>605</v>
      </c>
      <c r="AO431" s="92" t="s">
        <v>263</v>
      </c>
      <c r="AP431" s="92" t="s">
        <v>200</v>
      </c>
      <c r="AQ431" s="92" t="s">
        <v>627</v>
      </c>
      <c r="AR431" s="54" t="s">
        <v>628</v>
      </c>
      <c r="AS431" s="92" t="s">
        <v>267</v>
      </c>
      <c r="AT431" s="196">
        <v>911430</v>
      </c>
      <c r="AU431" s="196">
        <v>520000</v>
      </c>
      <c r="AV431" s="196">
        <v>0</v>
      </c>
      <c r="AW431" s="196">
        <v>0</v>
      </c>
      <c r="AX431" s="196">
        <v>0</v>
      </c>
      <c r="AY431" s="196">
        <v>0</v>
      </c>
      <c r="AZ431" s="186">
        <v>10101</v>
      </c>
      <c r="BA431" s="95"/>
      <c r="BB431" s="221"/>
      <c r="BC431" s="96"/>
      <c r="BD431" s="97"/>
      <c r="BE431" s="97"/>
      <c r="BF431" s="98"/>
      <c r="BG431" s="98"/>
      <c r="BH431" s="98"/>
      <c r="BI431" s="98"/>
      <c r="BJ431" s="98"/>
      <c r="BK431" s="98"/>
      <c r="BL431" s="98"/>
      <c r="BM431" s="98"/>
      <c r="BN431" s="98"/>
      <c r="BO431" s="98"/>
      <c r="BP431" s="98"/>
      <c r="BQ431" s="98"/>
      <c r="BR431" s="98"/>
      <c r="BS431" s="98"/>
      <c r="BT431" s="98"/>
      <c r="BU431" s="98"/>
      <c r="BV431" s="98"/>
      <c r="BW431" s="98"/>
      <c r="BX431" s="98"/>
      <c r="BY431" s="98"/>
      <c r="BZ431" s="98"/>
      <c r="CA431" s="98"/>
      <c r="CB431" s="98"/>
      <c r="CC431" s="98"/>
      <c r="CD431" s="98"/>
      <c r="CE431" s="98"/>
      <c r="CF431" s="98"/>
      <c r="CG431" s="98"/>
      <c r="CH431" s="98"/>
      <c r="CI431" s="98"/>
      <c r="CJ431" s="98"/>
      <c r="CK431" s="98"/>
      <c r="CL431" s="98"/>
      <c r="CM431" s="98"/>
      <c r="CN431" s="98"/>
      <c r="CO431" s="98"/>
      <c r="CP431" s="98"/>
      <c r="CQ431" s="98"/>
      <c r="CR431" s="98"/>
      <c r="CS431" s="98"/>
      <c r="CT431" s="98"/>
      <c r="CU431" s="98"/>
      <c r="CV431" s="98"/>
      <c r="CW431" s="98"/>
      <c r="CX431" s="98"/>
      <c r="CY431" s="98"/>
      <c r="CZ431" s="98"/>
      <c r="DA431" s="98"/>
      <c r="DB431" s="98"/>
      <c r="DC431" s="98"/>
      <c r="DD431" s="98"/>
      <c r="DE431" s="98"/>
      <c r="DF431" s="98"/>
      <c r="DG431" s="98"/>
      <c r="DH431" s="98"/>
      <c r="DI431" s="98"/>
      <c r="DJ431" s="98"/>
      <c r="DK431" s="98"/>
      <c r="DL431" s="98"/>
      <c r="DM431" s="98"/>
      <c r="DN431" s="98"/>
      <c r="DO431" s="98"/>
      <c r="DP431" s="98"/>
      <c r="DQ431" s="98"/>
      <c r="DR431" s="98"/>
      <c r="DS431" s="98"/>
      <c r="DT431" s="98"/>
      <c r="DU431" s="98"/>
      <c r="DV431" s="98"/>
      <c r="DW431" s="98"/>
      <c r="DX431" s="98"/>
      <c r="DY431" s="98"/>
      <c r="DZ431" s="98"/>
      <c r="EA431" s="98"/>
      <c r="EB431" s="98"/>
      <c r="EC431" s="98"/>
      <c r="ED431" s="98"/>
      <c r="EE431" s="98"/>
      <c r="EF431" s="98"/>
      <c r="EG431" s="98"/>
      <c r="EH431" s="98"/>
      <c r="EI431" s="98"/>
      <c r="EJ431" s="98"/>
      <c r="EK431" s="98"/>
      <c r="EL431" s="98"/>
      <c r="EM431" s="98"/>
      <c r="EN431" s="98"/>
      <c r="EO431" s="98"/>
      <c r="EP431" s="98"/>
      <c r="EQ431" s="98"/>
      <c r="ER431" s="98"/>
      <c r="ES431" s="98"/>
      <c r="ET431" s="98"/>
      <c r="EU431" s="98"/>
      <c r="EV431" s="98"/>
      <c r="EW431" s="98"/>
      <c r="EX431" s="98"/>
      <c r="EY431" s="98"/>
      <c r="EZ431" s="98"/>
      <c r="FA431" s="98"/>
      <c r="FB431" s="98"/>
      <c r="FC431" s="98"/>
      <c r="FD431" s="98"/>
      <c r="FE431" s="98"/>
      <c r="FF431" s="98"/>
      <c r="FG431" s="98"/>
      <c r="FH431" s="98"/>
      <c r="FI431" s="98"/>
      <c r="FJ431" s="98"/>
      <c r="FK431" s="98"/>
      <c r="FL431" s="98"/>
      <c r="FM431" s="98"/>
      <c r="FN431" s="98"/>
      <c r="FO431" s="98"/>
      <c r="FP431" s="98"/>
      <c r="FQ431" s="98"/>
      <c r="FR431" s="98"/>
      <c r="FS431" s="98"/>
      <c r="FT431" s="98"/>
      <c r="FU431" s="98"/>
      <c r="FV431" s="98"/>
      <c r="FW431" s="98"/>
      <c r="FX431" s="98"/>
      <c r="FY431" s="98"/>
      <c r="FZ431" s="98"/>
      <c r="GA431" s="98"/>
      <c r="GB431" s="98"/>
      <c r="GC431" s="98"/>
      <c r="GD431" s="98"/>
      <c r="GE431" s="98"/>
      <c r="GF431" s="98"/>
      <c r="GG431" s="98"/>
      <c r="GH431" s="98"/>
      <c r="GI431" s="98"/>
      <c r="GJ431" s="98"/>
      <c r="GK431" s="98"/>
      <c r="GL431" s="98"/>
      <c r="GM431" s="98"/>
      <c r="GN431" s="98"/>
      <c r="GO431" s="98"/>
      <c r="GP431" s="98"/>
      <c r="GQ431" s="98"/>
      <c r="GR431" s="98"/>
      <c r="GS431" s="98"/>
      <c r="GT431" s="98"/>
      <c r="GU431" s="98"/>
      <c r="GV431" s="98"/>
      <c r="GW431" s="98"/>
      <c r="GX431" s="98"/>
      <c r="GY431" s="98"/>
      <c r="GZ431" s="98"/>
      <c r="HA431" s="98"/>
      <c r="HB431" s="98"/>
      <c r="HC431" s="98"/>
      <c r="HD431" s="98"/>
      <c r="HE431" s="98"/>
      <c r="HF431" s="98"/>
      <c r="HG431" s="98"/>
      <c r="HH431" s="98"/>
      <c r="HI431" s="98"/>
      <c r="HJ431" s="98"/>
      <c r="HK431" s="98"/>
      <c r="HL431" s="98"/>
      <c r="HM431" s="98"/>
      <c r="HN431" s="98"/>
      <c r="HO431" s="98"/>
      <c r="HP431" s="98"/>
      <c r="HQ431" s="98"/>
      <c r="HR431" s="98"/>
      <c r="HS431" s="98"/>
      <c r="HT431" s="98"/>
      <c r="HU431" s="98"/>
      <c r="HV431" s="98"/>
      <c r="HW431" s="98"/>
      <c r="HX431" s="98"/>
      <c r="HY431" s="98"/>
      <c r="HZ431" s="98"/>
      <c r="IA431" s="98"/>
      <c r="IB431" s="98"/>
      <c r="IC431" s="98"/>
      <c r="ID431" s="98"/>
      <c r="IE431" s="98"/>
      <c r="IF431" s="98"/>
      <c r="IG431" s="98"/>
      <c r="IH431" s="98"/>
      <c r="II431" s="98"/>
      <c r="IJ431" s="98"/>
      <c r="IK431" s="98"/>
      <c r="IL431" s="98"/>
      <c r="IM431" s="98"/>
      <c r="IN431" s="98"/>
      <c r="IO431" s="98"/>
      <c r="IP431" s="98"/>
      <c r="IQ431" s="98"/>
      <c r="IR431" s="98"/>
      <c r="IS431" s="98"/>
      <c r="IT431" s="98"/>
      <c r="IU431" s="98"/>
      <c r="IV431" s="98"/>
    </row>
    <row r="432" spans="1:16382" s="35" customFormat="1" ht="255" hidden="1">
      <c r="A432" s="191">
        <v>607</v>
      </c>
      <c r="B432" s="45" t="s">
        <v>590</v>
      </c>
      <c r="C432" s="187">
        <v>401000024</v>
      </c>
      <c r="D432" s="154" t="s">
        <v>591</v>
      </c>
      <c r="E432" s="144" t="s">
        <v>592</v>
      </c>
      <c r="F432" s="52"/>
      <c r="G432" s="52"/>
      <c r="H432" s="155" t="s">
        <v>71</v>
      </c>
      <c r="I432" s="52"/>
      <c r="J432" s="155" t="s">
        <v>72</v>
      </c>
      <c r="K432" s="155" t="s">
        <v>73</v>
      </c>
      <c r="L432" s="155" t="s">
        <v>68</v>
      </c>
      <c r="M432" s="155"/>
      <c r="N432" s="155"/>
      <c r="O432" s="155"/>
      <c r="P432" s="52" t="s">
        <v>616</v>
      </c>
      <c r="Q432" s="52" t="s">
        <v>74</v>
      </c>
      <c r="R432" s="146"/>
      <c r="S432" s="146"/>
      <c r="T432" s="146" t="s">
        <v>71</v>
      </c>
      <c r="U432" s="146"/>
      <c r="V432" s="146" t="s">
        <v>75</v>
      </c>
      <c r="W432" s="146" t="s">
        <v>73</v>
      </c>
      <c r="X432" s="146"/>
      <c r="Y432" s="146"/>
      <c r="Z432" s="146"/>
      <c r="AA432" s="146"/>
      <c r="AB432" s="52" t="s">
        <v>603</v>
      </c>
      <c r="AC432" s="188" t="s">
        <v>594</v>
      </c>
      <c r="AD432" s="189"/>
      <c r="AE432" s="189"/>
      <c r="AF432" s="189"/>
      <c r="AG432" s="189"/>
      <c r="AH432" s="189"/>
      <c r="AI432" s="189"/>
      <c r="AJ432" s="189"/>
      <c r="AK432" s="189"/>
      <c r="AL432" s="189"/>
      <c r="AM432" s="190" t="s">
        <v>629</v>
      </c>
      <c r="AN432" s="52" t="s">
        <v>596</v>
      </c>
      <c r="AO432" s="195" t="s">
        <v>263</v>
      </c>
      <c r="AP432" s="195" t="s">
        <v>200</v>
      </c>
      <c r="AQ432" s="195" t="s">
        <v>630</v>
      </c>
      <c r="AR432" s="148" t="s">
        <v>631</v>
      </c>
      <c r="AS432" s="195" t="s">
        <v>267</v>
      </c>
      <c r="AT432" s="196">
        <v>721317</v>
      </c>
      <c r="AU432" s="196">
        <v>721317</v>
      </c>
      <c r="AV432" s="196">
        <v>0</v>
      </c>
      <c r="AW432" s="196">
        <v>0</v>
      </c>
      <c r="AX432" s="196">
        <v>0</v>
      </c>
      <c r="AY432" s="196">
        <v>0</v>
      </c>
      <c r="AZ432" s="186">
        <v>10101</v>
      </c>
      <c r="BA432" s="222"/>
      <c r="BB432" s="221"/>
      <c r="BC432" s="223"/>
      <c r="BD432" s="224"/>
      <c r="BE432" s="224"/>
    </row>
    <row r="433" spans="1:256" s="35" customFormat="1" ht="267.75" hidden="1">
      <c r="A433" s="191">
        <v>607</v>
      </c>
      <c r="B433" s="45" t="s">
        <v>590</v>
      </c>
      <c r="C433" s="177">
        <v>401000024</v>
      </c>
      <c r="D433" s="47" t="s">
        <v>591</v>
      </c>
      <c r="E433" s="48" t="s">
        <v>592</v>
      </c>
      <c r="F433" s="49"/>
      <c r="G433" s="49"/>
      <c r="H433" s="59" t="s">
        <v>71</v>
      </c>
      <c r="I433" s="49"/>
      <c r="J433" s="59" t="s">
        <v>72</v>
      </c>
      <c r="K433" s="59" t="s">
        <v>73</v>
      </c>
      <c r="L433" s="59" t="s">
        <v>68</v>
      </c>
      <c r="M433" s="59"/>
      <c r="N433" s="59"/>
      <c r="O433" s="59"/>
      <c r="P433" s="49" t="s">
        <v>614</v>
      </c>
      <c r="Q433" s="49" t="s">
        <v>74</v>
      </c>
      <c r="R433" s="106"/>
      <c r="S433" s="106"/>
      <c r="T433" s="106" t="s">
        <v>71</v>
      </c>
      <c r="U433" s="106"/>
      <c r="V433" s="106" t="s">
        <v>75</v>
      </c>
      <c r="W433" s="106" t="s">
        <v>73</v>
      </c>
      <c r="X433" s="106"/>
      <c r="Y433" s="106"/>
      <c r="Z433" s="106"/>
      <c r="AA433" s="106"/>
      <c r="AB433" s="49" t="s">
        <v>187</v>
      </c>
      <c r="AC433" s="182" t="s">
        <v>594</v>
      </c>
      <c r="AD433" s="183"/>
      <c r="AE433" s="183"/>
      <c r="AF433" s="183"/>
      <c r="AG433" s="183"/>
      <c r="AH433" s="183"/>
      <c r="AI433" s="183"/>
      <c r="AJ433" s="183"/>
      <c r="AK433" s="183"/>
      <c r="AL433" s="183"/>
      <c r="AM433" s="203" t="s">
        <v>629</v>
      </c>
      <c r="AN433" s="49" t="s">
        <v>605</v>
      </c>
      <c r="AO433" s="92" t="s">
        <v>263</v>
      </c>
      <c r="AP433" s="92" t="s">
        <v>200</v>
      </c>
      <c r="AQ433" s="92" t="s">
        <v>632</v>
      </c>
      <c r="AR433" s="54" t="s">
        <v>633</v>
      </c>
      <c r="AS433" s="92" t="s">
        <v>267</v>
      </c>
      <c r="AT433" s="196">
        <v>0</v>
      </c>
      <c r="AU433" s="196">
        <v>0</v>
      </c>
      <c r="AV433" s="196">
        <v>0</v>
      </c>
      <c r="AW433" s="196">
        <v>670000</v>
      </c>
      <c r="AX433" s="196">
        <v>670000</v>
      </c>
      <c r="AY433" s="196">
        <v>670000</v>
      </c>
      <c r="AZ433" s="186">
        <v>10101</v>
      </c>
      <c r="BA433" s="229"/>
      <c r="BB433" s="221"/>
      <c r="BC433" s="96"/>
      <c r="BD433" s="97"/>
      <c r="BE433" s="97"/>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c r="CT433" s="98"/>
      <c r="CU433" s="98"/>
      <c r="CV433" s="98"/>
      <c r="CW433" s="98"/>
      <c r="CX433" s="98"/>
      <c r="CY433" s="98"/>
      <c r="CZ433" s="98"/>
      <c r="DA433" s="98"/>
      <c r="DB433" s="98"/>
      <c r="DC433" s="98"/>
      <c r="DD433" s="98"/>
      <c r="DE433" s="98"/>
      <c r="DF433" s="98"/>
      <c r="DG433" s="98"/>
      <c r="DH433" s="98"/>
      <c r="DI433" s="98"/>
      <c r="DJ433" s="98"/>
      <c r="DK433" s="98"/>
      <c r="DL433" s="98"/>
      <c r="DM433" s="98"/>
      <c r="DN433" s="98"/>
      <c r="DO433" s="98"/>
      <c r="DP433" s="98"/>
      <c r="DQ433" s="98"/>
      <c r="DR433" s="98"/>
      <c r="DS433" s="98"/>
      <c r="DT433" s="98"/>
      <c r="DU433" s="98"/>
      <c r="DV433" s="98"/>
      <c r="DW433" s="98"/>
      <c r="DX433" s="98"/>
      <c r="DY433" s="98"/>
      <c r="DZ433" s="98"/>
      <c r="EA433" s="98"/>
      <c r="EB433" s="98"/>
      <c r="EC433" s="98"/>
      <c r="ED433" s="98"/>
      <c r="EE433" s="98"/>
      <c r="EF433" s="98"/>
      <c r="EG433" s="98"/>
      <c r="EH433" s="98"/>
      <c r="EI433" s="98"/>
      <c r="EJ433" s="98"/>
      <c r="EK433" s="98"/>
      <c r="EL433" s="98"/>
      <c r="EM433" s="98"/>
      <c r="EN433" s="98"/>
      <c r="EO433" s="98"/>
      <c r="EP433" s="98"/>
      <c r="EQ433" s="98"/>
      <c r="ER433" s="98"/>
      <c r="ES433" s="98"/>
      <c r="ET433" s="98"/>
      <c r="EU433" s="98"/>
      <c r="EV433" s="98"/>
      <c r="EW433" s="98"/>
      <c r="EX433" s="98"/>
      <c r="EY433" s="98"/>
      <c r="EZ433" s="98"/>
      <c r="FA433" s="98"/>
      <c r="FB433" s="98"/>
      <c r="FC433" s="98"/>
      <c r="FD433" s="98"/>
      <c r="FE433" s="98"/>
      <c r="FF433" s="98"/>
      <c r="FG433" s="98"/>
      <c r="FH433" s="98"/>
      <c r="FI433" s="98"/>
      <c r="FJ433" s="98"/>
      <c r="FK433" s="98"/>
      <c r="FL433" s="98"/>
      <c r="FM433" s="98"/>
      <c r="FN433" s="98"/>
      <c r="FO433" s="98"/>
      <c r="FP433" s="98"/>
      <c r="FQ433" s="98"/>
      <c r="FR433" s="98"/>
      <c r="FS433" s="98"/>
      <c r="FT433" s="98"/>
      <c r="FU433" s="98"/>
      <c r="FV433" s="98"/>
      <c r="FW433" s="98"/>
      <c r="FX433" s="98"/>
      <c r="FY433" s="98"/>
      <c r="FZ433" s="98"/>
      <c r="GA433" s="98"/>
      <c r="GB433" s="98"/>
      <c r="GC433" s="98"/>
      <c r="GD433" s="98"/>
      <c r="GE433" s="98"/>
      <c r="GF433" s="98"/>
      <c r="GG433" s="98"/>
      <c r="GH433" s="98"/>
      <c r="GI433" s="98"/>
      <c r="GJ433" s="98"/>
      <c r="GK433" s="98"/>
      <c r="GL433" s="98"/>
      <c r="GM433" s="98"/>
      <c r="GN433" s="98"/>
      <c r="GO433" s="98"/>
      <c r="GP433" s="98"/>
      <c r="GQ433" s="98"/>
      <c r="GR433" s="98"/>
      <c r="GS433" s="98"/>
      <c r="GT433" s="98"/>
      <c r="GU433" s="98"/>
      <c r="GV433" s="98"/>
      <c r="GW433" s="98"/>
      <c r="GX433" s="98"/>
      <c r="GY433" s="98"/>
      <c r="GZ433" s="98"/>
      <c r="HA433" s="98"/>
      <c r="HB433" s="98"/>
      <c r="HC433" s="98"/>
      <c r="HD433" s="98"/>
      <c r="HE433" s="98"/>
      <c r="HF433" s="98"/>
      <c r="HG433" s="98"/>
      <c r="HH433" s="98"/>
      <c r="HI433" s="98"/>
      <c r="HJ433" s="98"/>
      <c r="HK433" s="98"/>
      <c r="HL433" s="98"/>
      <c r="HM433" s="98"/>
      <c r="HN433" s="98"/>
      <c r="HO433" s="98"/>
      <c r="HP433" s="98"/>
      <c r="HQ433" s="98"/>
      <c r="HR433" s="98"/>
      <c r="HS433" s="98"/>
      <c r="HT433" s="98"/>
      <c r="HU433" s="98"/>
      <c r="HV433" s="98"/>
      <c r="HW433" s="98"/>
      <c r="HX433" s="98"/>
      <c r="HY433" s="98"/>
      <c r="HZ433" s="98"/>
      <c r="IA433" s="98"/>
      <c r="IB433" s="98"/>
      <c r="IC433" s="98"/>
      <c r="ID433" s="98"/>
      <c r="IE433" s="98"/>
      <c r="IF433" s="98"/>
      <c r="IG433" s="98"/>
      <c r="IH433" s="98"/>
      <c r="II433" s="98"/>
      <c r="IJ433" s="98"/>
      <c r="IK433" s="98"/>
      <c r="IL433" s="98"/>
      <c r="IM433" s="98"/>
      <c r="IN433" s="98"/>
      <c r="IO433" s="98"/>
      <c r="IP433" s="98"/>
      <c r="IQ433" s="98"/>
      <c r="IR433" s="98"/>
      <c r="IS433" s="98"/>
      <c r="IT433" s="98"/>
      <c r="IU433" s="98"/>
      <c r="IV433" s="98"/>
    </row>
    <row r="434" spans="1:256" s="35" customFormat="1" ht="229.5" hidden="1">
      <c r="A434" s="191">
        <v>607</v>
      </c>
      <c r="B434" s="45" t="s">
        <v>590</v>
      </c>
      <c r="C434" s="187">
        <v>401000024</v>
      </c>
      <c r="D434" s="154" t="s">
        <v>591</v>
      </c>
      <c r="E434" s="144" t="s">
        <v>592</v>
      </c>
      <c r="F434" s="52"/>
      <c r="G434" s="52"/>
      <c r="H434" s="155" t="s">
        <v>71</v>
      </c>
      <c r="I434" s="52"/>
      <c r="J434" s="155" t="s">
        <v>72</v>
      </c>
      <c r="K434" s="155" t="s">
        <v>73</v>
      </c>
      <c r="L434" s="155" t="s">
        <v>68</v>
      </c>
      <c r="M434" s="155"/>
      <c r="N434" s="155"/>
      <c r="O434" s="155"/>
      <c r="P434" s="52" t="s">
        <v>616</v>
      </c>
      <c r="Q434" s="52" t="s">
        <v>74</v>
      </c>
      <c r="R434" s="146"/>
      <c r="S434" s="146"/>
      <c r="T434" s="146" t="s">
        <v>71</v>
      </c>
      <c r="U434" s="146"/>
      <c r="V434" s="146" t="s">
        <v>75</v>
      </c>
      <c r="W434" s="146" t="s">
        <v>73</v>
      </c>
      <c r="X434" s="146"/>
      <c r="Y434" s="146"/>
      <c r="Z434" s="146"/>
      <c r="AA434" s="146"/>
      <c r="AB434" s="52" t="s">
        <v>634</v>
      </c>
      <c r="AC434" s="188" t="s">
        <v>594</v>
      </c>
      <c r="AD434" s="189"/>
      <c r="AE434" s="189"/>
      <c r="AF434" s="189"/>
      <c r="AG434" s="189"/>
      <c r="AH434" s="189"/>
      <c r="AI434" s="189"/>
      <c r="AJ434" s="189"/>
      <c r="AK434" s="189"/>
      <c r="AL434" s="189"/>
      <c r="AM434" s="190" t="s">
        <v>635</v>
      </c>
      <c r="AN434" s="52" t="s">
        <v>605</v>
      </c>
      <c r="AO434" s="195" t="s">
        <v>263</v>
      </c>
      <c r="AP434" s="195" t="s">
        <v>200</v>
      </c>
      <c r="AQ434" s="195" t="s">
        <v>636</v>
      </c>
      <c r="AR434" s="148" t="s">
        <v>637</v>
      </c>
      <c r="AS434" s="195" t="s">
        <v>273</v>
      </c>
      <c r="AT434" s="196">
        <v>218400</v>
      </c>
      <c r="AU434" s="196">
        <v>218400</v>
      </c>
      <c r="AV434" s="196">
        <v>0</v>
      </c>
      <c r="AW434" s="196">
        <v>0</v>
      </c>
      <c r="AX434" s="196">
        <v>0</v>
      </c>
      <c r="AY434" s="196">
        <v>0</v>
      </c>
      <c r="AZ434" s="186">
        <v>10101</v>
      </c>
      <c r="BA434" s="222"/>
      <c r="BB434" s="221"/>
      <c r="BC434" s="223"/>
      <c r="BD434" s="224"/>
      <c r="BE434" s="224"/>
    </row>
    <row r="435" spans="1:256" s="35" customFormat="1" ht="229.5" hidden="1">
      <c r="A435" s="191">
        <v>607</v>
      </c>
      <c r="B435" s="45" t="s">
        <v>590</v>
      </c>
      <c r="C435" s="177">
        <v>401000024</v>
      </c>
      <c r="D435" s="47" t="s">
        <v>591</v>
      </c>
      <c r="E435" s="48" t="s">
        <v>592</v>
      </c>
      <c r="F435" s="49"/>
      <c r="G435" s="49"/>
      <c r="H435" s="59" t="s">
        <v>71</v>
      </c>
      <c r="I435" s="49"/>
      <c r="J435" s="59" t="s">
        <v>72</v>
      </c>
      <c r="K435" s="59" t="s">
        <v>73</v>
      </c>
      <c r="L435" s="59" t="s">
        <v>68</v>
      </c>
      <c r="M435" s="59"/>
      <c r="N435" s="59"/>
      <c r="O435" s="59"/>
      <c r="P435" s="49" t="s">
        <v>614</v>
      </c>
      <c r="Q435" s="49" t="s">
        <v>74</v>
      </c>
      <c r="R435" s="106"/>
      <c r="S435" s="106"/>
      <c r="T435" s="106" t="s">
        <v>71</v>
      </c>
      <c r="U435" s="106"/>
      <c r="V435" s="106" t="s">
        <v>75</v>
      </c>
      <c r="W435" s="106" t="s">
        <v>73</v>
      </c>
      <c r="X435" s="106"/>
      <c r="Y435" s="106"/>
      <c r="Z435" s="106"/>
      <c r="AA435" s="106"/>
      <c r="AB435" s="49" t="s">
        <v>634</v>
      </c>
      <c r="AC435" s="182" t="s">
        <v>594</v>
      </c>
      <c r="AD435" s="183"/>
      <c r="AE435" s="183"/>
      <c r="AF435" s="183"/>
      <c r="AG435" s="183"/>
      <c r="AH435" s="183"/>
      <c r="AI435" s="183"/>
      <c r="AJ435" s="183"/>
      <c r="AK435" s="183"/>
      <c r="AL435" s="183"/>
      <c r="AM435" s="184" t="s">
        <v>635</v>
      </c>
      <c r="AN435" s="49" t="s">
        <v>605</v>
      </c>
      <c r="AO435" s="92" t="s">
        <v>263</v>
      </c>
      <c r="AP435" s="92" t="s">
        <v>200</v>
      </c>
      <c r="AQ435" s="92" t="s">
        <v>638</v>
      </c>
      <c r="AR435" s="54" t="s">
        <v>639</v>
      </c>
      <c r="AS435" s="92" t="s">
        <v>267</v>
      </c>
      <c r="AT435" s="196">
        <v>0</v>
      </c>
      <c r="AU435" s="196">
        <v>0</v>
      </c>
      <c r="AV435" s="196">
        <v>0</v>
      </c>
      <c r="AW435" s="196">
        <v>218400</v>
      </c>
      <c r="AX435" s="196">
        <v>218400</v>
      </c>
      <c r="AY435" s="196">
        <v>0</v>
      </c>
      <c r="AZ435" s="186">
        <v>10101</v>
      </c>
      <c r="BA435" s="95"/>
      <c r="BB435" s="221"/>
      <c r="BC435" s="96"/>
      <c r="BD435" s="97"/>
      <c r="BE435" s="97"/>
      <c r="BF435" s="98"/>
      <c r="BG435" s="98"/>
      <c r="BH435" s="98"/>
      <c r="BI435" s="98"/>
      <c r="BJ435" s="98"/>
      <c r="BK435" s="98"/>
      <c r="BL435" s="98"/>
      <c r="BM435" s="98"/>
      <c r="BN435" s="98"/>
      <c r="BO435" s="98"/>
      <c r="BP435" s="98"/>
      <c r="BQ435" s="98"/>
      <c r="BR435" s="98"/>
      <c r="BS435" s="98"/>
      <c r="BT435" s="98"/>
      <c r="BU435" s="98"/>
      <c r="BV435" s="98"/>
      <c r="BW435" s="98"/>
      <c r="BX435" s="98"/>
      <c r="BY435" s="98"/>
      <c r="BZ435" s="98"/>
      <c r="CA435" s="98"/>
      <c r="CB435" s="98"/>
      <c r="CC435" s="98"/>
      <c r="CD435" s="98"/>
      <c r="CE435" s="98"/>
      <c r="CF435" s="98"/>
      <c r="CG435" s="98"/>
      <c r="CH435" s="98"/>
      <c r="CI435" s="98"/>
      <c r="CJ435" s="98"/>
      <c r="CK435" s="98"/>
      <c r="CL435" s="98"/>
      <c r="CM435" s="98"/>
      <c r="CN435" s="98"/>
      <c r="CO435" s="98"/>
      <c r="CP435" s="98"/>
      <c r="CQ435" s="98"/>
      <c r="CR435" s="98"/>
      <c r="CS435" s="98"/>
      <c r="CT435" s="98"/>
      <c r="CU435" s="98"/>
      <c r="CV435" s="98"/>
      <c r="CW435" s="98"/>
      <c r="CX435" s="98"/>
      <c r="CY435" s="98"/>
      <c r="CZ435" s="98"/>
      <c r="DA435" s="98"/>
      <c r="DB435" s="98"/>
      <c r="DC435" s="98"/>
      <c r="DD435" s="98"/>
      <c r="DE435" s="98"/>
      <c r="DF435" s="98"/>
      <c r="DG435" s="98"/>
      <c r="DH435" s="98"/>
      <c r="DI435" s="98"/>
      <c r="DJ435" s="98"/>
      <c r="DK435" s="98"/>
      <c r="DL435" s="98"/>
      <c r="DM435" s="98"/>
      <c r="DN435" s="98"/>
      <c r="DO435" s="98"/>
      <c r="DP435" s="98"/>
      <c r="DQ435" s="98"/>
      <c r="DR435" s="98"/>
      <c r="DS435" s="98"/>
      <c r="DT435" s="98"/>
      <c r="DU435" s="98"/>
      <c r="DV435" s="98"/>
      <c r="DW435" s="98"/>
      <c r="DX435" s="98"/>
      <c r="DY435" s="98"/>
      <c r="DZ435" s="98"/>
      <c r="EA435" s="98"/>
      <c r="EB435" s="98"/>
      <c r="EC435" s="98"/>
      <c r="ED435" s="98"/>
      <c r="EE435" s="98"/>
      <c r="EF435" s="98"/>
      <c r="EG435" s="98"/>
      <c r="EH435" s="98"/>
      <c r="EI435" s="98"/>
      <c r="EJ435" s="98"/>
      <c r="EK435" s="98"/>
      <c r="EL435" s="98"/>
      <c r="EM435" s="98"/>
      <c r="EN435" s="98"/>
      <c r="EO435" s="98"/>
      <c r="EP435" s="98"/>
      <c r="EQ435" s="98"/>
      <c r="ER435" s="98"/>
      <c r="ES435" s="98"/>
      <c r="ET435" s="98"/>
      <c r="EU435" s="98"/>
      <c r="EV435" s="98"/>
      <c r="EW435" s="98"/>
      <c r="EX435" s="98"/>
      <c r="EY435" s="98"/>
      <c r="EZ435" s="98"/>
      <c r="FA435" s="98"/>
      <c r="FB435" s="98"/>
      <c r="FC435" s="98"/>
      <c r="FD435" s="98"/>
      <c r="FE435" s="98"/>
      <c r="FF435" s="98"/>
      <c r="FG435" s="98"/>
      <c r="FH435" s="98"/>
      <c r="FI435" s="98"/>
      <c r="FJ435" s="98"/>
      <c r="FK435" s="98"/>
      <c r="FL435" s="98"/>
      <c r="FM435" s="98"/>
      <c r="FN435" s="98"/>
      <c r="FO435" s="98"/>
      <c r="FP435" s="98"/>
      <c r="FQ435" s="98"/>
      <c r="FR435" s="98"/>
      <c r="FS435" s="98"/>
      <c r="FT435" s="98"/>
      <c r="FU435" s="98"/>
      <c r="FV435" s="98"/>
      <c r="FW435" s="98"/>
      <c r="FX435" s="98"/>
      <c r="FY435" s="98"/>
      <c r="FZ435" s="98"/>
      <c r="GA435" s="98"/>
      <c r="GB435" s="98"/>
      <c r="GC435" s="98"/>
      <c r="GD435" s="98"/>
      <c r="GE435" s="98"/>
      <c r="GF435" s="98"/>
      <c r="GG435" s="98"/>
      <c r="GH435" s="98"/>
      <c r="GI435" s="98"/>
      <c r="GJ435" s="98"/>
      <c r="GK435" s="98"/>
      <c r="GL435" s="98"/>
      <c r="GM435" s="98"/>
      <c r="GN435" s="98"/>
      <c r="GO435" s="98"/>
      <c r="GP435" s="98"/>
      <c r="GQ435" s="98"/>
      <c r="GR435" s="98"/>
      <c r="GS435" s="98"/>
      <c r="GT435" s="98"/>
      <c r="GU435" s="98"/>
      <c r="GV435" s="98"/>
      <c r="GW435" s="98"/>
      <c r="GX435" s="98"/>
      <c r="GY435" s="98"/>
      <c r="GZ435" s="98"/>
      <c r="HA435" s="98"/>
      <c r="HB435" s="98"/>
      <c r="HC435" s="98"/>
      <c r="HD435" s="98"/>
      <c r="HE435" s="98"/>
      <c r="HF435" s="98"/>
      <c r="HG435" s="98"/>
      <c r="HH435" s="98"/>
      <c r="HI435" s="98"/>
      <c r="HJ435" s="98"/>
      <c r="HK435" s="98"/>
      <c r="HL435" s="98"/>
      <c r="HM435" s="98"/>
      <c r="HN435" s="98"/>
      <c r="HO435" s="98"/>
      <c r="HP435" s="98"/>
      <c r="HQ435" s="98"/>
      <c r="HR435" s="98"/>
      <c r="HS435" s="98"/>
      <c r="HT435" s="98"/>
      <c r="HU435" s="98"/>
      <c r="HV435" s="98"/>
      <c r="HW435" s="98"/>
      <c r="HX435" s="98"/>
      <c r="HY435" s="98"/>
      <c r="HZ435" s="98"/>
      <c r="IA435" s="98"/>
      <c r="IB435" s="98"/>
      <c r="IC435" s="98"/>
      <c r="ID435" s="98"/>
      <c r="IE435" s="98"/>
      <c r="IF435" s="98"/>
      <c r="IG435" s="98"/>
      <c r="IH435" s="98"/>
      <c r="II435" s="98"/>
      <c r="IJ435" s="98"/>
      <c r="IK435" s="98"/>
      <c r="IL435" s="98"/>
      <c r="IM435" s="98"/>
      <c r="IN435" s="98"/>
      <c r="IO435" s="98"/>
      <c r="IP435" s="98"/>
      <c r="IQ435" s="98"/>
      <c r="IR435" s="98"/>
      <c r="IS435" s="98"/>
      <c r="IT435" s="98"/>
      <c r="IU435" s="98"/>
      <c r="IV435" s="98"/>
    </row>
    <row r="436" spans="1:256" s="35" customFormat="1" ht="229.5" hidden="1">
      <c r="A436" s="191" t="s">
        <v>599</v>
      </c>
      <c r="B436" s="45" t="s">
        <v>590</v>
      </c>
      <c r="C436" s="177">
        <v>401000024</v>
      </c>
      <c r="D436" s="47" t="s">
        <v>591</v>
      </c>
      <c r="E436" s="48" t="s">
        <v>592</v>
      </c>
      <c r="F436" s="49"/>
      <c r="G436" s="49"/>
      <c r="H436" s="59" t="s">
        <v>71</v>
      </c>
      <c r="I436" s="49"/>
      <c r="J436" s="59" t="s">
        <v>72</v>
      </c>
      <c r="K436" s="59" t="s">
        <v>73</v>
      </c>
      <c r="L436" s="59" t="s">
        <v>68</v>
      </c>
      <c r="M436" s="59"/>
      <c r="N436" s="59"/>
      <c r="O436" s="59"/>
      <c r="P436" s="49" t="s">
        <v>614</v>
      </c>
      <c r="Q436" s="49" t="s">
        <v>74</v>
      </c>
      <c r="R436" s="106"/>
      <c r="S436" s="106"/>
      <c r="T436" s="106" t="s">
        <v>71</v>
      </c>
      <c r="U436" s="106"/>
      <c r="V436" s="106" t="s">
        <v>75</v>
      </c>
      <c r="W436" s="106" t="s">
        <v>73</v>
      </c>
      <c r="X436" s="106"/>
      <c r="Y436" s="106"/>
      <c r="Z436" s="106"/>
      <c r="AA436" s="106"/>
      <c r="AB436" s="49" t="s">
        <v>634</v>
      </c>
      <c r="AC436" s="182" t="s">
        <v>594</v>
      </c>
      <c r="AD436" s="183"/>
      <c r="AE436" s="183"/>
      <c r="AF436" s="183"/>
      <c r="AG436" s="183"/>
      <c r="AH436" s="183"/>
      <c r="AI436" s="183"/>
      <c r="AJ436" s="183"/>
      <c r="AK436" s="183"/>
      <c r="AL436" s="183"/>
      <c r="AM436" s="184" t="s">
        <v>635</v>
      </c>
      <c r="AN436" s="49" t="s">
        <v>605</v>
      </c>
      <c r="AO436" s="92" t="s">
        <v>263</v>
      </c>
      <c r="AP436" s="92" t="s">
        <v>200</v>
      </c>
      <c r="AQ436" s="92" t="s">
        <v>638</v>
      </c>
      <c r="AR436" s="54" t="s">
        <v>639</v>
      </c>
      <c r="AS436" s="92" t="s">
        <v>273</v>
      </c>
      <c r="AT436" s="196">
        <v>0</v>
      </c>
      <c r="AU436" s="196">
        <v>0</v>
      </c>
      <c r="AV436" s="196">
        <v>0</v>
      </c>
      <c r="AW436" s="196">
        <v>0</v>
      </c>
      <c r="AX436" s="196">
        <v>0</v>
      </c>
      <c r="AY436" s="196">
        <v>218400</v>
      </c>
      <c r="AZ436" s="186">
        <v>10101</v>
      </c>
      <c r="BA436" s="95"/>
      <c r="BB436" s="221"/>
      <c r="BC436" s="96"/>
      <c r="BD436" s="97"/>
      <c r="BE436" s="97"/>
      <c r="BF436" s="98"/>
      <c r="BG436" s="98"/>
      <c r="BH436" s="98"/>
      <c r="BI436" s="98"/>
      <c r="BJ436" s="98"/>
      <c r="BK436" s="98"/>
      <c r="BL436" s="98"/>
      <c r="BM436" s="98"/>
      <c r="BN436" s="98"/>
      <c r="BO436" s="98"/>
      <c r="BP436" s="98"/>
      <c r="BQ436" s="98"/>
      <c r="BR436" s="98"/>
      <c r="BS436" s="98"/>
      <c r="BT436" s="98"/>
      <c r="BU436" s="98"/>
      <c r="BV436" s="98"/>
      <c r="BW436" s="98"/>
      <c r="BX436" s="98"/>
      <c r="BY436" s="98"/>
      <c r="BZ436" s="98"/>
      <c r="CA436" s="98"/>
      <c r="CB436" s="98"/>
      <c r="CC436" s="98"/>
      <c r="CD436" s="98"/>
      <c r="CE436" s="98"/>
      <c r="CF436" s="98"/>
      <c r="CG436" s="98"/>
      <c r="CH436" s="98"/>
      <c r="CI436" s="98"/>
      <c r="CJ436" s="98"/>
      <c r="CK436" s="98"/>
      <c r="CL436" s="98"/>
      <c r="CM436" s="98"/>
      <c r="CN436" s="98"/>
      <c r="CO436" s="98"/>
      <c r="CP436" s="98"/>
      <c r="CQ436" s="98"/>
      <c r="CR436" s="98"/>
      <c r="CS436" s="98"/>
      <c r="CT436" s="98"/>
      <c r="CU436" s="98"/>
      <c r="CV436" s="98"/>
      <c r="CW436" s="98"/>
      <c r="CX436" s="98"/>
      <c r="CY436" s="98"/>
      <c r="CZ436" s="98"/>
      <c r="DA436" s="98"/>
      <c r="DB436" s="98"/>
      <c r="DC436" s="98"/>
      <c r="DD436" s="98"/>
      <c r="DE436" s="98"/>
      <c r="DF436" s="98"/>
      <c r="DG436" s="98"/>
      <c r="DH436" s="98"/>
      <c r="DI436" s="98"/>
      <c r="DJ436" s="98"/>
      <c r="DK436" s="98"/>
      <c r="DL436" s="98"/>
      <c r="DM436" s="98"/>
      <c r="DN436" s="98"/>
      <c r="DO436" s="98"/>
      <c r="DP436" s="98"/>
      <c r="DQ436" s="98"/>
      <c r="DR436" s="98"/>
      <c r="DS436" s="98"/>
      <c r="DT436" s="98"/>
      <c r="DU436" s="98"/>
      <c r="DV436" s="98"/>
      <c r="DW436" s="98"/>
      <c r="DX436" s="98"/>
      <c r="DY436" s="98"/>
      <c r="DZ436" s="98"/>
      <c r="EA436" s="98"/>
      <c r="EB436" s="98"/>
      <c r="EC436" s="98"/>
      <c r="ED436" s="98"/>
      <c r="EE436" s="98"/>
      <c r="EF436" s="98"/>
      <c r="EG436" s="98"/>
      <c r="EH436" s="98"/>
      <c r="EI436" s="98"/>
      <c r="EJ436" s="98"/>
      <c r="EK436" s="98"/>
      <c r="EL436" s="98"/>
      <c r="EM436" s="98"/>
      <c r="EN436" s="98"/>
      <c r="EO436" s="98"/>
      <c r="EP436" s="98"/>
      <c r="EQ436" s="98"/>
      <c r="ER436" s="98"/>
      <c r="ES436" s="98"/>
      <c r="ET436" s="98"/>
      <c r="EU436" s="98"/>
      <c r="EV436" s="98"/>
      <c r="EW436" s="98"/>
      <c r="EX436" s="98"/>
      <c r="EY436" s="98"/>
      <c r="EZ436" s="98"/>
      <c r="FA436" s="98"/>
      <c r="FB436" s="98"/>
      <c r="FC436" s="98"/>
      <c r="FD436" s="98"/>
      <c r="FE436" s="98"/>
      <c r="FF436" s="98"/>
      <c r="FG436" s="98"/>
      <c r="FH436" s="98"/>
      <c r="FI436" s="98"/>
      <c r="FJ436" s="98"/>
      <c r="FK436" s="98"/>
      <c r="FL436" s="98"/>
      <c r="FM436" s="98"/>
      <c r="FN436" s="98"/>
      <c r="FO436" s="98"/>
      <c r="FP436" s="98"/>
      <c r="FQ436" s="98"/>
      <c r="FR436" s="98"/>
      <c r="FS436" s="98"/>
      <c r="FT436" s="98"/>
      <c r="FU436" s="98"/>
      <c r="FV436" s="98"/>
      <c r="FW436" s="98"/>
      <c r="FX436" s="98"/>
      <c r="FY436" s="98"/>
      <c r="FZ436" s="98"/>
      <c r="GA436" s="98"/>
      <c r="GB436" s="98"/>
      <c r="GC436" s="98"/>
      <c r="GD436" s="98"/>
      <c r="GE436" s="98"/>
      <c r="GF436" s="98"/>
      <c r="GG436" s="98"/>
      <c r="GH436" s="98"/>
      <c r="GI436" s="98"/>
      <c r="GJ436" s="98"/>
      <c r="GK436" s="98"/>
      <c r="GL436" s="98"/>
      <c r="GM436" s="98"/>
      <c r="GN436" s="98"/>
      <c r="GO436" s="98"/>
      <c r="GP436" s="98"/>
      <c r="GQ436" s="98"/>
      <c r="GR436" s="98"/>
      <c r="GS436" s="98"/>
      <c r="GT436" s="98"/>
      <c r="GU436" s="98"/>
      <c r="GV436" s="98"/>
      <c r="GW436" s="98"/>
      <c r="GX436" s="98"/>
      <c r="GY436" s="98"/>
      <c r="GZ436" s="98"/>
      <c r="HA436" s="98"/>
      <c r="HB436" s="98"/>
      <c r="HC436" s="98"/>
      <c r="HD436" s="98"/>
      <c r="HE436" s="98"/>
      <c r="HF436" s="98"/>
      <c r="HG436" s="98"/>
      <c r="HH436" s="98"/>
      <c r="HI436" s="98"/>
      <c r="HJ436" s="98"/>
      <c r="HK436" s="98"/>
      <c r="HL436" s="98"/>
      <c r="HM436" s="98"/>
      <c r="HN436" s="98"/>
      <c r="HO436" s="98"/>
      <c r="HP436" s="98"/>
      <c r="HQ436" s="98"/>
      <c r="HR436" s="98"/>
      <c r="HS436" s="98"/>
      <c r="HT436" s="98"/>
      <c r="HU436" s="98"/>
      <c r="HV436" s="98"/>
      <c r="HW436" s="98"/>
      <c r="HX436" s="98"/>
      <c r="HY436" s="98"/>
      <c r="HZ436" s="98"/>
      <c r="IA436" s="98"/>
      <c r="IB436" s="98"/>
      <c r="IC436" s="98"/>
      <c r="ID436" s="98"/>
      <c r="IE436" s="98"/>
      <c r="IF436" s="98"/>
      <c r="IG436" s="98"/>
      <c r="IH436" s="98"/>
      <c r="II436" s="98"/>
      <c r="IJ436" s="98"/>
      <c r="IK436" s="98"/>
      <c r="IL436" s="98"/>
      <c r="IM436" s="98"/>
      <c r="IN436" s="98"/>
      <c r="IO436" s="98"/>
      <c r="IP436" s="98"/>
      <c r="IQ436" s="98"/>
      <c r="IR436" s="98"/>
      <c r="IS436" s="98"/>
      <c r="IT436" s="98"/>
      <c r="IU436" s="98"/>
      <c r="IV436" s="98"/>
    </row>
    <row r="437" spans="1:256" s="35" customFormat="1" ht="242.25" hidden="1">
      <c r="A437" s="191">
        <v>607</v>
      </c>
      <c r="B437" s="45" t="s">
        <v>590</v>
      </c>
      <c r="C437" s="177">
        <v>401000024</v>
      </c>
      <c r="D437" s="47" t="s">
        <v>591</v>
      </c>
      <c r="E437" s="48" t="s">
        <v>592</v>
      </c>
      <c r="F437" s="49"/>
      <c r="G437" s="49"/>
      <c r="H437" s="59" t="s">
        <v>71</v>
      </c>
      <c r="I437" s="49"/>
      <c r="J437" s="59" t="s">
        <v>72</v>
      </c>
      <c r="K437" s="59" t="s">
        <v>73</v>
      </c>
      <c r="L437" s="59" t="s">
        <v>68</v>
      </c>
      <c r="M437" s="59"/>
      <c r="N437" s="59"/>
      <c r="O437" s="59"/>
      <c r="P437" s="49" t="s">
        <v>640</v>
      </c>
      <c r="Q437" s="49" t="s">
        <v>74</v>
      </c>
      <c r="R437" s="106"/>
      <c r="S437" s="106"/>
      <c r="T437" s="106" t="s">
        <v>71</v>
      </c>
      <c r="U437" s="106"/>
      <c r="V437" s="106" t="s">
        <v>75</v>
      </c>
      <c r="W437" s="106" t="s">
        <v>73</v>
      </c>
      <c r="X437" s="106"/>
      <c r="Y437" s="106"/>
      <c r="Z437" s="106"/>
      <c r="AA437" s="106"/>
      <c r="AB437" s="49" t="s">
        <v>615</v>
      </c>
      <c r="AC437" s="182" t="s">
        <v>641</v>
      </c>
      <c r="AD437" s="49" t="s">
        <v>609</v>
      </c>
      <c r="AE437" s="183"/>
      <c r="AF437" s="183"/>
      <c r="AG437" s="183"/>
      <c r="AH437" s="183"/>
      <c r="AI437" s="183"/>
      <c r="AJ437" s="193" t="s">
        <v>642</v>
      </c>
      <c r="AK437" s="183"/>
      <c r="AL437" s="183"/>
      <c r="AM437" s="184" t="s">
        <v>635</v>
      </c>
      <c r="AN437" s="49" t="s">
        <v>643</v>
      </c>
      <c r="AO437" s="92" t="s">
        <v>263</v>
      </c>
      <c r="AP437" s="92" t="s">
        <v>200</v>
      </c>
      <c r="AQ437" s="92" t="s">
        <v>644</v>
      </c>
      <c r="AR437" s="54" t="s">
        <v>645</v>
      </c>
      <c r="AS437" s="92" t="s">
        <v>267</v>
      </c>
      <c r="AT437" s="196">
        <v>0</v>
      </c>
      <c r="AU437" s="196">
        <v>0</v>
      </c>
      <c r="AV437" s="196">
        <v>375763.16</v>
      </c>
      <c r="AW437" s="196">
        <v>0</v>
      </c>
      <c r="AX437" s="196">
        <v>0</v>
      </c>
      <c r="AY437" s="196">
        <v>0</v>
      </c>
      <c r="AZ437" s="186">
        <v>10111</v>
      </c>
      <c r="BA437" s="95"/>
      <c r="BB437" s="221"/>
      <c r="BC437" s="96"/>
      <c r="BD437" s="97"/>
      <c r="BE437" s="97"/>
      <c r="BF437" s="98"/>
      <c r="BG437" s="98"/>
      <c r="BH437" s="98"/>
      <c r="BI437" s="98"/>
      <c r="BJ437" s="98"/>
      <c r="BK437" s="98"/>
      <c r="BL437" s="98"/>
      <c r="BM437" s="98"/>
      <c r="BN437" s="98"/>
      <c r="BO437" s="98"/>
      <c r="BP437" s="98"/>
      <c r="BQ437" s="98"/>
      <c r="BR437" s="98"/>
      <c r="BS437" s="98"/>
      <c r="BT437" s="98"/>
      <c r="BU437" s="98"/>
      <c r="BV437" s="98"/>
      <c r="BW437" s="98"/>
      <c r="BX437" s="98"/>
      <c r="BY437" s="98"/>
      <c r="BZ437" s="98"/>
      <c r="CA437" s="98"/>
      <c r="CB437" s="98"/>
      <c r="CC437" s="98"/>
      <c r="CD437" s="98"/>
      <c r="CE437" s="98"/>
      <c r="CF437" s="98"/>
      <c r="CG437" s="98"/>
      <c r="CH437" s="98"/>
      <c r="CI437" s="98"/>
      <c r="CJ437" s="98"/>
      <c r="CK437" s="98"/>
      <c r="CL437" s="98"/>
      <c r="CM437" s="98"/>
      <c r="CN437" s="98"/>
      <c r="CO437" s="98"/>
      <c r="CP437" s="98"/>
      <c r="CQ437" s="98"/>
      <c r="CR437" s="98"/>
      <c r="CS437" s="98"/>
      <c r="CT437" s="98"/>
      <c r="CU437" s="98"/>
      <c r="CV437" s="98"/>
      <c r="CW437" s="98"/>
      <c r="CX437" s="98"/>
      <c r="CY437" s="98"/>
      <c r="CZ437" s="98"/>
      <c r="DA437" s="98"/>
      <c r="DB437" s="98"/>
      <c r="DC437" s="98"/>
      <c r="DD437" s="98"/>
      <c r="DE437" s="98"/>
      <c r="DF437" s="98"/>
      <c r="DG437" s="98"/>
      <c r="DH437" s="98"/>
      <c r="DI437" s="98"/>
      <c r="DJ437" s="98"/>
      <c r="DK437" s="98"/>
      <c r="DL437" s="98"/>
      <c r="DM437" s="98"/>
      <c r="DN437" s="98"/>
      <c r="DO437" s="98"/>
      <c r="DP437" s="98"/>
      <c r="DQ437" s="98"/>
      <c r="DR437" s="98"/>
      <c r="DS437" s="98"/>
      <c r="DT437" s="98"/>
      <c r="DU437" s="98"/>
      <c r="DV437" s="98"/>
      <c r="DW437" s="98"/>
      <c r="DX437" s="98"/>
      <c r="DY437" s="98"/>
      <c r="DZ437" s="98"/>
      <c r="EA437" s="98"/>
      <c r="EB437" s="98"/>
      <c r="EC437" s="98"/>
      <c r="ED437" s="98"/>
      <c r="EE437" s="98"/>
      <c r="EF437" s="98"/>
      <c r="EG437" s="98"/>
      <c r="EH437" s="98"/>
      <c r="EI437" s="98"/>
      <c r="EJ437" s="98"/>
      <c r="EK437" s="98"/>
      <c r="EL437" s="98"/>
      <c r="EM437" s="98"/>
      <c r="EN437" s="98"/>
      <c r="EO437" s="98"/>
      <c r="EP437" s="98"/>
      <c r="EQ437" s="98"/>
      <c r="ER437" s="98"/>
      <c r="ES437" s="98"/>
      <c r="ET437" s="98"/>
      <c r="EU437" s="98"/>
      <c r="EV437" s="98"/>
      <c r="EW437" s="98"/>
      <c r="EX437" s="98"/>
      <c r="EY437" s="98"/>
      <c r="EZ437" s="98"/>
      <c r="FA437" s="98"/>
      <c r="FB437" s="98"/>
      <c r="FC437" s="98"/>
      <c r="FD437" s="98"/>
      <c r="FE437" s="98"/>
      <c r="FF437" s="98"/>
      <c r="FG437" s="98"/>
      <c r="FH437" s="98"/>
      <c r="FI437" s="98"/>
      <c r="FJ437" s="98"/>
      <c r="FK437" s="98"/>
      <c r="FL437" s="98"/>
      <c r="FM437" s="98"/>
      <c r="FN437" s="98"/>
      <c r="FO437" s="98"/>
      <c r="FP437" s="98"/>
      <c r="FQ437" s="98"/>
      <c r="FR437" s="98"/>
      <c r="FS437" s="98"/>
      <c r="FT437" s="98"/>
      <c r="FU437" s="98"/>
      <c r="FV437" s="98"/>
      <c r="FW437" s="98"/>
      <c r="FX437" s="98"/>
      <c r="FY437" s="98"/>
      <c r="FZ437" s="98"/>
      <c r="GA437" s="98"/>
      <c r="GB437" s="98"/>
      <c r="GC437" s="98"/>
      <c r="GD437" s="98"/>
      <c r="GE437" s="98"/>
      <c r="GF437" s="98"/>
      <c r="GG437" s="98"/>
      <c r="GH437" s="98"/>
      <c r="GI437" s="98"/>
      <c r="GJ437" s="98"/>
      <c r="GK437" s="98"/>
      <c r="GL437" s="98"/>
      <c r="GM437" s="98"/>
      <c r="GN437" s="98"/>
      <c r="GO437" s="98"/>
      <c r="GP437" s="98"/>
      <c r="GQ437" s="98"/>
      <c r="GR437" s="98"/>
      <c r="GS437" s="98"/>
      <c r="GT437" s="98"/>
      <c r="GU437" s="98"/>
      <c r="GV437" s="98"/>
      <c r="GW437" s="98"/>
      <c r="GX437" s="98"/>
      <c r="GY437" s="98"/>
      <c r="GZ437" s="98"/>
      <c r="HA437" s="98"/>
      <c r="HB437" s="98"/>
      <c r="HC437" s="98"/>
      <c r="HD437" s="98"/>
      <c r="HE437" s="98"/>
      <c r="HF437" s="98"/>
      <c r="HG437" s="98"/>
      <c r="HH437" s="98"/>
      <c r="HI437" s="98"/>
      <c r="HJ437" s="98"/>
      <c r="HK437" s="98"/>
      <c r="HL437" s="98"/>
      <c r="HM437" s="98"/>
      <c r="HN437" s="98"/>
      <c r="HO437" s="98"/>
      <c r="HP437" s="98"/>
      <c r="HQ437" s="98"/>
      <c r="HR437" s="98"/>
      <c r="HS437" s="98"/>
      <c r="HT437" s="98"/>
      <c r="HU437" s="98"/>
      <c r="HV437" s="98"/>
      <c r="HW437" s="98"/>
      <c r="HX437" s="98"/>
      <c r="HY437" s="98"/>
      <c r="HZ437" s="98"/>
      <c r="IA437" s="98"/>
      <c r="IB437" s="98"/>
      <c r="IC437" s="98"/>
      <c r="ID437" s="98"/>
      <c r="IE437" s="98"/>
      <c r="IF437" s="98"/>
      <c r="IG437" s="98"/>
      <c r="IH437" s="98"/>
      <c r="II437" s="98"/>
      <c r="IJ437" s="98"/>
      <c r="IK437" s="98"/>
      <c r="IL437" s="98"/>
      <c r="IM437" s="98"/>
      <c r="IN437" s="98"/>
      <c r="IO437" s="98"/>
      <c r="IP437" s="98"/>
      <c r="IQ437" s="98"/>
      <c r="IR437" s="98"/>
      <c r="IS437" s="98"/>
      <c r="IT437" s="98"/>
      <c r="IU437" s="98"/>
      <c r="IV437" s="98"/>
    </row>
    <row r="438" spans="1:256" s="35" customFormat="1" ht="242.25" hidden="1">
      <c r="A438" s="191">
        <v>607</v>
      </c>
      <c r="B438" s="45" t="s">
        <v>590</v>
      </c>
      <c r="C438" s="177">
        <v>401000024</v>
      </c>
      <c r="D438" s="47" t="s">
        <v>591</v>
      </c>
      <c r="E438" s="48" t="s">
        <v>592</v>
      </c>
      <c r="F438" s="49"/>
      <c r="G438" s="49"/>
      <c r="H438" s="59" t="s">
        <v>71</v>
      </c>
      <c r="I438" s="49"/>
      <c r="J438" s="59" t="s">
        <v>72</v>
      </c>
      <c r="K438" s="59" t="s">
        <v>73</v>
      </c>
      <c r="L438" s="59" t="s">
        <v>68</v>
      </c>
      <c r="M438" s="59"/>
      <c r="N438" s="59"/>
      <c r="O438" s="59"/>
      <c r="P438" s="49" t="s">
        <v>614</v>
      </c>
      <c r="Q438" s="49" t="s">
        <v>74</v>
      </c>
      <c r="R438" s="106"/>
      <c r="S438" s="106"/>
      <c r="T438" s="106" t="s">
        <v>71</v>
      </c>
      <c r="U438" s="106"/>
      <c r="V438" s="106" t="s">
        <v>75</v>
      </c>
      <c r="W438" s="106" t="s">
        <v>73</v>
      </c>
      <c r="X438" s="106"/>
      <c r="Y438" s="106"/>
      <c r="Z438" s="106"/>
      <c r="AA438" s="106"/>
      <c r="AB438" s="49" t="s">
        <v>603</v>
      </c>
      <c r="AC438" s="182" t="s">
        <v>641</v>
      </c>
      <c r="AD438" s="49" t="s">
        <v>609</v>
      </c>
      <c r="AE438" s="183"/>
      <c r="AF438" s="183"/>
      <c r="AG438" s="183"/>
      <c r="AH438" s="183"/>
      <c r="AI438" s="183"/>
      <c r="AJ438" s="193" t="s">
        <v>610</v>
      </c>
      <c r="AK438" s="183"/>
      <c r="AL438" s="183"/>
      <c r="AM438" s="184" t="s">
        <v>635</v>
      </c>
      <c r="AN438" s="49" t="s">
        <v>643</v>
      </c>
      <c r="AO438" s="92" t="s">
        <v>263</v>
      </c>
      <c r="AP438" s="92" t="s">
        <v>200</v>
      </c>
      <c r="AQ438" s="92" t="s">
        <v>644</v>
      </c>
      <c r="AR438" s="54" t="s">
        <v>646</v>
      </c>
      <c r="AS438" s="92" t="s">
        <v>267</v>
      </c>
      <c r="AT438" s="196">
        <v>0</v>
      </c>
      <c r="AU438" s="196">
        <v>0</v>
      </c>
      <c r="AV438" s="196">
        <v>7139500.0099999998</v>
      </c>
      <c r="AW438" s="196">
        <v>0</v>
      </c>
      <c r="AX438" s="196">
        <v>12278060</v>
      </c>
      <c r="AY438" s="196">
        <v>0</v>
      </c>
      <c r="AZ438" s="186">
        <v>10306</v>
      </c>
      <c r="BA438" s="95"/>
      <c r="BB438" s="221"/>
      <c r="BC438" s="96"/>
      <c r="BD438" s="97"/>
      <c r="BE438" s="97"/>
      <c r="BF438" s="98"/>
      <c r="BG438" s="98"/>
      <c r="BH438" s="98"/>
      <c r="BI438" s="98"/>
      <c r="BJ438" s="98"/>
      <c r="BK438" s="98"/>
      <c r="BL438" s="98"/>
      <c r="BM438" s="98"/>
      <c r="BN438" s="98"/>
      <c r="BO438" s="98"/>
      <c r="BP438" s="98"/>
      <c r="BQ438" s="98"/>
      <c r="BR438" s="98"/>
      <c r="BS438" s="98"/>
      <c r="BT438" s="98"/>
      <c r="BU438" s="98"/>
      <c r="BV438" s="98"/>
      <c r="BW438" s="98"/>
      <c r="BX438" s="98"/>
      <c r="BY438" s="98"/>
      <c r="BZ438" s="98"/>
      <c r="CA438" s="98"/>
      <c r="CB438" s="98"/>
      <c r="CC438" s="98"/>
      <c r="CD438" s="98"/>
      <c r="CE438" s="98"/>
      <c r="CF438" s="98"/>
      <c r="CG438" s="98"/>
      <c r="CH438" s="98"/>
      <c r="CI438" s="98"/>
      <c r="CJ438" s="98"/>
      <c r="CK438" s="98"/>
      <c r="CL438" s="98"/>
      <c r="CM438" s="98"/>
      <c r="CN438" s="98"/>
      <c r="CO438" s="98"/>
      <c r="CP438" s="98"/>
      <c r="CQ438" s="98"/>
      <c r="CR438" s="98"/>
      <c r="CS438" s="98"/>
      <c r="CT438" s="98"/>
      <c r="CU438" s="98"/>
      <c r="CV438" s="98"/>
      <c r="CW438" s="98"/>
      <c r="CX438" s="98"/>
      <c r="CY438" s="98"/>
      <c r="CZ438" s="98"/>
      <c r="DA438" s="98"/>
      <c r="DB438" s="98"/>
      <c r="DC438" s="98"/>
      <c r="DD438" s="98"/>
      <c r="DE438" s="98"/>
      <c r="DF438" s="98"/>
      <c r="DG438" s="98"/>
      <c r="DH438" s="98"/>
      <c r="DI438" s="98"/>
      <c r="DJ438" s="98"/>
      <c r="DK438" s="98"/>
      <c r="DL438" s="98"/>
      <c r="DM438" s="98"/>
      <c r="DN438" s="98"/>
      <c r="DO438" s="98"/>
      <c r="DP438" s="98"/>
      <c r="DQ438" s="98"/>
      <c r="DR438" s="98"/>
      <c r="DS438" s="98"/>
      <c r="DT438" s="98"/>
      <c r="DU438" s="98"/>
      <c r="DV438" s="98"/>
      <c r="DW438" s="98"/>
      <c r="DX438" s="98"/>
      <c r="DY438" s="98"/>
      <c r="DZ438" s="98"/>
      <c r="EA438" s="98"/>
      <c r="EB438" s="98"/>
      <c r="EC438" s="98"/>
      <c r="ED438" s="98"/>
      <c r="EE438" s="98"/>
      <c r="EF438" s="98"/>
      <c r="EG438" s="98"/>
      <c r="EH438" s="98"/>
      <c r="EI438" s="98"/>
      <c r="EJ438" s="98"/>
      <c r="EK438" s="98"/>
      <c r="EL438" s="98"/>
      <c r="EM438" s="98"/>
      <c r="EN438" s="98"/>
      <c r="EO438" s="98"/>
      <c r="EP438" s="98"/>
      <c r="EQ438" s="98"/>
      <c r="ER438" s="98"/>
      <c r="ES438" s="98"/>
      <c r="ET438" s="98"/>
      <c r="EU438" s="98"/>
      <c r="EV438" s="98"/>
      <c r="EW438" s="98"/>
      <c r="EX438" s="98"/>
      <c r="EY438" s="98"/>
      <c r="EZ438" s="98"/>
      <c r="FA438" s="98"/>
      <c r="FB438" s="98"/>
      <c r="FC438" s="98"/>
      <c r="FD438" s="98"/>
      <c r="FE438" s="98"/>
      <c r="FF438" s="98"/>
      <c r="FG438" s="98"/>
      <c r="FH438" s="98"/>
      <c r="FI438" s="98"/>
      <c r="FJ438" s="98"/>
      <c r="FK438" s="98"/>
      <c r="FL438" s="98"/>
      <c r="FM438" s="98"/>
      <c r="FN438" s="98"/>
      <c r="FO438" s="98"/>
      <c r="FP438" s="98"/>
      <c r="FQ438" s="98"/>
      <c r="FR438" s="98"/>
      <c r="FS438" s="98"/>
      <c r="FT438" s="98"/>
      <c r="FU438" s="98"/>
      <c r="FV438" s="98"/>
      <c r="FW438" s="98"/>
      <c r="FX438" s="98"/>
      <c r="FY438" s="98"/>
      <c r="FZ438" s="98"/>
      <c r="GA438" s="98"/>
      <c r="GB438" s="98"/>
      <c r="GC438" s="98"/>
      <c r="GD438" s="98"/>
      <c r="GE438" s="98"/>
      <c r="GF438" s="98"/>
      <c r="GG438" s="98"/>
      <c r="GH438" s="98"/>
      <c r="GI438" s="98"/>
      <c r="GJ438" s="98"/>
      <c r="GK438" s="98"/>
      <c r="GL438" s="98"/>
      <c r="GM438" s="98"/>
      <c r="GN438" s="98"/>
      <c r="GO438" s="98"/>
      <c r="GP438" s="98"/>
      <c r="GQ438" s="98"/>
      <c r="GR438" s="98"/>
      <c r="GS438" s="98"/>
      <c r="GT438" s="98"/>
      <c r="GU438" s="98"/>
      <c r="GV438" s="98"/>
      <c r="GW438" s="98"/>
      <c r="GX438" s="98"/>
      <c r="GY438" s="98"/>
      <c r="GZ438" s="98"/>
      <c r="HA438" s="98"/>
      <c r="HB438" s="98"/>
      <c r="HC438" s="98"/>
      <c r="HD438" s="98"/>
      <c r="HE438" s="98"/>
      <c r="HF438" s="98"/>
      <c r="HG438" s="98"/>
      <c r="HH438" s="98"/>
      <c r="HI438" s="98"/>
      <c r="HJ438" s="98"/>
      <c r="HK438" s="98"/>
      <c r="HL438" s="98"/>
      <c r="HM438" s="98"/>
      <c r="HN438" s="98"/>
      <c r="HO438" s="98"/>
      <c r="HP438" s="98"/>
      <c r="HQ438" s="98"/>
      <c r="HR438" s="98"/>
      <c r="HS438" s="98"/>
      <c r="HT438" s="98"/>
      <c r="HU438" s="98"/>
      <c r="HV438" s="98"/>
      <c r="HW438" s="98"/>
      <c r="HX438" s="98"/>
      <c r="HY438" s="98"/>
      <c r="HZ438" s="98"/>
      <c r="IA438" s="98"/>
      <c r="IB438" s="98"/>
      <c r="IC438" s="98"/>
      <c r="ID438" s="98"/>
      <c r="IE438" s="98"/>
      <c r="IF438" s="98"/>
      <c r="IG438" s="98"/>
      <c r="IH438" s="98"/>
      <c r="II438" s="98"/>
      <c r="IJ438" s="98"/>
      <c r="IK438" s="98"/>
      <c r="IL438" s="98"/>
      <c r="IM438" s="98"/>
      <c r="IN438" s="98"/>
      <c r="IO438" s="98"/>
      <c r="IP438" s="98"/>
      <c r="IQ438" s="98"/>
      <c r="IR438" s="98"/>
      <c r="IS438" s="98"/>
      <c r="IT438" s="98"/>
      <c r="IU438" s="98"/>
      <c r="IV438" s="98"/>
    </row>
    <row r="439" spans="1:256" s="35" customFormat="1" ht="127.5" hidden="1">
      <c r="A439" s="191" t="s">
        <v>599</v>
      </c>
      <c r="B439" s="45" t="s">
        <v>600</v>
      </c>
      <c r="C439" s="187">
        <v>401000029</v>
      </c>
      <c r="D439" s="154" t="s">
        <v>647</v>
      </c>
      <c r="E439" s="144" t="s">
        <v>592</v>
      </c>
      <c r="F439" s="52"/>
      <c r="G439" s="52"/>
      <c r="H439" s="155" t="s">
        <v>71</v>
      </c>
      <c r="I439" s="52"/>
      <c r="J439" s="155">
        <v>16</v>
      </c>
      <c r="K439" s="155">
        <v>1</v>
      </c>
      <c r="L439" s="155">
        <v>16</v>
      </c>
      <c r="M439" s="155"/>
      <c r="N439" s="155"/>
      <c r="O439" s="155"/>
      <c r="P439" s="52" t="s">
        <v>614</v>
      </c>
      <c r="Q439" s="52" t="s">
        <v>74</v>
      </c>
      <c r="R439" s="146"/>
      <c r="S439" s="146"/>
      <c r="T439" s="146" t="s">
        <v>71</v>
      </c>
      <c r="U439" s="146"/>
      <c r="V439" s="146">
        <v>9</v>
      </c>
      <c r="W439" s="146">
        <v>1</v>
      </c>
      <c r="X439" s="146"/>
      <c r="Y439" s="146"/>
      <c r="Z439" s="146"/>
      <c r="AA439" s="146"/>
      <c r="AB439" s="52" t="s">
        <v>615</v>
      </c>
      <c r="AC439" s="188" t="s">
        <v>594</v>
      </c>
      <c r="AD439" s="189"/>
      <c r="AE439" s="189"/>
      <c r="AF439" s="189"/>
      <c r="AG439" s="189"/>
      <c r="AH439" s="189"/>
      <c r="AI439" s="189"/>
      <c r="AJ439" s="189"/>
      <c r="AK439" s="44"/>
      <c r="AL439" s="189"/>
      <c r="AM439" s="190" t="s">
        <v>648</v>
      </c>
      <c r="AN439" s="52" t="s">
        <v>605</v>
      </c>
      <c r="AO439" s="92" t="s">
        <v>208</v>
      </c>
      <c r="AP439" s="92" t="s">
        <v>99</v>
      </c>
      <c r="AQ439" s="195" t="s">
        <v>636</v>
      </c>
      <c r="AR439" s="148" t="s">
        <v>637</v>
      </c>
      <c r="AS439" s="195" t="s">
        <v>267</v>
      </c>
      <c r="AT439" s="196">
        <v>300000</v>
      </c>
      <c r="AU439" s="196">
        <v>300000</v>
      </c>
      <c r="AV439" s="196">
        <v>0</v>
      </c>
      <c r="AW439" s="196">
        <v>0</v>
      </c>
      <c r="AX439" s="196">
        <v>0</v>
      </c>
      <c r="AY439" s="196">
        <v>0</v>
      </c>
      <c r="AZ439" s="186">
        <v>10101</v>
      </c>
      <c r="BA439" s="95"/>
      <c r="BB439" s="221"/>
      <c r="BC439" s="96"/>
      <c r="BD439" s="97"/>
      <c r="BE439" s="97"/>
      <c r="BF439" s="98"/>
      <c r="BG439" s="98"/>
      <c r="BH439" s="98"/>
      <c r="BI439" s="98"/>
      <c r="BJ439" s="98"/>
      <c r="BK439" s="98"/>
      <c r="BL439" s="98"/>
      <c r="BM439" s="98"/>
      <c r="BN439" s="98"/>
      <c r="BO439" s="98"/>
      <c r="BP439" s="98"/>
      <c r="BQ439" s="98"/>
      <c r="BR439" s="98"/>
      <c r="BS439" s="98"/>
      <c r="BT439" s="98"/>
      <c r="BU439" s="98"/>
      <c r="BV439" s="98"/>
      <c r="BW439" s="98"/>
      <c r="BX439" s="98"/>
      <c r="BY439" s="98"/>
      <c r="BZ439" s="98"/>
      <c r="CA439" s="98"/>
      <c r="CB439" s="98"/>
      <c r="CC439" s="98"/>
      <c r="CD439" s="98"/>
      <c r="CE439" s="98"/>
      <c r="CF439" s="98"/>
      <c r="CG439" s="98"/>
      <c r="CH439" s="98"/>
      <c r="CI439" s="98"/>
      <c r="CJ439" s="98"/>
      <c r="CK439" s="98"/>
      <c r="CL439" s="98"/>
      <c r="CM439" s="98"/>
      <c r="CN439" s="98"/>
      <c r="CO439" s="98"/>
      <c r="CP439" s="98"/>
      <c r="CQ439" s="98"/>
      <c r="CR439" s="98"/>
      <c r="CS439" s="98"/>
      <c r="CT439" s="98"/>
      <c r="CU439" s="98"/>
      <c r="CV439" s="98"/>
      <c r="CW439" s="98"/>
      <c r="CX439" s="98"/>
      <c r="CY439" s="98"/>
      <c r="CZ439" s="98"/>
      <c r="DA439" s="98"/>
      <c r="DB439" s="98"/>
      <c r="DC439" s="98"/>
      <c r="DD439" s="98"/>
      <c r="DE439" s="98"/>
      <c r="DF439" s="98"/>
      <c r="DG439" s="98"/>
      <c r="DH439" s="98"/>
      <c r="DI439" s="98"/>
      <c r="DJ439" s="98"/>
      <c r="DK439" s="98"/>
      <c r="DL439" s="98"/>
      <c r="DM439" s="98"/>
      <c r="DN439" s="98"/>
      <c r="DO439" s="98"/>
      <c r="DP439" s="98"/>
      <c r="DQ439" s="98"/>
      <c r="DR439" s="98"/>
      <c r="DS439" s="98"/>
      <c r="DT439" s="98"/>
      <c r="DU439" s="98"/>
      <c r="DV439" s="98"/>
      <c r="DW439" s="98"/>
      <c r="DX439" s="98"/>
      <c r="DY439" s="98"/>
      <c r="DZ439" s="98"/>
      <c r="EA439" s="98"/>
      <c r="EB439" s="98"/>
      <c r="EC439" s="98"/>
      <c r="ED439" s="98"/>
      <c r="EE439" s="98"/>
      <c r="EF439" s="98"/>
      <c r="EG439" s="98"/>
      <c r="EH439" s="98"/>
      <c r="EI439" s="98"/>
      <c r="EJ439" s="98"/>
      <c r="EK439" s="98"/>
      <c r="EL439" s="98"/>
      <c r="EM439" s="98"/>
      <c r="EN439" s="98"/>
      <c r="EO439" s="98"/>
      <c r="EP439" s="98"/>
      <c r="EQ439" s="98"/>
      <c r="ER439" s="98"/>
      <c r="ES439" s="98"/>
      <c r="ET439" s="98"/>
      <c r="EU439" s="98"/>
      <c r="EV439" s="98"/>
      <c r="EW439" s="98"/>
      <c r="EX439" s="98"/>
      <c r="EY439" s="98"/>
      <c r="EZ439" s="98"/>
      <c r="FA439" s="98"/>
      <c r="FB439" s="98"/>
      <c r="FC439" s="98"/>
      <c r="FD439" s="98"/>
      <c r="FE439" s="98"/>
      <c r="FF439" s="98"/>
      <c r="FG439" s="98"/>
      <c r="FH439" s="98"/>
      <c r="FI439" s="98"/>
      <c r="FJ439" s="98"/>
      <c r="FK439" s="98"/>
      <c r="FL439" s="98"/>
      <c r="FM439" s="98"/>
      <c r="FN439" s="98"/>
      <c r="FO439" s="98"/>
      <c r="FP439" s="98"/>
      <c r="FQ439" s="98"/>
      <c r="FR439" s="98"/>
      <c r="FS439" s="98"/>
      <c r="FT439" s="98"/>
      <c r="FU439" s="98"/>
      <c r="FV439" s="98"/>
      <c r="FW439" s="98"/>
      <c r="FX439" s="98"/>
      <c r="FY439" s="98"/>
      <c r="FZ439" s="98"/>
      <c r="GA439" s="98"/>
      <c r="GB439" s="98"/>
      <c r="GC439" s="98"/>
      <c r="GD439" s="98"/>
      <c r="GE439" s="98"/>
      <c r="GF439" s="98"/>
      <c r="GG439" s="98"/>
      <c r="GH439" s="98"/>
      <c r="GI439" s="98"/>
      <c r="GJ439" s="98"/>
      <c r="GK439" s="98"/>
      <c r="GL439" s="98"/>
      <c r="GM439" s="98"/>
      <c r="GN439" s="98"/>
      <c r="GO439" s="98"/>
      <c r="GP439" s="98"/>
      <c r="GQ439" s="98"/>
      <c r="GR439" s="98"/>
      <c r="GS439" s="98"/>
      <c r="GT439" s="98"/>
      <c r="GU439" s="98"/>
      <c r="GV439" s="98"/>
      <c r="GW439" s="98"/>
      <c r="GX439" s="98"/>
      <c r="GY439" s="98"/>
      <c r="GZ439" s="98"/>
      <c r="HA439" s="98"/>
      <c r="HB439" s="98"/>
      <c r="HC439" s="98"/>
      <c r="HD439" s="98"/>
      <c r="HE439" s="98"/>
      <c r="HF439" s="98"/>
      <c r="HG439" s="98"/>
      <c r="HH439" s="98"/>
      <c r="HI439" s="98"/>
      <c r="HJ439" s="98"/>
      <c r="HK439" s="98"/>
      <c r="HL439" s="98"/>
      <c r="HM439" s="98"/>
      <c r="HN439" s="98"/>
      <c r="HO439" s="98"/>
      <c r="HP439" s="98"/>
      <c r="HQ439" s="98"/>
      <c r="HR439" s="98"/>
      <c r="HS439" s="98"/>
      <c r="HT439" s="98"/>
      <c r="HU439" s="98"/>
      <c r="HV439" s="98"/>
      <c r="HW439" s="98"/>
      <c r="HX439" s="98"/>
      <c r="HY439" s="98"/>
      <c r="HZ439" s="98"/>
      <c r="IA439" s="98"/>
      <c r="IB439" s="98"/>
      <c r="IC439" s="98"/>
      <c r="ID439" s="98"/>
      <c r="IE439" s="98"/>
      <c r="IF439" s="98"/>
      <c r="IG439" s="98"/>
      <c r="IH439" s="98"/>
      <c r="II439" s="98"/>
      <c r="IJ439" s="98"/>
      <c r="IK439" s="98"/>
      <c r="IL439" s="98"/>
      <c r="IM439" s="98"/>
      <c r="IN439" s="98"/>
      <c r="IO439" s="98"/>
      <c r="IP439" s="98"/>
      <c r="IQ439" s="98"/>
      <c r="IR439" s="98"/>
      <c r="IS439" s="98"/>
      <c r="IT439" s="98"/>
      <c r="IU439" s="98"/>
      <c r="IV439" s="98"/>
    </row>
    <row r="440" spans="1:256" s="35" customFormat="1" ht="127.5" hidden="1">
      <c r="A440" s="191">
        <v>607</v>
      </c>
      <c r="B440" s="45" t="s">
        <v>600</v>
      </c>
      <c r="C440" s="187">
        <v>401000030</v>
      </c>
      <c r="D440" s="154" t="s">
        <v>649</v>
      </c>
      <c r="E440" s="144" t="s">
        <v>592</v>
      </c>
      <c r="F440" s="52"/>
      <c r="G440" s="52"/>
      <c r="H440" s="155" t="s">
        <v>71</v>
      </c>
      <c r="I440" s="52"/>
      <c r="J440" s="155">
        <v>16</v>
      </c>
      <c r="K440" s="155">
        <v>1</v>
      </c>
      <c r="L440" s="155">
        <v>17</v>
      </c>
      <c r="M440" s="155"/>
      <c r="N440" s="155"/>
      <c r="O440" s="155"/>
      <c r="P440" s="52" t="s">
        <v>616</v>
      </c>
      <c r="Q440" s="52" t="s">
        <v>74</v>
      </c>
      <c r="R440" s="146"/>
      <c r="S440" s="146"/>
      <c r="T440" s="146" t="s">
        <v>71</v>
      </c>
      <c r="U440" s="146"/>
      <c r="V440" s="146">
        <v>9</v>
      </c>
      <c r="W440" s="146">
        <v>1</v>
      </c>
      <c r="X440" s="146"/>
      <c r="Y440" s="146"/>
      <c r="Z440" s="146"/>
      <c r="AA440" s="146"/>
      <c r="AB440" s="52" t="s">
        <v>615</v>
      </c>
      <c r="AC440" s="188" t="s">
        <v>594</v>
      </c>
      <c r="AD440" s="189"/>
      <c r="AE440" s="189"/>
      <c r="AF440" s="189"/>
      <c r="AG440" s="189"/>
      <c r="AH440" s="189"/>
      <c r="AI440" s="189"/>
      <c r="AJ440" s="44"/>
      <c r="AK440" s="44"/>
      <c r="AL440" s="189"/>
      <c r="AM440" s="190" t="s">
        <v>604</v>
      </c>
      <c r="AN440" s="52" t="s">
        <v>596</v>
      </c>
      <c r="AO440" s="195" t="s">
        <v>208</v>
      </c>
      <c r="AP440" s="195" t="s">
        <v>99</v>
      </c>
      <c r="AQ440" s="195" t="s">
        <v>636</v>
      </c>
      <c r="AR440" s="148" t="s">
        <v>637</v>
      </c>
      <c r="AS440" s="92" t="s">
        <v>267</v>
      </c>
      <c r="AT440" s="196">
        <v>2517600</v>
      </c>
      <c r="AU440" s="196">
        <v>2517600</v>
      </c>
      <c r="AV440" s="196">
        <v>0</v>
      </c>
      <c r="AW440" s="196">
        <v>0</v>
      </c>
      <c r="AX440" s="196">
        <v>0</v>
      </c>
      <c r="AY440" s="196">
        <v>0</v>
      </c>
      <c r="AZ440" s="186">
        <v>10101</v>
      </c>
      <c r="BA440" s="230"/>
      <c r="BB440" s="221"/>
      <c r="BC440" s="231"/>
      <c r="BD440" s="232"/>
      <c r="BE440" s="232"/>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c r="EQ440" s="233"/>
      <c r="ER440" s="233"/>
      <c r="ES440" s="233"/>
      <c r="ET440" s="233"/>
      <c r="EU440" s="233"/>
      <c r="EV440" s="233"/>
      <c r="EW440" s="233"/>
      <c r="EX440" s="233"/>
      <c r="EY440" s="233"/>
      <c r="EZ440" s="233"/>
      <c r="FA440" s="233"/>
      <c r="FB440" s="233"/>
      <c r="FC440" s="233"/>
      <c r="FD440" s="233"/>
      <c r="FE440" s="233"/>
      <c r="FF440" s="233"/>
      <c r="FG440" s="233"/>
      <c r="FH440" s="233"/>
      <c r="FI440" s="233"/>
      <c r="FJ440" s="233"/>
      <c r="FK440" s="233"/>
      <c r="FL440" s="233"/>
      <c r="FM440" s="233"/>
      <c r="FN440" s="233"/>
      <c r="FO440" s="233"/>
      <c r="FP440" s="233"/>
      <c r="FQ440" s="233"/>
      <c r="FR440" s="233"/>
      <c r="FS440" s="233"/>
      <c r="FT440" s="233"/>
      <c r="FU440" s="233"/>
      <c r="FV440" s="233"/>
      <c r="FW440" s="233"/>
      <c r="FX440" s="233"/>
      <c r="FY440" s="233"/>
      <c r="FZ440" s="233"/>
      <c r="GA440" s="233"/>
      <c r="GB440" s="233"/>
      <c r="GC440" s="233"/>
      <c r="GD440" s="233"/>
      <c r="GE440" s="233"/>
      <c r="GF440" s="233"/>
      <c r="GG440" s="233"/>
      <c r="GH440" s="233"/>
      <c r="GI440" s="233"/>
      <c r="GJ440" s="233"/>
      <c r="GK440" s="233"/>
      <c r="GL440" s="233"/>
      <c r="GM440" s="233"/>
      <c r="GN440" s="233"/>
      <c r="GO440" s="233"/>
      <c r="GP440" s="233"/>
      <c r="GQ440" s="233"/>
      <c r="GR440" s="233"/>
      <c r="GS440" s="233"/>
      <c r="GT440" s="233"/>
      <c r="GU440" s="233"/>
      <c r="GV440" s="233"/>
      <c r="GW440" s="233"/>
      <c r="GX440" s="233"/>
      <c r="GY440" s="233"/>
      <c r="GZ440" s="233"/>
      <c r="HA440" s="233"/>
      <c r="HB440" s="233"/>
      <c r="HC440" s="233"/>
      <c r="HD440" s="233"/>
      <c r="HE440" s="233"/>
      <c r="HF440" s="233"/>
      <c r="HG440" s="233"/>
      <c r="HH440" s="233"/>
      <c r="HI440" s="233"/>
      <c r="HJ440" s="233"/>
      <c r="HK440" s="233"/>
      <c r="HL440" s="233"/>
      <c r="HM440" s="233"/>
      <c r="HN440" s="233"/>
      <c r="HO440" s="233"/>
      <c r="HP440" s="233"/>
      <c r="HQ440" s="233"/>
      <c r="HR440" s="233"/>
      <c r="HS440" s="233"/>
      <c r="HT440" s="233"/>
      <c r="HU440" s="233"/>
      <c r="HV440" s="233"/>
      <c r="HW440" s="233"/>
      <c r="HX440" s="233"/>
      <c r="HY440" s="233"/>
      <c r="HZ440" s="233"/>
      <c r="IA440" s="233"/>
      <c r="IB440" s="233"/>
      <c r="IC440" s="233"/>
      <c r="ID440" s="233"/>
      <c r="IE440" s="233"/>
      <c r="IF440" s="233"/>
      <c r="IG440" s="233"/>
      <c r="IH440" s="233"/>
      <c r="II440" s="233"/>
      <c r="IJ440" s="233"/>
      <c r="IK440" s="233"/>
      <c r="IL440" s="233"/>
      <c r="IM440" s="233"/>
      <c r="IN440" s="233"/>
      <c r="IO440" s="233"/>
      <c r="IP440" s="233"/>
      <c r="IQ440" s="233"/>
      <c r="IR440" s="233"/>
      <c r="IS440" s="233"/>
      <c r="IT440" s="233"/>
      <c r="IU440" s="233"/>
      <c r="IV440" s="233"/>
    </row>
    <row r="441" spans="1:256" s="98" customFormat="1" ht="242.25" hidden="1">
      <c r="A441" s="191">
        <v>607</v>
      </c>
      <c r="B441" s="45" t="s">
        <v>590</v>
      </c>
      <c r="C441" s="187">
        <v>401000024</v>
      </c>
      <c r="D441" s="154" t="s">
        <v>591</v>
      </c>
      <c r="E441" s="144" t="s">
        <v>592</v>
      </c>
      <c r="F441" s="52"/>
      <c r="G441" s="52"/>
      <c r="H441" s="155" t="s">
        <v>71</v>
      </c>
      <c r="I441" s="52"/>
      <c r="J441" s="155" t="s">
        <v>72</v>
      </c>
      <c r="K441" s="155" t="s">
        <v>73</v>
      </c>
      <c r="L441" s="155" t="s">
        <v>68</v>
      </c>
      <c r="M441" s="155"/>
      <c r="N441" s="155"/>
      <c r="O441" s="155"/>
      <c r="P441" s="52" t="s">
        <v>616</v>
      </c>
      <c r="Q441" s="52" t="s">
        <v>74</v>
      </c>
      <c r="R441" s="146"/>
      <c r="S441" s="146"/>
      <c r="T441" s="146" t="s">
        <v>71</v>
      </c>
      <c r="U441" s="146"/>
      <c r="V441" s="146" t="s">
        <v>75</v>
      </c>
      <c r="W441" s="146" t="s">
        <v>73</v>
      </c>
      <c r="X441" s="146"/>
      <c r="Y441" s="146"/>
      <c r="Z441" s="146"/>
      <c r="AA441" s="146"/>
      <c r="AB441" s="52" t="s">
        <v>615</v>
      </c>
      <c r="AC441" s="182" t="s">
        <v>650</v>
      </c>
      <c r="AD441" s="49" t="s">
        <v>609</v>
      </c>
      <c r="AE441" s="189"/>
      <c r="AF441" s="189"/>
      <c r="AG441" s="189"/>
      <c r="AH441" s="189"/>
      <c r="AI441" s="189"/>
      <c r="AJ441" s="193" t="s">
        <v>651</v>
      </c>
      <c r="AK441" s="44"/>
      <c r="AL441" s="189"/>
      <c r="AM441" s="190" t="s">
        <v>635</v>
      </c>
      <c r="AN441" s="49" t="s">
        <v>652</v>
      </c>
      <c r="AO441" s="92" t="s">
        <v>263</v>
      </c>
      <c r="AP441" s="92" t="s">
        <v>200</v>
      </c>
      <c r="AQ441" s="92" t="s">
        <v>653</v>
      </c>
      <c r="AR441" s="54" t="s">
        <v>654</v>
      </c>
      <c r="AS441" s="92" t="s">
        <v>655</v>
      </c>
      <c r="AT441" s="196">
        <v>34859190</v>
      </c>
      <c r="AU441" s="196">
        <v>28955024.890000001</v>
      </c>
      <c r="AV441" s="196">
        <v>0</v>
      </c>
      <c r="AW441" s="196">
        <v>0</v>
      </c>
      <c r="AX441" s="196">
        <v>0</v>
      </c>
      <c r="AY441" s="196">
        <v>0</v>
      </c>
      <c r="AZ441" s="186">
        <v>10306</v>
      </c>
      <c r="BA441" s="222"/>
      <c r="BB441" s="221"/>
      <c r="BC441" s="223"/>
      <c r="BD441" s="224"/>
      <c r="BE441" s="224"/>
      <c r="BF441" s="35"/>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5"/>
      <c r="ER441" s="35"/>
      <c r="ES441" s="35"/>
      <c r="ET441" s="35"/>
      <c r="EU441" s="35"/>
      <c r="EV441" s="35"/>
      <c r="EW441" s="35"/>
      <c r="EX441" s="35"/>
      <c r="EY441" s="35"/>
      <c r="EZ441" s="35"/>
      <c r="FA441" s="35"/>
      <c r="FB441" s="35"/>
      <c r="FC441" s="35"/>
      <c r="FD441" s="35"/>
      <c r="FE441" s="35"/>
      <c r="FF441" s="35"/>
      <c r="FG441" s="35"/>
      <c r="FH441" s="35"/>
      <c r="FI441" s="35"/>
      <c r="FJ441" s="35"/>
      <c r="FK441" s="35"/>
      <c r="FL441" s="35"/>
      <c r="FM441" s="35"/>
      <c r="FN441" s="35"/>
      <c r="FO441" s="35"/>
      <c r="FP441" s="35"/>
      <c r="FQ441" s="35"/>
      <c r="FR441" s="35"/>
      <c r="FS441" s="35"/>
      <c r="FT441" s="35"/>
      <c r="FU441" s="35"/>
      <c r="FV441" s="35"/>
      <c r="FW441" s="35"/>
      <c r="FX441" s="35"/>
      <c r="FY441" s="35"/>
      <c r="FZ441" s="35"/>
      <c r="GA441" s="35"/>
      <c r="GB441" s="35"/>
      <c r="GC441" s="35"/>
      <c r="GD441" s="35"/>
      <c r="GE441" s="35"/>
      <c r="GF441" s="35"/>
      <c r="GG441" s="35"/>
      <c r="GH441" s="35"/>
      <c r="GI441" s="35"/>
      <c r="GJ441" s="35"/>
      <c r="GK441" s="35"/>
      <c r="GL441" s="35"/>
      <c r="GM441" s="35"/>
      <c r="GN441" s="35"/>
      <c r="GO441" s="35"/>
      <c r="GP441" s="35"/>
      <c r="GQ441" s="35"/>
      <c r="GR441" s="35"/>
      <c r="GS441" s="35"/>
      <c r="GT441" s="35"/>
      <c r="GU441" s="35"/>
      <c r="GV441" s="35"/>
      <c r="GW441" s="35"/>
      <c r="GX441" s="35"/>
      <c r="GY441" s="35"/>
      <c r="GZ441" s="35"/>
      <c r="HA441" s="35"/>
      <c r="HB441" s="35"/>
      <c r="HC441" s="35"/>
      <c r="HD441" s="35"/>
      <c r="HE441" s="35"/>
      <c r="HF441" s="35"/>
      <c r="HG441" s="35"/>
      <c r="HH441" s="35"/>
      <c r="HI441" s="35"/>
      <c r="HJ441" s="35"/>
      <c r="HK441" s="35"/>
      <c r="HL441" s="35"/>
      <c r="HM441" s="35"/>
      <c r="HN441" s="35"/>
      <c r="HO441" s="35"/>
      <c r="HP441" s="35"/>
      <c r="HQ441" s="35"/>
      <c r="HR441" s="35"/>
      <c r="HS441" s="35"/>
      <c r="HT441" s="35"/>
      <c r="HU441" s="35"/>
      <c r="HV441" s="35"/>
      <c r="HW441" s="35"/>
      <c r="HX441" s="35"/>
      <c r="HY441" s="35"/>
      <c r="HZ441" s="35"/>
      <c r="IA441" s="35"/>
      <c r="IB441" s="35"/>
      <c r="IC441" s="35"/>
      <c r="ID441" s="35"/>
      <c r="IE441" s="35"/>
      <c r="IF441" s="35"/>
      <c r="IG441" s="35"/>
      <c r="IH441" s="35"/>
      <c r="II441" s="35"/>
      <c r="IJ441" s="35"/>
      <c r="IK441" s="35"/>
      <c r="IL441" s="35"/>
      <c r="IM441" s="35"/>
      <c r="IN441" s="35"/>
      <c r="IO441" s="35"/>
      <c r="IP441" s="35"/>
      <c r="IQ441" s="35"/>
      <c r="IR441" s="35"/>
      <c r="IS441" s="35"/>
      <c r="IT441" s="35"/>
      <c r="IU441" s="35"/>
      <c r="IV441" s="35"/>
    </row>
    <row r="442" spans="1:256" s="35" customFormat="1" ht="242.25" hidden="1">
      <c r="A442" s="191">
        <v>607</v>
      </c>
      <c r="B442" s="45" t="s">
        <v>590</v>
      </c>
      <c r="C442" s="187">
        <v>401000024</v>
      </c>
      <c r="D442" s="154" t="s">
        <v>591</v>
      </c>
      <c r="E442" s="144" t="s">
        <v>592</v>
      </c>
      <c r="F442" s="52"/>
      <c r="G442" s="52"/>
      <c r="H442" s="155" t="s">
        <v>71</v>
      </c>
      <c r="I442" s="52"/>
      <c r="J442" s="155" t="s">
        <v>72</v>
      </c>
      <c r="K442" s="155" t="s">
        <v>73</v>
      </c>
      <c r="L442" s="155" t="s">
        <v>68</v>
      </c>
      <c r="M442" s="155"/>
      <c r="N442" s="155"/>
      <c r="O442" s="155"/>
      <c r="P442" s="52" t="s">
        <v>656</v>
      </c>
      <c r="Q442" s="52" t="s">
        <v>74</v>
      </c>
      <c r="R442" s="146"/>
      <c r="S442" s="146"/>
      <c r="T442" s="146" t="s">
        <v>71</v>
      </c>
      <c r="U442" s="146"/>
      <c r="V442" s="146" t="s">
        <v>75</v>
      </c>
      <c r="W442" s="146" t="s">
        <v>73</v>
      </c>
      <c r="X442" s="146"/>
      <c r="Y442" s="146"/>
      <c r="Z442" s="146"/>
      <c r="AA442" s="146"/>
      <c r="AB442" s="52" t="s">
        <v>634</v>
      </c>
      <c r="AC442" s="182" t="s">
        <v>650</v>
      </c>
      <c r="AD442" s="49" t="s">
        <v>609</v>
      </c>
      <c r="AE442" s="189"/>
      <c r="AF442" s="189"/>
      <c r="AG442" s="189"/>
      <c r="AH442" s="189"/>
      <c r="AI442" s="189"/>
      <c r="AJ442" s="193" t="s">
        <v>657</v>
      </c>
      <c r="AK442" s="44"/>
      <c r="AL442" s="189"/>
      <c r="AM442" s="190" t="s">
        <v>635</v>
      </c>
      <c r="AN442" s="49" t="s">
        <v>652</v>
      </c>
      <c r="AO442" s="92" t="s">
        <v>263</v>
      </c>
      <c r="AP442" s="92" t="s">
        <v>200</v>
      </c>
      <c r="AQ442" s="92" t="s">
        <v>658</v>
      </c>
      <c r="AR442" s="54" t="s">
        <v>659</v>
      </c>
      <c r="AS442" s="92" t="s">
        <v>655</v>
      </c>
      <c r="AT442" s="196">
        <v>1834694.21</v>
      </c>
      <c r="AU442" s="196">
        <v>1523948.68</v>
      </c>
      <c r="AV442" s="196">
        <v>0</v>
      </c>
      <c r="AW442" s="196">
        <v>0</v>
      </c>
      <c r="AX442" s="196">
        <v>0</v>
      </c>
      <c r="AY442" s="196">
        <v>0</v>
      </c>
      <c r="AZ442" s="186">
        <v>10112</v>
      </c>
      <c r="BA442" s="222"/>
      <c r="BB442" s="221"/>
      <c r="BC442" s="223"/>
      <c r="BD442" s="224"/>
      <c r="BE442" s="224"/>
    </row>
    <row r="443" spans="1:256" s="35" customFormat="1" ht="229.5" hidden="1">
      <c r="A443" s="191">
        <v>607</v>
      </c>
      <c r="B443" s="45" t="s">
        <v>590</v>
      </c>
      <c r="C443" s="177">
        <v>401000024</v>
      </c>
      <c r="D443" s="47" t="s">
        <v>591</v>
      </c>
      <c r="E443" s="48" t="s">
        <v>592</v>
      </c>
      <c r="F443" s="49"/>
      <c r="G443" s="49"/>
      <c r="H443" s="59" t="s">
        <v>71</v>
      </c>
      <c r="I443" s="49"/>
      <c r="J443" s="59" t="s">
        <v>72</v>
      </c>
      <c r="K443" s="59" t="s">
        <v>73</v>
      </c>
      <c r="L443" s="59" t="s">
        <v>68</v>
      </c>
      <c r="M443" s="59"/>
      <c r="N443" s="59"/>
      <c r="O443" s="59"/>
      <c r="P443" s="49" t="s">
        <v>616</v>
      </c>
      <c r="Q443" s="49" t="s">
        <v>74</v>
      </c>
      <c r="R443" s="106"/>
      <c r="S443" s="106"/>
      <c r="T443" s="106" t="s">
        <v>71</v>
      </c>
      <c r="U443" s="106"/>
      <c r="V443" s="106" t="s">
        <v>75</v>
      </c>
      <c r="W443" s="106" t="s">
        <v>73</v>
      </c>
      <c r="X443" s="106"/>
      <c r="Y443" s="106"/>
      <c r="Z443" s="106"/>
      <c r="AA443" s="106"/>
      <c r="AB443" s="49" t="s">
        <v>615</v>
      </c>
      <c r="AC443" s="182" t="s">
        <v>660</v>
      </c>
      <c r="AD443" s="49" t="s">
        <v>609</v>
      </c>
      <c r="AE443" s="183"/>
      <c r="AF443" s="183"/>
      <c r="AG443" s="183"/>
      <c r="AH443" s="183"/>
      <c r="AI443" s="183"/>
      <c r="AJ443" s="193" t="s">
        <v>661</v>
      </c>
      <c r="AK443" s="204"/>
      <c r="AL443" s="183"/>
      <c r="AM443" s="184" t="s">
        <v>635</v>
      </c>
      <c r="AN443" s="49" t="s">
        <v>662</v>
      </c>
      <c r="AO443" s="92" t="s">
        <v>263</v>
      </c>
      <c r="AP443" s="92" t="s">
        <v>200</v>
      </c>
      <c r="AQ443" s="92" t="s">
        <v>663</v>
      </c>
      <c r="AR443" s="54" t="s">
        <v>664</v>
      </c>
      <c r="AS443" s="92" t="s">
        <v>655</v>
      </c>
      <c r="AT443" s="196">
        <v>0</v>
      </c>
      <c r="AU443" s="196">
        <v>0</v>
      </c>
      <c r="AV443" s="196">
        <v>194174978.93000001</v>
      </c>
      <c r="AW443" s="196">
        <v>0</v>
      </c>
      <c r="AX443" s="196">
        <v>0</v>
      </c>
      <c r="AY443" s="196">
        <v>0</v>
      </c>
      <c r="AZ443" s="186">
        <v>10306</v>
      </c>
      <c r="BA443" s="95"/>
      <c r="BB443" s="221"/>
      <c r="BC443" s="96"/>
      <c r="BD443" s="97"/>
      <c r="BE443" s="97"/>
      <c r="BF443" s="98"/>
      <c r="BG443" s="98"/>
      <c r="BH443" s="98"/>
      <c r="BI443" s="98"/>
      <c r="BJ443" s="98"/>
      <c r="BK443" s="98"/>
      <c r="BL443" s="98"/>
      <c r="BM443" s="98"/>
      <c r="BN443" s="98"/>
      <c r="BO443" s="98"/>
      <c r="BP443" s="98"/>
      <c r="BQ443" s="98"/>
      <c r="BR443" s="98"/>
      <c r="BS443" s="98"/>
      <c r="BT443" s="98"/>
      <c r="BU443" s="98"/>
      <c r="BV443" s="98"/>
      <c r="BW443" s="98"/>
      <c r="BX443" s="98"/>
      <c r="BY443" s="98"/>
      <c r="BZ443" s="98"/>
      <c r="CA443" s="98"/>
      <c r="CB443" s="98"/>
      <c r="CC443" s="98"/>
      <c r="CD443" s="98"/>
      <c r="CE443" s="98"/>
      <c r="CF443" s="98"/>
      <c r="CG443" s="98"/>
      <c r="CH443" s="98"/>
      <c r="CI443" s="98"/>
      <c r="CJ443" s="98"/>
      <c r="CK443" s="98"/>
      <c r="CL443" s="98"/>
      <c r="CM443" s="98"/>
      <c r="CN443" s="98"/>
      <c r="CO443" s="98"/>
      <c r="CP443" s="98"/>
      <c r="CQ443" s="98"/>
      <c r="CR443" s="98"/>
      <c r="CS443" s="98"/>
      <c r="CT443" s="98"/>
      <c r="CU443" s="98"/>
      <c r="CV443" s="98"/>
      <c r="CW443" s="98"/>
      <c r="CX443" s="98"/>
      <c r="CY443" s="98"/>
      <c r="CZ443" s="98"/>
      <c r="DA443" s="98"/>
      <c r="DB443" s="98"/>
      <c r="DC443" s="98"/>
      <c r="DD443" s="98"/>
      <c r="DE443" s="98"/>
      <c r="DF443" s="98"/>
      <c r="DG443" s="98"/>
      <c r="DH443" s="98"/>
      <c r="DI443" s="98"/>
      <c r="DJ443" s="98"/>
      <c r="DK443" s="98"/>
      <c r="DL443" s="98"/>
      <c r="DM443" s="98"/>
      <c r="DN443" s="98"/>
      <c r="DO443" s="98"/>
      <c r="DP443" s="98"/>
      <c r="DQ443" s="98"/>
      <c r="DR443" s="98"/>
      <c r="DS443" s="98"/>
      <c r="DT443" s="98"/>
      <c r="DU443" s="98"/>
      <c r="DV443" s="98"/>
      <c r="DW443" s="98"/>
      <c r="DX443" s="98"/>
      <c r="DY443" s="98"/>
      <c r="DZ443" s="98"/>
      <c r="EA443" s="98"/>
      <c r="EB443" s="98"/>
      <c r="EC443" s="98"/>
      <c r="ED443" s="98"/>
      <c r="EE443" s="98"/>
      <c r="EF443" s="98"/>
      <c r="EG443" s="98"/>
      <c r="EH443" s="98"/>
      <c r="EI443" s="98"/>
      <c r="EJ443" s="98"/>
      <c r="EK443" s="98"/>
      <c r="EL443" s="98"/>
      <c r="EM443" s="98"/>
      <c r="EN443" s="98"/>
      <c r="EO443" s="98"/>
      <c r="EP443" s="98"/>
      <c r="EQ443" s="98"/>
      <c r="ER443" s="98"/>
      <c r="ES443" s="98"/>
      <c r="ET443" s="98"/>
      <c r="EU443" s="98"/>
      <c r="EV443" s="98"/>
      <c r="EW443" s="98"/>
      <c r="EX443" s="98"/>
      <c r="EY443" s="98"/>
      <c r="EZ443" s="98"/>
      <c r="FA443" s="98"/>
      <c r="FB443" s="98"/>
      <c r="FC443" s="98"/>
      <c r="FD443" s="98"/>
      <c r="FE443" s="98"/>
      <c r="FF443" s="98"/>
      <c r="FG443" s="98"/>
      <c r="FH443" s="98"/>
      <c r="FI443" s="98"/>
      <c r="FJ443" s="98"/>
      <c r="FK443" s="98"/>
      <c r="FL443" s="98"/>
      <c r="FM443" s="98"/>
      <c r="FN443" s="98"/>
      <c r="FO443" s="98"/>
      <c r="FP443" s="98"/>
      <c r="FQ443" s="98"/>
      <c r="FR443" s="98"/>
      <c r="FS443" s="98"/>
      <c r="FT443" s="98"/>
      <c r="FU443" s="98"/>
      <c r="FV443" s="98"/>
      <c r="FW443" s="98"/>
      <c r="FX443" s="98"/>
      <c r="FY443" s="98"/>
      <c r="FZ443" s="98"/>
      <c r="GA443" s="98"/>
      <c r="GB443" s="98"/>
      <c r="GC443" s="98"/>
      <c r="GD443" s="98"/>
      <c r="GE443" s="98"/>
      <c r="GF443" s="98"/>
      <c r="GG443" s="98"/>
      <c r="GH443" s="98"/>
      <c r="GI443" s="98"/>
      <c r="GJ443" s="98"/>
      <c r="GK443" s="98"/>
      <c r="GL443" s="98"/>
      <c r="GM443" s="98"/>
      <c r="GN443" s="98"/>
      <c r="GO443" s="98"/>
      <c r="GP443" s="98"/>
      <c r="GQ443" s="98"/>
      <c r="GR443" s="98"/>
      <c r="GS443" s="98"/>
      <c r="GT443" s="98"/>
      <c r="GU443" s="98"/>
      <c r="GV443" s="98"/>
      <c r="GW443" s="98"/>
      <c r="GX443" s="98"/>
      <c r="GY443" s="98"/>
      <c r="GZ443" s="98"/>
      <c r="HA443" s="98"/>
      <c r="HB443" s="98"/>
      <c r="HC443" s="98"/>
      <c r="HD443" s="98"/>
      <c r="HE443" s="98"/>
      <c r="HF443" s="98"/>
      <c r="HG443" s="98"/>
      <c r="HH443" s="98"/>
      <c r="HI443" s="98"/>
      <c r="HJ443" s="98"/>
      <c r="HK443" s="98"/>
      <c r="HL443" s="98"/>
      <c r="HM443" s="98"/>
      <c r="HN443" s="98"/>
      <c r="HO443" s="98"/>
      <c r="HP443" s="98"/>
      <c r="HQ443" s="98"/>
      <c r="HR443" s="98"/>
      <c r="HS443" s="98"/>
      <c r="HT443" s="98"/>
      <c r="HU443" s="98"/>
      <c r="HV443" s="98"/>
      <c r="HW443" s="98"/>
      <c r="HX443" s="98"/>
      <c r="HY443" s="98"/>
      <c r="HZ443" s="98"/>
      <c r="IA443" s="98"/>
      <c r="IB443" s="98"/>
      <c r="IC443" s="98"/>
      <c r="ID443" s="98"/>
      <c r="IE443" s="98"/>
      <c r="IF443" s="98"/>
      <c r="IG443" s="98"/>
      <c r="IH443" s="98"/>
      <c r="II443" s="98"/>
      <c r="IJ443" s="98"/>
      <c r="IK443" s="98"/>
      <c r="IL443" s="98"/>
      <c r="IM443" s="98"/>
      <c r="IN443" s="98"/>
      <c r="IO443" s="98"/>
      <c r="IP443" s="98"/>
      <c r="IQ443" s="98"/>
      <c r="IR443" s="98"/>
      <c r="IS443" s="98"/>
      <c r="IT443" s="98"/>
      <c r="IU443" s="98"/>
      <c r="IV443" s="98"/>
    </row>
    <row r="444" spans="1:256" s="35" customFormat="1" ht="229.5" hidden="1">
      <c r="A444" s="191" t="s">
        <v>599</v>
      </c>
      <c r="B444" s="45" t="s">
        <v>590</v>
      </c>
      <c r="C444" s="177">
        <v>401000024</v>
      </c>
      <c r="D444" s="47" t="s">
        <v>591</v>
      </c>
      <c r="E444" s="48" t="s">
        <v>592</v>
      </c>
      <c r="F444" s="49"/>
      <c r="G444" s="49"/>
      <c r="H444" s="59" t="s">
        <v>71</v>
      </c>
      <c r="I444" s="49"/>
      <c r="J444" s="59" t="s">
        <v>72</v>
      </c>
      <c r="K444" s="59" t="s">
        <v>73</v>
      </c>
      <c r="L444" s="59" t="s">
        <v>68</v>
      </c>
      <c r="M444" s="59"/>
      <c r="N444" s="59"/>
      <c r="O444" s="59"/>
      <c r="P444" s="49" t="s">
        <v>616</v>
      </c>
      <c r="Q444" s="49" t="s">
        <v>74</v>
      </c>
      <c r="R444" s="106"/>
      <c r="S444" s="106"/>
      <c r="T444" s="106" t="s">
        <v>71</v>
      </c>
      <c r="U444" s="106"/>
      <c r="V444" s="106" t="s">
        <v>75</v>
      </c>
      <c r="W444" s="106" t="s">
        <v>73</v>
      </c>
      <c r="X444" s="106"/>
      <c r="Y444" s="106"/>
      <c r="Z444" s="106"/>
      <c r="AA444" s="106"/>
      <c r="AB444" s="49" t="s">
        <v>615</v>
      </c>
      <c r="AC444" s="182" t="s">
        <v>650</v>
      </c>
      <c r="AD444" s="49" t="s">
        <v>609</v>
      </c>
      <c r="AE444" s="183"/>
      <c r="AF444" s="183"/>
      <c r="AG444" s="183"/>
      <c r="AH444" s="183"/>
      <c r="AI444" s="183"/>
      <c r="AJ444" s="193" t="s">
        <v>661</v>
      </c>
      <c r="AK444" s="204"/>
      <c r="AL444" s="183"/>
      <c r="AM444" s="184" t="s">
        <v>635</v>
      </c>
      <c r="AN444" s="49" t="s">
        <v>652</v>
      </c>
      <c r="AO444" s="92" t="s">
        <v>263</v>
      </c>
      <c r="AP444" s="92" t="s">
        <v>200</v>
      </c>
      <c r="AQ444" s="92" t="s">
        <v>663</v>
      </c>
      <c r="AR444" s="54" t="s">
        <v>664</v>
      </c>
      <c r="AS444" s="92" t="s">
        <v>655</v>
      </c>
      <c r="AT444" s="196">
        <v>0</v>
      </c>
      <c r="AU444" s="196">
        <v>0</v>
      </c>
      <c r="AV444" s="196">
        <v>5904165.1100000003</v>
      </c>
      <c r="AW444" s="196">
        <v>0</v>
      </c>
      <c r="AX444" s="196">
        <v>0</v>
      </c>
      <c r="AY444" s="196">
        <v>0</v>
      </c>
      <c r="AZ444" s="186">
        <v>10312</v>
      </c>
      <c r="BA444" s="95"/>
      <c r="BB444" s="221"/>
      <c r="BC444" s="96"/>
      <c r="BD444" s="97"/>
      <c r="BE444" s="97"/>
      <c r="BF444" s="98"/>
      <c r="BG444" s="98"/>
      <c r="BH444" s="98"/>
      <c r="BI444" s="98"/>
      <c r="BJ444" s="98"/>
      <c r="BK444" s="98"/>
      <c r="BL444" s="98"/>
      <c r="BM444" s="98"/>
      <c r="BN444" s="98"/>
      <c r="BO444" s="98"/>
      <c r="BP444" s="98"/>
      <c r="BQ444" s="98"/>
      <c r="BR444" s="98"/>
      <c r="BS444" s="98"/>
      <c r="BT444" s="98"/>
      <c r="BU444" s="98"/>
      <c r="BV444" s="98"/>
      <c r="BW444" s="98"/>
      <c r="BX444" s="98"/>
      <c r="BY444" s="98"/>
      <c r="BZ444" s="98"/>
      <c r="CA444" s="98"/>
      <c r="CB444" s="98"/>
      <c r="CC444" s="98"/>
      <c r="CD444" s="98"/>
      <c r="CE444" s="98"/>
      <c r="CF444" s="98"/>
      <c r="CG444" s="98"/>
      <c r="CH444" s="98"/>
      <c r="CI444" s="98"/>
      <c r="CJ444" s="98"/>
      <c r="CK444" s="98"/>
      <c r="CL444" s="98"/>
      <c r="CM444" s="98"/>
      <c r="CN444" s="98"/>
      <c r="CO444" s="98"/>
      <c r="CP444" s="98"/>
      <c r="CQ444" s="98"/>
      <c r="CR444" s="98"/>
      <c r="CS444" s="98"/>
      <c r="CT444" s="98"/>
      <c r="CU444" s="98"/>
      <c r="CV444" s="98"/>
      <c r="CW444" s="98"/>
      <c r="CX444" s="98"/>
      <c r="CY444" s="98"/>
      <c r="CZ444" s="98"/>
      <c r="DA444" s="98"/>
      <c r="DB444" s="98"/>
      <c r="DC444" s="98"/>
      <c r="DD444" s="98"/>
      <c r="DE444" s="98"/>
      <c r="DF444" s="98"/>
      <c r="DG444" s="98"/>
      <c r="DH444" s="98"/>
      <c r="DI444" s="98"/>
      <c r="DJ444" s="98"/>
      <c r="DK444" s="98"/>
      <c r="DL444" s="98"/>
      <c r="DM444" s="98"/>
      <c r="DN444" s="98"/>
      <c r="DO444" s="98"/>
      <c r="DP444" s="98"/>
      <c r="DQ444" s="98"/>
      <c r="DR444" s="98"/>
      <c r="DS444" s="98"/>
      <c r="DT444" s="98"/>
      <c r="DU444" s="98"/>
      <c r="DV444" s="98"/>
      <c r="DW444" s="98"/>
      <c r="DX444" s="98"/>
      <c r="DY444" s="98"/>
      <c r="DZ444" s="98"/>
      <c r="EA444" s="98"/>
      <c r="EB444" s="98"/>
      <c r="EC444" s="98"/>
      <c r="ED444" s="98"/>
      <c r="EE444" s="98"/>
      <c r="EF444" s="98"/>
      <c r="EG444" s="98"/>
      <c r="EH444" s="98"/>
      <c r="EI444" s="98"/>
      <c r="EJ444" s="98"/>
      <c r="EK444" s="98"/>
      <c r="EL444" s="98"/>
      <c r="EM444" s="98"/>
      <c r="EN444" s="98"/>
      <c r="EO444" s="98"/>
      <c r="EP444" s="98"/>
      <c r="EQ444" s="98"/>
      <c r="ER444" s="98"/>
      <c r="ES444" s="98"/>
      <c r="ET444" s="98"/>
      <c r="EU444" s="98"/>
      <c r="EV444" s="98"/>
      <c r="EW444" s="98"/>
      <c r="EX444" s="98"/>
      <c r="EY444" s="98"/>
      <c r="EZ444" s="98"/>
      <c r="FA444" s="98"/>
      <c r="FB444" s="98"/>
      <c r="FC444" s="98"/>
      <c r="FD444" s="98"/>
      <c r="FE444" s="98"/>
      <c r="FF444" s="98"/>
      <c r="FG444" s="98"/>
      <c r="FH444" s="98"/>
      <c r="FI444" s="98"/>
      <c r="FJ444" s="98"/>
      <c r="FK444" s="98"/>
      <c r="FL444" s="98"/>
      <c r="FM444" s="98"/>
      <c r="FN444" s="98"/>
      <c r="FO444" s="98"/>
      <c r="FP444" s="98"/>
      <c r="FQ444" s="98"/>
      <c r="FR444" s="98"/>
      <c r="FS444" s="98"/>
      <c r="FT444" s="98"/>
      <c r="FU444" s="98"/>
      <c r="FV444" s="98"/>
      <c r="FW444" s="98"/>
      <c r="FX444" s="98"/>
      <c r="FY444" s="98"/>
      <c r="FZ444" s="98"/>
      <c r="GA444" s="98"/>
      <c r="GB444" s="98"/>
      <c r="GC444" s="98"/>
      <c r="GD444" s="98"/>
      <c r="GE444" s="98"/>
      <c r="GF444" s="98"/>
      <c r="GG444" s="98"/>
      <c r="GH444" s="98"/>
      <c r="GI444" s="98"/>
      <c r="GJ444" s="98"/>
      <c r="GK444" s="98"/>
      <c r="GL444" s="98"/>
      <c r="GM444" s="98"/>
      <c r="GN444" s="98"/>
      <c r="GO444" s="98"/>
      <c r="GP444" s="98"/>
      <c r="GQ444" s="98"/>
      <c r="GR444" s="98"/>
      <c r="GS444" s="98"/>
      <c r="GT444" s="98"/>
      <c r="GU444" s="98"/>
      <c r="GV444" s="98"/>
      <c r="GW444" s="98"/>
      <c r="GX444" s="98"/>
      <c r="GY444" s="98"/>
      <c r="GZ444" s="98"/>
      <c r="HA444" s="98"/>
      <c r="HB444" s="98"/>
      <c r="HC444" s="98"/>
      <c r="HD444" s="98"/>
      <c r="HE444" s="98"/>
      <c r="HF444" s="98"/>
      <c r="HG444" s="98"/>
      <c r="HH444" s="98"/>
      <c r="HI444" s="98"/>
      <c r="HJ444" s="98"/>
      <c r="HK444" s="98"/>
      <c r="HL444" s="98"/>
      <c r="HM444" s="98"/>
      <c r="HN444" s="98"/>
      <c r="HO444" s="98"/>
      <c r="HP444" s="98"/>
      <c r="HQ444" s="98"/>
      <c r="HR444" s="98"/>
      <c r="HS444" s="98"/>
      <c r="HT444" s="98"/>
      <c r="HU444" s="98"/>
      <c r="HV444" s="98"/>
      <c r="HW444" s="98"/>
      <c r="HX444" s="98"/>
      <c r="HY444" s="98"/>
      <c r="HZ444" s="98"/>
      <c r="IA444" s="98"/>
      <c r="IB444" s="98"/>
      <c r="IC444" s="98"/>
      <c r="ID444" s="98"/>
      <c r="IE444" s="98"/>
      <c r="IF444" s="98"/>
      <c r="IG444" s="98"/>
      <c r="IH444" s="98"/>
      <c r="II444" s="98"/>
      <c r="IJ444" s="98"/>
      <c r="IK444" s="98"/>
      <c r="IL444" s="98"/>
      <c r="IM444" s="98"/>
      <c r="IN444" s="98"/>
      <c r="IO444" s="98"/>
      <c r="IP444" s="98"/>
      <c r="IQ444" s="98"/>
      <c r="IR444" s="98"/>
      <c r="IS444" s="98"/>
      <c r="IT444" s="98"/>
      <c r="IU444" s="98"/>
      <c r="IV444" s="98"/>
    </row>
    <row r="445" spans="1:256" s="35" customFormat="1" ht="229.5" hidden="1">
      <c r="A445" s="191" t="s">
        <v>599</v>
      </c>
      <c r="B445" s="45" t="s">
        <v>590</v>
      </c>
      <c r="C445" s="177">
        <v>401000024</v>
      </c>
      <c r="D445" s="47" t="s">
        <v>591</v>
      </c>
      <c r="E445" s="48" t="s">
        <v>592</v>
      </c>
      <c r="F445" s="49"/>
      <c r="G445" s="49"/>
      <c r="H445" s="59" t="s">
        <v>71</v>
      </c>
      <c r="I445" s="49"/>
      <c r="J445" s="59" t="s">
        <v>72</v>
      </c>
      <c r="K445" s="59" t="s">
        <v>73</v>
      </c>
      <c r="L445" s="59" t="s">
        <v>68</v>
      </c>
      <c r="M445" s="59"/>
      <c r="N445" s="59"/>
      <c r="O445" s="59"/>
      <c r="P445" s="49" t="s">
        <v>616</v>
      </c>
      <c r="Q445" s="49" t="s">
        <v>74</v>
      </c>
      <c r="R445" s="106"/>
      <c r="S445" s="106"/>
      <c r="T445" s="106" t="s">
        <v>71</v>
      </c>
      <c r="U445" s="106"/>
      <c r="V445" s="106" t="s">
        <v>75</v>
      </c>
      <c r="W445" s="106" t="s">
        <v>73</v>
      </c>
      <c r="X445" s="106"/>
      <c r="Y445" s="106"/>
      <c r="Z445" s="106"/>
      <c r="AA445" s="106"/>
      <c r="AB445" s="49" t="s">
        <v>615</v>
      </c>
      <c r="AC445" s="182" t="s">
        <v>660</v>
      </c>
      <c r="AD445" s="49" t="s">
        <v>609</v>
      </c>
      <c r="AE445" s="183"/>
      <c r="AF445" s="183"/>
      <c r="AG445" s="183"/>
      <c r="AH445" s="183"/>
      <c r="AI445" s="183"/>
      <c r="AJ445" s="193" t="s">
        <v>661</v>
      </c>
      <c r="AK445" s="204"/>
      <c r="AL445" s="183"/>
      <c r="AM445" s="184" t="s">
        <v>635</v>
      </c>
      <c r="AN445" s="49" t="s">
        <v>662</v>
      </c>
      <c r="AO445" s="92" t="s">
        <v>263</v>
      </c>
      <c r="AP445" s="92" t="s">
        <v>200</v>
      </c>
      <c r="AQ445" s="92" t="s">
        <v>663</v>
      </c>
      <c r="AR445" s="54" t="s">
        <v>664</v>
      </c>
      <c r="AS445" s="92" t="s">
        <v>655</v>
      </c>
      <c r="AT445" s="196">
        <v>0</v>
      </c>
      <c r="AU445" s="196">
        <v>0</v>
      </c>
      <c r="AV445" s="196">
        <v>1961363.43</v>
      </c>
      <c r="AW445" s="196">
        <v>0</v>
      </c>
      <c r="AX445" s="196">
        <v>0</v>
      </c>
      <c r="AY445" s="196">
        <v>0</v>
      </c>
      <c r="AZ445" s="186">
        <v>10112</v>
      </c>
      <c r="BA445" s="95"/>
      <c r="BB445" s="221"/>
      <c r="BC445" s="96"/>
      <c r="BD445" s="97"/>
      <c r="BE445" s="97"/>
      <c r="BF445" s="98"/>
      <c r="BG445" s="98"/>
      <c r="BH445" s="98"/>
      <c r="BI445" s="98"/>
      <c r="BJ445" s="98"/>
      <c r="BK445" s="98"/>
      <c r="BL445" s="98"/>
      <c r="BM445" s="98"/>
      <c r="BN445" s="98"/>
      <c r="BO445" s="98"/>
      <c r="BP445" s="98"/>
      <c r="BQ445" s="98"/>
      <c r="BR445" s="98"/>
      <c r="BS445" s="98"/>
      <c r="BT445" s="98"/>
      <c r="BU445" s="98"/>
      <c r="BV445" s="98"/>
      <c r="BW445" s="98"/>
      <c r="BX445" s="98"/>
      <c r="BY445" s="98"/>
      <c r="BZ445" s="98"/>
      <c r="CA445" s="98"/>
      <c r="CB445" s="98"/>
      <c r="CC445" s="98"/>
      <c r="CD445" s="98"/>
      <c r="CE445" s="98"/>
      <c r="CF445" s="98"/>
      <c r="CG445" s="98"/>
      <c r="CH445" s="98"/>
      <c r="CI445" s="98"/>
      <c r="CJ445" s="98"/>
      <c r="CK445" s="98"/>
      <c r="CL445" s="98"/>
      <c r="CM445" s="98"/>
      <c r="CN445" s="98"/>
      <c r="CO445" s="98"/>
      <c r="CP445" s="98"/>
      <c r="CQ445" s="98"/>
      <c r="CR445" s="98"/>
      <c r="CS445" s="98"/>
      <c r="CT445" s="98"/>
      <c r="CU445" s="98"/>
      <c r="CV445" s="98"/>
      <c r="CW445" s="98"/>
      <c r="CX445" s="98"/>
      <c r="CY445" s="98"/>
      <c r="CZ445" s="98"/>
      <c r="DA445" s="98"/>
      <c r="DB445" s="98"/>
      <c r="DC445" s="98"/>
      <c r="DD445" s="98"/>
      <c r="DE445" s="98"/>
      <c r="DF445" s="98"/>
      <c r="DG445" s="98"/>
      <c r="DH445" s="98"/>
      <c r="DI445" s="98"/>
      <c r="DJ445" s="98"/>
      <c r="DK445" s="98"/>
      <c r="DL445" s="98"/>
      <c r="DM445" s="98"/>
      <c r="DN445" s="98"/>
      <c r="DO445" s="98"/>
      <c r="DP445" s="98"/>
      <c r="DQ445" s="98"/>
      <c r="DR445" s="98"/>
      <c r="DS445" s="98"/>
      <c r="DT445" s="98"/>
      <c r="DU445" s="98"/>
      <c r="DV445" s="98"/>
      <c r="DW445" s="98"/>
      <c r="DX445" s="98"/>
      <c r="DY445" s="98"/>
      <c r="DZ445" s="98"/>
      <c r="EA445" s="98"/>
      <c r="EB445" s="98"/>
      <c r="EC445" s="98"/>
      <c r="ED445" s="98"/>
      <c r="EE445" s="98"/>
      <c r="EF445" s="98"/>
      <c r="EG445" s="98"/>
      <c r="EH445" s="98"/>
      <c r="EI445" s="98"/>
      <c r="EJ445" s="98"/>
      <c r="EK445" s="98"/>
      <c r="EL445" s="98"/>
      <c r="EM445" s="98"/>
      <c r="EN445" s="98"/>
      <c r="EO445" s="98"/>
      <c r="EP445" s="98"/>
      <c r="EQ445" s="98"/>
      <c r="ER445" s="98"/>
      <c r="ES445" s="98"/>
      <c r="ET445" s="98"/>
      <c r="EU445" s="98"/>
      <c r="EV445" s="98"/>
      <c r="EW445" s="98"/>
      <c r="EX445" s="98"/>
      <c r="EY445" s="98"/>
      <c r="EZ445" s="98"/>
      <c r="FA445" s="98"/>
      <c r="FB445" s="98"/>
      <c r="FC445" s="98"/>
      <c r="FD445" s="98"/>
      <c r="FE445" s="98"/>
      <c r="FF445" s="98"/>
      <c r="FG445" s="98"/>
      <c r="FH445" s="98"/>
      <c r="FI445" s="98"/>
      <c r="FJ445" s="98"/>
      <c r="FK445" s="98"/>
      <c r="FL445" s="98"/>
      <c r="FM445" s="98"/>
      <c r="FN445" s="98"/>
      <c r="FO445" s="98"/>
      <c r="FP445" s="98"/>
      <c r="FQ445" s="98"/>
      <c r="FR445" s="98"/>
      <c r="FS445" s="98"/>
      <c r="FT445" s="98"/>
      <c r="FU445" s="98"/>
      <c r="FV445" s="98"/>
      <c r="FW445" s="98"/>
      <c r="FX445" s="98"/>
      <c r="FY445" s="98"/>
      <c r="FZ445" s="98"/>
      <c r="GA445" s="98"/>
      <c r="GB445" s="98"/>
      <c r="GC445" s="98"/>
      <c r="GD445" s="98"/>
      <c r="GE445" s="98"/>
      <c r="GF445" s="98"/>
      <c r="GG445" s="98"/>
      <c r="GH445" s="98"/>
      <c r="GI445" s="98"/>
      <c r="GJ445" s="98"/>
      <c r="GK445" s="98"/>
      <c r="GL445" s="98"/>
      <c r="GM445" s="98"/>
      <c r="GN445" s="98"/>
      <c r="GO445" s="98"/>
      <c r="GP445" s="98"/>
      <c r="GQ445" s="98"/>
      <c r="GR445" s="98"/>
      <c r="GS445" s="98"/>
      <c r="GT445" s="98"/>
      <c r="GU445" s="98"/>
      <c r="GV445" s="98"/>
      <c r="GW445" s="98"/>
      <c r="GX445" s="98"/>
      <c r="GY445" s="98"/>
      <c r="GZ445" s="98"/>
      <c r="HA445" s="98"/>
      <c r="HB445" s="98"/>
      <c r="HC445" s="98"/>
      <c r="HD445" s="98"/>
      <c r="HE445" s="98"/>
      <c r="HF445" s="98"/>
      <c r="HG445" s="98"/>
      <c r="HH445" s="98"/>
      <c r="HI445" s="98"/>
      <c r="HJ445" s="98"/>
      <c r="HK445" s="98"/>
      <c r="HL445" s="98"/>
      <c r="HM445" s="98"/>
      <c r="HN445" s="98"/>
      <c r="HO445" s="98"/>
      <c r="HP445" s="98"/>
      <c r="HQ445" s="98"/>
      <c r="HR445" s="98"/>
      <c r="HS445" s="98"/>
      <c r="HT445" s="98"/>
      <c r="HU445" s="98"/>
      <c r="HV445" s="98"/>
      <c r="HW445" s="98"/>
      <c r="HX445" s="98"/>
      <c r="HY445" s="98"/>
      <c r="HZ445" s="98"/>
      <c r="IA445" s="98"/>
      <c r="IB445" s="98"/>
      <c r="IC445" s="98"/>
      <c r="ID445" s="98"/>
      <c r="IE445" s="98"/>
      <c r="IF445" s="98"/>
      <c r="IG445" s="98"/>
      <c r="IH445" s="98"/>
      <c r="II445" s="98"/>
      <c r="IJ445" s="98"/>
      <c r="IK445" s="98"/>
      <c r="IL445" s="98"/>
      <c r="IM445" s="98"/>
      <c r="IN445" s="98"/>
      <c r="IO445" s="98"/>
      <c r="IP445" s="98"/>
      <c r="IQ445" s="98"/>
      <c r="IR445" s="98"/>
      <c r="IS445" s="98"/>
      <c r="IT445" s="98"/>
      <c r="IU445" s="98"/>
      <c r="IV445" s="98"/>
    </row>
    <row r="446" spans="1:256" s="35" customFormat="1" ht="229.5" hidden="1">
      <c r="A446" s="191" t="s">
        <v>599</v>
      </c>
      <c r="B446" s="45" t="s">
        <v>590</v>
      </c>
      <c r="C446" s="177">
        <v>401000024</v>
      </c>
      <c r="D446" s="47" t="s">
        <v>591</v>
      </c>
      <c r="E446" s="48" t="s">
        <v>592</v>
      </c>
      <c r="F446" s="49"/>
      <c r="G446" s="49"/>
      <c r="H446" s="59" t="s">
        <v>71</v>
      </c>
      <c r="I446" s="49"/>
      <c r="J446" s="59" t="s">
        <v>72</v>
      </c>
      <c r="K446" s="59" t="s">
        <v>73</v>
      </c>
      <c r="L446" s="59" t="s">
        <v>68</v>
      </c>
      <c r="M446" s="59"/>
      <c r="N446" s="59"/>
      <c r="O446" s="59"/>
      <c r="P446" s="49" t="s">
        <v>616</v>
      </c>
      <c r="Q446" s="49" t="s">
        <v>74</v>
      </c>
      <c r="R446" s="106"/>
      <c r="S446" s="106"/>
      <c r="T446" s="106" t="s">
        <v>71</v>
      </c>
      <c r="U446" s="106"/>
      <c r="V446" s="106" t="s">
        <v>75</v>
      </c>
      <c r="W446" s="106" t="s">
        <v>73</v>
      </c>
      <c r="X446" s="106"/>
      <c r="Y446" s="106"/>
      <c r="Z446" s="106"/>
      <c r="AA446" s="106"/>
      <c r="AB446" s="49" t="s">
        <v>615</v>
      </c>
      <c r="AC446" s="182" t="s">
        <v>650</v>
      </c>
      <c r="AD446" s="49" t="s">
        <v>609</v>
      </c>
      <c r="AE446" s="183"/>
      <c r="AF446" s="183"/>
      <c r="AG446" s="183"/>
      <c r="AH446" s="183"/>
      <c r="AI446" s="183"/>
      <c r="AJ446" s="193" t="s">
        <v>661</v>
      </c>
      <c r="AK446" s="204"/>
      <c r="AL446" s="183"/>
      <c r="AM446" s="184" t="s">
        <v>635</v>
      </c>
      <c r="AN446" s="49" t="s">
        <v>665</v>
      </c>
      <c r="AO446" s="92" t="s">
        <v>263</v>
      </c>
      <c r="AP446" s="92" t="s">
        <v>200</v>
      </c>
      <c r="AQ446" s="92" t="s">
        <v>663</v>
      </c>
      <c r="AR446" s="54" t="s">
        <v>664</v>
      </c>
      <c r="AS446" s="92" t="s">
        <v>655</v>
      </c>
      <c r="AT446" s="196">
        <v>0</v>
      </c>
      <c r="AU446" s="196">
        <v>0</v>
      </c>
      <c r="AV446" s="196">
        <v>310745.53000000003</v>
      </c>
      <c r="AW446" s="196">
        <v>0</v>
      </c>
      <c r="AX446" s="196">
        <v>0</v>
      </c>
      <c r="AY446" s="196">
        <v>0</v>
      </c>
      <c r="AZ446" s="186">
        <v>10114</v>
      </c>
      <c r="BA446" s="95"/>
      <c r="BB446" s="221"/>
      <c r="BC446" s="96"/>
      <c r="BD446" s="97"/>
      <c r="BE446" s="97"/>
      <c r="BF446" s="98"/>
      <c r="BG446" s="98"/>
      <c r="BH446" s="98"/>
      <c r="BI446" s="98"/>
      <c r="BJ446" s="98"/>
      <c r="BK446" s="98"/>
      <c r="BL446" s="98"/>
      <c r="BM446" s="98"/>
      <c r="BN446" s="98"/>
      <c r="BO446" s="98"/>
      <c r="BP446" s="98"/>
      <c r="BQ446" s="98"/>
      <c r="BR446" s="98"/>
      <c r="BS446" s="98"/>
      <c r="BT446" s="98"/>
      <c r="BU446" s="98"/>
      <c r="BV446" s="98"/>
      <c r="BW446" s="98"/>
      <c r="BX446" s="98"/>
      <c r="BY446" s="98"/>
      <c r="BZ446" s="98"/>
      <c r="CA446" s="98"/>
      <c r="CB446" s="98"/>
      <c r="CC446" s="98"/>
      <c r="CD446" s="98"/>
      <c r="CE446" s="98"/>
      <c r="CF446" s="98"/>
      <c r="CG446" s="98"/>
      <c r="CH446" s="98"/>
      <c r="CI446" s="98"/>
      <c r="CJ446" s="98"/>
      <c r="CK446" s="98"/>
      <c r="CL446" s="98"/>
      <c r="CM446" s="98"/>
      <c r="CN446" s="98"/>
      <c r="CO446" s="98"/>
      <c r="CP446" s="98"/>
      <c r="CQ446" s="98"/>
      <c r="CR446" s="98"/>
      <c r="CS446" s="98"/>
      <c r="CT446" s="98"/>
      <c r="CU446" s="98"/>
      <c r="CV446" s="98"/>
      <c r="CW446" s="98"/>
      <c r="CX446" s="98"/>
      <c r="CY446" s="98"/>
      <c r="CZ446" s="98"/>
      <c r="DA446" s="98"/>
      <c r="DB446" s="98"/>
      <c r="DC446" s="98"/>
      <c r="DD446" s="98"/>
      <c r="DE446" s="98"/>
      <c r="DF446" s="98"/>
      <c r="DG446" s="98"/>
      <c r="DH446" s="98"/>
      <c r="DI446" s="98"/>
      <c r="DJ446" s="98"/>
      <c r="DK446" s="98"/>
      <c r="DL446" s="98"/>
      <c r="DM446" s="98"/>
      <c r="DN446" s="98"/>
      <c r="DO446" s="98"/>
      <c r="DP446" s="98"/>
      <c r="DQ446" s="98"/>
      <c r="DR446" s="98"/>
      <c r="DS446" s="98"/>
      <c r="DT446" s="98"/>
      <c r="DU446" s="98"/>
      <c r="DV446" s="98"/>
      <c r="DW446" s="98"/>
      <c r="DX446" s="98"/>
      <c r="DY446" s="98"/>
      <c r="DZ446" s="98"/>
      <c r="EA446" s="98"/>
      <c r="EB446" s="98"/>
      <c r="EC446" s="98"/>
      <c r="ED446" s="98"/>
      <c r="EE446" s="98"/>
      <c r="EF446" s="98"/>
      <c r="EG446" s="98"/>
      <c r="EH446" s="98"/>
      <c r="EI446" s="98"/>
      <c r="EJ446" s="98"/>
      <c r="EK446" s="98"/>
      <c r="EL446" s="98"/>
      <c r="EM446" s="98"/>
      <c r="EN446" s="98"/>
      <c r="EO446" s="98"/>
      <c r="EP446" s="98"/>
      <c r="EQ446" s="98"/>
      <c r="ER446" s="98"/>
      <c r="ES446" s="98"/>
      <c r="ET446" s="98"/>
      <c r="EU446" s="98"/>
      <c r="EV446" s="98"/>
      <c r="EW446" s="98"/>
      <c r="EX446" s="98"/>
      <c r="EY446" s="98"/>
      <c r="EZ446" s="98"/>
      <c r="FA446" s="98"/>
      <c r="FB446" s="98"/>
      <c r="FC446" s="98"/>
      <c r="FD446" s="98"/>
      <c r="FE446" s="98"/>
      <c r="FF446" s="98"/>
      <c r="FG446" s="98"/>
      <c r="FH446" s="98"/>
      <c r="FI446" s="98"/>
      <c r="FJ446" s="98"/>
      <c r="FK446" s="98"/>
      <c r="FL446" s="98"/>
      <c r="FM446" s="98"/>
      <c r="FN446" s="98"/>
      <c r="FO446" s="98"/>
      <c r="FP446" s="98"/>
      <c r="FQ446" s="98"/>
      <c r="FR446" s="98"/>
      <c r="FS446" s="98"/>
      <c r="FT446" s="98"/>
      <c r="FU446" s="98"/>
      <c r="FV446" s="98"/>
      <c r="FW446" s="98"/>
      <c r="FX446" s="98"/>
      <c r="FY446" s="98"/>
      <c r="FZ446" s="98"/>
      <c r="GA446" s="98"/>
      <c r="GB446" s="98"/>
      <c r="GC446" s="98"/>
      <c r="GD446" s="98"/>
      <c r="GE446" s="98"/>
      <c r="GF446" s="98"/>
      <c r="GG446" s="98"/>
      <c r="GH446" s="98"/>
      <c r="GI446" s="98"/>
      <c r="GJ446" s="98"/>
      <c r="GK446" s="98"/>
      <c r="GL446" s="98"/>
      <c r="GM446" s="98"/>
      <c r="GN446" s="98"/>
      <c r="GO446" s="98"/>
      <c r="GP446" s="98"/>
      <c r="GQ446" s="98"/>
      <c r="GR446" s="98"/>
      <c r="GS446" s="98"/>
      <c r="GT446" s="98"/>
      <c r="GU446" s="98"/>
      <c r="GV446" s="98"/>
      <c r="GW446" s="98"/>
      <c r="GX446" s="98"/>
      <c r="GY446" s="98"/>
      <c r="GZ446" s="98"/>
      <c r="HA446" s="98"/>
      <c r="HB446" s="98"/>
      <c r="HC446" s="98"/>
      <c r="HD446" s="98"/>
      <c r="HE446" s="98"/>
      <c r="HF446" s="98"/>
      <c r="HG446" s="98"/>
      <c r="HH446" s="98"/>
      <c r="HI446" s="98"/>
      <c r="HJ446" s="98"/>
      <c r="HK446" s="98"/>
      <c r="HL446" s="98"/>
      <c r="HM446" s="98"/>
      <c r="HN446" s="98"/>
      <c r="HO446" s="98"/>
      <c r="HP446" s="98"/>
      <c r="HQ446" s="98"/>
      <c r="HR446" s="98"/>
      <c r="HS446" s="98"/>
      <c r="HT446" s="98"/>
      <c r="HU446" s="98"/>
      <c r="HV446" s="98"/>
      <c r="HW446" s="98"/>
      <c r="HX446" s="98"/>
      <c r="HY446" s="98"/>
      <c r="HZ446" s="98"/>
      <c r="IA446" s="98"/>
      <c r="IB446" s="98"/>
      <c r="IC446" s="98"/>
      <c r="ID446" s="98"/>
      <c r="IE446" s="98"/>
      <c r="IF446" s="98"/>
      <c r="IG446" s="98"/>
      <c r="IH446" s="98"/>
      <c r="II446" s="98"/>
      <c r="IJ446" s="98"/>
      <c r="IK446" s="98"/>
      <c r="IL446" s="98"/>
      <c r="IM446" s="98"/>
      <c r="IN446" s="98"/>
      <c r="IO446" s="98"/>
      <c r="IP446" s="98"/>
      <c r="IQ446" s="98"/>
      <c r="IR446" s="98"/>
      <c r="IS446" s="98"/>
      <c r="IT446" s="98"/>
      <c r="IU446" s="98"/>
      <c r="IV446" s="98"/>
    </row>
    <row r="447" spans="1:256" s="35" customFormat="1" ht="229.5" hidden="1">
      <c r="A447" s="191" t="s">
        <v>599</v>
      </c>
      <c r="B447" s="45" t="s">
        <v>590</v>
      </c>
      <c r="C447" s="177">
        <v>401000024</v>
      </c>
      <c r="D447" s="47" t="s">
        <v>591</v>
      </c>
      <c r="E447" s="48" t="s">
        <v>592</v>
      </c>
      <c r="F447" s="49"/>
      <c r="G447" s="49"/>
      <c r="H447" s="59" t="s">
        <v>71</v>
      </c>
      <c r="I447" s="49"/>
      <c r="J447" s="59" t="s">
        <v>72</v>
      </c>
      <c r="K447" s="59" t="s">
        <v>73</v>
      </c>
      <c r="L447" s="59" t="s">
        <v>68</v>
      </c>
      <c r="M447" s="59"/>
      <c r="N447" s="59"/>
      <c r="O447" s="59"/>
      <c r="P447" s="49" t="s">
        <v>616</v>
      </c>
      <c r="Q447" s="49" t="s">
        <v>74</v>
      </c>
      <c r="R447" s="106"/>
      <c r="S447" s="106"/>
      <c r="T447" s="106" t="s">
        <v>71</v>
      </c>
      <c r="U447" s="106"/>
      <c r="V447" s="106" t="s">
        <v>75</v>
      </c>
      <c r="W447" s="106" t="s">
        <v>73</v>
      </c>
      <c r="X447" s="106"/>
      <c r="Y447" s="106"/>
      <c r="Z447" s="106"/>
      <c r="AA447" s="106"/>
      <c r="AB447" s="49" t="s">
        <v>615</v>
      </c>
      <c r="AC447" s="182" t="s">
        <v>594</v>
      </c>
      <c r="AD447" s="183"/>
      <c r="AE447" s="183"/>
      <c r="AF447" s="183"/>
      <c r="AG447" s="183"/>
      <c r="AH447" s="183"/>
      <c r="AI447" s="183"/>
      <c r="AJ447" s="183"/>
      <c r="AK447" s="204"/>
      <c r="AL447" s="183"/>
      <c r="AM447" s="184" t="s">
        <v>635</v>
      </c>
      <c r="AN447" s="49" t="s">
        <v>666</v>
      </c>
      <c r="AO447" s="92" t="s">
        <v>263</v>
      </c>
      <c r="AP447" s="92" t="s">
        <v>200</v>
      </c>
      <c r="AQ447" s="92" t="s">
        <v>667</v>
      </c>
      <c r="AR447" s="54" t="s">
        <v>668</v>
      </c>
      <c r="AS447" s="92" t="s">
        <v>655</v>
      </c>
      <c r="AT447" s="196">
        <v>0</v>
      </c>
      <c r="AU447" s="196">
        <v>0</v>
      </c>
      <c r="AV447" s="196">
        <v>10064694.210000001</v>
      </c>
      <c r="AW447" s="196">
        <v>0</v>
      </c>
      <c r="AX447" s="196">
        <v>0</v>
      </c>
      <c r="AY447" s="196">
        <v>0</v>
      </c>
      <c r="AZ447" s="186">
        <v>10101</v>
      </c>
      <c r="BA447" s="95"/>
      <c r="BB447" s="221"/>
      <c r="BC447" s="96"/>
      <c r="BD447" s="97"/>
      <c r="BE447" s="97"/>
      <c r="BF447" s="98"/>
      <c r="BG447" s="98"/>
      <c r="BH447" s="98"/>
      <c r="BI447" s="98"/>
      <c r="BJ447" s="98"/>
      <c r="BK447" s="98"/>
      <c r="BL447" s="98"/>
      <c r="BM447" s="98"/>
      <c r="BN447" s="98"/>
      <c r="BO447" s="98"/>
      <c r="BP447" s="98"/>
      <c r="BQ447" s="98"/>
      <c r="BR447" s="98"/>
      <c r="BS447" s="98"/>
      <c r="BT447" s="98"/>
      <c r="BU447" s="98"/>
      <c r="BV447" s="98"/>
      <c r="BW447" s="98"/>
      <c r="BX447" s="98"/>
      <c r="BY447" s="98"/>
      <c r="BZ447" s="98"/>
      <c r="CA447" s="98"/>
      <c r="CB447" s="98"/>
      <c r="CC447" s="98"/>
      <c r="CD447" s="98"/>
      <c r="CE447" s="98"/>
      <c r="CF447" s="98"/>
      <c r="CG447" s="98"/>
      <c r="CH447" s="98"/>
      <c r="CI447" s="98"/>
      <c r="CJ447" s="98"/>
      <c r="CK447" s="98"/>
      <c r="CL447" s="98"/>
      <c r="CM447" s="98"/>
      <c r="CN447" s="98"/>
      <c r="CO447" s="98"/>
      <c r="CP447" s="98"/>
      <c r="CQ447" s="98"/>
      <c r="CR447" s="98"/>
      <c r="CS447" s="98"/>
      <c r="CT447" s="98"/>
      <c r="CU447" s="98"/>
      <c r="CV447" s="98"/>
      <c r="CW447" s="98"/>
      <c r="CX447" s="98"/>
      <c r="CY447" s="98"/>
      <c r="CZ447" s="98"/>
      <c r="DA447" s="98"/>
      <c r="DB447" s="98"/>
      <c r="DC447" s="98"/>
      <c r="DD447" s="98"/>
      <c r="DE447" s="98"/>
      <c r="DF447" s="98"/>
      <c r="DG447" s="98"/>
      <c r="DH447" s="98"/>
      <c r="DI447" s="98"/>
      <c r="DJ447" s="98"/>
      <c r="DK447" s="98"/>
      <c r="DL447" s="98"/>
      <c r="DM447" s="98"/>
      <c r="DN447" s="98"/>
      <c r="DO447" s="98"/>
      <c r="DP447" s="98"/>
      <c r="DQ447" s="98"/>
      <c r="DR447" s="98"/>
      <c r="DS447" s="98"/>
      <c r="DT447" s="98"/>
      <c r="DU447" s="98"/>
      <c r="DV447" s="98"/>
      <c r="DW447" s="98"/>
      <c r="DX447" s="98"/>
      <c r="DY447" s="98"/>
      <c r="DZ447" s="98"/>
      <c r="EA447" s="98"/>
      <c r="EB447" s="98"/>
      <c r="EC447" s="98"/>
      <c r="ED447" s="98"/>
      <c r="EE447" s="98"/>
      <c r="EF447" s="98"/>
      <c r="EG447" s="98"/>
      <c r="EH447" s="98"/>
      <c r="EI447" s="98"/>
      <c r="EJ447" s="98"/>
      <c r="EK447" s="98"/>
      <c r="EL447" s="98"/>
      <c r="EM447" s="98"/>
      <c r="EN447" s="98"/>
      <c r="EO447" s="98"/>
      <c r="EP447" s="98"/>
      <c r="EQ447" s="98"/>
      <c r="ER447" s="98"/>
      <c r="ES447" s="98"/>
      <c r="ET447" s="98"/>
      <c r="EU447" s="98"/>
      <c r="EV447" s="98"/>
      <c r="EW447" s="98"/>
      <c r="EX447" s="98"/>
      <c r="EY447" s="98"/>
      <c r="EZ447" s="98"/>
      <c r="FA447" s="98"/>
      <c r="FB447" s="98"/>
      <c r="FC447" s="98"/>
      <c r="FD447" s="98"/>
      <c r="FE447" s="98"/>
      <c r="FF447" s="98"/>
      <c r="FG447" s="98"/>
      <c r="FH447" s="98"/>
      <c r="FI447" s="98"/>
      <c r="FJ447" s="98"/>
      <c r="FK447" s="98"/>
      <c r="FL447" s="98"/>
      <c r="FM447" s="98"/>
      <c r="FN447" s="98"/>
      <c r="FO447" s="98"/>
      <c r="FP447" s="98"/>
      <c r="FQ447" s="98"/>
      <c r="FR447" s="98"/>
      <c r="FS447" s="98"/>
      <c r="FT447" s="98"/>
      <c r="FU447" s="98"/>
      <c r="FV447" s="98"/>
      <c r="FW447" s="98"/>
      <c r="FX447" s="98"/>
      <c r="FY447" s="98"/>
      <c r="FZ447" s="98"/>
      <c r="GA447" s="98"/>
      <c r="GB447" s="98"/>
      <c r="GC447" s="98"/>
      <c r="GD447" s="98"/>
      <c r="GE447" s="98"/>
      <c r="GF447" s="98"/>
      <c r="GG447" s="98"/>
      <c r="GH447" s="98"/>
      <c r="GI447" s="98"/>
      <c r="GJ447" s="98"/>
      <c r="GK447" s="98"/>
      <c r="GL447" s="98"/>
      <c r="GM447" s="98"/>
      <c r="GN447" s="98"/>
      <c r="GO447" s="98"/>
      <c r="GP447" s="98"/>
      <c r="GQ447" s="98"/>
      <c r="GR447" s="98"/>
      <c r="GS447" s="98"/>
      <c r="GT447" s="98"/>
      <c r="GU447" s="98"/>
      <c r="GV447" s="98"/>
      <c r="GW447" s="98"/>
      <c r="GX447" s="98"/>
      <c r="GY447" s="98"/>
      <c r="GZ447" s="98"/>
      <c r="HA447" s="98"/>
      <c r="HB447" s="98"/>
      <c r="HC447" s="98"/>
      <c r="HD447" s="98"/>
      <c r="HE447" s="98"/>
      <c r="HF447" s="98"/>
      <c r="HG447" s="98"/>
      <c r="HH447" s="98"/>
      <c r="HI447" s="98"/>
      <c r="HJ447" s="98"/>
      <c r="HK447" s="98"/>
      <c r="HL447" s="98"/>
      <c r="HM447" s="98"/>
      <c r="HN447" s="98"/>
      <c r="HO447" s="98"/>
      <c r="HP447" s="98"/>
      <c r="HQ447" s="98"/>
      <c r="HR447" s="98"/>
      <c r="HS447" s="98"/>
      <c r="HT447" s="98"/>
      <c r="HU447" s="98"/>
      <c r="HV447" s="98"/>
      <c r="HW447" s="98"/>
      <c r="HX447" s="98"/>
      <c r="HY447" s="98"/>
      <c r="HZ447" s="98"/>
      <c r="IA447" s="98"/>
      <c r="IB447" s="98"/>
      <c r="IC447" s="98"/>
      <c r="ID447" s="98"/>
      <c r="IE447" s="98"/>
      <c r="IF447" s="98"/>
      <c r="IG447" s="98"/>
      <c r="IH447" s="98"/>
      <c r="II447" s="98"/>
      <c r="IJ447" s="98"/>
      <c r="IK447" s="98"/>
      <c r="IL447" s="98"/>
      <c r="IM447" s="98"/>
      <c r="IN447" s="98"/>
      <c r="IO447" s="98"/>
      <c r="IP447" s="98"/>
      <c r="IQ447" s="98"/>
      <c r="IR447" s="98"/>
      <c r="IS447" s="98"/>
      <c r="IT447" s="98"/>
      <c r="IU447" s="98"/>
      <c r="IV447" s="98"/>
    </row>
    <row r="448" spans="1:256" s="35" customFormat="1" ht="229.5" hidden="1">
      <c r="A448" s="191" t="s">
        <v>599</v>
      </c>
      <c r="B448" s="45" t="s">
        <v>590</v>
      </c>
      <c r="C448" s="177">
        <v>401000024</v>
      </c>
      <c r="D448" s="47" t="s">
        <v>591</v>
      </c>
      <c r="E448" s="48" t="s">
        <v>592</v>
      </c>
      <c r="F448" s="49"/>
      <c r="G448" s="49"/>
      <c r="H448" s="59" t="s">
        <v>71</v>
      </c>
      <c r="I448" s="49"/>
      <c r="J448" s="59" t="s">
        <v>72</v>
      </c>
      <c r="K448" s="59" t="s">
        <v>73</v>
      </c>
      <c r="L448" s="59" t="s">
        <v>68</v>
      </c>
      <c r="M448" s="59"/>
      <c r="N448" s="59"/>
      <c r="O448" s="59"/>
      <c r="P448" s="49" t="s">
        <v>616</v>
      </c>
      <c r="Q448" s="49" t="s">
        <v>74</v>
      </c>
      <c r="R448" s="106"/>
      <c r="S448" s="106"/>
      <c r="T448" s="106" t="s">
        <v>71</v>
      </c>
      <c r="U448" s="106"/>
      <c r="V448" s="106" t="s">
        <v>75</v>
      </c>
      <c r="W448" s="106" t="s">
        <v>73</v>
      </c>
      <c r="X448" s="106"/>
      <c r="Y448" s="106"/>
      <c r="Z448" s="106"/>
      <c r="AA448" s="106"/>
      <c r="AB448" s="49" t="s">
        <v>615</v>
      </c>
      <c r="AC448" s="182" t="s">
        <v>594</v>
      </c>
      <c r="AD448" s="183"/>
      <c r="AE448" s="183"/>
      <c r="AF448" s="183"/>
      <c r="AG448" s="183"/>
      <c r="AH448" s="183"/>
      <c r="AI448" s="183"/>
      <c r="AJ448" s="183"/>
      <c r="AK448" s="204"/>
      <c r="AL448" s="183"/>
      <c r="AM448" s="184" t="s">
        <v>635</v>
      </c>
      <c r="AN448" s="49" t="s">
        <v>666</v>
      </c>
      <c r="AO448" s="195" t="s">
        <v>263</v>
      </c>
      <c r="AP448" s="195" t="s">
        <v>200</v>
      </c>
      <c r="AQ448" s="195" t="s">
        <v>669</v>
      </c>
      <c r="AR448" s="148" t="s">
        <v>670</v>
      </c>
      <c r="AS448" s="195" t="s">
        <v>267</v>
      </c>
      <c r="AT448" s="196">
        <v>0</v>
      </c>
      <c r="AU448" s="196">
        <v>0</v>
      </c>
      <c r="AV448" s="196">
        <v>59112.6</v>
      </c>
      <c r="AW448" s="196">
        <v>0</v>
      </c>
      <c r="AX448" s="196">
        <v>0</v>
      </c>
      <c r="AY448" s="196">
        <v>0</v>
      </c>
      <c r="AZ448" s="186">
        <v>10101</v>
      </c>
      <c r="BA448" s="95"/>
      <c r="BB448" s="221"/>
      <c r="BC448" s="96"/>
      <c r="BD448" s="97"/>
      <c r="BE448" s="97"/>
      <c r="BF448" s="98"/>
      <c r="BG448" s="98"/>
      <c r="BH448" s="98"/>
      <c r="BI448" s="98"/>
      <c r="BJ448" s="98"/>
      <c r="BK448" s="98"/>
      <c r="BL448" s="98"/>
      <c r="BM448" s="98"/>
      <c r="BN448" s="98"/>
      <c r="BO448" s="98"/>
      <c r="BP448" s="98"/>
      <c r="BQ448" s="98"/>
      <c r="BR448" s="98"/>
      <c r="BS448" s="98"/>
      <c r="BT448" s="98"/>
      <c r="BU448" s="98"/>
      <c r="BV448" s="98"/>
      <c r="BW448" s="98"/>
      <c r="BX448" s="98"/>
      <c r="BY448" s="98"/>
      <c r="BZ448" s="98"/>
      <c r="CA448" s="98"/>
      <c r="CB448" s="98"/>
      <c r="CC448" s="98"/>
      <c r="CD448" s="98"/>
      <c r="CE448" s="98"/>
      <c r="CF448" s="98"/>
      <c r="CG448" s="98"/>
      <c r="CH448" s="98"/>
      <c r="CI448" s="98"/>
      <c r="CJ448" s="98"/>
      <c r="CK448" s="98"/>
      <c r="CL448" s="98"/>
      <c r="CM448" s="98"/>
      <c r="CN448" s="98"/>
      <c r="CO448" s="98"/>
      <c r="CP448" s="98"/>
      <c r="CQ448" s="98"/>
      <c r="CR448" s="98"/>
      <c r="CS448" s="98"/>
      <c r="CT448" s="98"/>
      <c r="CU448" s="98"/>
      <c r="CV448" s="98"/>
      <c r="CW448" s="98"/>
      <c r="CX448" s="98"/>
      <c r="CY448" s="98"/>
      <c r="CZ448" s="98"/>
      <c r="DA448" s="98"/>
      <c r="DB448" s="98"/>
      <c r="DC448" s="98"/>
      <c r="DD448" s="98"/>
      <c r="DE448" s="98"/>
      <c r="DF448" s="98"/>
      <c r="DG448" s="98"/>
      <c r="DH448" s="98"/>
      <c r="DI448" s="98"/>
      <c r="DJ448" s="98"/>
      <c r="DK448" s="98"/>
      <c r="DL448" s="98"/>
      <c r="DM448" s="98"/>
      <c r="DN448" s="98"/>
      <c r="DO448" s="98"/>
      <c r="DP448" s="98"/>
      <c r="DQ448" s="98"/>
      <c r="DR448" s="98"/>
      <c r="DS448" s="98"/>
      <c r="DT448" s="98"/>
      <c r="DU448" s="98"/>
      <c r="DV448" s="98"/>
      <c r="DW448" s="98"/>
      <c r="DX448" s="98"/>
      <c r="DY448" s="98"/>
      <c r="DZ448" s="98"/>
      <c r="EA448" s="98"/>
      <c r="EB448" s="98"/>
      <c r="EC448" s="98"/>
      <c r="ED448" s="98"/>
      <c r="EE448" s="98"/>
      <c r="EF448" s="98"/>
      <c r="EG448" s="98"/>
      <c r="EH448" s="98"/>
      <c r="EI448" s="98"/>
      <c r="EJ448" s="98"/>
      <c r="EK448" s="98"/>
      <c r="EL448" s="98"/>
      <c r="EM448" s="98"/>
      <c r="EN448" s="98"/>
      <c r="EO448" s="98"/>
      <c r="EP448" s="98"/>
      <c r="EQ448" s="98"/>
      <c r="ER448" s="98"/>
      <c r="ES448" s="98"/>
      <c r="ET448" s="98"/>
      <c r="EU448" s="98"/>
      <c r="EV448" s="98"/>
      <c r="EW448" s="98"/>
      <c r="EX448" s="98"/>
      <c r="EY448" s="98"/>
      <c r="EZ448" s="98"/>
      <c r="FA448" s="98"/>
      <c r="FB448" s="98"/>
      <c r="FC448" s="98"/>
      <c r="FD448" s="98"/>
      <c r="FE448" s="98"/>
      <c r="FF448" s="98"/>
      <c r="FG448" s="98"/>
      <c r="FH448" s="98"/>
      <c r="FI448" s="98"/>
      <c r="FJ448" s="98"/>
      <c r="FK448" s="98"/>
      <c r="FL448" s="98"/>
      <c r="FM448" s="98"/>
      <c r="FN448" s="98"/>
      <c r="FO448" s="98"/>
      <c r="FP448" s="98"/>
      <c r="FQ448" s="98"/>
      <c r="FR448" s="98"/>
      <c r="FS448" s="98"/>
      <c r="FT448" s="98"/>
      <c r="FU448" s="98"/>
      <c r="FV448" s="98"/>
      <c r="FW448" s="98"/>
      <c r="FX448" s="98"/>
      <c r="FY448" s="98"/>
      <c r="FZ448" s="98"/>
      <c r="GA448" s="98"/>
      <c r="GB448" s="98"/>
      <c r="GC448" s="98"/>
      <c r="GD448" s="98"/>
      <c r="GE448" s="98"/>
      <c r="GF448" s="98"/>
      <c r="GG448" s="98"/>
      <c r="GH448" s="98"/>
      <c r="GI448" s="98"/>
      <c r="GJ448" s="98"/>
      <c r="GK448" s="98"/>
      <c r="GL448" s="98"/>
      <c r="GM448" s="98"/>
      <c r="GN448" s="98"/>
      <c r="GO448" s="98"/>
      <c r="GP448" s="98"/>
      <c r="GQ448" s="98"/>
      <c r="GR448" s="98"/>
      <c r="GS448" s="98"/>
      <c r="GT448" s="98"/>
      <c r="GU448" s="98"/>
      <c r="GV448" s="98"/>
      <c r="GW448" s="98"/>
      <c r="GX448" s="98"/>
      <c r="GY448" s="98"/>
      <c r="GZ448" s="98"/>
      <c r="HA448" s="98"/>
      <c r="HB448" s="98"/>
      <c r="HC448" s="98"/>
      <c r="HD448" s="98"/>
      <c r="HE448" s="98"/>
      <c r="HF448" s="98"/>
      <c r="HG448" s="98"/>
      <c r="HH448" s="98"/>
      <c r="HI448" s="98"/>
      <c r="HJ448" s="98"/>
      <c r="HK448" s="98"/>
      <c r="HL448" s="98"/>
      <c r="HM448" s="98"/>
      <c r="HN448" s="98"/>
      <c r="HO448" s="98"/>
      <c r="HP448" s="98"/>
      <c r="HQ448" s="98"/>
      <c r="HR448" s="98"/>
      <c r="HS448" s="98"/>
      <c r="HT448" s="98"/>
      <c r="HU448" s="98"/>
      <c r="HV448" s="98"/>
      <c r="HW448" s="98"/>
      <c r="HX448" s="98"/>
      <c r="HY448" s="98"/>
      <c r="HZ448" s="98"/>
      <c r="IA448" s="98"/>
      <c r="IB448" s="98"/>
      <c r="IC448" s="98"/>
      <c r="ID448" s="98"/>
      <c r="IE448" s="98"/>
      <c r="IF448" s="98"/>
      <c r="IG448" s="98"/>
      <c r="IH448" s="98"/>
      <c r="II448" s="98"/>
      <c r="IJ448" s="98"/>
      <c r="IK448" s="98"/>
      <c r="IL448" s="98"/>
      <c r="IM448" s="98"/>
      <c r="IN448" s="98"/>
      <c r="IO448" s="98"/>
      <c r="IP448" s="98"/>
      <c r="IQ448" s="98"/>
      <c r="IR448" s="98"/>
      <c r="IS448" s="98"/>
      <c r="IT448" s="98"/>
      <c r="IU448" s="98"/>
      <c r="IV448" s="98"/>
    </row>
    <row r="449" spans="1:256" s="35" customFormat="1" ht="229.5" hidden="1">
      <c r="A449" s="191">
        <v>607</v>
      </c>
      <c r="B449" s="45" t="s">
        <v>590</v>
      </c>
      <c r="C449" s="187">
        <v>401000024</v>
      </c>
      <c r="D449" s="154" t="s">
        <v>591</v>
      </c>
      <c r="E449" s="144" t="s">
        <v>592</v>
      </c>
      <c r="F449" s="52"/>
      <c r="G449" s="52"/>
      <c r="H449" s="155" t="s">
        <v>71</v>
      </c>
      <c r="I449" s="52"/>
      <c r="J449" s="155" t="s">
        <v>72</v>
      </c>
      <c r="K449" s="155" t="s">
        <v>73</v>
      </c>
      <c r="L449" s="155" t="s">
        <v>68</v>
      </c>
      <c r="M449" s="155"/>
      <c r="N449" s="155"/>
      <c r="O449" s="155"/>
      <c r="P449" s="52" t="s">
        <v>616</v>
      </c>
      <c r="Q449" s="52" t="s">
        <v>74</v>
      </c>
      <c r="R449" s="146"/>
      <c r="S449" s="146"/>
      <c r="T449" s="146" t="s">
        <v>71</v>
      </c>
      <c r="U449" s="146"/>
      <c r="V449" s="146" t="s">
        <v>75</v>
      </c>
      <c r="W449" s="146" t="s">
        <v>73</v>
      </c>
      <c r="X449" s="146"/>
      <c r="Y449" s="146"/>
      <c r="Z449" s="146"/>
      <c r="AA449" s="146"/>
      <c r="AB449" s="52" t="s">
        <v>615</v>
      </c>
      <c r="AC449" s="188" t="s">
        <v>594</v>
      </c>
      <c r="AD449" s="189"/>
      <c r="AE449" s="189"/>
      <c r="AF449" s="189"/>
      <c r="AG449" s="189"/>
      <c r="AH449" s="189"/>
      <c r="AI449" s="189"/>
      <c r="AJ449" s="189"/>
      <c r="AK449" s="44"/>
      <c r="AL449" s="189"/>
      <c r="AM449" s="190" t="s">
        <v>635</v>
      </c>
      <c r="AN449" s="52" t="s">
        <v>666</v>
      </c>
      <c r="AO449" s="195" t="s">
        <v>263</v>
      </c>
      <c r="AP449" s="195" t="s">
        <v>200</v>
      </c>
      <c r="AQ449" s="195" t="s">
        <v>669</v>
      </c>
      <c r="AR449" s="148" t="s">
        <v>670</v>
      </c>
      <c r="AS449" s="195" t="s">
        <v>273</v>
      </c>
      <c r="AT449" s="196">
        <v>0</v>
      </c>
      <c r="AU449" s="196">
        <v>0</v>
      </c>
      <c r="AV449" s="196">
        <v>337640</v>
      </c>
      <c r="AW449" s="196">
        <v>0</v>
      </c>
      <c r="AX449" s="200">
        <v>0</v>
      </c>
      <c r="AY449" s="200">
        <v>0</v>
      </c>
      <c r="AZ449" s="197">
        <v>10101</v>
      </c>
      <c r="BA449" s="222"/>
      <c r="BB449" s="221"/>
      <c r="BC449" s="223"/>
      <c r="BD449" s="224"/>
      <c r="BE449" s="224"/>
    </row>
    <row r="450" spans="1:256" s="35" customFormat="1" ht="229.5" hidden="1">
      <c r="A450" s="191">
        <v>607</v>
      </c>
      <c r="B450" s="45" t="s">
        <v>590</v>
      </c>
      <c r="C450" s="187">
        <v>401000024</v>
      </c>
      <c r="D450" s="154" t="s">
        <v>591</v>
      </c>
      <c r="E450" s="144" t="s">
        <v>671</v>
      </c>
      <c r="F450" s="52"/>
      <c r="G450" s="52"/>
      <c r="H450" s="155" t="s">
        <v>672</v>
      </c>
      <c r="I450" s="52"/>
      <c r="J450" s="155">
        <v>10</v>
      </c>
      <c r="K450" s="155"/>
      <c r="L450" s="155"/>
      <c r="M450" s="155"/>
      <c r="N450" s="155" t="s">
        <v>673</v>
      </c>
      <c r="O450" s="155"/>
      <c r="P450" s="52" t="s">
        <v>674</v>
      </c>
      <c r="Q450" s="52" t="s">
        <v>675</v>
      </c>
      <c r="R450" s="146"/>
      <c r="S450" s="146"/>
      <c r="T450" s="146"/>
      <c r="U450" s="146"/>
      <c r="V450" s="146" t="s">
        <v>676</v>
      </c>
      <c r="W450" s="146" t="s">
        <v>677</v>
      </c>
      <c r="X450" s="146"/>
      <c r="Y450" s="146"/>
      <c r="Z450" s="146"/>
      <c r="AA450" s="146"/>
      <c r="AB450" s="52" t="s">
        <v>678</v>
      </c>
      <c r="AC450" s="188" t="s">
        <v>679</v>
      </c>
      <c r="AD450" s="189"/>
      <c r="AE450" s="189"/>
      <c r="AF450" s="189"/>
      <c r="AG450" s="189"/>
      <c r="AH450" s="189"/>
      <c r="AI450" s="189"/>
      <c r="AJ450" s="193" t="s">
        <v>680</v>
      </c>
      <c r="AK450" s="189"/>
      <c r="AL450" s="189"/>
      <c r="AM450" s="189"/>
      <c r="AN450" s="52" t="s">
        <v>681</v>
      </c>
      <c r="AO450" s="195" t="s">
        <v>263</v>
      </c>
      <c r="AP450" s="195" t="s">
        <v>200</v>
      </c>
      <c r="AQ450" s="195" t="s">
        <v>301</v>
      </c>
      <c r="AR450" s="148" t="s">
        <v>302</v>
      </c>
      <c r="AS450" s="195" t="s">
        <v>267</v>
      </c>
      <c r="AT450" s="196">
        <v>344800</v>
      </c>
      <c r="AU450" s="196">
        <v>344800</v>
      </c>
      <c r="AV450" s="196">
        <v>344800</v>
      </c>
      <c r="AW450" s="196">
        <v>344800</v>
      </c>
      <c r="AX450" s="196">
        <v>344800</v>
      </c>
      <c r="AY450" s="196">
        <v>344800</v>
      </c>
      <c r="AZ450" s="186">
        <v>10101</v>
      </c>
      <c r="BA450" s="222"/>
      <c r="BB450" s="221"/>
      <c r="BC450" s="223"/>
      <c r="BD450" s="224"/>
      <c r="BE450" s="224"/>
    </row>
    <row r="451" spans="1:256" s="98" customFormat="1" ht="229.5" hidden="1">
      <c r="A451" s="191">
        <v>607</v>
      </c>
      <c r="B451" s="45" t="s">
        <v>590</v>
      </c>
      <c r="C451" s="187">
        <v>401000024</v>
      </c>
      <c r="D451" s="154" t="s">
        <v>591</v>
      </c>
      <c r="E451" s="144" t="s">
        <v>671</v>
      </c>
      <c r="F451" s="52"/>
      <c r="G451" s="52"/>
      <c r="H451" s="155" t="s">
        <v>672</v>
      </c>
      <c r="I451" s="52"/>
      <c r="J451" s="155">
        <v>10</v>
      </c>
      <c r="K451" s="155"/>
      <c r="L451" s="155"/>
      <c r="M451" s="155"/>
      <c r="N451" s="155" t="s">
        <v>673</v>
      </c>
      <c r="O451" s="155"/>
      <c r="P451" s="52" t="s">
        <v>674</v>
      </c>
      <c r="Q451" s="52" t="s">
        <v>675</v>
      </c>
      <c r="R451" s="146"/>
      <c r="S451" s="146"/>
      <c r="T451" s="146"/>
      <c r="U451" s="146"/>
      <c r="V451" s="146" t="s">
        <v>676</v>
      </c>
      <c r="W451" s="146" t="s">
        <v>677</v>
      </c>
      <c r="X451" s="146"/>
      <c r="Y451" s="146"/>
      <c r="Z451" s="146"/>
      <c r="AA451" s="146"/>
      <c r="AB451" s="52" t="s">
        <v>682</v>
      </c>
      <c r="AC451" s="188" t="s">
        <v>679</v>
      </c>
      <c r="AD451" s="189"/>
      <c r="AE451" s="189"/>
      <c r="AF451" s="189"/>
      <c r="AG451" s="189"/>
      <c r="AH451" s="189"/>
      <c r="AI451" s="189"/>
      <c r="AJ451" s="193" t="s">
        <v>680</v>
      </c>
      <c r="AK451" s="189"/>
      <c r="AL451" s="189"/>
      <c r="AM451" s="189"/>
      <c r="AN451" s="52" t="s">
        <v>683</v>
      </c>
      <c r="AO451" s="195" t="s">
        <v>263</v>
      </c>
      <c r="AP451" s="195" t="s">
        <v>200</v>
      </c>
      <c r="AQ451" s="195" t="s">
        <v>301</v>
      </c>
      <c r="AR451" s="148" t="s">
        <v>302</v>
      </c>
      <c r="AS451" s="195" t="s">
        <v>273</v>
      </c>
      <c r="AT451" s="196">
        <v>48000</v>
      </c>
      <c r="AU451" s="196">
        <v>48000</v>
      </c>
      <c r="AV451" s="196">
        <v>48000</v>
      </c>
      <c r="AW451" s="196">
        <v>48000</v>
      </c>
      <c r="AX451" s="196">
        <v>48000</v>
      </c>
      <c r="AY451" s="196">
        <v>48000</v>
      </c>
      <c r="AZ451" s="186">
        <v>10101</v>
      </c>
      <c r="BA451" s="222"/>
      <c r="BB451" s="221"/>
      <c r="BC451" s="223"/>
      <c r="BD451" s="224"/>
      <c r="BE451" s="224"/>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EV451" s="35"/>
      <c r="EW451" s="35"/>
      <c r="EX451" s="35"/>
      <c r="EY451" s="35"/>
      <c r="EZ451" s="35"/>
      <c r="FA451" s="35"/>
      <c r="FB451" s="35"/>
      <c r="FC451" s="35"/>
      <c r="FD451" s="35"/>
      <c r="FE451" s="35"/>
      <c r="FF451" s="35"/>
      <c r="FG451" s="35"/>
      <c r="FH451" s="35"/>
      <c r="FI451" s="35"/>
      <c r="FJ451" s="35"/>
      <c r="FK451" s="35"/>
      <c r="FL451" s="35"/>
      <c r="FM451" s="35"/>
      <c r="FN451" s="35"/>
      <c r="FO451" s="35"/>
      <c r="FP451" s="35"/>
      <c r="FQ451" s="35"/>
      <c r="FR451" s="35"/>
      <c r="FS451" s="35"/>
      <c r="FT451" s="35"/>
      <c r="FU451" s="35"/>
      <c r="FV451" s="35"/>
      <c r="FW451" s="35"/>
      <c r="FX451" s="35"/>
      <c r="FY451" s="35"/>
      <c r="FZ451" s="35"/>
      <c r="GA451" s="35"/>
      <c r="GB451" s="35"/>
      <c r="GC451" s="35"/>
      <c r="GD451" s="35"/>
      <c r="GE451" s="35"/>
      <c r="GF451" s="35"/>
      <c r="GG451" s="35"/>
      <c r="GH451" s="35"/>
      <c r="GI451" s="35"/>
      <c r="GJ451" s="35"/>
      <c r="GK451" s="35"/>
      <c r="GL451" s="35"/>
      <c r="GM451" s="35"/>
      <c r="GN451" s="35"/>
      <c r="GO451" s="35"/>
      <c r="GP451" s="35"/>
      <c r="GQ451" s="35"/>
      <c r="GR451" s="35"/>
      <c r="GS451" s="35"/>
      <c r="GT451" s="35"/>
      <c r="GU451" s="35"/>
      <c r="GV451" s="35"/>
      <c r="GW451" s="35"/>
      <c r="GX451" s="35"/>
      <c r="GY451" s="35"/>
      <c r="GZ451" s="35"/>
      <c r="HA451" s="35"/>
      <c r="HB451" s="35"/>
      <c r="HC451" s="35"/>
      <c r="HD451" s="35"/>
      <c r="HE451" s="35"/>
      <c r="HF451" s="35"/>
      <c r="HG451" s="35"/>
      <c r="HH451" s="35"/>
      <c r="HI451" s="35"/>
      <c r="HJ451" s="35"/>
      <c r="HK451" s="35"/>
      <c r="HL451" s="35"/>
      <c r="HM451" s="35"/>
      <c r="HN451" s="35"/>
      <c r="HO451" s="35"/>
      <c r="HP451" s="35"/>
      <c r="HQ451" s="35"/>
      <c r="HR451" s="35"/>
      <c r="HS451" s="35"/>
      <c r="HT451" s="35"/>
      <c r="HU451" s="35"/>
      <c r="HV451" s="35"/>
      <c r="HW451" s="35"/>
      <c r="HX451" s="35"/>
      <c r="HY451" s="35"/>
      <c r="HZ451" s="35"/>
      <c r="IA451" s="35"/>
      <c r="IB451" s="35"/>
      <c r="IC451" s="35"/>
      <c r="ID451" s="35"/>
      <c r="IE451" s="35"/>
      <c r="IF451" s="35"/>
      <c r="IG451" s="35"/>
      <c r="IH451" s="35"/>
      <c r="II451" s="35"/>
      <c r="IJ451" s="35"/>
      <c r="IK451" s="35"/>
      <c r="IL451" s="35"/>
      <c r="IM451" s="35"/>
      <c r="IN451" s="35"/>
      <c r="IO451" s="35"/>
      <c r="IP451" s="35"/>
      <c r="IQ451" s="35"/>
      <c r="IR451" s="35"/>
      <c r="IS451" s="35"/>
      <c r="IT451" s="35"/>
      <c r="IU451" s="35"/>
      <c r="IV451" s="35"/>
    </row>
    <row r="452" spans="1:256" s="98" customFormat="1" ht="229.5" hidden="1">
      <c r="A452" s="191">
        <v>607</v>
      </c>
      <c r="B452" s="45" t="s">
        <v>590</v>
      </c>
      <c r="C452" s="187">
        <v>401000032</v>
      </c>
      <c r="D452" s="154" t="s">
        <v>625</v>
      </c>
      <c r="E452" s="144" t="s">
        <v>592</v>
      </c>
      <c r="F452" s="52"/>
      <c r="G452" s="52"/>
      <c r="H452" s="155" t="s">
        <v>71</v>
      </c>
      <c r="I452" s="52"/>
      <c r="J452" s="155" t="s">
        <v>72</v>
      </c>
      <c r="K452" s="155" t="s">
        <v>73</v>
      </c>
      <c r="L452" s="155" t="s">
        <v>68</v>
      </c>
      <c r="M452" s="155"/>
      <c r="N452" s="155"/>
      <c r="O452" s="155"/>
      <c r="P452" s="52" t="s">
        <v>616</v>
      </c>
      <c r="Q452" s="52" t="s">
        <v>74</v>
      </c>
      <c r="R452" s="146"/>
      <c r="S452" s="146"/>
      <c r="T452" s="146" t="s">
        <v>71</v>
      </c>
      <c r="U452" s="146"/>
      <c r="V452" s="146" t="s">
        <v>75</v>
      </c>
      <c r="W452" s="146" t="s">
        <v>73</v>
      </c>
      <c r="X452" s="146"/>
      <c r="Y452" s="146"/>
      <c r="Z452" s="146"/>
      <c r="AA452" s="146"/>
      <c r="AB452" s="52" t="s">
        <v>615</v>
      </c>
      <c r="AC452" s="188" t="s">
        <v>594</v>
      </c>
      <c r="AD452" s="189"/>
      <c r="AE452" s="189"/>
      <c r="AF452" s="189"/>
      <c r="AG452" s="189"/>
      <c r="AH452" s="189"/>
      <c r="AI452" s="189"/>
      <c r="AJ452" s="189"/>
      <c r="AK452" s="44"/>
      <c r="AL452" s="189"/>
      <c r="AM452" s="190" t="s">
        <v>635</v>
      </c>
      <c r="AN452" s="52" t="s">
        <v>666</v>
      </c>
      <c r="AO452" s="195" t="s">
        <v>263</v>
      </c>
      <c r="AP452" s="195" t="s">
        <v>200</v>
      </c>
      <c r="AQ452" s="92" t="s">
        <v>684</v>
      </c>
      <c r="AR452" s="148" t="s">
        <v>628</v>
      </c>
      <c r="AS452" s="195" t="s">
        <v>267</v>
      </c>
      <c r="AT452" s="196">
        <v>0</v>
      </c>
      <c r="AU452" s="196">
        <v>0</v>
      </c>
      <c r="AV452" s="196">
        <v>391429.96</v>
      </c>
      <c r="AW452" s="196">
        <v>0</v>
      </c>
      <c r="AX452" s="200">
        <v>0</v>
      </c>
      <c r="AY452" s="200">
        <v>0</v>
      </c>
      <c r="AZ452" s="197">
        <v>10113</v>
      </c>
      <c r="BA452" s="222"/>
      <c r="BB452" s="221"/>
      <c r="BC452" s="223"/>
      <c r="BD452" s="224"/>
      <c r="BE452" s="224"/>
      <c r="BF452" s="35"/>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35"/>
      <c r="ES452" s="35"/>
      <c r="ET452" s="35"/>
      <c r="EU452" s="35"/>
      <c r="EV452" s="35"/>
      <c r="EW452" s="35"/>
      <c r="EX452" s="35"/>
      <c r="EY452" s="35"/>
      <c r="EZ452" s="35"/>
      <c r="FA452" s="35"/>
      <c r="FB452" s="35"/>
      <c r="FC452" s="35"/>
      <c r="FD452" s="35"/>
      <c r="FE452" s="35"/>
      <c r="FF452" s="35"/>
      <c r="FG452" s="35"/>
      <c r="FH452" s="35"/>
      <c r="FI452" s="35"/>
      <c r="FJ452" s="35"/>
      <c r="FK452" s="35"/>
      <c r="FL452" s="35"/>
      <c r="FM452" s="35"/>
      <c r="FN452" s="35"/>
      <c r="FO452" s="35"/>
      <c r="FP452" s="35"/>
      <c r="FQ452" s="35"/>
      <c r="FR452" s="35"/>
      <c r="FS452" s="35"/>
      <c r="FT452" s="35"/>
      <c r="FU452" s="35"/>
      <c r="FV452" s="35"/>
      <c r="FW452" s="35"/>
      <c r="FX452" s="35"/>
      <c r="FY452" s="35"/>
      <c r="FZ452" s="35"/>
      <c r="GA452" s="35"/>
      <c r="GB452" s="35"/>
      <c r="GC452" s="35"/>
      <c r="GD452" s="35"/>
      <c r="GE452" s="35"/>
      <c r="GF452" s="35"/>
      <c r="GG452" s="35"/>
      <c r="GH452" s="35"/>
      <c r="GI452" s="35"/>
      <c r="GJ452" s="35"/>
      <c r="GK452" s="35"/>
      <c r="GL452" s="35"/>
      <c r="GM452" s="35"/>
      <c r="GN452" s="35"/>
      <c r="GO452" s="35"/>
      <c r="GP452" s="35"/>
      <c r="GQ452" s="35"/>
      <c r="GR452" s="35"/>
      <c r="GS452" s="35"/>
      <c r="GT452" s="35"/>
      <c r="GU452" s="35"/>
      <c r="GV452" s="35"/>
      <c r="GW452" s="35"/>
      <c r="GX452" s="35"/>
      <c r="GY452" s="35"/>
      <c r="GZ452" s="35"/>
      <c r="HA452" s="35"/>
      <c r="HB452" s="35"/>
      <c r="HC452" s="35"/>
      <c r="HD452" s="35"/>
      <c r="HE452" s="35"/>
      <c r="HF452" s="35"/>
      <c r="HG452" s="35"/>
      <c r="HH452" s="35"/>
      <c r="HI452" s="35"/>
      <c r="HJ452" s="35"/>
      <c r="HK452" s="35"/>
      <c r="HL452" s="35"/>
      <c r="HM452" s="35"/>
      <c r="HN452" s="35"/>
      <c r="HO452" s="35"/>
      <c r="HP452" s="35"/>
      <c r="HQ452" s="35"/>
      <c r="HR452" s="35"/>
      <c r="HS452" s="35"/>
      <c r="HT452" s="35"/>
      <c r="HU452" s="35"/>
      <c r="HV452" s="35"/>
      <c r="HW452" s="35"/>
      <c r="HX452" s="35"/>
      <c r="HY452" s="35"/>
      <c r="HZ452" s="35"/>
      <c r="IA452" s="35"/>
      <c r="IB452" s="35"/>
      <c r="IC452" s="35"/>
      <c r="ID452" s="35"/>
      <c r="IE452" s="35"/>
      <c r="IF452" s="35"/>
      <c r="IG452" s="35"/>
      <c r="IH452" s="35"/>
      <c r="II452" s="35"/>
      <c r="IJ452" s="35"/>
      <c r="IK452" s="35"/>
      <c r="IL452" s="35"/>
      <c r="IM452" s="35"/>
      <c r="IN452" s="35"/>
      <c r="IO452" s="35"/>
      <c r="IP452" s="35"/>
      <c r="IQ452" s="35"/>
      <c r="IR452" s="35"/>
      <c r="IS452" s="35"/>
      <c r="IT452" s="35"/>
      <c r="IU452" s="35"/>
      <c r="IV452" s="35"/>
    </row>
    <row r="453" spans="1:256" s="170" customFormat="1" ht="344.25" hidden="1">
      <c r="A453" s="191" t="s">
        <v>599</v>
      </c>
      <c r="B453" s="45" t="s">
        <v>590</v>
      </c>
      <c r="C453" s="187">
        <v>401000024</v>
      </c>
      <c r="D453" s="154" t="s">
        <v>591</v>
      </c>
      <c r="E453" s="144" t="s">
        <v>685</v>
      </c>
      <c r="F453" s="52"/>
      <c r="G453" s="52"/>
      <c r="H453" s="155" t="s">
        <v>686</v>
      </c>
      <c r="I453" s="52" t="s">
        <v>687</v>
      </c>
      <c r="J453" s="155" t="s">
        <v>688</v>
      </c>
      <c r="K453" s="155" t="s">
        <v>689</v>
      </c>
      <c r="L453" s="59" t="s">
        <v>690</v>
      </c>
      <c r="M453" s="155"/>
      <c r="N453" s="155"/>
      <c r="O453" s="155"/>
      <c r="P453" s="52" t="s">
        <v>691</v>
      </c>
      <c r="Q453" s="52" t="s">
        <v>74</v>
      </c>
      <c r="R453" s="146"/>
      <c r="S453" s="146"/>
      <c r="T453" s="146" t="s">
        <v>71</v>
      </c>
      <c r="U453" s="146"/>
      <c r="V453" s="146" t="s">
        <v>75</v>
      </c>
      <c r="W453" s="146" t="s">
        <v>73</v>
      </c>
      <c r="X453" s="146"/>
      <c r="Y453" s="146"/>
      <c r="Z453" s="146"/>
      <c r="AA453" s="146"/>
      <c r="AB453" s="52" t="s">
        <v>615</v>
      </c>
      <c r="AC453" s="188" t="s">
        <v>594</v>
      </c>
      <c r="AD453" s="189"/>
      <c r="AE453" s="189"/>
      <c r="AF453" s="189"/>
      <c r="AG453" s="189"/>
      <c r="AH453" s="189"/>
      <c r="AI453" s="189"/>
      <c r="AJ453" s="189"/>
      <c r="AK453" s="44"/>
      <c r="AL453" s="189"/>
      <c r="AM453" s="190" t="s">
        <v>692</v>
      </c>
      <c r="AN453" s="52" t="s">
        <v>666</v>
      </c>
      <c r="AO453" s="195" t="s">
        <v>263</v>
      </c>
      <c r="AP453" s="195" t="s">
        <v>200</v>
      </c>
      <c r="AQ453" s="195" t="s">
        <v>326</v>
      </c>
      <c r="AR453" s="148" t="s">
        <v>327</v>
      </c>
      <c r="AS453" s="195" t="s">
        <v>267</v>
      </c>
      <c r="AT453" s="196">
        <v>0</v>
      </c>
      <c r="AU453" s="196">
        <v>0</v>
      </c>
      <c r="AV453" s="196">
        <v>150000</v>
      </c>
      <c r="AW453" s="196">
        <v>0</v>
      </c>
      <c r="AX453" s="200">
        <v>0</v>
      </c>
      <c r="AY453" s="200">
        <v>0</v>
      </c>
      <c r="AZ453" s="197">
        <v>10101</v>
      </c>
      <c r="BA453" s="222"/>
      <c r="BB453" s="221"/>
      <c r="BC453" s="223"/>
      <c r="BD453" s="224"/>
      <c r="BE453" s="224"/>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EV453" s="35"/>
      <c r="EW453" s="35"/>
      <c r="EX453" s="35"/>
      <c r="EY453" s="35"/>
      <c r="EZ453" s="35"/>
      <c r="FA453" s="35"/>
      <c r="FB453" s="35"/>
      <c r="FC453" s="35"/>
      <c r="FD453" s="35"/>
      <c r="FE453" s="35"/>
      <c r="FF453" s="35"/>
      <c r="FG453" s="35"/>
      <c r="FH453" s="35"/>
      <c r="FI453" s="35"/>
      <c r="FJ453" s="35"/>
      <c r="FK453" s="35"/>
      <c r="FL453" s="35"/>
      <c r="FM453" s="35"/>
      <c r="FN453" s="35"/>
      <c r="FO453" s="35"/>
      <c r="FP453" s="35"/>
      <c r="FQ453" s="35"/>
      <c r="FR453" s="35"/>
      <c r="FS453" s="35"/>
      <c r="FT453" s="35"/>
      <c r="FU453" s="35"/>
      <c r="FV453" s="35"/>
      <c r="FW453" s="35"/>
      <c r="FX453" s="35"/>
      <c r="FY453" s="35"/>
      <c r="FZ453" s="35"/>
      <c r="GA453" s="35"/>
      <c r="GB453" s="35"/>
      <c r="GC453" s="35"/>
      <c r="GD453" s="35"/>
      <c r="GE453" s="35"/>
      <c r="GF453" s="35"/>
      <c r="GG453" s="35"/>
      <c r="GH453" s="35"/>
      <c r="GI453" s="35"/>
      <c r="GJ453" s="35"/>
      <c r="GK453" s="35"/>
      <c r="GL453" s="35"/>
      <c r="GM453" s="35"/>
      <c r="GN453" s="35"/>
      <c r="GO453" s="35"/>
      <c r="GP453" s="35"/>
      <c r="GQ453" s="35"/>
      <c r="GR453" s="35"/>
      <c r="GS453" s="35"/>
      <c r="GT453" s="35"/>
      <c r="GU453" s="35"/>
      <c r="GV453" s="35"/>
      <c r="GW453" s="35"/>
      <c r="GX453" s="35"/>
      <c r="GY453" s="35"/>
      <c r="GZ453" s="35"/>
      <c r="HA453" s="35"/>
      <c r="HB453" s="35"/>
      <c r="HC453" s="35"/>
      <c r="HD453" s="35"/>
      <c r="HE453" s="35"/>
      <c r="HF453" s="35"/>
      <c r="HG453" s="35"/>
      <c r="HH453" s="35"/>
      <c r="HI453" s="35"/>
      <c r="HJ453" s="35"/>
      <c r="HK453" s="35"/>
      <c r="HL453" s="35"/>
      <c r="HM453" s="35"/>
      <c r="HN453" s="35"/>
      <c r="HO453" s="35"/>
      <c r="HP453" s="35"/>
      <c r="HQ453" s="35"/>
      <c r="HR453" s="35"/>
      <c r="HS453" s="35"/>
      <c r="HT453" s="35"/>
      <c r="HU453" s="35"/>
      <c r="HV453" s="35"/>
      <c r="HW453" s="35"/>
      <c r="HX453" s="35"/>
      <c r="HY453" s="35"/>
      <c r="HZ453" s="35"/>
      <c r="IA453" s="35"/>
      <c r="IB453" s="35"/>
      <c r="IC453" s="35"/>
      <c r="ID453" s="35"/>
      <c r="IE453" s="35"/>
      <c r="IF453" s="35"/>
      <c r="IG453" s="35"/>
      <c r="IH453" s="35"/>
      <c r="II453" s="35"/>
      <c r="IJ453" s="35"/>
      <c r="IK453" s="35"/>
      <c r="IL453" s="35"/>
      <c r="IM453" s="35"/>
      <c r="IN453" s="35"/>
      <c r="IO453" s="35"/>
      <c r="IP453" s="35"/>
      <c r="IQ453" s="35"/>
      <c r="IR453" s="35"/>
      <c r="IS453" s="35"/>
      <c r="IT453" s="35"/>
      <c r="IU453" s="35"/>
      <c r="IV453" s="35"/>
    </row>
    <row r="454" spans="1:256" s="248" customFormat="1" ht="344.25" hidden="1">
      <c r="A454" s="191">
        <v>607</v>
      </c>
      <c r="B454" s="45" t="s">
        <v>590</v>
      </c>
      <c r="C454" s="187">
        <v>401000024</v>
      </c>
      <c r="D454" s="154" t="s">
        <v>591</v>
      </c>
      <c r="E454" s="144" t="s">
        <v>685</v>
      </c>
      <c r="F454" s="52"/>
      <c r="G454" s="52"/>
      <c r="H454" s="155" t="s">
        <v>686</v>
      </c>
      <c r="I454" s="52" t="s">
        <v>687</v>
      </c>
      <c r="J454" s="155" t="s">
        <v>688</v>
      </c>
      <c r="K454" s="155" t="s">
        <v>689</v>
      </c>
      <c r="L454" s="59" t="s">
        <v>690</v>
      </c>
      <c r="M454" s="155"/>
      <c r="N454" s="155"/>
      <c r="O454" s="155"/>
      <c r="P454" s="52" t="s">
        <v>691</v>
      </c>
      <c r="Q454" s="52" t="s">
        <v>74</v>
      </c>
      <c r="R454" s="146"/>
      <c r="S454" s="146"/>
      <c r="T454" s="146" t="s">
        <v>71</v>
      </c>
      <c r="U454" s="146"/>
      <c r="V454" s="146" t="s">
        <v>75</v>
      </c>
      <c r="W454" s="146" t="s">
        <v>73</v>
      </c>
      <c r="X454" s="146"/>
      <c r="Y454" s="146"/>
      <c r="Z454" s="146"/>
      <c r="AA454" s="146"/>
      <c r="AB454" s="52" t="s">
        <v>615</v>
      </c>
      <c r="AC454" s="188" t="s">
        <v>594</v>
      </c>
      <c r="AD454" s="189"/>
      <c r="AE454" s="189"/>
      <c r="AF454" s="189"/>
      <c r="AG454" s="189"/>
      <c r="AH454" s="189"/>
      <c r="AI454" s="189"/>
      <c r="AJ454" s="189"/>
      <c r="AK454" s="189"/>
      <c r="AL454" s="189"/>
      <c r="AM454" s="190" t="s">
        <v>692</v>
      </c>
      <c r="AN454" s="52" t="s">
        <v>596</v>
      </c>
      <c r="AO454" s="195" t="s">
        <v>263</v>
      </c>
      <c r="AP454" s="195" t="s">
        <v>200</v>
      </c>
      <c r="AQ454" s="195" t="s">
        <v>326</v>
      </c>
      <c r="AR454" s="148" t="s">
        <v>327</v>
      </c>
      <c r="AS454" s="195" t="s">
        <v>273</v>
      </c>
      <c r="AT454" s="196">
        <v>0</v>
      </c>
      <c r="AU454" s="196">
        <v>0</v>
      </c>
      <c r="AV454" s="196">
        <v>345430</v>
      </c>
      <c r="AW454" s="196">
        <v>0</v>
      </c>
      <c r="AX454" s="196">
        <v>0</v>
      </c>
      <c r="AY454" s="196">
        <v>0</v>
      </c>
      <c r="AZ454" s="186">
        <v>10101</v>
      </c>
      <c r="BA454" s="222"/>
      <c r="BB454" s="221"/>
      <c r="BC454" s="223"/>
      <c r="BD454" s="224"/>
      <c r="BE454" s="224"/>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5"/>
      <c r="ER454" s="35"/>
      <c r="ES454" s="35"/>
      <c r="ET454" s="35"/>
      <c r="EU454" s="35"/>
      <c r="EV454" s="35"/>
      <c r="EW454" s="35"/>
      <c r="EX454" s="35"/>
      <c r="EY454" s="35"/>
      <c r="EZ454" s="35"/>
      <c r="FA454" s="35"/>
      <c r="FB454" s="35"/>
      <c r="FC454" s="35"/>
      <c r="FD454" s="35"/>
      <c r="FE454" s="35"/>
      <c r="FF454" s="35"/>
      <c r="FG454" s="35"/>
      <c r="FH454" s="35"/>
      <c r="FI454" s="35"/>
      <c r="FJ454" s="35"/>
      <c r="FK454" s="35"/>
      <c r="FL454" s="35"/>
      <c r="FM454" s="35"/>
      <c r="FN454" s="35"/>
      <c r="FO454" s="35"/>
      <c r="FP454" s="35"/>
      <c r="FQ454" s="35"/>
      <c r="FR454" s="35"/>
      <c r="FS454" s="35"/>
      <c r="FT454" s="35"/>
      <c r="FU454" s="35"/>
      <c r="FV454" s="35"/>
      <c r="FW454" s="35"/>
      <c r="FX454" s="35"/>
      <c r="FY454" s="35"/>
      <c r="FZ454" s="35"/>
      <c r="GA454" s="35"/>
      <c r="GB454" s="35"/>
      <c r="GC454" s="35"/>
      <c r="GD454" s="35"/>
      <c r="GE454" s="35"/>
      <c r="GF454" s="35"/>
      <c r="GG454" s="35"/>
      <c r="GH454" s="35"/>
      <c r="GI454" s="35"/>
      <c r="GJ454" s="35"/>
      <c r="GK454" s="35"/>
      <c r="GL454" s="35"/>
      <c r="GM454" s="35"/>
      <c r="GN454" s="35"/>
      <c r="GO454" s="35"/>
      <c r="GP454" s="35"/>
      <c r="GQ454" s="35"/>
      <c r="GR454" s="35"/>
      <c r="GS454" s="35"/>
      <c r="GT454" s="35"/>
      <c r="GU454" s="35"/>
      <c r="GV454" s="35"/>
      <c r="GW454" s="35"/>
      <c r="GX454" s="35"/>
      <c r="GY454" s="35"/>
      <c r="GZ454" s="35"/>
      <c r="HA454" s="35"/>
      <c r="HB454" s="35"/>
      <c r="HC454" s="35"/>
      <c r="HD454" s="35"/>
      <c r="HE454" s="35"/>
      <c r="HF454" s="35"/>
      <c r="HG454" s="35"/>
      <c r="HH454" s="35"/>
      <c r="HI454" s="35"/>
      <c r="HJ454" s="35"/>
      <c r="HK454" s="35"/>
      <c r="HL454" s="35"/>
      <c r="HM454" s="35"/>
      <c r="HN454" s="35"/>
      <c r="HO454" s="35"/>
      <c r="HP454" s="35"/>
      <c r="HQ454" s="35"/>
      <c r="HR454" s="35"/>
      <c r="HS454" s="35"/>
      <c r="HT454" s="35"/>
      <c r="HU454" s="35"/>
      <c r="HV454" s="35"/>
      <c r="HW454" s="35"/>
      <c r="HX454" s="35"/>
      <c r="HY454" s="35"/>
      <c r="HZ454" s="35"/>
      <c r="IA454" s="35"/>
      <c r="IB454" s="35"/>
      <c r="IC454" s="35"/>
      <c r="ID454" s="35"/>
      <c r="IE454" s="35"/>
      <c r="IF454" s="35"/>
      <c r="IG454" s="35"/>
      <c r="IH454" s="35"/>
      <c r="II454" s="35"/>
      <c r="IJ454" s="35"/>
      <c r="IK454" s="35"/>
      <c r="IL454" s="35"/>
      <c r="IM454" s="35"/>
      <c r="IN454" s="35"/>
      <c r="IO454" s="35"/>
      <c r="IP454" s="35"/>
      <c r="IQ454" s="35"/>
      <c r="IR454" s="35"/>
      <c r="IS454" s="35"/>
      <c r="IT454" s="35"/>
      <c r="IU454" s="35"/>
      <c r="IV454" s="35"/>
    </row>
    <row r="455" spans="1:256" ht="127.5" hidden="1">
      <c r="A455" s="191">
        <v>607</v>
      </c>
      <c r="B455" s="45" t="s">
        <v>600</v>
      </c>
      <c r="C455" s="187">
        <v>401000029</v>
      </c>
      <c r="D455" s="154" t="s">
        <v>647</v>
      </c>
      <c r="E455" s="144" t="s">
        <v>592</v>
      </c>
      <c r="F455" s="52"/>
      <c r="G455" s="52"/>
      <c r="H455" s="155" t="s">
        <v>71</v>
      </c>
      <c r="I455" s="52"/>
      <c r="J455" s="155">
        <v>16</v>
      </c>
      <c r="K455" s="155">
        <v>1</v>
      </c>
      <c r="L455" s="155">
        <v>16</v>
      </c>
      <c r="M455" s="155"/>
      <c r="N455" s="155"/>
      <c r="O455" s="155"/>
      <c r="P455" s="52" t="s">
        <v>614</v>
      </c>
      <c r="Q455" s="52" t="s">
        <v>74</v>
      </c>
      <c r="R455" s="146"/>
      <c r="S455" s="146"/>
      <c r="T455" s="146" t="s">
        <v>71</v>
      </c>
      <c r="U455" s="146"/>
      <c r="V455" s="146">
        <v>9</v>
      </c>
      <c r="W455" s="146">
        <v>1</v>
      </c>
      <c r="X455" s="146"/>
      <c r="Y455" s="146"/>
      <c r="Z455" s="146"/>
      <c r="AA455" s="146"/>
      <c r="AB455" s="52" t="s">
        <v>615</v>
      </c>
      <c r="AC455" s="188" t="s">
        <v>594</v>
      </c>
      <c r="AD455" s="189"/>
      <c r="AE455" s="189"/>
      <c r="AF455" s="189"/>
      <c r="AG455" s="189"/>
      <c r="AH455" s="189"/>
      <c r="AI455" s="189"/>
      <c r="AJ455" s="189"/>
      <c r="AK455" s="44"/>
      <c r="AL455" s="189"/>
      <c r="AM455" s="190" t="s">
        <v>648</v>
      </c>
      <c r="AN455" s="52" t="s">
        <v>605</v>
      </c>
      <c r="AO455" s="195" t="s">
        <v>208</v>
      </c>
      <c r="AP455" s="195" t="s">
        <v>99</v>
      </c>
      <c r="AQ455" s="195" t="s">
        <v>693</v>
      </c>
      <c r="AR455" s="148" t="s">
        <v>265</v>
      </c>
      <c r="AS455" s="195" t="s">
        <v>331</v>
      </c>
      <c r="AT455" s="196">
        <v>49386.21</v>
      </c>
      <c r="AU455" s="196">
        <v>49386.21</v>
      </c>
      <c r="AV455" s="196">
        <v>0</v>
      </c>
      <c r="AW455" s="200">
        <v>0</v>
      </c>
      <c r="AX455" s="200">
        <v>0</v>
      </c>
      <c r="AY455" s="200">
        <v>0</v>
      </c>
      <c r="AZ455" s="197">
        <v>10306</v>
      </c>
      <c r="BA455" s="222"/>
      <c r="BB455" s="221"/>
      <c r="BC455" s="223"/>
      <c r="BD455" s="224"/>
      <c r="BE455" s="224"/>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EV455" s="35"/>
      <c r="EW455" s="35"/>
      <c r="EX455" s="35"/>
      <c r="EY455" s="35"/>
      <c r="EZ455" s="35"/>
      <c r="FA455" s="35"/>
      <c r="FB455" s="35"/>
      <c r="FC455" s="35"/>
      <c r="FD455" s="35"/>
      <c r="FE455" s="35"/>
      <c r="FF455" s="35"/>
      <c r="FG455" s="35"/>
      <c r="FH455" s="35"/>
      <c r="FI455" s="35"/>
      <c r="FJ455" s="35"/>
      <c r="FK455" s="35"/>
      <c r="FL455" s="35"/>
      <c r="FM455" s="35"/>
      <c r="FN455" s="35"/>
      <c r="FO455" s="35"/>
      <c r="FP455" s="35"/>
      <c r="FQ455" s="35"/>
      <c r="FR455" s="35"/>
      <c r="FS455" s="35"/>
      <c r="FT455" s="35"/>
      <c r="FU455" s="35"/>
      <c r="FV455" s="35"/>
      <c r="FW455" s="35"/>
      <c r="FX455" s="35"/>
      <c r="FY455" s="35"/>
      <c r="FZ455" s="35"/>
      <c r="GA455" s="35"/>
      <c r="GB455" s="35"/>
      <c r="GC455" s="35"/>
      <c r="GD455" s="35"/>
      <c r="GE455" s="35"/>
      <c r="GF455" s="35"/>
      <c r="GG455" s="35"/>
      <c r="GH455" s="35"/>
      <c r="GI455" s="35"/>
      <c r="GJ455" s="35"/>
      <c r="GK455" s="35"/>
      <c r="GL455" s="35"/>
      <c r="GM455" s="35"/>
      <c r="GN455" s="35"/>
      <c r="GO455" s="35"/>
      <c r="GP455" s="35"/>
      <c r="GQ455" s="35"/>
      <c r="GR455" s="35"/>
      <c r="GS455" s="35"/>
      <c r="GT455" s="35"/>
      <c r="GU455" s="35"/>
      <c r="GV455" s="35"/>
      <c r="GW455" s="35"/>
      <c r="GX455" s="35"/>
      <c r="GY455" s="35"/>
      <c r="GZ455" s="35"/>
      <c r="HA455" s="35"/>
      <c r="HB455" s="35"/>
      <c r="HC455" s="35"/>
      <c r="HD455" s="35"/>
      <c r="HE455" s="35"/>
      <c r="HF455" s="35"/>
      <c r="HG455" s="35"/>
      <c r="HH455" s="35"/>
      <c r="HI455" s="35"/>
      <c r="HJ455" s="35"/>
      <c r="HK455" s="35"/>
      <c r="HL455" s="35"/>
      <c r="HM455" s="35"/>
      <c r="HN455" s="35"/>
      <c r="HO455" s="35"/>
      <c r="HP455" s="35"/>
      <c r="HQ455" s="35"/>
      <c r="HR455" s="35"/>
      <c r="HS455" s="35"/>
      <c r="HT455" s="35"/>
      <c r="HU455" s="35"/>
      <c r="HV455" s="35"/>
      <c r="HW455" s="35"/>
      <c r="HX455" s="35"/>
      <c r="HY455" s="35"/>
      <c r="HZ455" s="35"/>
      <c r="IA455" s="35"/>
      <c r="IB455" s="35"/>
      <c r="IC455" s="35"/>
      <c r="ID455" s="35"/>
      <c r="IE455" s="35"/>
      <c r="IF455" s="35"/>
      <c r="IG455" s="35"/>
      <c r="IH455" s="35"/>
      <c r="II455" s="35"/>
      <c r="IJ455" s="35"/>
      <c r="IK455" s="35"/>
      <c r="IL455" s="35"/>
      <c r="IM455" s="35"/>
      <c r="IN455" s="35"/>
      <c r="IO455" s="35"/>
      <c r="IP455" s="35"/>
      <c r="IQ455" s="35"/>
      <c r="IR455" s="35"/>
      <c r="IS455" s="35"/>
      <c r="IT455" s="35"/>
      <c r="IU455" s="35"/>
      <c r="IV455" s="35"/>
    </row>
    <row r="456" spans="1:256" ht="127.5" hidden="1">
      <c r="A456" s="191">
        <v>607</v>
      </c>
      <c r="B456" s="45" t="s">
        <v>600</v>
      </c>
      <c r="C456" s="187">
        <v>401000029</v>
      </c>
      <c r="D456" s="154" t="s">
        <v>647</v>
      </c>
      <c r="E456" s="144" t="s">
        <v>592</v>
      </c>
      <c r="F456" s="52"/>
      <c r="G456" s="52"/>
      <c r="H456" s="155" t="s">
        <v>71</v>
      </c>
      <c r="I456" s="52"/>
      <c r="J456" s="155">
        <v>16</v>
      </c>
      <c r="K456" s="155">
        <v>1</v>
      </c>
      <c r="L456" s="155">
        <v>16</v>
      </c>
      <c r="M456" s="155"/>
      <c r="N456" s="155"/>
      <c r="O456" s="155"/>
      <c r="P456" s="52" t="s">
        <v>204</v>
      </c>
      <c r="Q456" s="52" t="s">
        <v>74</v>
      </c>
      <c r="R456" s="146"/>
      <c r="S456" s="146"/>
      <c r="T456" s="146" t="s">
        <v>71</v>
      </c>
      <c r="U456" s="146"/>
      <c r="V456" s="146">
        <v>9</v>
      </c>
      <c r="W456" s="146">
        <v>1</v>
      </c>
      <c r="X456" s="146"/>
      <c r="Y456" s="146"/>
      <c r="Z456" s="146"/>
      <c r="AA456" s="146"/>
      <c r="AB456" s="52" t="s">
        <v>615</v>
      </c>
      <c r="AC456" s="188" t="s">
        <v>594</v>
      </c>
      <c r="AD456" s="189"/>
      <c r="AE456" s="189"/>
      <c r="AF456" s="189"/>
      <c r="AG456" s="189"/>
      <c r="AH456" s="189"/>
      <c r="AI456" s="189"/>
      <c r="AJ456" s="189"/>
      <c r="AK456" s="44"/>
      <c r="AL456" s="189"/>
      <c r="AM456" s="190" t="s">
        <v>648</v>
      </c>
      <c r="AN456" s="52" t="s">
        <v>605</v>
      </c>
      <c r="AO456" s="195" t="s">
        <v>208</v>
      </c>
      <c r="AP456" s="195" t="s">
        <v>99</v>
      </c>
      <c r="AQ456" s="195" t="s">
        <v>693</v>
      </c>
      <c r="AR456" s="148" t="s">
        <v>265</v>
      </c>
      <c r="AS456" s="195" t="s">
        <v>267</v>
      </c>
      <c r="AT456" s="196">
        <v>159931.65</v>
      </c>
      <c r="AU456" s="196">
        <v>159931.65</v>
      </c>
      <c r="AV456" s="196">
        <v>0</v>
      </c>
      <c r="AW456" s="200">
        <v>0</v>
      </c>
      <c r="AX456" s="200">
        <v>0</v>
      </c>
      <c r="AY456" s="200">
        <v>0</v>
      </c>
      <c r="AZ456" s="197">
        <v>10101</v>
      </c>
      <c r="BA456" s="222"/>
      <c r="BB456" s="221"/>
      <c r="BC456" s="223"/>
      <c r="BD456" s="224"/>
      <c r="BE456" s="224"/>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5"/>
      <c r="ER456" s="35"/>
      <c r="ES456" s="35"/>
      <c r="ET456" s="35"/>
      <c r="EU456" s="35"/>
      <c r="EV456" s="35"/>
      <c r="EW456" s="35"/>
      <c r="EX456" s="35"/>
      <c r="EY456" s="35"/>
      <c r="EZ456" s="35"/>
      <c r="FA456" s="35"/>
      <c r="FB456" s="35"/>
      <c r="FC456" s="35"/>
      <c r="FD456" s="35"/>
      <c r="FE456" s="35"/>
      <c r="FF456" s="35"/>
      <c r="FG456" s="35"/>
      <c r="FH456" s="35"/>
      <c r="FI456" s="35"/>
      <c r="FJ456" s="35"/>
      <c r="FK456" s="35"/>
      <c r="FL456" s="35"/>
      <c r="FM456" s="35"/>
      <c r="FN456" s="35"/>
      <c r="FO456" s="35"/>
      <c r="FP456" s="35"/>
      <c r="FQ456" s="35"/>
      <c r="FR456" s="35"/>
      <c r="FS456" s="35"/>
      <c r="FT456" s="35"/>
      <c r="FU456" s="35"/>
      <c r="FV456" s="35"/>
      <c r="FW456" s="35"/>
      <c r="FX456" s="35"/>
      <c r="FY456" s="35"/>
      <c r="FZ456" s="35"/>
      <c r="GA456" s="35"/>
      <c r="GB456" s="35"/>
      <c r="GC456" s="35"/>
      <c r="GD456" s="35"/>
      <c r="GE456" s="35"/>
      <c r="GF456" s="35"/>
      <c r="GG456" s="35"/>
      <c r="GH456" s="35"/>
      <c r="GI456" s="35"/>
      <c r="GJ456" s="35"/>
      <c r="GK456" s="35"/>
      <c r="GL456" s="35"/>
      <c r="GM456" s="35"/>
      <c r="GN456" s="35"/>
      <c r="GO456" s="35"/>
      <c r="GP456" s="35"/>
      <c r="GQ456" s="35"/>
      <c r="GR456" s="35"/>
      <c r="GS456" s="35"/>
      <c r="GT456" s="35"/>
      <c r="GU456" s="35"/>
      <c r="GV456" s="35"/>
      <c r="GW456" s="35"/>
      <c r="GX456" s="35"/>
      <c r="GY456" s="35"/>
      <c r="GZ456" s="35"/>
      <c r="HA456" s="35"/>
      <c r="HB456" s="35"/>
      <c r="HC456" s="35"/>
      <c r="HD456" s="35"/>
      <c r="HE456" s="35"/>
      <c r="HF456" s="35"/>
      <c r="HG456" s="35"/>
      <c r="HH456" s="35"/>
      <c r="HI456" s="35"/>
      <c r="HJ456" s="35"/>
      <c r="HK456" s="35"/>
      <c r="HL456" s="35"/>
      <c r="HM456" s="35"/>
      <c r="HN456" s="35"/>
      <c r="HO456" s="35"/>
      <c r="HP456" s="35"/>
      <c r="HQ456" s="35"/>
      <c r="HR456" s="35"/>
      <c r="HS456" s="35"/>
      <c r="HT456" s="35"/>
      <c r="HU456" s="35"/>
      <c r="HV456" s="35"/>
      <c r="HW456" s="35"/>
      <c r="HX456" s="35"/>
      <c r="HY456" s="35"/>
      <c r="HZ456" s="35"/>
      <c r="IA456" s="35"/>
      <c r="IB456" s="35"/>
      <c r="IC456" s="35"/>
      <c r="ID456" s="35"/>
      <c r="IE456" s="35"/>
      <c r="IF456" s="35"/>
      <c r="IG456" s="35"/>
      <c r="IH456" s="35"/>
      <c r="II456" s="35"/>
      <c r="IJ456" s="35"/>
      <c r="IK456" s="35"/>
      <c r="IL456" s="35"/>
      <c r="IM456" s="35"/>
      <c r="IN456" s="35"/>
      <c r="IO456" s="35"/>
      <c r="IP456" s="35"/>
      <c r="IQ456" s="35"/>
      <c r="IR456" s="35"/>
      <c r="IS456" s="35"/>
      <c r="IT456" s="35"/>
      <c r="IU456" s="35"/>
      <c r="IV456" s="35"/>
    </row>
    <row r="457" spans="1:256" ht="127.5" hidden="1">
      <c r="A457" s="191">
        <v>607</v>
      </c>
      <c r="B457" s="45" t="s">
        <v>600</v>
      </c>
      <c r="C457" s="187">
        <v>401000029</v>
      </c>
      <c r="D457" s="154" t="s">
        <v>647</v>
      </c>
      <c r="E457" s="144" t="s">
        <v>592</v>
      </c>
      <c r="F457" s="52"/>
      <c r="G457" s="52"/>
      <c r="H457" s="155" t="s">
        <v>71</v>
      </c>
      <c r="I457" s="52"/>
      <c r="J457" s="155">
        <v>16</v>
      </c>
      <c r="K457" s="155">
        <v>1</v>
      </c>
      <c r="L457" s="155">
        <v>16</v>
      </c>
      <c r="M457" s="155"/>
      <c r="N457" s="155"/>
      <c r="O457" s="155"/>
      <c r="P457" s="52" t="s">
        <v>694</v>
      </c>
      <c r="Q457" s="52" t="s">
        <v>74</v>
      </c>
      <c r="R457" s="146"/>
      <c r="S457" s="146"/>
      <c r="T457" s="146" t="s">
        <v>71</v>
      </c>
      <c r="U457" s="146"/>
      <c r="V457" s="146">
        <v>9</v>
      </c>
      <c r="W457" s="146">
        <v>1</v>
      </c>
      <c r="X457" s="146"/>
      <c r="Y457" s="146"/>
      <c r="Z457" s="146"/>
      <c r="AA457" s="146"/>
      <c r="AB457" s="52" t="s">
        <v>615</v>
      </c>
      <c r="AC457" s="188" t="s">
        <v>594</v>
      </c>
      <c r="AD457" s="189"/>
      <c r="AE457" s="189"/>
      <c r="AF457" s="189"/>
      <c r="AG457" s="189"/>
      <c r="AH457" s="189"/>
      <c r="AI457" s="189"/>
      <c r="AJ457" s="189"/>
      <c r="AK457" s="44"/>
      <c r="AL457" s="189"/>
      <c r="AM457" s="190" t="s">
        <v>648</v>
      </c>
      <c r="AN457" s="52" t="s">
        <v>605</v>
      </c>
      <c r="AO457" s="195" t="s">
        <v>208</v>
      </c>
      <c r="AP457" s="195" t="s">
        <v>99</v>
      </c>
      <c r="AQ457" s="195" t="s">
        <v>693</v>
      </c>
      <c r="AR457" s="148" t="s">
        <v>265</v>
      </c>
      <c r="AS457" s="195" t="s">
        <v>331</v>
      </c>
      <c r="AT457" s="196">
        <v>57526515.189999998</v>
      </c>
      <c r="AU457" s="196">
        <v>57526515.189999998</v>
      </c>
      <c r="AV457" s="199">
        <v>0</v>
      </c>
      <c r="AW457" s="205">
        <v>0</v>
      </c>
      <c r="AX457" s="205">
        <v>0</v>
      </c>
      <c r="AY457" s="205">
        <v>0</v>
      </c>
      <c r="AZ457" s="197">
        <v>10101</v>
      </c>
      <c r="BA457" s="222"/>
      <c r="BB457" s="221"/>
      <c r="BC457" s="223"/>
      <c r="BD457" s="224"/>
      <c r="BE457" s="224"/>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35"/>
      <c r="EA457" s="35"/>
      <c r="EB457" s="35"/>
      <c r="EC457" s="35"/>
      <c r="ED457" s="35"/>
      <c r="EE457" s="35"/>
      <c r="EF457" s="35"/>
      <c r="EG457" s="35"/>
      <c r="EH457" s="35"/>
      <c r="EI457" s="35"/>
      <c r="EJ457" s="35"/>
      <c r="EK457" s="35"/>
      <c r="EL457" s="35"/>
      <c r="EM457" s="35"/>
      <c r="EN457" s="35"/>
      <c r="EO457" s="35"/>
      <c r="EP457" s="35"/>
      <c r="EQ457" s="35"/>
      <c r="ER457" s="35"/>
      <c r="ES457" s="35"/>
      <c r="ET457" s="35"/>
      <c r="EU457" s="35"/>
      <c r="EV457" s="35"/>
      <c r="EW457" s="35"/>
      <c r="EX457" s="35"/>
      <c r="EY457" s="35"/>
      <c r="EZ457" s="35"/>
      <c r="FA457" s="35"/>
      <c r="FB457" s="35"/>
      <c r="FC457" s="35"/>
      <c r="FD457" s="35"/>
      <c r="FE457" s="35"/>
      <c r="FF457" s="35"/>
      <c r="FG457" s="35"/>
      <c r="FH457" s="35"/>
      <c r="FI457" s="35"/>
      <c r="FJ457" s="35"/>
      <c r="FK457" s="35"/>
      <c r="FL457" s="35"/>
      <c r="FM457" s="35"/>
      <c r="FN457" s="35"/>
      <c r="FO457" s="35"/>
      <c r="FP457" s="35"/>
      <c r="FQ457" s="35"/>
      <c r="FR457" s="35"/>
      <c r="FS457" s="35"/>
      <c r="FT457" s="35"/>
      <c r="FU457" s="35"/>
      <c r="FV457" s="35"/>
      <c r="FW457" s="35"/>
      <c r="FX457" s="35"/>
      <c r="FY457" s="35"/>
      <c r="FZ457" s="35"/>
      <c r="GA457" s="35"/>
      <c r="GB457" s="35"/>
      <c r="GC457" s="35"/>
      <c r="GD457" s="35"/>
      <c r="GE457" s="35"/>
      <c r="GF457" s="35"/>
      <c r="GG457" s="35"/>
      <c r="GH457" s="35"/>
      <c r="GI457" s="35"/>
      <c r="GJ457" s="35"/>
      <c r="GK457" s="35"/>
      <c r="GL457" s="35"/>
      <c r="GM457" s="35"/>
      <c r="GN457" s="35"/>
      <c r="GO457" s="35"/>
      <c r="GP457" s="35"/>
      <c r="GQ457" s="35"/>
      <c r="GR457" s="35"/>
      <c r="GS457" s="35"/>
      <c r="GT457" s="35"/>
      <c r="GU457" s="35"/>
      <c r="GV457" s="35"/>
      <c r="GW457" s="35"/>
      <c r="GX457" s="35"/>
      <c r="GY457" s="35"/>
      <c r="GZ457" s="35"/>
      <c r="HA457" s="35"/>
      <c r="HB457" s="35"/>
      <c r="HC457" s="35"/>
      <c r="HD457" s="35"/>
      <c r="HE457" s="35"/>
      <c r="HF457" s="35"/>
      <c r="HG457" s="35"/>
      <c r="HH457" s="35"/>
      <c r="HI457" s="35"/>
      <c r="HJ457" s="35"/>
      <c r="HK457" s="35"/>
      <c r="HL457" s="35"/>
      <c r="HM457" s="35"/>
      <c r="HN457" s="35"/>
      <c r="HO457" s="35"/>
      <c r="HP457" s="35"/>
      <c r="HQ457" s="35"/>
      <c r="HR457" s="35"/>
      <c r="HS457" s="35"/>
      <c r="HT457" s="35"/>
      <c r="HU457" s="35"/>
      <c r="HV457" s="35"/>
      <c r="HW457" s="35"/>
      <c r="HX457" s="35"/>
      <c r="HY457" s="35"/>
      <c r="HZ457" s="35"/>
      <c r="IA457" s="35"/>
      <c r="IB457" s="35"/>
      <c r="IC457" s="35"/>
      <c r="ID457" s="35"/>
      <c r="IE457" s="35"/>
      <c r="IF457" s="35"/>
      <c r="IG457" s="35"/>
      <c r="IH457" s="35"/>
      <c r="II457" s="35"/>
      <c r="IJ457" s="35"/>
      <c r="IK457" s="35"/>
      <c r="IL457" s="35"/>
      <c r="IM457" s="35"/>
      <c r="IN457" s="35"/>
      <c r="IO457" s="35"/>
      <c r="IP457" s="35"/>
      <c r="IQ457" s="35"/>
      <c r="IR457" s="35"/>
      <c r="IS457" s="35"/>
      <c r="IT457" s="35"/>
      <c r="IU457" s="35"/>
      <c r="IV457" s="35"/>
    </row>
    <row r="458" spans="1:256" ht="216.75" hidden="1">
      <c r="A458" s="191">
        <v>607</v>
      </c>
      <c r="B458" s="45" t="s">
        <v>590</v>
      </c>
      <c r="C458" s="177">
        <v>401000029</v>
      </c>
      <c r="D458" s="47" t="s">
        <v>647</v>
      </c>
      <c r="E458" s="48" t="s">
        <v>671</v>
      </c>
      <c r="F458" s="49"/>
      <c r="G458" s="49"/>
      <c r="H458" s="59" t="s">
        <v>672</v>
      </c>
      <c r="I458" s="49"/>
      <c r="J458" s="59">
        <v>10</v>
      </c>
      <c r="K458" s="59"/>
      <c r="L458" s="59"/>
      <c r="M458" s="59"/>
      <c r="N458" s="59" t="s">
        <v>673</v>
      </c>
      <c r="O458" s="59"/>
      <c r="P458" s="49" t="s">
        <v>695</v>
      </c>
      <c r="Q458" s="49" t="s">
        <v>675</v>
      </c>
      <c r="R458" s="106"/>
      <c r="S458" s="106"/>
      <c r="T458" s="106"/>
      <c r="U458" s="106"/>
      <c r="V458" s="106" t="s">
        <v>676</v>
      </c>
      <c r="W458" s="106" t="s">
        <v>677</v>
      </c>
      <c r="X458" s="106"/>
      <c r="Y458" s="106"/>
      <c r="Z458" s="106"/>
      <c r="AA458" s="106"/>
      <c r="AB458" s="49" t="s">
        <v>696</v>
      </c>
      <c r="AC458" s="206" t="s">
        <v>679</v>
      </c>
      <c r="AD458" s="183"/>
      <c r="AE458" s="183"/>
      <c r="AF458" s="183"/>
      <c r="AG458" s="183"/>
      <c r="AH458" s="183"/>
      <c r="AI458" s="183"/>
      <c r="AJ458" s="207" t="s">
        <v>680</v>
      </c>
      <c r="AK458" s="183"/>
      <c r="AL458" s="183"/>
      <c r="AM458" s="184"/>
      <c r="AN458" s="49" t="s">
        <v>697</v>
      </c>
      <c r="AO458" s="92" t="s">
        <v>208</v>
      </c>
      <c r="AP458" s="92" t="s">
        <v>99</v>
      </c>
      <c r="AQ458" s="92" t="s">
        <v>301</v>
      </c>
      <c r="AR458" s="54" t="s">
        <v>302</v>
      </c>
      <c r="AS458" s="92" t="s">
        <v>267</v>
      </c>
      <c r="AT458" s="196">
        <v>226800</v>
      </c>
      <c r="AU458" s="196">
        <v>226800</v>
      </c>
      <c r="AV458" s="196">
        <v>226800</v>
      </c>
      <c r="AW458" s="196">
        <v>226800</v>
      </c>
      <c r="AX458" s="196">
        <v>226800</v>
      </c>
      <c r="AY458" s="196">
        <v>226800</v>
      </c>
      <c r="AZ458" s="186">
        <v>10101</v>
      </c>
      <c r="BA458" s="95"/>
      <c r="BB458" s="221"/>
      <c r="BC458" s="96"/>
      <c r="BD458" s="97"/>
      <c r="BE458" s="97"/>
      <c r="BF458" s="98"/>
      <c r="BG458" s="98"/>
      <c r="BH458" s="98"/>
      <c r="BI458" s="98"/>
      <c r="BJ458" s="98"/>
      <c r="BK458" s="98"/>
      <c r="BL458" s="98"/>
      <c r="BM458" s="98"/>
      <c r="BN458" s="98"/>
      <c r="BO458" s="98"/>
      <c r="BP458" s="98"/>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c r="CM458" s="98"/>
      <c r="CN458" s="98"/>
      <c r="CO458" s="98"/>
      <c r="CP458" s="98"/>
      <c r="CQ458" s="98"/>
      <c r="CR458" s="98"/>
      <c r="CS458" s="98"/>
      <c r="CT458" s="98"/>
      <c r="CU458" s="98"/>
      <c r="CV458" s="98"/>
      <c r="CW458" s="98"/>
      <c r="CX458" s="98"/>
      <c r="CY458" s="98"/>
      <c r="CZ458" s="98"/>
      <c r="DA458" s="98"/>
      <c r="DB458" s="98"/>
      <c r="DC458" s="98"/>
      <c r="DD458" s="98"/>
      <c r="DE458" s="98"/>
      <c r="DF458" s="98"/>
      <c r="DG458" s="98"/>
      <c r="DH458" s="98"/>
      <c r="DI458" s="98"/>
      <c r="DJ458" s="98"/>
      <c r="DK458" s="98"/>
      <c r="DL458" s="98"/>
      <c r="DM458" s="98"/>
      <c r="DN458" s="98"/>
      <c r="DO458" s="98"/>
      <c r="DP458" s="98"/>
      <c r="DQ458" s="98"/>
      <c r="DR458" s="98"/>
      <c r="DS458" s="98"/>
      <c r="DT458" s="98"/>
      <c r="DU458" s="98"/>
      <c r="DV458" s="98"/>
      <c r="DW458" s="98"/>
      <c r="DX458" s="98"/>
      <c r="DY458" s="98"/>
      <c r="DZ458" s="98"/>
      <c r="EA458" s="98"/>
      <c r="EB458" s="98"/>
      <c r="EC458" s="98"/>
      <c r="ED458" s="98"/>
      <c r="EE458" s="98"/>
      <c r="EF458" s="98"/>
      <c r="EG458" s="98"/>
      <c r="EH458" s="98"/>
      <c r="EI458" s="98"/>
      <c r="EJ458" s="98"/>
      <c r="EK458" s="98"/>
      <c r="EL458" s="98"/>
      <c r="EM458" s="98"/>
      <c r="EN458" s="98"/>
      <c r="EO458" s="98"/>
      <c r="EP458" s="98"/>
      <c r="EQ458" s="98"/>
      <c r="ER458" s="98"/>
      <c r="ES458" s="98"/>
      <c r="ET458" s="98"/>
      <c r="EU458" s="98"/>
      <c r="EV458" s="98"/>
      <c r="EW458" s="98"/>
      <c r="EX458" s="98"/>
      <c r="EY458" s="98"/>
      <c r="EZ458" s="98"/>
      <c r="FA458" s="98"/>
      <c r="FB458" s="98"/>
      <c r="FC458" s="98"/>
      <c r="FD458" s="98"/>
      <c r="FE458" s="98"/>
      <c r="FF458" s="98"/>
      <c r="FG458" s="98"/>
      <c r="FH458" s="98"/>
      <c r="FI458" s="98"/>
      <c r="FJ458" s="98"/>
      <c r="FK458" s="98"/>
      <c r="FL458" s="98"/>
      <c r="FM458" s="98"/>
      <c r="FN458" s="98"/>
      <c r="FO458" s="98"/>
      <c r="FP458" s="98"/>
      <c r="FQ458" s="98"/>
      <c r="FR458" s="98"/>
      <c r="FS458" s="98"/>
      <c r="FT458" s="98"/>
      <c r="FU458" s="98"/>
      <c r="FV458" s="98"/>
      <c r="FW458" s="98"/>
      <c r="FX458" s="98"/>
      <c r="FY458" s="98"/>
      <c r="FZ458" s="98"/>
      <c r="GA458" s="98"/>
      <c r="GB458" s="98"/>
      <c r="GC458" s="98"/>
      <c r="GD458" s="98"/>
      <c r="GE458" s="98"/>
      <c r="GF458" s="98"/>
      <c r="GG458" s="98"/>
      <c r="GH458" s="98"/>
      <c r="GI458" s="98"/>
      <c r="GJ458" s="98"/>
      <c r="GK458" s="98"/>
      <c r="GL458" s="98"/>
      <c r="GM458" s="98"/>
      <c r="GN458" s="98"/>
      <c r="GO458" s="98"/>
      <c r="GP458" s="98"/>
      <c r="GQ458" s="98"/>
      <c r="GR458" s="98"/>
      <c r="GS458" s="98"/>
      <c r="GT458" s="98"/>
      <c r="GU458" s="98"/>
      <c r="GV458" s="98"/>
      <c r="GW458" s="98"/>
      <c r="GX458" s="98"/>
      <c r="GY458" s="98"/>
      <c r="GZ458" s="98"/>
      <c r="HA458" s="98"/>
      <c r="HB458" s="98"/>
      <c r="HC458" s="98"/>
      <c r="HD458" s="98"/>
      <c r="HE458" s="98"/>
      <c r="HF458" s="98"/>
      <c r="HG458" s="98"/>
      <c r="HH458" s="98"/>
      <c r="HI458" s="98"/>
      <c r="HJ458" s="98"/>
      <c r="HK458" s="98"/>
      <c r="HL458" s="98"/>
      <c r="HM458" s="98"/>
      <c r="HN458" s="98"/>
      <c r="HO458" s="98"/>
      <c r="HP458" s="98"/>
      <c r="HQ458" s="98"/>
      <c r="HR458" s="98"/>
      <c r="HS458" s="98"/>
      <c r="HT458" s="98"/>
      <c r="HU458" s="98"/>
      <c r="HV458" s="98"/>
      <c r="HW458" s="98"/>
      <c r="HX458" s="98"/>
      <c r="HY458" s="98"/>
      <c r="HZ458" s="98"/>
      <c r="IA458" s="98"/>
      <c r="IB458" s="98"/>
      <c r="IC458" s="98"/>
      <c r="ID458" s="98"/>
      <c r="IE458" s="98"/>
      <c r="IF458" s="98"/>
      <c r="IG458" s="98"/>
      <c r="IH458" s="98"/>
      <c r="II458" s="98"/>
      <c r="IJ458" s="98"/>
      <c r="IK458" s="98"/>
      <c r="IL458" s="98"/>
      <c r="IM458" s="98"/>
      <c r="IN458" s="98"/>
      <c r="IO458" s="98"/>
      <c r="IP458" s="98"/>
      <c r="IQ458" s="98"/>
      <c r="IR458" s="98"/>
      <c r="IS458" s="98"/>
      <c r="IT458" s="98"/>
      <c r="IU458" s="98"/>
      <c r="IV458" s="98"/>
    </row>
    <row r="459" spans="1:256" ht="127.5" hidden="1">
      <c r="A459" s="191">
        <v>607</v>
      </c>
      <c r="B459" s="45" t="s">
        <v>600</v>
      </c>
      <c r="C459" s="187">
        <v>401000029</v>
      </c>
      <c r="D459" s="154" t="s">
        <v>647</v>
      </c>
      <c r="E459" s="144" t="s">
        <v>592</v>
      </c>
      <c r="F459" s="52"/>
      <c r="G459" s="52"/>
      <c r="H459" s="155" t="s">
        <v>71</v>
      </c>
      <c r="I459" s="52"/>
      <c r="J459" s="155">
        <v>16</v>
      </c>
      <c r="K459" s="155">
        <v>1</v>
      </c>
      <c r="L459" s="155">
        <v>16</v>
      </c>
      <c r="M459" s="155"/>
      <c r="N459" s="155"/>
      <c r="O459" s="155"/>
      <c r="P459" s="52" t="s">
        <v>698</v>
      </c>
      <c r="Q459" s="52" t="s">
        <v>74</v>
      </c>
      <c r="R459" s="146"/>
      <c r="S459" s="146"/>
      <c r="T459" s="146" t="s">
        <v>71</v>
      </c>
      <c r="U459" s="146"/>
      <c r="V459" s="146">
        <v>9</v>
      </c>
      <c r="W459" s="146">
        <v>1</v>
      </c>
      <c r="X459" s="146"/>
      <c r="Y459" s="146"/>
      <c r="Z459" s="146"/>
      <c r="AA459" s="146"/>
      <c r="AB459" s="52" t="s">
        <v>699</v>
      </c>
      <c r="AC459" s="188" t="s">
        <v>594</v>
      </c>
      <c r="AD459" s="189"/>
      <c r="AE459" s="189"/>
      <c r="AF459" s="189"/>
      <c r="AG459" s="189"/>
      <c r="AH459" s="189"/>
      <c r="AI459" s="189"/>
      <c r="AJ459" s="189"/>
      <c r="AK459" s="44"/>
      <c r="AL459" s="189"/>
      <c r="AM459" s="190" t="s">
        <v>648</v>
      </c>
      <c r="AN459" s="52" t="s">
        <v>605</v>
      </c>
      <c r="AO459" s="92" t="s">
        <v>208</v>
      </c>
      <c r="AP459" s="92" t="s">
        <v>99</v>
      </c>
      <c r="AQ459" s="92" t="s">
        <v>700</v>
      </c>
      <c r="AR459" s="54" t="s">
        <v>265</v>
      </c>
      <c r="AS459" s="92" t="s">
        <v>331</v>
      </c>
      <c r="AT459" s="196">
        <v>0</v>
      </c>
      <c r="AU459" s="196">
        <v>0</v>
      </c>
      <c r="AV459" s="199">
        <v>59253490</v>
      </c>
      <c r="AW459" s="205">
        <v>62425870</v>
      </c>
      <c r="AX459" s="205">
        <v>61530700</v>
      </c>
      <c r="AY459" s="205">
        <v>62395290</v>
      </c>
      <c r="AZ459" s="186">
        <v>10101</v>
      </c>
      <c r="BA459" s="222"/>
      <c r="BB459" s="221"/>
      <c r="BC459" s="223"/>
      <c r="BD459" s="224"/>
      <c r="BE459" s="224"/>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35"/>
      <c r="ES459" s="35"/>
      <c r="ET459" s="35"/>
      <c r="EU459" s="35"/>
      <c r="EV459" s="35"/>
      <c r="EW459" s="35"/>
      <c r="EX459" s="35"/>
      <c r="EY459" s="35"/>
      <c r="EZ459" s="35"/>
      <c r="FA459" s="35"/>
      <c r="FB459" s="35"/>
      <c r="FC459" s="35"/>
      <c r="FD459" s="35"/>
      <c r="FE459" s="35"/>
      <c r="FF459" s="35"/>
      <c r="FG459" s="35"/>
      <c r="FH459" s="35"/>
      <c r="FI459" s="35"/>
      <c r="FJ459" s="35"/>
      <c r="FK459" s="35"/>
      <c r="FL459" s="35"/>
      <c r="FM459" s="35"/>
      <c r="FN459" s="35"/>
      <c r="FO459" s="35"/>
      <c r="FP459" s="35"/>
      <c r="FQ459" s="35"/>
      <c r="FR459" s="35"/>
      <c r="FS459" s="35"/>
      <c r="FT459" s="35"/>
      <c r="FU459" s="35"/>
      <c r="FV459" s="35"/>
      <c r="FW459" s="35"/>
      <c r="FX459" s="35"/>
      <c r="FY459" s="35"/>
      <c r="FZ459" s="35"/>
      <c r="GA459" s="35"/>
      <c r="GB459" s="35"/>
      <c r="GC459" s="35"/>
      <c r="GD459" s="35"/>
      <c r="GE459" s="35"/>
      <c r="GF459" s="35"/>
      <c r="GG459" s="35"/>
      <c r="GH459" s="35"/>
      <c r="GI459" s="35"/>
      <c r="GJ459" s="35"/>
      <c r="GK459" s="35"/>
      <c r="GL459" s="35"/>
      <c r="GM459" s="35"/>
      <c r="GN459" s="35"/>
      <c r="GO459" s="35"/>
      <c r="GP459" s="35"/>
      <c r="GQ459" s="35"/>
      <c r="GR459" s="35"/>
      <c r="GS459" s="35"/>
      <c r="GT459" s="35"/>
      <c r="GU459" s="35"/>
      <c r="GV459" s="35"/>
      <c r="GW459" s="35"/>
      <c r="GX459" s="35"/>
      <c r="GY459" s="35"/>
      <c r="GZ459" s="35"/>
      <c r="HA459" s="35"/>
      <c r="HB459" s="35"/>
      <c r="HC459" s="35"/>
      <c r="HD459" s="35"/>
      <c r="HE459" s="35"/>
      <c r="HF459" s="35"/>
      <c r="HG459" s="35"/>
      <c r="HH459" s="35"/>
      <c r="HI459" s="35"/>
      <c r="HJ459" s="35"/>
      <c r="HK459" s="35"/>
      <c r="HL459" s="35"/>
      <c r="HM459" s="35"/>
      <c r="HN459" s="35"/>
      <c r="HO459" s="35"/>
      <c r="HP459" s="35"/>
      <c r="HQ459" s="35"/>
      <c r="HR459" s="35"/>
      <c r="HS459" s="35"/>
      <c r="HT459" s="35"/>
      <c r="HU459" s="35"/>
      <c r="HV459" s="35"/>
      <c r="HW459" s="35"/>
      <c r="HX459" s="35"/>
      <c r="HY459" s="35"/>
      <c r="HZ459" s="35"/>
      <c r="IA459" s="35"/>
      <c r="IB459" s="35"/>
      <c r="IC459" s="35"/>
      <c r="ID459" s="35"/>
      <c r="IE459" s="35"/>
      <c r="IF459" s="35"/>
      <c r="IG459" s="35"/>
      <c r="IH459" s="35"/>
      <c r="II459" s="35"/>
      <c r="IJ459" s="35"/>
      <c r="IK459" s="35"/>
      <c r="IL459" s="35"/>
      <c r="IM459" s="35"/>
      <c r="IN459" s="35"/>
      <c r="IO459" s="35"/>
      <c r="IP459" s="35"/>
      <c r="IQ459" s="35"/>
      <c r="IR459" s="35"/>
      <c r="IS459" s="35"/>
      <c r="IT459" s="35"/>
      <c r="IU459" s="35"/>
      <c r="IV459" s="35"/>
    </row>
    <row r="460" spans="1:256" ht="127.5" hidden="1">
      <c r="A460" s="191" t="s">
        <v>599</v>
      </c>
      <c r="B460" s="45" t="s">
        <v>600</v>
      </c>
      <c r="C460" s="187">
        <v>401000029</v>
      </c>
      <c r="D460" s="154" t="s">
        <v>647</v>
      </c>
      <c r="E460" s="144" t="s">
        <v>592</v>
      </c>
      <c r="F460" s="52"/>
      <c r="G460" s="52"/>
      <c r="H460" s="155" t="s">
        <v>71</v>
      </c>
      <c r="I460" s="52"/>
      <c r="J460" s="155">
        <v>16</v>
      </c>
      <c r="K460" s="155">
        <v>1</v>
      </c>
      <c r="L460" s="155">
        <v>16</v>
      </c>
      <c r="M460" s="155"/>
      <c r="N460" s="155"/>
      <c r="O460" s="155"/>
      <c r="P460" s="52" t="s">
        <v>698</v>
      </c>
      <c r="Q460" s="52" t="s">
        <v>74</v>
      </c>
      <c r="R460" s="146"/>
      <c r="S460" s="146"/>
      <c r="T460" s="146" t="s">
        <v>71</v>
      </c>
      <c r="U460" s="146"/>
      <c r="V460" s="146">
        <v>9</v>
      </c>
      <c r="W460" s="146">
        <v>1</v>
      </c>
      <c r="X460" s="146"/>
      <c r="Y460" s="146"/>
      <c r="Z460" s="146"/>
      <c r="AA460" s="146"/>
      <c r="AB460" s="52" t="s">
        <v>699</v>
      </c>
      <c r="AC460" s="188" t="s">
        <v>594</v>
      </c>
      <c r="AD460" s="189"/>
      <c r="AE460" s="189"/>
      <c r="AF460" s="189"/>
      <c r="AG460" s="189"/>
      <c r="AH460" s="189"/>
      <c r="AI460" s="189"/>
      <c r="AJ460" s="189"/>
      <c r="AK460" s="44"/>
      <c r="AL460" s="189"/>
      <c r="AM460" s="190" t="s">
        <v>648</v>
      </c>
      <c r="AN460" s="52" t="s">
        <v>605</v>
      </c>
      <c r="AO460" s="92" t="s">
        <v>208</v>
      </c>
      <c r="AP460" s="92" t="s">
        <v>99</v>
      </c>
      <c r="AQ460" s="92" t="s">
        <v>700</v>
      </c>
      <c r="AR460" s="54" t="s">
        <v>265</v>
      </c>
      <c r="AS460" s="92" t="s">
        <v>267</v>
      </c>
      <c r="AT460" s="196">
        <v>0</v>
      </c>
      <c r="AU460" s="196">
        <v>0</v>
      </c>
      <c r="AV460" s="199">
        <v>416237.38</v>
      </c>
      <c r="AW460" s="205">
        <v>0</v>
      </c>
      <c r="AX460" s="205">
        <v>0</v>
      </c>
      <c r="AY460" s="205">
        <v>0</v>
      </c>
      <c r="AZ460" s="186">
        <v>10101</v>
      </c>
      <c r="BA460" s="222"/>
      <c r="BB460" s="221"/>
      <c r="BC460" s="223"/>
      <c r="BD460" s="224"/>
      <c r="BE460" s="224"/>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c r="FI460" s="35"/>
      <c r="FJ460" s="35"/>
      <c r="FK460" s="35"/>
      <c r="FL460" s="35"/>
      <c r="FM460" s="35"/>
      <c r="FN460" s="35"/>
      <c r="FO460" s="35"/>
      <c r="FP460" s="35"/>
      <c r="FQ460" s="35"/>
      <c r="FR460" s="35"/>
      <c r="FS460" s="35"/>
      <c r="FT460" s="35"/>
      <c r="FU460" s="35"/>
      <c r="FV460" s="35"/>
      <c r="FW460" s="35"/>
      <c r="FX460" s="35"/>
      <c r="FY460" s="35"/>
      <c r="FZ460" s="35"/>
      <c r="GA460" s="35"/>
      <c r="GB460" s="35"/>
      <c r="GC460" s="35"/>
      <c r="GD460" s="35"/>
      <c r="GE460" s="35"/>
      <c r="GF460" s="35"/>
      <c r="GG460" s="35"/>
      <c r="GH460" s="35"/>
      <c r="GI460" s="35"/>
      <c r="GJ460" s="35"/>
      <c r="GK460" s="35"/>
      <c r="GL460" s="35"/>
      <c r="GM460" s="35"/>
      <c r="GN460" s="35"/>
      <c r="GO460" s="35"/>
      <c r="GP460" s="35"/>
      <c r="GQ460" s="35"/>
      <c r="GR460" s="35"/>
      <c r="GS460" s="35"/>
      <c r="GT460" s="35"/>
      <c r="GU460" s="35"/>
      <c r="GV460" s="35"/>
      <c r="GW460" s="35"/>
      <c r="GX460" s="35"/>
      <c r="GY460" s="35"/>
      <c r="GZ460" s="35"/>
      <c r="HA460" s="35"/>
      <c r="HB460" s="35"/>
      <c r="HC460" s="35"/>
      <c r="HD460" s="35"/>
      <c r="HE460" s="35"/>
      <c r="HF460" s="35"/>
      <c r="HG460" s="35"/>
      <c r="HH460" s="35"/>
      <c r="HI460" s="35"/>
      <c r="HJ460" s="35"/>
      <c r="HK460" s="35"/>
      <c r="HL460" s="35"/>
      <c r="HM460" s="35"/>
      <c r="HN460" s="35"/>
      <c r="HO460" s="35"/>
      <c r="HP460" s="35"/>
      <c r="HQ460" s="35"/>
      <c r="HR460" s="35"/>
      <c r="HS460" s="35"/>
      <c r="HT460" s="35"/>
      <c r="HU460" s="35"/>
      <c r="HV460" s="35"/>
      <c r="HW460" s="35"/>
      <c r="HX460" s="35"/>
      <c r="HY460" s="35"/>
      <c r="HZ460" s="35"/>
      <c r="IA460" s="35"/>
      <c r="IB460" s="35"/>
      <c r="IC460" s="35"/>
      <c r="ID460" s="35"/>
      <c r="IE460" s="35"/>
      <c r="IF460" s="35"/>
      <c r="IG460" s="35"/>
      <c r="IH460" s="35"/>
      <c r="II460" s="35"/>
      <c r="IJ460" s="35"/>
      <c r="IK460" s="35"/>
      <c r="IL460" s="35"/>
      <c r="IM460" s="35"/>
      <c r="IN460" s="35"/>
      <c r="IO460" s="35"/>
      <c r="IP460" s="35"/>
      <c r="IQ460" s="35"/>
      <c r="IR460" s="35"/>
      <c r="IS460" s="35"/>
      <c r="IT460" s="35"/>
      <c r="IU460" s="35"/>
      <c r="IV460" s="35"/>
    </row>
    <row r="461" spans="1:256" ht="204" hidden="1">
      <c r="A461" s="191">
        <v>607</v>
      </c>
      <c r="B461" s="45" t="s">
        <v>600</v>
      </c>
      <c r="C461" s="187">
        <v>401000029</v>
      </c>
      <c r="D461" s="154" t="s">
        <v>647</v>
      </c>
      <c r="E461" s="144" t="s">
        <v>592</v>
      </c>
      <c r="F461" s="52"/>
      <c r="G461" s="52"/>
      <c r="H461" s="155" t="s">
        <v>71</v>
      </c>
      <c r="I461" s="52"/>
      <c r="J461" s="155">
        <v>16</v>
      </c>
      <c r="K461" s="155">
        <v>1</v>
      </c>
      <c r="L461" s="155">
        <v>16</v>
      </c>
      <c r="M461" s="155"/>
      <c r="N461" s="155"/>
      <c r="O461" s="155"/>
      <c r="P461" s="52" t="s">
        <v>640</v>
      </c>
      <c r="Q461" s="52" t="s">
        <v>74</v>
      </c>
      <c r="R461" s="146"/>
      <c r="S461" s="146"/>
      <c r="T461" s="146" t="s">
        <v>71</v>
      </c>
      <c r="U461" s="146"/>
      <c r="V461" s="146">
        <v>9</v>
      </c>
      <c r="W461" s="146">
        <v>1</v>
      </c>
      <c r="X461" s="146"/>
      <c r="Y461" s="146"/>
      <c r="Z461" s="146"/>
      <c r="AA461" s="146"/>
      <c r="AB461" s="52" t="s">
        <v>701</v>
      </c>
      <c r="AC461" s="182" t="s">
        <v>702</v>
      </c>
      <c r="AD461" s="193" t="s">
        <v>703</v>
      </c>
      <c r="AE461" s="189"/>
      <c r="AF461" s="189"/>
      <c r="AG461" s="189"/>
      <c r="AH461" s="189"/>
      <c r="AI461" s="189"/>
      <c r="AJ461" s="193" t="s">
        <v>704</v>
      </c>
      <c r="AK461" s="44"/>
      <c r="AL461" s="189"/>
      <c r="AM461" s="190" t="s">
        <v>648</v>
      </c>
      <c r="AN461" s="52" t="s">
        <v>705</v>
      </c>
      <c r="AO461" s="195" t="s">
        <v>208</v>
      </c>
      <c r="AP461" s="195" t="s">
        <v>99</v>
      </c>
      <c r="AQ461" s="195" t="s">
        <v>706</v>
      </c>
      <c r="AR461" s="54" t="s">
        <v>707</v>
      </c>
      <c r="AS461" s="92" t="s">
        <v>331</v>
      </c>
      <c r="AT461" s="196">
        <v>1777300</v>
      </c>
      <c r="AU461" s="196">
        <v>1777300</v>
      </c>
      <c r="AV461" s="196">
        <v>0</v>
      </c>
      <c r="AW461" s="196">
        <v>0</v>
      </c>
      <c r="AX461" s="196">
        <v>0</v>
      </c>
      <c r="AY461" s="196">
        <v>0</v>
      </c>
      <c r="AZ461" s="197">
        <v>10111</v>
      </c>
      <c r="BA461" s="222"/>
      <c r="BB461" s="221"/>
      <c r="BC461" s="223"/>
      <c r="BD461" s="224"/>
      <c r="BE461" s="224"/>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35"/>
      <c r="EA461" s="35"/>
      <c r="EB461" s="35"/>
      <c r="EC461" s="35"/>
      <c r="ED461" s="35"/>
      <c r="EE461" s="35"/>
      <c r="EF461" s="35"/>
      <c r="EG461" s="35"/>
      <c r="EH461" s="35"/>
      <c r="EI461" s="35"/>
      <c r="EJ461" s="35"/>
      <c r="EK461" s="35"/>
      <c r="EL461" s="35"/>
      <c r="EM461" s="35"/>
      <c r="EN461" s="35"/>
      <c r="EO461" s="35"/>
      <c r="EP461" s="35"/>
      <c r="EQ461" s="35"/>
      <c r="ER461" s="35"/>
      <c r="ES461" s="35"/>
      <c r="ET461" s="35"/>
      <c r="EU461" s="35"/>
      <c r="EV461" s="35"/>
      <c r="EW461" s="35"/>
      <c r="EX461" s="35"/>
      <c r="EY461" s="35"/>
      <c r="EZ461" s="35"/>
      <c r="FA461" s="35"/>
      <c r="FB461" s="35"/>
      <c r="FC461" s="35"/>
      <c r="FD461" s="35"/>
      <c r="FE461" s="35"/>
      <c r="FF461" s="35"/>
      <c r="FG461" s="35"/>
      <c r="FH461" s="35"/>
      <c r="FI461" s="35"/>
      <c r="FJ461" s="35"/>
      <c r="FK461" s="35"/>
      <c r="FL461" s="35"/>
      <c r="FM461" s="35"/>
      <c r="FN461" s="35"/>
      <c r="FO461" s="35"/>
      <c r="FP461" s="35"/>
      <c r="FQ461" s="35"/>
      <c r="FR461" s="35"/>
      <c r="FS461" s="35"/>
      <c r="FT461" s="35"/>
      <c r="FU461" s="35"/>
      <c r="FV461" s="35"/>
      <c r="FW461" s="35"/>
      <c r="FX461" s="35"/>
      <c r="FY461" s="35"/>
      <c r="FZ461" s="35"/>
      <c r="GA461" s="35"/>
      <c r="GB461" s="35"/>
      <c r="GC461" s="35"/>
      <c r="GD461" s="35"/>
      <c r="GE461" s="35"/>
      <c r="GF461" s="35"/>
      <c r="GG461" s="35"/>
      <c r="GH461" s="35"/>
      <c r="GI461" s="35"/>
      <c r="GJ461" s="35"/>
      <c r="GK461" s="35"/>
      <c r="GL461" s="35"/>
      <c r="GM461" s="35"/>
      <c r="GN461" s="35"/>
      <c r="GO461" s="35"/>
      <c r="GP461" s="35"/>
      <c r="GQ461" s="35"/>
      <c r="GR461" s="35"/>
      <c r="GS461" s="35"/>
      <c r="GT461" s="35"/>
      <c r="GU461" s="35"/>
      <c r="GV461" s="35"/>
      <c r="GW461" s="35"/>
      <c r="GX461" s="35"/>
      <c r="GY461" s="35"/>
      <c r="GZ461" s="35"/>
      <c r="HA461" s="35"/>
      <c r="HB461" s="35"/>
      <c r="HC461" s="35"/>
      <c r="HD461" s="35"/>
      <c r="HE461" s="35"/>
      <c r="HF461" s="35"/>
      <c r="HG461" s="35"/>
      <c r="HH461" s="35"/>
      <c r="HI461" s="35"/>
      <c r="HJ461" s="35"/>
      <c r="HK461" s="35"/>
      <c r="HL461" s="35"/>
      <c r="HM461" s="35"/>
      <c r="HN461" s="35"/>
      <c r="HO461" s="35"/>
      <c r="HP461" s="35"/>
      <c r="HQ461" s="35"/>
      <c r="HR461" s="35"/>
      <c r="HS461" s="35"/>
      <c r="HT461" s="35"/>
      <c r="HU461" s="35"/>
      <c r="HV461" s="35"/>
      <c r="HW461" s="35"/>
      <c r="HX461" s="35"/>
      <c r="HY461" s="35"/>
      <c r="HZ461" s="35"/>
      <c r="IA461" s="35"/>
      <c r="IB461" s="35"/>
      <c r="IC461" s="35"/>
      <c r="ID461" s="35"/>
      <c r="IE461" s="35"/>
      <c r="IF461" s="35"/>
      <c r="IG461" s="35"/>
      <c r="IH461" s="35"/>
      <c r="II461" s="35"/>
      <c r="IJ461" s="35"/>
      <c r="IK461" s="35"/>
      <c r="IL461" s="35"/>
      <c r="IM461" s="35"/>
      <c r="IN461" s="35"/>
      <c r="IO461" s="35"/>
      <c r="IP461" s="35"/>
      <c r="IQ461" s="35"/>
      <c r="IR461" s="35"/>
      <c r="IS461" s="35"/>
      <c r="IT461" s="35"/>
      <c r="IU461" s="35"/>
      <c r="IV461" s="35"/>
    </row>
    <row r="462" spans="1:256" ht="216.75" hidden="1">
      <c r="A462" s="191">
        <v>607</v>
      </c>
      <c r="B462" s="45" t="s">
        <v>600</v>
      </c>
      <c r="C462" s="187">
        <v>401000029</v>
      </c>
      <c r="D462" s="154" t="s">
        <v>647</v>
      </c>
      <c r="E462" s="144" t="s">
        <v>592</v>
      </c>
      <c r="F462" s="52"/>
      <c r="G462" s="52"/>
      <c r="H462" s="155" t="s">
        <v>71</v>
      </c>
      <c r="I462" s="52"/>
      <c r="J462" s="155">
        <v>16</v>
      </c>
      <c r="K462" s="155">
        <v>1</v>
      </c>
      <c r="L462" s="155">
        <v>16</v>
      </c>
      <c r="M462" s="155"/>
      <c r="N462" s="155"/>
      <c r="O462" s="155"/>
      <c r="P462" s="52" t="s">
        <v>708</v>
      </c>
      <c r="Q462" s="52" t="s">
        <v>74</v>
      </c>
      <c r="R462" s="146"/>
      <c r="S462" s="146"/>
      <c r="T462" s="146" t="s">
        <v>71</v>
      </c>
      <c r="U462" s="146"/>
      <c r="V462" s="146">
        <v>9</v>
      </c>
      <c r="W462" s="146">
        <v>1</v>
      </c>
      <c r="X462" s="146"/>
      <c r="Y462" s="146"/>
      <c r="Z462" s="146"/>
      <c r="AA462" s="146"/>
      <c r="AB462" s="52" t="s">
        <v>709</v>
      </c>
      <c r="AC462" s="182" t="s">
        <v>710</v>
      </c>
      <c r="AD462" s="193" t="s">
        <v>711</v>
      </c>
      <c r="AE462" s="189"/>
      <c r="AF462" s="189"/>
      <c r="AG462" s="189"/>
      <c r="AH462" s="189"/>
      <c r="AI462" s="189"/>
      <c r="AJ462" s="193" t="s">
        <v>712</v>
      </c>
      <c r="AK462" s="44"/>
      <c r="AL462" s="189"/>
      <c r="AM462" s="190" t="s">
        <v>648</v>
      </c>
      <c r="AN462" s="52" t="s">
        <v>713</v>
      </c>
      <c r="AO462" s="195" t="s">
        <v>208</v>
      </c>
      <c r="AP462" s="195" t="s">
        <v>99</v>
      </c>
      <c r="AQ462" s="195" t="s">
        <v>706</v>
      </c>
      <c r="AR462" s="54" t="s">
        <v>707</v>
      </c>
      <c r="AS462" s="195" t="s">
        <v>331</v>
      </c>
      <c r="AT462" s="196">
        <v>773912.62</v>
      </c>
      <c r="AU462" s="196">
        <v>773912.62</v>
      </c>
      <c r="AV462" s="199">
        <v>0</v>
      </c>
      <c r="AW462" s="196">
        <v>0</v>
      </c>
      <c r="AX462" s="196">
        <v>0</v>
      </c>
      <c r="AY462" s="196">
        <v>0</v>
      </c>
      <c r="AZ462" s="197">
        <v>10306</v>
      </c>
      <c r="BA462" s="222"/>
      <c r="BB462" s="221"/>
      <c r="BC462" s="223"/>
      <c r="BD462" s="224"/>
      <c r="BE462" s="224"/>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EV462" s="35"/>
      <c r="EW462" s="35"/>
      <c r="EX462" s="35"/>
      <c r="EY462" s="35"/>
      <c r="EZ462" s="35"/>
      <c r="FA462" s="35"/>
      <c r="FB462" s="35"/>
      <c r="FC462" s="35"/>
      <c r="FD462" s="35"/>
      <c r="FE462" s="35"/>
      <c r="FF462" s="35"/>
      <c r="FG462" s="35"/>
      <c r="FH462" s="35"/>
      <c r="FI462" s="35"/>
      <c r="FJ462" s="35"/>
      <c r="FK462" s="35"/>
      <c r="FL462" s="35"/>
      <c r="FM462" s="35"/>
      <c r="FN462" s="35"/>
      <c r="FO462" s="35"/>
      <c r="FP462" s="35"/>
      <c r="FQ462" s="35"/>
      <c r="FR462" s="35"/>
      <c r="FS462" s="35"/>
      <c r="FT462" s="35"/>
      <c r="FU462" s="35"/>
      <c r="FV462" s="35"/>
      <c r="FW462" s="35"/>
      <c r="FX462" s="35"/>
      <c r="FY462" s="35"/>
      <c r="FZ462" s="35"/>
      <c r="GA462" s="35"/>
      <c r="GB462" s="35"/>
      <c r="GC462" s="35"/>
      <c r="GD462" s="35"/>
      <c r="GE462" s="35"/>
      <c r="GF462" s="35"/>
      <c r="GG462" s="35"/>
      <c r="GH462" s="35"/>
      <c r="GI462" s="35"/>
      <c r="GJ462" s="35"/>
      <c r="GK462" s="35"/>
      <c r="GL462" s="35"/>
      <c r="GM462" s="35"/>
      <c r="GN462" s="35"/>
      <c r="GO462" s="35"/>
      <c r="GP462" s="35"/>
      <c r="GQ462" s="35"/>
      <c r="GR462" s="35"/>
      <c r="GS462" s="35"/>
      <c r="GT462" s="35"/>
      <c r="GU462" s="35"/>
      <c r="GV462" s="35"/>
      <c r="GW462" s="35"/>
      <c r="GX462" s="35"/>
      <c r="GY462" s="35"/>
      <c r="GZ462" s="35"/>
      <c r="HA462" s="35"/>
      <c r="HB462" s="35"/>
      <c r="HC462" s="35"/>
      <c r="HD462" s="35"/>
      <c r="HE462" s="35"/>
      <c r="HF462" s="35"/>
      <c r="HG462" s="35"/>
      <c r="HH462" s="35"/>
      <c r="HI462" s="35"/>
      <c r="HJ462" s="35"/>
      <c r="HK462" s="35"/>
      <c r="HL462" s="35"/>
      <c r="HM462" s="35"/>
      <c r="HN462" s="35"/>
      <c r="HO462" s="35"/>
      <c r="HP462" s="35"/>
      <c r="HQ462" s="35"/>
      <c r="HR462" s="35"/>
      <c r="HS462" s="35"/>
      <c r="HT462" s="35"/>
      <c r="HU462" s="35"/>
      <c r="HV462" s="35"/>
      <c r="HW462" s="35"/>
      <c r="HX462" s="35"/>
      <c r="HY462" s="35"/>
      <c r="HZ462" s="35"/>
      <c r="IA462" s="35"/>
      <c r="IB462" s="35"/>
      <c r="IC462" s="35"/>
      <c r="ID462" s="35"/>
      <c r="IE462" s="35"/>
      <c r="IF462" s="35"/>
      <c r="IG462" s="35"/>
      <c r="IH462" s="35"/>
      <c r="II462" s="35"/>
      <c r="IJ462" s="35"/>
      <c r="IK462" s="35"/>
      <c r="IL462" s="35"/>
      <c r="IM462" s="35"/>
      <c r="IN462" s="35"/>
      <c r="IO462" s="35"/>
      <c r="IP462" s="35"/>
      <c r="IQ462" s="35"/>
      <c r="IR462" s="35"/>
      <c r="IS462" s="35"/>
      <c r="IT462" s="35"/>
      <c r="IU462" s="35"/>
      <c r="IV462" s="35"/>
    </row>
    <row r="463" spans="1:256" ht="127.5" hidden="1">
      <c r="A463" s="191" t="s">
        <v>599</v>
      </c>
      <c r="B463" s="45" t="s">
        <v>600</v>
      </c>
      <c r="C463" s="187">
        <v>401000029</v>
      </c>
      <c r="D463" s="154" t="s">
        <v>647</v>
      </c>
      <c r="E463" s="144" t="s">
        <v>592</v>
      </c>
      <c r="F463" s="52"/>
      <c r="G463" s="52"/>
      <c r="H463" s="155" t="s">
        <v>71</v>
      </c>
      <c r="I463" s="52"/>
      <c r="J463" s="155">
        <v>16</v>
      </c>
      <c r="K463" s="155">
        <v>1</v>
      </c>
      <c r="L463" s="155">
        <v>16</v>
      </c>
      <c r="M463" s="155"/>
      <c r="N463" s="155"/>
      <c r="O463" s="155"/>
      <c r="P463" s="52" t="s">
        <v>714</v>
      </c>
      <c r="Q463" s="52" t="s">
        <v>74</v>
      </c>
      <c r="R463" s="146"/>
      <c r="S463" s="146"/>
      <c r="T463" s="146" t="s">
        <v>71</v>
      </c>
      <c r="U463" s="146"/>
      <c r="V463" s="146">
        <v>9</v>
      </c>
      <c r="W463" s="146">
        <v>1</v>
      </c>
      <c r="X463" s="146"/>
      <c r="Y463" s="146"/>
      <c r="Z463" s="146"/>
      <c r="AA463" s="146"/>
      <c r="AB463" s="52" t="s">
        <v>715</v>
      </c>
      <c r="AC463" s="188" t="s">
        <v>594</v>
      </c>
      <c r="AD463" s="189"/>
      <c r="AE463" s="189"/>
      <c r="AF463" s="189"/>
      <c r="AG463" s="189"/>
      <c r="AH463" s="189"/>
      <c r="AI463" s="189"/>
      <c r="AJ463" s="189"/>
      <c r="AK463" s="44"/>
      <c r="AL463" s="189"/>
      <c r="AM463" s="190" t="s">
        <v>648</v>
      </c>
      <c r="AN463" s="52" t="s">
        <v>605</v>
      </c>
      <c r="AO463" s="195" t="s">
        <v>208</v>
      </c>
      <c r="AP463" s="195" t="s">
        <v>99</v>
      </c>
      <c r="AQ463" s="195" t="s">
        <v>716</v>
      </c>
      <c r="AR463" s="54" t="s">
        <v>717</v>
      </c>
      <c r="AS463" s="92" t="s">
        <v>331</v>
      </c>
      <c r="AT463" s="196">
        <v>0</v>
      </c>
      <c r="AU463" s="196">
        <v>0</v>
      </c>
      <c r="AV463" s="199">
        <v>1741574.74</v>
      </c>
      <c r="AW463" s="196">
        <v>0</v>
      </c>
      <c r="AX463" s="196">
        <v>0</v>
      </c>
      <c r="AY463" s="196">
        <v>0</v>
      </c>
      <c r="AZ463" s="197">
        <v>10101</v>
      </c>
      <c r="BA463" s="222"/>
      <c r="BB463" s="221"/>
      <c r="BC463" s="223"/>
      <c r="BD463" s="224"/>
      <c r="BE463" s="224"/>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c r="DO463" s="35"/>
      <c r="DP463" s="35"/>
      <c r="DQ463" s="35"/>
      <c r="DR463" s="35"/>
      <c r="DS463" s="35"/>
      <c r="DT463" s="35"/>
      <c r="DU463" s="35"/>
      <c r="DV463" s="35"/>
      <c r="DW463" s="35"/>
      <c r="DX463" s="35"/>
      <c r="DY463" s="35"/>
      <c r="DZ463" s="35"/>
      <c r="EA463" s="35"/>
      <c r="EB463" s="35"/>
      <c r="EC463" s="35"/>
      <c r="ED463" s="35"/>
      <c r="EE463" s="35"/>
      <c r="EF463" s="35"/>
      <c r="EG463" s="35"/>
      <c r="EH463" s="35"/>
      <c r="EI463" s="35"/>
      <c r="EJ463" s="35"/>
      <c r="EK463" s="35"/>
      <c r="EL463" s="35"/>
      <c r="EM463" s="35"/>
      <c r="EN463" s="35"/>
      <c r="EO463" s="35"/>
      <c r="EP463" s="35"/>
      <c r="EQ463" s="35"/>
      <c r="ER463" s="35"/>
      <c r="ES463" s="35"/>
      <c r="ET463" s="35"/>
      <c r="EU463" s="35"/>
      <c r="EV463" s="35"/>
      <c r="EW463" s="35"/>
      <c r="EX463" s="35"/>
      <c r="EY463" s="35"/>
      <c r="EZ463" s="35"/>
      <c r="FA463" s="35"/>
      <c r="FB463" s="35"/>
      <c r="FC463" s="35"/>
      <c r="FD463" s="35"/>
      <c r="FE463" s="35"/>
      <c r="FF463" s="35"/>
      <c r="FG463" s="35"/>
      <c r="FH463" s="35"/>
      <c r="FI463" s="35"/>
      <c r="FJ463" s="35"/>
      <c r="FK463" s="35"/>
      <c r="FL463" s="35"/>
      <c r="FM463" s="35"/>
      <c r="FN463" s="35"/>
      <c r="FO463" s="35"/>
      <c r="FP463" s="35"/>
      <c r="FQ463" s="35"/>
      <c r="FR463" s="35"/>
      <c r="FS463" s="35"/>
      <c r="FT463" s="35"/>
      <c r="FU463" s="35"/>
      <c r="FV463" s="35"/>
      <c r="FW463" s="35"/>
      <c r="FX463" s="35"/>
      <c r="FY463" s="35"/>
      <c r="FZ463" s="35"/>
      <c r="GA463" s="35"/>
      <c r="GB463" s="35"/>
      <c r="GC463" s="35"/>
      <c r="GD463" s="35"/>
      <c r="GE463" s="35"/>
      <c r="GF463" s="35"/>
      <c r="GG463" s="35"/>
      <c r="GH463" s="35"/>
      <c r="GI463" s="35"/>
      <c r="GJ463" s="35"/>
      <c r="GK463" s="35"/>
      <c r="GL463" s="35"/>
      <c r="GM463" s="35"/>
      <c r="GN463" s="35"/>
      <c r="GO463" s="35"/>
      <c r="GP463" s="35"/>
      <c r="GQ463" s="35"/>
      <c r="GR463" s="35"/>
      <c r="GS463" s="35"/>
      <c r="GT463" s="35"/>
      <c r="GU463" s="35"/>
      <c r="GV463" s="35"/>
      <c r="GW463" s="35"/>
      <c r="GX463" s="35"/>
      <c r="GY463" s="35"/>
      <c r="GZ463" s="35"/>
      <c r="HA463" s="35"/>
      <c r="HB463" s="35"/>
      <c r="HC463" s="35"/>
      <c r="HD463" s="35"/>
      <c r="HE463" s="35"/>
      <c r="HF463" s="35"/>
      <c r="HG463" s="35"/>
      <c r="HH463" s="35"/>
      <c r="HI463" s="35"/>
      <c r="HJ463" s="35"/>
      <c r="HK463" s="35"/>
      <c r="HL463" s="35"/>
      <c r="HM463" s="35"/>
      <c r="HN463" s="35"/>
      <c r="HO463" s="35"/>
      <c r="HP463" s="35"/>
      <c r="HQ463" s="35"/>
      <c r="HR463" s="35"/>
      <c r="HS463" s="35"/>
      <c r="HT463" s="35"/>
      <c r="HU463" s="35"/>
      <c r="HV463" s="35"/>
      <c r="HW463" s="35"/>
      <c r="HX463" s="35"/>
      <c r="HY463" s="35"/>
      <c r="HZ463" s="35"/>
      <c r="IA463" s="35"/>
      <c r="IB463" s="35"/>
      <c r="IC463" s="35"/>
      <c r="ID463" s="35"/>
      <c r="IE463" s="35"/>
      <c r="IF463" s="35"/>
      <c r="IG463" s="35"/>
      <c r="IH463" s="35"/>
      <c r="II463" s="35"/>
      <c r="IJ463" s="35"/>
      <c r="IK463" s="35"/>
      <c r="IL463" s="35"/>
      <c r="IM463" s="35"/>
      <c r="IN463" s="35"/>
      <c r="IO463" s="35"/>
      <c r="IP463" s="35"/>
      <c r="IQ463" s="35"/>
      <c r="IR463" s="35"/>
      <c r="IS463" s="35"/>
      <c r="IT463" s="35"/>
      <c r="IU463" s="35"/>
      <c r="IV463" s="35"/>
    </row>
    <row r="464" spans="1:256" ht="178.5" hidden="1">
      <c r="A464" s="191">
        <v>607</v>
      </c>
      <c r="B464" s="45" t="s">
        <v>600</v>
      </c>
      <c r="C464" s="187">
        <v>401000029</v>
      </c>
      <c r="D464" s="154" t="s">
        <v>647</v>
      </c>
      <c r="E464" s="144" t="s">
        <v>592</v>
      </c>
      <c r="F464" s="52"/>
      <c r="G464" s="52"/>
      <c r="H464" s="155" t="s">
        <v>71</v>
      </c>
      <c r="I464" s="52"/>
      <c r="J464" s="155">
        <v>16</v>
      </c>
      <c r="K464" s="155">
        <v>1</v>
      </c>
      <c r="L464" s="155">
        <v>16</v>
      </c>
      <c r="M464" s="155"/>
      <c r="N464" s="155"/>
      <c r="O464" s="155"/>
      <c r="P464" s="52" t="s">
        <v>714</v>
      </c>
      <c r="Q464" s="52" t="s">
        <v>74</v>
      </c>
      <c r="R464" s="146"/>
      <c r="S464" s="146"/>
      <c r="T464" s="146" t="s">
        <v>71</v>
      </c>
      <c r="U464" s="146"/>
      <c r="V464" s="146">
        <v>9</v>
      </c>
      <c r="W464" s="146">
        <v>1</v>
      </c>
      <c r="X464" s="146"/>
      <c r="Y464" s="146"/>
      <c r="Z464" s="146"/>
      <c r="AA464" s="146"/>
      <c r="AB464" s="52" t="s">
        <v>715</v>
      </c>
      <c r="AC464" s="182" t="s">
        <v>718</v>
      </c>
      <c r="AD464" s="193" t="s">
        <v>719</v>
      </c>
      <c r="AE464" s="189"/>
      <c r="AF464" s="189"/>
      <c r="AG464" s="189"/>
      <c r="AH464" s="189"/>
      <c r="AI464" s="189"/>
      <c r="AJ464" s="193" t="s">
        <v>720</v>
      </c>
      <c r="AK464" s="44"/>
      <c r="AL464" s="189"/>
      <c r="AM464" s="190" t="s">
        <v>648</v>
      </c>
      <c r="AN464" s="52" t="s">
        <v>721</v>
      </c>
      <c r="AO464" s="195" t="s">
        <v>208</v>
      </c>
      <c r="AP464" s="195" t="s">
        <v>99</v>
      </c>
      <c r="AQ464" s="195" t="s">
        <v>716</v>
      </c>
      <c r="AR464" s="54" t="s">
        <v>717</v>
      </c>
      <c r="AS464" s="92" t="s">
        <v>331</v>
      </c>
      <c r="AT464" s="196">
        <v>0</v>
      </c>
      <c r="AU464" s="196">
        <v>0</v>
      </c>
      <c r="AV464" s="196">
        <v>35725.26</v>
      </c>
      <c r="AW464" s="196">
        <v>1777300</v>
      </c>
      <c r="AX464" s="196">
        <v>1777300</v>
      </c>
      <c r="AY464" s="196">
        <v>1777300</v>
      </c>
      <c r="AZ464" s="186">
        <v>10112</v>
      </c>
      <c r="BA464" s="222"/>
      <c r="BB464" s="221"/>
      <c r="BC464" s="223"/>
      <c r="BD464" s="224"/>
      <c r="BE464" s="224"/>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35"/>
      <c r="ES464" s="35"/>
      <c r="ET464" s="35"/>
      <c r="EU464" s="35"/>
      <c r="EV464" s="35"/>
      <c r="EW464" s="35"/>
      <c r="EX464" s="35"/>
      <c r="EY464" s="35"/>
      <c r="EZ464" s="35"/>
      <c r="FA464" s="35"/>
      <c r="FB464" s="35"/>
      <c r="FC464" s="35"/>
      <c r="FD464" s="35"/>
      <c r="FE464" s="35"/>
      <c r="FF464" s="35"/>
      <c r="FG464" s="35"/>
      <c r="FH464" s="35"/>
      <c r="FI464" s="35"/>
      <c r="FJ464" s="35"/>
      <c r="FK464" s="35"/>
      <c r="FL464" s="35"/>
      <c r="FM464" s="35"/>
      <c r="FN464" s="35"/>
      <c r="FO464" s="35"/>
      <c r="FP464" s="35"/>
      <c r="FQ464" s="35"/>
      <c r="FR464" s="35"/>
      <c r="FS464" s="35"/>
      <c r="FT464" s="35"/>
      <c r="FU464" s="35"/>
      <c r="FV464" s="35"/>
      <c r="FW464" s="35"/>
      <c r="FX464" s="35"/>
      <c r="FY464" s="35"/>
      <c r="FZ464" s="35"/>
      <c r="GA464" s="35"/>
      <c r="GB464" s="35"/>
      <c r="GC464" s="35"/>
      <c r="GD464" s="35"/>
      <c r="GE464" s="35"/>
      <c r="GF464" s="35"/>
      <c r="GG464" s="35"/>
      <c r="GH464" s="35"/>
      <c r="GI464" s="35"/>
      <c r="GJ464" s="35"/>
      <c r="GK464" s="35"/>
      <c r="GL464" s="35"/>
      <c r="GM464" s="35"/>
      <c r="GN464" s="35"/>
      <c r="GO464" s="35"/>
      <c r="GP464" s="35"/>
      <c r="GQ464" s="35"/>
      <c r="GR464" s="35"/>
      <c r="GS464" s="35"/>
      <c r="GT464" s="35"/>
      <c r="GU464" s="35"/>
      <c r="GV464" s="35"/>
      <c r="GW464" s="35"/>
      <c r="GX464" s="35"/>
      <c r="GY464" s="35"/>
      <c r="GZ464" s="35"/>
      <c r="HA464" s="35"/>
      <c r="HB464" s="35"/>
      <c r="HC464" s="35"/>
      <c r="HD464" s="35"/>
      <c r="HE464" s="35"/>
      <c r="HF464" s="35"/>
      <c r="HG464" s="35"/>
      <c r="HH464" s="35"/>
      <c r="HI464" s="35"/>
      <c r="HJ464" s="35"/>
      <c r="HK464" s="35"/>
      <c r="HL464" s="35"/>
      <c r="HM464" s="35"/>
      <c r="HN464" s="35"/>
      <c r="HO464" s="35"/>
      <c r="HP464" s="35"/>
      <c r="HQ464" s="35"/>
      <c r="HR464" s="35"/>
      <c r="HS464" s="35"/>
      <c r="HT464" s="35"/>
      <c r="HU464" s="35"/>
      <c r="HV464" s="35"/>
      <c r="HW464" s="35"/>
      <c r="HX464" s="35"/>
      <c r="HY464" s="35"/>
      <c r="HZ464" s="35"/>
      <c r="IA464" s="35"/>
      <c r="IB464" s="35"/>
      <c r="IC464" s="35"/>
      <c r="ID464" s="35"/>
      <c r="IE464" s="35"/>
      <c r="IF464" s="35"/>
      <c r="IG464" s="35"/>
      <c r="IH464" s="35"/>
      <c r="II464" s="35"/>
      <c r="IJ464" s="35"/>
      <c r="IK464" s="35"/>
      <c r="IL464" s="35"/>
      <c r="IM464" s="35"/>
      <c r="IN464" s="35"/>
      <c r="IO464" s="35"/>
      <c r="IP464" s="35"/>
      <c r="IQ464" s="35"/>
      <c r="IR464" s="35"/>
      <c r="IS464" s="35"/>
      <c r="IT464" s="35"/>
      <c r="IU464" s="35"/>
      <c r="IV464" s="35"/>
    </row>
    <row r="465" spans="1:256" ht="178.5" hidden="1">
      <c r="A465" s="191">
        <v>607</v>
      </c>
      <c r="B465" s="45" t="s">
        <v>600</v>
      </c>
      <c r="C465" s="187">
        <v>401000029</v>
      </c>
      <c r="D465" s="154" t="s">
        <v>647</v>
      </c>
      <c r="E465" s="144" t="s">
        <v>592</v>
      </c>
      <c r="F465" s="52"/>
      <c r="G465" s="52"/>
      <c r="H465" s="155" t="s">
        <v>71</v>
      </c>
      <c r="I465" s="52"/>
      <c r="J465" s="155">
        <v>16</v>
      </c>
      <c r="K465" s="155">
        <v>1</v>
      </c>
      <c r="L465" s="155">
        <v>16</v>
      </c>
      <c r="M465" s="155"/>
      <c r="N465" s="155"/>
      <c r="O465" s="155"/>
      <c r="P465" s="52" t="s">
        <v>722</v>
      </c>
      <c r="Q465" s="52" t="s">
        <v>74</v>
      </c>
      <c r="R465" s="146"/>
      <c r="S465" s="146"/>
      <c r="T465" s="146" t="s">
        <v>71</v>
      </c>
      <c r="U465" s="146"/>
      <c r="V465" s="146">
        <v>9</v>
      </c>
      <c r="W465" s="146">
        <v>1</v>
      </c>
      <c r="X465" s="146"/>
      <c r="Y465" s="146"/>
      <c r="Z465" s="146"/>
      <c r="AA465" s="146"/>
      <c r="AB465" s="52" t="s">
        <v>715</v>
      </c>
      <c r="AC465" s="182" t="s">
        <v>718</v>
      </c>
      <c r="AD465" s="193" t="s">
        <v>719</v>
      </c>
      <c r="AE465" s="189"/>
      <c r="AF465" s="189"/>
      <c r="AG465" s="189"/>
      <c r="AH465" s="189"/>
      <c r="AI465" s="189"/>
      <c r="AJ465" s="193" t="s">
        <v>720</v>
      </c>
      <c r="AK465" s="44"/>
      <c r="AL465" s="189"/>
      <c r="AM465" s="190" t="s">
        <v>648</v>
      </c>
      <c r="AN465" s="52" t="s">
        <v>721</v>
      </c>
      <c r="AO465" s="195" t="s">
        <v>208</v>
      </c>
      <c r="AP465" s="195" t="s">
        <v>99</v>
      </c>
      <c r="AQ465" s="195" t="s">
        <v>716</v>
      </c>
      <c r="AR465" s="54" t="s">
        <v>717</v>
      </c>
      <c r="AS465" s="195" t="s">
        <v>331</v>
      </c>
      <c r="AT465" s="196">
        <v>0</v>
      </c>
      <c r="AU465" s="196">
        <v>0</v>
      </c>
      <c r="AV465" s="199">
        <v>678780</v>
      </c>
      <c r="AW465" s="196">
        <v>697350</v>
      </c>
      <c r="AX465" s="196">
        <v>697350</v>
      </c>
      <c r="AY465" s="196">
        <v>697350</v>
      </c>
      <c r="AZ465" s="197">
        <v>10306</v>
      </c>
      <c r="BA465" s="222"/>
      <c r="BB465" s="221"/>
      <c r="BC465" s="223"/>
      <c r="BD465" s="224"/>
      <c r="BE465" s="224"/>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5"/>
      <c r="ER465" s="35"/>
      <c r="ES465" s="35"/>
      <c r="ET465" s="35"/>
      <c r="EU465" s="35"/>
      <c r="EV465" s="35"/>
      <c r="EW465" s="35"/>
      <c r="EX465" s="35"/>
      <c r="EY465" s="35"/>
      <c r="EZ465" s="35"/>
      <c r="FA465" s="35"/>
      <c r="FB465" s="35"/>
      <c r="FC465" s="35"/>
      <c r="FD465" s="35"/>
      <c r="FE465" s="35"/>
      <c r="FF465" s="35"/>
      <c r="FG465" s="35"/>
      <c r="FH465" s="35"/>
      <c r="FI465" s="35"/>
      <c r="FJ465" s="35"/>
      <c r="FK465" s="35"/>
      <c r="FL465" s="35"/>
      <c r="FM465" s="35"/>
      <c r="FN465" s="35"/>
      <c r="FO465" s="35"/>
      <c r="FP465" s="35"/>
      <c r="FQ465" s="35"/>
      <c r="FR465" s="35"/>
      <c r="FS465" s="35"/>
      <c r="FT465" s="35"/>
      <c r="FU465" s="35"/>
      <c r="FV465" s="35"/>
      <c r="FW465" s="35"/>
      <c r="FX465" s="35"/>
      <c r="FY465" s="35"/>
      <c r="FZ465" s="35"/>
      <c r="GA465" s="35"/>
      <c r="GB465" s="35"/>
      <c r="GC465" s="35"/>
      <c r="GD465" s="35"/>
      <c r="GE465" s="35"/>
      <c r="GF465" s="35"/>
      <c r="GG465" s="35"/>
      <c r="GH465" s="35"/>
      <c r="GI465" s="35"/>
      <c r="GJ465" s="35"/>
      <c r="GK465" s="35"/>
      <c r="GL465" s="35"/>
      <c r="GM465" s="35"/>
      <c r="GN465" s="35"/>
      <c r="GO465" s="35"/>
      <c r="GP465" s="35"/>
      <c r="GQ465" s="35"/>
      <c r="GR465" s="35"/>
      <c r="GS465" s="35"/>
      <c r="GT465" s="35"/>
      <c r="GU465" s="35"/>
      <c r="GV465" s="35"/>
      <c r="GW465" s="35"/>
      <c r="GX465" s="35"/>
      <c r="GY465" s="35"/>
      <c r="GZ465" s="35"/>
      <c r="HA465" s="35"/>
      <c r="HB465" s="35"/>
      <c r="HC465" s="35"/>
      <c r="HD465" s="35"/>
      <c r="HE465" s="35"/>
      <c r="HF465" s="35"/>
      <c r="HG465" s="35"/>
      <c r="HH465" s="35"/>
      <c r="HI465" s="35"/>
      <c r="HJ465" s="35"/>
      <c r="HK465" s="35"/>
      <c r="HL465" s="35"/>
      <c r="HM465" s="35"/>
      <c r="HN465" s="35"/>
      <c r="HO465" s="35"/>
      <c r="HP465" s="35"/>
      <c r="HQ465" s="35"/>
      <c r="HR465" s="35"/>
      <c r="HS465" s="35"/>
      <c r="HT465" s="35"/>
      <c r="HU465" s="35"/>
      <c r="HV465" s="35"/>
      <c r="HW465" s="35"/>
      <c r="HX465" s="35"/>
      <c r="HY465" s="35"/>
      <c r="HZ465" s="35"/>
      <c r="IA465" s="35"/>
      <c r="IB465" s="35"/>
      <c r="IC465" s="35"/>
      <c r="ID465" s="35"/>
      <c r="IE465" s="35"/>
      <c r="IF465" s="35"/>
      <c r="IG465" s="35"/>
      <c r="IH465" s="35"/>
      <c r="II465" s="35"/>
      <c r="IJ465" s="35"/>
      <c r="IK465" s="35"/>
      <c r="IL465" s="35"/>
      <c r="IM465" s="35"/>
      <c r="IN465" s="35"/>
      <c r="IO465" s="35"/>
      <c r="IP465" s="35"/>
      <c r="IQ465" s="35"/>
      <c r="IR465" s="35"/>
      <c r="IS465" s="35"/>
      <c r="IT465" s="35"/>
      <c r="IU465" s="35"/>
      <c r="IV465" s="35"/>
    </row>
    <row r="466" spans="1:256" ht="127.5" hidden="1">
      <c r="A466" s="191">
        <v>607</v>
      </c>
      <c r="B466" s="45" t="s">
        <v>600</v>
      </c>
      <c r="C466" s="187">
        <v>401000029</v>
      </c>
      <c r="D466" s="154" t="s">
        <v>647</v>
      </c>
      <c r="E466" s="144" t="s">
        <v>592</v>
      </c>
      <c r="F466" s="52"/>
      <c r="G466" s="52"/>
      <c r="H466" s="155" t="s">
        <v>71</v>
      </c>
      <c r="I466" s="52"/>
      <c r="J466" s="155">
        <v>16</v>
      </c>
      <c r="K466" s="155">
        <v>1</v>
      </c>
      <c r="L466" s="155">
        <v>16</v>
      </c>
      <c r="M466" s="155"/>
      <c r="N466" s="155"/>
      <c r="O466" s="155"/>
      <c r="P466" s="52" t="s">
        <v>723</v>
      </c>
      <c r="Q466" s="49" t="s">
        <v>74</v>
      </c>
      <c r="R466" s="146"/>
      <c r="S466" s="146"/>
      <c r="T466" s="146" t="s">
        <v>71</v>
      </c>
      <c r="U466" s="146"/>
      <c r="V466" s="146">
        <v>9</v>
      </c>
      <c r="W466" s="146">
        <v>1</v>
      </c>
      <c r="X466" s="146"/>
      <c r="Y466" s="146"/>
      <c r="Z466" s="146"/>
      <c r="AA466" s="146"/>
      <c r="AB466" s="52" t="s">
        <v>715</v>
      </c>
      <c r="AC466" s="208" t="s">
        <v>724</v>
      </c>
      <c r="AD466" s="193"/>
      <c r="AE466" s="189"/>
      <c r="AF466" s="189"/>
      <c r="AG466" s="189"/>
      <c r="AH466" s="189"/>
      <c r="AI466" s="189"/>
      <c r="AJ466" s="193"/>
      <c r="AK466" s="44"/>
      <c r="AL466" s="189"/>
      <c r="AM466" s="190" t="s">
        <v>648</v>
      </c>
      <c r="AN466" s="52" t="s">
        <v>725</v>
      </c>
      <c r="AO466" s="195" t="s">
        <v>208</v>
      </c>
      <c r="AP466" s="195" t="s">
        <v>99</v>
      </c>
      <c r="AQ466" s="92" t="s">
        <v>726</v>
      </c>
      <c r="AR466" s="54" t="s">
        <v>727</v>
      </c>
      <c r="AS466" s="195" t="s">
        <v>267</v>
      </c>
      <c r="AT466" s="196">
        <v>0</v>
      </c>
      <c r="AU466" s="196">
        <v>0</v>
      </c>
      <c r="AV466" s="199">
        <v>5000000</v>
      </c>
      <c r="AW466" s="200">
        <v>0</v>
      </c>
      <c r="AX466" s="200">
        <v>0</v>
      </c>
      <c r="AY466" s="200">
        <v>0</v>
      </c>
      <c r="AZ466" s="197">
        <v>10306</v>
      </c>
      <c r="BA466" s="222"/>
      <c r="BB466" s="221"/>
      <c r="BC466" s="223"/>
      <c r="BD466" s="224"/>
      <c r="BE466" s="224"/>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5"/>
      <c r="ER466" s="35"/>
      <c r="ES466" s="35"/>
      <c r="ET466" s="35"/>
      <c r="EU466" s="35"/>
      <c r="EV466" s="35"/>
      <c r="EW466" s="35"/>
      <c r="EX466" s="35"/>
      <c r="EY466" s="35"/>
      <c r="EZ466" s="35"/>
      <c r="FA466" s="35"/>
      <c r="FB466" s="35"/>
      <c r="FC466" s="35"/>
      <c r="FD466" s="35"/>
      <c r="FE466" s="35"/>
      <c r="FF466" s="35"/>
      <c r="FG466" s="35"/>
      <c r="FH466" s="35"/>
      <c r="FI466" s="35"/>
      <c r="FJ466" s="35"/>
      <c r="FK466" s="35"/>
      <c r="FL466" s="35"/>
      <c r="FM466" s="35"/>
      <c r="FN466" s="35"/>
      <c r="FO466" s="35"/>
      <c r="FP466" s="35"/>
      <c r="FQ466" s="35"/>
      <c r="FR466" s="35"/>
      <c r="FS466" s="35"/>
      <c r="FT466" s="35"/>
      <c r="FU466" s="35"/>
      <c r="FV466" s="35"/>
      <c r="FW466" s="35"/>
      <c r="FX466" s="35"/>
      <c r="FY466" s="35"/>
      <c r="FZ466" s="35"/>
      <c r="GA466" s="35"/>
      <c r="GB466" s="35"/>
      <c r="GC466" s="35"/>
      <c r="GD466" s="35"/>
      <c r="GE466" s="35"/>
      <c r="GF466" s="35"/>
      <c r="GG466" s="35"/>
      <c r="GH466" s="35"/>
      <c r="GI466" s="35"/>
      <c r="GJ466" s="35"/>
      <c r="GK466" s="35"/>
      <c r="GL466" s="35"/>
      <c r="GM466" s="35"/>
      <c r="GN466" s="35"/>
      <c r="GO466" s="35"/>
      <c r="GP466" s="35"/>
      <c r="GQ466" s="35"/>
      <c r="GR466" s="35"/>
      <c r="GS466" s="35"/>
      <c r="GT466" s="35"/>
      <c r="GU466" s="35"/>
      <c r="GV466" s="35"/>
      <c r="GW466" s="35"/>
      <c r="GX466" s="35"/>
      <c r="GY466" s="35"/>
      <c r="GZ466" s="35"/>
      <c r="HA466" s="35"/>
      <c r="HB466" s="35"/>
      <c r="HC466" s="35"/>
      <c r="HD466" s="35"/>
      <c r="HE466" s="35"/>
      <c r="HF466" s="35"/>
      <c r="HG466" s="35"/>
      <c r="HH466" s="35"/>
      <c r="HI466" s="35"/>
      <c r="HJ466" s="35"/>
      <c r="HK466" s="35"/>
      <c r="HL466" s="35"/>
      <c r="HM466" s="35"/>
      <c r="HN466" s="35"/>
      <c r="HO466" s="35"/>
      <c r="HP466" s="35"/>
      <c r="HQ466" s="35"/>
      <c r="HR466" s="35"/>
      <c r="HS466" s="35"/>
      <c r="HT466" s="35"/>
      <c r="HU466" s="35"/>
      <c r="HV466" s="35"/>
      <c r="HW466" s="35"/>
      <c r="HX466" s="35"/>
      <c r="HY466" s="35"/>
      <c r="HZ466" s="35"/>
      <c r="IA466" s="35"/>
      <c r="IB466" s="35"/>
      <c r="IC466" s="35"/>
      <c r="ID466" s="35"/>
      <c r="IE466" s="35"/>
      <c r="IF466" s="35"/>
      <c r="IG466" s="35"/>
      <c r="IH466" s="35"/>
      <c r="II466" s="35"/>
      <c r="IJ466" s="35"/>
      <c r="IK466" s="35"/>
      <c r="IL466" s="35"/>
      <c r="IM466" s="35"/>
      <c r="IN466" s="35"/>
      <c r="IO466" s="35"/>
      <c r="IP466" s="35"/>
      <c r="IQ466" s="35"/>
      <c r="IR466" s="35"/>
      <c r="IS466" s="35"/>
      <c r="IT466" s="35"/>
      <c r="IU466" s="35"/>
      <c r="IV466" s="35"/>
    </row>
    <row r="467" spans="1:256" ht="204" hidden="1">
      <c r="A467" s="191">
        <v>607</v>
      </c>
      <c r="B467" s="45" t="s">
        <v>600</v>
      </c>
      <c r="C467" s="177">
        <v>402000001</v>
      </c>
      <c r="D467" s="47" t="s">
        <v>79</v>
      </c>
      <c r="E467" s="48" t="s">
        <v>728</v>
      </c>
      <c r="F467" s="49"/>
      <c r="G467" s="49"/>
      <c r="H467" s="59">
        <v>7</v>
      </c>
      <c r="I467" s="49"/>
      <c r="J467" s="59">
        <v>26</v>
      </c>
      <c r="K467" s="59"/>
      <c r="L467" s="59"/>
      <c r="M467" s="59"/>
      <c r="N467" s="59"/>
      <c r="O467" s="59"/>
      <c r="P467" s="49" t="s">
        <v>729</v>
      </c>
      <c r="Q467" s="49" t="s">
        <v>730</v>
      </c>
      <c r="R467" s="106"/>
      <c r="S467" s="106"/>
      <c r="T467" s="106"/>
      <c r="U467" s="106"/>
      <c r="V467" s="106">
        <v>13</v>
      </c>
      <c r="W467" s="106" t="s">
        <v>69</v>
      </c>
      <c r="X467" s="106"/>
      <c r="Y467" s="106"/>
      <c r="Z467" s="106"/>
      <c r="AA467" s="106"/>
      <c r="AB467" s="49" t="s">
        <v>731</v>
      </c>
      <c r="AC467" s="182" t="s">
        <v>732</v>
      </c>
      <c r="AD467" s="183"/>
      <c r="AE467" s="183"/>
      <c r="AF467" s="183"/>
      <c r="AG467" s="183"/>
      <c r="AH467" s="183"/>
      <c r="AI467" s="183"/>
      <c r="AJ467" s="207" t="s">
        <v>733</v>
      </c>
      <c r="AK467" s="183"/>
      <c r="AL467" s="209"/>
      <c r="AM467" s="203" t="s">
        <v>734</v>
      </c>
      <c r="AN467" s="49" t="s">
        <v>735</v>
      </c>
      <c r="AO467" s="92" t="s">
        <v>99</v>
      </c>
      <c r="AP467" s="92" t="s">
        <v>68</v>
      </c>
      <c r="AQ467" s="92" t="s">
        <v>736</v>
      </c>
      <c r="AR467" s="54" t="s">
        <v>101</v>
      </c>
      <c r="AS467" s="92" t="s">
        <v>115</v>
      </c>
      <c r="AT467" s="196">
        <v>196520</v>
      </c>
      <c r="AU467" s="196">
        <v>196520</v>
      </c>
      <c r="AV467" s="199">
        <v>0</v>
      </c>
      <c r="AW467" s="196">
        <v>0</v>
      </c>
      <c r="AX467" s="196">
        <v>0</v>
      </c>
      <c r="AY467" s="196">
        <v>0</v>
      </c>
      <c r="AZ467" s="186">
        <v>10101</v>
      </c>
      <c r="BA467" s="95"/>
      <c r="BB467" s="221"/>
      <c r="BC467" s="96"/>
      <c r="BD467" s="97"/>
      <c r="BE467" s="97"/>
      <c r="BF467" s="98"/>
      <c r="BG467" s="98"/>
      <c r="BH467" s="98"/>
      <c r="BI467" s="98"/>
      <c r="BJ467" s="98"/>
      <c r="BK467" s="98"/>
      <c r="BL467" s="98"/>
      <c r="BM467" s="98"/>
      <c r="BN467" s="98"/>
      <c r="BO467" s="98"/>
      <c r="BP467" s="98"/>
      <c r="BQ467" s="98"/>
      <c r="BR467" s="98"/>
      <c r="BS467" s="98"/>
      <c r="BT467" s="98"/>
      <c r="BU467" s="98"/>
      <c r="BV467" s="98"/>
      <c r="BW467" s="98"/>
      <c r="BX467" s="98"/>
      <c r="BY467" s="98"/>
      <c r="BZ467" s="98"/>
      <c r="CA467" s="98"/>
      <c r="CB467" s="98"/>
      <c r="CC467" s="98"/>
      <c r="CD467" s="98"/>
      <c r="CE467" s="98"/>
      <c r="CF467" s="98"/>
      <c r="CG467" s="98"/>
      <c r="CH467" s="98"/>
      <c r="CI467" s="98"/>
      <c r="CJ467" s="98"/>
      <c r="CK467" s="98"/>
      <c r="CL467" s="98"/>
      <c r="CM467" s="98"/>
      <c r="CN467" s="98"/>
      <c r="CO467" s="98"/>
      <c r="CP467" s="98"/>
      <c r="CQ467" s="98"/>
      <c r="CR467" s="98"/>
      <c r="CS467" s="98"/>
      <c r="CT467" s="98"/>
      <c r="CU467" s="98"/>
      <c r="CV467" s="98"/>
      <c r="CW467" s="98"/>
      <c r="CX467" s="98"/>
      <c r="CY467" s="98"/>
      <c r="CZ467" s="98"/>
      <c r="DA467" s="98"/>
      <c r="DB467" s="98"/>
      <c r="DC467" s="98"/>
      <c r="DD467" s="98"/>
      <c r="DE467" s="98"/>
      <c r="DF467" s="98"/>
      <c r="DG467" s="98"/>
      <c r="DH467" s="98"/>
      <c r="DI467" s="98"/>
      <c r="DJ467" s="98"/>
      <c r="DK467" s="98"/>
      <c r="DL467" s="98"/>
      <c r="DM467" s="98"/>
      <c r="DN467" s="98"/>
      <c r="DO467" s="98"/>
      <c r="DP467" s="98"/>
      <c r="DQ467" s="98"/>
      <c r="DR467" s="98"/>
      <c r="DS467" s="98"/>
      <c r="DT467" s="98"/>
      <c r="DU467" s="98"/>
      <c r="DV467" s="98"/>
      <c r="DW467" s="98"/>
      <c r="DX467" s="98"/>
      <c r="DY467" s="98"/>
      <c r="DZ467" s="98"/>
      <c r="EA467" s="98"/>
      <c r="EB467" s="98"/>
      <c r="EC467" s="98"/>
      <c r="ED467" s="98"/>
      <c r="EE467" s="98"/>
      <c r="EF467" s="98"/>
      <c r="EG467" s="98"/>
      <c r="EH467" s="98"/>
      <c r="EI467" s="98"/>
      <c r="EJ467" s="98"/>
      <c r="EK467" s="98"/>
      <c r="EL467" s="98"/>
      <c r="EM467" s="98"/>
      <c r="EN467" s="98"/>
      <c r="EO467" s="98"/>
      <c r="EP467" s="98"/>
      <c r="EQ467" s="98"/>
      <c r="ER467" s="98"/>
      <c r="ES467" s="98"/>
      <c r="ET467" s="98"/>
      <c r="EU467" s="98"/>
      <c r="EV467" s="98"/>
      <c r="EW467" s="98"/>
      <c r="EX467" s="98"/>
      <c r="EY467" s="98"/>
      <c r="EZ467" s="98"/>
      <c r="FA467" s="98"/>
      <c r="FB467" s="98"/>
      <c r="FC467" s="98"/>
      <c r="FD467" s="98"/>
      <c r="FE467" s="98"/>
      <c r="FF467" s="98"/>
      <c r="FG467" s="98"/>
      <c r="FH467" s="98"/>
      <c r="FI467" s="98"/>
      <c r="FJ467" s="98"/>
      <c r="FK467" s="98"/>
      <c r="FL467" s="98"/>
      <c r="FM467" s="98"/>
      <c r="FN467" s="98"/>
      <c r="FO467" s="98"/>
      <c r="FP467" s="98"/>
      <c r="FQ467" s="98"/>
      <c r="FR467" s="98"/>
      <c r="FS467" s="98"/>
      <c r="FT467" s="98"/>
      <c r="FU467" s="98"/>
      <c r="FV467" s="98"/>
      <c r="FW467" s="98"/>
      <c r="FX467" s="98"/>
      <c r="FY467" s="98"/>
      <c r="FZ467" s="98"/>
      <c r="GA467" s="98"/>
      <c r="GB467" s="98"/>
      <c r="GC467" s="98"/>
      <c r="GD467" s="98"/>
      <c r="GE467" s="98"/>
      <c r="GF467" s="98"/>
      <c r="GG467" s="98"/>
      <c r="GH467" s="98"/>
      <c r="GI467" s="98"/>
      <c r="GJ467" s="98"/>
      <c r="GK467" s="98"/>
      <c r="GL467" s="98"/>
      <c r="GM467" s="98"/>
      <c r="GN467" s="98"/>
      <c r="GO467" s="98"/>
      <c r="GP467" s="98"/>
      <c r="GQ467" s="98"/>
      <c r="GR467" s="98"/>
      <c r="GS467" s="98"/>
      <c r="GT467" s="98"/>
      <c r="GU467" s="98"/>
      <c r="GV467" s="98"/>
      <c r="GW467" s="98"/>
      <c r="GX467" s="98"/>
      <c r="GY467" s="98"/>
      <c r="GZ467" s="98"/>
      <c r="HA467" s="98"/>
      <c r="HB467" s="98"/>
      <c r="HC467" s="98"/>
      <c r="HD467" s="98"/>
      <c r="HE467" s="98"/>
      <c r="HF467" s="98"/>
      <c r="HG467" s="98"/>
      <c r="HH467" s="98"/>
      <c r="HI467" s="98"/>
      <c r="HJ467" s="98"/>
      <c r="HK467" s="98"/>
      <c r="HL467" s="98"/>
      <c r="HM467" s="98"/>
      <c r="HN467" s="98"/>
      <c r="HO467" s="98"/>
      <c r="HP467" s="98"/>
      <c r="HQ467" s="98"/>
      <c r="HR467" s="98"/>
      <c r="HS467" s="98"/>
      <c r="HT467" s="98"/>
      <c r="HU467" s="98"/>
      <c r="HV467" s="98"/>
      <c r="HW467" s="98"/>
      <c r="HX467" s="98"/>
      <c r="HY467" s="98"/>
      <c r="HZ467" s="98"/>
      <c r="IA467" s="98"/>
      <c r="IB467" s="98"/>
      <c r="IC467" s="98"/>
      <c r="ID467" s="98"/>
      <c r="IE467" s="98"/>
      <c r="IF467" s="98"/>
      <c r="IG467" s="98"/>
      <c r="IH467" s="98"/>
      <c r="II467" s="98"/>
      <c r="IJ467" s="98"/>
      <c r="IK467" s="98"/>
      <c r="IL467" s="98"/>
      <c r="IM467" s="98"/>
      <c r="IN467" s="98"/>
      <c r="IO467" s="98"/>
      <c r="IP467" s="98"/>
      <c r="IQ467" s="98"/>
      <c r="IR467" s="98"/>
      <c r="IS467" s="98"/>
      <c r="IT467" s="98"/>
      <c r="IU467" s="98"/>
      <c r="IV467" s="98"/>
    </row>
    <row r="468" spans="1:256" ht="204" hidden="1">
      <c r="A468" s="191">
        <v>607</v>
      </c>
      <c r="B468" s="45" t="s">
        <v>600</v>
      </c>
      <c r="C468" s="177">
        <v>402000001</v>
      </c>
      <c r="D468" s="47" t="s">
        <v>79</v>
      </c>
      <c r="E468" s="48" t="s">
        <v>737</v>
      </c>
      <c r="F468" s="49"/>
      <c r="G468" s="49"/>
      <c r="H468" s="59">
        <v>7</v>
      </c>
      <c r="I468" s="49"/>
      <c r="J468" s="59">
        <v>26</v>
      </c>
      <c r="K468" s="59"/>
      <c r="L468" s="59"/>
      <c r="M468" s="59"/>
      <c r="N468" s="59"/>
      <c r="O468" s="59"/>
      <c r="P468" s="49" t="s">
        <v>729</v>
      </c>
      <c r="Q468" s="49" t="s">
        <v>730</v>
      </c>
      <c r="R468" s="106"/>
      <c r="S468" s="106"/>
      <c r="T468" s="106"/>
      <c r="U468" s="106"/>
      <c r="V468" s="106">
        <v>13</v>
      </c>
      <c r="W468" s="106" t="s">
        <v>69</v>
      </c>
      <c r="X468" s="106"/>
      <c r="Y468" s="106"/>
      <c r="Z468" s="106"/>
      <c r="AA468" s="106"/>
      <c r="AB468" s="49" t="s">
        <v>738</v>
      </c>
      <c r="AC468" s="182" t="s">
        <v>732</v>
      </c>
      <c r="AD468" s="183"/>
      <c r="AE468" s="183"/>
      <c r="AF468" s="183"/>
      <c r="AG468" s="183"/>
      <c r="AH468" s="183"/>
      <c r="AI468" s="183"/>
      <c r="AJ468" s="207"/>
      <c r="AK468" s="183"/>
      <c r="AL468" s="209"/>
      <c r="AM468" s="203" t="s">
        <v>734</v>
      </c>
      <c r="AN468" s="49" t="s">
        <v>735</v>
      </c>
      <c r="AO468" s="92" t="s">
        <v>99</v>
      </c>
      <c r="AP468" s="92" t="s">
        <v>68</v>
      </c>
      <c r="AQ468" s="92" t="s">
        <v>736</v>
      </c>
      <c r="AR468" s="54" t="s">
        <v>101</v>
      </c>
      <c r="AS468" s="92" t="s">
        <v>113</v>
      </c>
      <c r="AT468" s="196">
        <v>59349.04</v>
      </c>
      <c r="AU468" s="196">
        <v>59349.04</v>
      </c>
      <c r="AV468" s="199">
        <v>0</v>
      </c>
      <c r="AW468" s="196">
        <v>0</v>
      </c>
      <c r="AX468" s="196">
        <v>0</v>
      </c>
      <c r="AY468" s="196">
        <v>0</v>
      </c>
      <c r="AZ468" s="186">
        <v>10101</v>
      </c>
      <c r="BA468" s="95"/>
      <c r="BB468" s="221"/>
      <c r="BC468" s="96"/>
      <c r="BD468" s="97"/>
      <c r="BE468" s="97"/>
      <c r="BF468" s="98"/>
      <c r="BG468" s="98"/>
      <c r="BH468" s="98"/>
      <c r="BI468" s="98"/>
      <c r="BJ468" s="98"/>
      <c r="BK468" s="98"/>
      <c r="BL468" s="98"/>
      <c r="BM468" s="98"/>
      <c r="BN468" s="98"/>
      <c r="BO468" s="98"/>
      <c r="BP468" s="98"/>
      <c r="BQ468" s="98"/>
      <c r="BR468" s="98"/>
      <c r="BS468" s="98"/>
      <c r="BT468" s="98"/>
      <c r="BU468" s="98"/>
      <c r="BV468" s="98"/>
      <c r="BW468" s="98"/>
      <c r="BX468" s="98"/>
      <c r="BY468" s="98"/>
      <c r="BZ468" s="98"/>
      <c r="CA468" s="98"/>
      <c r="CB468" s="98"/>
      <c r="CC468" s="98"/>
      <c r="CD468" s="98"/>
      <c r="CE468" s="98"/>
      <c r="CF468" s="98"/>
      <c r="CG468" s="98"/>
      <c r="CH468" s="98"/>
      <c r="CI468" s="98"/>
      <c r="CJ468" s="98"/>
      <c r="CK468" s="98"/>
      <c r="CL468" s="98"/>
      <c r="CM468" s="98"/>
      <c r="CN468" s="98"/>
      <c r="CO468" s="98"/>
      <c r="CP468" s="98"/>
      <c r="CQ468" s="98"/>
      <c r="CR468" s="98"/>
      <c r="CS468" s="98"/>
      <c r="CT468" s="98"/>
      <c r="CU468" s="98"/>
      <c r="CV468" s="98"/>
      <c r="CW468" s="98"/>
      <c r="CX468" s="98"/>
      <c r="CY468" s="98"/>
      <c r="CZ468" s="98"/>
      <c r="DA468" s="98"/>
      <c r="DB468" s="98"/>
      <c r="DC468" s="98"/>
      <c r="DD468" s="98"/>
      <c r="DE468" s="98"/>
      <c r="DF468" s="98"/>
      <c r="DG468" s="98"/>
      <c r="DH468" s="98"/>
      <c r="DI468" s="98"/>
      <c r="DJ468" s="98"/>
      <c r="DK468" s="98"/>
      <c r="DL468" s="98"/>
      <c r="DM468" s="98"/>
      <c r="DN468" s="98"/>
      <c r="DO468" s="98"/>
      <c r="DP468" s="98"/>
      <c r="DQ468" s="98"/>
      <c r="DR468" s="98"/>
      <c r="DS468" s="98"/>
      <c r="DT468" s="98"/>
      <c r="DU468" s="98"/>
      <c r="DV468" s="98"/>
      <c r="DW468" s="98"/>
      <c r="DX468" s="98"/>
      <c r="DY468" s="98"/>
      <c r="DZ468" s="98"/>
      <c r="EA468" s="98"/>
      <c r="EB468" s="98"/>
      <c r="EC468" s="98"/>
      <c r="ED468" s="98"/>
      <c r="EE468" s="98"/>
      <c r="EF468" s="98"/>
      <c r="EG468" s="98"/>
      <c r="EH468" s="98"/>
      <c r="EI468" s="98"/>
      <c r="EJ468" s="98"/>
      <c r="EK468" s="98"/>
      <c r="EL468" s="98"/>
      <c r="EM468" s="98"/>
      <c r="EN468" s="98"/>
      <c r="EO468" s="98"/>
      <c r="EP468" s="98"/>
      <c r="EQ468" s="98"/>
      <c r="ER468" s="98"/>
      <c r="ES468" s="98"/>
      <c r="ET468" s="98"/>
      <c r="EU468" s="98"/>
      <c r="EV468" s="98"/>
      <c r="EW468" s="98"/>
      <c r="EX468" s="98"/>
      <c r="EY468" s="98"/>
      <c r="EZ468" s="98"/>
      <c r="FA468" s="98"/>
      <c r="FB468" s="98"/>
      <c r="FC468" s="98"/>
      <c r="FD468" s="98"/>
      <c r="FE468" s="98"/>
      <c r="FF468" s="98"/>
      <c r="FG468" s="98"/>
      <c r="FH468" s="98"/>
      <c r="FI468" s="98"/>
      <c r="FJ468" s="98"/>
      <c r="FK468" s="98"/>
      <c r="FL468" s="98"/>
      <c r="FM468" s="98"/>
      <c r="FN468" s="98"/>
      <c r="FO468" s="98"/>
      <c r="FP468" s="98"/>
      <c r="FQ468" s="98"/>
      <c r="FR468" s="98"/>
      <c r="FS468" s="98"/>
      <c r="FT468" s="98"/>
      <c r="FU468" s="98"/>
      <c r="FV468" s="98"/>
      <c r="FW468" s="98"/>
      <c r="FX468" s="98"/>
      <c r="FY468" s="98"/>
      <c r="FZ468" s="98"/>
      <c r="GA468" s="98"/>
      <c r="GB468" s="98"/>
      <c r="GC468" s="98"/>
      <c r="GD468" s="98"/>
      <c r="GE468" s="98"/>
      <c r="GF468" s="98"/>
      <c r="GG468" s="98"/>
      <c r="GH468" s="98"/>
      <c r="GI468" s="98"/>
      <c r="GJ468" s="98"/>
      <c r="GK468" s="98"/>
      <c r="GL468" s="98"/>
      <c r="GM468" s="98"/>
      <c r="GN468" s="98"/>
      <c r="GO468" s="98"/>
      <c r="GP468" s="98"/>
      <c r="GQ468" s="98"/>
      <c r="GR468" s="98"/>
      <c r="GS468" s="98"/>
      <c r="GT468" s="98"/>
      <c r="GU468" s="98"/>
      <c r="GV468" s="98"/>
      <c r="GW468" s="98"/>
      <c r="GX468" s="98"/>
      <c r="GY468" s="98"/>
      <c r="GZ468" s="98"/>
      <c r="HA468" s="98"/>
      <c r="HB468" s="98"/>
      <c r="HC468" s="98"/>
      <c r="HD468" s="98"/>
      <c r="HE468" s="98"/>
      <c r="HF468" s="98"/>
      <c r="HG468" s="98"/>
      <c r="HH468" s="98"/>
      <c r="HI468" s="98"/>
      <c r="HJ468" s="98"/>
      <c r="HK468" s="98"/>
      <c r="HL468" s="98"/>
      <c r="HM468" s="98"/>
      <c r="HN468" s="98"/>
      <c r="HO468" s="98"/>
      <c r="HP468" s="98"/>
      <c r="HQ468" s="98"/>
      <c r="HR468" s="98"/>
      <c r="HS468" s="98"/>
      <c r="HT468" s="98"/>
      <c r="HU468" s="98"/>
      <c r="HV468" s="98"/>
      <c r="HW468" s="98"/>
      <c r="HX468" s="98"/>
      <c r="HY468" s="98"/>
      <c r="HZ468" s="98"/>
      <c r="IA468" s="98"/>
      <c r="IB468" s="98"/>
      <c r="IC468" s="98"/>
      <c r="ID468" s="98"/>
      <c r="IE468" s="98"/>
      <c r="IF468" s="98"/>
      <c r="IG468" s="98"/>
      <c r="IH468" s="98"/>
      <c r="II468" s="98"/>
      <c r="IJ468" s="98"/>
      <c r="IK468" s="98"/>
      <c r="IL468" s="98"/>
      <c r="IM468" s="98"/>
      <c r="IN468" s="98"/>
      <c r="IO468" s="98"/>
      <c r="IP468" s="98"/>
      <c r="IQ468" s="98"/>
      <c r="IR468" s="98"/>
      <c r="IS468" s="98"/>
      <c r="IT468" s="98"/>
      <c r="IU468" s="98"/>
      <c r="IV468" s="98"/>
    </row>
    <row r="469" spans="1:256" ht="127.5" hidden="1">
      <c r="A469" s="191">
        <v>607</v>
      </c>
      <c r="B469" s="45" t="s">
        <v>600</v>
      </c>
      <c r="C469" s="187">
        <v>401000030</v>
      </c>
      <c r="D469" s="154" t="s">
        <v>649</v>
      </c>
      <c r="E469" s="144" t="s">
        <v>592</v>
      </c>
      <c r="F469" s="52"/>
      <c r="G469" s="52"/>
      <c r="H469" s="155" t="s">
        <v>71</v>
      </c>
      <c r="I469" s="52"/>
      <c r="J469" s="59">
        <v>16</v>
      </c>
      <c r="K469" s="59">
        <v>1</v>
      </c>
      <c r="L469" s="59">
        <v>17</v>
      </c>
      <c r="M469" s="59"/>
      <c r="N469" s="59"/>
      <c r="O469" s="59"/>
      <c r="P469" s="52" t="s">
        <v>723</v>
      </c>
      <c r="Q469" s="52" t="s">
        <v>74</v>
      </c>
      <c r="R469" s="146"/>
      <c r="S469" s="146"/>
      <c r="T469" s="146" t="s">
        <v>71</v>
      </c>
      <c r="U469" s="146"/>
      <c r="V469" s="146">
        <v>9</v>
      </c>
      <c r="W469" s="146">
        <v>1</v>
      </c>
      <c r="X469" s="146"/>
      <c r="Y469" s="146"/>
      <c r="Z469" s="146"/>
      <c r="AA469" s="146"/>
      <c r="AB469" s="52" t="s">
        <v>715</v>
      </c>
      <c r="AC469" s="188" t="s">
        <v>739</v>
      </c>
      <c r="AD469" s="189"/>
      <c r="AE469" s="189"/>
      <c r="AF469" s="189"/>
      <c r="AG469" s="189"/>
      <c r="AH469" s="189"/>
      <c r="AI469" s="189"/>
      <c r="AJ469" s="193" t="s">
        <v>740</v>
      </c>
      <c r="AK469" s="189"/>
      <c r="AL469" s="189"/>
      <c r="AM469" s="190" t="s">
        <v>741</v>
      </c>
      <c r="AN469" s="52" t="s">
        <v>742</v>
      </c>
      <c r="AO469" s="92" t="s">
        <v>99</v>
      </c>
      <c r="AP469" s="92" t="s">
        <v>68</v>
      </c>
      <c r="AQ469" s="92" t="s">
        <v>743</v>
      </c>
      <c r="AR469" s="54" t="s">
        <v>744</v>
      </c>
      <c r="AS469" s="92" t="s">
        <v>745</v>
      </c>
      <c r="AT469" s="196">
        <v>26400</v>
      </c>
      <c r="AU469" s="196">
        <v>26400</v>
      </c>
      <c r="AV469" s="196">
        <v>26400</v>
      </c>
      <c r="AW469" s="196">
        <v>0</v>
      </c>
      <c r="AX469" s="200">
        <v>0</v>
      </c>
      <c r="AY469" s="200">
        <v>0</v>
      </c>
      <c r="AZ469" s="197">
        <v>10101</v>
      </c>
      <c r="BA469" s="222"/>
      <c r="BB469" s="221"/>
      <c r="BC469" s="223"/>
      <c r="BD469" s="224"/>
      <c r="BE469" s="224"/>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5"/>
      <c r="EK469" s="35"/>
      <c r="EL469" s="35"/>
      <c r="EM469" s="35"/>
      <c r="EN469" s="35"/>
      <c r="EO469" s="35"/>
      <c r="EP469" s="35"/>
      <c r="EQ469" s="35"/>
      <c r="ER469" s="35"/>
      <c r="ES469" s="35"/>
      <c r="ET469" s="35"/>
      <c r="EU469" s="35"/>
      <c r="EV469" s="35"/>
      <c r="EW469" s="35"/>
      <c r="EX469" s="35"/>
      <c r="EY469" s="35"/>
      <c r="EZ469" s="35"/>
      <c r="FA469" s="35"/>
      <c r="FB469" s="35"/>
      <c r="FC469" s="35"/>
      <c r="FD469" s="35"/>
      <c r="FE469" s="35"/>
      <c r="FF469" s="35"/>
      <c r="FG469" s="35"/>
      <c r="FH469" s="35"/>
      <c r="FI469" s="35"/>
      <c r="FJ469" s="35"/>
      <c r="FK469" s="35"/>
      <c r="FL469" s="35"/>
      <c r="FM469" s="35"/>
      <c r="FN469" s="35"/>
      <c r="FO469" s="35"/>
      <c r="FP469" s="35"/>
      <c r="FQ469" s="35"/>
      <c r="FR469" s="35"/>
      <c r="FS469" s="35"/>
      <c r="FT469" s="35"/>
      <c r="FU469" s="35"/>
      <c r="FV469" s="35"/>
      <c r="FW469" s="35"/>
      <c r="FX469" s="35"/>
      <c r="FY469" s="35"/>
      <c r="FZ469" s="35"/>
      <c r="GA469" s="35"/>
      <c r="GB469" s="35"/>
      <c r="GC469" s="35"/>
      <c r="GD469" s="35"/>
      <c r="GE469" s="35"/>
      <c r="GF469" s="35"/>
      <c r="GG469" s="35"/>
      <c r="GH469" s="35"/>
      <c r="GI469" s="35"/>
      <c r="GJ469" s="35"/>
      <c r="GK469" s="35"/>
      <c r="GL469" s="35"/>
      <c r="GM469" s="35"/>
      <c r="GN469" s="35"/>
      <c r="GO469" s="35"/>
      <c r="GP469" s="35"/>
      <c r="GQ469" s="35"/>
      <c r="GR469" s="35"/>
      <c r="GS469" s="35"/>
      <c r="GT469" s="35"/>
      <c r="GU469" s="35"/>
      <c r="GV469" s="35"/>
      <c r="GW469" s="35"/>
      <c r="GX469" s="35"/>
      <c r="GY469" s="35"/>
      <c r="GZ469" s="35"/>
      <c r="HA469" s="35"/>
      <c r="HB469" s="35"/>
      <c r="HC469" s="35"/>
      <c r="HD469" s="35"/>
      <c r="HE469" s="35"/>
      <c r="HF469" s="35"/>
      <c r="HG469" s="35"/>
      <c r="HH469" s="35"/>
      <c r="HI469" s="35"/>
      <c r="HJ469" s="35"/>
      <c r="HK469" s="35"/>
      <c r="HL469" s="35"/>
      <c r="HM469" s="35"/>
      <c r="HN469" s="35"/>
      <c r="HO469" s="35"/>
      <c r="HP469" s="35"/>
      <c r="HQ469" s="35"/>
      <c r="HR469" s="35"/>
      <c r="HS469" s="35"/>
      <c r="HT469" s="35"/>
      <c r="HU469" s="35"/>
      <c r="HV469" s="35"/>
      <c r="HW469" s="35"/>
      <c r="HX469" s="35"/>
      <c r="HY469" s="35"/>
      <c r="HZ469" s="35"/>
      <c r="IA469" s="35"/>
      <c r="IB469" s="35"/>
      <c r="IC469" s="35"/>
      <c r="ID469" s="35"/>
      <c r="IE469" s="35"/>
      <c r="IF469" s="35"/>
      <c r="IG469" s="35"/>
      <c r="IH469" s="35"/>
      <c r="II469" s="35"/>
      <c r="IJ469" s="35"/>
      <c r="IK469" s="35"/>
      <c r="IL469" s="35"/>
      <c r="IM469" s="35"/>
      <c r="IN469" s="35"/>
      <c r="IO469" s="35"/>
      <c r="IP469" s="35"/>
      <c r="IQ469" s="35"/>
      <c r="IR469" s="35"/>
      <c r="IS469" s="35"/>
      <c r="IT469" s="35"/>
      <c r="IU469" s="35"/>
      <c r="IV469" s="35"/>
    </row>
    <row r="470" spans="1:256" ht="280.5" hidden="1">
      <c r="A470" s="191">
        <v>607</v>
      </c>
      <c r="B470" s="45" t="s">
        <v>600</v>
      </c>
      <c r="C470" s="187">
        <v>401000030</v>
      </c>
      <c r="D470" s="154" t="s">
        <v>649</v>
      </c>
      <c r="E470" s="144" t="s">
        <v>592</v>
      </c>
      <c r="F470" s="52"/>
      <c r="G470" s="52"/>
      <c r="H470" s="155" t="s">
        <v>71</v>
      </c>
      <c r="I470" s="52"/>
      <c r="J470" s="59">
        <v>16</v>
      </c>
      <c r="K470" s="59">
        <v>1</v>
      </c>
      <c r="L470" s="59">
        <v>17</v>
      </c>
      <c r="M470" s="59"/>
      <c r="N470" s="59"/>
      <c r="O470" s="59"/>
      <c r="P470" s="52" t="s">
        <v>722</v>
      </c>
      <c r="Q470" s="52" t="s">
        <v>74</v>
      </c>
      <c r="R470" s="146"/>
      <c r="S470" s="146"/>
      <c r="T470" s="146" t="s">
        <v>71</v>
      </c>
      <c r="U470" s="146"/>
      <c r="V470" s="146">
        <v>9</v>
      </c>
      <c r="W470" s="146">
        <v>1</v>
      </c>
      <c r="X470" s="146"/>
      <c r="Y470" s="146"/>
      <c r="Z470" s="146"/>
      <c r="AA470" s="146"/>
      <c r="AB470" s="52" t="s">
        <v>746</v>
      </c>
      <c r="AC470" s="182" t="s">
        <v>747</v>
      </c>
      <c r="AD470" s="189"/>
      <c r="AE470" s="189"/>
      <c r="AF470" s="189"/>
      <c r="AG470" s="189"/>
      <c r="AH470" s="189"/>
      <c r="AI470" s="189"/>
      <c r="AJ470" s="193" t="s">
        <v>748</v>
      </c>
      <c r="AK470" s="189"/>
      <c r="AL470" s="189"/>
      <c r="AM470" s="190" t="s">
        <v>741</v>
      </c>
      <c r="AN470" s="52" t="s">
        <v>749</v>
      </c>
      <c r="AO470" s="195" t="s">
        <v>99</v>
      </c>
      <c r="AP470" s="195" t="s">
        <v>68</v>
      </c>
      <c r="AQ470" s="195" t="s">
        <v>743</v>
      </c>
      <c r="AR470" s="148" t="s">
        <v>744</v>
      </c>
      <c r="AS470" s="195" t="s">
        <v>119</v>
      </c>
      <c r="AT470" s="196">
        <v>42000</v>
      </c>
      <c r="AU470" s="196">
        <v>42000</v>
      </c>
      <c r="AV470" s="196">
        <v>42000</v>
      </c>
      <c r="AW470" s="200">
        <v>0</v>
      </c>
      <c r="AX470" s="200">
        <v>0</v>
      </c>
      <c r="AY470" s="200">
        <v>0</v>
      </c>
      <c r="AZ470" s="197">
        <v>10101</v>
      </c>
      <c r="BA470" s="222"/>
      <c r="BB470" s="221"/>
      <c r="BC470" s="223"/>
      <c r="BD470" s="224"/>
      <c r="BE470" s="224"/>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EV470" s="35"/>
      <c r="EW470" s="35"/>
      <c r="EX470" s="35"/>
      <c r="EY470" s="35"/>
      <c r="EZ470" s="35"/>
      <c r="FA470" s="35"/>
      <c r="FB470" s="35"/>
      <c r="FC470" s="35"/>
      <c r="FD470" s="35"/>
      <c r="FE470" s="35"/>
      <c r="FF470" s="35"/>
      <c r="FG470" s="35"/>
      <c r="FH470" s="35"/>
      <c r="FI470" s="35"/>
      <c r="FJ470" s="35"/>
      <c r="FK470" s="35"/>
      <c r="FL470" s="35"/>
      <c r="FM470" s="35"/>
      <c r="FN470" s="35"/>
      <c r="FO470" s="35"/>
      <c r="FP470" s="35"/>
      <c r="FQ470" s="35"/>
      <c r="FR470" s="35"/>
      <c r="FS470" s="35"/>
      <c r="FT470" s="35"/>
      <c r="FU470" s="35"/>
      <c r="FV470" s="35"/>
      <c r="FW470" s="35"/>
      <c r="FX470" s="35"/>
      <c r="FY470" s="35"/>
      <c r="FZ470" s="35"/>
      <c r="GA470" s="35"/>
      <c r="GB470" s="35"/>
      <c r="GC470" s="35"/>
      <c r="GD470" s="35"/>
      <c r="GE470" s="35"/>
      <c r="GF470" s="35"/>
      <c r="GG470" s="35"/>
      <c r="GH470" s="35"/>
      <c r="GI470" s="35"/>
      <c r="GJ470" s="35"/>
      <c r="GK470" s="35"/>
      <c r="GL470" s="35"/>
      <c r="GM470" s="35"/>
      <c r="GN470" s="35"/>
      <c r="GO470" s="35"/>
      <c r="GP470" s="35"/>
      <c r="GQ470" s="35"/>
      <c r="GR470" s="35"/>
      <c r="GS470" s="35"/>
      <c r="GT470" s="35"/>
      <c r="GU470" s="35"/>
      <c r="GV470" s="35"/>
      <c r="GW470" s="35"/>
      <c r="GX470" s="35"/>
      <c r="GY470" s="35"/>
      <c r="GZ470" s="35"/>
      <c r="HA470" s="35"/>
      <c r="HB470" s="35"/>
      <c r="HC470" s="35"/>
      <c r="HD470" s="35"/>
      <c r="HE470" s="35"/>
      <c r="HF470" s="35"/>
      <c r="HG470" s="35"/>
      <c r="HH470" s="35"/>
      <c r="HI470" s="35"/>
      <c r="HJ470" s="35"/>
      <c r="HK470" s="35"/>
      <c r="HL470" s="35"/>
      <c r="HM470" s="35"/>
      <c r="HN470" s="35"/>
      <c r="HO470" s="35"/>
      <c r="HP470" s="35"/>
      <c r="HQ470" s="35"/>
      <c r="HR470" s="35"/>
      <c r="HS470" s="35"/>
      <c r="HT470" s="35"/>
      <c r="HU470" s="35"/>
      <c r="HV470" s="35"/>
      <c r="HW470" s="35"/>
      <c r="HX470" s="35"/>
      <c r="HY470" s="35"/>
      <c r="HZ470" s="35"/>
      <c r="IA470" s="35"/>
      <c r="IB470" s="35"/>
      <c r="IC470" s="35"/>
      <c r="ID470" s="35"/>
      <c r="IE470" s="35"/>
      <c r="IF470" s="35"/>
      <c r="IG470" s="35"/>
      <c r="IH470" s="35"/>
      <c r="II470" s="35"/>
      <c r="IJ470" s="35"/>
      <c r="IK470" s="35"/>
      <c r="IL470" s="35"/>
      <c r="IM470" s="35"/>
      <c r="IN470" s="35"/>
      <c r="IO470" s="35"/>
      <c r="IP470" s="35"/>
      <c r="IQ470" s="35"/>
      <c r="IR470" s="35"/>
      <c r="IS470" s="35"/>
      <c r="IT470" s="35"/>
      <c r="IU470" s="35"/>
      <c r="IV470" s="35"/>
    </row>
    <row r="471" spans="1:256" ht="127.5" hidden="1">
      <c r="A471" s="191">
        <v>607</v>
      </c>
      <c r="B471" s="45" t="s">
        <v>600</v>
      </c>
      <c r="C471" s="187">
        <v>401000029</v>
      </c>
      <c r="D471" s="154" t="s">
        <v>647</v>
      </c>
      <c r="E471" s="144" t="s">
        <v>592</v>
      </c>
      <c r="F471" s="52"/>
      <c r="G471" s="52"/>
      <c r="H471" s="155" t="s">
        <v>71</v>
      </c>
      <c r="I471" s="52"/>
      <c r="J471" s="155">
        <v>16</v>
      </c>
      <c r="K471" s="155">
        <v>1</v>
      </c>
      <c r="L471" s="155">
        <v>16</v>
      </c>
      <c r="M471" s="155"/>
      <c r="N471" s="155"/>
      <c r="O471" s="155"/>
      <c r="P471" s="52" t="s">
        <v>723</v>
      </c>
      <c r="Q471" s="52" t="s">
        <v>74</v>
      </c>
      <c r="R471" s="146"/>
      <c r="S471" s="146"/>
      <c r="T471" s="146" t="s">
        <v>71</v>
      </c>
      <c r="U471" s="146"/>
      <c r="V471" s="146">
        <v>9</v>
      </c>
      <c r="W471" s="146">
        <v>1</v>
      </c>
      <c r="X471" s="146"/>
      <c r="Y471" s="146"/>
      <c r="Z471" s="146"/>
      <c r="AA471" s="146"/>
      <c r="AB471" s="52" t="s">
        <v>746</v>
      </c>
      <c r="AC471" s="188" t="s">
        <v>594</v>
      </c>
      <c r="AD471" s="189"/>
      <c r="AE471" s="189"/>
      <c r="AF471" s="189"/>
      <c r="AG471" s="189"/>
      <c r="AH471" s="189"/>
      <c r="AI471" s="189"/>
      <c r="AJ471" s="189"/>
      <c r="AK471" s="44"/>
      <c r="AL471" s="189"/>
      <c r="AM471" s="194" t="s">
        <v>750</v>
      </c>
      <c r="AN471" s="52" t="s">
        <v>605</v>
      </c>
      <c r="AO471" s="195" t="s">
        <v>208</v>
      </c>
      <c r="AP471" s="195" t="s">
        <v>99</v>
      </c>
      <c r="AQ471" s="195" t="s">
        <v>209</v>
      </c>
      <c r="AR471" s="148" t="s">
        <v>621</v>
      </c>
      <c r="AS471" s="195" t="s">
        <v>267</v>
      </c>
      <c r="AT471" s="196">
        <v>258000</v>
      </c>
      <c r="AU471" s="196">
        <v>258000</v>
      </c>
      <c r="AV471" s="196">
        <v>860000</v>
      </c>
      <c r="AW471" s="205">
        <v>450000</v>
      </c>
      <c r="AX471" s="205">
        <v>450000</v>
      </c>
      <c r="AY471" s="205">
        <v>450000</v>
      </c>
      <c r="AZ471" s="186">
        <v>10101</v>
      </c>
      <c r="BA471" s="230"/>
      <c r="BB471" s="221"/>
      <c r="BC471" s="231"/>
      <c r="BD471" s="232"/>
      <c r="BE471" s="232"/>
      <c r="BF471" s="233"/>
      <c r="BG471" s="233"/>
      <c r="BH471" s="233"/>
      <c r="BI471" s="233"/>
      <c r="BJ471" s="233"/>
      <c r="BK471" s="233"/>
      <c r="BL471" s="233"/>
      <c r="BM471" s="233"/>
      <c r="BN471" s="233"/>
      <c r="BO471" s="233"/>
      <c r="BP471" s="233"/>
      <c r="BQ471" s="233"/>
      <c r="BR471" s="233"/>
      <c r="BS471" s="233"/>
      <c r="BT471" s="233"/>
      <c r="BU471" s="233"/>
      <c r="BV471" s="233"/>
      <c r="BW471" s="233"/>
      <c r="BX471" s="233"/>
      <c r="BY471" s="233"/>
      <c r="BZ471" s="233"/>
      <c r="CA471" s="233"/>
      <c r="CB471" s="233"/>
      <c r="CC471" s="233"/>
      <c r="CD471" s="233"/>
      <c r="CE471" s="233"/>
      <c r="CF471" s="233"/>
      <c r="CG471" s="233"/>
      <c r="CH471" s="233"/>
      <c r="CI471" s="233"/>
      <c r="CJ471" s="233"/>
      <c r="CK471" s="233"/>
      <c r="CL471" s="233"/>
      <c r="CM471" s="233"/>
      <c r="CN471" s="233"/>
      <c r="CO471" s="233"/>
      <c r="CP471" s="233"/>
      <c r="CQ471" s="233"/>
      <c r="CR471" s="233"/>
      <c r="CS471" s="233"/>
      <c r="CT471" s="233"/>
      <c r="CU471" s="233"/>
      <c r="CV471" s="233"/>
      <c r="CW471" s="233"/>
      <c r="CX471" s="233"/>
      <c r="CY471" s="233"/>
      <c r="CZ471" s="233"/>
      <c r="DA471" s="233"/>
      <c r="DB471" s="233"/>
      <c r="DC471" s="233"/>
      <c r="DD471" s="233"/>
      <c r="DE471" s="233"/>
      <c r="DF471" s="233"/>
      <c r="DG471" s="233"/>
      <c r="DH471" s="233"/>
      <c r="DI471" s="233"/>
      <c r="DJ471" s="233"/>
      <c r="DK471" s="233"/>
      <c r="DL471" s="233"/>
      <c r="DM471" s="233"/>
      <c r="DN471" s="233"/>
      <c r="DO471" s="233"/>
      <c r="DP471" s="233"/>
      <c r="DQ471" s="233"/>
      <c r="DR471" s="233"/>
      <c r="DS471" s="233"/>
      <c r="DT471" s="233"/>
      <c r="DU471" s="233"/>
      <c r="DV471" s="233"/>
      <c r="DW471" s="233"/>
      <c r="DX471" s="233"/>
      <c r="DY471" s="233"/>
      <c r="DZ471" s="233"/>
      <c r="EA471" s="233"/>
      <c r="EB471" s="233"/>
      <c r="EC471" s="233"/>
      <c r="ED471" s="233"/>
      <c r="EE471" s="233"/>
      <c r="EF471" s="233"/>
      <c r="EG471" s="233"/>
      <c r="EH471" s="233"/>
      <c r="EI471" s="233"/>
      <c r="EJ471" s="233"/>
      <c r="EK471" s="233"/>
      <c r="EL471" s="233"/>
      <c r="EM471" s="233"/>
      <c r="EN471" s="233"/>
      <c r="EO471" s="233"/>
      <c r="EP471" s="233"/>
      <c r="EQ471" s="233"/>
      <c r="ER471" s="233"/>
      <c r="ES471" s="233"/>
      <c r="ET471" s="233"/>
      <c r="EU471" s="233"/>
      <c r="EV471" s="233"/>
      <c r="EW471" s="233"/>
      <c r="EX471" s="233"/>
      <c r="EY471" s="233"/>
      <c r="EZ471" s="233"/>
      <c r="FA471" s="233"/>
      <c r="FB471" s="233"/>
      <c r="FC471" s="233"/>
      <c r="FD471" s="233"/>
      <c r="FE471" s="233"/>
      <c r="FF471" s="233"/>
      <c r="FG471" s="233"/>
      <c r="FH471" s="233"/>
      <c r="FI471" s="233"/>
      <c r="FJ471" s="233"/>
      <c r="FK471" s="233"/>
      <c r="FL471" s="233"/>
      <c r="FM471" s="233"/>
      <c r="FN471" s="233"/>
      <c r="FO471" s="233"/>
      <c r="FP471" s="233"/>
      <c r="FQ471" s="233"/>
      <c r="FR471" s="233"/>
      <c r="FS471" s="233"/>
      <c r="FT471" s="233"/>
      <c r="FU471" s="233"/>
      <c r="FV471" s="233"/>
      <c r="FW471" s="233"/>
      <c r="FX471" s="233"/>
      <c r="FY471" s="233"/>
      <c r="FZ471" s="233"/>
      <c r="GA471" s="233"/>
      <c r="GB471" s="233"/>
      <c r="GC471" s="233"/>
      <c r="GD471" s="233"/>
      <c r="GE471" s="233"/>
      <c r="GF471" s="233"/>
      <c r="GG471" s="233"/>
      <c r="GH471" s="233"/>
      <c r="GI471" s="233"/>
      <c r="GJ471" s="233"/>
      <c r="GK471" s="233"/>
      <c r="GL471" s="233"/>
      <c r="GM471" s="233"/>
      <c r="GN471" s="233"/>
      <c r="GO471" s="233"/>
      <c r="GP471" s="233"/>
      <c r="GQ471" s="233"/>
      <c r="GR471" s="233"/>
      <c r="GS471" s="233"/>
      <c r="GT471" s="233"/>
      <c r="GU471" s="233"/>
      <c r="GV471" s="233"/>
      <c r="GW471" s="233"/>
      <c r="GX471" s="233"/>
      <c r="GY471" s="233"/>
      <c r="GZ471" s="233"/>
      <c r="HA471" s="233"/>
      <c r="HB471" s="233"/>
      <c r="HC471" s="233"/>
      <c r="HD471" s="233"/>
      <c r="HE471" s="233"/>
      <c r="HF471" s="233"/>
      <c r="HG471" s="233"/>
      <c r="HH471" s="233"/>
      <c r="HI471" s="233"/>
      <c r="HJ471" s="233"/>
      <c r="HK471" s="233"/>
      <c r="HL471" s="233"/>
      <c r="HM471" s="233"/>
      <c r="HN471" s="233"/>
      <c r="HO471" s="233"/>
      <c r="HP471" s="233"/>
      <c r="HQ471" s="233"/>
      <c r="HR471" s="233"/>
      <c r="HS471" s="233"/>
      <c r="HT471" s="233"/>
      <c r="HU471" s="233"/>
      <c r="HV471" s="233"/>
      <c r="HW471" s="233"/>
      <c r="HX471" s="233"/>
      <c r="HY471" s="233"/>
      <c r="HZ471" s="233"/>
      <c r="IA471" s="233"/>
      <c r="IB471" s="233"/>
      <c r="IC471" s="233"/>
      <c r="ID471" s="233"/>
      <c r="IE471" s="233"/>
      <c r="IF471" s="233"/>
      <c r="IG471" s="233"/>
      <c r="IH471" s="233"/>
      <c r="II471" s="233"/>
      <c r="IJ471" s="233"/>
      <c r="IK471" s="233"/>
      <c r="IL471" s="233"/>
      <c r="IM471" s="233"/>
      <c r="IN471" s="233"/>
      <c r="IO471" s="233"/>
      <c r="IP471" s="233"/>
      <c r="IQ471" s="233"/>
      <c r="IR471" s="233"/>
      <c r="IS471" s="233"/>
      <c r="IT471" s="233"/>
      <c r="IU471" s="233"/>
      <c r="IV471" s="233"/>
    </row>
    <row r="472" spans="1:256" ht="127.5" hidden="1">
      <c r="A472" s="191">
        <v>607</v>
      </c>
      <c r="B472" s="45" t="s">
        <v>600</v>
      </c>
      <c r="C472" s="187">
        <v>401000030</v>
      </c>
      <c r="D472" s="154" t="s">
        <v>649</v>
      </c>
      <c r="E472" s="144" t="s">
        <v>592</v>
      </c>
      <c r="F472" s="52"/>
      <c r="G472" s="52"/>
      <c r="H472" s="155" t="s">
        <v>71</v>
      </c>
      <c r="I472" s="52"/>
      <c r="J472" s="155">
        <v>16</v>
      </c>
      <c r="K472" s="155">
        <v>1</v>
      </c>
      <c r="L472" s="155">
        <v>17</v>
      </c>
      <c r="M472" s="155"/>
      <c r="N472" s="155"/>
      <c r="O472" s="155"/>
      <c r="P472" s="52" t="s">
        <v>723</v>
      </c>
      <c r="Q472" s="52" t="s">
        <v>74</v>
      </c>
      <c r="R472" s="146"/>
      <c r="S472" s="146"/>
      <c r="T472" s="146" t="s">
        <v>71</v>
      </c>
      <c r="U472" s="146"/>
      <c r="V472" s="146">
        <v>9</v>
      </c>
      <c r="W472" s="146">
        <v>1</v>
      </c>
      <c r="X472" s="146"/>
      <c r="Y472" s="146"/>
      <c r="Z472" s="146"/>
      <c r="AA472" s="146"/>
      <c r="AB472" s="52" t="s">
        <v>746</v>
      </c>
      <c r="AC472" s="188" t="s">
        <v>594</v>
      </c>
      <c r="AD472" s="189"/>
      <c r="AE472" s="189"/>
      <c r="AF472" s="189"/>
      <c r="AG472" s="189"/>
      <c r="AH472" s="189"/>
      <c r="AI472" s="189"/>
      <c r="AJ472" s="189"/>
      <c r="AK472" s="44"/>
      <c r="AL472" s="189"/>
      <c r="AM472" s="190" t="s">
        <v>750</v>
      </c>
      <c r="AN472" s="52" t="s">
        <v>605</v>
      </c>
      <c r="AO472" s="195" t="s">
        <v>208</v>
      </c>
      <c r="AP472" s="195" t="s">
        <v>99</v>
      </c>
      <c r="AQ472" s="195" t="s">
        <v>209</v>
      </c>
      <c r="AR472" s="148" t="s">
        <v>621</v>
      </c>
      <c r="AS472" s="195" t="s">
        <v>267</v>
      </c>
      <c r="AT472" s="196">
        <v>4324323.8899999997</v>
      </c>
      <c r="AU472" s="196">
        <v>4324323.8899999997</v>
      </c>
      <c r="AV472" s="196">
        <v>6751950</v>
      </c>
      <c r="AW472" s="205">
        <v>4274000</v>
      </c>
      <c r="AX472" s="205">
        <v>4274000</v>
      </c>
      <c r="AY472" s="205">
        <v>4274000</v>
      </c>
      <c r="AZ472" s="186">
        <v>10101</v>
      </c>
      <c r="BA472" s="222"/>
      <c r="BB472" s="221"/>
      <c r="BC472" s="223"/>
      <c r="BD472" s="224"/>
      <c r="BE472" s="224"/>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5"/>
      <c r="ER472" s="35"/>
      <c r="ES472" s="35"/>
      <c r="ET472" s="35"/>
      <c r="EU472" s="35"/>
      <c r="EV472" s="35"/>
      <c r="EW472" s="35"/>
      <c r="EX472" s="35"/>
      <c r="EY472" s="35"/>
      <c r="EZ472" s="35"/>
      <c r="FA472" s="35"/>
      <c r="FB472" s="35"/>
      <c r="FC472" s="35"/>
      <c r="FD472" s="35"/>
      <c r="FE472" s="35"/>
      <c r="FF472" s="35"/>
      <c r="FG472" s="35"/>
      <c r="FH472" s="35"/>
      <c r="FI472" s="35"/>
      <c r="FJ472" s="35"/>
      <c r="FK472" s="35"/>
      <c r="FL472" s="35"/>
      <c r="FM472" s="35"/>
      <c r="FN472" s="35"/>
      <c r="FO472" s="35"/>
      <c r="FP472" s="35"/>
      <c r="FQ472" s="35"/>
      <c r="FR472" s="35"/>
      <c r="FS472" s="35"/>
      <c r="FT472" s="35"/>
      <c r="FU472" s="35"/>
      <c r="FV472" s="35"/>
      <c r="FW472" s="35"/>
      <c r="FX472" s="35"/>
      <c r="FY472" s="35"/>
      <c r="FZ472" s="35"/>
      <c r="GA472" s="35"/>
      <c r="GB472" s="35"/>
      <c r="GC472" s="35"/>
      <c r="GD472" s="35"/>
      <c r="GE472" s="35"/>
      <c r="GF472" s="35"/>
      <c r="GG472" s="35"/>
      <c r="GH472" s="35"/>
      <c r="GI472" s="35"/>
      <c r="GJ472" s="35"/>
      <c r="GK472" s="35"/>
      <c r="GL472" s="35"/>
      <c r="GM472" s="35"/>
      <c r="GN472" s="35"/>
      <c r="GO472" s="35"/>
      <c r="GP472" s="35"/>
      <c r="GQ472" s="35"/>
      <c r="GR472" s="35"/>
      <c r="GS472" s="35"/>
      <c r="GT472" s="35"/>
      <c r="GU472" s="35"/>
      <c r="GV472" s="35"/>
      <c r="GW472" s="35"/>
      <c r="GX472" s="35"/>
      <c r="GY472" s="35"/>
      <c r="GZ472" s="35"/>
      <c r="HA472" s="35"/>
      <c r="HB472" s="35"/>
      <c r="HC472" s="35"/>
      <c r="HD472" s="35"/>
      <c r="HE472" s="35"/>
      <c r="HF472" s="35"/>
      <c r="HG472" s="35"/>
      <c r="HH472" s="35"/>
      <c r="HI472" s="35"/>
      <c r="HJ472" s="35"/>
      <c r="HK472" s="35"/>
      <c r="HL472" s="35"/>
      <c r="HM472" s="35"/>
      <c r="HN472" s="35"/>
      <c r="HO472" s="35"/>
      <c r="HP472" s="35"/>
      <c r="HQ472" s="35"/>
      <c r="HR472" s="35"/>
      <c r="HS472" s="35"/>
      <c r="HT472" s="35"/>
      <c r="HU472" s="35"/>
      <c r="HV472" s="35"/>
      <c r="HW472" s="35"/>
      <c r="HX472" s="35"/>
      <c r="HY472" s="35"/>
      <c r="HZ472" s="35"/>
      <c r="IA472" s="35"/>
      <c r="IB472" s="35"/>
      <c r="IC472" s="35"/>
      <c r="ID472" s="35"/>
      <c r="IE472" s="35"/>
      <c r="IF472" s="35"/>
      <c r="IG472" s="35"/>
      <c r="IH472" s="35"/>
      <c r="II472" s="35"/>
      <c r="IJ472" s="35"/>
      <c r="IK472" s="35"/>
      <c r="IL472" s="35"/>
      <c r="IM472" s="35"/>
      <c r="IN472" s="35"/>
      <c r="IO472" s="35"/>
      <c r="IP472" s="35"/>
      <c r="IQ472" s="35"/>
      <c r="IR472" s="35"/>
      <c r="IS472" s="35"/>
      <c r="IT472" s="35"/>
      <c r="IU472" s="35"/>
      <c r="IV472" s="35"/>
    </row>
    <row r="473" spans="1:256" ht="127.5" hidden="1">
      <c r="A473" s="191">
        <v>607</v>
      </c>
      <c r="B473" s="45" t="s">
        <v>600</v>
      </c>
      <c r="C473" s="187">
        <v>401000030</v>
      </c>
      <c r="D473" s="154" t="s">
        <v>649</v>
      </c>
      <c r="E473" s="144" t="s">
        <v>592</v>
      </c>
      <c r="F473" s="52"/>
      <c r="G473" s="52"/>
      <c r="H473" s="155" t="s">
        <v>71</v>
      </c>
      <c r="I473" s="52"/>
      <c r="J473" s="155">
        <v>16</v>
      </c>
      <c r="K473" s="155">
        <v>1</v>
      </c>
      <c r="L473" s="155">
        <v>17</v>
      </c>
      <c r="M473" s="155"/>
      <c r="N473" s="155"/>
      <c r="O473" s="155"/>
      <c r="P473" s="52" t="s">
        <v>723</v>
      </c>
      <c r="Q473" s="52" t="s">
        <v>74</v>
      </c>
      <c r="R473" s="146"/>
      <c r="S473" s="146"/>
      <c r="T473" s="146" t="s">
        <v>71</v>
      </c>
      <c r="U473" s="146"/>
      <c r="V473" s="146">
        <v>9</v>
      </c>
      <c r="W473" s="146">
        <v>1</v>
      </c>
      <c r="X473" s="146"/>
      <c r="Y473" s="146"/>
      <c r="Z473" s="146"/>
      <c r="AA473" s="146"/>
      <c r="AB473" s="52" t="s">
        <v>746</v>
      </c>
      <c r="AC473" s="188" t="s">
        <v>594</v>
      </c>
      <c r="AD473" s="189"/>
      <c r="AE473" s="189"/>
      <c r="AF473" s="189"/>
      <c r="AG473" s="189"/>
      <c r="AH473" s="189"/>
      <c r="AI473" s="189"/>
      <c r="AJ473" s="189"/>
      <c r="AK473" s="44"/>
      <c r="AL473" s="189"/>
      <c r="AM473" s="190" t="s">
        <v>750</v>
      </c>
      <c r="AN473" s="52" t="s">
        <v>605</v>
      </c>
      <c r="AO473" s="195" t="s">
        <v>208</v>
      </c>
      <c r="AP473" s="195" t="s">
        <v>99</v>
      </c>
      <c r="AQ473" s="195" t="s">
        <v>209</v>
      </c>
      <c r="AR473" s="148" t="s">
        <v>621</v>
      </c>
      <c r="AS473" s="195" t="s">
        <v>273</v>
      </c>
      <c r="AT473" s="196">
        <v>2867505.79</v>
      </c>
      <c r="AU473" s="196">
        <v>2867505.79</v>
      </c>
      <c r="AV473" s="196">
        <v>2590000</v>
      </c>
      <c r="AW473" s="205">
        <v>2250000</v>
      </c>
      <c r="AX473" s="205">
        <v>2250000</v>
      </c>
      <c r="AY473" s="205">
        <v>2250000</v>
      </c>
      <c r="AZ473" s="186">
        <v>10101</v>
      </c>
      <c r="BA473" s="222"/>
      <c r="BB473" s="221"/>
      <c r="BC473" s="223"/>
      <c r="BD473" s="224"/>
      <c r="BE473" s="224"/>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5"/>
      <c r="ER473" s="35"/>
      <c r="ES473" s="35"/>
      <c r="ET473" s="35"/>
      <c r="EU473" s="35"/>
      <c r="EV473" s="35"/>
      <c r="EW473" s="35"/>
      <c r="EX473" s="35"/>
      <c r="EY473" s="35"/>
      <c r="EZ473" s="35"/>
      <c r="FA473" s="35"/>
      <c r="FB473" s="35"/>
      <c r="FC473" s="35"/>
      <c r="FD473" s="35"/>
      <c r="FE473" s="35"/>
      <c r="FF473" s="35"/>
      <c r="FG473" s="35"/>
      <c r="FH473" s="35"/>
      <c r="FI473" s="35"/>
      <c r="FJ473" s="35"/>
      <c r="FK473" s="35"/>
      <c r="FL473" s="35"/>
      <c r="FM473" s="35"/>
      <c r="FN473" s="35"/>
      <c r="FO473" s="35"/>
      <c r="FP473" s="35"/>
      <c r="FQ473" s="35"/>
      <c r="FR473" s="35"/>
      <c r="FS473" s="35"/>
      <c r="FT473" s="35"/>
      <c r="FU473" s="35"/>
      <c r="FV473" s="35"/>
      <c r="FW473" s="35"/>
      <c r="FX473" s="35"/>
      <c r="FY473" s="35"/>
      <c r="FZ473" s="35"/>
      <c r="GA473" s="35"/>
      <c r="GB473" s="35"/>
      <c r="GC473" s="35"/>
      <c r="GD473" s="35"/>
      <c r="GE473" s="35"/>
      <c r="GF473" s="35"/>
      <c r="GG473" s="35"/>
      <c r="GH473" s="35"/>
      <c r="GI473" s="35"/>
      <c r="GJ473" s="35"/>
      <c r="GK473" s="35"/>
      <c r="GL473" s="35"/>
      <c r="GM473" s="35"/>
      <c r="GN473" s="35"/>
      <c r="GO473" s="35"/>
      <c r="GP473" s="35"/>
      <c r="GQ473" s="35"/>
      <c r="GR473" s="35"/>
      <c r="GS473" s="35"/>
      <c r="GT473" s="35"/>
      <c r="GU473" s="35"/>
      <c r="GV473" s="35"/>
      <c r="GW473" s="35"/>
      <c r="GX473" s="35"/>
      <c r="GY473" s="35"/>
      <c r="GZ473" s="35"/>
      <c r="HA473" s="35"/>
      <c r="HB473" s="35"/>
      <c r="HC473" s="35"/>
      <c r="HD473" s="35"/>
      <c r="HE473" s="35"/>
      <c r="HF473" s="35"/>
      <c r="HG473" s="35"/>
      <c r="HH473" s="35"/>
      <c r="HI473" s="35"/>
      <c r="HJ473" s="35"/>
      <c r="HK473" s="35"/>
      <c r="HL473" s="35"/>
      <c r="HM473" s="35"/>
      <c r="HN473" s="35"/>
      <c r="HO473" s="35"/>
      <c r="HP473" s="35"/>
      <c r="HQ473" s="35"/>
      <c r="HR473" s="35"/>
      <c r="HS473" s="35"/>
      <c r="HT473" s="35"/>
      <c r="HU473" s="35"/>
      <c r="HV473" s="35"/>
      <c r="HW473" s="35"/>
      <c r="HX473" s="35"/>
      <c r="HY473" s="35"/>
      <c r="HZ473" s="35"/>
      <c r="IA473" s="35"/>
      <c r="IB473" s="35"/>
      <c r="IC473" s="35"/>
      <c r="ID473" s="35"/>
      <c r="IE473" s="35"/>
      <c r="IF473" s="35"/>
      <c r="IG473" s="35"/>
      <c r="IH473" s="35"/>
      <c r="II473" s="35"/>
      <c r="IJ473" s="35"/>
      <c r="IK473" s="35"/>
      <c r="IL473" s="35"/>
      <c r="IM473" s="35"/>
      <c r="IN473" s="35"/>
      <c r="IO473" s="35"/>
      <c r="IP473" s="35"/>
      <c r="IQ473" s="35"/>
      <c r="IR473" s="35"/>
      <c r="IS473" s="35"/>
      <c r="IT473" s="35"/>
      <c r="IU473" s="35"/>
      <c r="IV473" s="35"/>
    </row>
    <row r="474" spans="1:256" ht="127.5" hidden="1">
      <c r="A474" s="191">
        <v>607</v>
      </c>
      <c r="B474" s="45" t="s">
        <v>600</v>
      </c>
      <c r="C474" s="187">
        <v>401000030</v>
      </c>
      <c r="D474" s="154" t="s">
        <v>649</v>
      </c>
      <c r="E474" s="144" t="s">
        <v>592</v>
      </c>
      <c r="F474" s="52"/>
      <c r="G474" s="52"/>
      <c r="H474" s="155" t="s">
        <v>71</v>
      </c>
      <c r="I474" s="52"/>
      <c r="J474" s="155">
        <v>16</v>
      </c>
      <c r="K474" s="155">
        <v>1</v>
      </c>
      <c r="L474" s="155">
        <v>17</v>
      </c>
      <c r="M474" s="155"/>
      <c r="N474" s="155"/>
      <c r="O474" s="155"/>
      <c r="P474" s="52" t="s">
        <v>723</v>
      </c>
      <c r="Q474" s="52" t="s">
        <v>74</v>
      </c>
      <c r="R474" s="146"/>
      <c r="S474" s="146"/>
      <c r="T474" s="146" t="s">
        <v>71</v>
      </c>
      <c r="U474" s="146"/>
      <c r="V474" s="146">
        <v>9</v>
      </c>
      <c r="W474" s="146">
        <v>1</v>
      </c>
      <c r="X474" s="146"/>
      <c r="Y474" s="146"/>
      <c r="Z474" s="146"/>
      <c r="AA474" s="146"/>
      <c r="AB474" s="52" t="s">
        <v>746</v>
      </c>
      <c r="AC474" s="188" t="s">
        <v>594</v>
      </c>
      <c r="AD474" s="189"/>
      <c r="AE474" s="189"/>
      <c r="AF474" s="189"/>
      <c r="AG474" s="189"/>
      <c r="AH474" s="189"/>
      <c r="AI474" s="189"/>
      <c r="AJ474" s="44"/>
      <c r="AK474" s="44"/>
      <c r="AL474" s="189"/>
      <c r="AM474" s="190" t="s">
        <v>751</v>
      </c>
      <c r="AN474" s="52" t="s">
        <v>605</v>
      </c>
      <c r="AO474" s="195" t="s">
        <v>208</v>
      </c>
      <c r="AP474" s="195" t="s">
        <v>99</v>
      </c>
      <c r="AQ474" s="195" t="s">
        <v>752</v>
      </c>
      <c r="AR474" s="148" t="s">
        <v>265</v>
      </c>
      <c r="AS474" s="195" t="s">
        <v>331</v>
      </c>
      <c r="AT474" s="196">
        <v>49386.21</v>
      </c>
      <c r="AU474" s="196">
        <v>49386.21</v>
      </c>
      <c r="AV474" s="196">
        <v>0</v>
      </c>
      <c r="AW474" s="205">
        <v>0</v>
      </c>
      <c r="AX474" s="205">
        <v>0</v>
      </c>
      <c r="AY474" s="205">
        <v>0</v>
      </c>
      <c r="AZ474" s="186">
        <v>10306</v>
      </c>
      <c r="BA474" s="222"/>
      <c r="BB474" s="221"/>
      <c r="BC474" s="223"/>
      <c r="BD474" s="224"/>
      <c r="BE474" s="224"/>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5"/>
      <c r="ER474" s="35"/>
      <c r="ES474" s="35"/>
      <c r="ET474" s="35"/>
      <c r="EU474" s="35"/>
      <c r="EV474" s="35"/>
      <c r="EW474" s="35"/>
      <c r="EX474" s="35"/>
      <c r="EY474" s="35"/>
      <c r="EZ474" s="35"/>
      <c r="FA474" s="35"/>
      <c r="FB474" s="35"/>
      <c r="FC474" s="35"/>
      <c r="FD474" s="35"/>
      <c r="FE474" s="35"/>
      <c r="FF474" s="35"/>
      <c r="FG474" s="35"/>
      <c r="FH474" s="35"/>
      <c r="FI474" s="35"/>
      <c r="FJ474" s="35"/>
      <c r="FK474" s="35"/>
      <c r="FL474" s="35"/>
      <c r="FM474" s="35"/>
      <c r="FN474" s="35"/>
      <c r="FO474" s="35"/>
      <c r="FP474" s="35"/>
      <c r="FQ474" s="35"/>
      <c r="FR474" s="35"/>
      <c r="FS474" s="35"/>
      <c r="FT474" s="35"/>
      <c r="FU474" s="35"/>
      <c r="FV474" s="35"/>
      <c r="FW474" s="35"/>
      <c r="FX474" s="35"/>
      <c r="FY474" s="35"/>
      <c r="FZ474" s="35"/>
      <c r="GA474" s="35"/>
      <c r="GB474" s="35"/>
      <c r="GC474" s="35"/>
      <c r="GD474" s="35"/>
      <c r="GE474" s="35"/>
      <c r="GF474" s="35"/>
      <c r="GG474" s="35"/>
      <c r="GH474" s="35"/>
      <c r="GI474" s="35"/>
      <c r="GJ474" s="35"/>
      <c r="GK474" s="35"/>
      <c r="GL474" s="35"/>
      <c r="GM474" s="35"/>
      <c r="GN474" s="35"/>
      <c r="GO474" s="35"/>
      <c r="GP474" s="35"/>
      <c r="GQ474" s="35"/>
      <c r="GR474" s="35"/>
      <c r="GS474" s="35"/>
      <c r="GT474" s="35"/>
      <c r="GU474" s="35"/>
      <c r="GV474" s="35"/>
      <c r="GW474" s="35"/>
      <c r="GX474" s="35"/>
      <c r="GY474" s="35"/>
      <c r="GZ474" s="35"/>
      <c r="HA474" s="35"/>
      <c r="HB474" s="35"/>
      <c r="HC474" s="35"/>
      <c r="HD474" s="35"/>
      <c r="HE474" s="35"/>
      <c r="HF474" s="35"/>
      <c r="HG474" s="35"/>
      <c r="HH474" s="35"/>
      <c r="HI474" s="35"/>
      <c r="HJ474" s="35"/>
      <c r="HK474" s="35"/>
      <c r="HL474" s="35"/>
      <c r="HM474" s="35"/>
      <c r="HN474" s="35"/>
      <c r="HO474" s="35"/>
      <c r="HP474" s="35"/>
      <c r="HQ474" s="35"/>
      <c r="HR474" s="35"/>
      <c r="HS474" s="35"/>
      <c r="HT474" s="35"/>
      <c r="HU474" s="35"/>
      <c r="HV474" s="35"/>
      <c r="HW474" s="35"/>
      <c r="HX474" s="35"/>
      <c r="HY474" s="35"/>
      <c r="HZ474" s="35"/>
      <c r="IA474" s="35"/>
      <c r="IB474" s="35"/>
      <c r="IC474" s="35"/>
      <c r="ID474" s="35"/>
      <c r="IE474" s="35"/>
      <c r="IF474" s="35"/>
      <c r="IG474" s="35"/>
      <c r="IH474" s="35"/>
      <c r="II474" s="35"/>
      <c r="IJ474" s="35"/>
      <c r="IK474" s="35"/>
      <c r="IL474" s="35"/>
      <c r="IM474" s="35"/>
      <c r="IN474" s="35"/>
      <c r="IO474" s="35"/>
      <c r="IP474" s="35"/>
      <c r="IQ474" s="35"/>
      <c r="IR474" s="35"/>
      <c r="IS474" s="35"/>
      <c r="IT474" s="35"/>
      <c r="IU474" s="35"/>
      <c r="IV474" s="35"/>
    </row>
    <row r="475" spans="1:256" ht="127.5" hidden="1">
      <c r="A475" s="191">
        <v>607</v>
      </c>
      <c r="B475" s="45" t="s">
        <v>600</v>
      </c>
      <c r="C475" s="187">
        <v>401000030</v>
      </c>
      <c r="D475" s="154" t="s">
        <v>649</v>
      </c>
      <c r="E475" s="144" t="s">
        <v>592</v>
      </c>
      <c r="F475" s="52"/>
      <c r="G475" s="52"/>
      <c r="H475" s="155" t="s">
        <v>71</v>
      </c>
      <c r="I475" s="52"/>
      <c r="J475" s="155">
        <v>16</v>
      </c>
      <c r="K475" s="155">
        <v>1</v>
      </c>
      <c r="L475" s="155">
        <v>17</v>
      </c>
      <c r="M475" s="155"/>
      <c r="N475" s="155"/>
      <c r="O475" s="155"/>
      <c r="P475" s="52" t="s">
        <v>714</v>
      </c>
      <c r="Q475" s="52" t="s">
        <v>74</v>
      </c>
      <c r="R475" s="146"/>
      <c r="S475" s="146"/>
      <c r="T475" s="146" t="s">
        <v>71</v>
      </c>
      <c r="U475" s="146"/>
      <c r="V475" s="146">
        <v>9</v>
      </c>
      <c r="W475" s="146">
        <v>1</v>
      </c>
      <c r="X475" s="146"/>
      <c r="Y475" s="146"/>
      <c r="Z475" s="146"/>
      <c r="AA475" s="146"/>
      <c r="AB475" s="52" t="s">
        <v>715</v>
      </c>
      <c r="AC475" s="188" t="s">
        <v>594</v>
      </c>
      <c r="AD475" s="189"/>
      <c r="AE475" s="189"/>
      <c r="AF475" s="189"/>
      <c r="AG475" s="189"/>
      <c r="AH475" s="189"/>
      <c r="AI475" s="189"/>
      <c r="AJ475" s="44"/>
      <c r="AK475" s="44"/>
      <c r="AL475" s="189"/>
      <c r="AM475" s="190" t="s">
        <v>751</v>
      </c>
      <c r="AN475" s="52" t="s">
        <v>605</v>
      </c>
      <c r="AO475" s="195" t="s">
        <v>208</v>
      </c>
      <c r="AP475" s="195" t="s">
        <v>99</v>
      </c>
      <c r="AQ475" s="195" t="s">
        <v>752</v>
      </c>
      <c r="AR475" s="148" t="s">
        <v>265</v>
      </c>
      <c r="AS475" s="195" t="s">
        <v>331</v>
      </c>
      <c r="AT475" s="196">
        <v>51559285.240000002</v>
      </c>
      <c r="AU475" s="196">
        <v>51559285.240000002</v>
      </c>
      <c r="AV475" s="196">
        <v>55347775.780000001</v>
      </c>
      <c r="AW475" s="205">
        <v>58035542</v>
      </c>
      <c r="AX475" s="205">
        <v>57318612</v>
      </c>
      <c r="AY475" s="205">
        <v>57911390</v>
      </c>
      <c r="AZ475" s="186">
        <v>10101</v>
      </c>
      <c r="BA475" s="222"/>
      <c r="BB475" s="221"/>
      <c r="BC475" s="223"/>
      <c r="BD475" s="224"/>
      <c r="BE475" s="224"/>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35"/>
      <c r="DL475" s="35"/>
      <c r="DM475" s="35"/>
      <c r="DN475" s="35"/>
      <c r="DO475" s="35"/>
      <c r="DP475" s="35"/>
      <c r="DQ475" s="35"/>
      <c r="DR475" s="35"/>
      <c r="DS475" s="35"/>
      <c r="DT475" s="35"/>
      <c r="DU475" s="35"/>
      <c r="DV475" s="35"/>
      <c r="DW475" s="35"/>
      <c r="DX475" s="35"/>
      <c r="DY475" s="35"/>
      <c r="DZ475" s="35"/>
      <c r="EA475" s="35"/>
      <c r="EB475" s="35"/>
      <c r="EC475" s="35"/>
      <c r="ED475" s="35"/>
      <c r="EE475" s="35"/>
      <c r="EF475" s="35"/>
      <c r="EG475" s="35"/>
      <c r="EH475" s="35"/>
      <c r="EI475" s="35"/>
      <c r="EJ475" s="35"/>
      <c r="EK475" s="35"/>
      <c r="EL475" s="35"/>
      <c r="EM475" s="35"/>
      <c r="EN475" s="35"/>
      <c r="EO475" s="35"/>
      <c r="EP475" s="35"/>
      <c r="EQ475" s="35"/>
      <c r="ER475" s="35"/>
      <c r="ES475" s="35"/>
      <c r="ET475" s="35"/>
      <c r="EU475" s="35"/>
      <c r="EV475" s="35"/>
      <c r="EW475" s="35"/>
      <c r="EX475" s="35"/>
      <c r="EY475" s="35"/>
      <c r="EZ475" s="35"/>
      <c r="FA475" s="35"/>
      <c r="FB475" s="35"/>
      <c r="FC475" s="35"/>
      <c r="FD475" s="35"/>
      <c r="FE475" s="35"/>
      <c r="FF475" s="35"/>
      <c r="FG475" s="35"/>
      <c r="FH475" s="35"/>
      <c r="FI475" s="35"/>
      <c r="FJ475" s="35"/>
      <c r="FK475" s="35"/>
      <c r="FL475" s="35"/>
      <c r="FM475" s="35"/>
      <c r="FN475" s="35"/>
      <c r="FO475" s="35"/>
      <c r="FP475" s="35"/>
      <c r="FQ475" s="35"/>
      <c r="FR475" s="35"/>
      <c r="FS475" s="35"/>
      <c r="FT475" s="35"/>
      <c r="FU475" s="35"/>
      <c r="FV475" s="35"/>
      <c r="FW475" s="35"/>
      <c r="FX475" s="35"/>
      <c r="FY475" s="35"/>
      <c r="FZ475" s="35"/>
      <c r="GA475" s="35"/>
      <c r="GB475" s="35"/>
      <c r="GC475" s="35"/>
      <c r="GD475" s="35"/>
      <c r="GE475" s="35"/>
      <c r="GF475" s="35"/>
      <c r="GG475" s="35"/>
      <c r="GH475" s="35"/>
      <c r="GI475" s="35"/>
      <c r="GJ475" s="35"/>
      <c r="GK475" s="35"/>
      <c r="GL475" s="35"/>
      <c r="GM475" s="35"/>
      <c r="GN475" s="35"/>
      <c r="GO475" s="35"/>
      <c r="GP475" s="35"/>
      <c r="GQ475" s="35"/>
      <c r="GR475" s="35"/>
      <c r="GS475" s="35"/>
      <c r="GT475" s="35"/>
      <c r="GU475" s="35"/>
      <c r="GV475" s="35"/>
      <c r="GW475" s="35"/>
      <c r="GX475" s="35"/>
      <c r="GY475" s="35"/>
      <c r="GZ475" s="35"/>
      <c r="HA475" s="35"/>
      <c r="HB475" s="35"/>
      <c r="HC475" s="35"/>
      <c r="HD475" s="35"/>
      <c r="HE475" s="35"/>
      <c r="HF475" s="35"/>
      <c r="HG475" s="35"/>
      <c r="HH475" s="35"/>
      <c r="HI475" s="35"/>
      <c r="HJ475" s="35"/>
      <c r="HK475" s="35"/>
      <c r="HL475" s="35"/>
      <c r="HM475" s="35"/>
      <c r="HN475" s="35"/>
      <c r="HO475" s="35"/>
      <c r="HP475" s="35"/>
      <c r="HQ475" s="35"/>
      <c r="HR475" s="35"/>
      <c r="HS475" s="35"/>
      <c r="HT475" s="35"/>
      <c r="HU475" s="35"/>
      <c r="HV475" s="35"/>
      <c r="HW475" s="35"/>
      <c r="HX475" s="35"/>
      <c r="HY475" s="35"/>
      <c r="HZ475" s="35"/>
      <c r="IA475" s="35"/>
      <c r="IB475" s="35"/>
      <c r="IC475" s="35"/>
      <c r="ID475" s="35"/>
      <c r="IE475" s="35"/>
      <c r="IF475" s="35"/>
      <c r="IG475" s="35"/>
      <c r="IH475" s="35"/>
      <c r="II475" s="35"/>
      <c r="IJ475" s="35"/>
      <c r="IK475" s="35"/>
      <c r="IL475" s="35"/>
      <c r="IM475" s="35"/>
      <c r="IN475" s="35"/>
      <c r="IO475" s="35"/>
      <c r="IP475" s="35"/>
      <c r="IQ475" s="35"/>
      <c r="IR475" s="35"/>
      <c r="IS475" s="35"/>
      <c r="IT475" s="35"/>
      <c r="IU475" s="35"/>
      <c r="IV475" s="35"/>
    </row>
    <row r="476" spans="1:256" ht="127.5" hidden="1">
      <c r="A476" s="191">
        <v>607</v>
      </c>
      <c r="B476" s="45" t="s">
        <v>600</v>
      </c>
      <c r="C476" s="187">
        <v>401000030</v>
      </c>
      <c r="D476" s="154" t="s">
        <v>649</v>
      </c>
      <c r="E476" s="144" t="s">
        <v>592</v>
      </c>
      <c r="F476" s="52"/>
      <c r="G476" s="52"/>
      <c r="H476" s="155" t="s">
        <v>71</v>
      </c>
      <c r="I476" s="52"/>
      <c r="J476" s="155">
        <v>16</v>
      </c>
      <c r="K476" s="155">
        <v>1</v>
      </c>
      <c r="L476" s="155">
        <v>17</v>
      </c>
      <c r="M476" s="155"/>
      <c r="N476" s="155"/>
      <c r="O476" s="155"/>
      <c r="P476" s="52" t="s">
        <v>753</v>
      </c>
      <c r="Q476" s="52" t="s">
        <v>74</v>
      </c>
      <c r="R476" s="146"/>
      <c r="S476" s="146"/>
      <c r="T476" s="146" t="s">
        <v>71</v>
      </c>
      <c r="U476" s="146"/>
      <c r="V476" s="146">
        <v>9</v>
      </c>
      <c r="W476" s="146">
        <v>1</v>
      </c>
      <c r="X476" s="146"/>
      <c r="Y476" s="146"/>
      <c r="Z476" s="146"/>
      <c r="AA476" s="146"/>
      <c r="AB476" s="52" t="s">
        <v>754</v>
      </c>
      <c r="AC476" s="188" t="s">
        <v>594</v>
      </c>
      <c r="AD476" s="189"/>
      <c r="AE476" s="189"/>
      <c r="AF476" s="189"/>
      <c r="AG476" s="189"/>
      <c r="AH476" s="189"/>
      <c r="AI476" s="189"/>
      <c r="AJ476" s="44"/>
      <c r="AK476" s="44"/>
      <c r="AL476" s="189"/>
      <c r="AM476" s="190" t="s">
        <v>751</v>
      </c>
      <c r="AN476" s="52" t="s">
        <v>605</v>
      </c>
      <c r="AO476" s="195" t="s">
        <v>208</v>
      </c>
      <c r="AP476" s="195" t="s">
        <v>99</v>
      </c>
      <c r="AQ476" s="195" t="s">
        <v>752</v>
      </c>
      <c r="AR476" s="148" t="s">
        <v>265</v>
      </c>
      <c r="AS476" s="195" t="s">
        <v>337</v>
      </c>
      <c r="AT476" s="196">
        <v>17958.62</v>
      </c>
      <c r="AU476" s="196">
        <v>17958.62</v>
      </c>
      <c r="AV476" s="196">
        <v>0</v>
      </c>
      <c r="AW476" s="205">
        <v>0</v>
      </c>
      <c r="AX476" s="205">
        <v>0</v>
      </c>
      <c r="AY476" s="205">
        <v>0</v>
      </c>
      <c r="AZ476" s="186">
        <v>10306</v>
      </c>
      <c r="BA476" s="222"/>
      <c r="BB476" s="221"/>
      <c r="BC476" s="223"/>
      <c r="BD476" s="224"/>
      <c r="BE476" s="224"/>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35"/>
      <c r="EF476" s="35"/>
      <c r="EG476" s="35"/>
      <c r="EH476" s="35"/>
      <c r="EI476" s="35"/>
      <c r="EJ476" s="35"/>
      <c r="EK476" s="35"/>
      <c r="EL476" s="35"/>
      <c r="EM476" s="35"/>
      <c r="EN476" s="35"/>
      <c r="EO476" s="35"/>
      <c r="EP476" s="35"/>
      <c r="EQ476" s="35"/>
      <c r="ER476" s="35"/>
      <c r="ES476" s="35"/>
      <c r="ET476" s="35"/>
      <c r="EU476" s="35"/>
      <c r="EV476" s="35"/>
      <c r="EW476" s="35"/>
      <c r="EX476" s="35"/>
      <c r="EY476" s="35"/>
      <c r="EZ476" s="35"/>
      <c r="FA476" s="35"/>
      <c r="FB476" s="35"/>
      <c r="FC476" s="35"/>
      <c r="FD476" s="35"/>
      <c r="FE476" s="35"/>
      <c r="FF476" s="35"/>
      <c r="FG476" s="35"/>
      <c r="FH476" s="35"/>
      <c r="FI476" s="35"/>
      <c r="FJ476" s="35"/>
      <c r="FK476" s="35"/>
      <c r="FL476" s="35"/>
      <c r="FM476" s="35"/>
      <c r="FN476" s="35"/>
      <c r="FO476" s="35"/>
      <c r="FP476" s="35"/>
      <c r="FQ476" s="35"/>
      <c r="FR476" s="35"/>
      <c r="FS476" s="35"/>
      <c r="FT476" s="35"/>
      <c r="FU476" s="35"/>
      <c r="FV476" s="35"/>
      <c r="FW476" s="35"/>
      <c r="FX476" s="35"/>
      <c r="FY476" s="35"/>
      <c r="FZ476" s="35"/>
      <c r="GA476" s="35"/>
      <c r="GB476" s="35"/>
      <c r="GC476" s="35"/>
      <c r="GD476" s="35"/>
      <c r="GE476" s="35"/>
      <c r="GF476" s="35"/>
      <c r="GG476" s="35"/>
      <c r="GH476" s="35"/>
      <c r="GI476" s="35"/>
      <c r="GJ476" s="35"/>
      <c r="GK476" s="35"/>
      <c r="GL476" s="35"/>
      <c r="GM476" s="35"/>
      <c r="GN476" s="35"/>
      <c r="GO476" s="35"/>
      <c r="GP476" s="35"/>
      <c r="GQ476" s="35"/>
      <c r="GR476" s="35"/>
      <c r="GS476" s="35"/>
      <c r="GT476" s="35"/>
      <c r="GU476" s="35"/>
      <c r="GV476" s="35"/>
      <c r="GW476" s="35"/>
      <c r="GX476" s="35"/>
      <c r="GY476" s="35"/>
      <c r="GZ476" s="35"/>
      <c r="HA476" s="35"/>
      <c r="HB476" s="35"/>
      <c r="HC476" s="35"/>
      <c r="HD476" s="35"/>
      <c r="HE476" s="35"/>
      <c r="HF476" s="35"/>
      <c r="HG476" s="35"/>
      <c r="HH476" s="35"/>
      <c r="HI476" s="35"/>
      <c r="HJ476" s="35"/>
      <c r="HK476" s="35"/>
      <c r="HL476" s="35"/>
      <c r="HM476" s="35"/>
      <c r="HN476" s="35"/>
      <c r="HO476" s="35"/>
      <c r="HP476" s="35"/>
      <c r="HQ476" s="35"/>
      <c r="HR476" s="35"/>
      <c r="HS476" s="35"/>
      <c r="HT476" s="35"/>
      <c r="HU476" s="35"/>
      <c r="HV476" s="35"/>
      <c r="HW476" s="35"/>
      <c r="HX476" s="35"/>
      <c r="HY476" s="35"/>
      <c r="HZ476" s="35"/>
      <c r="IA476" s="35"/>
      <c r="IB476" s="35"/>
      <c r="IC476" s="35"/>
      <c r="ID476" s="35"/>
      <c r="IE476" s="35"/>
      <c r="IF476" s="35"/>
      <c r="IG476" s="35"/>
      <c r="IH476" s="35"/>
      <c r="II476" s="35"/>
      <c r="IJ476" s="35"/>
      <c r="IK476" s="35"/>
      <c r="IL476" s="35"/>
      <c r="IM476" s="35"/>
      <c r="IN476" s="35"/>
      <c r="IO476" s="35"/>
      <c r="IP476" s="35"/>
      <c r="IQ476" s="35"/>
      <c r="IR476" s="35"/>
      <c r="IS476" s="35"/>
      <c r="IT476" s="35"/>
      <c r="IU476" s="35"/>
      <c r="IV476" s="35"/>
    </row>
    <row r="477" spans="1:256" ht="127.5" hidden="1">
      <c r="A477" s="191">
        <v>607</v>
      </c>
      <c r="B477" s="45" t="s">
        <v>600</v>
      </c>
      <c r="C477" s="187">
        <v>401000030</v>
      </c>
      <c r="D477" s="154" t="s">
        <v>649</v>
      </c>
      <c r="E477" s="144" t="s">
        <v>592</v>
      </c>
      <c r="F477" s="52"/>
      <c r="G477" s="52"/>
      <c r="H477" s="155" t="s">
        <v>71</v>
      </c>
      <c r="I477" s="52"/>
      <c r="J477" s="155">
        <v>16</v>
      </c>
      <c r="K477" s="155">
        <v>1</v>
      </c>
      <c r="L477" s="155">
        <v>17</v>
      </c>
      <c r="M477" s="155"/>
      <c r="N477" s="155"/>
      <c r="O477" s="155"/>
      <c r="P477" s="52" t="s">
        <v>723</v>
      </c>
      <c r="Q477" s="52" t="s">
        <v>74</v>
      </c>
      <c r="R477" s="146"/>
      <c r="S477" s="146"/>
      <c r="T477" s="146" t="s">
        <v>71</v>
      </c>
      <c r="U477" s="146"/>
      <c r="V477" s="146">
        <v>9</v>
      </c>
      <c r="W477" s="146">
        <v>1</v>
      </c>
      <c r="X477" s="146"/>
      <c r="Y477" s="146"/>
      <c r="Z477" s="146"/>
      <c r="AA477" s="146"/>
      <c r="AB477" s="52" t="s">
        <v>746</v>
      </c>
      <c r="AC477" s="188" t="s">
        <v>594</v>
      </c>
      <c r="AD477" s="189"/>
      <c r="AE477" s="189"/>
      <c r="AF477" s="189"/>
      <c r="AG477" s="189"/>
      <c r="AH477" s="189"/>
      <c r="AI477" s="189"/>
      <c r="AJ477" s="44"/>
      <c r="AK477" s="44"/>
      <c r="AL477" s="189"/>
      <c r="AM477" s="190" t="s">
        <v>751</v>
      </c>
      <c r="AN477" s="52" t="s">
        <v>596</v>
      </c>
      <c r="AO477" s="210" t="s">
        <v>208</v>
      </c>
      <c r="AP477" s="210" t="s">
        <v>99</v>
      </c>
      <c r="AQ477" s="210" t="s">
        <v>752</v>
      </c>
      <c r="AR477" s="211" t="s">
        <v>265</v>
      </c>
      <c r="AS477" s="210" t="s">
        <v>337</v>
      </c>
      <c r="AT477" s="196">
        <v>33126582.370000001</v>
      </c>
      <c r="AU477" s="196">
        <v>33126582.370000001</v>
      </c>
      <c r="AV477" s="196">
        <v>41753165</v>
      </c>
      <c r="AW477" s="205">
        <v>40137328</v>
      </c>
      <c r="AX477" s="205">
        <v>39780248</v>
      </c>
      <c r="AY477" s="205">
        <v>40502390</v>
      </c>
      <c r="AZ477" s="186">
        <v>10101</v>
      </c>
      <c r="BA477" s="222"/>
      <c r="BB477" s="221"/>
      <c r="BC477" s="223"/>
      <c r="BD477" s="224"/>
      <c r="BE477" s="224"/>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EV477" s="35"/>
      <c r="EW477" s="35"/>
      <c r="EX477" s="35"/>
      <c r="EY477" s="35"/>
      <c r="EZ477" s="35"/>
      <c r="FA477" s="35"/>
      <c r="FB477" s="35"/>
      <c r="FC477" s="35"/>
      <c r="FD477" s="35"/>
      <c r="FE477" s="35"/>
      <c r="FF477" s="35"/>
      <c r="FG477" s="35"/>
      <c r="FH477" s="35"/>
      <c r="FI477" s="35"/>
      <c r="FJ477" s="35"/>
      <c r="FK477" s="35"/>
      <c r="FL477" s="35"/>
      <c r="FM477" s="35"/>
      <c r="FN477" s="35"/>
      <c r="FO477" s="35"/>
      <c r="FP477" s="35"/>
      <c r="FQ477" s="35"/>
      <c r="FR477" s="35"/>
      <c r="FS477" s="35"/>
      <c r="FT477" s="35"/>
      <c r="FU477" s="35"/>
      <c r="FV477" s="35"/>
      <c r="FW477" s="35"/>
      <c r="FX477" s="35"/>
      <c r="FY477" s="35"/>
      <c r="FZ477" s="35"/>
      <c r="GA477" s="35"/>
      <c r="GB477" s="35"/>
      <c r="GC477" s="35"/>
      <c r="GD477" s="35"/>
      <c r="GE477" s="35"/>
      <c r="GF477" s="35"/>
      <c r="GG477" s="35"/>
      <c r="GH477" s="35"/>
      <c r="GI477" s="35"/>
      <c r="GJ477" s="35"/>
      <c r="GK477" s="35"/>
      <c r="GL477" s="35"/>
      <c r="GM477" s="35"/>
      <c r="GN477" s="35"/>
      <c r="GO477" s="35"/>
      <c r="GP477" s="35"/>
      <c r="GQ477" s="35"/>
      <c r="GR477" s="35"/>
      <c r="GS477" s="35"/>
      <c r="GT477" s="35"/>
      <c r="GU477" s="35"/>
      <c r="GV477" s="35"/>
      <c r="GW477" s="35"/>
      <c r="GX477" s="35"/>
      <c r="GY477" s="35"/>
      <c r="GZ477" s="35"/>
      <c r="HA477" s="35"/>
      <c r="HB477" s="35"/>
      <c r="HC477" s="35"/>
      <c r="HD477" s="35"/>
      <c r="HE477" s="35"/>
      <c r="HF477" s="35"/>
      <c r="HG477" s="35"/>
      <c r="HH477" s="35"/>
      <c r="HI477" s="35"/>
      <c r="HJ477" s="35"/>
      <c r="HK477" s="35"/>
      <c r="HL477" s="35"/>
      <c r="HM477" s="35"/>
      <c r="HN477" s="35"/>
      <c r="HO477" s="35"/>
      <c r="HP477" s="35"/>
      <c r="HQ477" s="35"/>
      <c r="HR477" s="35"/>
      <c r="HS477" s="35"/>
      <c r="HT477" s="35"/>
      <c r="HU477" s="35"/>
      <c r="HV477" s="35"/>
      <c r="HW477" s="35"/>
      <c r="HX477" s="35"/>
      <c r="HY477" s="35"/>
      <c r="HZ477" s="35"/>
      <c r="IA477" s="35"/>
      <c r="IB477" s="35"/>
      <c r="IC477" s="35"/>
      <c r="ID477" s="35"/>
      <c r="IE477" s="35"/>
      <c r="IF477" s="35"/>
      <c r="IG477" s="35"/>
      <c r="IH477" s="35"/>
      <c r="II477" s="35"/>
      <c r="IJ477" s="35"/>
      <c r="IK477" s="35"/>
      <c r="IL477" s="35"/>
      <c r="IM477" s="35"/>
      <c r="IN477" s="35"/>
      <c r="IO477" s="35"/>
      <c r="IP477" s="35"/>
      <c r="IQ477" s="35"/>
      <c r="IR477" s="35"/>
      <c r="IS477" s="35"/>
      <c r="IT477" s="35"/>
      <c r="IU477" s="35"/>
      <c r="IV477" s="35"/>
    </row>
    <row r="478" spans="1:256" ht="127.5" hidden="1">
      <c r="A478" s="191">
        <v>607</v>
      </c>
      <c r="B478" s="45" t="s">
        <v>600</v>
      </c>
      <c r="C478" s="187">
        <v>401000030</v>
      </c>
      <c r="D478" s="154" t="s">
        <v>649</v>
      </c>
      <c r="E478" s="144" t="s">
        <v>592</v>
      </c>
      <c r="F478" s="52"/>
      <c r="G478" s="52"/>
      <c r="H478" s="155" t="s">
        <v>71</v>
      </c>
      <c r="I478" s="52"/>
      <c r="J478" s="155">
        <v>16</v>
      </c>
      <c r="K478" s="155">
        <v>1</v>
      </c>
      <c r="L478" s="155">
        <v>17</v>
      </c>
      <c r="M478" s="155"/>
      <c r="N478" s="155"/>
      <c r="O478" s="155"/>
      <c r="P478" s="52" t="s">
        <v>723</v>
      </c>
      <c r="Q478" s="52" t="s">
        <v>74</v>
      </c>
      <c r="R478" s="146"/>
      <c r="S478" s="146"/>
      <c r="T478" s="146" t="s">
        <v>71</v>
      </c>
      <c r="U478" s="146"/>
      <c r="V478" s="146">
        <v>9</v>
      </c>
      <c r="W478" s="146">
        <v>1</v>
      </c>
      <c r="X478" s="146"/>
      <c r="Y478" s="146"/>
      <c r="Z478" s="146"/>
      <c r="AA478" s="146"/>
      <c r="AB478" s="52" t="s">
        <v>746</v>
      </c>
      <c r="AC478" s="188" t="s">
        <v>594</v>
      </c>
      <c r="AD478" s="189"/>
      <c r="AE478" s="189"/>
      <c r="AF478" s="189"/>
      <c r="AG478" s="189"/>
      <c r="AH478" s="189"/>
      <c r="AI478" s="189"/>
      <c r="AJ478" s="44"/>
      <c r="AK478" s="44"/>
      <c r="AL478" s="189"/>
      <c r="AM478" s="190" t="s">
        <v>751</v>
      </c>
      <c r="AN478" s="52" t="s">
        <v>755</v>
      </c>
      <c r="AO478" s="195" t="s">
        <v>208</v>
      </c>
      <c r="AP478" s="195" t="s">
        <v>99</v>
      </c>
      <c r="AQ478" s="195" t="s">
        <v>752</v>
      </c>
      <c r="AR478" s="148" t="s">
        <v>265</v>
      </c>
      <c r="AS478" s="195" t="s">
        <v>267</v>
      </c>
      <c r="AT478" s="196">
        <v>159931.66</v>
      </c>
      <c r="AU478" s="196">
        <v>159931.66</v>
      </c>
      <c r="AV478" s="196">
        <v>1287485.18</v>
      </c>
      <c r="AW478" s="205">
        <v>0</v>
      </c>
      <c r="AX478" s="205">
        <v>0</v>
      </c>
      <c r="AY478" s="205">
        <v>0</v>
      </c>
      <c r="AZ478" s="186">
        <v>10101</v>
      </c>
      <c r="BA478" s="222"/>
      <c r="BB478" s="221"/>
      <c r="BC478" s="223"/>
      <c r="BD478" s="224"/>
      <c r="BE478" s="224"/>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EV478" s="35"/>
      <c r="EW478" s="35"/>
      <c r="EX478" s="35"/>
      <c r="EY478" s="35"/>
      <c r="EZ478" s="35"/>
      <c r="FA478" s="35"/>
      <c r="FB478" s="35"/>
      <c r="FC478" s="35"/>
      <c r="FD478" s="35"/>
      <c r="FE478" s="35"/>
      <c r="FF478" s="35"/>
      <c r="FG478" s="35"/>
      <c r="FH478" s="35"/>
      <c r="FI478" s="35"/>
      <c r="FJ478" s="35"/>
      <c r="FK478" s="35"/>
      <c r="FL478" s="35"/>
      <c r="FM478" s="35"/>
      <c r="FN478" s="35"/>
      <c r="FO478" s="35"/>
      <c r="FP478" s="35"/>
      <c r="FQ478" s="35"/>
      <c r="FR478" s="35"/>
      <c r="FS478" s="35"/>
      <c r="FT478" s="35"/>
      <c r="FU478" s="35"/>
      <c r="FV478" s="35"/>
      <c r="FW478" s="35"/>
      <c r="FX478" s="35"/>
      <c r="FY478" s="35"/>
      <c r="FZ478" s="35"/>
      <c r="GA478" s="35"/>
      <c r="GB478" s="35"/>
      <c r="GC478" s="35"/>
      <c r="GD478" s="35"/>
      <c r="GE478" s="35"/>
      <c r="GF478" s="35"/>
      <c r="GG478" s="35"/>
      <c r="GH478" s="35"/>
      <c r="GI478" s="35"/>
      <c r="GJ478" s="35"/>
      <c r="GK478" s="35"/>
      <c r="GL478" s="35"/>
      <c r="GM478" s="35"/>
      <c r="GN478" s="35"/>
      <c r="GO478" s="35"/>
      <c r="GP478" s="35"/>
      <c r="GQ478" s="35"/>
      <c r="GR478" s="35"/>
      <c r="GS478" s="35"/>
      <c r="GT478" s="35"/>
      <c r="GU478" s="35"/>
      <c r="GV478" s="35"/>
      <c r="GW478" s="35"/>
      <c r="GX478" s="35"/>
      <c r="GY478" s="35"/>
      <c r="GZ478" s="35"/>
      <c r="HA478" s="35"/>
      <c r="HB478" s="35"/>
      <c r="HC478" s="35"/>
      <c r="HD478" s="35"/>
      <c r="HE478" s="35"/>
      <c r="HF478" s="35"/>
      <c r="HG478" s="35"/>
      <c r="HH478" s="35"/>
      <c r="HI478" s="35"/>
      <c r="HJ478" s="35"/>
      <c r="HK478" s="35"/>
      <c r="HL478" s="35"/>
      <c r="HM478" s="35"/>
      <c r="HN478" s="35"/>
      <c r="HO478" s="35"/>
      <c r="HP478" s="35"/>
      <c r="HQ478" s="35"/>
      <c r="HR478" s="35"/>
      <c r="HS478" s="35"/>
      <c r="HT478" s="35"/>
      <c r="HU478" s="35"/>
      <c r="HV478" s="35"/>
      <c r="HW478" s="35"/>
      <c r="HX478" s="35"/>
      <c r="HY478" s="35"/>
      <c r="HZ478" s="35"/>
      <c r="IA478" s="35"/>
      <c r="IB478" s="35"/>
      <c r="IC478" s="35"/>
      <c r="ID478" s="35"/>
      <c r="IE478" s="35"/>
      <c r="IF478" s="35"/>
      <c r="IG478" s="35"/>
      <c r="IH478" s="35"/>
      <c r="II478" s="35"/>
      <c r="IJ478" s="35"/>
      <c r="IK478" s="35"/>
      <c r="IL478" s="35"/>
      <c r="IM478" s="35"/>
      <c r="IN478" s="35"/>
      <c r="IO478" s="35"/>
      <c r="IP478" s="35"/>
      <c r="IQ478" s="35"/>
      <c r="IR478" s="35"/>
      <c r="IS478" s="35"/>
      <c r="IT478" s="35"/>
      <c r="IU478" s="35"/>
      <c r="IV478" s="35"/>
    </row>
    <row r="479" spans="1:256" ht="127.5" hidden="1">
      <c r="A479" s="191">
        <v>607</v>
      </c>
      <c r="B479" s="45" t="s">
        <v>600</v>
      </c>
      <c r="C479" s="187">
        <v>401000030</v>
      </c>
      <c r="D479" s="154" t="s">
        <v>649</v>
      </c>
      <c r="E479" s="144" t="s">
        <v>592</v>
      </c>
      <c r="F479" s="52"/>
      <c r="G479" s="52"/>
      <c r="H479" s="155" t="s">
        <v>71</v>
      </c>
      <c r="I479" s="52"/>
      <c r="J479" s="155">
        <v>16</v>
      </c>
      <c r="K479" s="155">
        <v>1</v>
      </c>
      <c r="L479" s="155">
        <v>17</v>
      </c>
      <c r="M479" s="155"/>
      <c r="N479" s="155"/>
      <c r="O479" s="155"/>
      <c r="P479" s="52" t="s">
        <v>723</v>
      </c>
      <c r="Q479" s="52" t="s">
        <v>74</v>
      </c>
      <c r="R479" s="146"/>
      <c r="S479" s="146"/>
      <c r="T479" s="146" t="s">
        <v>71</v>
      </c>
      <c r="U479" s="146"/>
      <c r="V479" s="146">
        <v>9</v>
      </c>
      <c r="W479" s="146">
        <v>1</v>
      </c>
      <c r="X479" s="146"/>
      <c r="Y479" s="146"/>
      <c r="Z479" s="146"/>
      <c r="AA479" s="146"/>
      <c r="AB479" s="52" t="s">
        <v>715</v>
      </c>
      <c r="AC479" s="188" t="s">
        <v>594</v>
      </c>
      <c r="AD479" s="189"/>
      <c r="AE479" s="189"/>
      <c r="AF479" s="189"/>
      <c r="AG479" s="189"/>
      <c r="AH479" s="189"/>
      <c r="AI479" s="189"/>
      <c r="AJ479" s="44"/>
      <c r="AK479" s="44"/>
      <c r="AL479" s="189"/>
      <c r="AM479" s="190" t="s">
        <v>751</v>
      </c>
      <c r="AN479" s="52" t="s">
        <v>605</v>
      </c>
      <c r="AO479" s="195" t="s">
        <v>208</v>
      </c>
      <c r="AP479" s="195" t="s">
        <v>99</v>
      </c>
      <c r="AQ479" s="195" t="s">
        <v>752</v>
      </c>
      <c r="AR479" s="148" t="s">
        <v>265</v>
      </c>
      <c r="AS479" s="195" t="s">
        <v>273</v>
      </c>
      <c r="AT479" s="196">
        <v>479921</v>
      </c>
      <c r="AU479" s="196">
        <v>0</v>
      </c>
      <c r="AV479" s="196">
        <v>19286655</v>
      </c>
      <c r="AW479" s="196">
        <v>23400000</v>
      </c>
      <c r="AX479" s="196">
        <v>23400000</v>
      </c>
      <c r="AY479" s="196">
        <v>23400000</v>
      </c>
      <c r="AZ479" s="186">
        <v>10101</v>
      </c>
      <c r="BA479" s="222"/>
      <c r="BB479" s="221"/>
      <c r="BC479" s="223"/>
      <c r="BD479" s="224"/>
      <c r="BE479" s="224"/>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5"/>
      <c r="ER479" s="35"/>
      <c r="ES479" s="35"/>
      <c r="ET479" s="35"/>
      <c r="EU479" s="35"/>
      <c r="EV479" s="35"/>
      <c r="EW479" s="35"/>
      <c r="EX479" s="35"/>
      <c r="EY479" s="35"/>
      <c r="EZ479" s="35"/>
      <c r="FA479" s="35"/>
      <c r="FB479" s="35"/>
      <c r="FC479" s="35"/>
      <c r="FD479" s="35"/>
      <c r="FE479" s="35"/>
      <c r="FF479" s="35"/>
      <c r="FG479" s="35"/>
      <c r="FH479" s="35"/>
      <c r="FI479" s="35"/>
      <c r="FJ479" s="35"/>
      <c r="FK479" s="35"/>
      <c r="FL479" s="35"/>
      <c r="FM479" s="35"/>
      <c r="FN479" s="35"/>
      <c r="FO479" s="35"/>
      <c r="FP479" s="35"/>
      <c r="FQ479" s="35"/>
      <c r="FR479" s="35"/>
      <c r="FS479" s="35"/>
      <c r="FT479" s="35"/>
      <c r="FU479" s="35"/>
      <c r="FV479" s="35"/>
      <c r="FW479" s="35"/>
      <c r="FX479" s="35"/>
      <c r="FY479" s="35"/>
      <c r="FZ479" s="35"/>
      <c r="GA479" s="35"/>
      <c r="GB479" s="35"/>
      <c r="GC479" s="35"/>
      <c r="GD479" s="35"/>
      <c r="GE479" s="35"/>
      <c r="GF479" s="35"/>
      <c r="GG479" s="35"/>
      <c r="GH479" s="35"/>
      <c r="GI479" s="35"/>
      <c r="GJ479" s="35"/>
      <c r="GK479" s="35"/>
      <c r="GL479" s="35"/>
      <c r="GM479" s="35"/>
      <c r="GN479" s="35"/>
      <c r="GO479" s="35"/>
      <c r="GP479" s="35"/>
      <c r="GQ479" s="35"/>
      <c r="GR479" s="35"/>
      <c r="GS479" s="35"/>
      <c r="GT479" s="35"/>
      <c r="GU479" s="35"/>
      <c r="GV479" s="35"/>
      <c r="GW479" s="35"/>
      <c r="GX479" s="35"/>
      <c r="GY479" s="35"/>
      <c r="GZ479" s="35"/>
      <c r="HA479" s="35"/>
      <c r="HB479" s="35"/>
      <c r="HC479" s="35"/>
      <c r="HD479" s="35"/>
      <c r="HE479" s="35"/>
      <c r="HF479" s="35"/>
      <c r="HG479" s="35"/>
      <c r="HH479" s="35"/>
      <c r="HI479" s="35"/>
      <c r="HJ479" s="35"/>
      <c r="HK479" s="35"/>
      <c r="HL479" s="35"/>
      <c r="HM479" s="35"/>
      <c r="HN479" s="35"/>
      <c r="HO479" s="35"/>
      <c r="HP479" s="35"/>
      <c r="HQ479" s="35"/>
      <c r="HR479" s="35"/>
      <c r="HS479" s="35"/>
      <c r="HT479" s="35"/>
      <c r="HU479" s="35"/>
      <c r="HV479" s="35"/>
      <c r="HW479" s="35"/>
      <c r="HX479" s="35"/>
      <c r="HY479" s="35"/>
      <c r="HZ479" s="35"/>
      <c r="IA479" s="35"/>
      <c r="IB479" s="35"/>
      <c r="IC479" s="35"/>
      <c r="ID479" s="35"/>
      <c r="IE479" s="35"/>
      <c r="IF479" s="35"/>
      <c r="IG479" s="35"/>
      <c r="IH479" s="35"/>
      <c r="II479" s="35"/>
      <c r="IJ479" s="35"/>
      <c r="IK479" s="35"/>
      <c r="IL479" s="35"/>
      <c r="IM479" s="35"/>
      <c r="IN479" s="35"/>
      <c r="IO479" s="35"/>
      <c r="IP479" s="35"/>
      <c r="IQ479" s="35"/>
      <c r="IR479" s="35"/>
      <c r="IS479" s="35"/>
      <c r="IT479" s="35"/>
      <c r="IU479" s="35"/>
      <c r="IV479" s="35"/>
    </row>
    <row r="480" spans="1:256" ht="127.5" hidden="1">
      <c r="A480" s="191">
        <v>607</v>
      </c>
      <c r="B480" s="45" t="s">
        <v>600</v>
      </c>
      <c r="C480" s="187">
        <v>401000030</v>
      </c>
      <c r="D480" s="154" t="s">
        <v>649</v>
      </c>
      <c r="E480" s="144" t="s">
        <v>592</v>
      </c>
      <c r="F480" s="52"/>
      <c r="G480" s="52"/>
      <c r="H480" s="155" t="s">
        <v>71</v>
      </c>
      <c r="I480" s="52"/>
      <c r="J480" s="155">
        <v>16</v>
      </c>
      <c r="K480" s="155">
        <v>1</v>
      </c>
      <c r="L480" s="155">
        <v>17</v>
      </c>
      <c r="M480" s="155"/>
      <c r="N480" s="155"/>
      <c r="O480" s="155"/>
      <c r="P480" s="52" t="s">
        <v>723</v>
      </c>
      <c r="Q480" s="52" t="s">
        <v>74</v>
      </c>
      <c r="R480" s="146"/>
      <c r="S480" s="146"/>
      <c r="T480" s="146" t="s">
        <v>71</v>
      </c>
      <c r="U480" s="146"/>
      <c r="V480" s="146">
        <v>9</v>
      </c>
      <c r="W480" s="146">
        <v>1</v>
      </c>
      <c r="X480" s="146"/>
      <c r="Y480" s="146"/>
      <c r="Z480" s="146"/>
      <c r="AA480" s="146"/>
      <c r="AB480" s="52" t="s">
        <v>746</v>
      </c>
      <c r="AC480" s="188" t="s">
        <v>594</v>
      </c>
      <c r="AD480" s="189"/>
      <c r="AE480" s="189"/>
      <c r="AF480" s="189"/>
      <c r="AG480" s="189"/>
      <c r="AH480" s="189"/>
      <c r="AI480" s="189"/>
      <c r="AJ480" s="189"/>
      <c r="AK480" s="44"/>
      <c r="AL480" s="189"/>
      <c r="AM480" s="190" t="s">
        <v>756</v>
      </c>
      <c r="AN480" s="52" t="s">
        <v>757</v>
      </c>
      <c r="AO480" s="195" t="s">
        <v>208</v>
      </c>
      <c r="AP480" s="195" t="s">
        <v>99</v>
      </c>
      <c r="AQ480" s="195" t="s">
        <v>700</v>
      </c>
      <c r="AR480" s="148" t="s">
        <v>265</v>
      </c>
      <c r="AS480" s="195" t="s">
        <v>331</v>
      </c>
      <c r="AT480" s="196">
        <v>3982032.66</v>
      </c>
      <c r="AU480" s="196">
        <v>3982032.66</v>
      </c>
      <c r="AV480" s="199">
        <v>0</v>
      </c>
      <c r="AW480" s="205">
        <v>0</v>
      </c>
      <c r="AX480" s="205">
        <v>0</v>
      </c>
      <c r="AY480" s="205">
        <v>0</v>
      </c>
      <c r="AZ480" s="197">
        <v>10101</v>
      </c>
      <c r="BA480" s="222"/>
      <c r="BB480" s="221"/>
      <c r="BC480" s="223"/>
      <c r="BD480" s="224"/>
      <c r="BE480" s="224"/>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EV480" s="35"/>
      <c r="EW480" s="35"/>
      <c r="EX480" s="35"/>
      <c r="EY480" s="35"/>
      <c r="EZ480" s="35"/>
      <c r="FA480" s="35"/>
      <c r="FB480" s="35"/>
      <c r="FC480" s="35"/>
      <c r="FD480" s="35"/>
      <c r="FE480" s="35"/>
      <c r="FF480" s="35"/>
      <c r="FG480" s="35"/>
      <c r="FH480" s="35"/>
      <c r="FI480" s="35"/>
      <c r="FJ480" s="35"/>
      <c r="FK480" s="35"/>
      <c r="FL480" s="35"/>
      <c r="FM480" s="35"/>
      <c r="FN480" s="35"/>
      <c r="FO480" s="35"/>
      <c r="FP480" s="35"/>
      <c r="FQ480" s="35"/>
      <c r="FR480" s="35"/>
      <c r="FS480" s="35"/>
      <c r="FT480" s="35"/>
      <c r="FU480" s="35"/>
      <c r="FV480" s="35"/>
      <c r="FW480" s="35"/>
      <c r="FX480" s="35"/>
      <c r="FY480" s="35"/>
      <c r="FZ480" s="35"/>
      <c r="GA480" s="35"/>
      <c r="GB480" s="35"/>
      <c r="GC480" s="35"/>
      <c r="GD480" s="35"/>
      <c r="GE480" s="35"/>
      <c r="GF480" s="35"/>
      <c r="GG480" s="35"/>
      <c r="GH480" s="35"/>
      <c r="GI480" s="35"/>
      <c r="GJ480" s="35"/>
      <c r="GK480" s="35"/>
      <c r="GL480" s="35"/>
      <c r="GM480" s="35"/>
      <c r="GN480" s="35"/>
      <c r="GO480" s="35"/>
      <c r="GP480" s="35"/>
      <c r="GQ480" s="35"/>
      <c r="GR480" s="35"/>
      <c r="GS480" s="35"/>
      <c r="GT480" s="35"/>
      <c r="GU480" s="35"/>
      <c r="GV480" s="35"/>
      <c r="GW480" s="35"/>
      <c r="GX480" s="35"/>
      <c r="GY480" s="35"/>
      <c r="GZ480" s="35"/>
      <c r="HA480" s="35"/>
      <c r="HB480" s="35"/>
      <c r="HC480" s="35"/>
      <c r="HD480" s="35"/>
      <c r="HE480" s="35"/>
      <c r="HF480" s="35"/>
      <c r="HG480" s="35"/>
      <c r="HH480" s="35"/>
      <c r="HI480" s="35"/>
      <c r="HJ480" s="35"/>
      <c r="HK480" s="35"/>
      <c r="HL480" s="35"/>
      <c r="HM480" s="35"/>
      <c r="HN480" s="35"/>
      <c r="HO480" s="35"/>
      <c r="HP480" s="35"/>
      <c r="HQ480" s="35"/>
      <c r="HR480" s="35"/>
      <c r="HS480" s="35"/>
      <c r="HT480" s="35"/>
      <c r="HU480" s="35"/>
      <c r="HV480" s="35"/>
      <c r="HW480" s="35"/>
      <c r="HX480" s="35"/>
      <c r="HY480" s="35"/>
      <c r="HZ480" s="35"/>
      <c r="IA480" s="35"/>
      <c r="IB480" s="35"/>
      <c r="IC480" s="35"/>
      <c r="ID480" s="35"/>
      <c r="IE480" s="35"/>
      <c r="IF480" s="35"/>
      <c r="IG480" s="35"/>
      <c r="IH480" s="35"/>
      <c r="II480" s="35"/>
      <c r="IJ480" s="35"/>
      <c r="IK480" s="35"/>
      <c r="IL480" s="35"/>
      <c r="IM480" s="35"/>
      <c r="IN480" s="35"/>
      <c r="IO480" s="35"/>
      <c r="IP480" s="35"/>
      <c r="IQ480" s="35"/>
      <c r="IR480" s="35"/>
      <c r="IS480" s="35"/>
      <c r="IT480" s="35"/>
      <c r="IU480" s="35"/>
      <c r="IV480" s="35"/>
    </row>
    <row r="481" spans="1:256" ht="127.5" hidden="1">
      <c r="A481" s="191">
        <v>607</v>
      </c>
      <c r="B481" s="45" t="s">
        <v>600</v>
      </c>
      <c r="C481" s="187">
        <v>401000030</v>
      </c>
      <c r="D481" s="154" t="s">
        <v>649</v>
      </c>
      <c r="E481" s="144" t="s">
        <v>592</v>
      </c>
      <c r="F481" s="52"/>
      <c r="G481" s="52"/>
      <c r="H481" s="155" t="s">
        <v>71</v>
      </c>
      <c r="I481" s="52"/>
      <c r="J481" s="155">
        <v>16</v>
      </c>
      <c r="K481" s="155">
        <v>1</v>
      </c>
      <c r="L481" s="155">
        <v>17</v>
      </c>
      <c r="M481" s="155"/>
      <c r="N481" s="155"/>
      <c r="O481" s="155"/>
      <c r="P481" s="52" t="s">
        <v>723</v>
      </c>
      <c r="Q481" s="52" t="s">
        <v>74</v>
      </c>
      <c r="R481" s="146"/>
      <c r="S481" s="146"/>
      <c r="T481" s="146" t="s">
        <v>71</v>
      </c>
      <c r="U481" s="146"/>
      <c r="V481" s="146">
        <v>9</v>
      </c>
      <c r="W481" s="146">
        <v>1</v>
      </c>
      <c r="X481" s="146"/>
      <c r="Y481" s="146"/>
      <c r="Z481" s="146"/>
      <c r="AA481" s="146"/>
      <c r="AB481" s="52" t="s">
        <v>715</v>
      </c>
      <c r="AC481" s="188" t="s">
        <v>594</v>
      </c>
      <c r="AD481" s="189"/>
      <c r="AE481" s="189"/>
      <c r="AF481" s="189"/>
      <c r="AG481" s="189"/>
      <c r="AH481" s="189"/>
      <c r="AI481" s="189"/>
      <c r="AJ481" s="189"/>
      <c r="AK481" s="44"/>
      <c r="AL481" s="189"/>
      <c r="AM481" s="190" t="s">
        <v>756</v>
      </c>
      <c r="AN481" s="52" t="s">
        <v>666</v>
      </c>
      <c r="AO481" s="195" t="s">
        <v>208</v>
      </c>
      <c r="AP481" s="195" t="s">
        <v>99</v>
      </c>
      <c r="AQ481" s="195" t="s">
        <v>758</v>
      </c>
      <c r="AR481" s="148" t="s">
        <v>265</v>
      </c>
      <c r="AS481" s="195" t="s">
        <v>331</v>
      </c>
      <c r="AT481" s="196">
        <v>0</v>
      </c>
      <c r="AU481" s="196">
        <v>0</v>
      </c>
      <c r="AV481" s="199">
        <v>4094350</v>
      </c>
      <c r="AW481" s="205">
        <v>4238900</v>
      </c>
      <c r="AX481" s="205">
        <v>4203550</v>
      </c>
      <c r="AY481" s="205">
        <v>4240680</v>
      </c>
      <c r="AZ481" s="197">
        <v>10101</v>
      </c>
      <c r="BA481" s="222"/>
      <c r="BB481" s="221"/>
      <c r="BC481" s="223"/>
      <c r="BD481" s="224"/>
      <c r="BE481" s="224"/>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35"/>
      <c r="ES481" s="35"/>
      <c r="ET481" s="35"/>
      <c r="EU481" s="35"/>
      <c r="EV481" s="35"/>
      <c r="EW481" s="35"/>
      <c r="EX481" s="35"/>
      <c r="EY481" s="35"/>
      <c r="EZ481" s="35"/>
      <c r="FA481" s="35"/>
      <c r="FB481" s="35"/>
      <c r="FC481" s="35"/>
      <c r="FD481" s="35"/>
      <c r="FE481" s="35"/>
      <c r="FF481" s="35"/>
      <c r="FG481" s="35"/>
      <c r="FH481" s="35"/>
      <c r="FI481" s="35"/>
      <c r="FJ481" s="35"/>
      <c r="FK481" s="35"/>
      <c r="FL481" s="35"/>
      <c r="FM481" s="35"/>
      <c r="FN481" s="35"/>
      <c r="FO481" s="35"/>
      <c r="FP481" s="35"/>
      <c r="FQ481" s="35"/>
      <c r="FR481" s="35"/>
      <c r="FS481" s="35"/>
      <c r="FT481" s="35"/>
      <c r="FU481" s="35"/>
      <c r="FV481" s="35"/>
      <c r="FW481" s="35"/>
      <c r="FX481" s="35"/>
      <c r="FY481" s="35"/>
      <c r="FZ481" s="35"/>
      <c r="GA481" s="35"/>
      <c r="GB481" s="35"/>
      <c r="GC481" s="35"/>
      <c r="GD481" s="35"/>
      <c r="GE481" s="35"/>
      <c r="GF481" s="35"/>
      <c r="GG481" s="35"/>
      <c r="GH481" s="35"/>
      <c r="GI481" s="35"/>
      <c r="GJ481" s="35"/>
      <c r="GK481" s="35"/>
      <c r="GL481" s="35"/>
      <c r="GM481" s="35"/>
      <c r="GN481" s="35"/>
      <c r="GO481" s="35"/>
      <c r="GP481" s="35"/>
      <c r="GQ481" s="35"/>
      <c r="GR481" s="35"/>
      <c r="GS481" s="35"/>
      <c r="GT481" s="35"/>
      <c r="GU481" s="35"/>
      <c r="GV481" s="35"/>
      <c r="GW481" s="35"/>
      <c r="GX481" s="35"/>
      <c r="GY481" s="35"/>
      <c r="GZ481" s="35"/>
      <c r="HA481" s="35"/>
      <c r="HB481" s="35"/>
      <c r="HC481" s="35"/>
      <c r="HD481" s="35"/>
      <c r="HE481" s="35"/>
      <c r="HF481" s="35"/>
      <c r="HG481" s="35"/>
      <c r="HH481" s="35"/>
      <c r="HI481" s="35"/>
      <c r="HJ481" s="35"/>
      <c r="HK481" s="35"/>
      <c r="HL481" s="35"/>
      <c r="HM481" s="35"/>
      <c r="HN481" s="35"/>
      <c r="HO481" s="35"/>
      <c r="HP481" s="35"/>
      <c r="HQ481" s="35"/>
      <c r="HR481" s="35"/>
      <c r="HS481" s="35"/>
      <c r="HT481" s="35"/>
      <c r="HU481" s="35"/>
      <c r="HV481" s="35"/>
      <c r="HW481" s="35"/>
      <c r="HX481" s="35"/>
      <c r="HY481" s="35"/>
      <c r="HZ481" s="35"/>
      <c r="IA481" s="35"/>
      <c r="IB481" s="35"/>
      <c r="IC481" s="35"/>
      <c r="ID481" s="35"/>
      <c r="IE481" s="35"/>
      <c r="IF481" s="35"/>
      <c r="IG481" s="35"/>
      <c r="IH481" s="35"/>
      <c r="II481" s="35"/>
      <c r="IJ481" s="35"/>
      <c r="IK481" s="35"/>
      <c r="IL481" s="35"/>
      <c r="IM481" s="35"/>
      <c r="IN481" s="35"/>
      <c r="IO481" s="35"/>
      <c r="IP481" s="35"/>
      <c r="IQ481" s="35"/>
      <c r="IR481" s="35"/>
      <c r="IS481" s="35"/>
      <c r="IT481" s="35"/>
      <c r="IU481" s="35"/>
      <c r="IV481" s="35"/>
    </row>
    <row r="482" spans="1:256" ht="127.5" hidden="1">
      <c r="A482" s="191">
        <v>607</v>
      </c>
      <c r="B482" s="45" t="s">
        <v>600</v>
      </c>
      <c r="C482" s="187">
        <v>401000030</v>
      </c>
      <c r="D482" s="154" t="s">
        <v>649</v>
      </c>
      <c r="E482" s="144" t="s">
        <v>592</v>
      </c>
      <c r="F482" s="52"/>
      <c r="G482" s="52"/>
      <c r="H482" s="155" t="s">
        <v>71</v>
      </c>
      <c r="I482" s="52"/>
      <c r="J482" s="155">
        <v>16</v>
      </c>
      <c r="K482" s="155">
        <v>1</v>
      </c>
      <c r="L482" s="155">
        <v>17</v>
      </c>
      <c r="M482" s="155"/>
      <c r="N482" s="155"/>
      <c r="O482" s="155"/>
      <c r="P482" s="52" t="s">
        <v>723</v>
      </c>
      <c r="Q482" s="52" t="s">
        <v>74</v>
      </c>
      <c r="R482" s="146"/>
      <c r="S482" s="146"/>
      <c r="T482" s="146" t="s">
        <v>71</v>
      </c>
      <c r="U482" s="146"/>
      <c r="V482" s="146">
        <v>9</v>
      </c>
      <c r="W482" s="146">
        <v>1</v>
      </c>
      <c r="X482" s="146"/>
      <c r="Y482" s="146"/>
      <c r="Z482" s="146"/>
      <c r="AA482" s="146"/>
      <c r="AB482" s="52" t="s">
        <v>715</v>
      </c>
      <c r="AC482" s="188" t="s">
        <v>594</v>
      </c>
      <c r="AD482" s="189"/>
      <c r="AE482" s="189"/>
      <c r="AF482" s="189"/>
      <c r="AG482" s="189"/>
      <c r="AH482" s="189"/>
      <c r="AI482" s="189"/>
      <c r="AJ482" s="189"/>
      <c r="AK482" s="44"/>
      <c r="AL482" s="189"/>
      <c r="AM482" s="190" t="s">
        <v>756</v>
      </c>
      <c r="AN482" s="52" t="s">
        <v>666</v>
      </c>
      <c r="AO482" s="195" t="s">
        <v>208</v>
      </c>
      <c r="AP482" s="195" t="s">
        <v>99</v>
      </c>
      <c r="AQ482" s="195" t="s">
        <v>758</v>
      </c>
      <c r="AR482" s="148" t="s">
        <v>265</v>
      </c>
      <c r="AS482" s="195" t="s">
        <v>267</v>
      </c>
      <c r="AT482" s="196">
        <v>0</v>
      </c>
      <c r="AU482" s="196">
        <v>0</v>
      </c>
      <c r="AV482" s="199">
        <v>120740</v>
      </c>
      <c r="AW482" s="205">
        <v>0</v>
      </c>
      <c r="AX482" s="205">
        <v>0</v>
      </c>
      <c r="AY482" s="205">
        <v>0</v>
      </c>
      <c r="AZ482" s="197">
        <v>10101</v>
      </c>
      <c r="BA482" s="222"/>
      <c r="BB482" s="221"/>
      <c r="BC482" s="223"/>
      <c r="BD482" s="224"/>
      <c r="BE482" s="224"/>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35"/>
      <c r="ES482" s="35"/>
      <c r="ET482" s="35"/>
      <c r="EU482" s="35"/>
      <c r="EV482" s="35"/>
      <c r="EW482" s="35"/>
      <c r="EX482" s="35"/>
      <c r="EY482" s="35"/>
      <c r="EZ482" s="35"/>
      <c r="FA482" s="35"/>
      <c r="FB482" s="35"/>
      <c r="FC482" s="35"/>
      <c r="FD482" s="35"/>
      <c r="FE482" s="35"/>
      <c r="FF482" s="35"/>
      <c r="FG482" s="35"/>
      <c r="FH482" s="35"/>
      <c r="FI482" s="35"/>
      <c r="FJ482" s="35"/>
      <c r="FK482" s="35"/>
      <c r="FL482" s="35"/>
      <c r="FM482" s="35"/>
      <c r="FN482" s="35"/>
      <c r="FO482" s="35"/>
      <c r="FP482" s="35"/>
      <c r="FQ482" s="35"/>
      <c r="FR482" s="35"/>
      <c r="FS482" s="35"/>
      <c r="FT482" s="35"/>
      <c r="FU482" s="35"/>
      <c r="FV482" s="35"/>
      <c r="FW482" s="35"/>
      <c r="FX482" s="35"/>
      <c r="FY482" s="35"/>
      <c r="FZ482" s="35"/>
      <c r="GA482" s="35"/>
      <c r="GB482" s="35"/>
      <c r="GC482" s="35"/>
      <c r="GD482" s="35"/>
      <c r="GE482" s="35"/>
      <c r="GF482" s="35"/>
      <c r="GG482" s="35"/>
      <c r="GH482" s="35"/>
      <c r="GI482" s="35"/>
      <c r="GJ482" s="35"/>
      <c r="GK482" s="35"/>
      <c r="GL482" s="35"/>
      <c r="GM482" s="35"/>
      <c r="GN482" s="35"/>
      <c r="GO482" s="35"/>
      <c r="GP482" s="35"/>
      <c r="GQ482" s="35"/>
      <c r="GR482" s="35"/>
      <c r="GS482" s="35"/>
      <c r="GT482" s="35"/>
      <c r="GU482" s="35"/>
      <c r="GV482" s="35"/>
      <c r="GW482" s="35"/>
      <c r="GX482" s="35"/>
      <c r="GY482" s="35"/>
      <c r="GZ482" s="35"/>
      <c r="HA482" s="35"/>
      <c r="HB482" s="35"/>
      <c r="HC482" s="35"/>
      <c r="HD482" s="35"/>
      <c r="HE482" s="35"/>
      <c r="HF482" s="35"/>
      <c r="HG482" s="35"/>
      <c r="HH482" s="35"/>
      <c r="HI482" s="35"/>
      <c r="HJ482" s="35"/>
      <c r="HK482" s="35"/>
      <c r="HL482" s="35"/>
      <c r="HM482" s="35"/>
      <c r="HN482" s="35"/>
      <c r="HO482" s="35"/>
      <c r="HP482" s="35"/>
      <c r="HQ482" s="35"/>
      <c r="HR482" s="35"/>
      <c r="HS482" s="35"/>
      <c r="HT482" s="35"/>
      <c r="HU482" s="35"/>
      <c r="HV482" s="35"/>
      <c r="HW482" s="35"/>
      <c r="HX482" s="35"/>
      <c r="HY482" s="35"/>
      <c r="HZ482" s="35"/>
      <c r="IA482" s="35"/>
      <c r="IB482" s="35"/>
      <c r="IC482" s="35"/>
      <c r="ID482" s="35"/>
      <c r="IE482" s="35"/>
      <c r="IF482" s="35"/>
      <c r="IG482" s="35"/>
      <c r="IH482" s="35"/>
      <c r="II482" s="35"/>
      <c r="IJ482" s="35"/>
      <c r="IK482" s="35"/>
      <c r="IL482" s="35"/>
      <c r="IM482" s="35"/>
      <c r="IN482" s="35"/>
      <c r="IO482" s="35"/>
      <c r="IP482" s="35"/>
      <c r="IQ482" s="35"/>
      <c r="IR482" s="35"/>
      <c r="IS482" s="35"/>
      <c r="IT482" s="35"/>
      <c r="IU482" s="35"/>
      <c r="IV482" s="35"/>
    </row>
    <row r="483" spans="1:256" ht="127.5" hidden="1">
      <c r="A483" s="191">
        <v>607</v>
      </c>
      <c r="B483" s="45" t="s">
        <v>600</v>
      </c>
      <c r="C483" s="187">
        <v>401000030</v>
      </c>
      <c r="D483" s="154" t="s">
        <v>649</v>
      </c>
      <c r="E483" s="144" t="s">
        <v>592</v>
      </c>
      <c r="F483" s="52"/>
      <c r="G483" s="52"/>
      <c r="H483" s="155" t="s">
        <v>71</v>
      </c>
      <c r="I483" s="52"/>
      <c r="J483" s="155">
        <v>16</v>
      </c>
      <c r="K483" s="155">
        <v>1</v>
      </c>
      <c r="L483" s="155">
        <v>17</v>
      </c>
      <c r="M483" s="155"/>
      <c r="N483" s="155"/>
      <c r="O483" s="155"/>
      <c r="P483" s="52" t="s">
        <v>753</v>
      </c>
      <c r="Q483" s="52" t="s">
        <v>74</v>
      </c>
      <c r="R483" s="146"/>
      <c r="S483" s="146"/>
      <c r="T483" s="146" t="s">
        <v>71</v>
      </c>
      <c r="U483" s="146"/>
      <c r="V483" s="146">
        <v>9</v>
      </c>
      <c r="W483" s="146">
        <v>1</v>
      </c>
      <c r="X483" s="146"/>
      <c r="Y483" s="146"/>
      <c r="Z483" s="146"/>
      <c r="AA483" s="146"/>
      <c r="AB483" s="52" t="s">
        <v>709</v>
      </c>
      <c r="AC483" s="188" t="s">
        <v>594</v>
      </c>
      <c r="AD483" s="189"/>
      <c r="AE483" s="189"/>
      <c r="AF483" s="189"/>
      <c r="AG483" s="189"/>
      <c r="AH483" s="189"/>
      <c r="AI483" s="189"/>
      <c r="AJ483" s="189"/>
      <c r="AK483" s="44"/>
      <c r="AL483" s="189"/>
      <c r="AM483" s="190" t="s">
        <v>759</v>
      </c>
      <c r="AN483" s="52" t="s">
        <v>757</v>
      </c>
      <c r="AO483" s="195" t="s">
        <v>208</v>
      </c>
      <c r="AP483" s="195" t="s">
        <v>99</v>
      </c>
      <c r="AQ483" s="195" t="s">
        <v>760</v>
      </c>
      <c r="AR483" s="148" t="s">
        <v>265</v>
      </c>
      <c r="AS483" s="195" t="s">
        <v>331</v>
      </c>
      <c r="AT483" s="196">
        <v>52095980.270000003</v>
      </c>
      <c r="AU483" s="196">
        <v>52095980.270000003</v>
      </c>
      <c r="AV483" s="196">
        <v>0</v>
      </c>
      <c r="AW483" s="205">
        <v>0</v>
      </c>
      <c r="AX483" s="205">
        <v>0</v>
      </c>
      <c r="AY483" s="205">
        <v>0</v>
      </c>
      <c r="AZ483" s="197">
        <v>10101</v>
      </c>
      <c r="BA483" s="222"/>
      <c r="BB483" s="221"/>
      <c r="BC483" s="223"/>
      <c r="BD483" s="224"/>
      <c r="BE483" s="224"/>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35"/>
      <c r="ES483" s="35"/>
      <c r="ET483" s="35"/>
      <c r="EU483" s="35"/>
      <c r="EV483" s="35"/>
      <c r="EW483" s="35"/>
      <c r="EX483" s="35"/>
      <c r="EY483" s="35"/>
      <c r="EZ483" s="35"/>
      <c r="FA483" s="35"/>
      <c r="FB483" s="35"/>
      <c r="FC483" s="35"/>
      <c r="FD483" s="35"/>
      <c r="FE483" s="35"/>
      <c r="FF483" s="35"/>
      <c r="FG483" s="35"/>
      <c r="FH483" s="35"/>
      <c r="FI483" s="35"/>
      <c r="FJ483" s="35"/>
      <c r="FK483" s="35"/>
      <c r="FL483" s="35"/>
      <c r="FM483" s="35"/>
      <c r="FN483" s="35"/>
      <c r="FO483" s="35"/>
      <c r="FP483" s="35"/>
      <c r="FQ483" s="35"/>
      <c r="FR483" s="35"/>
      <c r="FS483" s="35"/>
      <c r="FT483" s="35"/>
      <c r="FU483" s="35"/>
      <c r="FV483" s="35"/>
      <c r="FW483" s="35"/>
      <c r="FX483" s="35"/>
      <c r="FY483" s="35"/>
      <c r="FZ483" s="35"/>
      <c r="GA483" s="35"/>
      <c r="GB483" s="35"/>
      <c r="GC483" s="35"/>
      <c r="GD483" s="35"/>
      <c r="GE483" s="35"/>
      <c r="GF483" s="35"/>
      <c r="GG483" s="35"/>
      <c r="GH483" s="35"/>
      <c r="GI483" s="35"/>
      <c r="GJ483" s="35"/>
      <c r="GK483" s="35"/>
      <c r="GL483" s="35"/>
      <c r="GM483" s="35"/>
      <c r="GN483" s="35"/>
      <c r="GO483" s="35"/>
      <c r="GP483" s="35"/>
      <c r="GQ483" s="35"/>
      <c r="GR483" s="35"/>
      <c r="GS483" s="35"/>
      <c r="GT483" s="35"/>
      <c r="GU483" s="35"/>
      <c r="GV483" s="35"/>
      <c r="GW483" s="35"/>
      <c r="GX483" s="35"/>
      <c r="GY483" s="35"/>
      <c r="GZ483" s="35"/>
      <c r="HA483" s="35"/>
      <c r="HB483" s="35"/>
      <c r="HC483" s="35"/>
      <c r="HD483" s="35"/>
      <c r="HE483" s="35"/>
      <c r="HF483" s="35"/>
      <c r="HG483" s="35"/>
      <c r="HH483" s="35"/>
      <c r="HI483" s="35"/>
      <c r="HJ483" s="35"/>
      <c r="HK483" s="35"/>
      <c r="HL483" s="35"/>
      <c r="HM483" s="35"/>
      <c r="HN483" s="35"/>
      <c r="HO483" s="35"/>
      <c r="HP483" s="35"/>
      <c r="HQ483" s="35"/>
      <c r="HR483" s="35"/>
      <c r="HS483" s="35"/>
      <c r="HT483" s="35"/>
      <c r="HU483" s="35"/>
      <c r="HV483" s="35"/>
      <c r="HW483" s="35"/>
      <c r="HX483" s="35"/>
      <c r="HY483" s="35"/>
      <c r="HZ483" s="35"/>
      <c r="IA483" s="35"/>
      <c r="IB483" s="35"/>
      <c r="IC483" s="35"/>
      <c r="ID483" s="35"/>
      <c r="IE483" s="35"/>
      <c r="IF483" s="35"/>
      <c r="IG483" s="35"/>
      <c r="IH483" s="35"/>
      <c r="II483" s="35"/>
      <c r="IJ483" s="35"/>
      <c r="IK483" s="35"/>
      <c r="IL483" s="35"/>
      <c r="IM483" s="35"/>
      <c r="IN483" s="35"/>
      <c r="IO483" s="35"/>
      <c r="IP483" s="35"/>
      <c r="IQ483" s="35"/>
      <c r="IR483" s="35"/>
      <c r="IS483" s="35"/>
      <c r="IT483" s="35"/>
      <c r="IU483" s="35"/>
      <c r="IV483" s="35"/>
    </row>
    <row r="484" spans="1:256" ht="127.5" hidden="1">
      <c r="A484" s="191">
        <v>607</v>
      </c>
      <c r="B484" s="45" t="s">
        <v>600</v>
      </c>
      <c r="C484" s="187">
        <v>401000030</v>
      </c>
      <c r="D484" s="154" t="s">
        <v>649</v>
      </c>
      <c r="E484" s="144" t="s">
        <v>592</v>
      </c>
      <c r="F484" s="52"/>
      <c r="G484" s="52"/>
      <c r="H484" s="155" t="s">
        <v>71</v>
      </c>
      <c r="I484" s="52"/>
      <c r="J484" s="155">
        <v>16</v>
      </c>
      <c r="K484" s="155">
        <v>1</v>
      </c>
      <c r="L484" s="155">
        <v>17</v>
      </c>
      <c r="M484" s="155"/>
      <c r="N484" s="155"/>
      <c r="O484" s="155"/>
      <c r="P484" s="52" t="s">
        <v>753</v>
      </c>
      <c r="Q484" s="52" t="s">
        <v>74</v>
      </c>
      <c r="R484" s="146"/>
      <c r="S484" s="146"/>
      <c r="T484" s="146" t="s">
        <v>71</v>
      </c>
      <c r="U484" s="146"/>
      <c r="V484" s="146">
        <v>9</v>
      </c>
      <c r="W484" s="146">
        <v>1</v>
      </c>
      <c r="X484" s="146"/>
      <c r="Y484" s="146"/>
      <c r="Z484" s="146"/>
      <c r="AA484" s="146"/>
      <c r="AB484" s="52" t="s">
        <v>715</v>
      </c>
      <c r="AC484" s="188" t="s">
        <v>594</v>
      </c>
      <c r="AD484" s="189"/>
      <c r="AE484" s="189"/>
      <c r="AF484" s="189"/>
      <c r="AG484" s="189"/>
      <c r="AH484" s="189"/>
      <c r="AI484" s="189"/>
      <c r="AJ484" s="189"/>
      <c r="AK484" s="44"/>
      <c r="AL484" s="189"/>
      <c r="AM484" s="190" t="s">
        <v>759</v>
      </c>
      <c r="AN484" s="52" t="s">
        <v>666</v>
      </c>
      <c r="AO484" s="195" t="s">
        <v>208</v>
      </c>
      <c r="AP484" s="195" t="s">
        <v>99</v>
      </c>
      <c r="AQ484" s="195" t="s">
        <v>693</v>
      </c>
      <c r="AR484" s="148" t="s">
        <v>265</v>
      </c>
      <c r="AS484" s="195" t="s">
        <v>331</v>
      </c>
      <c r="AT484" s="196">
        <v>0</v>
      </c>
      <c r="AU484" s="196">
        <v>0</v>
      </c>
      <c r="AV484" s="196">
        <v>58385720</v>
      </c>
      <c r="AW484" s="205">
        <v>64427720</v>
      </c>
      <c r="AX484" s="205">
        <v>63705100</v>
      </c>
      <c r="AY484" s="205">
        <v>64537750</v>
      </c>
      <c r="AZ484" s="197">
        <v>10101</v>
      </c>
      <c r="BA484" s="222"/>
      <c r="BB484" s="221"/>
      <c r="BC484" s="223"/>
      <c r="BD484" s="224"/>
      <c r="BE484" s="224"/>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35"/>
      <c r="ES484" s="35"/>
      <c r="ET484" s="35"/>
      <c r="EU484" s="35"/>
      <c r="EV484" s="35"/>
      <c r="EW484" s="35"/>
      <c r="EX484" s="35"/>
      <c r="EY484" s="35"/>
      <c r="EZ484" s="35"/>
      <c r="FA484" s="35"/>
      <c r="FB484" s="35"/>
      <c r="FC484" s="35"/>
      <c r="FD484" s="35"/>
      <c r="FE484" s="35"/>
      <c r="FF484" s="35"/>
      <c r="FG484" s="35"/>
      <c r="FH484" s="35"/>
      <c r="FI484" s="35"/>
      <c r="FJ484" s="35"/>
      <c r="FK484" s="35"/>
      <c r="FL484" s="35"/>
      <c r="FM484" s="35"/>
      <c r="FN484" s="35"/>
      <c r="FO484" s="35"/>
      <c r="FP484" s="35"/>
      <c r="FQ484" s="35"/>
      <c r="FR484" s="35"/>
      <c r="FS484" s="35"/>
      <c r="FT484" s="35"/>
      <c r="FU484" s="35"/>
      <c r="FV484" s="35"/>
      <c r="FW484" s="35"/>
      <c r="FX484" s="35"/>
      <c r="FY484" s="35"/>
      <c r="FZ484" s="35"/>
      <c r="GA484" s="35"/>
      <c r="GB484" s="35"/>
      <c r="GC484" s="35"/>
      <c r="GD484" s="35"/>
      <c r="GE484" s="35"/>
      <c r="GF484" s="35"/>
      <c r="GG484" s="35"/>
      <c r="GH484" s="35"/>
      <c r="GI484" s="35"/>
      <c r="GJ484" s="35"/>
      <c r="GK484" s="35"/>
      <c r="GL484" s="35"/>
      <c r="GM484" s="35"/>
      <c r="GN484" s="35"/>
      <c r="GO484" s="35"/>
      <c r="GP484" s="35"/>
      <c r="GQ484" s="35"/>
      <c r="GR484" s="35"/>
      <c r="GS484" s="35"/>
      <c r="GT484" s="35"/>
      <c r="GU484" s="35"/>
      <c r="GV484" s="35"/>
      <c r="GW484" s="35"/>
      <c r="GX484" s="35"/>
      <c r="GY484" s="35"/>
      <c r="GZ484" s="35"/>
      <c r="HA484" s="35"/>
      <c r="HB484" s="35"/>
      <c r="HC484" s="35"/>
      <c r="HD484" s="35"/>
      <c r="HE484" s="35"/>
      <c r="HF484" s="35"/>
      <c r="HG484" s="35"/>
      <c r="HH484" s="35"/>
      <c r="HI484" s="35"/>
      <c r="HJ484" s="35"/>
      <c r="HK484" s="35"/>
      <c r="HL484" s="35"/>
      <c r="HM484" s="35"/>
      <c r="HN484" s="35"/>
      <c r="HO484" s="35"/>
      <c r="HP484" s="35"/>
      <c r="HQ484" s="35"/>
      <c r="HR484" s="35"/>
      <c r="HS484" s="35"/>
      <c r="HT484" s="35"/>
      <c r="HU484" s="35"/>
      <c r="HV484" s="35"/>
      <c r="HW484" s="35"/>
      <c r="HX484" s="35"/>
      <c r="HY484" s="35"/>
      <c r="HZ484" s="35"/>
      <c r="IA484" s="35"/>
      <c r="IB484" s="35"/>
      <c r="IC484" s="35"/>
      <c r="ID484" s="35"/>
      <c r="IE484" s="35"/>
      <c r="IF484" s="35"/>
      <c r="IG484" s="35"/>
      <c r="IH484" s="35"/>
      <c r="II484" s="35"/>
      <c r="IJ484" s="35"/>
      <c r="IK484" s="35"/>
      <c r="IL484" s="35"/>
      <c r="IM484" s="35"/>
      <c r="IN484" s="35"/>
      <c r="IO484" s="35"/>
      <c r="IP484" s="35"/>
      <c r="IQ484" s="35"/>
      <c r="IR484" s="35"/>
      <c r="IS484" s="35"/>
      <c r="IT484" s="35"/>
      <c r="IU484" s="35"/>
      <c r="IV484" s="35"/>
    </row>
    <row r="485" spans="1:256" ht="127.5" hidden="1">
      <c r="A485" s="191">
        <v>607</v>
      </c>
      <c r="B485" s="45" t="s">
        <v>600</v>
      </c>
      <c r="C485" s="177">
        <v>401000030</v>
      </c>
      <c r="D485" s="47" t="s">
        <v>649</v>
      </c>
      <c r="E485" s="48" t="s">
        <v>592</v>
      </c>
      <c r="F485" s="49"/>
      <c r="G485" s="49"/>
      <c r="H485" s="59" t="s">
        <v>71</v>
      </c>
      <c r="I485" s="49"/>
      <c r="J485" s="59">
        <v>16</v>
      </c>
      <c r="K485" s="59">
        <v>1</v>
      </c>
      <c r="L485" s="59">
        <v>17</v>
      </c>
      <c r="M485" s="59"/>
      <c r="N485" s="59"/>
      <c r="O485" s="59"/>
      <c r="P485" s="49" t="s">
        <v>616</v>
      </c>
      <c r="Q485" s="49" t="s">
        <v>74</v>
      </c>
      <c r="R485" s="106"/>
      <c r="S485" s="106"/>
      <c r="T485" s="106" t="s">
        <v>71</v>
      </c>
      <c r="U485" s="106"/>
      <c r="V485" s="106">
        <v>9</v>
      </c>
      <c r="W485" s="106">
        <v>1</v>
      </c>
      <c r="X485" s="106"/>
      <c r="Y485" s="106"/>
      <c r="Z485" s="106"/>
      <c r="AA485" s="106"/>
      <c r="AB485" s="49" t="s">
        <v>634</v>
      </c>
      <c r="AC485" s="182" t="s">
        <v>594</v>
      </c>
      <c r="AD485" s="183"/>
      <c r="AE485" s="183"/>
      <c r="AF485" s="183"/>
      <c r="AG485" s="183"/>
      <c r="AH485" s="183"/>
      <c r="AI485" s="183"/>
      <c r="AJ485" s="183"/>
      <c r="AK485" s="204"/>
      <c r="AL485" s="183"/>
      <c r="AM485" s="184" t="s">
        <v>759</v>
      </c>
      <c r="AN485" s="49" t="s">
        <v>666</v>
      </c>
      <c r="AO485" s="53" t="s">
        <v>208</v>
      </c>
      <c r="AP485" s="53" t="s">
        <v>99</v>
      </c>
      <c r="AQ485" s="53" t="s">
        <v>760</v>
      </c>
      <c r="AR485" s="54" t="s">
        <v>265</v>
      </c>
      <c r="AS485" s="212" t="s">
        <v>267</v>
      </c>
      <c r="AT485" s="213">
        <v>721900</v>
      </c>
      <c r="AU485" s="214">
        <v>721900</v>
      </c>
      <c r="AV485" s="196">
        <v>0</v>
      </c>
      <c r="AW485" s="205">
        <v>0</v>
      </c>
      <c r="AX485" s="205">
        <v>0</v>
      </c>
      <c r="AY485" s="205">
        <v>0</v>
      </c>
      <c r="AZ485" s="186">
        <v>10101</v>
      </c>
      <c r="BA485" s="95"/>
      <c r="BB485" s="221"/>
      <c r="BC485" s="96"/>
      <c r="BD485" s="97"/>
      <c r="BE485" s="97"/>
      <c r="BF485" s="98"/>
      <c r="BG485" s="98"/>
      <c r="BH485" s="98"/>
      <c r="BI485" s="98"/>
      <c r="BJ485" s="98"/>
      <c r="BK485" s="98"/>
      <c r="BL485" s="98"/>
      <c r="BM485" s="98"/>
      <c r="BN485" s="98"/>
      <c r="BO485" s="98"/>
      <c r="BP485" s="98"/>
      <c r="BQ485" s="98"/>
      <c r="BR485" s="98"/>
      <c r="BS485" s="98"/>
      <c r="BT485" s="98"/>
      <c r="BU485" s="98"/>
      <c r="BV485" s="98"/>
      <c r="BW485" s="98"/>
      <c r="BX485" s="98"/>
      <c r="BY485" s="98"/>
      <c r="BZ485" s="98"/>
      <c r="CA485" s="98"/>
      <c r="CB485" s="98"/>
      <c r="CC485" s="98"/>
      <c r="CD485" s="98"/>
      <c r="CE485" s="98"/>
      <c r="CF485" s="98"/>
      <c r="CG485" s="98"/>
      <c r="CH485" s="98"/>
      <c r="CI485" s="98"/>
      <c r="CJ485" s="98"/>
      <c r="CK485" s="98"/>
      <c r="CL485" s="98"/>
      <c r="CM485" s="98"/>
      <c r="CN485" s="98"/>
      <c r="CO485" s="98"/>
      <c r="CP485" s="98"/>
      <c r="CQ485" s="98"/>
      <c r="CR485" s="98"/>
      <c r="CS485" s="98"/>
      <c r="CT485" s="98"/>
      <c r="CU485" s="98"/>
      <c r="CV485" s="98"/>
      <c r="CW485" s="98"/>
      <c r="CX485" s="98"/>
      <c r="CY485" s="98"/>
      <c r="CZ485" s="98"/>
      <c r="DA485" s="98"/>
      <c r="DB485" s="98"/>
      <c r="DC485" s="98"/>
      <c r="DD485" s="98"/>
      <c r="DE485" s="98"/>
      <c r="DF485" s="98"/>
      <c r="DG485" s="98"/>
      <c r="DH485" s="98"/>
      <c r="DI485" s="98"/>
      <c r="DJ485" s="98"/>
      <c r="DK485" s="98"/>
      <c r="DL485" s="98"/>
      <c r="DM485" s="98"/>
      <c r="DN485" s="98"/>
      <c r="DO485" s="98"/>
      <c r="DP485" s="98"/>
      <c r="DQ485" s="98"/>
      <c r="DR485" s="98"/>
      <c r="DS485" s="98"/>
      <c r="DT485" s="98"/>
      <c r="DU485" s="98"/>
      <c r="DV485" s="98"/>
      <c r="DW485" s="98"/>
      <c r="DX485" s="98"/>
      <c r="DY485" s="98"/>
      <c r="DZ485" s="98"/>
      <c r="EA485" s="98"/>
      <c r="EB485" s="98"/>
      <c r="EC485" s="98"/>
      <c r="ED485" s="98"/>
      <c r="EE485" s="98"/>
      <c r="EF485" s="98"/>
      <c r="EG485" s="98"/>
      <c r="EH485" s="98"/>
      <c r="EI485" s="98"/>
      <c r="EJ485" s="98"/>
      <c r="EK485" s="98"/>
      <c r="EL485" s="98"/>
      <c r="EM485" s="98"/>
      <c r="EN485" s="98"/>
      <c r="EO485" s="98"/>
      <c r="EP485" s="98"/>
      <c r="EQ485" s="98"/>
      <c r="ER485" s="98"/>
      <c r="ES485" s="98"/>
      <c r="ET485" s="98"/>
      <c r="EU485" s="98"/>
      <c r="EV485" s="98"/>
      <c r="EW485" s="98"/>
      <c r="EX485" s="98"/>
      <c r="EY485" s="98"/>
      <c r="EZ485" s="98"/>
      <c r="FA485" s="98"/>
      <c r="FB485" s="98"/>
      <c r="FC485" s="98"/>
      <c r="FD485" s="98"/>
      <c r="FE485" s="98"/>
      <c r="FF485" s="98"/>
      <c r="FG485" s="98"/>
      <c r="FH485" s="98"/>
      <c r="FI485" s="98"/>
      <c r="FJ485" s="98"/>
      <c r="FK485" s="98"/>
      <c r="FL485" s="98"/>
      <c r="FM485" s="98"/>
      <c r="FN485" s="98"/>
      <c r="FO485" s="98"/>
      <c r="FP485" s="98"/>
      <c r="FQ485" s="98"/>
      <c r="FR485" s="98"/>
      <c r="FS485" s="98"/>
      <c r="FT485" s="98"/>
      <c r="FU485" s="98"/>
      <c r="FV485" s="98"/>
      <c r="FW485" s="98"/>
      <c r="FX485" s="98"/>
      <c r="FY485" s="98"/>
      <c r="FZ485" s="98"/>
      <c r="GA485" s="98"/>
      <c r="GB485" s="98"/>
      <c r="GC485" s="98"/>
      <c r="GD485" s="98"/>
      <c r="GE485" s="98"/>
      <c r="GF485" s="98"/>
      <c r="GG485" s="98"/>
      <c r="GH485" s="98"/>
      <c r="GI485" s="98"/>
      <c r="GJ485" s="98"/>
      <c r="GK485" s="98"/>
      <c r="GL485" s="98"/>
      <c r="GM485" s="98"/>
      <c r="GN485" s="98"/>
      <c r="GO485" s="98"/>
      <c r="GP485" s="98"/>
      <c r="GQ485" s="98"/>
      <c r="GR485" s="98"/>
      <c r="GS485" s="98"/>
      <c r="GT485" s="98"/>
      <c r="GU485" s="98"/>
      <c r="GV485" s="98"/>
      <c r="GW485" s="98"/>
      <c r="GX485" s="98"/>
      <c r="GY485" s="98"/>
      <c r="GZ485" s="98"/>
      <c r="HA485" s="98"/>
      <c r="HB485" s="98"/>
      <c r="HC485" s="98"/>
      <c r="HD485" s="98"/>
      <c r="HE485" s="98"/>
      <c r="HF485" s="98"/>
      <c r="HG485" s="98"/>
      <c r="HH485" s="98"/>
      <c r="HI485" s="98"/>
      <c r="HJ485" s="98"/>
      <c r="HK485" s="98"/>
      <c r="HL485" s="98"/>
      <c r="HM485" s="98"/>
      <c r="HN485" s="98"/>
      <c r="HO485" s="98"/>
      <c r="HP485" s="98"/>
      <c r="HQ485" s="98"/>
      <c r="HR485" s="98"/>
      <c r="HS485" s="98"/>
      <c r="HT485" s="98"/>
      <c r="HU485" s="98"/>
      <c r="HV485" s="98"/>
      <c r="HW485" s="98"/>
      <c r="HX485" s="98"/>
      <c r="HY485" s="98"/>
      <c r="HZ485" s="98"/>
      <c r="IA485" s="98"/>
      <c r="IB485" s="98"/>
      <c r="IC485" s="98"/>
      <c r="ID485" s="98"/>
      <c r="IE485" s="98"/>
      <c r="IF485" s="98"/>
      <c r="IG485" s="98"/>
      <c r="IH485" s="98"/>
      <c r="II485" s="98"/>
      <c r="IJ485" s="98"/>
      <c r="IK485" s="98"/>
      <c r="IL485" s="98"/>
      <c r="IM485" s="98"/>
      <c r="IN485" s="98"/>
      <c r="IO485" s="98"/>
      <c r="IP485" s="98"/>
      <c r="IQ485" s="98"/>
      <c r="IR485" s="98"/>
      <c r="IS485" s="98"/>
      <c r="IT485" s="98"/>
      <c r="IU485" s="98"/>
      <c r="IV485" s="98"/>
    </row>
    <row r="486" spans="1:256" ht="127.5" hidden="1">
      <c r="A486" s="191">
        <v>607</v>
      </c>
      <c r="B486" s="45" t="s">
        <v>600</v>
      </c>
      <c r="C486" s="187">
        <v>401000030</v>
      </c>
      <c r="D486" s="154" t="s">
        <v>649</v>
      </c>
      <c r="E486" s="144" t="s">
        <v>592</v>
      </c>
      <c r="F486" s="52"/>
      <c r="G486" s="52"/>
      <c r="H486" s="155" t="s">
        <v>71</v>
      </c>
      <c r="I486" s="52"/>
      <c r="J486" s="155">
        <v>16</v>
      </c>
      <c r="K486" s="155">
        <v>1</v>
      </c>
      <c r="L486" s="155">
        <v>17</v>
      </c>
      <c r="M486" s="155"/>
      <c r="N486" s="155"/>
      <c r="O486" s="155"/>
      <c r="P486" s="52" t="s">
        <v>616</v>
      </c>
      <c r="Q486" s="52" t="s">
        <v>74</v>
      </c>
      <c r="R486" s="146"/>
      <c r="S486" s="146"/>
      <c r="T486" s="146" t="s">
        <v>71</v>
      </c>
      <c r="U486" s="146"/>
      <c r="V486" s="146">
        <v>9</v>
      </c>
      <c r="W486" s="146">
        <v>1</v>
      </c>
      <c r="X486" s="146"/>
      <c r="Y486" s="146"/>
      <c r="Z486" s="146"/>
      <c r="AA486" s="146"/>
      <c r="AB486" s="52" t="s">
        <v>615</v>
      </c>
      <c r="AC486" s="188" t="s">
        <v>594</v>
      </c>
      <c r="AD486" s="189"/>
      <c r="AE486" s="189"/>
      <c r="AF486" s="189"/>
      <c r="AG486" s="189"/>
      <c r="AH486" s="189"/>
      <c r="AI486" s="189"/>
      <c r="AJ486" s="189"/>
      <c r="AK486" s="44"/>
      <c r="AL486" s="189"/>
      <c r="AM486" s="190" t="s">
        <v>759</v>
      </c>
      <c r="AN486" s="52" t="s">
        <v>666</v>
      </c>
      <c r="AO486" s="195" t="s">
        <v>208</v>
      </c>
      <c r="AP486" s="195" t="s">
        <v>99</v>
      </c>
      <c r="AQ486" s="195" t="s">
        <v>760</v>
      </c>
      <c r="AR486" s="148" t="s">
        <v>265</v>
      </c>
      <c r="AS486" s="195" t="s">
        <v>337</v>
      </c>
      <c r="AT486" s="196">
        <v>11743000</v>
      </c>
      <c r="AU486" s="196">
        <v>11743000</v>
      </c>
      <c r="AV486" s="196">
        <v>0</v>
      </c>
      <c r="AW486" s="205">
        <v>0</v>
      </c>
      <c r="AX486" s="205">
        <v>0</v>
      </c>
      <c r="AY486" s="205">
        <v>0</v>
      </c>
      <c r="AZ486" s="197">
        <v>10101</v>
      </c>
      <c r="BA486" s="222"/>
      <c r="BB486" s="221"/>
      <c r="BC486" s="223"/>
      <c r="BD486" s="224"/>
      <c r="BE486" s="224"/>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35"/>
      <c r="ES486" s="35"/>
      <c r="ET486" s="35"/>
      <c r="EU486" s="35"/>
      <c r="EV486" s="35"/>
      <c r="EW486" s="35"/>
      <c r="EX486" s="35"/>
      <c r="EY486" s="35"/>
      <c r="EZ486" s="35"/>
      <c r="FA486" s="35"/>
      <c r="FB486" s="35"/>
      <c r="FC486" s="35"/>
      <c r="FD486" s="35"/>
      <c r="FE486" s="35"/>
      <c r="FF486" s="35"/>
      <c r="FG486" s="35"/>
      <c r="FH486" s="35"/>
      <c r="FI486" s="35"/>
      <c r="FJ486" s="35"/>
      <c r="FK486" s="35"/>
      <c r="FL486" s="35"/>
      <c r="FM486" s="35"/>
      <c r="FN486" s="35"/>
      <c r="FO486" s="35"/>
      <c r="FP486" s="35"/>
      <c r="FQ486" s="35"/>
      <c r="FR486" s="35"/>
      <c r="FS486" s="35"/>
      <c r="FT486" s="35"/>
      <c r="FU486" s="35"/>
      <c r="FV486" s="35"/>
      <c r="FW486" s="35"/>
      <c r="FX486" s="35"/>
      <c r="FY486" s="35"/>
      <c r="FZ486" s="35"/>
      <c r="GA486" s="35"/>
      <c r="GB486" s="35"/>
      <c r="GC486" s="35"/>
      <c r="GD486" s="35"/>
      <c r="GE486" s="35"/>
      <c r="GF486" s="35"/>
      <c r="GG486" s="35"/>
      <c r="GH486" s="35"/>
      <c r="GI486" s="35"/>
      <c r="GJ486" s="35"/>
      <c r="GK486" s="35"/>
      <c r="GL486" s="35"/>
      <c r="GM486" s="35"/>
      <c r="GN486" s="35"/>
      <c r="GO486" s="35"/>
      <c r="GP486" s="35"/>
      <c r="GQ486" s="35"/>
      <c r="GR486" s="35"/>
      <c r="GS486" s="35"/>
      <c r="GT486" s="35"/>
      <c r="GU486" s="35"/>
      <c r="GV486" s="35"/>
      <c r="GW486" s="35"/>
      <c r="GX486" s="35"/>
      <c r="GY486" s="35"/>
      <c r="GZ486" s="35"/>
      <c r="HA486" s="35"/>
      <c r="HB486" s="35"/>
      <c r="HC486" s="35"/>
      <c r="HD486" s="35"/>
      <c r="HE486" s="35"/>
      <c r="HF486" s="35"/>
      <c r="HG486" s="35"/>
      <c r="HH486" s="35"/>
      <c r="HI486" s="35"/>
      <c r="HJ486" s="35"/>
      <c r="HK486" s="35"/>
      <c r="HL486" s="35"/>
      <c r="HM486" s="35"/>
      <c r="HN486" s="35"/>
      <c r="HO486" s="35"/>
      <c r="HP486" s="35"/>
      <c r="HQ486" s="35"/>
      <c r="HR486" s="35"/>
      <c r="HS486" s="35"/>
      <c r="HT486" s="35"/>
      <c r="HU486" s="35"/>
      <c r="HV486" s="35"/>
      <c r="HW486" s="35"/>
      <c r="HX486" s="35"/>
      <c r="HY486" s="35"/>
      <c r="HZ486" s="35"/>
      <c r="IA486" s="35"/>
      <c r="IB486" s="35"/>
      <c r="IC486" s="35"/>
      <c r="ID486" s="35"/>
      <c r="IE486" s="35"/>
      <c r="IF486" s="35"/>
      <c r="IG486" s="35"/>
      <c r="IH486" s="35"/>
      <c r="II486" s="35"/>
      <c r="IJ486" s="35"/>
      <c r="IK486" s="35"/>
      <c r="IL486" s="35"/>
      <c r="IM486" s="35"/>
      <c r="IN486" s="35"/>
      <c r="IO486" s="35"/>
      <c r="IP486" s="35"/>
      <c r="IQ486" s="35"/>
      <c r="IR486" s="35"/>
      <c r="IS486" s="35"/>
      <c r="IT486" s="35"/>
      <c r="IU486" s="35"/>
      <c r="IV486" s="35"/>
    </row>
    <row r="487" spans="1:256" ht="127.5" hidden="1">
      <c r="A487" s="191">
        <v>607</v>
      </c>
      <c r="B487" s="45" t="s">
        <v>600</v>
      </c>
      <c r="C487" s="187">
        <v>401000030</v>
      </c>
      <c r="D487" s="154" t="s">
        <v>649</v>
      </c>
      <c r="E487" s="144" t="s">
        <v>592</v>
      </c>
      <c r="F487" s="52"/>
      <c r="G487" s="52"/>
      <c r="H487" s="155" t="s">
        <v>71</v>
      </c>
      <c r="I487" s="52"/>
      <c r="J487" s="155">
        <v>16</v>
      </c>
      <c r="K487" s="155">
        <v>1</v>
      </c>
      <c r="L487" s="155">
        <v>17</v>
      </c>
      <c r="M487" s="155"/>
      <c r="N487" s="155"/>
      <c r="O487" s="155"/>
      <c r="P487" s="52" t="s">
        <v>640</v>
      </c>
      <c r="Q487" s="52" t="s">
        <v>74</v>
      </c>
      <c r="R487" s="146"/>
      <c r="S487" s="146"/>
      <c r="T487" s="146" t="s">
        <v>71</v>
      </c>
      <c r="U487" s="146"/>
      <c r="V487" s="146">
        <v>9</v>
      </c>
      <c r="W487" s="146">
        <v>1</v>
      </c>
      <c r="X487" s="146"/>
      <c r="Y487" s="146"/>
      <c r="Z487" s="146"/>
      <c r="AA487" s="146"/>
      <c r="AB487" s="52" t="s">
        <v>615</v>
      </c>
      <c r="AC487" s="188" t="s">
        <v>594</v>
      </c>
      <c r="AD487" s="189"/>
      <c r="AE487" s="189"/>
      <c r="AF487" s="189"/>
      <c r="AG487" s="189"/>
      <c r="AH487" s="189"/>
      <c r="AI487" s="189"/>
      <c r="AJ487" s="189"/>
      <c r="AK487" s="44"/>
      <c r="AL487" s="189"/>
      <c r="AM487" s="190" t="s">
        <v>759</v>
      </c>
      <c r="AN487" s="52" t="s">
        <v>666</v>
      </c>
      <c r="AO487" s="195" t="s">
        <v>208</v>
      </c>
      <c r="AP487" s="195" t="s">
        <v>99</v>
      </c>
      <c r="AQ487" s="195" t="s">
        <v>693</v>
      </c>
      <c r="AR487" s="148" t="s">
        <v>265</v>
      </c>
      <c r="AS487" s="195" t="s">
        <v>337</v>
      </c>
      <c r="AT487" s="196">
        <v>0</v>
      </c>
      <c r="AU487" s="196">
        <v>0</v>
      </c>
      <c r="AV487" s="196">
        <v>12240920</v>
      </c>
      <c r="AW487" s="205">
        <v>12874330</v>
      </c>
      <c r="AX487" s="205">
        <v>12722320</v>
      </c>
      <c r="AY487" s="205">
        <v>12835060</v>
      </c>
      <c r="AZ487" s="197">
        <v>10101</v>
      </c>
      <c r="BA487" s="222"/>
      <c r="BB487" s="221"/>
      <c r="BC487" s="223"/>
      <c r="BD487" s="224"/>
      <c r="BE487" s="224"/>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EV487" s="35"/>
      <c r="EW487" s="35"/>
      <c r="EX487" s="35"/>
      <c r="EY487" s="35"/>
      <c r="EZ487" s="35"/>
      <c r="FA487" s="35"/>
      <c r="FB487" s="35"/>
      <c r="FC487" s="35"/>
      <c r="FD487" s="35"/>
      <c r="FE487" s="35"/>
      <c r="FF487" s="35"/>
      <c r="FG487" s="35"/>
      <c r="FH487" s="35"/>
      <c r="FI487" s="35"/>
      <c r="FJ487" s="35"/>
      <c r="FK487" s="35"/>
      <c r="FL487" s="35"/>
      <c r="FM487" s="35"/>
      <c r="FN487" s="35"/>
      <c r="FO487" s="35"/>
      <c r="FP487" s="35"/>
      <c r="FQ487" s="35"/>
      <c r="FR487" s="35"/>
      <c r="FS487" s="35"/>
      <c r="FT487" s="35"/>
      <c r="FU487" s="35"/>
      <c r="FV487" s="35"/>
      <c r="FW487" s="35"/>
      <c r="FX487" s="35"/>
      <c r="FY487" s="35"/>
      <c r="FZ487" s="35"/>
      <c r="GA487" s="35"/>
      <c r="GB487" s="35"/>
      <c r="GC487" s="35"/>
      <c r="GD487" s="35"/>
      <c r="GE487" s="35"/>
      <c r="GF487" s="35"/>
      <c r="GG487" s="35"/>
      <c r="GH487" s="35"/>
      <c r="GI487" s="35"/>
      <c r="GJ487" s="35"/>
      <c r="GK487" s="35"/>
      <c r="GL487" s="35"/>
      <c r="GM487" s="35"/>
      <c r="GN487" s="35"/>
      <c r="GO487" s="35"/>
      <c r="GP487" s="35"/>
      <c r="GQ487" s="35"/>
      <c r="GR487" s="35"/>
      <c r="GS487" s="35"/>
      <c r="GT487" s="35"/>
      <c r="GU487" s="35"/>
      <c r="GV487" s="35"/>
      <c r="GW487" s="35"/>
      <c r="GX487" s="35"/>
      <c r="GY487" s="35"/>
      <c r="GZ487" s="35"/>
      <c r="HA487" s="35"/>
      <c r="HB487" s="35"/>
      <c r="HC487" s="35"/>
      <c r="HD487" s="35"/>
      <c r="HE487" s="35"/>
      <c r="HF487" s="35"/>
      <c r="HG487" s="35"/>
      <c r="HH487" s="35"/>
      <c r="HI487" s="35"/>
      <c r="HJ487" s="35"/>
      <c r="HK487" s="35"/>
      <c r="HL487" s="35"/>
      <c r="HM487" s="35"/>
      <c r="HN487" s="35"/>
      <c r="HO487" s="35"/>
      <c r="HP487" s="35"/>
      <c r="HQ487" s="35"/>
      <c r="HR487" s="35"/>
      <c r="HS487" s="35"/>
      <c r="HT487" s="35"/>
      <c r="HU487" s="35"/>
      <c r="HV487" s="35"/>
      <c r="HW487" s="35"/>
      <c r="HX487" s="35"/>
      <c r="HY487" s="35"/>
      <c r="HZ487" s="35"/>
      <c r="IA487" s="35"/>
      <c r="IB487" s="35"/>
      <c r="IC487" s="35"/>
      <c r="ID487" s="35"/>
      <c r="IE487" s="35"/>
      <c r="IF487" s="35"/>
      <c r="IG487" s="35"/>
      <c r="IH487" s="35"/>
      <c r="II487" s="35"/>
      <c r="IJ487" s="35"/>
      <c r="IK487" s="35"/>
      <c r="IL487" s="35"/>
      <c r="IM487" s="35"/>
      <c r="IN487" s="35"/>
      <c r="IO487" s="35"/>
      <c r="IP487" s="35"/>
      <c r="IQ487" s="35"/>
      <c r="IR487" s="35"/>
      <c r="IS487" s="35"/>
      <c r="IT487" s="35"/>
      <c r="IU487" s="35"/>
      <c r="IV487" s="35"/>
    </row>
    <row r="488" spans="1:256" s="170" customFormat="1" ht="191.25" hidden="1">
      <c r="A488" s="191">
        <v>607</v>
      </c>
      <c r="B488" s="45" t="s">
        <v>600</v>
      </c>
      <c r="C488" s="187">
        <v>401000029</v>
      </c>
      <c r="D488" s="154" t="s">
        <v>647</v>
      </c>
      <c r="E488" s="144" t="s">
        <v>592</v>
      </c>
      <c r="F488" s="52"/>
      <c r="G488" s="52"/>
      <c r="H488" s="155" t="s">
        <v>71</v>
      </c>
      <c r="I488" s="52"/>
      <c r="J488" s="155">
        <v>16</v>
      </c>
      <c r="K488" s="155">
        <v>1</v>
      </c>
      <c r="L488" s="155">
        <v>16</v>
      </c>
      <c r="M488" s="155"/>
      <c r="N488" s="155"/>
      <c r="O488" s="155"/>
      <c r="P488" s="52" t="s">
        <v>723</v>
      </c>
      <c r="Q488" s="52" t="s">
        <v>74</v>
      </c>
      <c r="R488" s="146"/>
      <c r="S488" s="146"/>
      <c r="T488" s="146" t="s">
        <v>71</v>
      </c>
      <c r="U488" s="146"/>
      <c r="V488" s="146">
        <v>9</v>
      </c>
      <c r="W488" s="146">
        <v>1</v>
      </c>
      <c r="X488" s="146"/>
      <c r="Y488" s="146"/>
      <c r="Z488" s="146"/>
      <c r="AA488" s="146"/>
      <c r="AB488" s="52" t="s">
        <v>615</v>
      </c>
      <c r="AC488" s="208" t="s">
        <v>761</v>
      </c>
      <c r="AD488" s="215"/>
      <c r="AE488" s="192"/>
      <c r="AF488" s="192"/>
      <c r="AG488" s="192"/>
      <c r="AH488" s="192"/>
      <c r="AI488" s="192"/>
      <c r="AJ488" s="215"/>
      <c r="AK488" s="216"/>
      <c r="AL488" s="192"/>
      <c r="AM488" s="194" t="s">
        <v>648</v>
      </c>
      <c r="AN488" s="52" t="s">
        <v>762</v>
      </c>
      <c r="AO488" s="195" t="s">
        <v>208</v>
      </c>
      <c r="AP488" s="195" t="s">
        <v>99</v>
      </c>
      <c r="AQ488" s="195" t="s">
        <v>760</v>
      </c>
      <c r="AR488" s="148" t="s">
        <v>265</v>
      </c>
      <c r="AS488" s="195" t="s">
        <v>331</v>
      </c>
      <c r="AT488" s="196">
        <v>3236800</v>
      </c>
      <c r="AU488" s="196">
        <v>3236800</v>
      </c>
      <c r="AV488" s="217">
        <v>0</v>
      </c>
      <c r="AW488" s="200">
        <v>0</v>
      </c>
      <c r="AX488" s="200">
        <v>0</v>
      </c>
      <c r="AY488" s="200">
        <v>0</v>
      </c>
      <c r="AZ488" s="197">
        <v>10101</v>
      </c>
      <c r="BA488" s="230"/>
      <c r="BB488" s="221"/>
      <c r="BC488" s="231"/>
      <c r="BD488" s="232"/>
      <c r="BE488" s="232"/>
      <c r="BF488" s="233"/>
      <c r="BG488" s="233"/>
      <c r="BH488" s="233"/>
      <c r="BI488" s="233"/>
      <c r="BJ488" s="233"/>
      <c r="BK488" s="233"/>
      <c r="BL488" s="233"/>
      <c r="BM488" s="233"/>
      <c r="BN488" s="233"/>
      <c r="BO488" s="233"/>
      <c r="BP488" s="233"/>
      <c r="BQ488" s="233"/>
      <c r="BR488" s="233"/>
      <c r="BS488" s="233"/>
      <c r="BT488" s="233"/>
      <c r="BU488" s="233"/>
      <c r="BV488" s="233"/>
      <c r="BW488" s="233"/>
      <c r="BX488" s="233"/>
      <c r="BY488" s="233"/>
      <c r="BZ488" s="233"/>
      <c r="CA488" s="233"/>
      <c r="CB488" s="233"/>
      <c r="CC488" s="233"/>
      <c r="CD488" s="233"/>
      <c r="CE488" s="233"/>
      <c r="CF488" s="233"/>
      <c r="CG488" s="233"/>
      <c r="CH488" s="233"/>
      <c r="CI488" s="233"/>
      <c r="CJ488" s="233"/>
      <c r="CK488" s="233"/>
      <c r="CL488" s="233"/>
      <c r="CM488" s="233"/>
      <c r="CN488" s="233"/>
      <c r="CO488" s="233"/>
      <c r="CP488" s="233"/>
      <c r="CQ488" s="233"/>
      <c r="CR488" s="233"/>
      <c r="CS488" s="233"/>
      <c r="CT488" s="233"/>
      <c r="CU488" s="233"/>
      <c r="CV488" s="233"/>
      <c r="CW488" s="233"/>
      <c r="CX488" s="233"/>
      <c r="CY488" s="233"/>
      <c r="CZ488" s="233"/>
      <c r="DA488" s="233"/>
      <c r="DB488" s="233"/>
      <c r="DC488" s="233"/>
      <c r="DD488" s="233"/>
      <c r="DE488" s="233"/>
      <c r="DF488" s="233"/>
      <c r="DG488" s="233"/>
      <c r="DH488" s="233"/>
      <c r="DI488" s="233"/>
      <c r="DJ488" s="233"/>
      <c r="DK488" s="233"/>
      <c r="DL488" s="233"/>
      <c r="DM488" s="233"/>
      <c r="DN488" s="233"/>
      <c r="DO488" s="233"/>
      <c r="DP488" s="233"/>
      <c r="DQ488" s="233"/>
      <c r="DR488" s="233"/>
      <c r="DS488" s="233"/>
      <c r="DT488" s="233"/>
      <c r="DU488" s="233"/>
      <c r="DV488" s="233"/>
      <c r="DW488" s="233"/>
      <c r="DX488" s="233"/>
      <c r="DY488" s="233"/>
      <c r="DZ488" s="233"/>
      <c r="EA488" s="233"/>
      <c r="EB488" s="233"/>
      <c r="EC488" s="233"/>
      <c r="ED488" s="233"/>
      <c r="EE488" s="233"/>
      <c r="EF488" s="233"/>
      <c r="EG488" s="233"/>
      <c r="EH488" s="233"/>
      <c r="EI488" s="233"/>
      <c r="EJ488" s="233"/>
      <c r="EK488" s="233"/>
      <c r="EL488" s="233"/>
      <c r="EM488" s="233"/>
      <c r="EN488" s="233"/>
      <c r="EO488" s="233"/>
      <c r="EP488" s="233"/>
      <c r="EQ488" s="233"/>
      <c r="ER488" s="233"/>
      <c r="ES488" s="233"/>
      <c r="ET488" s="233"/>
      <c r="EU488" s="233"/>
      <c r="EV488" s="233"/>
      <c r="EW488" s="233"/>
      <c r="EX488" s="233"/>
      <c r="EY488" s="233"/>
      <c r="EZ488" s="233"/>
      <c r="FA488" s="233"/>
      <c r="FB488" s="233"/>
      <c r="FC488" s="233"/>
      <c r="FD488" s="233"/>
      <c r="FE488" s="233"/>
      <c r="FF488" s="233"/>
      <c r="FG488" s="233"/>
      <c r="FH488" s="233"/>
      <c r="FI488" s="233"/>
      <c r="FJ488" s="233"/>
      <c r="FK488" s="233"/>
      <c r="FL488" s="233"/>
      <c r="FM488" s="233"/>
      <c r="FN488" s="233"/>
      <c r="FO488" s="233"/>
      <c r="FP488" s="233"/>
      <c r="FQ488" s="233"/>
      <c r="FR488" s="233"/>
      <c r="FS488" s="233"/>
      <c r="FT488" s="233"/>
      <c r="FU488" s="233"/>
      <c r="FV488" s="233"/>
      <c r="FW488" s="233"/>
      <c r="FX488" s="233"/>
      <c r="FY488" s="233"/>
      <c r="FZ488" s="233"/>
      <c r="GA488" s="233"/>
      <c r="GB488" s="233"/>
      <c r="GC488" s="233"/>
      <c r="GD488" s="233"/>
      <c r="GE488" s="233"/>
      <c r="GF488" s="233"/>
      <c r="GG488" s="233"/>
      <c r="GH488" s="233"/>
      <c r="GI488" s="233"/>
      <c r="GJ488" s="233"/>
      <c r="GK488" s="233"/>
      <c r="GL488" s="233"/>
      <c r="GM488" s="233"/>
      <c r="GN488" s="233"/>
      <c r="GO488" s="233"/>
      <c r="GP488" s="233"/>
      <c r="GQ488" s="233"/>
      <c r="GR488" s="233"/>
      <c r="GS488" s="233"/>
      <c r="GT488" s="233"/>
      <c r="GU488" s="233"/>
      <c r="GV488" s="233"/>
      <c r="GW488" s="233"/>
      <c r="GX488" s="233"/>
      <c r="GY488" s="233"/>
      <c r="GZ488" s="233"/>
      <c r="HA488" s="233"/>
      <c r="HB488" s="233"/>
      <c r="HC488" s="233"/>
      <c r="HD488" s="233"/>
      <c r="HE488" s="233"/>
      <c r="HF488" s="233"/>
      <c r="HG488" s="233"/>
      <c r="HH488" s="233"/>
      <c r="HI488" s="233"/>
      <c r="HJ488" s="233"/>
      <c r="HK488" s="233"/>
      <c r="HL488" s="233"/>
      <c r="HM488" s="233"/>
      <c r="HN488" s="233"/>
      <c r="HO488" s="233"/>
      <c r="HP488" s="233"/>
      <c r="HQ488" s="233"/>
      <c r="HR488" s="233"/>
      <c r="HS488" s="233"/>
      <c r="HT488" s="233"/>
      <c r="HU488" s="233"/>
      <c r="HV488" s="233"/>
      <c r="HW488" s="233"/>
      <c r="HX488" s="233"/>
      <c r="HY488" s="233"/>
      <c r="HZ488" s="233"/>
      <c r="IA488" s="233"/>
      <c r="IB488" s="233"/>
      <c r="IC488" s="233"/>
      <c r="ID488" s="233"/>
      <c r="IE488" s="233"/>
      <c r="IF488" s="233"/>
      <c r="IG488" s="233"/>
      <c r="IH488" s="233"/>
      <c r="II488" s="233"/>
      <c r="IJ488" s="233"/>
      <c r="IK488" s="233"/>
      <c r="IL488" s="233"/>
      <c r="IM488" s="233"/>
      <c r="IN488" s="233"/>
      <c r="IO488" s="233"/>
      <c r="IP488" s="233"/>
      <c r="IQ488" s="233"/>
      <c r="IR488" s="233"/>
      <c r="IS488" s="233"/>
      <c r="IT488" s="233"/>
      <c r="IU488" s="233"/>
      <c r="IV488" s="233"/>
    </row>
    <row r="489" spans="1:256" s="33" customFormat="1" ht="242.25" hidden="1">
      <c r="A489" s="191">
        <v>607</v>
      </c>
      <c r="B489" s="45" t="s">
        <v>600</v>
      </c>
      <c r="C489" s="187">
        <v>401000030</v>
      </c>
      <c r="D489" s="154" t="s">
        <v>649</v>
      </c>
      <c r="E489" s="144" t="s">
        <v>592</v>
      </c>
      <c r="F489" s="52"/>
      <c r="G489" s="52"/>
      <c r="H489" s="155" t="s">
        <v>71</v>
      </c>
      <c r="I489" s="52"/>
      <c r="J489" s="155">
        <v>16</v>
      </c>
      <c r="K489" s="155">
        <v>1</v>
      </c>
      <c r="L489" s="155">
        <v>17</v>
      </c>
      <c r="M489" s="155"/>
      <c r="N489" s="155"/>
      <c r="O489" s="155"/>
      <c r="P489" s="52" t="s">
        <v>616</v>
      </c>
      <c r="Q489" s="52" t="s">
        <v>74</v>
      </c>
      <c r="R489" s="146"/>
      <c r="S489" s="146"/>
      <c r="T489" s="146" t="s">
        <v>71</v>
      </c>
      <c r="U489" s="146"/>
      <c r="V489" s="146">
        <v>9</v>
      </c>
      <c r="W489" s="146">
        <v>1</v>
      </c>
      <c r="X489" s="146"/>
      <c r="Y489" s="146"/>
      <c r="Z489" s="146"/>
      <c r="AA489" s="146"/>
      <c r="AB489" s="52" t="s">
        <v>615</v>
      </c>
      <c r="AC489" s="188" t="s">
        <v>594</v>
      </c>
      <c r="AD489" s="189"/>
      <c r="AE489" s="189"/>
      <c r="AF489" s="189"/>
      <c r="AG489" s="189"/>
      <c r="AH489" s="189"/>
      <c r="AI489" s="189"/>
      <c r="AJ489" s="189"/>
      <c r="AK489" s="189"/>
      <c r="AL489" s="189"/>
      <c r="AM489" s="190" t="s">
        <v>763</v>
      </c>
      <c r="AN489" s="52" t="s">
        <v>605</v>
      </c>
      <c r="AO489" s="195" t="s">
        <v>208</v>
      </c>
      <c r="AP489" s="195" t="s">
        <v>99</v>
      </c>
      <c r="AQ489" s="195" t="s">
        <v>630</v>
      </c>
      <c r="AR489" s="148" t="s">
        <v>764</v>
      </c>
      <c r="AS489" s="195" t="s">
        <v>267</v>
      </c>
      <c r="AT489" s="196">
        <v>1307090</v>
      </c>
      <c r="AU489" s="196">
        <v>1307090</v>
      </c>
      <c r="AV489" s="196">
        <v>0</v>
      </c>
      <c r="AW489" s="205">
        <v>0</v>
      </c>
      <c r="AX489" s="205">
        <v>0</v>
      </c>
      <c r="AY489" s="205">
        <v>0</v>
      </c>
      <c r="AZ489" s="197">
        <v>10101</v>
      </c>
      <c r="BA489" s="222"/>
      <c r="BB489" s="234"/>
      <c r="BC489" s="223"/>
      <c r="BD489" s="224"/>
      <c r="BE489" s="224"/>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EV489" s="35"/>
      <c r="EW489" s="35"/>
      <c r="EX489" s="35"/>
      <c r="EY489" s="35"/>
      <c r="EZ489" s="35"/>
      <c r="FA489" s="35"/>
      <c r="FB489" s="35"/>
      <c r="FC489" s="35"/>
      <c r="FD489" s="35"/>
      <c r="FE489" s="35"/>
      <c r="FF489" s="35"/>
      <c r="FG489" s="35"/>
      <c r="FH489" s="35"/>
      <c r="FI489" s="35"/>
      <c r="FJ489" s="35"/>
      <c r="FK489" s="35"/>
      <c r="FL489" s="35"/>
      <c r="FM489" s="35"/>
      <c r="FN489" s="35"/>
      <c r="FO489" s="35"/>
      <c r="FP489" s="35"/>
      <c r="FQ489" s="35"/>
      <c r="FR489" s="35"/>
      <c r="FS489" s="35"/>
      <c r="FT489" s="35"/>
      <c r="FU489" s="35"/>
      <c r="FV489" s="35"/>
      <c r="FW489" s="35"/>
      <c r="FX489" s="35"/>
      <c r="FY489" s="35"/>
      <c r="FZ489" s="35"/>
      <c r="GA489" s="35"/>
      <c r="GB489" s="35"/>
      <c r="GC489" s="35"/>
      <c r="GD489" s="35"/>
      <c r="GE489" s="35"/>
      <c r="GF489" s="35"/>
      <c r="GG489" s="35"/>
      <c r="GH489" s="35"/>
      <c r="GI489" s="35"/>
      <c r="GJ489" s="35"/>
      <c r="GK489" s="35"/>
      <c r="GL489" s="35"/>
      <c r="GM489" s="35"/>
      <c r="GN489" s="35"/>
      <c r="GO489" s="35"/>
      <c r="GP489" s="35"/>
      <c r="GQ489" s="35"/>
      <c r="GR489" s="35"/>
      <c r="GS489" s="35"/>
      <c r="GT489" s="35"/>
      <c r="GU489" s="35"/>
      <c r="GV489" s="35"/>
      <c r="GW489" s="35"/>
      <c r="GX489" s="35"/>
      <c r="GY489" s="35"/>
      <c r="GZ489" s="35"/>
      <c r="HA489" s="35"/>
      <c r="HB489" s="35"/>
      <c r="HC489" s="35"/>
      <c r="HD489" s="35"/>
      <c r="HE489" s="35"/>
      <c r="HF489" s="35"/>
      <c r="HG489" s="35"/>
      <c r="HH489" s="35"/>
      <c r="HI489" s="35"/>
      <c r="HJ489" s="35"/>
      <c r="HK489" s="35"/>
      <c r="HL489" s="35"/>
      <c r="HM489" s="35"/>
      <c r="HN489" s="35"/>
      <c r="HO489" s="35"/>
      <c r="HP489" s="35"/>
      <c r="HQ489" s="35"/>
      <c r="HR489" s="35"/>
      <c r="HS489" s="35"/>
      <c r="HT489" s="35"/>
      <c r="HU489" s="35"/>
      <c r="HV489" s="35"/>
      <c r="HW489" s="35"/>
      <c r="HX489" s="35"/>
      <c r="HY489" s="35"/>
      <c r="HZ489" s="35"/>
      <c r="IA489" s="35"/>
      <c r="IB489" s="35"/>
      <c r="IC489" s="35"/>
      <c r="ID489" s="35"/>
      <c r="IE489" s="35"/>
      <c r="IF489" s="35"/>
      <c r="IG489" s="35"/>
      <c r="IH489" s="35"/>
      <c r="II489" s="35"/>
      <c r="IJ489" s="35"/>
      <c r="IK489" s="35"/>
      <c r="IL489" s="35"/>
      <c r="IM489" s="35"/>
      <c r="IN489" s="35"/>
      <c r="IO489" s="35"/>
      <c r="IP489" s="35"/>
      <c r="IQ489" s="35"/>
      <c r="IR489" s="35"/>
      <c r="IS489" s="35"/>
      <c r="IT489" s="35"/>
      <c r="IU489" s="35"/>
      <c r="IV489" s="35"/>
    </row>
    <row r="490" spans="1:256" s="33" customFormat="1" ht="242.25" hidden="1">
      <c r="A490" s="191">
        <v>607</v>
      </c>
      <c r="B490" s="45" t="s">
        <v>600</v>
      </c>
      <c r="C490" s="187">
        <v>401000030</v>
      </c>
      <c r="D490" s="154" t="s">
        <v>649</v>
      </c>
      <c r="E490" s="144" t="s">
        <v>592</v>
      </c>
      <c r="F490" s="52"/>
      <c r="G490" s="52"/>
      <c r="H490" s="155" t="s">
        <v>71</v>
      </c>
      <c r="I490" s="52"/>
      <c r="J490" s="155">
        <v>16</v>
      </c>
      <c r="K490" s="155">
        <v>1</v>
      </c>
      <c r="L490" s="155">
        <v>17</v>
      </c>
      <c r="M490" s="155"/>
      <c r="N490" s="155"/>
      <c r="O490" s="155"/>
      <c r="P490" s="52" t="s">
        <v>616</v>
      </c>
      <c r="Q490" s="52" t="s">
        <v>74</v>
      </c>
      <c r="R490" s="146"/>
      <c r="S490" s="146"/>
      <c r="T490" s="146" t="s">
        <v>71</v>
      </c>
      <c r="U490" s="146"/>
      <c r="V490" s="146">
        <v>9</v>
      </c>
      <c r="W490" s="146">
        <v>1</v>
      </c>
      <c r="X490" s="146"/>
      <c r="Y490" s="146"/>
      <c r="Z490" s="146"/>
      <c r="AA490" s="146"/>
      <c r="AB490" s="52" t="s">
        <v>615</v>
      </c>
      <c r="AC490" s="188" t="s">
        <v>594</v>
      </c>
      <c r="AD490" s="189"/>
      <c r="AE490" s="189"/>
      <c r="AF490" s="189"/>
      <c r="AG490" s="189"/>
      <c r="AH490" s="189"/>
      <c r="AI490" s="189"/>
      <c r="AJ490" s="189"/>
      <c r="AK490" s="189"/>
      <c r="AL490" s="189"/>
      <c r="AM490" s="190" t="s">
        <v>763</v>
      </c>
      <c r="AN490" s="52" t="s">
        <v>605</v>
      </c>
      <c r="AO490" s="195" t="s">
        <v>208</v>
      </c>
      <c r="AP490" s="195" t="s">
        <v>99</v>
      </c>
      <c r="AQ490" s="195" t="s">
        <v>632</v>
      </c>
      <c r="AR490" s="148" t="s">
        <v>764</v>
      </c>
      <c r="AS490" s="195" t="s">
        <v>267</v>
      </c>
      <c r="AT490" s="196">
        <v>0</v>
      </c>
      <c r="AU490" s="196">
        <v>0</v>
      </c>
      <c r="AV490" s="196">
        <v>65000</v>
      </c>
      <c r="AW490" s="205">
        <v>1307250</v>
      </c>
      <c r="AX490" s="205">
        <v>1307250</v>
      </c>
      <c r="AY490" s="205">
        <v>1307250</v>
      </c>
      <c r="AZ490" s="186">
        <v>10101</v>
      </c>
      <c r="BA490" s="222"/>
      <c r="BB490" s="221"/>
      <c r="BC490" s="223"/>
      <c r="BD490" s="224"/>
      <c r="BE490" s="224"/>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35"/>
      <c r="ES490" s="35"/>
      <c r="ET490" s="35"/>
      <c r="EU490" s="35"/>
      <c r="EV490" s="35"/>
      <c r="EW490" s="35"/>
      <c r="EX490" s="35"/>
      <c r="EY490" s="35"/>
      <c r="EZ490" s="35"/>
      <c r="FA490" s="35"/>
      <c r="FB490" s="35"/>
      <c r="FC490" s="35"/>
      <c r="FD490" s="35"/>
      <c r="FE490" s="35"/>
      <c r="FF490" s="35"/>
      <c r="FG490" s="35"/>
      <c r="FH490" s="35"/>
      <c r="FI490" s="35"/>
      <c r="FJ490" s="35"/>
      <c r="FK490" s="35"/>
      <c r="FL490" s="35"/>
      <c r="FM490" s="35"/>
      <c r="FN490" s="35"/>
      <c r="FO490" s="35"/>
      <c r="FP490" s="35"/>
      <c r="FQ490" s="35"/>
      <c r="FR490" s="35"/>
      <c r="FS490" s="35"/>
      <c r="FT490" s="35"/>
      <c r="FU490" s="35"/>
      <c r="FV490" s="35"/>
      <c r="FW490" s="35"/>
      <c r="FX490" s="35"/>
      <c r="FY490" s="35"/>
      <c r="FZ490" s="35"/>
      <c r="GA490" s="35"/>
      <c r="GB490" s="35"/>
      <c r="GC490" s="35"/>
      <c r="GD490" s="35"/>
      <c r="GE490" s="35"/>
      <c r="GF490" s="35"/>
      <c r="GG490" s="35"/>
      <c r="GH490" s="35"/>
      <c r="GI490" s="35"/>
      <c r="GJ490" s="35"/>
      <c r="GK490" s="35"/>
      <c r="GL490" s="35"/>
      <c r="GM490" s="35"/>
      <c r="GN490" s="35"/>
      <c r="GO490" s="35"/>
      <c r="GP490" s="35"/>
      <c r="GQ490" s="35"/>
      <c r="GR490" s="35"/>
      <c r="GS490" s="35"/>
      <c r="GT490" s="35"/>
      <c r="GU490" s="35"/>
      <c r="GV490" s="35"/>
      <c r="GW490" s="35"/>
      <c r="GX490" s="35"/>
      <c r="GY490" s="35"/>
      <c r="GZ490" s="35"/>
      <c r="HA490" s="35"/>
      <c r="HB490" s="35"/>
      <c r="HC490" s="35"/>
      <c r="HD490" s="35"/>
      <c r="HE490" s="35"/>
      <c r="HF490" s="35"/>
      <c r="HG490" s="35"/>
      <c r="HH490" s="35"/>
      <c r="HI490" s="35"/>
      <c r="HJ490" s="35"/>
      <c r="HK490" s="35"/>
      <c r="HL490" s="35"/>
      <c r="HM490" s="35"/>
      <c r="HN490" s="35"/>
      <c r="HO490" s="35"/>
      <c r="HP490" s="35"/>
      <c r="HQ490" s="35"/>
      <c r="HR490" s="35"/>
      <c r="HS490" s="35"/>
      <c r="HT490" s="35"/>
      <c r="HU490" s="35"/>
      <c r="HV490" s="35"/>
      <c r="HW490" s="35"/>
      <c r="HX490" s="35"/>
      <c r="HY490" s="35"/>
      <c r="HZ490" s="35"/>
      <c r="IA490" s="35"/>
      <c r="IB490" s="35"/>
      <c r="IC490" s="35"/>
      <c r="ID490" s="35"/>
      <c r="IE490" s="35"/>
      <c r="IF490" s="35"/>
      <c r="IG490" s="35"/>
      <c r="IH490" s="35"/>
      <c r="II490" s="35"/>
      <c r="IJ490" s="35"/>
      <c r="IK490" s="35"/>
      <c r="IL490" s="35"/>
      <c r="IM490" s="35"/>
      <c r="IN490" s="35"/>
      <c r="IO490" s="35"/>
      <c r="IP490" s="35"/>
      <c r="IQ490" s="35"/>
      <c r="IR490" s="35"/>
      <c r="IS490" s="35"/>
      <c r="IT490" s="35"/>
      <c r="IU490" s="35"/>
      <c r="IV490" s="35"/>
    </row>
    <row r="491" spans="1:256" s="33" customFormat="1" ht="242.25" hidden="1">
      <c r="A491" s="191">
        <v>607</v>
      </c>
      <c r="B491" s="45" t="s">
        <v>600</v>
      </c>
      <c r="C491" s="187">
        <v>401000030</v>
      </c>
      <c r="D491" s="154" t="s">
        <v>649</v>
      </c>
      <c r="E491" s="144" t="s">
        <v>592</v>
      </c>
      <c r="F491" s="52"/>
      <c r="G491" s="52"/>
      <c r="H491" s="155" t="s">
        <v>71</v>
      </c>
      <c r="I491" s="52"/>
      <c r="J491" s="155">
        <v>16</v>
      </c>
      <c r="K491" s="155">
        <v>1</v>
      </c>
      <c r="L491" s="155">
        <v>17</v>
      </c>
      <c r="M491" s="155"/>
      <c r="N491" s="155"/>
      <c r="O491" s="155"/>
      <c r="P491" s="52" t="s">
        <v>616</v>
      </c>
      <c r="Q491" s="52" t="s">
        <v>74</v>
      </c>
      <c r="R491" s="146"/>
      <c r="S491" s="146"/>
      <c r="T491" s="146" t="s">
        <v>71</v>
      </c>
      <c r="U491" s="146"/>
      <c r="V491" s="146">
        <v>9</v>
      </c>
      <c r="W491" s="146">
        <v>1</v>
      </c>
      <c r="X491" s="146"/>
      <c r="Y491" s="146"/>
      <c r="Z491" s="146"/>
      <c r="AA491" s="146"/>
      <c r="AB491" s="52" t="s">
        <v>615</v>
      </c>
      <c r="AC491" s="188" t="s">
        <v>765</v>
      </c>
      <c r="AD491" s="49" t="s">
        <v>766</v>
      </c>
      <c r="AE491" s="189"/>
      <c r="AF491" s="218"/>
      <c r="AG491" s="218"/>
      <c r="AH491" s="218"/>
      <c r="AI491" s="218"/>
      <c r="AJ491" s="49" t="s">
        <v>767</v>
      </c>
      <c r="AK491" s="218"/>
      <c r="AL491" s="218"/>
      <c r="AM491" s="190" t="s">
        <v>768</v>
      </c>
      <c r="AN491" s="49" t="s">
        <v>769</v>
      </c>
      <c r="AO491" s="195" t="s">
        <v>208</v>
      </c>
      <c r="AP491" s="195" t="s">
        <v>99</v>
      </c>
      <c r="AQ491" s="195" t="s">
        <v>770</v>
      </c>
      <c r="AR491" s="54" t="s">
        <v>771</v>
      </c>
      <c r="AS491" s="92" t="s">
        <v>273</v>
      </c>
      <c r="AT491" s="196">
        <v>56217867</v>
      </c>
      <c r="AU491" s="196">
        <v>56217867</v>
      </c>
      <c r="AV491" s="196">
        <v>0</v>
      </c>
      <c r="AW491" s="205">
        <v>0</v>
      </c>
      <c r="AX491" s="205">
        <v>0</v>
      </c>
      <c r="AY491" s="205">
        <v>0</v>
      </c>
      <c r="AZ491" s="186">
        <v>10306</v>
      </c>
      <c r="BA491" s="222"/>
      <c r="BB491" s="221"/>
      <c r="BC491" s="223"/>
      <c r="BD491" s="224"/>
      <c r="BE491" s="224"/>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35"/>
      <c r="ES491" s="35"/>
      <c r="ET491" s="35"/>
      <c r="EU491" s="35"/>
      <c r="EV491" s="35"/>
      <c r="EW491" s="35"/>
      <c r="EX491" s="35"/>
      <c r="EY491" s="35"/>
      <c r="EZ491" s="35"/>
      <c r="FA491" s="35"/>
      <c r="FB491" s="35"/>
      <c r="FC491" s="35"/>
      <c r="FD491" s="35"/>
      <c r="FE491" s="35"/>
      <c r="FF491" s="35"/>
      <c r="FG491" s="35"/>
      <c r="FH491" s="35"/>
      <c r="FI491" s="35"/>
      <c r="FJ491" s="35"/>
      <c r="FK491" s="35"/>
      <c r="FL491" s="35"/>
      <c r="FM491" s="35"/>
      <c r="FN491" s="35"/>
      <c r="FO491" s="35"/>
      <c r="FP491" s="35"/>
      <c r="FQ491" s="35"/>
      <c r="FR491" s="35"/>
      <c r="FS491" s="35"/>
      <c r="FT491" s="35"/>
      <c r="FU491" s="35"/>
      <c r="FV491" s="35"/>
      <c r="FW491" s="35"/>
      <c r="FX491" s="35"/>
      <c r="FY491" s="35"/>
      <c r="FZ491" s="35"/>
      <c r="GA491" s="35"/>
      <c r="GB491" s="35"/>
      <c r="GC491" s="35"/>
      <c r="GD491" s="35"/>
      <c r="GE491" s="35"/>
      <c r="GF491" s="35"/>
      <c r="GG491" s="35"/>
      <c r="GH491" s="35"/>
      <c r="GI491" s="35"/>
      <c r="GJ491" s="35"/>
      <c r="GK491" s="35"/>
      <c r="GL491" s="35"/>
      <c r="GM491" s="35"/>
      <c r="GN491" s="35"/>
      <c r="GO491" s="35"/>
      <c r="GP491" s="35"/>
      <c r="GQ491" s="35"/>
      <c r="GR491" s="35"/>
      <c r="GS491" s="35"/>
      <c r="GT491" s="35"/>
      <c r="GU491" s="35"/>
      <c r="GV491" s="35"/>
      <c r="GW491" s="35"/>
      <c r="GX491" s="35"/>
      <c r="GY491" s="35"/>
      <c r="GZ491" s="35"/>
      <c r="HA491" s="35"/>
      <c r="HB491" s="35"/>
      <c r="HC491" s="35"/>
      <c r="HD491" s="35"/>
      <c r="HE491" s="35"/>
      <c r="HF491" s="35"/>
      <c r="HG491" s="35"/>
      <c r="HH491" s="35"/>
      <c r="HI491" s="35"/>
      <c r="HJ491" s="35"/>
      <c r="HK491" s="35"/>
      <c r="HL491" s="35"/>
      <c r="HM491" s="35"/>
      <c r="HN491" s="35"/>
      <c r="HO491" s="35"/>
      <c r="HP491" s="35"/>
      <c r="HQ491" s="35"/>
      <c r="HR491" s="35"/>
      <c r="HS491" s="35"/>
      <c r="HT491" s="35"/>
      <c r="HU491" s="35"/>
      <c r="HV491" s="35"/>
      <c r="HW491" s="35"/>
      <c r="HX491" s="35"/>
      <c r="HY491" s="35"/>
      <c r="HZ491" s="35"/>
      <c r="IA491" s="35"/>
      <c r="IB491" s="35"/>
      <c r="IC491" s="35"/>
      <c r="ID491" s="35"/>
      <c r="IE491" s="35"/>
      <c r="IF491" s="35"/>
      <c r="IG491" s="35"/>
      <c r="IH491" s="35"/>
      <c r="II491" s="35"/>
      <c r="IJ491" s="35"/>
      <c r="IK491" s="35"/>
      <c r="IL491" s="35"/>
      <c r="IM491" s="35"/>
      <c r="IN491" s="35"/>
      <c r="IO491" s="35"/>
      <c r="IP491" s="35"/>
      <c r="IQ491" s="35"/>
      <c r="IR491" s="35"/>
      <c r="IS491" s="35"/>
      <c r="IT491" s="35"/>
      <c r="IU491" s="35"/>
      <c r="IV491" s="35"/>
    </row>
    <row r="492" spans="1:256" s="33" customFormat="1" ht="242.25" hidden="1">
      <c r="A492" s="191">
        <v>607</v>
      </c>
      <c r="B492" s="45" t="s">
        <v>600</v>
      </c>
      <c r="C492" s="187">
        <v>401000030</v>
      </c>
      <c r="D492" s="154" t="s">
        <v>649</v>
      </c>
      <c r="E492" s="144" t="s">
        <v>592</v>
      </c>
      <c r="F492" s="52"/>
      <c r="G492" s="52"/>
      <c r="H492" s="155" t="s">
        <v>71</v>
      </c>
      <c r="I492" s="52"/>
      <c r="J492" s="155">
        <v>16</v>
      </c>
      <c r="K492" s="155">
        <v>1</v>
      </c>
      <c r="L492" s="155">
        <v>17</v>
      </c>
      <c r="M492" s="155"/>
      <c r="N492" s="155"/>
      <c r="O492" s="155"/>
      <c r="P492" s="52" t="s">
        <v>640</v>
      </c>
      <c r="Q492" s="52" t="s">
        <v>74</v>
      </c>
      <c r="R492" s="146"/>
      <c r="S492" s="146"/>
      <c r="T492" s="146" t="s">
        <v>71</v>
      </c>
      <c r="U492" s="146"/>
      <c r="V492" s="146">
        <v>9</v>
      </c>
      <c r="W492" s="146">
        <v>1</v>
      </c>
      <c r="X492" s="146"/>
      <c r="Y492" s="146"/>
      <c r="Z492" s="146"/>
      <c r="AA492" s="146"/>
      <c r="AB492" s="52" t="s">
        <v>699</v>
      </c>
      <c r="AC492" s="188" t="s">
        <v>772</v>
      </c>
      <c r="AD492" s="49" t="s">
        <v>766</v>
      </c>
      <c r="AE492" s="189"/>
      <c r="AF492" s="189"/>
      <c r="AG492" s="189"/>
      <c r="AH492" s="189"/>
      <c r="AI492" s="189"/>
      <c r="AJ492" s="49" t="s">
        <v>773</v>
      </c>
      <c r="AK492" s="189"/>
      <c r="AL492" s="189"/>
      <c r="AM492" s="190" t="s">
        <v>768</v>
      </c>
      <c r="AN492" s="49" t="s">
        <v>769</v>
      </c>
      <c r="AO492" s="195" t="s">
        <v>208</v>
      </c>
      <c r="AP492" s="195" t="s">
        <v>99</v>
      </c>
      <c r="AQ492" s="195" t="s">
        <v>774</v>
      </c>
      <c r="AR492" s="54" t="s">
        <v>775</v>
      </c>
      <c r="AS492" s="92" t="s">
        <v>273</v>
      </c>
      <c r="AT492" s="196">
        <v>2958839</v>
      </c>
      <c r="AU492" s="196">
        <v>2958839</v>
      </c>
      <c r="AV492" s="196">
        <v>0</v>
      </c>
      <c r="AW492" s="205">
        <v>0</v>
      </c>
      <c r="AX492" s="205">
        <v>0</v>
      </c>
      <c r="AY492" s="205">
        <v>0</v>
      </c>
      <c r="AZ492" s="186">
        <v>10112</v>
      </c>
      <c r="BA492" s="222"/>
      <c r="BB492" s="221"/>
      <c r="BC492" s="223"/>
      <c r="BD492" s="224"/>
      <c r="BE492" s="224"/>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EV492" s="35"/>
      <c r="EW492" s="35"/>
      <c r="EX492" s="35"/>
      <c r="EY492" s="35"/>
      <c r="EZ492" s="35"/>
      <c r="FA492" s="35"/>
      <c r="FB492" s="35"/>
      <c r="FC492" s="35"/>
      <c r="FD492" s="35"/>
      <c r="FE492" s="35"/>
      <c r="FF492" s="35"/>
      <c r="FG492" s="35"/>
      <c r="FH492" s="35"/>
      <c r="FI492" s="35"/>
      <c r="FJ492" s="35"/>
      <c r="FK492" s="35"/>
      <c r="FL492" s="35"/>
      <c r="FM492" s="35"/>
      <c r="FN492" s="35"/>
      <c r="FO492" s="35"/>
      <c r="FP492" s="35"/>
      <c r="FQ492" s="35"/>
      <c r="FR492" s="35"/>
      <c r="FS492" s="35"/>
      <c r="FT492" s="35"/>
      <c r="FU492" s="35"/>
      <c r="FV492" s="35"/>
      <c r="FW492" s="35"/>
      <c r="FX492" s="35"/>
      <c r="FY492" s="35"/>
      <c r="FZ492" s="35"/>
      <c r="GA492" s="35"/>
      <c r="GB492" s="35"/>
      <c r="GC492" s="35"/>
      <c r="GD492" s="35"/>
      <c r="GE492" s="35"/>
      <c r="GF492" s="35"/>
      <c r="GG492" s="35"/>
      <c r="GH492" s="35"/>
      <c r="GI492" s="35"/>
      <c r="GJ492" s="35"/>
      <c r="GK492" s="35"/>
      <c r="GL492" s="35"/>
      <c r="GM492" s="35"/>
      <c r="GN492" s="35"/>
      <c r="GO492" s="35"/>
      <c r="GP492" s="35"/>
      <c r="GQ492" s="35"/>
      <c r="GR492" s="35"/>
      <c r="GS492" s="35"/>
      <c r="GT492" s="35"/>
      <c r="GU492" s="35"/>
      <c r="GV492" s="35"/>
      <c r="GW492" s="35"/>
      <c r="GX492" s="35"/>
      <c r="GY492" s="35"/>
      <c r="GZ492" s="35"/>
      <c r="HA492" s="35"/>
      <c r="HB492" s="35"/>
      <c r="HC492" s="35"/>
      <c r="HD492" s="35"/>
      <c r="HE492" s="35"/>
      <c r="HF492" s="35"/>
      <c r="HG492" s="35"/>
      <c r="HH492" s="35"/>
      <c r="HI492" s="35"/>
      <c r="HJ492" s="35"/>
      <c r="HK492" s="35"/>
      <c r="HL492" s="35"/>
      <c r="HM492" s="35"/>
      <c r="HN492" s="35"/>
      <c r="HO492" s="35"/>
      <c r="HP492" s="35"/>
      <c r="HQ492" s="35"/>
      <c r="HR492" s="35"/>
      <c r="HS492" s="35"/>
      <c r="HT492" s="35"/>
      <c r="HU492" s="35"/>
      <c r="HV492" s="35"/>
      <c r="HW492" s="35"/>
      <c r="HX492" s="35"/>
      <c r="HY492" s="35"/>
      <c r="HZ492" s="35"/>
      <c r="IA492" s="35"/>
      <c r="IB492" s="35"/>
      <c r="IC492" s="35"/>
      <c r="ID492" s="35"/>
      <c r="IE492" s="35"/>
      <c r="IF492" s="35"/>
      <c r="IG492" s="35"/>
      <c r="IH492" s="35"/>
      <c r="II492" s="35"/>
      <c r="IJ492" s="35"/>
      <c r="IK492" s="35"/>
      <c r="IL492" s="35"/>
      <c r="IM492" s="35"/>
      <c r="IN492" s="35"/>
      <c r="IO492" s="35"/>
      <c r="IP492" s="35"/>
      <c r="IQ492" s="35"/>
      <c r="IR492" s="35"/>
      <c r="IS492" s="35"/>
      <c r="IT492" s="35"/>
      <c r="IU492" s="35"/>
      <c r="IV492" s="35"/>
    </row>
    <row r="493" spans="1:256" s="33" customFormat="1" ht="127.5" hidden="1">
      <c r="A493" s="191">
        <v>607</v>
      </c>
      <c r="B493" s="45" t="s">
        <v>600</v>
      </c>
      <c r="C493" s="187">
        <v>401000030</v>
      </c>
      <c r="D493" s="154" t="s">
        <v>649</v>
      </c>
      <c r="E493" s="144" t="s">
        <v>592</v>
      </c>
      <c r="F493" s="52"/>
      <c r="G493" s="52"/>
      <c r="H493" s="155" t="s">
        <v>71</v>
      </c>
      <c r="I493" s="52"/>
      <c r="J493" s="155">
        <v>16</v>
      </c>
      <c r="K493" s="155">
        <v>1</v>
      </c>
      <c r="L493" s="155">
        <v>17</v>
      </c>
      <c r="M493" s="155"/>
      <c r="N493" s="155"/>
      <c r="O493" s="155"/>
      <c r="P493" s="52" t="s">
        <v>614</v>
      </c>
      <c r="Q493" s="52" t="s">
        <v>74</v>
      </c>
      <c r="R493" s="146"/>
      <c r="S493" s="146"/>
      <c r="T493" s="146" t="s">
        <v>71</v>
      </c>
      <c r="U493" s="146"/>
      <c r="V493" s="146">
        <v>9</v>
      </c>
      <c r="W493" s="146">
        <v>1</v>
      </c>
      <c r="X493" s="146"/>
      <c r="Y493" s="146"/>
      <c r="Z493" s="146"/>
      <c r="AA493" s="146"/>
      <c r="AB493" s="52" t="s">
        <v>615</v>
      </c>
      <c r="AC493" s="188" t="s">
        <v>594</v>
      </c>
      <c r="AD493" s="189"/>
      <c r="AE493" s="189"/>
      <c r="AF493" s="189"/>
      <c r="AG493" s="189"/>
      <c r="AH493" s="189"/>
      <c r="AI493" s="189"/>
      <c r="AJ493" s="189"/>
      <c r="AK493" s="189"/>
      <c r="AL493" s="189"/>
      <c r="AM493" s="190" t="s">
        <v>768</v>
      </c>
      <c r="AN493" s="52" t="s">
        <v>605</v>
      </c>
      <c r="AO493" s="195" t="s">
        <v>208</v>
      </c>
      <c r="AP493" s="195" t="s">
        <v>99</v>
      </c>
      <c r="AQ493" s="195" t="s">
        <v>776</v>
      </c>
      <c r="AR493" s="54" t="s">
        <v>777</v>
      </c>
      <c r="AS493" s="92" t="s">
        <v>273</v>
      </c>
      <c r="AT493" s="196">
        <v>6000000</v>
      </c>
      <c r="AU493" s="196">
        <v>6000000</v>
      </c>
      <c r="AV493" s="196">
        <v>0</v>
      </c>
      <c r="AW493" s="205">
        <v>0</v>
      </c>
      <c r="AX493" s="205">
        <v>0</v>
      </c>
      <c r="AY493" s="205">
        <v>0</v>
      </c>
      <c r="AZ493" s="186">
        <v>10101</v>
      </c>
      <c r="BA493" s="222"/>
      <c r="BB493" s="221"/>
      <c r="BC493" s="223"/>
      <c r="BD493" s="224"/>
      <c r="BE493" s="224"/>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35"/>
      <c r="ES493" s="35"/>
      <c r="ET493" s="35"/>
      <c r="EU493" s="35"/>
      <c r="EV493" s="35"/>
      <c r="EW493" s="35"/>
      <c r="EX493" s="35"/>
      <c r="EY493" s="35"/>
      <c r="EZ493" s="35"/>
      <c r="FA493" s="35"/>
      <c r="FB493" s="35"/>
      <c r="FC493" s="35"/>
      <c r="FD493" s="35"/>
      <c r="FE493" s="35"/>
      <c r="FF493" s="35"/>
      <c r="FG493" s="35"/>
      <c r="FH493" s="35"/>
      <c r="FI493" s="35"/>
      <c r="FJ493" s="35"/>
      <c r="FK493" s="35"/>
      <c r="FL493" s="35"/>
      <c r="FM493" s="35"/>
      <c r="FN493" s="35"/>
      <c r="FO493" s="35"/>
      <c r="FP493" s="35"/>
      <c r="FQ493" s="35"/>
      <c r="FR493" s="35"/>
      <c r="FS493" s="35"/>
      <c r="FT493" s="35"/>
      <c r="FU493" s="35"/>
      <c r="FV493" s="35"/>
      <c r="FW493" s="35"/>
      <c r="FX493" s="35"/>
      <c r="FY493" s="35"/>
      <c r="FZ493" s="35"/>
      <c r="GA493" s="35"/>
      <c r="GB493" s="35"/>
      <c r="GC493" s="35"/>
      <c r="GD493" s="35"/>
      <c r="GE493" s="35"/>
      <c r="GF493" s="35"/>
      <c r="GG493" s="35"/>
      <c r="GH493" s="35"/>
      <c r="GI493" s="35"/>
      <c r="GJ493" s="35"/>
      <c r="GK493" s="35"/>
      <c r="GL493" s="35"/>
      <c r="GM493" s="35"/>
      <c r="GN493" s="35"/>
      <c r="GO493" s="35"/>
      <c r="GP493" s="35"/>
      <c r="GQ493" s="35"/>
      <c r="GR493" s="35"/>
      <c r="GS493" s="35"/>
      <c r="GT493" s="35"/>
      <c r="GU493" s="35"/>
      <c r="GV493" s="35"/>
      <c r="GW493" s="35"/>
      <c r="GX493" s="35"/>
      <c r="GY493" s="35"/>
      <c r="GZ493" s="35"/>
      <c r="HA493" s="35"/>
      <c r="HB493" s="35"/>
      <c r="HC493" s="35"/>
      <c r="HD493" s="35"/>
      <c r="HE493" s="35"/>
      <c r="HF493" s="35"/>
      <c r="HG493" s="35"/>
      <c r="HH493" s="35"/>
      <c r="HI493" s="35"/>
      <c r="HJ493" s="35"/>
      <c r="HK493" s="35"/>
      <c r="HL493" s="35"/>
      <c r="HM493" s="35"/>
      <c r="HN493" s="35"/>
      <c r="HO493" s="35"/>
      <c r="HP493" s="35"/>
      <c r="HQ493" s="35"/>
      <c r="HR493" s="35"/>
      <c r="HS493" s="35"/>
      <c r="HT493" s="35"/>
      <c r="HU493" s="35"/>
      <c r="HV493" s="35"/>
      <c r="HW493" s="35"/>
      <c r="HX493" s="35"/>
      <c r="HY493" s="35"/>
      <c r="HZ493" s="35"/>
      <c r="IA493" s="35"/>
      <c r="IB493" s="35"/>
      <c r="IC493" s="35"/>
      <c r="ID493" s="35"/>
      <c r="IE493" s="35"/>
      <c r="IF493" s="35"/>
      <c r="IG493" s="35"/>
      <c r="IH493" s="35"/>
      <c r="II493" s="35"/>
      <c r="IJ493" s="35"/>
      <c r="IK493" s="35"/>
      <c r="IL493" s="35"/>
      <c r="IM493" s="35"/>
      <c r="IN493" s="35"/>
      <c r="IO493" s="35"/>
      <c r="IP493" s="35"/>
      <c r="IQ493" s="35"/>
      <c r="IR493" s="35"/>
      <c r="IS493" s="35"/>
      <c r="IT493" s="35"/>
      <c r="IU493" s="35"/>
      <c r="IV493" s="35"/>
    </row>
    <row r="494" spans="1:256" s="33" customFormat="1" ht="178.5" hidden="1">
      <c r="A494" s="191" t="s">
        <v>599</v>
      </c>
      <c r="B494" s="45" t="s">
        <v>600</v>
      </c>
      <c r="C494" s="187">
        <v>401000029</v>
      </c>
      <c r="D494" s="154" t="s">
        <v>647</v>
      </c>
      <c r="E494" s="144" t="s">
        <v>592</v>
      </c>
      <c r="F494" s="52"/>
      <c r="G494" s="52"/>
      <c r="H494" s="155" t="s">
        <v>71</v>
      </c>
      <c r="I494" s="52"/>
      <c r="J494" s="155">
        <v>16</v>
      </c>
      <c r="K494" s="155">
        <v>1</v>
      </c>
      <c r="L494" s="155">
        <v>16</v>
      </c>
      <c r="M494" s="155"/>
      <c r="N494" s="155"/>
      <c r="O494" s="155"/>
      <c r="P494" s="52" t="s">
        <v>723</v>
      </c>
      <c r="Q494" s="52" t="s">
        <v>74</v>
      </c>
      <c r="R494" s="146"/>
      <c r="S494" s="146"/>
      <c r="T494" s="146" t="s">
        <v>71</v>
      </c>
      <c r="U494" s="146"/>
      <c r="V494" s="146">
        <v>9</v>
      </c>
      <c r="W494" s="146">
        <v>1</v>
      </c>
      <c r="X494" s="146"/>
      <c r="Y494" s="146"/>
      <c r="Z494" s="146"/>
      <c r="AA494" s="146"/>
      <c r="AB494" s="52" t="s">
        <v>615</v>
      </c>
      <c r="AC494" s="208" t="s">
        <v>778</v>
      </c>
      <c r="AD494" s="215"/>
      <c r="AE494" s="192"/>
      <c r="AF494" s="192"/>
      <c r="AG494" s="192"/>
      <c r="AH494" s="192"/>
      <c r="AI494" s="192"/>
      <c r="AJ494" s="215"/>
      <c r="AK494" s="216"/>
      <c r="AL494" s="192"/>
      <c r="AM494" s="194" t="s">
        <v>648</v>
      </c>
      <c r="AN494" s="52" t="s">
        <v>779</v>
      </c>
      <c r="AO494" s="195" t="s">
        <v>208</v>
      </c>
      <c r="AP494" s="195" t="s">
        <v>99</v>
      </c>
      <c r="AQ494" s="92" t="s">
        <v>638</v>
      </c>
      <c r="AR494" s="54" t="s">
        <v>639</v>
      </c>
      <c r="AS494" s="92" t="s">
        <v>267</v>
      </c>
      <c r="AT494" s="196">
        <v>0</v>
      </c>
      <c r="AU494" s="196">
        <v>0</v>
      </c>
      <c r="AV494" s="196">
        <v>134992</v>
      </c>
      <c r="AW494" s="205">
        <v>350000</v>
      </c>
      <c r="AX494" s="205">
        <v>300000</v>
      </c>
      <c r="AY494" s="205">
        <v>300000</v>
      </c>
      <c r="AZ494" s="186">
        <v>10101</v>
      </c>
      <c r="BA494" s="222"/>
      <c r="BB494" s="221"/>
      <c r="BC494" s="223"/>
      <c r="BD494" s="224"/>
      <c r="BE494" s="224"/>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EV494" s="35"/>
      <c r="EW494" s="35"/>
      <c r="EX494" s="35"/>
      <c r="EY494" s="35"/>
      <c r="EZ494" s="35"/>
      <c r="FA494" s="35"/>
      <c r="FB494" s="35"/>
      <c r="FC494" s="35"/>
      <c r="FD494" s="35"/>
      <c r="FE494" s="35"/>
      <c r="FF494" s="35"/>
      <c r="FG494" s="35"/>
      <c r="FH494" s="35"/>
      <c r="FI494" s="35"/>
      <c r="FJ494" s="35"/>
      <c r="FK494" s="35"/>
      <c r="FL494" s="35"/>
      <c r="FM494" s="35"/>
      <c r="FN494" s="35"/>
      <c r="FO494" s="35"/>
      <c r="FP494" s="35"/>
      <c r="FQ494" s="35"/>
      <c r="FR494" s="35"/>
      <c r="FS494" s="35"/>
      <c r="FT494" s="35"/>
      <c r="FU494" s="35"/>
      <c r="FV494" s="35"/>
      <c r="FW494" s="35"/>
      <c r="FX494" s="35"/>
      <c r="FY494" s="35"/>
      <c r="FZ494" s="35"/>
      <c r="GA494" s="35"/>
      <c r="GB494" s="35"/>
      <c r="GC494" s="35"/>
      <c r="GD494" s="35"/>
      <c r="GE494" s="35"/>
      <c r="GF494" s="35"/>
      <c r="GG494" s="35"/>
      <c r="GH494" s="35"/>
      <c r="GI494" s="35"/>
      <c r="GJ494" s="35"/>
      <c r="GK494" s="35"/>
      <c r="GL494" s="35"/>
      <c r="GM494" s="35"/>
      <c r="GN494" s="35"/>
      <c r="GO494" s="35"/>
      <c r="GP494" s="35"/>
      <c r="GQ494" s="35"/>
      <c r="GR494" s="35"/>
      <c r="GS494" s="35"/>
      <c r="GT494" s="35"/>
      <c r="GU494" s="35"/>
      <c r="GV494" s="35"/>
      <c r="GW494" s="35"/>
      <c r="GX494" s="35"/>
      <c r="GY494" s="35"/>
      <c r="GZ494" s="35"/>
      <c r="HA494" s="35"/>
      <c r="HB494" s="35"/>
      <c r="HC494" s="35"/>
      <c r="HD494" s="35"/>
      <c r="HE494" s="35"/>
      <c r="HF494" s="35"/>
      <c r="HG494" s="35"/>
      <c r="HH494" s="35"/>
      <c r="HI494" s="35"/>
      <c r="HJ494" s="35"/>
      <c r="HK494" s="35"/>
      <c r="HL494" s="35"/>
      <c r="HM494" s="35"/>
      <c r="HN494" s="35"/>
      <c r="HO494" s="35"/>
      <c r="HP494" s="35"/>
      <c r="HQ494" s="35"/>
      <c r="HR494" s="35"/>
      <c r="HS494" s="35"/>
      <c r="HT494" s="35"/>
      <c r="HU494" s="35"/>
      <c r="HV494" s="35"/>
      <c r="HW494" s="35"/>
      <c r="HX494" s="35"/>
      <c r="HY494" s="35"/>
      <c r="HZ494" s="35"/>
      <c r="IA494" s="35"/>
      <c r="IB494" s="35"/>
      <c r="IC494" s="35"/>
      <c r="ID494" s="35"/>
      <c r="IE494" s="35"/>
      <c r="IF494" s="35"/>
      <c r="IG494" s="35"/>
      <c r="IH494" s="35"/>
      <c r="II494" s="35"/>
      <c r="IJ494" s="35"/>
      <c r="IK494" s="35"/>
      <c r="IL494" s="35"/>
      <c r="IM494" s="35"/>
      <c r="IN494" s="35"/>
      <c r="IO494" s="35"/>
      <c r="IP494" s="35"/>
      <c r="IQ494" s="35"/>
      <c r="IR494" s="35"/>
      <c r="IS494" s="35"/>
      <c r="IT494" s="35"/>
      <c r="IU494" s="35"/>
      <c r="IV494" s="35"/>
    </row>
    <row r="495" spans="1:256" s="33" customFormat="1" ht="127.5" hidden="1">
      <c r="A495" s="191">
        <v>607</v>
      </c>
      <c r="B495" s="45" t="s">
        <v>600</v>
      </c>
      <c r="C495" s="187">
        <v>401000030</v>
      </c>
      <c r="D495" s="154" t="s">
        <v>649</v>
      </c>
      <c r="E495" s="144" t="s">
        <v>592</v>
      </c>
      <c r="F495" s="52"/>
      <c r="G495" s="52"/>
      <c r="H495" s="155" t="s">
        <v>71</v>
      </c>
      <c r="I495" s="52"/>
      <c r="J495" s="155">
        <v>16</v>
      </c>
      <c r="K495" s="155">
        <v>1</v>
      </c>
      <c r="L495" s="155">
        <v>17</v>
      </c>
      <c r="M495" s="155"/>
      <c r="N495" s="155"/>
      <c r="O495" s="155"/>
      <c r="P495" s="52" t="s">
        <v>614</v>
      </c>
      <c r="Q495" s="52" t="s">
        <v>74</v>
      </c>
      <c r="R495" s="146"/>
      <c r="S495" s="146"/>
      <c r="T495" s="146" t="s">
        <v>71</v>
      </c>
      <c r="U495" s="146"/>
      <c r="V495" s="146">
        <v>9</v>
      </c>
      <c r="W495" s="146">
        <v>1</v>
      </c>
      <c r="X495" s="146"/>
      <c r="Y495" s="146"/>
      <c r="Z495" s="146"/>
      <c r="AA495" s="146"/>
      <c r="AB495" s="52" t="s">
        <v>615</v>
      </c>
      <c r="AC495" s="188" t="s">
        <v>594</v>
      </c>
      <c r="AD495" s="189"/>
      <c r="AE495" s="189"/>
      <c r="AF495" s="189"/>
      <c r="AG495" s="189"/>
      <c r="AH495" s="189"/>
      <c r="AI495" s="189"/>
      <c r="AJ495" s="189"/>
      <c r="AK495" s="189"/>
      <c r="AL495" s="189"/>
      <c r="AM495" s="190" t="s">
        <v>768</v>
      </c>
      <c r="AN495" s="52" t="s">
        <v>596</v>
      </c>
      <c r="AO495" s="92" t="s">
        <v>208</v>
      </c>
      <c r="AP495" s="92" t="s">
        <v>99</v>
      </c>
      <c r="AQ495" s="92" t="s">
        <v>638</v>
      </c>
      <c r="AR495" s="54" t="s">
        <v>639</v>
      </c>
      <c r="AS495" s="92" t="s">
        <v>267</v>
      </c>
      <c r="AT495" s="196">
        <v>0</v>
      </c>
      <c r="AU495" s="196">
        <v>0</v>
      </c>
      <c r="AV495" s="196">
        <v>683703</v>
      </c>
      <c r="AW495" s="205">
        <v>2467600</v>
      </c>
      <c r="AX495" s="205">
        <v>2517600</v>
      </c>
      <c r="AY495" s="205">
        <v>2517600</v>
      </c>
      <c r="AZ495" s="186">
        <v>10101</v>
      </c>
      <c r="BA495" s="222"/>
      <c r="BB495" s="221"/>
      <c r="BC495" s="223"/>
      <c r="BD495" s="224"/>
      <c r="BE495" s="224"/>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c r="CZ495" s="35"/>
      <c r="DA495" s="35"/>
      <c r="DB495" s="35"/>
      <c r="DC495" s="35"/>
      <c r="DD495" s="35"/>
      <c r="DE495" s="35"/>
      <c r="DF495" s="35"/>
      <c r="DG495" s="35"/>
      <c r="DH495" s="35"/>
      <c r="DI495" s="35"/>
      <c r="DJ495" s="35"/>
      <c r="DK495" s="35"/>
      <c r="DL495" s="35"/>
      <c r="DM495" s="35"/>
      <c r="DN495" s="35"/>
      <c r="DO495" s="35"/>
      <c r="DP495" s="35"/>
      <c r="DQ495" s="35"/>
      <c r="DR495" s="35"/>
      <c r="DS495" s="35"/>
      <c r="DT495" s="35"/>
      <c r="DU495" s="35"/>
      <c r="DV495" s="35"/>
      <c r="DW495" s="35"/>
      <c r="DX495" s="35"/>
      <c r="DY495" s="35"/>
      <c r="DZ495" s="35"/>
      <c r="EA495" s="35"/>
      <c r="EB495" s="35"/>
      <c r="EC495" s="35"/>
      <c r="ED495" s="35"/>
      <c r="EE495" s="35"/>
      <c r="EF495" s="35"/>
      <c r="EG495" s="35"/>
      <c r="EH495" s="35"/>
      <c r="EI495" s="35"/>
      <c r="EJ495" s="35"/>
      <c r="EK495" s="35"/>
      <c r="EL495" s="35"/>
      <c r="EM495" s="35"/>
      <c r="EN495" s="35"/>
      <c r="EO495" s="35"/>
      <c r="EP495" s="35"/>
      <c r="EQ495" s="35"/>
      <c r="ER495" s="35"/>
      <c r="ES495" s="35"/>
      <c r="ET495" s="35"/>
      <c r="EU495" s="35"/>
      <c r="EV495" s="35"/>
      <c r="EW495" s="35"/>
      <c r="EX495" s="35"/>
      <c r="EY495" s="35"/>
      <c r="EZ495" s="35"/>
      <c r="FA495" s="35"/>
      <c r="FB495" s="35"/>
      <c r="FC495" s="35"/>
      <c r="FD495" s="35"/>
      <c r="FE495" s="35"/>
      <c r="FF495" s="35"/>
      <c r="FG495" s="35"/>
      <c r="FH495" s="35"/>
      <c r="FI495" s="35"/>
      <c r="FJ495" s="35"/>
      <c r="FK495" s="35"/>
      <c r="FL495" s="35"/>
      <c r="FM495" s="35"/>
      <c r="FN495" s="35"/>
      <c r="FO495" s="35"/>
      <c r="FP495" s="35"/>
      <c r="FQ495" s="35"/>
      <c r="FR495" s="35"/>
      <c r="FS495" s="35"/>
      <c r="FT495" s="35"/>
      <c r="FU495" s="35"/>
      <c r="FV495" s="35"/>
      <c r="FW495" s="35"/>
      <c r="FX495" s="35"/>
      <c r="FY495" s="35"/>
      <c r="FZ495" s="35"/>
      <c r="GA495" s="35"/>
      <c r="GB495" s="35"/>
      <c r="GC495" s="35"/>
      <c r="GD495" s="35"/>
      <c r="GE495" s="35"/>
      <c r="GF495" s="35"/>
      <c r="GG495" s="35"/>
      <c r="GH495" s="35"/>
      <c r="GI495" s="35"/>
      <c r="GJ495" s="35"/>
      <c r="GK495" s="35"/>
      <c r="GL495" s="35"/>
      <c r="GM495" s="35"/>
      <c r="GN495" s="35"/>
      <c r="GO495" s="35"/>
      <c r="GP495" s="35"/>
      <c r="GQ495" s="35"/>
      <c r="GR495" s="35"/>
      <c r="GS495" s="35"/>
      <c r="GT495" s="35"/>
      <c r="GU495" s="35"/>
      <c r="GV495" s="35"/>
      <c r="GW495" s="35"/>
      <c r="GX495" s="35"/>
      <c r="GY495" s="35"/>
      <c r="GZ495" s="35"/>
      <c r="HA495" s="35"/>
      <c r="HB495" s="35"/>
      <c r="HC495" s="35"/>
      <c r="HD495" s="35"/>
      <c r="HE495" s="35"/>
      <c r="HF495" s="35"/>
      <c r="HG495" s="35"/>
      <c r="HH495" s="35"/>
      <c r="HI495" s="35"/>
      <c r="HJ495" s="35"/>
      <c r="HK495" s="35"/>
      <c r="HL495" s="35"/>
      <c r="HM495" s="35"/>
      <c r="HN495" s="35"/>
      <c r="HO495" s="35"/>
      <c r="HP495" s="35"/>
      <c r="HQ495" s="35"/>
      <c r="HR495" s="35"/>
      <c r="HS495" s="35"/>
      <c r="HT495" s="35"/>
      <c r="HU495" s="35"/>
      <c r="HV495" s="35"/>
      <c r="HW495" s="35"/>
      <c r="HX495" s="35"/>
      <c r="HY495" s="35"/>
      <c r="HZ495" s="35"/>
      <c r="IA495" s="35"/>
      <c r="IB495" s="35"/>
      <c r="IC495" s="35"/>
      <c r="ID495" s="35"/>
      <c r="IE495" s="35"/>
      <c r="IF495" s="35"/>
      <c r="IG495" s="35"/>
      <c r="IH495" s="35"/>
      <c r="II495" s="35"/>
      <c r="IJ495" s="35"/>
      <c r="IK495" s="35"/>
      <c r="IL495" s="35"/>
      <c r="IM495" s="35"/>
      <c r="IN495" s="35"/>
      <c r="IO495" s="35"/>
      <c r="IP495" s="35"/>
      <c r="IQ495" s="35"/>
      <c r="IR495" s="35"/>
      <c r="IS495" s="35"/>
      <c r="IT495" s="35"/>
      <c r="IU495" s="35"/>
      <c r="IV495" s="35"/>
    </row>
    <row r="496" spans="1:256" s="33" customFormat="1" ht="204" hidden="1">
      <c r="A496" s="191" t="s">
        <v>599</v>
      </c>
      <c r="B496" s="45" t="s">
        <v>600</v>
      </c>
      <c r="C496" s="187">
        <v>401000030</v>
      </c>
      <c r="D496" s="154" t="s">
        <v>649</v>
      </c>
      <c r="E496" s="144" t="s">
        <v>592</v>
      </c>
      <c r="F496" s="52"/>
      <c r="G496" s="52"/>
      <c r="H496" s="155" t="s">
        <v>71</v>
      </c>
      <c r="I496" s="52"/>
      <c r="J496" s="155">
        <v>16</v>
      </c>
      <c r="K496" s="155">
        <v>1</v>
      </c>
      <c r="L496" s="155">
        <v>17</v>
      </c>
      <c r="M496" s="155"/>
      <c r="N496" s="155"/>
      <c r="O496" s="155"/>
      <c r="P496" s="52" t="s">
        <v>614</v>
      </c>
      <c r="Q496" s="52" t="s">
        <v>74</v>
      </c>
      <c r="R496" s="146"/>
      <c r="S496" s="146"/>
      <c r="T496" s="146" t="s">
        <v>71</v>
      </c>
      <c r="U496" s="146"/>
      <c r="V496" s="146">
        <v>9</v>
      </c>
      <c r="W496" s="146">
        <v>1</v>
      </c>
      <c r="X496" s="146"/>
      <c r="Y496" s="146"/>
      <c r="Z496" s="146"/>
      <c r="AA496" s="146"/>
      <c r="AB496" s="52" t="s">
        <v>615</v>
      </c>
      <c r="AC496" s="188" t="s">
        <v>594</v>
      </c>
      <c r="AD496" s="189"/>
      <c r="AE496" s="189"/>
      <c r="AF496" s="189"/>
      <c r="AG496" s="189"/>
      <c r="AH496" s="189"/>
      <c r="AI496" s="189"/>
      <c r="AJ496" s="189"/>
      <c r="AK496" s="189"/>
      <c r="AL496" s="189"/>
      <c r="AM496" s="190" t="s">
        <v>768</v>
      </c>
      <c r="AN496" s="52" t="s">
        <v>596</v>
      </c>
      <c r="AO496" s="195" t="s">
        <v>208</v>
      </c>
      <c r="AP496" s="195" t="s">
        <v>99</v>
      </c>
      <c r="AQ496" s="195" t="s">
        <v>669</v>
      </c>
      <c r="AR496" s="54" t="s">
        <v>670</v>
      </c>
      <c r="AS496" s="92" t="s">
        <v>267</v>
      </c>
      <c r="AT496" s="196">
        <v>0</v>
      </c>
      <c r="AU496" s="196">
        <v>0</v>
      </c>
      <c r="AV496" s="196">
        <v>1017578.9</v>
      </c>
      <c r="AW496" s="205">
        <v>0</v>
      </c>
      <c r="AX496" s="205">
        <v>0</v>
      </c>
      <c r="AY496" s="205">
        <v>0</v>
      </c>
      <c r="AZ496" s="186">
        <v>10101</v>
      </c>
      <c r="BA496" s="222"/>
      <c r="BB496" s="221"/>
      <c r="BC496" s="223"/>
      <c r="BD496" s="224"/>
      <c r="BE496" s="224"/>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5"/>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c r="FM496" s="35"/>
      <c r="FN496" s="35"/>
      <c r="FO496" s="35"/>
      <c r="FP496" s="35"/>
      <c r="FQ496" s="35"/>
      <c r="FR496" s="35"/>
      <c r="FS496" s="35"/>
      <c r="FT496" s="35"/>
      <c r="FU496" s="35"/>
      <c r="FV496" s="35"/>
      <c r="FW496" s="35"/>
      <c r="FX496" s="35"/>
      <c r="FY496" s="35"/>
      <c r="FZ496" s="35"/>
      <c r="GA496" s="35"/>
      <c r="GB496" s="35"/>
      <c r="GC496" s="35"/>
      <c r="GD496" s="35"/>
      <c r="GE496" s="35"/>
      <c r="GF496" s="35"/>
      <c r="GG496" s="35"/>
      <c r="GH496" s="35"/>
      <c r="GI496" s="35"/>
      <c r="GJ496" s="35"/>
      <c r="GK496" s="35"/>
      <c r="GL496" s="35"/>
      <c r="GM496" s="35"/>
      <c r="GN496" s="35"/>
      <c r="GO496" s="35"/>
      <c r="GP496" s="35"/>
      <c r="GQ496" s="35"/>
      <c r="GR496" s="35"/>
      <c r="GS496" s="35"/>
      <c r="GT496" s="35"/>
      <c r="GU496" s="35"/>
      <c r="GV496" s="35"/>
      <c r="GW496" s="35"/>
      <c r="GX496" s="35"/>
      <c r="GY496" s="35"/>
      <c r="GZ496" s="35"/>
      <c r="HA496" s="35"/>
      <c r="HB496" s="35"/>
      <c r="HC496" s="35"/>
      <c r="HD496" s="35"/>
      <c r="HE496" s="35"/>
      <c r="HF496" s="35"/>
      <c r="HG496" s="35"/>
      <c r="HH496" s="35"/>
      <c r="HI496" s="35"/>
      <c r="HJ496" s="35"/>
      <c r="HK496" s="35"/>
      <c r="HL496" s="35"/>
      <c r="HM496" s="35"/>
      <c r="HN496" s="35"/>
      <c r="HO496" s="35"/>
      <c r="HP496" s="35"/>
      <c r="HQ496" s="35"/>
      <c r="HR496" s="35"/>
      <c r="HS496" s="35"/>
      <c r="HT496" s="35"/>
      <c r="HU496" s="35"/>
      <c r="HV496" s="35"/>
      <c r="HW496" s="35"/>
      <c r="HX496" s="35"/>
      <c r="HY496" s="35"/>
      <c r="HZ496" s="35"/>
      <c r="IA496" s="35"/>
      <c r="IB496" s="35"/>
      <c r="IC496" s="35"/>
      <c r="ID496" s="35"/>
      <c r="IE496" s="35"/>
      <c r="IF496" s="35"/>
      <c r="IG496" s="35"/>
      <c r="IH496" s="35"/>
      <c r="II496" s="35"/>
      <c r="IJ496" s="35"/>
      <c r="IK496" s="35"/>
      <c r="IL496" s="35"/>
      <c r="IM496" s="35"/>
      <c r="IN496" s="35"/>
      <c r="IO496" s="35"/>
      <c r="IP496" s="35"/>
      <c r="IQ496" s="35"/>
      <c r="IR496" s="35"/>
      <c r="IS496" s="35"/>
      <c r="IT496" s="35"/>
      <c r="IU496" s="35"/>
      <c r="IV496" s="35"/>
    </row>
    <row r="497" spans="1:256" s="33" customFormat="1" ht="204" hidden="1">
      <c r="A497" s="191" t="s">
        <v>599</v>
      </c>
      <c r="B497" s="45" t="s">
        <v>600</v>
      </c>
      <c r="C497" s="187">
        <v>401000029</v>
      </c>
      <c r="D497" s="154" t="s">
        <v>647</v>
      </c>
      <c r="E497" s="144" t="s">
        <v>592</v>
      </c>
      <c r="F497" s="52"/>
      <c r="G497" s="52"/>
      <c r="H497" s="155" t="s">
        <v>71</v>
      </c>
      <c r="I497" s="52"/>
      <c r="J497" s="155">
        <v>16</v>
      </c>
      <c r="K497" s="155">
        <v>1</v>
      </c>
      <c r="L497" s="155">
        <v>16</v>
      </c>
      <c r="M497" s="155"/>
      <c r="N497" s="155"/>
      <c r="O497" s="155"/>
      <c r="P497" s="52" t="s">
        <v>723</v>
      </c>
      <c r="Q497" s="52" t="s">
        <v>74</v>
      </c>
      <c r="R497" s="146"/>
      <c r="S497" s="146"/>
      <c r="T497" s="146" t="s">
        <v>71</v>
      </c>
      <c r="U497" s="146"/>
      <c r="V497" s="146">
        <v>9</v>
      </c>
      <c r="W497" s="146">
        <v>1</v>
      </c>
      <c r="X497" s="146"/>
      <c r="Y497" s="146"/>
      <c r="Z497" s="146"/>
      <c r="AA497" s="146"/>
      <c r="AB497" s="52" t="s">
        <v>615</v>
      </c>
      <c r="AC497" s="208" t="s">
        <v>778</v>
      </c>
      <c r="AD497" s="189"/>
      <c r="AE497" s="189"/>
      <c r="AF497" s="189"/>
      <c r="AG497" s="189"/>
      <c r="AH497" s="189"/>
      <c r="AI497" s="189"/>
      <c r="AJ497" s="189"/>
      <c r="AK497" s="189"/>
      <c r="AL497" s="189"/>
      <c r="AM497" s="194" t="s">
        <v>648</v>
      </c>
      <c r="AN497" s="52" t="s">
        <v>779</v>
      </c>
      <c r="AO497" s="195" t="s">
        <v>208</v>
      </c>
      <c r="AP497" s="195" t="s">
        <v>99</v>
      </c>
      <c r="AQ497" s="195" t="s">
        <v>669</v>
      </c>
      <c r="AR497" s="54" t="s">
        <v>670</v>
      </c>
      <c r="AS497" s="195">
        <v>612</v>
      </c>
      <c r="AT497" s="196">
        <v>0</v>
      </c>
      <c r="AU497" s="196">
        <v>0</v>
      </c>
      <c r="AV497" s="196">
        <v>3840883.8</v>
      </c>
      <c r="AW497" s="205">
        <v>0</v>
      </c>
      <c r="AX497" s="205">
        <v>0</v>
      </c>
      <c r="AY497" s="205">
        <v>0</v>
      </c>
      <c r="AZ497" s="186">
        <v>10101</v>
      </c>
      <c r="BA497" s="222"/>
      <c r="BB497" s="221"/>
      <c r="BC497" s="223"/>
      <c r="BD497" s="224"/>
      <c r="BE497" s="224"/>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c r="CZ497" s="35"/>
      <c r="DA497" s="35"/>
      <c r="DB497" s="35"/>
      <c r="DC497" s="35"/>
      <c r="DD497" s="35"/>
      <c r="DE497" s="35"/>
      <c r="DF497" s="35"/>
      <c r="DG497" s="35"/>
      <c r="DH497" s="35"/>
      <c r="DI497" s="35"/>
      <c r="DJ497" s="35"/>
      <c r="DK497" s="35"/>
      <c r="DL497" s="35"/>
      <c r="DM497" s="35"/>
      <c r="DN497" s="35"/>
      <c r="DO497" s="35"/>
      <c r="DP497" s="35"/>
      <c r="DQ497" s="35"/>
      <c r="DR497" s="35"/>
      <c r="DS497" s="35"/>
      <c r="DT497" s="35"/>
      <c r="DU497" s="35"/>
      <c r="DV497" s="35"/>
      <c r="DW497" s="35"/>
      <c r="DX497" s="35"/>
      <c r="DY497" s="35"/>
      <c r="DZ497" s="35"/>
      <c r="EA497" s="35"/>
      <c r="EB497" s="35"/>
      <c r="EC497" s="35"/>
      <c r="ED497" s="35"/>
      <c r="EE497" s="35"/>
      <c r="EF497" s="35"/>
      <c r="EG497" s="35"/>
      <c r="EH497" s="35"/>
      <c r="EI497" s="35"/>
      <c r="EJ497" s="35"/>
      <c r="EK497" s="35"/>
      <c r="EL497" s="35"/>
      <c r="EM497" s="35"/>
      <c r="EN497" s="35"/>
      <c r="EO497" s="35"/>
      <c r="EP497" s="35"/>
      <c r="EQ497" s="35"/>
      <c r="ER497" s="35"/>
      <c r="ES497" s="35"/>
      <c r="ET497" s="35"/>
      <c r="EU497" s="35"/>
      <c r="EV497" s="35"/>
      <c r="EW497" s="35"/>
      <c r="EX497" s="35"/>
      <c r="EY497" s="35"/>
      <c r="EZ497" s="35"/>
      <c r="FA497" s="35"/>
      <c r="FB497" s="35"/>
      <c r="FC497" s="35"/>
      <c r="FD497" s="35"/>
      <c r="FE497" s="35"/>
      <c r="FF497" s="35"/>
      <c r="FG497" s="35"/>
      <c r="FH497" s="35"/>
      <c r="FI497" s="35"/>
      <c r="FJ497" s="35"/>
      <c r="FK497" s="35"/>
      <c r="FL497" s="35"/>
      <c r="FM497" s="35"/>
      <c r="FN497" s="35"/>
      <c r="FO497" s="35"/>
      <c r="FP497" s="35"/>
      <c r="FQ497" s="35"/>
      <c r="FR497" s="35"/>
      <c r="FS497" s="35"/>
      <c r="FT497" s="35"/>
      <c r="FU497" s="35"/>
      <c r="FV497" s="35"/>
      <c r="FW497" s="35"/>
      <c r="FX497" s="35"/>
      <c r="FY497" s="35"/>
      <c r="FZ497" s="35"/>
      <c r="GA497" s="35"/>
      <c r="GB497" s="35"/>
      <c r="GC497" s="35"/>
      <c r="GD497" s="35"/>
      <c r="GE497" s="35"/>
      <c r="GF497" s="35"/>
      <c r="GG497" s="35"/>
      <c r="GH497" s="35"/>
      <c r="GI497" s="35"/>
      <c r="GJ497" s="35"/>
      <c r="GK497" s="35"/>
      <c r="GL497" s="35"/>
      <c r="GM497" s="35"/>
      <c r="GN497" s="35"/>
      <c r="GO497" s="35"/>
      <c r="GP497" s="35"/>
      <c r="GQ497" s="35"/>
      <c r="GR497" s="35"/>
      <c r="GS497" s="35"/>
      <c r="GT497" s="35"/>
      <c r="GU497" s="35"/>
      <c r="GV497" s="35"/>
      <c r="GW497" s="35"/>
      <c r="GX497" s="35"/>
      <c r="GY497" s="35"/>
      <c r="GZ497" s="35"/>
      <c r="HA497" s="35"/>
      <c r="HB497" s="35"/>
      <c r="HC497" s="35"/>
      <c r="HD497" s="35"/>
      <c r="HE497" s="35"/>
      <c r="HF497" s="35"/>
      <c r="HG497" s="35"/>
      <c r="HH497" s="35"/>
      <c r="HI497" s="35"/>
      <c r="HJ497" s="35"/>
      <c r="HK497" s="35"/>
      <c r="HL497" s="35"/>
      <c r="HM497" s="35"/>
      <c r="HN497" s="35"/>
      <c r="HO497" s="35"/>
      <c r="HP497" s="35"/>
      <c r="HQ497" s="35"/>
      <c r="HR497" s="35"/>
      <c r="HS497" s="35"/>
      <c r="HT497" s="35"/>
      <c r="HU497" s="35"/>
      <c r="HV497" s="35"/>
      <c r="HW497" s="35"/>
      <c r="HX497" s="35"/>
      <c r="HY497" s="35"/>
      <c r="HZ497" s="35"/>
      <c r="IA497" s="35"/>
      <c r="IB497" s="35"/>
      <c r="IC497" s="35"/>
      <c r="ID497" s="35"/>
      <c r="IE497" s="35"/>
      <c r="IF497" s="35"/>
      <c r="IG497" s="35"/>
      <c r="IH497" s="35"/>
      <c r="II497" s="35"/>
      <c r="IJ497" s="35"/>
      <c r="IK497" s="35"/>
      <c r="IL497" s="35"/>
      <c r="IM497" s="35"/>
      <c r="IN497" s="35"/>
      <c r="IO497" s="35"/>
      <c r="IP497" s="35"/>
      <c r="IQ497" s="35"/>
      <c r="IR497" s="35"/>
      <c r="IS497" s="35"/>
      <c r="IT497" s="35"/>
      <c r="IU497" s="35"/>
      <c r="IV497" s="35"/>
    </row>
    <row r="498" spans="1:256" s="33" customFormat="1" ht="229.5" hidden="1">
      <c r="A498" s="191" t="s">
        <v>599</v>
      </c>
      <c r="B498" s="45" t="s">
        <v>600</v>
      </c>
      <c r="C498" s="187">
        <v>401000032</v>
      </c>
      <c r="D498" s="154" t="s">
        <v>625</v>
      </c>
      <c r="E498" s="144" t="s">
        <v>592</v>
      </c>
      <c r="F498" s="52"/>
      <c r="G498" s="52"/>
      <c r="H498" s="155" t="s">
        <v>71</v>
      </c>
      <c r="I498" s="52"/>
      <c r="J498" s="155">
        <v>16</v>
      </c>
      <c r="K498" s="155">
        <v>1</v>
      </c>
      <c r="L498" s="155">
        <v>17</v>
      </c>
      <c r="M498" s="155"/>
      <c r="N498" s="155"/>
      <c r="O498" s="155"/>
      <c r="P498" s="52" t="s">
        <v>614</v>
      </c>
      <c r="Q498" s="52" t="s">
        <v>74</v>
      </c>
      <c r="R498" s="146"/>
      <c r="S498" s="146"/>
      <c r="T498" s="146" t="s">
        <v>71</v>
      </c>
      <c r="U498" s="146"/>
      <c r="V498" s="146">
        <v>9</v>
      </c>
      <c r="W498" s="146">
        <v>1</v>
      </c>
      <c r="X498" s="146"/>
      <c r="Y498" s="146"/>
      <c r="Z498" s="146"/>
      <c r="AA498" s="146"/>
      <c r="AB498" s="52" t="s">
        <v>615</v>
      </c>
      <c r="AC498" s="188" t="s">
        <v>594</v>
      </c>
      <c r="AD498" s="189"/>
      <c r="AE498" s="189"/>
      <c r="AF498" s="189"/>
      <c r="AG498" s="189"/>
      <c r="AH498" s="189"/>
      <c r="AI498" s="189"/>
      <c r="AJ498" s="189"/>
      <c r="AK498" s="189"/>
      <c r="AL498" s="189"/>
      <c r="AM498" s="190" t="s">
        <v>768</v>
      </c>
      <c r="AN498" s="52" t="s">
        <v>596</v>
      </c>
      <c r="AO498" s="195" t="s">
        <v>208</v>
      </c>
      <c r="AP498" s="195" t="s">
        <v>99</v>
      </c>
      <c r="AQ498" s="195" t="s">
        <v>780</v>
      </c>
      <c r="AR498" s="148" t="s">
        <v>628</v>
      </c>
      <c r="AS498" s="195">
        <v>612</v>
      </c>
      <c r="AT498" s="196">
        <v>0</v>
      </c>
      <c r="AU498" s="196">
        <v>0</v>
      </c>
      <c r="AV498" s="196">
        <v>30000</v>
      </c>
      <c r="AW498" s="205">
        <v>0</v>
      </c>
      <c r="AX498" s="205">
        <v>0</v>
      </c>
      <c r="AY498" s="205">
        <v>0</v>
      </c>
      <c r="AZ498" s="186">
        <v>10101</v>
      </c>
      <c r="BA498" s="222"/>
      <c r="BB498" s="221"/>
      <c r="BC498" s="223"/>
      <c r="BD498" s="224"/>
      <c r="BE498" s="224"/>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c r="CZ498" s="35"/>
      <c r="DA498" s="35"/>
      <c r="DB498" s="35"/>
      <c r="DC498" s="35"/>
      <c r="DD498" s="35"/>
      <c r="DE498" s="35"/>
      <c r="DF498" s="35"/>
      <c r="DG498" s="35"/>
      <c r="DH498" s="35"/>
      <c r="DI498" s="35"/>
      <c r="DJ498" s="35"/>
      <c r="DK498" s="35"/>
      <c r="DL498" s="35"/>
      <c r="DM498" s="35"/>
      <c r="DN498" s="35"/>
      <c r="DO498" s="35"/>
      <c r="DP498" s="35"/>
      <c r="DQ498" s="35"/>
      <c r="DR498" s="35"/>
      <c r="DS498" s="35"/>
      <c r="DT498" s="35"/>
      <c r="DU498" s="35"/>
      <c r="DV498" s="35"/>
      <c r="DW498" s="35"/>
      <c r="DX498" s="35"/>
      <c r="DY498" s="35"/>
      <c r="DZ498" s="35"/>
      <c r="EA498" s="35"/>
      <c r="EB498" s="35"/>
      <c r="EC498" s="35"/>
      <c r="ED498" s="35"/>
      <c r="EE498" s="35"/>
      <c r="EF498" s="35"/>
      <c r="EG498" s="35"/>
      <c r="EH498" s="35"/>
      <c r="EI498" s="35"/>
      <c r="EJ498" s="35"/>
      <c r="EK498" s="35"/>
      <c r="EL498" s="35"/>
      <c r="EM498" s="35"/>
      <c r="EN498" s="35"/>
      <c r="EO498" s="35"/>
      <c r="EP498" s="35"/>
      <c r="EQ498" s="35"/>
      <c r="ER498" s="35"/>
      <c r="ES498" s="35"/>
      <c r="ET498" s="35"/>
      <c r="EU498" s="35"/>
      <c r="EV498" s="35"/>
      <c r="EW498" s="35"/>
      <c r="EX498" s="35"/>
      <c r="EY498" s="35"/>
      <c r="EZ498" s="35"/>
      <c r="FA498" s="35"/>
      <c r="FB498" s="35"/>
      <c r="FC498" s="35"/>
      <c r="FD498" s="35"/>
      <c r="FE498" s="35"/>
      <c r="FF498" s="35"/>
      <c r="FG498" s="35"/>
      <c r="FH498" s="35"/>
      <c r="FI498" s="35"/>
      <c r="FJ498" s="35"/>
      <c r="FK498" s="35"/>
      <c r="FL498" s="35"/>
      <c r="FM498" s="35"/>
      <c r="FN498" s="35"/>
      <c r="FO498" s="35"/>
      <c r="FP498" s="35"/>
      <c r="FQ498" s="35"/>
      <c r="FR498" s="35"/>
      <c r="FS498" s="35"/>
      <c r="FT498" s="35"/>
      <c r="FU498" s="35"/>
      <c r="FV498" s="35"/>
      <c r="FW498" s="35"/>
      <c r="FX498" s="35"/>
      <c r="FY498" s="35"/>
      <c r="FZ498" s="35"/>
      <c r="GA498" s="35"/>
      <c r="GB498" s="35"/>
      <c r="GC498" s="35"/>
      <c r="GD498" s="35"/>
      <c r="GE498" s="35"/>
      <c r="GF498" s="35"/>
      <c r="GG498" s="35"/>
      <c r="GH498" s="35"/>
      <c r="GI498" s="35"/>
      <c r="GJ498" s="35"/>
      <c r="GK498" s="35"/>
      <c r="GL498" s="35"/>
      <c r="GM498" s="35"/>
      <c r="GN498" s="35"/>
      <c r="GO498" s="35"/>
      <c r="GP498" s="35"/>
      <c r="GQ498" s="35"/>
      <c r="GR498" s="35"/>
      <c r="GS498" s="35"/>
      <c r="GT498" s="35"/>
      <c r="GU498" s="35"/>
      <c r="GV498" s="35"/>
      <c r="GW498" s="35"/>
      <c r="GX498" s="35"/>
      <c r="GY498" s="35"/>
      <c r="GZ498" s="35"/>
      <c r="HA498" s="35"/>
      <c r="HB498" s="35"/>
      <c r="HC498" s="35"/>
      <c r="HD498" s="35"/>
      <c r="HE498" s="35"/>
      <c r="HF498" s="35"/>
      <c r="HG498" s="35"/>
      <c r="HH498" s="35"/>
      <c r="HI498" s="35"/>
      <c r="HJ498" s="35"/>
      <c r="HK498" s="35"/>
      <c r="HL498" s="35"/>
      <c r="HM498" s="35"/>
      <c r="HN498" s="35"/>
      <c r="HO498" s="35"/>
      <c r="HP498" s="35"/>
      <c r="HQ498" s="35"/>
      <c r="HR498" s="35"/>
      <c r="HS498" s="35"/>
      <c r="HT498" s="35"/>
      <c r="HU498" s="35"/>
      <c r="HV498" s="35"/>
      <c r="HW498" s="35"/>
      <c r="HX498" s="35"/>
      <c r="HY498" s="35"/>
      <c r="HZ498" s="35"/>
      <c r="IA498" s="35"/>
      <c r="IB498" s="35"/>
      <c r="IC498" s="35"/>
      <c r="ID498" s="35"/>
      <c r="IE498" s="35"/>
      <c r="IF498" s="35"/>
      <c r="IG498" s="35"/>
      <c r="IH498" s="35"/>
      <c r="II498" s="35"/>
      <c r="IJ498" s="35"/>
      <c r="IK498" s="35"/>
      <c r="IL498" s="35"/>
      <c r="IM498" s="35"/>
      <c r="IN498" s="35"/>
      <c r="IO498" s="35"/>
      <c r="IP498" s="35"/>
      <c r="IQ498" s="35"/>
      <c r="IR498" s="35"/>
      <c r="IS498" s="35"/>
      <c r="IT498" s="35"/>
      <c r="IU498" s="35"/>
      <c r="IV498" s="35"/>
    </row>
    <row r="499" spans="1:256" ht="127.5" hidden="1">
      <c r="A499" s="191">
        <v>607</v>
      </c>
      <c r="B499" s="45" t="s">
        <v>600</v>
      </c>
      <c r="C499" s="187">
        <v>401000030</v>
      </c>
      <c r="D499" s="154" t="s">
        <v>649</v>
      </c>
      <c r="E499" s="144" t="s">
        <v>592</v>
      </c>
      <c r="F499" s="52"/>
      <c r="G499" s="52"/>
      <c r="H499" s="155" t="s">
        <v>71</v>
      </c>
      <c r="I499" s="52"/>
      <c r="J499" s="155">
        <v>16</v>
      </c>
      <c r="K499" s="155">
        <v>1</v>
      </c>
      <c r="L499" s="155">
        <v>17</v>
      </c>
      <c r="M499" s="155"/>
      <c r="N499" s="155"/>
      <c r="O499" s="155"/>
      <c r="P499" s="52" t="s">
        <v>616</v>
      </c>
      <c r="Q499" s="52" t="s">
        <v>74</v>
      </c>
      <c r="R499" s="146"/>
      <c r="S499" s="146"/>
      <c r="T499" s="146" t="s">
        <v>71</v>
      </c>
      <c r="U499" s="146"/>
      <c r="V499" s="146">
        <v>9</v>
      </c>
      <c r="W499" s="146">
        <v>1</v>
      </c>
      <c r="X499" s="146"/>
      <c r="Y499" s="146"/>
      <c r="Z499" s="146"/>
      <c r="AA499" s="146"/>
      <c r="AB499" s="52" t="s">
        <v>615</v>
      </c>
      <c r="AC499" s="188" t="s">
        <v>594</v>
      </c>
      <c r="AD499" s="189"/>
      <c r="AE499" s="189"/>
      <c r="AF499" s="189"/>
      <c r="AG499" s="189"/>
      <c r="AH499" s="189"/>
      <c r="AI499" s="189"/>
      <c r="AJ499" s="189"/>
      <c r="AK499" s="44"/>
      <c r="AL499" s="189"/>
      <c r="AM499" s="190" t="s">
        <v>768</v>
      </c>
      <c r="AN499" s="52" t="s">
        <v>781</v>
      </c>
      <c r="AO499" s="195" t="s">
        <v>208</v>
      </c>
      <c r="AP499" s="195" t="s">
        <v>99</v>
      </c>
      <c r="AQ499" s="195" t="s">
        <v>782</v>
      </c>
      <c r="AR499" s="148" t="s">
        <v>783</v>
      </c>
      <c r="AS499" s="195">
        <v>612</v>
      </c>
      <c r="AT499" s="196">
        <v>2571586.33</v>
      </c>
      <c r="AU499" s="196">
        <v>2571586.33</v>
      </c>
      <c r="AV499" s="196">
        <v>0</v>
      </c>
      <c r="AW499" s="219">
        <v>0</v>
      </c>
      <c r="AX499" s="200">
        <v>0</v>
      </c>
      <c r="AY499" s="200">
        <v>0</v>
      </c>
      <c r="AZ499" s="197">
        <v>10101</v>
      </c>
      <c r="BA499" s="222"/>
      <c r="BB499" s="221"/>
      <c r="BC499" s="223"/>
      <c r="BD499" s="224"/>
      <c r="BE499" s="224"/>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c r="CZ499" s="35"/>
      <c r="DA499" s="35"/>
      <c r="DB499" s="35"/>
      <c r="DC499" s="35"/>
      <c r="DD499" s="35"/>
      <c r="DE499" s="35"/>
      <c r="DF499" s="35"/>
      <c r="DG499" s="35"/>
      <c r="DH499" s="35"/>
      <c r="DI499" s="35"/>
      <c r="DJ499" s="35"/>
      <c r="DK499" s="35"/>
      <c r="DL499" s="35"/>
      <c r="DM499" s="35"/>
      <c r="DN499" s="35"/>
      <c r="DO499" s="35"/>
      <c r="DP499" s="35"/>
      <c r="DQ499" s="35"/>
      <c r="DR499" s="35"/>
      <c r="DS499" s="35"/>
      <c r="DT499" s="35"/>
      <c r="DU499" s="35"/>
      <c r="DV499" s="35"/>
      <c r="DW499" s="35"/>
      <c r="DX499" s="35"/>
      <c r="DY499" s="35"/>
      <c r="DZ499" s="35"/>
      <c r="EA499" s="35"/>
      <c r="EB499" s="35"/>
      <c r="EC499" s="35"/>
      <c r="ED499" s="35"/>
      <c r="EE499" s="35"/>
      <c r="EF499" s="35"/>
      <c r="EG499" s="35"/>
      <c r="EH499" s="35"/>
      <c r="EI499" s="35"/>
      <c r="EJ499" s="35"/>
      <c r="EK499" s="35"/>
      <c r="EL499" s="35"/>
      <c r="EM499" s="35"/>
      <c r="EN499" s="35"/>
      <c r="EO499" s="35"/>
      <c r="EP499" s="35"/>
      <c r="EQ499" s="35"/>
      <c r="ER499" s="35"/>
      <c r="ES499" s="35"/>
      <c r="ET499" s="35"/>
      <c r="EU499" s="35"/>
      <c r="EV499" s="35"/>
      <c r="EW499" s="35"/>
      <c r="EX499" s="35"/>
      <c r="EY499" s="35"/>
      <c r="EZ499" s="35"/>
      <c r="FA499" s="35"/>
      <c r="FB499" s="35"/>
      <c r="FC499" s="35"/>
      <c r="FD499" s="35"/>
      <c r="FE499" s="35"/>
      <c r="FF499" s="35"/>
      <c r="FG499" s="35"/>
      <c r="FH499" s="35"/>
      <c r="FI499" s="35"/>
      <c r="FJ499" s="35"/>
      <c r="FK499" s="35"/>
      <c r="FL499" s="35"/>
      <c r="FM499" s="35"/>
      <c r="FN499" s="35"/>
      <c r="FO499" s="35"/>
      <c r="FP499" s="35"/>
      <c r="FQ499" s="35"/>
      <c r="FR499" s="35"/>
      <c r="FS499" s="35"/>
      <c r="FT499" s="35"/>
      <c r="FU499" s="35"/>
      <c r="FV499" s="35"/>
      <c r="FW499" s="35"/>
      <c r="FX499" s="35"/>
      <c r="FY499" s="35"/>
      <c r="FZ499" s="35"/>
      <c r="GA499" s="35"/>
      <c r="GB499" s="35"/>
      <c r="GC499" s="35"/>
      <c r="GD499" s="35"/>
      <c r="GE499" s="35"/>
      <c r="GF499" s="35"/>
      <c r="GG499" s="35"/>
      <c r="GH499" s="35"/>
      <c r="GI499" s="35"/>
      <c r="GJ499" s="35"/>
      <c r="GK499" s="35"/>
      <c r="GL499" s="35"/>
      <c r="GM499" s="35"/>
      <c r="GN499" s="35"/>
      <c r="GO499" s="35"/>
      <c r="GP499" s="35"/>
      <c r="GQ499" s="35"/>
      <c r="GR499" s="35"/>
      <c r="GS499" s="35"/>
      <c r="GT499" s="35"/>
      <c r="GU499" s="35"/>
      <c r="GV499" s="35"/>
      <c r="GW499" s="35"/>
      <c r="GX499" s="35"/>
      <c r="GY499" s="35"/>
      <c r="GZ499" s="35"/>
      <c r="HA499" s="35"/>
      <c r="HB499" s="35"/>
      <c r="HC499" s="35"/>
      <c r="HD499" s="35"/>
      <c r="HE499" s="35"/>
      <c r="HF499" s="35"/>
      <c r="HG499" s="35"/>
      <c r="HH499" s="35"/>
      <c r="HI499" s="35"/>
      <c r="HJ499" s="35"/>
      <c r="HK499" s="35"/>
      <c r="HL499" s="35"/>
      <c r="HM499" s="35"/>
      <c r="HN499" s="35"/>
      <c r="HO499" s="35"/>
      <c r="HP499" s="35"/>
      <c r="HQ499" s="35"/>
      <c r="HR499" s="35"/>
      <c r="HS499" s="35"/>
      <c r="HT499" s="35"/>
      <c r="HU499" s="35"/>
      <c r="HV499" s="35"/>
      <c r="HW499" s="35"/>
      <c r="HX499" s="35"/>
      <c r="HY499" s="35"/>
      <c r="HZ499" s="35"/>
      <c r="IA499" s="35"/>
      <c r="IB499" s="35"/>
      <c r="IC499" s="35"/>
      <c r="ID499" s="35"/>
      <c r="IE499" s="35"/>
      <c r="IF499" s="35"/>
      <c r="IG499" s="35"/>
      <c r="IH499" s="35"/>
      <c r="II499" s="35"/>
      <c r="IJ499" s="35"/>
      <c r="IK499" s="35"/>
      <c r="IL499" s="35"/>
      <c r="IM499" s="35"/>
      <c r="IN499" s="35"/>
      <c r="IO499" s="35"/>
      <c r="IP499" s="35"/>
      <c r="IQ499" s="35"/>
      <c r="IR499" s="35"/>
      <c r="IS499" s="35"/>
      <c r="IT499" s="35"/>
      <c r="IU499" s="35"/>
      <c r="IV499" s="35"/>
    </row>
    <row r="500" spans="1:256" ht="191.25" hidden="1">
      <c r="A500" s="191">
        <v>607</v>
      </c>
      <c r="B500" s="45" t="s">
        <v>600</v>
      </c>
      <c r="C500" s="187">
        <v>401000029</v>
      </c>
      <c r="D500" s="154" t="s">
        <v>647</v>
      </c>
      <c r="E500" s="144" t="s">
        <v>592</v>
      </c>
      <c r="F500" s="52"/>
      <c r="G500" s="52"/>
      <c r="H500" s="155" t="s">
        <v>71</v>
      </c>
      <c r="I500" s="52"/>
      <c r="J500" s="155">
        <v>16</v>
      </c>
      <c r="K500" s="155">
        <v>1</v>
      </c>
      <c r="L500" s="155">
        <v>16</v>
      </c>
      <c r="M500" s="155"/>
      <c r="N500" s="155"/>
      <c r="O500" s="155"/>
      <c r="P500" s="52" t="s">
        <v>723</v>
      </c>
      <c r="Q500" s="52" t="s">
        <v>74</v>
      </c>
      <c r="R500" s="146"/>
      <c r="S500" s="146"/>
      <c r="T500" s="146" t="s">
        <v>71</v>
      </c>
      <c r="U500" s="146"/>
      <c r="V500" s="146">
        <v>9</v>
      </c>
      <c r="W500" s="146">
        <v>1</v>
      </c>
      <c r="X500" s="146"/>
      <c r="Y500" s="146"/>
      <c r="Z500" s="146"/>
      <c r="AA500" s="146"/>
      <c r="AB500" s="52" t="s">
        <v>615</v>
      </c>
      <c r="AC500" s="208" t="s">
        <v>778</v>
      </c>
      <c r="AD500" s="189"/>
      <c r="AE500" s="189"/>
      <c r="AF500" s="189"/>
      <c r="AG500" s="189"/>
      <c r="AH500" s="189"/>
      <c r="AI500" s="189"/>
      <c r="AJ500" s="189"/>
      <c r="AK500" s="189"/>
      <c r="AL500" s="189"/>
      <c r="AM500" s="194" t="s">
        <v>648</v>
      </c>
      <c r="AN500" s="52" t="s">
        <v>762</v>
      </c>
      <c r="AO500" s="195" t="s">
        <v>208</v>
      </c>
      <c r="AP500" s="195" t="s">
        <v>99</v>
      </c>
      <c r="AQ500" s="92" t="s">
        <v>782</v>
      </c>
      <c r="AR500" s="54" t="s">
        <v>783</v>
      </c>
      <c r="AS500" s="92" t="s">
        <v>267</v>
      </c>
      <c r="AT500" s="196">
        <v>529469.81999999995</v>
      </c>
      <c r="AU500" s="196">
        <v>529469.81999999995</v>
      </c>
      <c r="AV500" s="196">
        <v>0</v>
      </c>
      <c r="AW500" s="200">
        <v>0</v>
      </c>
      <c r="AX500" s="200">
        <v>0</v>
      </c>
      <c r="AY500" s="200">
        <v>0</v>
      </c>
      <c r="AZ500" s="197">
        <v>10101</v>
      </c>
      <c r="BA500" s="230"/>
      <c r="BB500" s="234"/>
      <c r="BC500" s="231"/>
      <c r="BD500" s="232"/>
      <c r="BE500" s="232"/>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C500" s="233"/>
      <c r="CD500" s="233"/>
      <c r="CE500" s="233"/>
      <c r="CF500" s="233"/>
      <c r="CG500" s="233"/>
      <c r="CH500" s="233"/>
      <c r="CI500" s="233"/>
      <c r="CJ500" s="233"/>
      <c r="CK500" s="233"/>
      <c r="CL500" s="233"/>
      <c r="CM500" s="233"/>
      <c r="CN500" s="233"/>
      <c r="CO500" s="233"/>
      <c r="CP500" s="233"/>
      <c r="CQ500" s="233"/>
      <c r="CR500" s="233"/>
      <c r="CS500" s="233"/>
      <c r="CT500" s="233"/>
      <c r="CU500" s="233"/>
      <c r="CV500" s="233"/>
      <c r="CW500" s="233"/>
      <c r="CX500" s="233"/>
      <c r="CY500" s="233"/>
      <c r="CZ500" s="233"/>
      <c r="DA500" s="233"/>
      <c r="DB500" s="233"/>
      <c r="DC500" s="233"/>
      <c r="DD500" s="233"/>
      <c r="DE500" s="233"/>
      <c r="DF500" s="233"/>
      <c r="DG500" s="233"/>
      <c r="DH500" s="233"/>
      <c r="DI500" s="233"/>
      <c r="DJ500" s="233"/>
      <c r="DK500" s="233"/>
      <c r="DL500" s="233"/>
      <c r="DM500" s="233"/>
      <c r="DN500" s="233"/>
      <c r="DO500" s="233"/>
      <c r="DP500" s="233"/>
      <c r="DQ500" s="233"/>
      <c r="DR500" s="233"/>
      <c r="DS500" s="233"/>
      <c r="DT500" s="233"/>
      <c r="DU500" s="233"/>
      <c r="DV500" s="233"/>
      <c r="DW500" s="233"/>
      <c r="DX500" s="233"/>
      <c r="DY500" s="233"/>
      <c r="DZ500" s="233"/>
      <c r="EA500" s="233"/>
      <c r="EB500" s="233"/>
      <c r="EC500" s="233"/>
      <c r="ED500" s="233"/>
      <c r="EE500" s="233"/>
      <c r="EF500" s="233"/>
      <c r="EG500" s="233"/>
      <c r="EH500" s="233"/>
      <c r="EI500" s="233"/>
      <c r="EJ500" s="233"/>
      <c r="EK500" s="233"/>
      <c r="EL500" s="233"/>
      <c r="EM500" s="233"/>
      <c r="EN500" s="233"/>
      <c r="EO500" s="233"/>
      <c r="EP500" s="233"/>
      <c r="EQ500" s="233"/>
      <c r="ER500" s="233"/>
      <c r="ES500" s="233"/>
      <c r="ET500" s="233"/>
      <c r="EU500" s="233"/>
      <c r="EV500" s="233"/>
      <c r="EW500" s="233"/>
      <c r="EX500" s="233"/>
      <c r="EY500" s="233"/>
      <c r="EZ500" s="233"/>
      <c r="FA500" s="233"/>
      <c r="FB500" s="233"/>
      <c r="FC500" s="233"/>
      <c r="FD500" s="233"/>
      <c r="FE500" s="233"/>
      <c r="FF500" s="233"/>
      <c r="FG500" s="233"/>
      <c r="FH500" s="233"/>
      <c r="FI500" s="233"/>
      <c r="FJ500" s="233"/>
      <c r="FK500" s="233"/>
      <c r="FL500" s="233"/>
      <c r="FM500" s="233"/>
      <c r="FN500" s="233"/>
      <c r="FO500" s="233"/>
      <c r="FP500" s="233"/>
      <c r="FQ500" s="233"/>
      <c r="FR500" s="233"/>
      <c r="FS500" s="233"/>
      <c r="FT500" s="233"/>
      <c r="FU500" s="233"/>
      <c r="FV500" s="233"/>
      <c r="FW500" s="233"/>
      <c r="FX500" s="233"/>
      <c r="FY500" s="233"/>
      <c r="FZ500" s="233"/>
      <c r="GA500" s="233"/>
      <c r="GB500" s="233"/>
      <c r="GC500" s="233"/>
      <c r="GD500" s="233"/>
      <c r="GE500" s="233"/>
      <c r="GF500" s="233"/>
      <c r="GG500" s="233"/>
      <c r="GH500" s="233"/>
      <c r="GI500" s="233"/>
      <c r="GJ500" s="233"/>
      <c r="GK500" s="233"/>
      <c r="GL500" s="233"/>
      <c r="GM500" s="233"/>
      <c r="GN500" s="233"/>
      <c r="GO500" s="233"/>
      <c r="GP500" s="233"/>
      <c r="GQ500" s="233"/>
      <c r="GR500" s="233"/>
      <c r="GS500" s="233"/>
      <c r="GT500" s="233"/>
      <c r="GU500" s="233"/>
      <c r="GV500" s="233"/>
      <c r="GW500" s="233"/>
      <c r="GX500" s="233"/>
      <c r="GY500" s="233"/>
      <c r="GZ500" s="233"/>
      <c r="HA500" s="233"/>
      <c r="HB500" s="233"/>
      <c r="HC500" s="233"/>
      <c r="HD500" s="233"/>
      <c r="HE500" s="233"/>
      <c r="HF500" s="233"/>
      <c r="HG500" s="233"/>
      <c r="HH500" s="233"/>
      <c r="HI500" s="233"/>
      <c r="HJ500" s="233"/>
      <c r="HK500" s="233"/>
      <c r="HL500" s="233"/>
      <c r="HM500" s="233"/>
      <c r="HN500" s="233"/>
      <c r="HO500" s="233"/>
      <c r="HP500" s="233"/>
      <c r="HQ500" s="233"/>
      <c r="HR500" s="233"/>
      <c r="HS500" s="233"/>
      <c r="HT500" s="233"/>
      <c r="HU500" s="233"/>
      <c r="HV500" s="233"/>
      <c r="HW500" s="233"/>
      <c r="HX500" s="233"/>
      <c r="HY500" s="233"/>
      <c r="HZ500" s="233"/>
      <c r="IA500" s="233"/>
      <c r="IB500" s="233"/>
      <c r="IC500" s="233"/>
      <c r="ID500" s="233"/>
      <c r="IE500" s="233"/>
      <c r="IF500" s="233"/>
      <c r="IG500" s="233"/>
      <c r="IH500" s="233"/>
      <c r="II500" s="233"/>
      <c r="IJ500" s="233"/>
      <c r="IK500" s="233"/>
      <c r="IL500" s="233"/>
      <c r="IM500" s="233"/>
      <c r="IN500" s="233"/>
      <c r="IO500" s="233"/>
      <c r="IP500" s="233"/>
      <c r="IQ500" s="233"/>
      <c r="IR500" s="233"/>
      <c r="IS500" s="233"/>
      <c r="IT500" s="233"/>
      <c r="IU500" s="233"/>
      <c r="IV500" s="233"/>
    </row>
    <row r="501" spans="1:256" ht="127.5" hidden="1">
      <c r="A501" s="191">
        <v>607</v>
      </c>
      <c r="B501" s="45" t="s">
        <v>600</v>
      </c>
      <c r="C501" s="187">
        <v>401000030</v>
      </c>
      <c r="D501" s="154" t="s">
        <v>649</v>
      </c>
      <c r="E501" s="144" t="s">
        <v>592</v>
      </c>
      <c r="F501" s="52"/>
      <c r="G501" s="52"/>
      <c r="H501" s="155" t="s">
        <v>71</v>
      </c>
      <c r="I501" s="52"/>
      <c r="J501" s="155">
        <v>16</v>
      </c>
      <c r="K501" s="155">
        <v>1</v>
      </c>
      <c r="L501" s="155">
        <v>17</v>
      </c>
      <c r="M501" s="155"/>
      <c r="N501" s="155"/>
      <c r="O501" s="155"/>
      <c r="P501" s="52" t="s">
        <v>616</v>
      </c>
      <c r="Q501" s="52" t="s">
        <v>74</v>
      </c>
      <c r="R501" s="146"/>
      <c r="S501" s="146"/>
      <c r="T501" s="146" t="s">
        <v>71</v>
      </c>
      <c r="U501" s="146"/>
      <c r="V501" s="146">
        <v>9</v>
      </c>
      <c r="W501" s="146">
        <v>1</v>
      </c>
      <c r="X501" s="146"/>
      <c r="Y501" s="146"/>
      <c r="Z501" s="146"/>
      <c r="AA501" s="146"/>
      <c r="AB501" s="52" t="s">
        <v>615</v>
      </c>
      <c r="AC501" s="188" t="s">
        <v>594</v>
      </c>
      <c r="AD501" s="189"/>
      <c r="AE501" s="189"/>
      <c r="AF501" s="189"/>
      <c r="AG501" s="189"/>
      <c r="AH501" s="189"/>
      <c r="AI501" s="189"/>
      <c r="AJ501" s="189"/>
      <c r="AK501" s="189"/>
      <c r="AL501" s="189"/>
      <c r="AM501" s="190" t="s">
        <v>741</v>
      </c>
      <c r="AN501" s="52" t="s">
        <v>784</v>
      </c>
      <c r="AO501" s="195" t="s">
        <v>208</v>
      </c>
      <c r="AP501" s="195" t="s">
        <v>99</v>
      </c>
      <c r="AQ501" s="195" t="s">
        <v>785</v>
      </c>
      <c r="AR501" s="148" t="s">
        <v>286</v>
      </c>
      <c r="AS501" s="195" t="s">
        <v>267</v>
      </c>
      <c r="AT501" s="196">
        <v>76500</v>
      </c>
      <c r="AU501" s="196">
        <v>76500</v>
      </c>
      <c r="AV501" s="196">
        <v>0</v>
      </c>
      <c r="AW501" s="196">
        <v>76500</v>
      </c>
      <c r="AX501" s="196">
        <v>76500</v>
      </c>
      <c r="AY501" s="196">
        <v>76500</v>
      </c>
      <c r="AZ501" s="186">
        <v>10101</v>
      </c>
      <c r="BA501" s="222"/>
      <c r="BB501" s="221"/>
      <c r="BC501" s="223"/>
      <c r="BD501" s="224"/>
      <c r="BE501" s="224"/>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EV501" s="35"/>
      <c r="EW501" s="35"/>
      <c r="EX501" s="35"/>
      <c r="EY501" s="35"/>
      <c r="EZ501" s="35"/>
      <c r="FA501" s="35"/>
      <c r="FB501" s="35"/>
      <c r="FC501" s="35"/>
      <c r="FD501" s="35"/>
      <c r="FE501" s="35"/>
      <c r="FF501" s="35"/>
      <c r="FG501" s="35"/>
      <c r="FH501" s="35"/>
      <c r="FI501" s="35"/>
      <c r="FJ501" s="35"/>
      <c r="FK501" s="35"/>
      <c r="FL501" s="35"/>
      <c r="FM501" s="35"/>
      <c r="FN501" s="35"/>
      <c r="FO501" s="35"/>
      <c r="FP501" s="35"/>
      <c r="FQ501" s="35"/>
      <c r="FR501" s="35"/>
      <c r="FS501" s="35"/>
      <c r="FT501" s="35"/>
      <c r="FU501" s="35"/>
      <c r="FV501" s="35"/>
      <c r="FW501" s="35"/>
      <c r="FX501" s="35"/>
      <c r="FY501" s="35"/>
      <c r="FZ501" s="35"/>
      <c r="GA501" s="35"/>
      <c r="GB501" s="35"/>
      <c r="GC501" s="35"/>
      <c r="GD501" s="35"/>
      <c r="GE501" s="35"/>
      <c r="GF501" s="35"/>
      <c r="GG501" s="35"/>
      <c r="GH501" s="35"/>
      <c r="GI501" s="35"/>
      <c r="GJ501" s="35"/>
      <c r="GK501" s="35"/>
      <c r="GL501" s="35"/>
      <c r="GM501" s="35"/>
      <c r="GN501" s="35"/>
      <c r="GO501" s="35"/>
      <c r="GP501" s="35"/>
      <c r="GQ501" s="35"/>
      <c r="GR501" s="35"/>
      <c r="GS501" s="35"/>
      <c r="GT501" s="35"/>
      <c r="GU501" s="35"/>
      <c r="GV501" s="35"/>
      <c r="GW501" s="35"/>
      <c r="GX501" s="35"/>
      <c r="GY501" s="35"/>
      <c r="GZ501" s="35"/>
      <c r="HA501" s="35"/>
      <c r="HB501" s="35"/>
      <c r="HC501" s="35"/>
      <c r="HD501" s="35"/>
      <c r="HE501" s="35"/>
      <c r="HF501" s="35"/>
      <c r="HG501" s="35"/>
      <c r="HH501" s="35"/>
      <c r="HI501" s="35"/>
      <c r="HJ501" s="35"/>
      <c r="HK501" s="35"/>
      <c r="HL501" s="35"/>
      <c r="HM501" s="35"/>
      <c r="HN501" s="35"/>
      <c r="HO501" s="35"/>
      <c r="HP501" s="35"/>
      <c r="HQ501" s="35"/>
      <c r="HR501" s="35"/>
      <c r="HS501" s="35"/>
      <c r="HT501" s="35"/>
      <c r="HU501" s="35"/>
      <c r="HV501" s="35"/>
      <c r="HW501" s="35"/>
      <c r="HX501" s="35"/>
      <c r="HY501" s="35"/>
      <c r="HZ501" s="35"/>
      <c r="IA501" s="35"/>
      <c r="IB501" s="35"/>
      <c r="IC501" s="35"/>
      <c r="ID501" s="35"/>
      <c r="IE501" s="35"/>
      <c r="IF501" s="35"/>
      <c r="IG501" s="35"/>
      <c r="IH501" s="35"/>
      <c r="II501" s="35"/>
      <c r="IJ501" s="35"/>
      <c r="IK501" s="35"/>
      <c r="IL501" s="35"/>
      <c r="IM501" s="35"/>
      <c r="IN501" s="35"/>
      <c r="IO501" s="35"/>
      <c r="IP501" s="35"/>
      <c r="IQ501" s="35"/>
      <c r="IR501" s="35"/>
      <c r="IS501" s="35"/>
      <c r="IT501" s="35"/>
      <c r="IU501" s="35"/>
      <c r="IV501" s="35"/>
    </row>
    <row r="502" spans="1:256" ht="216.75" hidden="1">
      <c r="A502" s="191">
        <v>607</v>
      </c>
      <c r="B502" s="45" t="s">
        <v>590</v>
      </c>
      <c r="C502" s="177">
        <v>401000030</v>
      </c>
      <c r="D502" s="47" t="s">
        <v>649</v>
      </c>
      <c r="E502" s="48" t="s">
        <v>671</v>
      </c>
      <c r="F502" s="49"/>
      <c r="G502" s="49"/>
      <c r="H502" s="59" t="s">
        <v>672</v>
      </c>
      <c r="I502" s="49"/>
      <c r="J502" s="59">
        <v>10</v>
      </c>
      <c r="K502" s="59"/>
      <c r="L502" s="59"/>
      <c r="M502" s="59"/>
      <c r="N502" s="59" t="s">
        <v>673</v>
      </c>
      <c r="O502" s="59"/>
      <c r="P502" s="49" t="s">
        <v>695</v>
      </c>
      <c r="Q502" s="49" t="s">
        <v>675</v>
      </c>
      <c r="R502" s="106"/>
      <c r="S502" s="106"/>
      <c r="T502" s="106"/>
      <c r="U502" s="106"/>
      <c r="V502" s="106" t="s">
        <v>676</v>
      </c>
      <c r="W502" s="106" t="s">
        <v>677</v>
      </c>
      <c r="X502" s="106"/>
      <c r="Y502" s="106"/>
      <c r="Z502" s="106"/>
      <c r="AA502" s="106"/>
      <c r="AB502" s="49" t="s">
        <v>682</v>
      </c>
      <c r="AC502" s="182" t="s">
        <v>679</v>
      </c>
      <c r="AD502" s="183"/>
      <c r="AE502" s="183"/>
      <c r="AF502" s="183"/>
      <c r="AG502" s="183"/>
      <c r="AH502" s="183"/>
      <c r="AI502" s="183"/>
      <c r="AJ502" s="207" t="s">
        <v>680</v>
      </c>
      <c r="AK502" s="183"/>
      <c r="AL502" s="183"/>
      <c r="AM502" s="184"/>
      <c r="AN502" s="49" t="s">
        <v>786</v>
      </c>
      <c r="AO502" s="92" t="s">
        <v>208</v>
      </c>
      <c r="AP502" s="92" t="s">
        <v>99</v>
      </c>
      <c r="AQ502" s="92" t="s">
        <v>301</v>
      </c>
      <c r="AR502" s="54" t="s">
        <v>302</v>
      </c>
      <c r="AS502" s="92" t="s">
        <v>267</v>
      </c>
      <c r="AT502" s="196">
        <v>321038</v>
      </c>
      <c r="AU502" s="196">
        <v>321038</v>
      </c>
      <c r="AV502" s="196">
        <v>321050</v>
      </c>
      <c r="AW502" s="196">
        <v>321050</v>
      </c>
      <c r="AX502" s="196">
        <v>321050</v>
      </c>
      <c r="AY502" s="196">
        <v>321050</v>
      </c>
      <c r="AZ502" s="186">
        <v>10101</v>
      </c>
      <c r="BA502" s="95"/>
      <c r="BB502" s="221"/>
      <c r="BC502" s="96"/>
      <c r="BD502" s="97"/>
      <c r="BE502" s="97"/>
      <c r="BF502" s="98"/>
      <c r="BG502" s="98"/>
      <c r="BH502" s="98"/>
      <c r="BI502" s="98"/>
      <c r="BJ502" s="98"/>
      <c r="BK502" s="98"/>
      <c r="BL502" s="98"/>
      <c r="BM502" s="98"/>
      <c r="BN502" s="98"/>
      <c r="BO502" s="98"/>
      <c r="BP502" s="98"/>
      <c r="BQ502" s="98"/>
      <c r="BR502" s="98"/>
      <c r="BS502" s="98"/>
      <c r="BT502" s="98"/>
      <c r="BU502" s="98"/>
      <c r="BV502" s="98"/>
      <c r="BW502" s="98"/>
      <c r="BX502" s="98"/>
      <c r="BY502" s="98"/>
      <c r="BZ502" s="98"/>
      <c r="CA502" s="98"/>
      <c r="CB502" s="98"/>
      <c r="CC502" s="98"/>
      <c r="CD502" s="98"/>
      <c r="CE502" s="98"/>
      <c r="CF502" s="98"/>
      <c r="CG502" s="98"/>
      <c r="CH502" s="98"/>
      <c r="CI502" s="98"/>
      <c r="CJ502" s="98"/>
      <c r="CK502" s="98"/>
      <c r="CL502" s="98"/>
      <c r="CM502" s="98"/>
      <c r="CN502" s="98"/>
      <c r="CO502" s="98"/>
      <c r="CP502" s="98"/>
      <c r="CQ502" s="98"/>
      <c r="CR502" s="98"/>
      <c r="CS502" s="98"/>
      <c r="CT502" s="98"/>
      <c r="CU502" s="98"/>
      <c r="CV502" s="98"/>
      <c r="CW502" s="98"/>
      <c r="CX502" s="98"/>
      <c r="CY502" s="98"/>
      <c r="CZ502" s="98"/>
      <c r="DA502" s="98"/>
      <c r="DB502" s="98"/>
      <c r="DC502" s="98"/>
      <c r="DD502" s="98"/>
      <c r="DE502" s="98"/>
      <c r="DF502" s="98"/>
      <c r="DG502" s="98"/>
      <c r="DH502" s="98"/>
      <c r="DI502" s="98"/>
      <c r="DJ502" s="98"/>
      <c r="DK502" s="98"/>
      <c r="DL502" s="98"/>
      <c r="DM502" s="98"/>
      <c r="DN502" s="98"/>
      <c r="DO502" s="98"/>
      <c r="DP502" s="98"/>
      <c r="DQ502" s="98"/>
      <c r="DR502" s="98"/>
      <c r="DS502" s="98"/>
      <c r="DT502" s="98"/>
      <c r="DU502" s="98"/>
      <c r="DV502" s="98"/>
      <c r="DW502" s="98"/>
      <c r="DX502" s="98"/>
      <c r="DY502" s="98"/>
      <c r="DZ502" s="98"/>
      <c r="EA502" s="98"/>
      <c r="EB502" s="98"/>
      <c r="EC502" s="98"/>
      <c r="ED502" s="98"/>
      <c r="EE502" s="98"/>
      <c r="EF502" s="98"/>
      <c r="EG502" s="98"/>
      <c r="EH502" s="98"/>
      <c r="EI502" s="98"/>
      <c r="EJ502" s="98"/>
      <c r="EK502" s="98"/>
      <c r="EL502" s="98"/>
      <c r="EM502" s="98"/>
      <c r="EN502" s="98"/>
      <c r="EO502" s="98"/>
      <c r="EP502" s="98"/>
      <c r="EQ502" s="98"/>
      <c r="ER502" s="98"/>
      <c r="ES502" s="98"/>
      <c r="ET502" s="98"/>
      <c r="EU502" s="98"/>
      <c r="EV502" s="98"/>
      <c r="EW502" s="98"/>
      <c r="EX502" s="98"/>
      <c r="EY502" s="98"/>
      <c r="EZ502" s="98"/>
      <c r="FA502" s="98"/>
      <c r="FB502" s="98"/>
      <c r="FC502" s="98"/>
      <c r="FD502" s="98"/>
      <c r="FE502" s="98"/>
      <c r="FF502" s="98"/>
      <c r="FG502" s="98"/>
      <c r="FH502" s="98"/>
      <c r="FI502" s="98"/>
      <c r="FJ502" s="98"/>
      <c r="FK502" s="98"/>
      <c r="FL502" s="98"/>
      <c r="FM502" s="98"/>
      <c r="FN502" s="98"/>
      <c r="FO502" s="98"/>
      <c r="FP502" s="98"/>
      <c r="FQ502" s="98"/>
      <c r="FR502" s="98"/>
      <c r="FS502" s="98"/>
      <c r="FT502" s="98"/>
      <c r="FU502" s="98"/>
      <c r="FV502" s="98"/>
      <c r="FW502" s="98"/>
      <c r="FX502" s="98"/>
      <c r="FY502" s="98"/>
      <c r="FZ502" s="98"/>
      <c r="GA502" s="98"/>
      <c r="GB502" s="98"/>
      <c r="GC502" s="98"/>
      <c r="GD502" s="98"/>
      <c r="GE502" s="98"/>
      <c r="GF502" s="98"/>
      <c r="GG502" s="98"/>
      <c r="GH502" s="98"/>
      <c r="GI502" s="98"/>
      <c r="GJ502" s="98"/>
      <c r="GK502" s="98"/>
      <c r="GL502" s="98"/>
      <c r="GM502" s="98"/>
      <c r="GN502" s="98"/>
      <c r="GO502" s="98"/>
      <c r="GP502" s="98"/>
      <c r="GQ502" s="98"/>
      <c r="GR502" s="98"/>
      <c r="GS502" s="98"/>
      <c r="GT502" s="98"/>
      <c r="GU502" s="98"/>
      <c r="GV502" s="98"/>
      <c r="GW502" s="98"/>
      <c r="GX502" s="98"/>
      <c r="GY502" s="98"/>
      <c r="GZ502" s="98"/>
      <c r="HA502" s="98"/>
      <c r="HB502" s="98"/>
      <c r="HC502" s="98"/>
      <c r="HD502" s="98"/>
      <c r="HE502" s="98"/>
      <c r="HF502" s="98"/>
      <c r="HG502" s="98"/>
      <c r="HH502" s="98"/>
      <c r="HI502" s="98"/>
      <c r="HJ502" s="98"/>
      <c r="HK502" s="98"/>
      <c r="HL502" s="98"/>
      <c r="HM502" s="98"/>
      <c r="HN502" s="98"/>
      <c r="HO502" s="98"/>
      <c r="HP502" s="98"/>
      <c r="HQ502" s="98"/>
      <c r="HR502" s="98"/>
      <c r="HS502" s="98"/>
      <c r="HT502" s="98"/>
      <c r="HU502" s="98"/>
      <c r="HV502" s="98"/>
      <c r="HW502" s="98"/>
      <c r="HX502" s="98"/>
      <c r="HY502" s="98"/>
      <c r="HZ502" s="98"/>
      <c r="IA502" s="98"/>
      <c r="IB502" s="98"/>
      <c r="IC502" s="98"/>
      <c r="ID502" s="98"/>
      <c r="IE502" s="98"/>
      <c r="IF502" s="98"/>
      <c r="IG502" s="98"/>
      <c r="IH502" s="98"/>
      <c r="II502" s="98"/>
      <c r="IJ502" s="98"/>
      <c r="IK502" s="98"/>
      <c r="IL502" s="98"/>
      <c r="IM502" s="98"/>
      <c r="IN502" s="98"/>
      <c r="IO502" s="98"/>
      <c r="IP502" s="98"/>
      <c r="IQ502" s="98"/>
      <c r="IR502" s="98"/>
      <c r="IS502" s="98"/>
      <c r="IT502" s="98"/>
      <c r="IU502" s="98"/>
      <c r="IV502" s="98"/>
    </row>
    <row r="503" spans="1:256" ht="127.5" hidden="1">
      <c r="A503" s="191">
        <v>607</v>
      </c>
      <c r="B503" s="45" t="s">
        <v>600</v>
      </c>
      <c r="C503" s="187">
        <v>401000030</v>
      </c>
      <c r="D503" s="154" t="s">
        <v>649</v>
      </c>
      <c r="E503" s="144" t="s">
        <v>592</v>
      </c>
      <c r="F503" s="52"/>
      <c r="G503" s="52"/>
      <c r="H503" s="155" t="s">
        <v>71</v>
      </c>
      <c r="I503" s="52"/>
      <c r="J503" s="155">
        <v>16</v>
      </c>
      <c r="K503" s="155">
        <v>1</v>
      </c>
      <c r="L503" s="155">
        <v>17</v>
      </c>
      <c r="M503" s="155"/>
      <c r="N503" s="155"/>
      <c r="O503" s="155"/>
      <c r="P503" s="52" t="s">
        <v>614</v>
      </c>
      <c r="Q503" s="52" t="s">
        <v>74</v>
      </c>
      <c r="R503" s="146"/>
      <c r="S503" s="146"/>
      <c r="T503" s="146" t="s">
        <v>71</v>
      </c>
      <c r="U503" s="146"/>
      <c r="V503" s="146">
        <v>9</v>
      </c>
      <c r="W503" s="146">
        <v>1</v>
      </c>
      <c r="X503" s="146"/>
      <c r="Y503" s="146"/>
      <c r="Z503" s="146"/>
      <c r="AA503" s="146"/>
      <c r="AB503" s="52" t="s">
        <v>615</v>
      </c>
      <c r="AC503" s="188" t="s">
        <v>594</v>
      </c>
      <c r="AD503" s="189"/>
      <c r="AE503" s="189"/>
      <c r="AF503" s="189"/>
      <c r="AG503" s="189"/>
      <c r="AH503" s="189"/>
      <c r="AI503" s="189"/>
      <c r="AJ503" s="189"/>
      <c r="AK503" s="189"/>
      <c r="AL503" s="189"/>
      <c r="AM503" s="190" t="s">
        <v>787</v>
      </c>
      <c r="AN503" s="52" t="s">
        <v>596</v>
      </c>
      <c r="AO503" s="92" t="s">
        <v>208</v>
      </c>
      <c r="AP503" s="92" t="s">
        <v>99</v>
      </c>
      <c r="AQ503" s="92" t="s">
        <v>788</v>
      </c>
      <c r="AR503" s="54" t="s">
        <v>789</v>
      </c>
      <c r="AS503" s="92" t="s">
        <v>273</v>
      </c>
      <c r="AT503" s="196">
        <v>4312000</v>
      </c>
      <c r="AU503" s="196">
        <v>4312000</v>
      </c>
      <c r="AV503" s="196">
        <v>0</v>
      </c>
      <c r="AW503" s="196">
        <v>0</v>
      </c>
      <c r="AX503" s="196">
        <v>0</v>
      </c>
      <c r="AY503" s="196">
        <v>0</v>
      </c>
      <c r="AZ503" s="186">
        <v>10301</v>
      </c>
      <c r="BA503" s="222"/>
      <c r="BB503" s="221"/>
      <c r="BC503" s="223"/>
      <c r="BD503" s="224"/>
      <c r="BE503" s="224"/>
      <c r="BF503" s="35"/>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c r="CZ503" s="35"/>
      <c r="DA503" s="35"/>
      <c r="DB503" s="35"/>
      <c r="DC503" s="35"/>
      <c r="DD503" s="35"/>
      <c r="DE503" s="35"/>
      <c r="DF503" s="35"/>
      <c r="DG503" s="35"/>
      <c r="DH503" s="35"/>
      <c r="DI503" s="35"/>
      <c r="DJ503" s="35"/>
      <c r="DK503" s="35"/>
      <c r="DL503" s="35"/>
      <c r="DM503" s="35"/>
      <c r="DN503" s="35"/>
      <c r="DO503" s="35"/>
      <c r="DP503" s="35"/>
      <c r="DQ503" s="35"/>
      <c r="DR503" s="35"/>
      <c r="DS503" s="35"/>
      <c r="DT503" s="35"/>
      <c r="DU503" s="35"/>
      <c r="DV503" s="35"/>
      <c r="DW503" s="35"/>
      <c r="DX503" s="35"/>
      <c r="DY503" s="35"/>
      <c r="DZ503" s="35"/>
      <c r="EA503" s="35"/>
      <c r="EB503" s="35"/>
      <c r="EC503" s="35"/>
      <c r="ED503" s="35"/>
      <c r="EE503" s="35"/>
      <c r="EF503" s="35"/>
      <c r="EG503" s="35"/>
      <c r="EH503" s="35"/>
      <c r="EI503" s="35"/>
      <c r="EJ503" s="35"/>
      <c r="EK503" s="35"/>
      <c r="EL503" s="35"/>
      <c r="EM503" s="35"/>
      <c r="EN503" s="35"/>
      <c r="EO503" s="35"/>
      <c r="EP503" s="35"/>
      <c r="EQ503" s="35"/>
      <c r="ER503" s="35"/>
      <c r="ES503" s="35"/>
      <c r="ET503" s="35"/>
      <c r="EU503" s="35"/>
      <c r="EV503" s="35"/>
      <c r="EW503" s="35"/>
      <c r="EX503" s="35"/>
      <c r="EY503" s="35"/>
      <c r="EZ503" s="35"/>
      <c r="FA503" s="35"/>
      <c r="FB503" s="35"/>
      <c r="FC503" s="35"/>
      <c r="FD503" s="35"/>
      <c r="FE503" s="35"/>
      <c r="FF503" s="35"/>
      <c r="FG503" s="35"/>
      <c r="FH503" s="35"/>
      <c r="FI503" s="35"/>
      <c r="FJ503" s="35"/>
      <c r="FK503" s="35"/>
      <c r="FL503" s="35"/>
      <c r="FM503" s="35"/>
      <c r="FN503" s="35"/>
      <c r="FO503" s="35"/>
      <c r="FP503" s="35"/>
      <c r="FQ503" s="35"/>
      <c r="FR503" s="35"/>
      <c r="FS503" s="35"/>
      <c r="FT503" s="35"/>
      <c r="FU503" s="35"/>
      <c r="FV503" s="35"/>
      <c r="FW503" s="35"/>
      <c r="FX503" s="35"/>
      <c r="FY503" s="35"/>
      <c r="FZ503" s="35"/>
      <c r="GA503" s="35"/>
      <c r="GB503" s="35"/>
      <c r="GC503" s="35"/>
      <c r="GD503" s="35"/>
      <c r="GE503" s="35"/>
      <c r="GF503" s="35"/>
      <c r="GG503" s="35"/>
      <c r="GH503" s="35"/>
      <c r="GI503" s="35"/>
      <c r="GJ503" s="35"/>
      <c r="GK503" s="35"/>
      <c r="GL503" s="35"/>
      <c r="GM503" s="35"/>
      <c r="GN503" s="35"/>
      <c r="GO503" s="35"/>
      <c r="GP503" s="35"/>
      <c r="GQ503" s="35"/>
      <c r="GR503" s="35"/>
      <c r="GS503" s="35"/>
      <c r="GT503" s="35"/>
      <c r="GU503" s="35"/>
      <c r="GV503" s="35"/>
      <c r="GW503" s="35"/>
      <c r="GX503" s="35"/>
      <c r="GY503" s="35"/>
      <c r="GZ503" s="35"/>
      <c r="HA503" s="35"/>
      <c r="HB503" s="35"/>
      <c r="HC503" s="35"/>
      <c r="HD503" s="35"/>
      <c r="HE503" s="35"/>
      <c r="HF503" s="35"/>
      <c r="HG503" s="35"/>
      <c r="HH503" s="35"/>
      <c r="HI503" s="35"/>
      <c r="HJ503" s="35"/>
      <c r="HK503" s="35"/>
      <c r="HL503" s="35"/>
      <c r="HM503" s="35"/>
      <c r="HN503" s="35"/>
      <c r="HO503" s="35"/>
      <c r="HP503" s="35"/>
      <c r="HQ503" s="35"/>
      <c r="HR503" s="35"/>
      <c r="HS503" s="35"/>
      <c r="HT503" s="35"/>
      <c r="HU503" s="35"/>
      <c r="HV503" s="35"/>
      <c r="HW503" s="35"/>
      <c r="HX503" s="35"/>
      <c r="HY503" s="35"/>
      <c r="HZ503" s="35"/>
      <c r="IA503" s="35"/>
      <c r="IB503" s="35"/>
      <c r="IC503" s="35"/>
      <c r="ID503" s="35"/>
      <c r="IE503" s="35"/>
      <c r="IF503" s="35"/>
      <c r="IG503" s="35"/>
      <c r="IH503" s="35"/>
      <c r="II503" s="35"/>
      <c r="IJ503" s="35"/>
      <c r="IK503" s="35"/>
      <c r="IL503" s="35"/>
      <c r="IM503" s="35"/>
      <c r="IN503" s="35"/>
      <c r="IO503" s="35"/>
      <c r="IP503" s="35"/>
      <c r="IQ503" s="35"/>
      <c r="IR503" s="35"/>
      <c r="IS503" s="35"/>
      <c r="IT503" s="35"/>
      <c r="IU503" s="35"/>
      <c r="IV503" s="35"/>
    </row>
    <row r="504" spans="1:256" ht="127.5" hidden="1">
      <c r="A504" s="191">
        <v>607</v>
      </c>
      <c r="B504" s="45" t="s">
        <v>600</v>
      </c>
      <c r="C504" s="187">
        <v>401000030</v>
      </c>
      <c r="D504" s="154" t="s">
        <v>649</v>
      </c>
      <c r="E504" s="144" t="s">
        <v>592</v>
      </c>
      <c r="F504" s="52"/>
      <c r="G504" s="52"/>
      <c r="H504" s="155" t="s">
        <v>71</v>
      </c>
      <c r="I504" s="52"/>
      <c r="J504" s="155">
        <v>16</v>
      </c>
      <c r="K504" s="155">
        <v>1</v>
      </c>
      <c r="L504" s="155">
        <v>17</v>
      </c>
      <c r="M504" s="155"/>
      <c r="N504" s="155"/>
      <c r="O504" s="155"/>
      <c r="P504" s="52" t="s">
        <v>616</v>
      </c>
      <c r="Q504" s="52" t="s">
        <v>74</v>
      </c>
      <c r="R504" s="146"/>
      <c r="S504" s="146"/>
      <c r="T504" s="146" t="s">
        <v>71</v>
      </c>
      <c r="U504" s="146"/>
      <c r="V504" s="146">
        <v>9</v>
      </c>
      <c r="W504" s="146">
        <v>1</v>
      </c>
      <c r="X504" s="146"/>
      <c r="Y504" s="146"/>
      <c r="Z504" s="146"/>
      <c r="AA504" s="146"/>
      <c r="AB504" s="52" t="s">
        <v>615</v>
      </c>
      <c r="AC504" s="188" t="s">
        <v>594</v>
      </c>
      <c r="AD504" s="189"/>
      <c r="AE504" s="189"/>
      <c r="AF504" s="189"/>
      <c r="AG504" s="189"/>
      <c r="AH504" s="189"/>
      <c r="AI504" s="189"/>
      <c r="AJ504" s="189"/>
      <c r="AK504" s="189"/>
      <c r="AL504" s="189"/>
      <c r="AM504" s="190" t="s">
        <v>790</v>
      </c>
      <c r="AN504" s="52" t="s">
        <v>596</v>
      </c>
      <c r="AO504" s="195" t="s">
        <v>208</v>
      </c>
      <c r="AP504" s="195" t="s">
        <v>99</v>
      </c>
      <c r="AQ504" s="195" t="s">
        <v>791</v>
      </c>
      <c r="AR504" s="148" t="s">
        <v>265</v>
      </c>
      <c r="AS504" s="195">
        <v>622</v>
      </c>
      <c r="AT504" s="196">
        <v>0</v>
      </c>
      <c r="AU504" s="196">
        <v>0</v>
      </c>
      <c r="AV504" s="200">
        <v>479921</v>
      </c>
      <c r="AW504" s="200">
        <v>0</v>
      </c>
      <c r="AX504" s="200">
        <v>0</v>
      </c>
      <c r="AY504" s="200">
        <v>0</v>
      </c>
      <c r="AZ504" s="186">
        <v>10113</v>
      </c>
      <c r="BA504" s="222"/>
      <c r="BB504" s="221"/>
      <c r="BC504" s="223"/>
      <c r="BD504" s="224"/>
      <c r="BE504" s="224"/>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EV504" s="35"/>
      <c r="EW504" s="35"/>
      <c r="EX504" s="35"/>
      <c r="EY504" s="35"/>
      <c r="EZ504" s="35"/>
      <c r="FA504" s="35"/>
      <c r="FB504" s="35"/>
      <c r="FC504" s="35"/>
      <c r="FD504" s="35"/>
      <c r="FE504" s="35"/>
      <c r="FF504" s="35"/>
      <c r="FG504" s="35"/>
      <c r="FH504" s="35"/>
      <c r="FI504" s="35"/>
      <c r="FJ504" s="35"/>
      <c r="FK504" s="35"/>
      <c r="FL504" s="35"/>
      <c r="FM504" s="35"/>
      <c r="FN504" s="35"/>
      <c r="FO504" s="35"/>
      <c r="FP504" s="35"/>
      <c r="FQ504" s="35"/>
      <c r="FR504" s="35"/>
      <c r="FS504" s="35"/>
      <c r="FT504" s="35"/>
      <c r="FU504" s="35"/>
      <c r="FV504" s="35"/>
      <c r="FW504" s="35"/>
      <c r="FX504" s="35"/>
      <c r="FY504" s="35"/>
      <c r="FZ504" s="35"/>
      <c r="GA504" s="35"/>
      <c r="GB504" s="35"/>
      <c r="GC504" s="35"/>
      <c r="GD504" s="35"/>
      <c r="GE504" s="35"/>
      <c r="GF504" s="35"/>
      <c r="GG504" s="35"/>
      <c r="GH504" s="35"/>
      <c r="GI504" s="35"/>
      <c r="GJ504" s="35"/>
      <c r="GK504" s="35"/>
      <c r="GL504" s="35"/>
      <c r="GM504" s="35"/>
      <c r="GN504" s="35"/>
      <c r="GO504" s="35"/>
      <c r="GP504" s="35"/>
      <c r="GQ504" s="35"/>
      <c r="GR504" s="35"/>
      <c r="GS504" s="35"/>
      <c r="GT504" s="35"/>
      <c r="GU504" s="35"/>
      <c r="GV504" s="35"/>
      <c r="GW504" s="35"/>
      <c r="GX504" s="35"/>
      <c r="GY504" s="35"/>
      <c r="GZ504" s="35"/>
      <c r="HA504" s="35"/>
      <c r="HB504" s="35"/>
      <c r="HC504" s="35"/>
      <c r="HD504" s="35"/>
      <c r="HE504" s="35"/>
      <c r="HF504" s="35"/>
      <c r="HG504" s="35"/>
      <c r="HH504" s="35"/>
      <c r="HI504" s="35"/>
      <c r="HJ504" s="35"/>
      <c r="HK504" s="35"/>
      <c r="HL504" s="35"/>
      <c r="HM504" s="35"/>
      <c r="HN504" s="35"/>
      <c r="HO504" s="35"/>
      <c r="HP504" s="35"/>
      <c r="HQ504" s="35"/>
      <c r="HR504" s="35"/>
      <c r="HS504" s="35"/>
      <c r="HT504" s="35"/>
      <c r="HU504" s="35"/>
      <c r="HV504" s="35"/>
      <c r="HW504" s="35"/>
      <c r="HX504" s="35"/>
      <c r="HY504" s="35"/>
      <c r="HZ504" s="35"/>
      <c r="IA504" s="35"/>
      <c r="IB504" s="35"/>
      <c r="IC504" s="35"/>
      <c r="ID504" s="35"/>
      <c r="IE504" s="35"/>
      <c r="IF504" s="35"/>
      <c r="IG504" s="35"/>
      <c r="IH504" s="35"/>
      <c r="II504" s="35"/>
      <c r="IJ504" s="35"/>
      <c r="IK504" s="35"/>
      <c r="IL504" s="35"/>
      <c r="IM504" s="35"/>
      <c r="IN504" s="35"/>
      <c r="IO504" s="35"/>
      <c r="IP504" s="35"/>
      <c r="IQ504" s="35"/>
      <c r="IR504" s="35"/>
      <c r="IS504" s="35"/>
      <c r="IT504" s="35"/>
      <c r="IU504" s="35"/>
      <c r="IV504" s="35"/>
    </row>
    <row r="505" spans="1:256" ht="344.25" hidden="1">
      <c r="A505" s="191">
        <v>607</v>
      </c>
      <c r="B505" s="45" t="s">
        <v>600</v>
      </c>
      <c r="C505" s="187">
        <v>401000030</v>
      </c>
      <c r="D505" s="154" t="s">
        <v>649</v>
      </c>
      <c r="E505" s="144" t="s">
        <v>792</v>
      </c>
      <c r="F505" s="52"/>
      <c r="G505" s="52"/>
      <c r="H505" s="155" t="s">
        <v>793</v>
      </c>
      <c r="I505" s="52"/>
      <c r="J505" s="155" t="s">
        <v>794</v>
      </c>
      <c r="K505" s="155" t="s">
        <v>795</v>
      </c>
      <c r="L505" s="155" t="s">
        <v>796</v>
      </c>
      <c r="M505" s="155"/>
      <c r="N505" s="155"/>
      <c r="O505" s="155"/>
      <c r="P505" s="52" t="s">
        <v>797</v>
      </c>
      <c r="Q505" s="52" t="s">
        <v>74</v>
      </c>
      <c r="R505" s="146"/>
      <c r="S505" s="146"/>
      <c r="T505" s="146" t="s">
        <v>71</v>
      </c>
      <c r="U505" s="146"/>
      <c r="V505" s="146">
        <v>9</v>
      </c>
      <c r="W505" s="146">
        <v>1</v>
      </c>
      <c r="X505" s="146"/>
      <c r="Y505" s="146"/>
      <c r="Z505" s="146"/>
      <c r="AA505" s="146"/>
      <c r="AB505" s="52" t="s">
        <v>615</v>
      </c>
      <c r="AC505" s="188" t="s">
        <v>594</v>
      </c>
      <c r="AD505" s="189"/>
      <c r="AE505" s="189"/>
      <c r="AF505" s="189"/>
      <c r="AG505" s="189"/>
      <c r="AH505" s="189"/>
      <c r="AI505" s="189"/>
      <c r="AJ505" s="189"/>
      <c r="AK505" s="189"/>
      <c r="AL505" s="189"/>
      <c r="AM505" s="190" t="s">
        <v>790</v>
      </c>
      <c r="AN505" s="52" t="s">
        <v>596</v>
      </c>
      <c r="AO505" s="195" t="s">
        <v>208</v>
      </c>
      <c r="AP505" s="195" t="s">
        <v>99</v>
      </c>
      <c r="AQ505" s="195" t="s">
        <v>326</v>
      </c>
      <c r="AR505" s="148" t="s">
        <v>327</v>
      </c>
      <c r="AS505" s="195" t="s">
        <v>267</v>
      </c>
      <c r="AT505" s="196">
        <v>0</v>
      </c>
      <c r="AU505" s="196">
        <v>0</v>
      </c>
      <c r="AV505" s="196">
        <v>83865</v>
      </c>
      <c r="AW505" s="196">
        <v>0</v>
      </c>
      <c r="AX505" s="196">
        <v>0</v>
      </c>
      <c r="AY505" s="196">
        <v>0</v>
      </c>
      <c r="AZ505" s="197">
        <v>10101</v>
      </c>
      <c r="BA505" s="222"/>
      <c r="BB505" s="221"/>
      <c r="BC505" s="223"/>
      <c r="BD505" s="224"/>
      <c r="BE505" s="224"/>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EV505" s="35"/>
      <c r="EW505" s="35"/>
      <c r="EX505" s="35"/>
      <c r="EY505" s="35"/>
      <c r="EZ505" s="35"/>
      <c r="FA505" s="35"/>
      <c r="FB505" s="35"/>
      <c r="FC505" s="35"/>
      <c r="FD505" s="35"/>
      <c r="FE505" s="35"/>
      <c r="FF505" s="35"/>
      <c r="FG505" s="35"/>
      <c r="FH505" s="35"/>
      <c r="FI505" s="35"/>
      <c r="FJ505" s="35"/>
      <c r="FK505" s="35"/>
      <c r="FL505" s="35"/>
      <c r="FM505" s="35"/>
      <c r="FN505" s="35"/>
      <c r="FO505" s="35"/>
      <c r="FP505" s="35"/>
      <c r="FQ505" s="35"/>
      <c r="FR505" s="35"/>
      <c r="FS505" s="35"/>
      <c r="FT505" s="35"/>
      <c r="FU505" s="35"/>
      <c r="FV505" s="35"/>
      <c r="FW505" s="35"/>
      <c r="FX505" s="35"/>
      <c r="FY505" s="35"/>
      <c r="FZ505" s="35"/>
      <c r="GA505" s="35"/>
      <c r="GB505" s="35"/>
      <c r="GC505" s="35"/>
      <c r="GD505" s="35"/>
      <c r="GE505" s="35"/>
      <c r="GF505" s="35"/>
      <c r="GG505" s="35"/>
      <c r="GH505" s="35"/>
      <c r="GI505" s="35"/>
      <c r="GJ505" s="35"/>
      <c r="GK505" s="35"/>
      <c r="GL505" s="35"/>
      <c r="GM505" s="35"/>
      <c r="GN505" s="35"/>
      <c r="GO505" s="35"/>
      <c r="GP505" s="35"/>
      <c r="GQ505" s="35"/>
      <c r="GR505" s="35"/>
      <c r="GS505" s="35"/>
      <c r="GT505" s="35"/>
      <c r="GU505" s="35"/>
      <c r="GV505" s="35"/>
      <c r="GW505" s="35"/>
      <c r="GX505" s="35"/>
      <c r="GY505" s="35"/>
      <c r="GZ505" s="35"/>
      <c r="HA505" s="35"/>
      <c r="HB505" s="35"/>
      <c r="HC505" s="35"/>
      <c r="HD505" s="35"/>
      <c r="HE505" s="35"/>
      <c r="HF505" s="35"/>
      <c r="HG505" s="35"/>
      <c r="HH505" s="35"/>
      <c r="HI505" s="35"/>
      <c r="HJ505" s="35"/>
      <c r="HK505" s="35"/>
      <c r="HL505" s="35"/>
      <c r="HM505" s="35"/>
      <c r="HN505" s="35"/>
      <c r="HO505" s="35"/>
      <c r="HP505" s="35"/>
      <c r="HQ505" s="35"/>
      <c r="HR505" s="35"/>
      <c r="HS505" s="35"/>
      <c r="HT505" s="35"/>
      <c r="HU505" s="35"/>
      <c r="HV505" s="35"/>
      <c r="HW505" s="35"/>
      <c r="HX505" s="35"/>
      <c r="HY505" s="35"/>
      <c r="HZ505" s="35"/>
      <c r="IA505" s="35"/>
      <c r="IB505" s="35"/>
      <c r="IC505" s="35"/>
      <c r="ID505" s="35"/>
      <c r="IE505" s="35"/>
      <c r="IF505" s="35"/>
      <c r="IG505" s="35"/>
      <c r="IH505" s="35"/>
      <c r="II505" s="35"/>
      <c r="IJ505" s="35"/>
      <c r="IK505" s="35"/>
      <c r="IL505" s="35"/>
      <c r="IM505" s="35"/>
      <c r="IN505" s="35"/>
      <c r="IO505" s="35"/>
      <c r="IP505" s="35"/>
      <c r="IQ505" s="35"/>
      <c r="IR505" s="35"/>
      <c r="IS505" s="35"/>
      <c r="IT505" s="35"/>
      <c r="IU505" s="35"/>
      <c r="IV505" s="35"/>
    </row>
    <row r="506" spans="1:256" ht="344.25" hidden="1">
      <c r="A506" s="191">
        <v>607</v>
      </c>
      <c r="B506" s="45" t="s">
        <v>600</v>
      </c>
      <c r="C506" s="187">
        <v>401000029</v>
      </c>
      <c r="D506" s="154" t="s">
        <v>649</v>
      </c>
      <c r="E506" s="144" t="s">
        <v>685</v>
      </c>
      <c r="F506" s="52"/>
      <c r="G506" s="52"/>
      <c r="H506" s="155" t="s">
        <v>793</v>
      </c>
      <c r="I506" s="52" t="s">
        <v>687</v>
      </c>
      <c r="J506" s="155" t="s">
        <v>794</v>
      </c>
      <c r="K506" s="155" t="s">
        <v>795</v>
      </c>
      <c r="L506" s="155" t="s">
        <v>798</v>
      </c>
      <c r="M506" s="155"/>
      <c r="N506" s="155"/>
      <c r="O506" s="155"/>
      <c r="P506" s="52" t="s">
        <v>799</v>
      </c>
      <c r="Q506" s="52" t="s">
        <v>74</v>
      </c>
      <c r="R506" s="146"/>
      <c r="S506" s="146"/>
      <c r="T506" s="146" t="s">
        <v>71</v>
      </c>
      <c r="U506" s="146"/>
      <c r="V506" s="146">
        <v>9</v>
      </c>
      <c r="W506" s="146">
        <v>1</v>
      </c>
      <c r="X506" s="146"/>
      <c r="Y506" s="146"/>
      <c r="Z506" s="146"/>
      <c r="AA506" s="146"/>
      <c r="AB506" s="52" t="s">
        <v>746</v>
      </c>
      <c r="AC506" s="188" t="s">
        <v>594</v>
      </c>
      <c r="AD506" s="189"/>
      <c r="AE506" s="189"/>
      <c r="AF506" s="189"/>
      <c r="AG506" s="189"/>
      <c r="AH506" s="189"/>
      <c r="AI506" s="189"/>
      <c r="AJ506" s="189"/>
      <c r="AK506" s="189"/>
      <c r="AL506" s="189"/>
      <c r="AM506" s="194" t="s">
        <v>800</v>
      </c>
      <c r="AN506" s="52" t="s">
        <v>801</v>
      </c>
      <c r="AO506" s="195" t="s">
        <v>208</v>
      </c>
      <c r="AP506" s="195" t="s">
        <v>99</v>
      </c>
      <c r="AQ506" s="195" t="s">
        <v>326</v>
      </c>
      <c r="AR506" s="148" t="s">
        <v>327</v>
      </c>
      <c r="AS506" s="195" t="s">
        <v>267</v>
      </c>
      <c r="AT506" s="196">
        <v>666321.94999999995</v>
      </c>
      <c r="AU506" s="196">
        <v>666321.94999999995</v>
      </c>
      <c r="AV506" s="196">
        <v>316785</v>
      </c>
      <c r="AW506" s="205">
        <v>896080</v>
      </c>
      <c r="AX506" s="205">
        <v>896080</v>
      </c>
      <c r="AY506" s="205">
        <v>896080</v>
      </c>
      <c r="AZ506" s="186">
        <v>10101</v>
      </c>
      <c r="BA506" s="230"/>
      <c r="BB506" s="234"/>
      <c r="BC506" s="231"/>
      <c r="BD506" s="232"/>
      <c r="BE506" s="232"/>
      <c r="BF506" s="233"/>
      <c r="BG506" s="233"/>
      <c r="BH506" s="233"/>
      <c r="BI506" s="233"/>
      <c r="BJ506" s="233"/>
      <c r="BK506" s="233"/>
      <c r="BL506" s="233"/>
      <c r="BM506" s="233"/>
      <c r="BN506" s="233"/>
      <c r="BO506" s="233"/>
      <c r="BP506" s="233"/>
      <c r="BQ506" s="233"/>
      <c r="BR506" s="233"/>
      <c r="BS506" s="233"/>
      <c r="BT506" s="233"/>
      <c r="BU506" s="233"/>
      <c r="BV506" s="233"/>
      <c r="BW506" s="233"/>
      <c r="BX506" s="233"/>
      <c r="BY506" s="233"/>
      <c r="BZ506" s="233"/>
      <c r="CA506" s="233"/>
      <c r="CB506" s="233"/>
      <c r="CC506" s="233"/>
      <c r="CD506" s="233"/>
      <c r="CE506" s="233"/>
      <c r="CF506" s="233"/>
      <c r="CG506" s="233"/>
      <c r="CH506" s="233"/>
      <c r="CI506" s="233"/>
      <c r="CJ506" s="233"/>
      <c r="CK506" s="233"/>
      <c r="CL506" s="233"/>
      <c r="CM506" s="233"/>
      <c r="CN506" s="233"/>
      <c r="CO506" s="233"/>
      <c r="CP506" s="233"/>
      <c r="CQ506" s="233"/>
      <c r="CR506" s="233"/>
      <c r="CS506" s="233"/>
      <c r="CT506" s="233"/>
      <c r="CU506" s="233"/>
      <c r="CV506" s="233"/>
      <c r="CW506" s="233"/>
      <c r="CX506" s="233"/>
      <c r="CY506" s="233"/>
      <c r="CZ506" s="233"/>
      <c r="DA506" s="233"/>
      <c r="DB506" s="233"/>
      <c r="DC506" s="233"/>
      <c r="DD506" s="233"/>
      <c r="DE506" s="233"/>
      <c r="DF506" s="233"/>
      <c r="DG506" s="233"/>
      <c r="DH506" s="233"/>
      <c r="DI506" s="233"/>
      <c r="DJ506" s="233"/>
      <c r="DK506" s="233"/>
      <c r="DL506" s="233"/>
      <c r="DM506" s="233"/>
      <c r="DN506" s="233"/>
      <c r="DO506" s="233"/>
      <c r="DP506" s="233"/>
      <c r="DQ506" s="233"/>
      <c r="DR506" s="233"/>
      <c r="DS506" s="233"/>
      <c r="DT506" s="233"/>
      <c r="DU506" s="233"/>
      <c r="DV506" s="233"/>
      <c r="DW506" s="233"/>
      <c r="DX506" s="233"/>
      <c r="DY506" s="233"/>
      <c r="DZ506" s="233"/>
      <c r="EA506" s="233"/>
      <c r="EB506" s="233"/>
      <c r="EC506" s="233"/>
      <c r="ED506" s="233"/>
      <c r="EE506" s="233"/>
      <c r="EF506" s="233"/>
      <c r="EG506" s="233"/>
      <c r="EH506" s="233"/>
      <c r="EI506" s="233"/>
      <c r="EJ506" s="233"/>
      <c r="EK506" s="233"/>
      <c r="EL506" s="233"/>
      <c r="EM506" s="233"/>
      <c r="EN506" s="233"/>
      <c r="EO506" s="233"/>
      <c r="EP506" s="233"/>
      <c r="EQ506" s="233"/>
      <c r="ER506" s="233"/>
      <c r="ES506" s="233"/>
      <c r="ET506" s="233"/>
      <c r="EU506" s="233"/>
      <c r="EV506" s="233"/>
      <c r="EW506" s="233"/>
      <c r="EX506" s="233"/>
      <c r="EY506" s="233"/>
      <c r="EZ506" s="233"/>
      <c r="FA506" s="233"/>
      <c r="FB506" s="233"/>
      <c r="FC506" s="233"/>
      <c r="FD506" s="233"/>
      <c r="FE506" s="233"/>
      <c r="FF506" s="233"/>
      <c r="FG506" s="233"/>
      <c r="FH506" s="233"/>
      <c r="FI506" s="233"/>
      <c r="FJ506" s="233"/>
      <c r="FK506" s="233"/>
      <c r="FL506" s="233"/>
      <c r="FM506" s="233"/>
      <c r="FN506" s="233"/>
      <c r="FO506" s="233"/>
      <c r="FP506" s="233"/>
      <c r="FQ506" s="233"/>
      <c r="FR506" s="233"/>
      <c r="FS506" s="233"/>
      <c r="FT506" s="233"/>
      <c r="FU506" s="233"/>
      <c r="FV506" s="233"/>
      <c r="FW506" s="233"/>
      <c r="FX506" s="233"/>
      <c r="FY506" s="233"/>
      <c r="FZ506" s="233"/>
      <c r="GA506" s="233"/>
      <c r="GB506" s="233"/>
      <c r="GC506" s="233"/>
      <c r="GD506" s="233"/>
      <c r="GE506" s="233"/>
      <c r="GF506" s="233"/>
      <c r="GG506" s="233"/>
      <c r="GH506" s="233"/>
      <c r="GI506" s="233"/>
      <c r="GJ506" s="233"/>
      <c r="GK506" s="233"/>
      <c r="GL506" s="233"/>
      <c r="GM506" s="233"/>
      <c r="GN506" s="233"/>
      <c r="GO506" s="233"/>
      <c r="GP506" s="233"/>
      <c r="GQ506" s="233"/>
      <c r="GR506" s="233"/>
      <c r="GS506" s="233"/>
      <c r="GT506" s="233"/>
      <c r="GU506" s="233"/>
      <c r="GV506" s="233"/>
      <c r="GW506" s="233"/>
      <c r="GX506" s="233"/>
      <c r="GY506" s="233"/>
      <c r="GZ506" s="233"/>
      <c r="HA506" s="233"/>
      <c r="HB506" s="233"/>
      <c r="HC506" s="233"/>
      <c r="HD506" s="233"/>
      <c r="HE506" s="233"/>
      <c r="HF506" s="233"/>
      <c r="HG506" s="233"/>
      <c r="HH506" s="233"/>
      <c r="HI506" s="233"/>
      <c r="HJ506" s="233"/>
      <c r="HK506" s="233"/>
      <c r="HL506" s="233"/>
      <c r="HM506" s="233"/>
      <c r="HN506" s="233"/>
      <c r="HO506" s="233"/>
      <c r="HP506" s="233"/>
      <c r="HQ506" s="233"/>
      <c r="HR506" s="233"/>
      <c r="HS506" s="233"/>
      <c r="HT506" s="233"/>
      <c r="HU506" s="233"/>
      <c r="HV506" s="233"/>
      <c r="HW506" s="233"/>
      <c r="HX506" s="233"/>
      <c r="HY506" s="233"/>
      <c r="HZ506" s="233"/>
      <c r="IA506" s="233"/>
      <c r="IB506" s="233"/>
      <c r="IC506" s="233"/>
      <c r="ID506" s="233"/>
      <c r="IE506" s="233"/>
      <c r="IF506" s="233"/>
      <c r="IG506" s="233"/>
      <c r="IH506" s="233"/>
      <c r="II506" s="233"/>
      <c r="IJ506" s="233"/>
      <c r="IK506" s="233"/>
      <c r="IL506" s="233"/>
      <c r="IM506" s="233"/>
      <c r="IN506" s="233"/>
      <c r="IO506" s="233"/>
      <c r="IP506" s="233"/>
      <c r="IQ506" s="233"/>
      <c r="IR506" s="233"/>
      <c r="IS506" s="233"/>
      <c r="IT506" s="233"/>
      <c r="IU506" s="233"/>
      <c r="IV506" s="233"/>
    </row>
    <row r="507" spans="1:256" ht="127.5" hidden="1">
      <c r="A507" s="191">
        <v>607</v>
      </c>
      <c r="B507" s="45" t="s">
        <v>600</v>
      </c>
      <c r="C507" s="187">
        <v>401000030</v>
      </c>
      <c r="D507" s="154" t="s">
        <v>649</v>
      </c>
      <c r="E507" s="144" t="s">
        <v>592</v>
      </c>
      <c r="F507" s="52"/>
      <c r="G507" s="52"/>
      <c r="H507" s="155">
        <v>3</v>
      </c>
      <c r="I507" s="52"/>
      <c r="J507" s="155">
        <v>16</v>
      </c>
      <c r="K507" s="155">
        <v>1</v>
      </c>
      <c r="L507" s="155">
        <v>17</v>
      </c>
      <c r="M507" s="155"/>
      <c r="N507" s="155"/>
      <c r="O507" s="155"/>
      <c r="P507" s="52" t="s">
        <v>722</v>
      </c>
      <c r="Q507" s="52" t="s">
        <v>74</v>
      </c>
      <c r="R507" s="146"/>
      <c r="S507" s="146"/>
      <c r="T507" s="146">
        <v>3</v>
      </c>
      <c r="U507" s="146"/>
      <c r="V507" s="146">
        <v>9</v>
      </c>
      <c r="W507" s="146">
        <v>1</v>
      </c>
      <c r="X507" s="146"/>
      <c r="Y507" s="146"/>
      <c r="Z507" s="146"/>
      <c r="AA507" s="146"/>
      <c r="AB507" s="52" t="s">
        <v>746</v>
      </c>
      <c r="AC507" s="188" t="s">
        <v>594</v>
      </c>
      <c r="AD507" s="189"/>
      <c r="AE507" s="189"/>
      <c r="AF507" s="189"/>
      <c r="AG507" s="189"/>
      <c r="AH507" s="189"/>
      <c r="AI507" s="189"/>
      <c r="AJ507" s="189"/>
      <c r="AK507" s="44"/>
      <c r="AL507" s="189"/>
      <c r="AM507" s="194" t="s">
        <v>802</v>
      </c>
      <c r="AN507" s="52" t="s">
        <v>666</v>
      </c>
      <c r="AO507" s="195" t="s">
        <v>208</v>
      </c>
      <c r="AP507" s="195" t="s">
        <v>430</v>
      </c>
      <c r="AQ507" s="195" t="s">
        <v>803</v>
      </c>
      <c r="AR507" s="148" t="s">
        <v>804</v>
      </c>
      <c r="AS507" s="195" t="s">
        <v>116</v>
      </c>
      <c r="AT507" s="196">
        <v>185000</v>
      </c>
      <c r="AU507" s="196">
        <v>185000</v>
      </c>
      <c r="AV507" s="196">
        <v>97580.4</v>
      </c>
      <c r="AW507" s="196">
        <v>346700</v>
      </c>
      <c r="AX507" s="196">
        <v>704372.93</v>
      </c>
      <c r="AY507" s="196">
        <v>704372.93</v>
      </c>
      <c r="AZ507" s="186">
        <v>10101</v>
      </c>
      <c r="BA507" s="235"/>
      <c r="BB507" s="221"/>
      <c r="BC507" s="223"/>
      <c r="BD507" s="224"/>
      <c r="BE507" s="224"/>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5"/>
      <c r="EA507" s="35"/>
      <c r="EB507" s="35"/>
      <c r="EC507" s="35"/>
      <c r="ED507" s="35"/>
      <c r="EE507" s="35"/>
      <c r="EF507" s="35"/>
      <c r="EG507" s="35"/>
      <c r="EH507" s="35"/>
      <c r="EI507" s="35"/>
      <c r="EJ507" s="35"/>
      <c r="EK507" s="35"/>
      <c r="EL507" s="35"/>
      <c r="EM507" s="35"/>
      <c r="EN507" s="35"/>
      <c r="EO507" s="35"/>
      <c r="EP507" s="35"/>
      <c r="EQ507" s="35"/>
      <c r="ER507" s="35"/>
      <c r="ES507" s="35"/>
      <c r="ET507" s="35"/>
      <c r="EU507" s="35"/>
      <c r="EV507" s="35"/>
      <c r="EW507" s="35"/>
      <c r="EX507" s="35"/>
      <c r="EY507" s="35"/>
      <c r="EZ507" s="35"/>
      <c r="FA507" s="35"/>
      <c r="FB507" s="35"/>
      <c r="FC507" s="35"/>
      <c r="FD507" s="35"/>
      <c r="FE507" s="35"/>
      <c r="FF507" s="35"/>
      <c r="FG507" s="35"/>
      <c r="FH507" s="35"/>
      <c r="FI507" s="35"/>
      <c r="FJ507" s="35"/>
      <c r="FK507" s="35"/>
      <c r="FL507" s="35"/>
      <c r="FM507" s="35"/>
      <c r="FN507" s="35"/>
      <c r="FO507" s="35"/>
      <c r="FP507" s="35"/>
      <c r="FQ507" s="35"/>
      <c r="FR507" s="35"/>
      <c r="FS507" s="35"/>
      <c r="FT507" s="35"/>
      <c r="FU507" s="35"/>
      <c r="FV507" s="35"/>
      <c r="FW507" s="35"/>
      <c r="FX507" s="35"/>
      <c r="FY507" s="35"/>
      <c r="FZ507" s="35"/>
      <c r="GA507" s="35"/>
      <c r="GB507" s="35"/>
      <c r="GC507" s="35"/>
      <c r="GD507" s="35"/>
      <c r="GE507" s="35"/>
      <c r="GF507" s="35"/>
      <c r="GG507" s="35"/>
      <c r="GH507" s="35"/>
      <c r="GI507" s="35"/>
      <c r="GJ507" s="35"/>
      <c r="GK507" s="35"/>
      <c r="GL507" s="35"/>
      <c r="GM507" s="35"/>
      <c r="GN507" s="35"/>
      <c r="GO507" s="35"/>
      <c r="GP507" s="35"/>
      <c r="GQ507" s="35"/>
      <c r="GR507" s="35"/>
      <c r="GS507" s="35"/>
      <c r="GT507" s="35"/>
      <c r="GU507" s="35"/>
      <c r="GV507" s="35"/>
      <c r="GW507" s="35"/>
      <c r="GX507" s="35"/>
      <c r="GY507" s="35"/>
      <c r="GZ507" s="35"/>
      <c r="HA507" s="35"/>
      <c r="HB507" s="35"/>
      <c r="HC507" s="35"/>
      <c r="HD507" s="35"/>
      <c r="HE507" s="35"/>
      <c r="HF507" s="35"/>
      <c r="HG507" s="35"/>
      <c r="HH507" s="35"/>
      <c r="HI507" s="35"/>
      <c r="HJ507" s="35"/>
      <c r="HK507" s="35"/>
      <c r="HL507" s="35"/>
      <c r="HM507" s="35"/>
      <c r="HN507" s="35"/>
      <c r="HO507" s="35"/>
      <c r="HP507" s="35"/>
      <c r="HQ507" s="35"/>
      <c r="HR507" s="35"/>
      <c r="HS507" s="35"/>
      <c r="HT507" s="35"/>
      <c r="HU507" s="35"/>
      <c r="HV507" s="35"/>
      <c r="HW507" s="35"/>
      <c r="HX507" s="35"/>
      <c r="HY507" s="35"/>
      <c r="HZ507" s="35"/>
      <c r="IA507" s="35"/>
      <c r="IB507" s="35"/>
      <c r="IC507" s="35"/>
      <c r="ID507" s="35"/>
      <c r="IE507" s="35"/>
      <c r="IF507" s="35"/>
      <c r="IG507" s="35"/>
      <c r="IH507" s="35"/>
      <c r="II507" s="35"/>
      <c r="IJ507" s="35"/>
      <c r="IK507" s="35"/>
      <c r="IL507" s="35"/>
      <c r="IM507" s="35"/>
      <c r="IN507" s="35"/>
      <c r="IO507" s="35"/>
      <c r="IP507" s="35"/>
      <c r="IQ507" s="35"/>
      <c r="IR507" s="35"/>
      <c r="IS507" s="35"/>
      <c r="IT507" s="35"/>
      <c r="IU507" s="35"/>
      <c r="IV507" s="35"/>
    </row>
    <row r="508" spans="1:256" ht="127.5" hidden="1">
      <c r="A508" s="191">
        <v>607</v>
      </c>
      <c r="B508" s="45" t="s">
        <v>600</v>
      </c>
      <c r="C508" s="187">
        <v>401000054</v>
      </c>
      <c r="D508" s="154" t="s">
        <v>805</v>
      </c>
      <c r="E508" s="144" t="s">
        <v>592</v>
      </c>
      <c r="F508" s="52"/>
      <c r="G508" s="52"/>
      <c r="H508" s="155">
        <v>3</v>
      </c>
      <c r="I508" s="52"/>
      <c r="J508" s="155">
        <v>16</v>
      </c>
      <c r="K508" s="155">
        <v>1</v>
      </c>
      <c r="L508" s="155">
        <v>34</v>
      </c>
      <c r="M508" s="155"/>
      <c r="N508" s="155"/>
      <c r="O508" s="155"/>
      <c r="P508" s="52" t="s">
        <v>723</v>
      </c>
      <c r="Q508" s="52" t="s">
        <v>74</v>
      </c>
      <c r="R508" s="146"/>
      <c r="S508" s="146"/>
      <c r="T508" s="146">
        <v>3</v>
      </c>
      <c r="U508" s="146"/>
      <c r="V508" s="146">
        <v>9</v>
      </c>
      <c r="W508" s="146">
        <v>1</v>
      </c>
      <c r="X508" s="146"/>
      <c r="Y508" s="146"/>
      <c r="Z508" s="146"/>
      <c r="AA508" s="146"/>
      <c r="AB508" s="52" t="s">
        <v>746</v>
      </c>
      <c r="AC508" s="188" t="s">
        <v>594</v>
      </c>
      <c r="AD508" s="189"/>
      <c r="AE508" s="189"/>
      <c r="AF508" s="189"/>
      <c r="AG508" s="189"/>
      <c r="AH508" s="189"/>
      <c r="AI508" s="189"/>
      <c r="AJ508" s="189"/>
      <c r="AK508" s="189"/>
      <c r="AL508" s="189"/>
      <c r="AM508" s="190" t="s">
        <v>741</v>
      </c>
      <c r="AN508" s="52" t="s">
        <v>784</v>
      </c>
      <c r="AO508" s="195" t="s">
        <v>263</v>
      </c>
      <c r="AP508" s="195" t="s">
        <v>263</v>
      </c>
      <c r="AQ508" s="195" t="s">
        <v>606</v>
      </c>
      <c r="AR508" s="148" t="s">
        <v>607</v>
      </c>
      <c r="AS508" s="195" t="s">
        <v>116</v>
      </c>
      <c r="AT508" s="196">
        <v>187468.25</v>
      </c>
      <c r="AU508" s="196">
        <v>187468.25</v>
      </c>
      <c r="AV508" s="196">
        <v>0</v>
      </c>
      <c r="AW508" s="196">
        <v>0</v>
      </c>
      <c r="AX508" s="196">
        <v>0</v>
      </c>
      <c r="AY508" s="196">
        <v>0</v>
      </c>
      <c r="AZ508" s="197">
        <v>10101</v>
      </c>
      <c r="BA508" s="222"/>
      <c r="BB508" s="221"/>
      <c r="BC508" s="223"/>
      <c r="BD508" s="224"/>
      <c r="BE508" s="224"/>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35"/>
      <c r="EA508" s="35"/>
      <c r="EB508" s="35"/>
      <c r="EC508" s="35"/>
      <c r="ED508" s="35"/>
      <c r="EE508" s="35"/>
      <c r="EF508" s="35"/>
      <c r="EG508" s="35"/>
      <c r="EH508" s="35"/>
      <c r="EI508" s="35"/>
      <c r="EJ508" s="35"/>
      <c r="EK508" s="35"/>
      <c r="EL508" s="35"/>
      <c r="EM508" s="35"/>
      <c r="EN508" s="35"/>
      <c r="EO508" s="35"/>
      <c r="EP508" s="35"/>
      <c r="EQ508" s="35"/>
      <c r="ER508" s="35"/>
      <c r="ES508" s="35"/>
      <c r="ET508" s="35"/>
      <c r="EU508" s="35"/>
      <c r="EV508" s="35"/>
      <c r="EW508" s="35"/>
      <c r="EX508" s="35"/>
      <c r="EY508" s="35"/>
      <c r="EZ508" s="35"/>
      <c r="FA508" s="35"/>
      <c r="FB508" s="35"/>
      <c r="FC508" s="35"/>
      <c r="FD508" s="35"/>
      <c r="FE508" s="35"/>
      <c r="FF508" s="35"/>
      <c r="FG508" s="35"/>
      <c r="FH508" s="35"/>
      <c r="FI508" s="35"/>
      <c r="FJ508" s="35"/>
      <c r="FK508" s="35"/>
      <c r="FL508" s="35"/>
      <c r="FM508" s="35"/>
      <c r="FN508" s="35"/>
      <c r="FO508" s="35"/>
      <c r="FP508" s="35"/>
      <c r="FQ508" s="35"/>
      <c r="FR508" s="35"/>
      <c r="FS508" s="35"/>
      <c r="FT508" s="35"/>
      <c r="FU508" s="35"/>
      <c r="FV508" s="35"/>
      <c r="FW508" s="35"/>
      <c r="FX508" s="35"/>
      <c r="FY508" s="35"/>
      <c r="FZ508" s="35"/>
      <c r="GA508" s="35"/>
      <c r="GB508" s="35"/>
      <c r="GC508" s="35"/>
      <c r="GD508" s="35"/>
      <c r="GE508" s="35"/>
      <c r="GF508" s="35"/>
      <c r="GG508" s="35"/>
      <c r="GH508" s="35"/>
      <c r="GI508" s="35"/>
      <c r="GJ508" s="35"/>
      <c r="GK508" s="35"/>
      <c r="GL508" s="35"/>
      <c r="GM508" s="35"/>
      <c r="GN508" s="35"/>
      <c r="GO508" s="35"/>
      <c r="GP508" s="35"/>
      <c r="GQ508" s="35"/>
      <c r="GR508" s="35"/>
      <c r="GS508" s="35"/>
      <c r="GT508" s="35"/>
      <c r="GU508" s="35"/>
      <c r="GV508" s="35"/>
      <c r="GW508" s="35"/>
      <c r="GX508" s="35"/>
      <c r="GY508" s="35"/>
      <c r="GZ508" s="35"/>
      <c r="HA508" s="35"/>
      <c r="HB508" s="35"/>
      <c r="HC508" s="35"/>
      <c r="HD508" s="35"/>
      <c r="HE508" s="35"/>
      <c r="HF508" s="35"/>
      <c r="HG508" s="35"/>
      <c r="HH508" s="35"/>
      <c r="HI508" s="35"/>
      <c r="HJ508" s="35"/>
      <c r="HK508" s="35"/>
      <c r="HL508" s="35"/>
      <c r="HM508" s="35"/>
      <c r="HN508" s="35"/>
      <c r="HO508" s="35"/>
      <c r="HP508" s="35"/>
      <c r="HQ508" s="35"/>
      <c r="HR508" s="35"/>
      <c r="HS508" s="35"/>
      <c r="HT508" s="35"/>
      <c r="HU508" s="35"/>
      <c r="HV508" s="35"/>
      <c r="HW508" s="35"/>
      <c r="HX508" s="35"/>
      <c r="HY508" s="35"/>
      <c r="HZ508" s="35"/>
      <c r="IA508" s="35"/>
      <c r="IB508" s="35"/>
      <c r="IC508" s="35"/>
      <c r="ID508" s="35"/>
      <c r="IE508" s="35"/>
      <c r="IF508" s="35"/>
      <c r="IG508" s="35"/>
      <c r="IH508" s="35"/>
      <c r="II508" s="35"/>
      <c r="IJ508" s="35"/>
      <c r="IK508" s="35"/>
      <c r="IL508" s="35"/>
      <c r="IM508" s="35"/>
      <c r="IN508" s="35"/>
      <c r="IO508" s="35"/>
      <c r="IP508" s="35"/>
      <c r="IQ508" s="35"/>
      <c r="IR508" s="35"/>
      <c r="IS508" s="35"/>
      <c r="IT508" s="35"/>
      <c r="IU508" s="35"/>
      <c r="IV508" s="35"/>
    </row>
    <row r="509" spans="1:256" ht="127.5" hidden="1">
      <c r="A509" s="191" t="s">
        <v>599</v>
      </c>
      <c r="B509" s="45" t="s">
        <v>600</v>
      </c>
      <c r="C509" s="187">
        <v>401000054</v>
      </c>
      <c r="D509" s="154" t="s">
        <v>805</v>
      </c>
      <c r="E509" s="144" t="s">
        <v>592</v>
      </c>
      <c r="F509" s="52"/>
      <c r="G509" s="52"/>
      <c r="H509" s="155">
        <v>3</v>
      </c>
      <c r="I509" s="52"/>
      <c r="J509" s="155">
        <v>16</v>
      </c>
      <c r="K509" s="155">
        <v>1</v>
      </c>
      <c r="L509" s="155">
        <v>34</v>
      </c>
      <c r="M509" s="155"/>
      <c r="N509" s="155"/>
      <c r="O509" s="155"/>
      <c r="P509" s="52" t="s">
        <v>723</v>
      </c>
      <c r="Q509" s="52" t="s">
        <v>74</v>
      </c>
      <c r="R509" s="146"/>
      <c r="S509" s="146"/>
      <c r="T509" s="146">
        <v>3</v>
      </c>
      <c r="U509" s="146"/>
      <c r="V509" s="146">
        <v>9</v>
      </c>
      <c r="W509" s="146">
        <v>1</v>
      </c>
      <c r="X509" s="146"/>
      <c r="Y509" s="146"/>
      <c r="Z509" s="146"/>
      <c r="AA509" s="146"/>
      <c r="AB509" s="52" t="s">
        <v>746</v>
      </c>
      <c r="AC509" s="188" t="s">
        <v>594</v>
      </c>
      <c r="AD509" s="189"/>
      <c r="AE509" s="189"/>
      <c r="AF509" s="189"/>
      <c r="AG509" s="189"/>
      <c r="AH509" s="189"/>
      <c r="AI509" s="189"/>
      <c r="AJ509" s="189"/>
      <c r="AK509" s="189"/>
      <c r="AL509" s="189"/>
      <c r="AM509" s="190" t="s">
        <v>741</v>
      </c>
      <c r="AN509" s="52" t="s">
        <v>784</v>
      </c>
      <c r="AO509" s="195" t="s">
        <v>263</v>
      </c>
      <c r="AP509" s="195" t="s">
        <v>263</v>
      </c>
      <c r="AQ509" s="195" t="s">
        <v>606</v>
      </c>
      <c r="AR509" s="148" t="s">
        <v>607</v>
      </c>
      <c r="AS509" s="195" t="s">
        <v>267</v>
      </c>
      <c r="AT509" s="196">
        <v>0</v>
      </c>
      <c r="AU509" s="196">
        <v>0</v>
      </c>
      <c r="AV509" s="196">
        <v>0</v>
      </c>
      <c r="AW509" s="196">
        <v>187500</v>
      </c>
      <c r="AX509" s="196">
        <v>187500</v>
      </c>
      <c r="AY509" s="196">
        <v>187500</v>
      </c>
      <c r="AZ509" s="197">
        <v>10101</v>
      </c>
      <c r="BA509" s="222"/>
      <c r="BB509" s="221"/>
      <c r="BC509" s="223"/>
      <c r="BD509" s="224"/>
      <c r="BE509" s="224"/>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c r="CZ509" s="35"/>
      <c r="DA509" s="35"/>
      <c r="DB509" s="35"/>
      <c r="DC509" s="35"/>
      <c r="DD509" s="35"/>
      <c r="DE509" s="35"/>
      <c r="DF509" s="35"/>
      <c r="DG509" s="35"/>
      <c r="DH509" s="35"/>
      <c r="DI509" s="35"/>
      <c r="DJ509" s="35"/>
      <c r="DK509" s="35"/>
      <c r="DL509" s="35"/>
      <c r="DM509" s="35"/>
      <c r="DN509" s="35"/>
      <c r="DO509" s="35"/>
      <c r="DP509" s="35"/>
      <c r="DQ509" s="35"/>
      <c r="DR509" s="35"/>
      <c r="DS509" s="35"/>
      <c r="DT509" s="35"/>
      <c r="DU509" s="35"/>
      <c r="DV509" s="35"/>
      <c r="DW509" s="35"/>
      <c r="DX509" s="35"/>
      <c r="DY509" s="35"/>
      <c r="DZ509" s="35"/>
      <c r="EA509" s="35"/>
      <c r="EB509" s="35"/>
      <c r="EC509" s="35"/>
      <c r="ED509" s="35"/>
      <c r="EE509" s="35"/>
      <c r="EF509" s="35"/>
      <c r="EG509" s="35"/>
      <c r="EH509" s="35"/>
      <c r="EI509" s="35"/>
      <c r="EJ509" s="35"/>
      <c r="EK509" s="35"/>
      <c r="EL509" s="35"/>
      <c r="EM509" s="35"/>
      <c r="EN509" s="35"/>
      <c r="EO509" s="35"/>
      <c r="EP509" s="35"/>
      <c r="EQ509" s="35"/>
      <c r="ER509" s="35"/>
      <c r="ES509" s="35"/>
      <c r="ET509" s="35"/>
      <c r="EU509" s="35"/>
      <c r="EV509" s="35"/>
      <c r="EW509" s="35"/>
      <c r="EX509" s="35"/>
      <c r="EY509" s="35"/>
      <c r="EZ509" s="35"/>
      <c r="FA509" s="35"/>
      <c r="FB509" s="35"/>
      <c r="FC509" s="35"/>
      <c r="FD509" s="35"/>
      <c r="FE509" s="35"/>
      <c r="FF509" s="35"/>
      <c r="FG509" s="35"/>
      <c r="FH509" s="35"/>
      <c r="FI509" s="35"/>
      <c r="FJ509" s="35"/>
      <c r="FK509" s="35"/>
      <c r="FL509" s="35"/>
      <c r="FM509" s="35"/>
      <c r="FN509" s="35"/>
      <c r="FO509" s="35"/>
      <c r="FP509" s="35"/>
      <c r="FQ509" s="35"/>
      <c r="FR509" s="35"/>
      <c r="FS509" s="35"/>
      <c r="FT509" s="35"/>
      <c r="FU509" s="35"/>
      <c r="FV509" s="35"/>
      <c r="FW509" s="35"/>
      <c r="FX509" s="35"/>
      <c r="FY509" s="35"/>
      <c r="FZ509" s="35"/>
      <c r="GA509" s="35"/>
      <c r="GB509" s="35"/>
      <c r="GC509" s="35"/>
      <c r="GD509" s="35"/>
      <c r="GE509" s="35"/>
      <c r="GF509" s="35"/>
      <c r="GG509" s="35"/>
      <c r="GH509" s="35"/>
      <c r="GI509" s="35"/>
      <c r="GJ509" s="35"/>
      <c r="GK509" s="35"/>
      <c r="GL509" s="35"/>
      <c r="GM509" s="35"/>
      <c r="GN509" s="35"/>
      <c r="GO509" s="35"/>
      <c r="GP509" s="35"/>
      <c r="GQ509" s="35"/>
      <c r="GR509" s="35"/>
      <c r="GS509" s="35"/>
      <c r="GT509" s="35"/>
      <c r="GU509" s="35"/>
      <c r="GV509" s="35"/>
      <c r="GW509" s="35"/>
      <c r="GX509" s="35"/>
      <c r="GY509" s="35"/>
      <c r="GZ509" s="35"/>
      <c r="HA509" s="35"/>
      <c r="HB509" s="35"/>
      <c r="HC509" s="35"/>
      <c r="HD509" s="35"/>
      <c r="HE509" s="35"/>
      <c r="HF509" s="35"/>
      <c r="HG509" s="35"/>
      <c r="HH509" s="35"/>
      <c r="HI509" s="35"/>
      <c r="HJ509" s="35"/>
      <c r="HK509" s="35"/>
      <c r="HL509" s="35"/>
      <c r="HM509" s="35"/>
      <c r="HN509" s="35"/>
      <c r="HO509" s="35"/>
      <c r="HP509" s="35"/>
      <c r="HQ509" s="35"/>
      <c r="HR509" s="35"/>
      <c r="HS509" s="35"/>
      <c r="HT509" s="35"/>
      <c r="HU509" s="35"/>
      <c r="HV509" s="35"/>
      <c r="HW509" s="35"/>
      <c r="HX509" s="35"/>
      <c r="HY509" s="35"/>
      <c r="HZ509" s="35"/>
      <c r="IA509" s="35"/>
      <c r="IB509" s="35"/>
      <c r="IC509" s="35"/>
      <c r="ID509" s="35"/>
      <c r="IE509" s="35"/>
      <c r="IF509" s="35"/>
      <c r="IG509" s="35"/>
      <c r="IH509" s="35"/>
      <c r="II509" s="35"/>
      <c r="IJ509" s="35"/>
      <c r="IK509" s="35"/>
      <c r="IL509" s="35"/>
      <c r="IM509" s="35"/>
      <c r="IN509" s="35"/>
      <c r="IO509" s="35"/>
      <c r="IP509" s="35"/>
      <c r="IQ509" s="35"/>
      <c r="IR509" s="35"/>
      <c r="IS509" s="35"/>
      <c r="IT509" s="35"/>
      <c r="IU509" s="35"/>
      <c r="IV509" s="35"/>
    </row>
    <row r="510" spans="1:256" ht="216.75" hidden="1">
      <c r="A510" s="191">
        <v>607</v>
      </c>
      <c r="B510" s="45" t="s">
        <v>600</v>
      </c>
      <c r="C510" s="187">
        <v>401000054</v>
      </c>
      <c r="D510" s="154" t="s">
        <v>805</v>
      </c>
      <c r="E510" s="144" t="s">
        <v>592</v>
      </c>
      <c r="F510" s="52"/>
      <c r="G510" s="52"/>
      <c r="H510" s="155">
        <v>3</v>
      </c>
      <c r="I510" s="52"/>
      <c r="J510" s="155">
        <v>16</v>
      </c>
      <c r="K510" s="155">
        <v>1</v>
      </c>
      <c r="L510" s="155">
        <v>34</v>
      </c>
      <c r="M510" s="155"/>
      <c r="N510" s="155"/>
      <c r="O510" s="155"/>
      <c r="P510" s="52" t="s">
        <v>723</v>
      </c>
      <c r="Q510" s="52" t="s">
        <v>806</v>
      </c>
      <c r="R510" s="146"/>
      <c r="S510" s="146"/>
      <c r="T510" s="146" t="s">
        <v>807</v>
      </c>
      <c r="U510" s="146"/>
      <c r="V510" s="146" t="s">
        <v>808</v>
      </c>
      <c r="W510" s="146" t="s">
        <v>809</v>
      </c>
      <c r="X510" s="146"/>
      <c r="Y510" s="146"/>
      <c r="Z510" s="146"/>
      <c r="AA510" s="146"/>
      <c r="AB510" s="52" t="s">
        <v>810</v>
      </c>
      <c r="AC510" s="188" t="s">
        <v>594</v>
      </c>
      <c r="AD510" s="189"/>
      <c r="AE510" s="189"/>
      <c r="AF510" s="189"/>
      <c r="AG510" s="189"/>
      <c r="AH510" s="189"/>
      <c r="AI510" s="189"/>
      <c r="AJ510" s="189"/>
      <c r="AK510" s="189"/>
      <c r="AL510" s="189"/>
      <c r="AM510" s="190" t="s">
        <v>741</v>
      </c>
      <c r="AN510" s="52" t="s">
        <v>605</v>
      </c>
      <c r="AO510" s="195" t="s">
        <v>263</v>
      </c>
      <c r="AP510" s="195" t="s">
        <v>263</v>
      </c>
      <c r="AQ510" s="195">
        <v>1510220350</v>
      </c>
      <c r="AR510" s="148" t="s">
        <v>286</v>
      </c>
      <c r="AS510" s="195" t="s">
        <v>267</v>
      </c>
      <c r="AT510" s="196">
        <v>390000</v>
      </c>
      <c r="AU510" s="196">
        <v>390000</v>
      </c>
      <c r="AV510" s="196">
        <v>190000</v>
      </c>
      <c r="AW510" s="196">
        <v>390000</v>
      </c>
      <c r="AX510" s="196">
        <v>390000</v>
      </c>
      <c r="AY510" s="196">
        <v>390000</v>
      </c>
      <c r="AZ510" s="186">
        <v>10101</v>
      </c>
      <c r="BA510" s="95"/>
      <c r="BB510" s="221"/>
      <c r="BC510" s="223"/>
      <c r="BD510" s="224"/>
      <c r="BE510" s="224"/>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c r="CZ510" s="35"/>
      <c r="DA510" s="35"/>
      <c r="DB510" s="35"/>
      <c r="DC510" s="35"/>
      <c r="DD510" s="35"/>
      <c r="DE510" s="35"/>
      <c r="DF510" s="35"/>
      <c r="DG510" s="35"/>
      <c r="DH510" s="35"/>
      <c r="DI510" s="35"/>
      <c r="DJ510" s="35"/>
      <c r="DK510" s="35"/>
      <c r="DL510" s="35"/>
      <c r="DM510" s="35"/>
      <c r="DN510" s="35"/>
      <c r="DO510" s="35"/>
      <c r="DP510" s="35"/>
      <c r="DQ510" s="35"/>
      <c r="DR510" s="35"/>
      <c r="DS510" s="35"/>
      <c r="DT510" s="35"/>
      <c r="DU510" s="35"/>
      <c r="DV510" s="35"/>
      <c r="DW510" s="35"/>
      <c r="DX510" s="35"/>
      <c r="DY510" s="35"/>
      <c r="DZ510" s="35"/>
      <c r="EA510" s="35"/>
      <c r="EB510" s="35"/>
      <c r="EC510" s="35"/>
      <c r="ED510" s="35"/>
      <c r="EE510" s="35"/>
      <c r="EF510" s="35"/>
      <c r="EG510" s="35"/>
      <c r="EH510" s="35"/>
      <c r="EI510" s="35"/>
      <c r="EJ510" s="35"/>
      <c r="EK510" s="35"/>
      <c r="EL510" s="35"/>
      <c r="EM510" s="35"/>
      <c r="EN510" s="35"/>
      <c r="EO510" s="35"/>
      <c r="EP510" s="35"/>
      <c r="EQ510" s="35"/>
      <c r="ER510" s="35"/>
      <c r="ES510" s="35"/>
      <c r="ET510" s="35"/>
      <c r="EU510" s="35"/>
      <c r="EV510" s="35"/>
      <c r="EW510" s="35"/>
      <c r="EX510" s="35"/>
      <c r="EY510" s="35"/>
      <c r="EZ510" s="35"/>
      <c r="FA510" s="35"/>
      <c r="FB510" s="35"/>
      <c r="FC510" s="35"/>
      <c r="FD510" s="35"/>
      <c r="FE510" s="35"/>
      <c r="FF510" s="35"/>
      <c r="FG510" s="35"/>
      <c r="FH510" s="35"/>
      <c r="FI510" s="35"/>
      <c r="FJ510" s="35"/>
      <c r="FK510" s="35"/>
      <c r="FL510" s="35"/>
      <c r="FM510" s="35"/>
      <c r="FN510" s="35"/>
      <c r="FO510" s="35"/>
      <c r="FP510" s="35"/>
      <c r="FQ510" s="35"/>
      <c r="FR510" s="35"/>
      <c r="FS510" s="35"/>
      <c r="FT510" s="35"/>
      <c r="FU510" s="35"/>
      <c r="FV510" s="35"/>
      <c r="FW510" s="35"/>
      <c r="FX510" s="35"/>
      <c r="FY510" s="35"/>
      <c r="FZ510" s="35"/>
      <c r="GA510" s="35"/>
      <c r="GB510" s="35"/>
      <c r="GC510" s="35"/>
      <c r="GD510" s="35"/>
      <c r="GE510" s="35"/>
      <c r="GF510" s="35"/>
      <c r="GG510" s="35"/>
      <c r="GH510" s="35"/>
      <c r="GI510" s="35"/>
      <c r="GJ510" s="35"/>
      <c r="GK510" s="35"/>
      <c r="GL510" s="35"/>
      <c r="GM510" s="35"/>
      <c r="GN510" s="35"/>
      <c r="GO510" s="35"/>
      <c r="GP510" s="35"/>
      <c r="GQ510" s="35"/>
      <c r="GR510" s="35"/>
      <c r="GS510" s="35"/>
      <c r="GT510" s="35"/>
      <c r="GU510" s="35"/>
      <c r="GV510" s="35"/>
      <c r="GW510" s="35"/>
      <c r="GX510" s="35"/>
      <c r="GY510" s="35"/>
      <c r="GZ510" s="35"/>
      <c r="HA510" s="35"/>
      <c r="HB510" s="35"/>
      <c r="HC510" s="35"/>
      <c r="HD510" s="35"/>
      <c r="HE510" s="35"/>
      <c r="HF510" s="35"/>
      <c r="HG510" s="35"/>
      <c r="HH510" s="35"/>
      <c r="HI510" s="35"/>
      <c r="HJ510" s="35"/>
      <c r="HK510" s="35"/>
      <c r="HL510" s="35"/>
      <c r="HM510" s="35"/>
      <c r="HN510" s="35"/>
      <c r="HO510" s="35"/>
      <c r="HP510" s="35"/>
      <c r="HQ510" s="35"/>
      <c r="HR510" s="35"/>
      <c r="HS510" s="35"/>
      <c r="HT510" s="35"/>
      <c r="HU510" s="35"/>
      <c r="HV510" s="35"/>
      <c r="HW510" s="35"/>
      <c r="HX510" s="35"/>
      <c r="HY510" s="35"/>
      <c r="HZ510" s="35"/>
      <c r="IA510" s="35"/>
      <c r="IB510" s="35"/>
      <c r="IC510" s="35"/>
      <c r="ID510" s="35"/>
      <c r="IE510" s="35"/>
      <c r="IF510" s="35"/>
      <c r="IG510" s="35"/>
      <c r="IH510" s="35"/>
      <c r="II510" s="35"/>
      <c r="IJ510" s="35"/>
      <c r="IK510" s="35"/>
      <c r="IL510" s="35"/>
      <c r="IM510" s="35"/>
      <c r="IN510" s="35"/>
      <c r="IO510" s="35"/>
      <c r="IP510" s="35"/>
      <c r="IQ510" s="35"/>
      <c r="IR510" s="35"/>
      <c r="IS510" s="35"/>
      <c r="IT510" s="35"/>
      <c r="IU510" s="35"/>
      <c r="IV510" s="35"/>
    </row>
    <row r="511" spans="1:256" ht="216.75" hidden="1">
      <c r="A511" s="191">
        <v>607</v>
      </c>
      <c r="B511" s="45" t="s">
        <v>600</v>
      </c>
      <c r="C511" s="187">
        <v>401000054</v>
      </c>
      <c r="D511" s="154" t="s">
        <v>805</v>
      </c>
      <c r="E511" s="144" t="s">
        <v>592</v>
      </c>
      <c r="F511" s="52"/>
      <c r="G511" s="52"/>
      <c r="H511" s="155">
        <v>3</v>
      </c>
      <c r="I511" s="52"/>
      <c r="J511" s="155">
        <v>16</v>
      </c>
      <c r="K511" s="155">
        <v>1</v>
      </c>
      <c r="L511" s="155">
        <v>34</v>
      </c>
      <c r="M511" s="155"/>
      <c r="N511" s="155"/>
      <c r="O511" s="155"/>
      <c r="P511" s="52" t="s">
        <v>753</v>
      </c>
      <c r="Q511" s="52" t="s">
        <v>806</v>
      </c>
      <c r="R511" s="146"/>
      <c r="S511" s="146"/>
      <c r="T511" s="146" t="s">
        <v>807</v>
      </c>
      <c r="U511" s="146"/>
      <c r="V511" s="146" t="s">
        <v>808</v>
      </c>
      <c r="W511" s="146" t="s">
        <v>809</v>
      </c>
      <c r="X511" s="146"/>
      <c r="Y511" s="146"/>
      <c r="Z511" s="146"/>
      <c r="AA511" s="146"/>
      <c r="AB511" s="52" t="s">
        <v>811</v>
      </c>
      <c r="AC511" s="188" t="s">
        <v>594</v>
      </c>
      <c r="AD511" s="189"/>
      <c r="AE511" s="189"/>
      <c r="AF511" s="189"/>
      <c r="AG511" s="189"/>
      <c r="AH511" s="189"/>
      <c r="AI511" s="189"/>
      <c r="AJ511" s="189"/>
      <c r="AK511" s="193"/>
      <c r="AL511" s="189"/>
      <c r="AM511" s="190" t="s">
        <v>812</v>
      </c>
      <c r="AN511" s="52" t="s">
        <v>605</v>
      </c>
      <c r="AO511" s="195" t="s">
        <v>263</v>
      </c>
      <c r="AP511" s="195" t="s">
        <v>263</v>
      </c>
      <c r="AQ511" s="195" t="s">
        <v>813</v>
      </c>
      <c r="AR511" s="148" t="s">
        <v>814</v>
      </c>
      <c r="AS511" s="195" t="s">
        <v>267</v>
      </c>
      <c r="AT511" s="196">
        <v>779000</v>
      </c>
      <c r="AU511" s="196">
        <v>779000</v>
      </c>
      <c r="AV511" s="196">
        <v>1182250</v>
      </c>
      <c r="AW511" s="196">
        <v>852000</v>
      </c>
      <c r="AX511" s="196">
        <v>852000</v>
      </c>
      <c r="AY511" s="196">
        <v>852000</v>
      </c>
      <c r="AZ511" s="197">
        <v>10101</v>
      </c>
      <c r="BA511" s="222"/>
      <c r="BB511" s="221"/>
      <c r="BC511" s="223"/>
      <c r="BD511" s="224"/>
      <c r="BE511" s="224"/>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c r="EK511" s="35"/>
      <c r="EL511" s="35"/>
      <c r="EM511" s="35"/>
      <c r="EN511" s="35"/>
      <c r="EO511" s="35"/>
      <c r="EP511" s="35"/>
      <c r="EQ511" s="35"/>
      <c r="ER511" s="35"/>
      <c r="ES511" s="35"/>
      <c r="ET511" s="35"/>
      <c r="EU511" s="35"/>
      <c r="EV511" s="35"/>
      <c r="EW511" s="35"/>
      <c r="EX511" s="35"/>
      <c r="EY511" s="35"/>
      <c r="EZ511" s="35"/>
      <c r="FA511" s="35"/>
      <c r="FB511" s="35"/>
      <c r="FC511" s="35"/>
      <c r="FD511" s="35"/>
      <c r="FE511" s="35"/>
      <c r="FF511" s="35"/>
      <c r="FG511" s="35"/>
      <c r="FH511" s="35"/>
      <c r="FI511" s="35"/>
      <c r="FJ511" s="35"/>
      <c r="FK511" s="35"/>
      <c r="FL511" s="35"/>
      <c r="FM511" s="35"/>
      <c r="FN511" s="35"/>
      <c r="FO511" s="35"/>
      <c r="FP511" s="35"/>
      <c r="FQ511" s="35"/>
      <c r="FR511" s="35"/>
      <c r="FS511" s="35"/>
      <c r="FT511" s="35"/>
      <c r="FU511" s="35"/>
      <c r="FV511" s="35"/>
      <c r="FW511" s="35"/>
      <c r="FX511" s="35"/>
      <c r="FY511" s="35"/>
      <c r="FZ511" s="35"/>
      <c r="GA511" s="35"/>
      <c r="GB511" s="35"/>
      <c r="GC511" s="35"/>
      <c r="GD511" s="35"/>
      <c r="GE511" s="35"/>
      <c r="GF511" s="35"/>
      <c r="GG511" s="35"/>
      <c r="GH511" s="35"/>
      <c r="GI511" s="35"/>
      <c r="GJ511" s="35"/>
      <c r="GK511" s="35"/>
      <c r="GL511" s="35"/>
      <c r="GM511" s="35"/>
      <c r="GN511" s="35"/>
      <c r="GO511" s="35"/>
      <c r="GP511" s="35"/>
      <c r="GQ511" s="35"/>
      <c r="GR511" s="35"/>
      <c r="GS511" s="35"/>
      <c r="GT511" s="35"/>
      <c r="GU511" s="35"/>
      <c r="GV511" s="35"/>
      <c r="GW511" s="35"/>
      <c r="GX511" s="35"/>
      <c r="GY511" s="35"/>
      <c r="GZ511" s="35"/>
      <c r="HA511" s="35"/>
      <c r="HB511" s="35"/>
      <c r="HC511" s="35"/>
      <c r="HD511" s="35"/>
      <c r="HE511" s="35"/>
      <c r="HF511" s="35"/>
      <c r="HG511" s="35"/>
      <c r="HH511" s="35"/>
      <c r="HI511" s="35"/>
      <c r="HJ511" s="35"/>
      <c r="HK511" s="35"/>
      <c r="HL511" s="35"/>
      <c r="HM511" s="35"/>
      <c r="HN511" s="35"/>
      <c r="HO511" s="35"/>
      <c r="HP511" s="35"/>
      <c r="HQ511" s="35"/>
      <c r="HR511" s="35"/>
      <c r="HS511" s="35"/>
      <c r="HT511" s="35"/>
      <c r="HU511" s="35"/>
      <c r="HV511" s="35"/>
      <c r="HW511" s="35"/>
      <c r="HX511" s="35"/>
      <c r="HY511" s="35"/>
      <c r="HZ511" s="35"/>
      <c r="IA511" s="35"/>
      <c r="IB511" s="35"/>
      <c r="IC511" s="35"/>
      <c r="ID511" s="35"/>
      <c r="IE511" s="35"/>
      <c r="IF511" s="35"/>
      <c r="IG511" s="35"/>
      <c r="IH511" s="35"/>
      <c r="II511" s="35"/>
      <c r="IJ511" s="35"/>
      <c r="IK511" s="35"/>
      <c r="IL511" s="35"/>
      <c r="IM511" s="35"/>
      <c r="IN511" s="35"/>
      <c r="IO511" s="35"/>
      <c r="IP511" s="35"/>
      <c r="IQ511" s="35"/>
      <c r="IR511" s="35"/>
      <c r="IS511" s="35"/>
      <c r="IT511" s="35"/>
      <c r="IU511" s="35"/>
      <c r="IV511" s="35"/>
    </row>
    <row r="512" spans="1:256" ht="216.75" hidden="1">
      <c r="A512" s="191">
        <v>607</v>
      </c>
      <c r="B512" s="45" t="s">
        <v>600</v>
      </c>
      <c r="C512" s="187">
        <v>401000054</v>
      </c>
      <c r="D512" s="154" t="s">
        <v>805</v>
      </c>
      <c r="E512" s="144" t="s">
        <v>592</v>
      </c>
      <c r="F512" s="52"/>
      <c r="G512" s="52"/>
      <c r="H512" s="155">
        <v>3</v>
      </c>
      <c r="I512" s="52"/>
      <c r="J512" s="155">
        <v>16</v>
      </c>
      <c r="K512" s="155">
        <v>1</v>
      </c>
      <c r="L512" s="155">
        <v>34</v>
      </c>
      <c r="M512" s="155"/>
      <c r="N512" s="155"/>
      <c r="O512" s="155"/>
      <c r="P512" s="52" t="s">
        <v>753</v>
      </c>
      <c r="Q512" s="52" t="s">
        <v>806</v>
      </c>
      <c r="R512" s="146"/>
      <c r="S512" s="146"/>
      <c r="T512" s="146" t="s">
        <v>807</v>
      </c>
      <c r="U512" s="146"/>
      <c r="V512" s="146" t="s">
        <v>808</v>
      </c>
      <c r="W512" s="146" t="s">
        <v>809</v>
      </c>
      <c r="X512" s="146"/>
      <c r="Y512" s="146"/>
      <c r="Z512" s="146"/>
      <c r="AA512" s="146"/>
      <c r="AB512" s="52" t="s">
        <v>811</v>
      </c>
      <c r="AC512" s="188" t="s">
        <v>594</v>
      </c>
      <c r="AD512" s="189"/>
      <c r="AE512" s="189"/>
      <c r="AF512" s="189"/>
      <c r="AG512" s="189"/>
      <c r="AH512" s="189"/>
      <c r="AI512" s="189"/>
      <c r="AJ512" s="189"/>
      <c r="AK512" s="193"/>
      <c r="AL512" s="189"/>
      <c r="AM512" s="190" t="s">
        <v>812</v>
      </c>
      <c r="AN512" s="52" t="s">
        <v>605</v>
      </c>
      <c r="AO512" s="195" t="s">
        <v>263</v>
      </c>
      <c r="AP512" s="195" t="s">
        <v>263</v>
      </c>
      <c r="AQ512" s="195" t="s">
        <v>815</v>
      </c>
      <c r="AR512" s="148" t="s">
        <v>814</v>
      </c>
      <c r="AS512" s="195" t="s">
        <v>116</v>
      </c>
      <c r="AT512" s="196">
        <v>549500</v>
      </c>
      <c r="AU512" s="196">
        <v>549500</v>
      </c>
      <c r="AV512" s="196">
        <v>49040</v>
      </c>
      <c r="AW512" s="196">
        <v>549040</v>
      </c>
      <c r="AX512" s="196">
        <v>549040</v>
      </c>
      <c r="AY512" s="196">
        <v>549040</v>
      </c>
      <c r="AZ512" s="197">
        <v>10101</v>
      </c>
      <c r="BA512" s="222"/>
      <c r="BB512" s="221"/>
      <c r="BC512" s="223"/>
      <c r="BD512" s="224"/>
      <c r="BE512" s="224"/>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5"/>
      <c r="ER512" s="35"/>
      <c r="ES512" s="35"/>
      <c r="ET512" s="35"/>
      <c r="EU512" s="35"/>
      <c r="EV512" s="35"/>
      <c r="EW512" s="35"/>
      <c r="EX512" s="35"/>
      <c r="EY512" s="35"/>
      <c r="EZ512" s="35"/>
      <c r="FA512" s="35"/>
      <c r="FB512" s="35"/>
      <c r="FC512" s="35"/>
      <c r="FD512" s="35"/>
      <c r="FE512" s="35"/>
      <c r="FF512" s="35"/>
      <c r="FG512" s="35"/>
      <c r="FH512" s="35"/>
      <c r="FI512" s="35"/>
      <c r="FJ512" s="35"/>
      <c r="FK512" s="35"/>
      <c r="FL512" s="35"/>
      <c r="FM512" s="35"/>
      <c r="FN512" s="35"/>
      <c r="FO512" s="35"/>
      <c r="FP512" s="35"/>
      <c r="FQ512" s="35"/>
      <c r="FR512" s="35"/>
      <c r="FS512" s="35"/>
      <c r="FT512" s="35"/>
      <c r="FU512" s="35"/>
      <c r="FV512" s="35"/>
      <c r="FW512" s="35"/>
      <c r="FX512" s="35"/>
      <c r="FY512" s="35"/>
      <c r="FZ512" s="35"/>
      <c r="GA512" s="35"/>
      <c r="GB512" s="35"/>
      <c r="GC512" s="35"/>
      <c r="GD512" s="35"/>
      <c r="GE512" s="35"/>
      <c r="GF512" s="35"/>
      <c r="GG512" s="35"/>
      <c r="GH512" s="35"/>
      <c r="GI512" s="35"/>
      <c r="GJ512" s="35"/>
      <c r="GK512" s="35"/>
      <c r="GL512" s="35"/>
      <c r="GM512" s="35"/>
      <c r="GN512" s="35"/>
      <c r="GO512" s="35"/>
      <c r="GP512" s="35"/>
      <c r="GQ512" s="35"/>
      <c r="GR512" s="35"/>
      <c r="GS512" s="35"/>
      <c r="GT512" s="35"/>
      <c r="GU512" s="35"/>
      <c r="GV512" s="35"/>
      <c r="GW512" s="35"/>
      <c r="GX512" s="35"/>
      <c r="GY512" s="35"/>
      <c r="GZ512" s="35"/>
      <c r="HA512" s="35"/>
      <c r="HB512" s="35"/>
      <c r="HC512" s="35"/>
      <c r="HD512" s="35"/>
      <c r="HE512" s="35"/>
      <c r="HF512" s="35"/>
      <c r="HG512" s="35"/>
      <c r="HH512" s="35"/>
      <c r="HI512" s="35"/>
      <c r="HJ512" s="35"/>
      <c r="HK512" s="35"/>
      <c r="HL512" s="35"/>
      <c r="HM512" s="35"/>
      <c r="HN512" s="35"/>
      <c r="HO512" s="35"/>
      <c r="HP512" s="35"/>
      <c r="HQ512" s="35"/>
      <c r="HR512" s="35"/>
      <c r="HS512" s="35"/>
      <c r="HT512" s="35"/>
      <c r="HU512" s="35"/>
      <c r="HV512" s="35"/>
      <c r="HW512" s="35"/>
      <c r="HX512" s="35"/>
      <c r="HY512" s="35"/>
      <c r="HZ512" s="35"/>
      <c r="IA512" s="35"/>
      <c r="IB512" s="35"/>
      <c r="IC512" s="35"/>
      <c r="ID512" s="35"/>
      <c r="IE512" s="35"/>
      <c r="IF512" s="35"/>
      <c r="IG512" s="35"/>
      <c r="IH512" s="35"/>
      <c r="II512" s="35"/>
      <c r="IJ512" s="35"/>
      <c r="IK512" s="35"/>
      <c r="IL512" s="35"/>
      <c r="IM512" s="35"/>
      <c r="IN512" s="35"/>
      <c r="IO512" s="35"/>
      <c r="IP512" s="35"/>
      <c r="IQ512" s="35"/>
      <c r="IR512" s="35"/>
      <c r="IS512" s="35"/>
      <c r="IT512" s="35"/>
      <c r="IU512" s="35"/>
      <c r="IV512" s="35"/>
    </row>
    <row r="513" spans="1:256" ht="216.75" hidden="1">
      <c r="A513" s="191">
        <v>607</v>
      </c>
      <c r="B513" s="45" t="s">
        <v>600</v>
      </c>
      <c r="C513" s="187">
        <v>401000054</v>
      </c>
      <c r="D513" s="154" t="s">
        <v>805</v>
      </c>
      <c r="E513" s="144" t="s">
        <v>592</v>
      </c>
      <c r="F513" s="52"/>
      <c r="G513" s="52"/>
      <c r="H513" s="155">
        <v>3</v>
      </c>
      <c r="I513" s="52"/>
      <c r="J513" s="155">
        <v>16</v>
      </c>
      <c r="K513" s="155">
        <v>1</v>
      </c>
      <c r="L513" s="155">
        <v>34</v>
      </c>
      <c r="M513" s="155"/>
      <c r="N513" s="155"/>
      <c r="O513" s="155"/>
      <c r="P513" s="52" t="s">
        <v>753</v>
      </c>
      <c r="Q513" s="52" t="s">
        <v>806</v>
      </c>
      <c r="R513" s="146"/>
      <c r="S513" s="146"/>
      <c r="T513" s="146" t="s">
        <v>807</v>
      </c>
      <c r="U513" s="146"/>
      <c r="V513" s="146" t="s">
        <v>808</v>
      </c>
      <c r="W513" s="146" t="s">
        <v>809</v>
      </c>
      <c r="X513" s="146"/>
      <c r="Y513" s="146"/>
      <c r="Z513" s="146"/>
      <c r="AA513" s="146"/>
      <c r="AB513" s="52" t="s">
        <v>811</v>
      </c>
      <c r="AC513" s="188" t="s">
        <v>594</v>
      </c>
      <c r="AD513" s="189"/>
      <c r="AE513" s="189"/>
      <c r="AF513" s="189"/>
      <c r="AG513" s="189"/>
      <c r="AH513" s="189"/>
      <c r="AI513" s="189"/>
      <c r="AJ513" s="189"/>
      <c r="AK513" s="193"/>
      <c r="AL513" s="189"/>
      <c r="AM513" s="190" t="s">
        <v>812</v>
      </c>
      <c r="AN513" s="52" t="s">
        <v>605</v>
      </c>
      <c r="AO513" s="195" t="s">
        <v>263</v>
      </c>
      <c r="AP513" s="195" t="s">
        <v>263</v>
      </c>
      <c r="AQ513" s="195" t="s">
        <v>815</v>
      </c>
      <c r="AR513" s="148" t="s">
        <v>814</v>
      </c>
      <c r="AS513" s="195" t="s">
        <v>816</v>
      </c>
      <c r="AT513" s="196">
        <v>2835000</v>
      </c>
      <c r="AU513" s="196">
        <v>2835000</v>
      </c>
      <c r="AV513" s="196">
        <v>2835000</v>
      </c>
      <c r="AW513" s="196">
        <v>2835000</v>
      </c>
      <c r="AX513" s="196">
        <v>2835000</v>
      </c>
      <c r="AY513" s="196">
        <v>2835000</v>
      </c>
      <c r="AZ513" s="197">
        <v>10101</v>
      </c>
      <c r="BA513" s="222"/>
      <c r="BB513" s="221"/>
      <c r="BC513" s="223"/>
      <c r="BD513" s="224"/>
      <c r="BE513" s="224"/>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5"/>
      <c r="ER513" s="35"/>
      <c r="ES513" s="35"/>
      <c r="ET513" s="35"/>
      <c r="EU513" s="35"/>
      <c r="EV513" s="35"/>
      <c r="EW513" s="35"/>
      <c r="EX513" s="35"/>
      <c r="EY513" s="35"/>
      <c r="EZ513" s="35"/>
      <c r="FA513" s="35"/>
      <c r="FB513" s="35"/>
      <c r="FC513" s="35"/>
      <c r="FD513" s="35"/>
      <c r="FE513" s="35"/>
      <c r="FF513" s="35"/>
      <c r="FG513" s="35"/>
      <c r="FH513" s="35"/>
      <c r="FI513" s="35"/>
      <c r="FJ513" s="35"/>
      <c r="FK513" s="35"/>
      <c r="FL513" s="35"/>
      <c r="FM513" s="35"/>
      <c r="FN513" s="35"/>
      <c r="FO513" s="35"/>
      <c r="FP513" s="35"/>
      <c r="FQ513" s="35"/>
      <c r="FR513" s="35"/>
      <c r="FS513" s="35"/>
      <c r="FT513" s="35"/>
      <c r="FU513" s="35"/>
      <c r="FV513" s="35"/>
      <c r="FW513" s="35"/>
      <c r="FX513" s="35"/>
      <c r="FY513" s="35"/>
      <c r="FZ513" s="35"/>
      <c r="GA513" s="35"/>
      <c r="GB513" s="35"/>
      <c r="GC513" s="35"/>
      <c r="GD513" s="35"/>
      <c r="GE513" s="35"/>
      <c r="GF513" s="35"/>
      <c r="GG513" s="35"/>
      <c r="GH513" s="35"/>
      <c r="GI513" s="35"/>
      <c r="GJ513" s="35"/>
      <c r="GK513" s="35"/>
      <c r="GL513" s="35"/>
      <c r="GM513" s="35"/>
      <c r="GN513" s="35"/>
      <c r="GO513" s="35"/>
      <c r="GP513" s="35"/>
      <c r="GQ513" s="35"/>
      <c r="GR513" s="35"/>
      <c r="GS513" s="35"/>
      <c r="GT513" s="35"/>
      <c r="GU513" s="35"/>
      <c r="GV513" s="35"/>
      <c r="GW513" s="35"/>
      <c r="GX513" s="35"/>
      <c r="GY513" s="35"/>
      <c r="GZ513" s="35"/>
      <c r="HA513" s="35"/>
      <c r="HB513" s="35"/>
      <c r="HC513" s="35"/>
      <c r="HD513" s="35"/>
      <c r="HE513" s="35"/>
      <c r="HF513" s="35"/>
      <c r="HG513" s="35"/>
      <c r="HH513" s="35"/>
      <c r="HI513" s="35"/>
      <c r="HJ513" s="35"/>
      <c r="HK513" s="35"/>
      <c r="HL513" s="35"/>
      <c r="HM513" s="35"/>
      <c r="HN513" s="35"/>
      <c r="HO513" s="35"/>
      <c r="HP513" s="35"/>
      <c r="HQ513" s="35"/>
      <c r="HR513" s="35"/>
      <c r="HS513" s="35"/>
      <c r="HT513" s="35"/>
      <c r="HU513" s="35"/>
      <c r="HV513" s="35"/>
      <c r="HW513" s="35"/>
      <c r="HX513" s="35"/>
      <c r="HY513" s="35"/>
      <c r="HZ513" s="35"/>
      <c r="IA513" s="35"/>
      <c r="IB513" s="35"/>
      <c r="IC513" s="35"/>
      <c r="ID513" s="35"/>
      <c r="IE513" s="35"/>
      <c r="IF513" s="35"/>
      <c r="IG513" s="35"/>
      <c r="IH513" s="35"/>
      <c r="II513" s="35"/>
      <c r="IJ513" s="35"/>
      <c r="IK513" s="35"/>
      <c r="IL513" s="35"/>
      <c r="IM513" s="35"/>
      <c r="IN513" s="35"/>
      <c r="IO513" s="35"/>
      <c r="IP513" s="35"/>
      <c r="IQ513" s="35"/>
      <c r="IR513" s="35"/>
      <c r="IS513" s="35"/>
      <c r="IT513" s="35"/>
      <c r="IU513" s="35"/>
      <c r="IV513" s="35"/>
    </row>
    <row r="514" spans="1:256" ht="216.75" hidden="1">
      <c r="A514" s="191">
        <v>607</v>
      </c>
      <c r="B514" s="45" t="s">
        <v>600</v>
      </c>
      <c r="C514" s="187">
        <v>401000054</v>
      </c>
      <c r="D514" s="154" t="s">
        <v>805</v>
      </c>
      <c r="E514" s="144" t="s">
        <v>592</v>
      </c>
      <c r="F514" s="52"/>
      <c r="G514" s="52"/>
      <c r="H514" s="155">
        <v>3</v>
      </c>
      <c r="I514" s="52"/>
      <c r="J514" s="155">
        <v>16</v>
      </c>
      <c r="K514" s="155">
        <v>1</v>
      </c>
      <c r="L514" s="155">
        <v>34</v>
      </c>
      <c r="M514" s="155"/>
      <c r="N514" s="155"/>
      <c r="O514" s="155"/>
      <c r="P514" s="52" t="s">
        <v>753</v>
      </c>
      <c r="Q514" s="52" t="s">
        <v>806</v>
      </c>
      <c r="R514" s="146"/>
      <c r="S514" s="146"/>
      <c r="T514" s="146" t="s">
        <v>807</v>
      </c>
      <c r="U514" s="146"/>
      <c r="V514" s="146" t="s">
        <v>808</v>
      </c>
      <c r="W514" s="146" t="s">
        <v>809</v>
      </c>
      <c r="X514" s="146"/>
      <c r="Y514" s="146"/>
      <c r="Z514" s="146"/>
      <c r="AA514" s="146"/>
      <c r="AB514" s="52" t="s">
        <v>811</v>
      </c>
      <c r="AC514" s="188" t="s">
        <v>594</v>
      </c>
      <c r="AD514" s="189"/>
      <c r="AE514" s="189"/>
      <c r="AF514" s="189"/>
      <c r="AG514" s="189"/>
      <c r="AH514" s="189"/>
      <c r="AI514" s="189"/>
      <c r="AJ514" s="189"/>
      <c r="AK514" s="193"/>
      <c r="AL514" s="189"/>
      <c r="AM514" s="190" t="s">
        <v>812</v>
      </c>
      <c r="AN514" s="52" t="s">
        <v>605</v>
      </c>
      <c r="AO514" s="195" t="s">
        <v>263</v>
      </c>
      <c r="AP514" s="195" t="s">
        <v>263</v>
      </c>
      <c r="AQ514" s="195" t="s">
        <v>815</v>
      </c>
      <c r="AR514" s="148" t="s">
        <v>814</v>
      </c>
      <c r="AS514" s="92" t="s">
        <v>745</v>
      </c>
      <c r="AT514" s="196">
        <v>250000</v>
      </c>
      <c r="AU514" s="196">
        <v>250000</v>
      </c>
      <c r="AV514" s="196">
        <v>250000</v>
      </c>
      <c r="AW514" s="196">
        <v>250000</v>
      </c>
      <c r="AX514" s="196">
        <v>250000</v>
      </c>
      <c r="AY514" s="196">
        <v>250000</v>
      </c>
      <c r="AZ514" s="186">
        <v>10101</v>
      </c>
      <c r="BA514" s="222"/>
      <c r="BB514" s="221"/>
      <c r="BC514" s="223"/>
      <c r="BD514" s="224"/>
      <c r="BE514" s="224"/>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c r="CZ514" s="35"/>
      <c r="DA514" s="35"/>
      <c r="DB514" s="35"/>
      <c r="DC514" s="35"/>
      <c r="DD514" s="35"/>
      <c r="DE514" s="35"/>
      <c r="DF514" s="35"/>
      <c r="DG514" s="35"/>
      <c r="DH514" s="35"/>
      <c r="DI514" s="35"/>
      <c r="DJ514" s="35"/>
      <c r="DK514" s="35"/>
      <c r="DL514" s="35"/>
      <c r="DM514" s="35"/>
      <c r="DN514" s="35"/>
      <c r="DO514" s="35"/>
      <c r="DP514" s="35"/>
      <c r="DQ514" s="35"/>
      <c r="DR514" s="35"/>
      <c r="DS514" s="35"/>
      <c r="DT514" s="35"/>
      <c r="DU514" s="35"/>
      <c r="DV514" s="35"/>
      <c r="DW514" s="35"/>
      <c r="DX514" s="35"/>
      <c r="DY514" s="35"/>
      <c r="DZ514" s="35"/>
      <c r="EA514" s="35"/>
      <c r="EB514" s="35"/>
      <c r="EC514" s="35"/>
      <c r="ED514" s="35"/>
      <c r="EE514" s="35"/>
      <c r="EF514" s="35"/>
      <c r="EG514" s="35"/>
      <c r="EH514" s="35"/>
      <c r="EI514" s="35"/>
      <c r="EJ514" s="35"/>
      <c r="EK514" s="35"/>
      <c r="EL514" s="35"/>
      <c r="EM514" s="35"/>
      <c r="EN514" s="35"/>
      <c r="EO514" s="35"/>
      <c r="EP514" s="35"/>
      <c r="EQ514" s="35"/>
      <c r="ER514" s="35"/>
      <c r="ES514" s="35"/>
      <c r="ET514" s="35"/>
      <c r="EU514" s="35"/>
      <c r="EV514" s="35"/>
      <c r="EW514" s="35"/>
      <c r="EX514" s="35"/>
      <c r="EY514" s="35"/>
      <c r="EZ514" s="35"/>
      <c r="FA514" s="35"/>
      <c r="FB514" s="35"/>
      <c r="FC514" s="35"/>
      <c r="FD514" s="35"/>
      <c r="FE514" s="35"/>
      <c r="FF514" s="35"/>
      <c r="FG514" s="35"/>
      <c r="FH514" s="35"/>
      <c r="FI514" s="35"/>
      <c r="FJ514" s="35"/>
      <c r="FK514" s="35"/>
      <c r="FL514" s="35"/>
      <c r="FM514" s="35"/>
      <c r="FN514" s="35"/>
      <c r="FO514" s="35"/>
      <c r="FP514" s="35"/>
      <c r="FQ514" s="35"/>
      <c r="FR514" s="35"/>
      <c r="FS514" s="35"/>
      <c r="FT514" s="35"/>
      <c r="FU514" s="35"/>
      <c r="FV514" s="35"/>
      <c r="FW514" s="35"/>
      <c r="FX514" s="35"/>
      <c r="FY514" s="35"/>
      <c r="FZ514" s="35"/>
      <c r="GA514" s="35"/>
      <c r="GB514" s="35"/>
      <c r="GC514" s="35"/>
      <c r="GD514" s="35"/>
      <c r="GE514" s="35"/>
      <c r="GF514" s="35"/>
      <c r="GG514" s="35"/>
      <c r="GH514" s="35"/>
      <c r="GI514" s="35"/>
      <c r="GJ514" s="35"/>
      <c r="GK514" s="35"/>
      <c r="GL514" s="35"/>
      <c r="GM514" s="35"/>
      <c r="GN514" s="35"/>
      <c r="GO514" s="35"/>
      <c r="GP514" s="35"/>
      <c r="GQ514" s="35"/>
      <c r="GR514" s="35"/>
      <c r="GS514" s="35"/>
      <c r="GT514" s="35"/>
      <c r="GU514" s="35"/>
      <c r="GV514" s="35"/>
      <c r="GW514" s="35"/>
      <c r="GX514" s="35"/>
      <c r="GY514" s="35"/>
      <c r="GZ514" s="35"/>
      <c r="HA514" s="35"/>
      <c r="HB514" s="35"/>
      <c r="HC514" s="35"/>
      <c r="HD514" s="35"/>
      <c r="HE514" s="35"/>
      <c r="HF514" s="35"/>
      <c r="HG514" s="35"/>
      <c r="HH514" s="35"/>
      <c r="HI514" s="35"/>
      <c r="HJ514" s="35"/>
      <c r="HK514" s="35"/>
      <c r="HL514" s="35"/>
      <c r="HM514" s="35"/>
      <c r="HN514" s="35"/>
      <c r="HO514" s="35"/>
      <c r="HP514" s="35"/>
      <c r="HQ514" s="35"/>
      <c r="HR514" s="35"/>
      <c r="HS514" s="35"/>
      <c r="HT514" s="35"/>
      <c r="HU514" s="35"/>
      <c r="HV514" s="35"/>
      <c r="HW514" s="35"/>
      <c r="HX514" s="35"/>
      <c r="HY514" s="35"/>
      <c r="HZ514" s="35"/>
      <c r="IA514" s="35"/>
      <c r="IB514" s="35"/>
      <c r="IC514" s="35"/>
      <c r="ID514" s="35"/>
      <c r="IE514" s="35"/>
      <c r="IF514" s="35"/>
      <c r="IG514" s="35"/>
      <c r="IH514" s="35"/>
      <c r="II514" s="35"/>
      <c r="IJ514" s="35"/>
      <c r="IK514" s="35"/>
      <c r="IL514" s="35"/>
      <c r="IM514" s="35"/>
      <c r="IN514" s="35"/>
      <c r="IO514" s="35"/>
      <c r="IP514" s="35"/>
      <c r="IQ514" s="35"/>
      <c r="IR514" s="35"/>
      <c r="IS514" s="35"/>
      <c r="IT514" s="35"/>
      <c r="IU514" s="35"/>
      <c r="IV514" s="35"/>
    </row>
    <row r="515" spans="1:256" ht="216.75" hidden="1">
      <c r="A515" s="191">
        <v>607</v>
      </c>
      <c r="B515" s="45" t="s">
        <v>600</v>
      </c>
      <c r="C515" s="187">
        <v>401000054</v>
      </c>
      <c r="D515" s="154" t="s">
        <v>805</v>
      </c>
      <c r="E515" s="144" t="s">
        <v>592</v>
      </c>
      <c r="F515" s="52"/>
      <c r="G515" s="52"/>
      <c r="H515" s="155">
        <v>3</v>
      </c>
      <c r="I515" s="52"/>
      <c r="J515" s="155">
        <v>16</v>
      </c>
      <c r="K515" s="155">
        <v>1</v>
      </c>
      <c r="L515" s="155">
        <v>34</v>
      </c>
      <c r="M515" s="155"/>
      <c r="N515" s="155"/>
      <c r="O515" s="155"/>
      <c r="P515" s="52" t="s">
        <v>753</v>
      </c>
      <c r="Q515" s="52" t="s">
        <v>806</v>
      </c>
      <c r="R515" s="146"/>
      <c r="S515" s="146"/>
      <c r="T515" s="146" t="s">
        <v>807</v>
      </c>
      <c r="U515" s="146"/>
      <c r="V515" s="146" t="s">
        <v>808</v>
      </c>
      <c r="W515" s="146" t="s">
        <v>809</v>
      </c>
      <c r="X515" s="146"/>
      <c r="Y515" s="146"/>
      <c r="Z515" s="146"/>
      <c r="AA515" s="146"/>
      <c r="AB515" s="52" t="s">
        <v>811</v>
      </c>
      <c r="AC515" s="188" t="s">
        <v>594</v>
      </c>
      <c r="AD515" s="189"/>
      <c r="AE515" s="189"/>
      <c r="AF515" s="189"/>
      <c r="AG515" s="189"/>
      <c r="AH515" s="189"/>
      <c r="AI515" s="189"/>
      <c r="AJ515" s="189"/>
      <c r="AK515" s="193"/>
      <c r="AL515" s="189"/>
      <c r="AM515" s="190" t="s">
        <v>812</v>
      </c>
      <c r="AN515" s="52" t="s">
        <v>605</v>
      </c>
      <c r="AO515" s="195" t="s">
        <v>263</v>
      </c>
      <c r="AP515" s="195" t="s">
        <v>263</v>
      </c>
      <c r="AQ515" s="195" t="s">
        <v>815</v>
      </c>
      <c r="AR515" s="148" t="s">
        <v>814</v>
      </c>
      <c r="AS515" s="195" t="s">
        <v>267</v>
      </c>
      <c r="AT515" s="196">
        <v>1580000</v>
      </c>
      <c r="AU515" s="196">
        <v>1580000</v>
      </c>
      <c r="AV515" s="199">
        <v>1293000</v>
      </c>
      <c r="AW515" s="196">
        <v>1293000</v>
      </c>
      <c r="AX515" s="196">
        <v>1293000</v>
      </c>
      <c r="AY515" s="196">
        <v>1293000</v>
      </c>
      <c r="AZ515" s="197">
        <v>10101</v>
      </c>
      <c r="BA515" s="222"/>
      <c r="BB515" s="221"/>
      <c r="BC515" s="223"/>
      <c r="BD515" s="224"/>
      <c r="BE515" s="224"/>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c r="CZ515" s="35"/>
      <c r="DA515" s="35"/>
      <c r="DB515" s="35"/>
      <c r="DC515" s="35"/>
      <c r="DD515" s="35"/>
      <c r="DE515" s="35"/>
      <c r="DF515" s="35"/>
      <c r="DG515" s="35"/>
      <c r="DH515" s="35"/>
      <c r="DI515" s="35"/>
      <c r="DJ515" s="35"/>
      <c r="DK515" s="35"/>
      <c r="DL515" s="35"/>
      <c r="DM515" s="35"/>
      <c r="DN515" s="35"/>
      <c r="DO515" s="35"/>
      <c r="DP515" s="35"/>
      <c r="DQ515" s="35"/>
      <c r="DR515" s="35"/>
      <c r="DS515" s="35"/>
      <c r="DT515" s="35"/>
      <c r="DU515" s="35"/>
      <c r="DV515" s="35"/>
      <c r="DW515" s="35"/>
      <c r="DX515" s="35"/>
      <c r="DY515" s="35"/>
      <c r="DZ515" s="35"/>
      <c r="EA515" s="35"/>
      <c r="EB515" s="35"/>
      <c r="EC515" s="35"/>
      <c r="ED515" s="35"/>
      <c r="EE515" s="35"/>
      <c r="EF515" s="35"/>
      <c r="EG515" s="35"/>
      <c r="EH515" s="35"/>
      <c r="EI515" s="35"/>
      <c r="EJ515" s="35"/>
      <c r="EK515" s="35"/>
      <c r="EL515" s="35"/>
      <c r="EM515" s="35"/>
      <c r="EN515" s="35"/>
      <c r="EO515" s="35"/>
      <c r="EP515" s="35"/>
      <c r="EQ515" s="35"/>
      <c r="ER515" s="35"/>
      <c r="ES515" s="35"/>
      <c r="ET515" s="35"/>
      <c r="EU515" s="35"/>
      <c r="EV515" s="35"/>
      <c r="EW515" s="35"/>
      <c r="EX515" s="35"/>
      <c r="EY515" s="35"/>
      <c r="EZ515" s="35"/>
      <c r="FA515" s="35"/>
      <c r="FB515" s="35"/>
      <c r="FC515" s="35"/>
      <c r="FD515" s="35"/>
      <c r="FE515" s="35"/>
      <c r="FF515" s="35"/>
      <c r="FG515" s="35"/>
      <c r="FH515" s="35"/>
      <c r="FI515" s="35"/>
      <c r="FJ515" s="35"/>
      <c r="FK515" s="35"/>
      <c r="FL515" s="35"/>
      <c r="FM515" s="35"/>
      <c r="FN515" s="35"/>
      <c r="FO515" s="35"/>
      <c r="FP515" s="35"/>
      <c r="FQ515" s="35"/>
      <c r="FR515" s="35"/>
      <c r="FS515" s="35"/>
      <c r="FT515" s="35"/>
      <c r="FU515" s="35"/>
      <c r="FV515" s="35"/>
      <c r="FW515" s="35"/>
      <c r="FX515" s="35"/>
      <c r="FY515" s="35"/>
      <c r="FZ515" s="35"/>
      <c r="GA515" s="35"/>
      <c r="GB515" s="35"/>
      <c r="GC515" s="35"/>
      <c r="GD515" s="35"/>
      <c r="GE515" s="35"/>
      <c r="GF515" s="35"/>
      <c r="GG515" s="35"/>
      <c r="GH515" s="35"/>
      <c r="GI515" s="35"/>
      <c r="GJ515" s="35"/>
      <c r="GK515" s="35"/>
      <c r="GL515" s="35"/>
      <c r="GM515" s="35"/>
      <c r="GN515" s="35"/>
      <c r="GO515" s="35"/>
      <c r="GP515" s="35"/>
      <c r="GQ515" s="35"/>
      <c r="GR515" s="35"/>
      <c r="GS515" s="35"/>
      <c r="GT515" s="35"/>
      <c r="GU515" s="35"/>
      <c r="GV515" s="35"/>
      <c r="GW515" s="35"/>
      <c r="GX515" s="35"/>
      <c r="GY515" s="35"/>
      <c r="GZ515" s="35"/>
      <c r="HA515" s="35"/>
      <c r="HB515" s="35"/>
      <c r="HC515" s="35"/>
      <c r="HD515" s="35"/>
      <c r="HE515" s="35"/>
      <c r="HF515" s="35"/>
      <c r="HG515" s="35"/>
      <c r="HH515" s="35"/>
      <c r="HI515" s="35"/>
      <c r="HJ515" s="35"/>
      <c r="HK515" s="35"/>
      <c r="HL515" s="35"/>
      <c r="HM515" s="35"/>
      <c r="HN515" s="35"/>
      <c r="HO515" s="35"/>
      <c r="HP515" s="35"/>
      <c r="HQ515" s="35"/>
      <c r="HR515" s="35"/>
      <c r="HS515" s="35"/>
      <c r="HT515" s="35"/>
      <c r="HU515" s="35"/>
      <c r="HV515" s="35"/>
      <c r="HW515" s="35"/>
      <c r="HX515" s="35"/>
      <c r="HY515" s="35"/>
      <c r="HZ515" s="35"/>
      <c r="IA515" s="35"/>
      <c r="IB515" s="35"/>
      <c r="IC515" s="35"/>
      <c r="ID515" s="35"/>
      <c r="IE515" s="35"/>
      <c r="IF515" s="35"/>
      <c r="IG515" s="35"/>
      <c r="IH515" s="35"/>
      <c r="II515" s="35"/>
      <c r="IJ515" s="35"/>
      <c r="IK515" s="35"/>
      <c r="IL515" s="35"/>
      <c r="IM515" s="35"/>
      <c r="IN515" s="35"/>
      <c r="IO515" s="35"/>
      <c r="IP515" s="35"/>
      <c r="IQ515" s="35"/>
      <c r="IR515" s="35"/>
      <c r="IS515" s="35"/>
      <c r="IT515" s="35"/>
      <c r="IU515" s="35"/>
      <c r="IV515" s="35"/>
    </row>
    <row r="516" spans="1:256" ht="216.75" hidden="1">
      <c r="A516" s="191">
        <v>607</v>
      </c>
      <c r="B516" s="45" t="s">
        <v>600</v>
      </c>
      <c r="C516" s="187">
        <v>401000054</v>
      </c>
      <c r="D516" s="154" t="s">
        <v>805</v>
      </c>
      <c r="E516" s="144" t="s">
        <v>592</v>
      </c>
      <c r="F516" s="52"/>
      <c r="G516" s="52"/>
      <c r="H516" s="155">
        <v>3</v>
      </c>
      <c r="I516" s="52"/>
      <c r="J516" s="155">
        <v>16</v>
      </c>
      <c r="K516" s="155">
        <v>1</v>
      </c>
      <c r="L516" s="155">
        <v>34</v>
      </c>
      <c r="M516" s="155"/>
      <c r="N516" s="155"/>
      <c r="O516" s="155"/>
      <c r="P516" s="52" t="s">
        <v>753</v>
      </c>
      <c r="Q516" s="52" t="s">
        <v>806</v>
      </c>
      <c r="R516" s="146"/>
      <c r="S516" s="146"/>
      <c r="T516" s="146" t="s">
        <v>807</v>
      </c>
      <c r="U516" s="146"/>
      <c r="V516" s="146" t="s">
        <v>808</v>
      </c>
      <c r="W516" s="146" t="s">
        <v>809</v>
      </c>
      <c r="X516" s="146"/>
      <c r="Y516" s="146"/>
      <c r="Z516" s="146"/>
      <c r="AA516" s="146"/>
      <c r="AB516" s="52" t="s">
        <v>811</v>
      </c>
      <c r="AC516" s="188" t="s">
        <v>594</v>
      </c>
      <c r="AD516" s="189"/>
      <c r="AE516" s="189"/>
      <c r="AF516" s="189"/>
      <c r="AG516" s="189"/>
      <c r="AH516" s="189"/>
      <c r="AI516" s="189"/>
      <c r="AJ516" s="189"/>
      <c r="AK516" s="193"/>
      <c r="AL516" s="189"/>
      <c r="AM516" s="190" t="s">
        <v>812</v>
      </c>
      <c r="AN516" s="52" t="s">
        <v>755</v>
      </c>
      <c r="AO516" s="195" t="s">
        <v>263</v>
      </c>
      <c r="AP516" s="195" t="s">
        <v>263</v>
      </c>
      <c r="AQ516" s="195" t="s">
        <v>817</v>
      </c>
      <c r="AR516" s="148" t="s">
        <v>814</v>
      </c>
      <c r="AS516" s="195" t="s">
        <v>267</v>
      </c>
      <c r="AT516" s="196">
        <v>180000</v>
      </c>
      <c r="AU516" s="196">
        <v>180000</v>
      </c>
      <c r="AV516" s="196">
        <v>730000</v>
      </c>
      <c r="AW516" s="196">
        <v>730000</v>
      </c>
      <c r="AX516" s="196">
        <v>730000</v>
      </c>
      <c r="AY516" s="196">
        <v>730000</v>
      </c>
      <c r="AZ516" s="197">
        <v>10101</v>
      </c>
      <c r="BA516" s="222"/>
      <c r="BB516" s="221"/>
      <c r="BC516" s="223"/>
      <c r="BD516" s="224"/>
      <c r="BE516" s="224"/>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5"/>
      <c r="ER516" s="35"/>
      <c r="ES516" s="35"/>
      <c r="ET516" s="35"/>
      <c r="EU516" s="35"/>
      <c r="EV516" s="35"/>
      <c r="EW516" s="35"/>
      <c r="EX516" s="35"/>
      <c r="EY516" s="35"/>
      <c r="EZ516" s="35"/>
      <c r="FA516" s="35"/>
      <c r="FB516" s="35"/>
      <c r="FC516" s="35"/>
      <c r="FD516" s="35"/>
      <c r="FE516" s="35"/>
      <c r="FF516" s="35"/>
      <c r="FG516" s="35"/>
      <c r="FH516" s="35"/>
      <c r="FI516" s="35"/>
      <c r="FJ516" s="35"/>
      <c r="FK516" s="35"/>
      <c r="FL516" s="35"/>
      <c r="FM516" s="35"/>
      <c r="FN516" s="35"/>
      <c r="FO516" s="35"/>
      <c r="FP516" s="35"/>
      <c r="FQ516" s="35"/>
      <c r="FR516" s="35"/>
      <c r="FS516" s="35"/>
      <c r="FT516" s="35"/>
      <c r="FU516" s="35"/>
      <c r="FV516" s="35"/>
      <c r="FW516" s="35"/>
      <c r="FX516" s="35"/>
      <c r="FY516" s="35"/>
      <c r="FZ516" s="35"/>
      <c r="GA516" s="35"/>
      <c r="GB516" s="35"/>
      <c r="GC516" s="35"/>
      <c r="GD516" s="35"/>
      <c r="GE516" s="35"/>
      <c r="GF516" s="35"/>
      <c r="GG516" s="35"/>
      <c r="GH516" s="35"/>
      <c r="GI516" s="35"/>
      <c r="GJ516" s="35"/>
      <c r="GK516" s="35"/>
      <c r="GL516" s="35"/>
      <c r="GM516" s="35"/>
      <c r="GN516" s="35"/>
      <c r="GO516" s="35"/>
      <c r="GP516" s="35"/>
      <c r="GQ516" s="35"/>
      <c r="GR516" s="35"/>
      <c r="GS516" s="35"/>
      <c r="GT516" s="35"/>
      <c r="GU516" s="35"/>
      <c r="GV516" s="35"/>
      <c r="GW516" s="35"/>
      <c r="GX516" s="35"/>
      <c r="GY516" s="35"/>
      <c r="GZ516" s="35"/>
      <c r="HA516" s="35"/>
      <c r="HB516" s="35"/>
      <c r="HC516" s="35"/>
      <c r="HD516" s="35"/>
      <c r="HE516" s="35"/>
      <c r="HF516" s="35"/>
      <c r="HG516" s="35"/>
      <c r="HH516" s="35"/>
      <c r="HI516" s="35"/>
      <c r="HJ516" s="35"/>
      <c r="HK516" s="35"/>
      <c r="HL516" s="35"/>
      <c r="HM516" s="35"/>
      <c r="HN516" s="35"/>
      <c r="HO516" s="35"/>
      <c r="HP516" s="35"/>
      <c r="HQ516" s="35"/>
      <c r="HR516" s="35"/>
      <c r="HS516" s="35"/>
      <c r="HT516" s="35"/>
      <c r="HU516" s="35"/>
      <c r="HV516" s="35"/>
      <c r="HW516" s="35"/>
      <c r="HX516" s="35"/>
      <c r="HY516" s="35"/>
      <c r="HZ516" s="35"/>
      <c r="IA516" s="35"/>
      <c r="IB516" s="35"/>
      <c r="IC516" s="35"/>
      <c r="ID516" s="35"/>
      <c r="IE516" s="35"/>
      <c r="IF516" s="35"/>
      <c r="IG516" s="35"/>
      <c r="IH516" s="35"/>
      <c r="II516" s="35"/>
      <c r="IJ516" s="35"/>
      <c r="IK516" s="35"/>
      <c r="IL516" s="35"/>
      <c r="IM516" s="35"/>
      <c r="IN516" s="35"/>
      <c r="IO516" s="35"/>
      <c r="IP516" s="35"/>
      <c r="IQ516" s="35"/>
      <c r="IR516" s="35"/>
      <c r="IS516" s="35"/>
      <c r="IT516" s="35"/>
      <c r="IU516" s="35"/>
      <c r="IV516" s="35"/>
    </row>
    <row r="517" spans="1:256" ht="216.75" hidden="1">
      <c r="A517" s="191">
        <v>607</v>
      </c>
      <c r="B517" s="45" t="s">
        <v>600</v>
      </c>
      <c r="C517" s="187">
        <v>401000054</v>
      </c>
      <c r="D517" s="154" t="s">
        <v>805</v>
      </c>
      <c r="E517" s="144" t="s">
        <v>592</v>
      </c>
      <c r="F517" s="52"/>
      <c r="G517" s="52"/>
      <c r="H517" s="155">
        <v>3</v>
      </c>
      <c r="I517" s="52"/>
      <c r="J517" s="155">
        <v>16</v>
      </c>
      <c r="K517" s="155">
        <v>1</v>
      </c>
      <c r="L517" s="155">
        <v>34</v>
      </c>
      <c r="M517" s="155"/>
      <c r="N517" s="155"/>
      <c r="O517" s="155"/>
      <c r="P517" s="52" t="s">
        <v>753</v>
      </c>
      <c r="Q517" s="52" t="s">
        <v>806</v>
      </c>
      <c r="R517" s="146"/>
      <c r="S517" s="146"/>
      <c r="T517" s="146" t="s">
        <v>807</v>
      </c>
      <c r="U517" s="146"/>
      <c r="V517" s="146" t="s">
        <v>808</v>
      </c>
      <c r="W517" s="146" t="s">
        <v>809</v>
      </c>
      <c r="X517" s="146"/>
      <c r="Y517" s="146"/>
      <c r="Z517" s="146"/>
      <c r="AA517" s="146"/>
      <c r="AB517" s="52" t="s">
        <v>811</v>
      </c>
      <c r="AC517" s="188" t="s">
        <v>594</v>
      </c>
      <c r="AD517" s="189"/>
      <c r="AE517" s="189"/>
      <c r="AF517" s="189"/>
      <c r="AG517" s="189"/>
      <c r="AH517" s="189"/>
      <c r="AI517" s="189"/>
      <c r="AJ517" s="189"/>
      <c r="AK517" s="193"/>
      <c r="AL517" s="189"/>
      <c r="AM517" s="190" t="s">
        <v>812</v>
      </c>
      <c r="AN517" s="52" t="s">
        <v>605</v>
      </c>
      <c r="AO517" s="195" t="s">
        <v>263</v>
      </c>
      <c r="AP517" s="195" t="s">
        <v>263</v>
      </c>
      <c r="AQ517" s="195" t="s">
        <v>818</v>
      </c>
      <c r="AR517" s="148" t="s">
        <v>814</v>
      </c>
      <c r="AS517" s="195" t="s">
        <v>267</v>
      </c>
      <c r="AT517" s="196">
        <v>310000</v>
      </c>
      <c r="AU517" s="196">
        <v>310000</v>
      </c>
      <c r="AV517" s="196">
        <v>0</v>
      </c>
      <c r="AW517" s="196">
        <v>0</v>
      </c>
      <c r="AX517" s="196">
        <v>0</v>
      </c>
      <c r="AY517" s="196">
        <v>0</v>
      </c>
      <c r="AZ517" s="197">
        <v>10101</v>
      </c>
      <c r="BA517" s="222"/>
      <c r="BB517" s="221"/>
      <c r="BC517" s="223"/>
      <c r="BD517" s="224"/>
      <c r="BE517" s="224"/>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c r="CZ517" s="35"/>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5"/>
      <c r="EK517" s="35"/>
      <c r="EL517" s="35"/>
      <c r="EM517" s="35"/>
      <c r="EN517" s="35"/>
      <c r="EO517" s="35"/>
      <c r="EP517" s="35"/>
      <c r="EQ517" s="35"/>
      <c r="ER517" s="35"/>
      <c r="ES517" s="35"/>
      <c r="ET517" s="35"/>
      <c r="EU517" s="35"/>
      <c r="EV517" s="35"/>
      <c r="EW517" s="35"/>
      <c r="EX517" s="35"/>
      <c r="EY517" s="35"/>
      <c r="EZ517" s="35"/>
      <c r="FA517" s="35"/>
      <c r="FB517" s="35"/>
      <c r="FC517" s="35"/>
      <c r="FD517" s="35"/>
      <c r="FE517" s="35"/>
      <c r="FF517" s="35"/>
      <c r="FG517" s="35"/>
      <c r="FH517" s="35"/>
      <c r="FI517" s="35"/>
      <c r="FJ517" s="35"/>
      <c r="FK517" s="35"/>
      <c r="FL517" s="35"/>
      <c r="FM517" s="35"/>
      <c r="FN517" s="35"/>
      <c r="FO517" s="35"/>
      <c r="FP517" s="35"/>
      <c r="FQ517" s="35"/>
      <c r="FR517" s="35"/>
      <c r="FS517" s="35"/>
      <c r="FT517" s="35"/>
      <c r="FU517" s="35"/>
      <c r="FV517" s="35"/>
      <c r="FW517" s="35"/>
      <c r="FX517" s="35"/>
      <c r="FY517" s="35"/>
      <c r="FZ517" s="35"/>
      <c r="GA517" s="35"/>
      <c r="GB517" s="35"/>
      <c r="GC517" s="35"/>
      <c r="GD517" s="35"/>
      <c r="GE517" s="35"/>
      <c r="GF517" s="35"/>
      <c r="GG517" s="35"/>
      <c r="GH517" s="35"/>
      <c r="GI517" s="35"/>
      <c r="GJ517" s="35"/>
      <c r="GK517" s="35"/>
      <c r="GL517" s="35"/>
      <c r="GM517" s="35"/>
      <c r="GN517" s="35"/>
      <c r="GO517" s="35"/>
      <c r="GP517" s="35"/>
      <c r="GQ517" s="35"/>
      <c r="GR517" s="35"/>
      <c r="GS517" s="35"/>
      <c r="GT517" s="35"/>
      <c r="GU517" s="35"/>
      <c r="GV517" s="35"/>
      <c r="GW517" s="35"/>
      <c r="GX517" s="35"/>
      <c r="GY517" s="35"/>
      <c r="GZ517" s="35"/>
      <c r="HA517" s="35"/>
      <c r="HB517" s="35"/>
      <c r="HC517" s="35"/>
      <c r="HD517" s="35"/>
      <c r="HE517" s="35"/>
      <c r="HF517" s="35"/>
      <c r="HG517" s="35"/>
      <c r="HH517" s="35"/>
      <c r="HI517" s="35"/>
      <c r="HJ517" s="35"/>
      <c r="HK517" s="35"/>
      <c r="HL517" s="35"/>
      <c r="HM517" s="35"/>
      <c r="HN517" s="35"/>
      <c r="HO517" s="35"/>
      <c r="HP517" s="35"/>
      <c r="HQ517" s="35"/>
      <c r="HR517" s="35"/>
      <c r="HS517" s="35"/>
      <c r="HT517" s="35"/>
      <c r="HU517" s="35"/>
      <c r="HV517" s="35"/>
      <c r="HW517" s="35"/>
      <c r="HX517" s="35"/>
      <c r="HY517" s="35"/>
      <c r="HZ517" s="35"/>
      <c r="IA517" s="35"/>
      <c r="IB517" s="35"/>
      <c r="IC517" s="35"/>
      <c r="ID517" s="35"/>
      <c r="IE517" s="35"/>
      <c r="IF517" s="35"/>
      <c r="IG517" s="35"/>
      <c r="IH517" s="35"/>
      <c r="II517" s="35"/>
      <c r="IJ517" s="35"/>
      <c r="IK517" s="35"/>
      <c r="IL517" s="35"/>
      <c r="IM517" s="35"/>
      <c r="IN517" s="35"/>
      <c r="IO517" s="35"/>
      <c r="IP517" s="35"/>
      <c r="IQ517" s="35"/>
      <c r="IR517" s="35"/>
      <c r="IS517" s="35"/>
      <c r="IT517" s="35"/>
      <c r="IU517" s="35"/>
      <c r="IV517" s="35"/>
    </row>
    <row r="518" spans="1:256" ht="216.75" hidden="1">
      <c r="A518" s="191">
        <v>607</v>
      </c>
      <c r="B518" s="45" t="s">
        <v>600</v>
      </c>
      <c r="C518" s="187">
        <v>401000054</v>
      </c>
      <c r="D518" s="154" t="s">
        <v>805</v>
      </c>
      <c r="E518" s="144" t="s">
        <v>592</v>
      </c>
      <c r="F518" s="52"/>
      <c r="G518" s="52"/>
      <c r="H518" s="155">
        <v>3</v>
      </c>
      <c r="I518" s="52"/>
      <c r="J518" s="155">
        <v>16</v>
      </c>
      <c r="K518" s="155">
        <v>1</v>
      </c>
      <c r="L518" s="155">
        <v>34</v>
      </c>
      <c r="M518" s="155"/>
      <c r="N518" s="155"/>
      <c r="O518" s="155"/>
      <c r="P518" s="52" t="s">
        <v>753</v>
      </c>
      <c r="Q518" s="52" t="s">
        <v>806</v>
      </c>
      <c r="R518" s="146"/>
      <c r="S518" s="146"/>
      <c r="T518" s="146" t="s">
        <v>807</v>
      </c>
      <c r="U518" s="146"/>
      <c r="V518" s="146" t="s">
        <v>808</v>
      </c>
      <c r="W518" s="146" t="s">
        <v>809</v>
      </c>
      <c r="X518" s="146"/>
      <c r="Y518" s="146"/>
      <c r="Z518" s="146"/>
      <c r="AA518" s="146"/>
      <c r="AB518" s="52" t="s">
        <v>811</v>
      </c>
      <c r="AC518" s="188" t="s">
        <v>594</v>
      </c>
      <c r="AD518" s="189"/>
      <c r="AE518" s="189"/>
      <c r="AF518" s="189"/>
      <c r="AG518" s="189"/>
      <c r="AH518" s="189"/>
      <c r="AI518" s="189"/>
      <c r="AJ518" s="189"/>
      <c r="AK518" s="193"/>
      <c r="AL518" s="189"/>
      <c r="AM518" s="190" t="s">
        <v>812</v>
      </c>
      <c r="AN518" s="52" t="s">
        <v>605</v>
      </c>
      <c r="AO518" s="195" t="s">
        <v>263</v>
      </c>
      <c r="AP518" s="195" t="s">
        <v>263</v>
      </c>
      <c r="AQ518" s="195" t="s">
        <v>819</v>
      </c>
      <c r="AR518" s="148" t="s">
        <v>814</v>
      </c>
      <c r="AS518" s="195" t="s">
        <v>267</v>
      </c>
      <c r="AT518" s="196">
        <v>25540</v>
      </c>
      <c r="AU518" s="196">
        <v>25540</v>
      </c>
      <c r="AV518" s="196">
        <v>0</v>
      </c>
      <c r="AW518" s="196">
        <v>0</v>
      </c>
      <c r="AX518" s="196">
        <v>0</v>
      </c>
      <c r="AY518" s="196">
        <v>0</v>
      </c>
      <c r="AZ518" s="186">
        <v>10101</v>
      </c>
      <c r="BA518" s="222"/>
      <c r="BB518" s="221"/>
      <c r="BC518" s="223"/>
      <c r="BD518" s="224"/>
      <c r="BE518" s="224"/>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5"/>
      <c r="EK518" s="35"/>
      <c r="EL518" s="35"/>
      <c r="EM518" s="35"/>
      <c r="EN518" s="35"/>
      <c r="EO518" s="35"/>
      <c r="EP518" s="35"/>
      <c r="EQ518" s="35"/>
      <c r="ER518" s="35"/>
      <c r="ES518" s="35"/>
      <c r="ET518" s="35"/>
      <c r="EU518" s="35"/>
      <c r="EV518" s="35"/>
      <c r="EW518" s="35"/>
      <c r="EX518" s="35"/>
      <c r="EY518" s="35"/>
      <c r="EZ518" s="35"/>
      <c r="FA518" s="35"/>
      <c r="FB518" s="35"/>
      <c r="FC518" s="35"/>
      <c r="FD518" s="35"/>
      <c r="FE518" s="35"/>
      <c r="FF518" s="35"/>
      <c r="FG518" s="35"/>
      <c r="FH518" s="35"/>
      <c r="FI518" s="35"/>
      <c r="FJ518" s="35"/>
      <c r="FK518" s="35"/>
      <c r="FL518" s="35"/>
      <c r="FM518" s="35"/>
      <c r="FN518" s="35"/>
      <c r="FO518" s="35"/>
      <c r="FP518" s="35"/>
      <c r="FQ518" s="35"/>
      <c r="FR518" s="35"/>
      <c r="FS518" s="35"/>
      <c r="FT518" s="35"/>
      <c r="FU518" s="35"/>
      <c r="FV518" s="35"/>
      <c r="FW518" s="35"/>
      <c r="FX518" s="35"/>
      <c r="FY518" s="35"/>
      <c r="FZ518" s="35"/>
      <c r="GA518" s="35"/>
      <c r="GB518" s="35"/>
      <c r="GC518" s="35"/>
      <c r="GD518" s="35"/>
      <c r="GE518" s="35"/>
      <c r="GF518" s="35"/>
      <c r="GG518" s="35"/>
      <c r="GH518" s="35"/>
      <c r="GI518" s="35"/>
      <c r="GJ518" s="35"/>
      <c r="GK518" s="35"/>
      <c r="GL518" s="35"/>
      <c r="GM518" s="35"/>
      <c r="GN518" s="35"/>
      <c r="GO518" s="35"/>
      <c r="GP518" s="35"/>
      <c r="GQ518" s="35"/>
      <c r="GR518" s="35"/>
      <c r="GS518" s="35"/>
      <c r="GT518" s="35"/>
      <c r="GU518" s="35"/>
      <c r="GV518" s="35"/>
      <c r="GW518" s="35"/>
      <c r="GX518" s="35"/>
      <c r="GY518" s="35"/>
      <c r="GZ518" s="35"/>
      <c r="HA518" s="35"/>
      <c r="HB518" s="35"/>
      <c r="HC518" s="35"/>
      <c r="HD518" s="35"/>
      <c r="HE518" s="35"/>
      <c r="HF518" s="35"/>
      <c r="HG518" s="35"/>
      <c r="HH518" s="35"/>
      <c r="HI518" s="35"/>
      <c r="HJ518" s="35"/>
      <c r="HK518" s="35"/>
      <c r="HL518" s="35"/>
      <c r="HM518" s="35"/>
      <c r="HN518" s="35"/>
      <c r="HO518" s="35"/>
      <c r="HP518" s="35"/>
      <c r="HQ518" s="35"/>
      <c r="HR518" s="35"/>
      <c r="HS518" s="35"/>
      <c r="HT518" s="35"/>
      <c r="HU518" s="35"/>
      <c r="HV518" s="35"/>
      <c r="HW518" s="35"/>
      <c r="HX518" s="35"/>
      <c r="HY518" s="35"/>
      <c r="HZ518" s="35"/>
      <c r="IA518" s="35"/>
      <c r="IB518" s="35"/>
      <c r="IC518" s="35"/>
      <c r="ID518" s="35"/>
      <c r="IE518" s="35"/>
      <c r="IF518" s="35"/>
      <c r="IG518" s="35"/>
      <c r="IH518" s="35"/>
      <c r="II518" s="35"/>
      <c r="IJ518" s="35"/>
      <c r="IK518" s="35"/>
      <c r="IL518" s="35"/>
      <c r="IM518" s="35"/>
      <c r="IN518" s="35"/>
      <c r="IO518" s="35"/>
      <c r="IP518" s="35"/>
      <c r="IQ518" s="35"/>
      <c r="IR518" s="35"/>
      <c r="IS518" s="35"/>
      <c r="IT518" s="35"/>
      <c r="IU518" s="35"/>
      <c r="IV518" s="35"/>
    </row>
    <row r="519" spans="1:256" ht="216.75" hidden="1">
      <c r="A519" s="191">
        <v>607</v>
      </c>
      <c r="B519" s="45" t="s">
        <v>600</v>
      </c>
      <c r="C519" s="187">
        <v>401000054</v>
      </c>
      <c r="D519" s="154" t="s">
        <v>805</v>
      </c>
      <c r="E519" s="144" t="s">
        <v>592</v>
      </c>
      <c r="F519" s="52"/>
      <c r="G519" s="52"/>
      <c r="H519" s="155">
        <v>3</v>
      </c>
      <c r="I519" s="52"/>
      <c r="J519" s="155">
        <v>16</v>
      </c>
      <c r="K519" s="155">
        <v>1</v>
      </c>
      <c r="L519" s="155">
        <v>34</v>
      </c>
      <c r="M519" s="155"/>
      <c r="N519" s="155"/>
      <c r="O519" s="155"/>
      <c r="P519" s="52" t="s">
        <v>753</v>
      </c>
      <c r="Q519" s="52" t="s">
        <v>806</v>
      </c>
      <c r="R519" s="146"/>
      <c r="S519" s="146"/>
      <c r="T519" s="146" t="s">
        <v>807</v>
      </c>
      <c r="U519" s="146"/>
      <c r="V519" s="146" t="s">
        <v>808</v>
      </c>
      <c r="W519" s="146" t="s">
        <v>809</v>
      </c>
      <c r="X519" s="146"/>
      <c r="Y519" s="146"/>
      <c r="Z519" s="146"/>
      <c r="AA519" s="146"/>
      <c r="AB519" s="52" t="s">
        <v>811</v>
      </c>
      <c r="AC519" s="188" t="s">
        <v>594</v>
      </c>
      <c r="AD519" s="189"/>
      <c r="AE519" s="189"/>
      <c r="AF519" s="189"/>
      <c r="AG519" s="189"/>
      <c r="AH519" s="189"/>
      <c r="AI519" s="189"/>
      <c r="AJ519" s="189"/>
      <c r="AK519" s="193"/>
      <c r="AL519" s="189"/>
      <c r="AM519" s="184" t="s">
        <v>812</v>
      </c>
      <c r="AN519" s="52" t="s">
        <v>605</v>
      </c>
      <c r="AO519" s="195" t="s">
        <v>263</v>
      </c>
      <c r="AP519" s="195" t="s">
        <v>263</v>
      </c>
      <c r="AQ519" s="195" t="s">
        <v>820</v>
      </c>
      <c r="AR519" s="148" t="s">
        <v>265</v>
      </c>
      <c r="AS519" s="195" t="s">
        <v>331</v>
      </c>
      <c r="AT519" s="196">
        <v>3989650</v>
      </c>
      <c r="AU519" s="196">
        <v>3989650</v>
      </c>
      <c r="AV519" s="199">
        <v>0</v>
      </c>
      <c r="AW519" s="196">
        <v>0</v>
      </c>
      <c r="AX519" s="205">
        <v>0</v>
      </c>
      <c r="AY519" s="205">
        <v>0</v>
      </c>
      <c r="AZ519" s="186">
        <v>10101</v>
      </c>
      <c r="BA519" s="222"/>
      <c r="BB519" s="221"/>
      <c r="BC519" s="223"/>
      <c r="BD519" s="224"/>
      <c r="BE519" s="224"/>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5"/>
      <c r="ER519" s="35"/>
      <c r="ES519" s="35"/>
      <c r="ET519" s="35"/>
      <c r="EU519" s="35"/>
      <c r="EV519" s="35"/>
      <c r="EW519" s="35"/>
      <c r="EX519" s="35"/>
      <c r="EY519" s="35"/>
      <c r="EZ519" s="35"/>
      <c r="FA519" s="35"/>
      <c r="FB519" s="35"/>
      <c r="FC519" s="35"/>
      <c r="FD519" s="35"/>
      <c r="FE519" s="35"/>
      <c r="FF519" s="35"/>
      <c r="FG519" s="35"/>
      <c r="FH519" s="35"/>
      <c r="FI519" s="35"/>
      <c r="FJ519" s="35"/>
      <c r="FK519" s="35"/>
      <c r="FL519" s="35"/>
      <c r="FM519" s="35"/>
      <c r="FN519" s="35"/>
      <c r="FO519" s="35"/>
      <c r="FP519" s="35"/>
      <c r="FQ519" s="35"/>
      <c r="FR519" s="35"/>
      <c r="FS519" s="35"/>
      <c r="FT519" s="35"/>
      <c r="FU519" s="35"/>
      <c r="FV519" s="35"/>
      <c r="FW519" s="35"/>
      <c r="FX519" s="35"/>
      <c r="FY519" s="35"/>
      <c r="FZ519" s="35"/>
      <c r="GA519" s="35"/>
      <c r="GB519" s="35"/>
      <c r="GC519" s="35"/>
      <c r="GD519" s="35"/>
      <c r="GE519" s="35"/>
      <c r="GF519" s="35"/>
      <c r="GG519" s="35"/>
      <c r="GH519" s="35"/>
      <c r="GI519" s="35"/>
      <c r="GJ519" s="35"/>
      <c r="GK519" s="35"/>
      <c r="GL519" s="35"/>
      <c r="GM519" s="35"/>
      <c r="GN519" s="35"/>
      <c r="GO519" s="35"/>
      <c r="GP519" s="35"/>
      <c r="GQ519" s="35"/>
      <c r="GR519" s="35"/>
      <c r="GS519" s="35"/>
      <c r="GT519" s="35"/>
      <c r="GU519" s="35"/>
      <c r="GV519" s="35"/>
      <c r="GW519" s="35"/>
      <c r="GX519" s="35"/>
      <c r="GY519" s="35"/>
      <c r="GZ519" s="35"/>
      <c r="HA519" s="35"/>
      <c r="HB519" s="35"/>
      <c r="HC519" s="35"/>
      <c r="HD519" s="35"/>
      <c r="HE519" s="35"/>
      <c r="HF519" s="35"/>
      <c r="HG519" s="35"/>
      <c r="HH519" s="35"/>
      <c r="HI519" s="35"/>
      <c r="HJ519" s="35"/>
      <c r="HK519" s="35"/>
      <c r="HL519" s="35"/>
      <c r="HM519" s="35"/>
      <c r="HN519" s="35"/>
      <c r="HO519" s="35"/>
      <c r="HP519" s="35"/>
      <c r="HQ519" s="35"/>
      <c r="HR519" s="35"/>
      <c r="HS519" s="35"/>
      <c r="HT519" s="35"/>
      <c r="HU519" s="35"/>
      <c r="HV519" s="35"/>
      <c r="HW519" s="35"/>
      <c r="HX519" s="35"/>
      <c r="HY519" s="35"/>
      <c r="HZ519" s="35"/>
      <c r="IA519" s="35"/>
      <c r="IB519" s="35"/>
      <c r="IC519" s="35"/>
      <c r="ID519" s="35"/>
      <c r="IE519" s="35"/>
      <c r="IF519" s="35"/>
      <c r="IG519" s="35"/>
      <c r="IH519" s="35"/>
      <c r="II519" s="35"/>
      <c r="IJ519" s="35"/>
      <c r="IK519" s="35"/>
      <c r="IL519" s="35"/>
      <c r="IM519" s="35"/>
      <c r="IN519" s="35"/>
      <c r="IO519" s="35"/>
      <c r="IP519" s="35"/>
      <c r="IQ519" s="35"/>
      <c r="IR519" s="35"/>
      <c r="IS519" s="35"/>
      <c r="IT519" s="35"/>
      <c r="IU519" s="35"/>
      <c r="IV519" s="35"/>
    </row>
    <row r="520" spans="1:256" ht="216.75" hidden="1">
      <c r="A520" s="191">
        <v>607</v>
      </c>
      <c r="B520" s="45" t="s">
        <v>600</v>
      </c>
      <c r="C520" s="187">
        <v>401000054</v>
      </c>
      <c r="D520" s="154" t="s">
        <v>805</v>
      </c>
      <c r="E520" s="144" t="s">
        <v>592</v>
      </c>
      <c r="F520" s="52"/>
      <c r="G520" s="52"/>
      <c r="H520" s="155">
        <v>3</v>
      </c>
      <c r="I520" s="52"/>
      <c r="J520" s="155">
        <v>16</v>
      </c>
      <c r="K520" s="155">
        <v>1</v>
      </c>
      <c r="L520" s="155">
        <v>34</v>
      </c>
      <c r="M520" s="155"/>
      <c r="N520" s="155"/>
      <c r="O520" s="155"/>
      <c r="P520" s="52" t="s">
        <v>753</v>
      </c>
      <c r="Q520" s="52" t="s">
        <v>806</v>
      </c>
      <c r="R520" s="146"/>
      <c r="S520" s="146"/>
      <c r="T520" s="146" t="s">
        <v>807</v>
      </c>
      <c r="U520" s="146"/>
      <c r="V520" s="146" t="s">
        <v>808</v>
      </c>
      <c r="W520" s="146" t="s">
        <v>809</v>
      </c>
      <c r="X520" s="146"/>
      <c r="Y520" s="146"/>
      <c r="Z520" s="146"/>
      <c r="AA520" s="146"/>
      <c r="AB520" s="52" t="s">
        <v>811</v>
      </c>
      <c r="AC520" s="188" t="s">
        <v>594</v>
      </c>
      <c r="AD520" s="189"/>
      <c r="AE520" s="189"/>
      <c r="AF520" s="189"/>
      <c r="AG520" s="189"/>
      <c r="AH520" s="189"/>
      <c r="AI520" s="189"/>
      <c r="AJ520" s="189"/>
      <c r="AK520" s="193"/>
      <c r="AL520" s="189"/>
      <c r="AM520" s="184" t="s">
        <v>812</v>
      </c>
      <c r="AN520" s="52" t="s">
        <v>605</v>
      </c>
      <c r="AO520" s="195" t="s">
        <v>263</v>
      </c>
      <c r="AP520" s="195" t="s">
        <v>263</v>
      </c>
      <c r="AQ520" s="195" t="s">
        <v>820</v>
      </c>
      <c r="AR520" s="54" t="s">
        <v>265</v>
      </c>
      <c r="AS520" s="195" t="s">
        <v>331</v>
      </c>
      <c r="AT520" s="196">
        <v>35900</v>
      </c>
      <c r="AU520" s="196">
        <v>35900</v>
      </c>
      <c r="AV520" s="199">
        <v>0</v>
      </c>
      <c r="AW520" s="196">
        <v>0</v>
      </c>
      <c r="AX520" s="205">
        <v>0</v>
      </c>
      <c r="AY520" s="205">
        <v>0</v>
      </c>
      <c r="AZ520" s="186">
        <v>10306</v>
      </c>
      <c r="BA520" s="222"/>
      <c r="BB520" s="221"/>
      <c r="BC520" s="223"/>
      <c r="BD520" s="224"/>
      <c r="BE520" s="224"/>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5"/>
      <c r="ER520" s="35"/>
      <c r="ES520" s="35"/>
      <c r="ET520" s="35"/>
      <c r="EU520" s="35"/>
      <c r="EV520" s="35"/>
      <c r="EW520" s="35"/>
      <c r="EX520" s="35"/>
      <c r="EY520" s="35"/>
      <c r="EZ520" s="35"/>
      <c r="FA520" s="35"/>
      <c r="FB520" s="35"/>
      <c r="FC520" s="35"/>
      <c r="FD520" s="35"/>
      <c r="FE520" s="35"/>
      <c r="FF520" s="35"/>
      <c r="FG520" s="35"/>
      <c r="FH520" s="35"/>
      <c r="FI520" s="35"/>
      <c r="FJ520" s="35"/>
      <c r="FK520" s="35"/>
      <c r="FL520" s="35"/>
      <c r="FM520" s="35"/>
      <c r="FN520" s="35"/>
      <c r="FO520" s="35"/>
      <c r="FP520" s="35"/>
      <c r="FQ520" s="35"/>
      <c r="FR520" s="35"/>
      <c r="FS520" s="35"/>
      <c r="FT520" s="35"/>
      <c r="FU520" s="35"/>
      <c r="FV520" s="35"/>
      <c r="FW520" s="35"/>
      <c r="FX520" s="35"/>
      <c r="FY520" s="35"/>
      <c r="FZ520" s="35"/>
      <c r="GA520" s="35"/>
      <c r="GB520" s="35"/>
      <c r="GC520" s="35"/>
      <c r="GD520" s="35"/>
      <c r="GE520" s="35"/>
      <c r="GF520" s="35"/>
      <c r="GG520" s="35"/>
      <c r="GH520" s="35"/>
      <c r="GI520" s="35"/>
      <c r="GJ520" s="35"/>
      <c r="GK520" s="35"/>
      <c r="GL520" s="35"/>
      <c r="GM520" s="35"/>
      <c r="GN520" s="35"/>
      <c r="GO520" s="35"/>
      <c r="GP520" s="35"/>
      <c r="GQ520" s="35"/>
      <c r="GR520" s="35"/>
      <c r="GS520" s="35"/>
      <c r="GT520" s="35"/>
      <c r="GU520" s="35"/>
      <c r="GV520" s="35"/>
      <c r="GW520" s="35"/>
      <c r="GX520" s="35"/>
      <c r="GY520" s="35"/>
      <c r="GZ520" s="35"/>
      <c r="HA520" s="35"/>
      <c r="HB520" s="35"/>
      <c r="HC520" s="35"/>
      <c r="HD520" s="35"/>
      <c r="HE520" s="35"/>
      <c r="HF520" s="35"/>
      <c r="HG520" s="35"/>
      <c r="HH520" s="35"/>
      <c r="HI520" s="35"/>
      <c r="HJ520" s="35"/>
      <c r="HK520" s="35"/>
      <c r="HL520" s="35"/>
      <c r="HM520" s="35"/>
      <c r="HN520" s="35"/>
      <c r="HO520" s="35"/>
      <c r="HP520" s="35"/>
      <c r="HQ520" s="35"/>
      <c r="HR520" s="35"/>
      <c r="HS520" s="35"/>
      <c r="HT520" s="35"/>
      <c r="HU520" s="35"/>
      <c r="HV520" s="35"/>
      <c r="HW520" s="35"/>
      <c r="HX520" s="35"/>
      <c r="HY520" s="35"/>
      <c r="HZ520" s="35"/>
      <c r="IA520" s="35"/>
      <c r="IB520" s="35"/>
      <c r="IC520" s="35"/>
      <c r="ID520" s="35"/>
      <c r="IE520" s="35"/>
      <c r="IF520" s="35"/>
      <c r="IG520" s="35"/>
      <c r="IH520" s="35"/>
      <c r="II520" s="35"/>
      <c r="IJ520" s="35"/>
      <c r="IK520" s="35"/>
      <c r="IL520" s="35"/>
      <c r="IM520" s="35"/>
      <c r="IN520" s="35"/>
      <c r="IO520" s="35"/>
      <c r="IP520" s="35"/>
      <c r="IQ520" s="35"/>
      <c r="IR520" s="35"/>
      <c r="IS520" s="35"/>
      <c r="IT520" s="35"/>
      <c r="IU520" s="35"/>
      <c r="IV520" s="35"/>
    </row>
    <row r="521" spans="1:256" ht="216.75" hidden="1">
      <c r="A521" s="191">
        <v>607</v>
      </c>
      <c r="B521" s="45" t="s">
        <v>600</v>
      </c>
      <c r="C521" s="187">
        <v>401000054</v>
      </c>
      <c r="D521" s="154" t="s">
        <v>805</v>
      </c>
      <c r="E521" s="144" t="s">
        <v>592</v>
      </c>
      <c r="F521" s="52"/>
      <c r="G521" s="52"/>
      <c r="H521" s="155">
        <v>3</v>
      </c>
      <c r="I521" s="52"/>
      <c r="J521" s="155">
        <v>16</v>
      </c>
      <c r="K521" s="155">
        <v>1</v>
      </c>
      <c r="L521" s="155">
        <v>34</v>
      </c>
      <c r="M521" s="155"/>
      <c r="N521" s="155"/>
      <c r="O521" s="155"/>
      <c r="P521" s="52" t="s">
        <v>753</v>
      </c>
      <c r="Q521" s="52" t="s">
        <v>806</v>
      </c>
      <c r="R521" s="146"/>
      <c r="S521" s="146"/>
      <c r="T521" s="146" t="s">
        <v>807</v>
      </c>
      <c r="U521" s="146"/>
      <c r="V521" s="146" t="s">
        <v>808</v>
      </c>
      <c r="W521" s="146" t="s">
        <v>809</v>
      </c>
      <c r="X521" s="146"/>
      <c r="Y521" s="146"/>
      <c r="Z521" s="146"/>
      <c r="AA521" s="146"/>
      <c r="AB521" s="52" t="s">
        <v>811</v>
      </c>
      <c r="AC521" s="188" t="s">
        <v>594</v>
      </c>
      <c r="AD521" s="189"/>
      <c r="AE521" s="189"/>
      <c r="AF521" s="189"/>
      <c r="AG521" s="189"/>
      <c r="AH521" s="189"/>
      <c r="AI521" s="189"/>
      <c r="AJ521" s="189"/>
      <c r="AK521" s="193"/>
      <c r="AL521" s="189"/>
      <c r="AM521" s="184" t="s">
        <v>812</v>
      </c>
      <c r="AN521" s="52" t="s">
        <v>605</v>
      </c>
      <c r="AO521" s="195" t="s">
        <v>263</v>
      </c>
      <c r="AP521" s="195" t="s">
        <v>263</v>
      </c>
      <c r="AQ521" s="195" t="s">
        <v>821</v>
      </c>
      <c r="AR521" s="148" t="s">
        <v>265</v>
      </c>
      <c r="AS521" s="195" t="s">
        <v>331</v>
      </c>
      <c r="AT521" s="196">
        <v>0</v>
      </c>
      <c r="AU521" s="196">
        <v>0</v>
      </c>
      <c r="AV521" s="199">
        <v>4121940</v>
      </c>
      <c r="AW521" s="196">
        <v>4931077.07</v>
      </c>
      <c r="AX521" s="196">
        <v>4931077.07</v>
      </c>
      <c r="AY521" s="196">
        <v>4931077.07</v>
      </c>
      <c r="AZ521" s="186">
        <v>10101</v>
      </c>
      <c r="BA521" s="222"/>
      <c r="BB521" s="221"/>
      <c r="BC521" s="223"/>
      <c r="BD521" s="224"/>
      <c r="BE521" s="224"/>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c r="DO521" s="35"/>
      <c r="DP521" s="35"/>
      <c r="DQ521" s="35"/>
      <c r="DR521" s="35"/>
      <c r="DS521" s="35"/>
      <c r="DT521" s="35"/>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5"/>
      <c r="ER521" s="35"/>
      <c r="ES521" s="35"/>
      <c r="ET521" s="35"/>
      <c r="EU521" s="35"/>
      <c r="EV521" s="35"/>
      <c r="EW521" s="35"/>
      <c r="EX521" s="35"/>
      <c r="EY521" s="35"/>
      <c r="EZ521" s="35"/>
      <c r="FA521" s="35"/>
      <c r="FB521" s="35"/>
      <c r="FC521" s="35"/>
      <c r="FD521" s="35"/>
      <c r="FE521" s="35"/>
      <c r="FF521" s="35"/>
      <c r="FG521" s="35"/>
      <c r="FH521" s="35"/>
      <c r="FI521" s="35"/>
      <c r="FJ521" s="35"/>
      <c r="FK521" s="35"/>
      <c r="FL521" s="35"/>
      <c r="FM521" s="35"/>
      <c r="FN521" s="35"/>
      <c r="FO521" s="35"/>
      <c r="FP521" s="35"/>
      <c r="FQ521" s="35"/>
      <c r="FR521" s="35"/>
      <c r="FS521" s="35"/>
      <c r="FT521" s="35"/>
      <c r="FU521" s="35"/>
      <c r="FV521" s="35"/>
      <c r="FW521" s="35"/>
      <c r="FX521" s="35"/>
      <c r="FY521" s="35"/>
      <c r="FZ521" s="35"/>
      <c r="GA521" s="35"/>
      <c r="GB521" s="35"/>
      <c r="GC521" s="35"/>
      <c r="GD521" s="35"/>
      <c r="GE521" s="35"/>
      <c r="GF521" s="35"/>
      <c r="GG521" s="35"/>
      <c r="GH521" s="35"/>
      <c r="GI521" s="35"/>
      <c r="GJ521" s="35"/>
      <c r="GK521" s="35"/>
      <c r="GL521" s="35"/>
      <c r="GM521" s="35"/>
      <c r="GN521" s="35"/>
      <c r="GO521" s="35"/>
      <c r="GP521" s="35"/>
      <c r="GQ521" s="35"/>
      <c r="GR521" s="35"/>
      <c r="GS521" s="35"/>
      <c r="GT521" s="35"/>
      <c r="GU521" s="35"/>
      <c r="GV521" s="35"/>
      <c r="GW521" s="35"/>
      <c r="GX521" s="35"/>
      <c r="GY521" s="35"/>
      <c r="GZ521" s="35"/>
      <c r="HA521" s="35"/>
      <c r="HB521" s="35"/>
      <c r="HC521" s="35"/>
      <c r="HD521" s="35"/>
      <c r="HE521" s="35"/>
      <c r="HF521" s="35"/>
      <c r="HG521" s="35"/>
      <c r="HH521" s="35"/>
      <c r="HI521" s="35"/>
      <c r="HJ521" s="35"/>
      <c r="HK521" s="35"/>
      <c r="HL521" s="35"/>
      <c r="HM521" s="35"/>
      <c r="HN521" s="35"/>
      <c r="HO521" s="35"/>
      <c r="HP521" s="35"/>
      <c r="HQ521" s="35"/>
      <c r="HR521" s="35"/>
      <c r="HS521" s="35"/>
      <c r="HT521" s="35"/>
      <c r="HU521" s="35"/>
      <c r="HV521" s="35"/>
      <c r="HW521" s="35"/>
      <c r="HX521" s="35"/>
      <c r="HY521" s="35"/>
      <c r="HZ521" s="35"/>
      <c r="IA521" s="35"/>
      <c r="IB521" s="35"/>
      <c r="IC521" s="35"/>
      <c r="ID521" s="35"/>
      <c r="IE521" s="35"/>
      <c r="IF521" s="35"/>
      <c r="IG521" s="35"/>
      <c r="IH521" s="35"/>
      <c r="II521" s="35"/>
      <c r="IJ521" s="35"/>
      <c r="IK521" s="35"/>
      <c r="IL521" s="35"/>
      <c r="IM521" s="35"/>
      <c r="IN521" s="35"/>
      <c r="IO521" s="35"/>
      <c r="IP521" s="35"/>
      <c r="IQ521" s="35"/>
      <c r="IR521" s="35"/>
      <c r="IS521" s="35"/>
      <c r="IT521" s="35"/>
      <c r="IU521" s="35"/>
      <c r="IV521" s="35"/>
    </row>
    <row r="522" spans="1:256" ht="204" hidden="1">
      <c r="A522" s="191">
        <v>607</v>
      </c>
      <c r="B522" s="45" t="s">
        <v>600</v>
      </c>
      <c r="C522" s="177">
        <v>401000030</v>
      </c>
      <c r="D522" s="47" t="s">
        <v>649</v>
      </c>
      <c r="E522" s="48" t="s">
        <v>592</v>
      </c>
      <c r="F522" s="49"/>
      <c r="G522" s="49"/>
      <c r="H522" s="59">
        <v>3</v>
      </c>
      <c r="I522" s="49"/>
      <c r="J522" s="59">
        <v>16</v>
      </c>
      <c r="K522" s="59">
        <v>1</v>
      </c>
      <c r="L522" s="59">
        <v>17</v>
      </c>
      <c r="M522" s="59"/>
      <c r="N522" s="59"/>
      <c r="O522" s="59"/>
      <c r="P522" s="49" t="s">
        <v>753</v>
      </c>
      <c r="Q522" s="49" t="s">
        <v>74</v>
      </c>
      <c r="R522" s="106"/>
      <c r="S522" s="106"/>
      <c r="T522" s="106">
        <v>3</v>
      </c>
      <c r="U522" s="106"/>
      <c r="V522" s="106">
        <v>9</v>
      </c>
      <c r="W522" s="106">
        <v>1</v>
      </c>
      <c r="X522" s="106"/>
      <c r="Y522" s="106"/>
      <c r="Z522" s="106"/>
      <c r="AA522" s="106"/>
      <c r="AB522" s="49" t="s">
        <v>746</v>
      </c>
      <c r="AC522" s="182" t="s">
        <v>822</v>
      </c>
      <c r="AD522" s="183"/>
      <c r="AE522" s="183"/>
      <c r="AF522" s="183"/>
      <c r="AG522" s="183"/>
      <c r="AH522" s="183"/>
      <c r="AI522" s="183"/>
      <c r="AJ522" s="183"/>
      <c r="AK522" s="204"/>
      <c r="AL522" s="183"/>
      <c r="AM522" s="203" t="s">
        <v>823</v>
      </c>
      <c r="AN522" s="49" t="s">
        <v>824</v>
      </c>
      <c r="AO522" s="92" t="s">
        <v>208</v>
      </c>
      <c r="AP522" s="92" t="s">
        <v>430</v>
      </c>
      <c r="AQ522" s="92" t="s">
        <v>825</v>
      </c>
      <c r="AR522" s="54" t="s">
        <v>826</v>
      </c>
      <c r="AS522" s="92" t="s">
        <v>347</v>
      </c>
      <c r="AT522" s="196">
        <v>250000</v>
      </c>
      <c r="AU522" s="196">
        <v>250000</v>
      </c>
      <c r="AV522" s="196">
        <v>0</v>
      </c>
      <c r="AW522" s="196">
        <v>0</v>
      </c>
      <c r="AX522" s="196">
        <v>0</v>
      </c>
      <c r="AY522" s="196">
        <v>0</v>
      </c>
      <c r="AZ522" s="186">
        <v>10101</v>
      </c>
      <c r="BA522" s="229"/>
      <c r="BB522" s="221"/>
      <c r="BC522" s="96"/>
      <c r="BD522" s="97"/>
      <c r="BE522" s="97"/>
      <c r="BF522" s="98"/>
      <c r="BG522" s="98"/>
      <c r="BH522" s="98"/>
      <c r="BI522" s="98"/>
      <c r="BJ522" s="98"/>
      <c r="BK522" s="98"/>
      <c r="BL522" s="98"/>
      <c r="BM522" s="98"/>
      <c r="BN522" s="98"/>
      <c r="BO522" s="98"/>
      <c r="BP522" s="98"/>
      <c r="BQ522" s="98"/>
      <c r="BR522" s="98"/>
      <c r="BS522" s="98"/>
      <c r="BT522" s="98"/>
      <c r="BU522" s="98"/>
      <c r="BV522" s="98"/>
      <c r="BW522" s="98"/>
      <c r="BX522" s="98"/>
      <c r="BY522" s="98"/>
      <c r="BZ522" s="98"/>
      <c r="CA522" s="98"/>
      <c r="CB522" s="98"/>
      <c r="CC522" s="98"/>
      <c r="CD522" s="98"/>
      <c r="CE522" s="98"/>
      <c r="CF522" s="98"/>
      <c r="CG522" s="98"/>
      <c r="CH522" s="98"/>
      <c r="CI522" s="98"/>
      <c r="CJ522" s="98"/>
      <c r="CK522" s="98"/>
      <c r="CL522" s="98"/>
      <c r="CM522" s="98"/>
      <c r="CN522" s="98"/>
      <c r="CO522" s="98"/>
      <c r="CP522" s="98"/>
      <c r="CQ522" s="98"/>
      <c r="CR522" s="98"/>
      <c r="CS522" s="98"/>
      <c r="CT522" s="98"/>
      <c r="CU522" s="98"/>
      <c r="CV522" s="98"/>
      <c r="CW522" s="98"/>
      <c r="CX522" s="98"/>
      <c r="CY522" s="98"/>
      <c r="CZ522" s="98"/>
      <c r="DA522" s="98"/>
      <c r="DB522" s="98"/>
      <c r="DC522" s="98"/>
      <c r="DD522" s="98"/>
      <c r="DE522" s="98"/>
      <c r="DF522" s="98"/>
      <c r="DG522" s="98"/>
      <c r="DH522" s="98"/>
      <c r="DI522" s="98"/>
      <c r="DJ522" s="98"/>
      <c r="DK522" s="98"/>
      <c r="DL522" s="98"/>
      <c r="DM522" s="98"/>
      <c r="DN522" s="98"/>
      <c r="DO522" s="98"/>
      <c r="DP522" s="98"/>
      <c r="DQ522" s="98"/>
      <c r="DR522" s="98"/>
      <c r="DS522" s="98"/>
      <c r="DT522" s="98"/>
      <c r="DU522" s="98"/>
      <c r="DV522" s="98"/>
      <c r="DW522" s="98"/>
      <c r="DX522" s="98"/>
      <c r="DY522" s="98"/>
      <c r="DZ522" s="98"/>
      <c r="EA522" s="98"/>
      <c r="EB522" s="98"/>
      <c r="EC522" s="98"/>
      <c r="ED522" s="98"/>
      <c r="EE522" s="98"/>
      <c r="EF522" s="98"/>
      <c r="EG522" s="98"/>
      <c r="EH522" s="98"/>
      <c r="EI522" s="98"/>
      <c r="EJ522" s="98"/>
      <c r="EK522" s="98"/>
      <c r="EL522" s="98"/>
      <c r="EM522" s="98"/>
      <c r="EN522" s="98"/>
      <c r="EO522" s="98"/>
      <c r="EP522" s="98"/>
      <c r="EQ522" s="98"/>
      <c r="ER522" s="98"/>
      <c r="ES522" s="98"/>
      <c r="ET522" s="98"/>
      <c r="EU522" s="98"/>
      <c r="EV522" s="98"/>
      <c r="EW522" s="98"/>
      <c r="EX522" s="98"/>
      <c r="EY522" s="98"/>
      <c r="EZ522" s="98"/>
      <c r="FA522" s="98"/>
      <c r="FB522" s="98"/>
      <c r="FC522" s="98"/>
      <c r="FD522" s="98"/>
      <c r="FE522" s="98"/>
      <c r="FF522" s="98"/>
      <c r="FG522" s="98"/>
      <c r="FH522" s="98"/>
      <c r="FI522" s="98"/>
      <c r="FJ522" s="98"/>
      <c r="FK522" s="98"/>
      <c r="FL522" s="98"/>
      <c r="FM522" s="98"/>
      <c r="FN522" s="98"/>
      <c r="FO522" s="98"/>
      <c r="FP522" s="98"/>
      <c r="FQ522" s="98"/>
      <c r="FR522" s="98"/>
      <c r="FS522" s="98"/>
      <c r="FT522" s="98"/>
      <c r="FU522" s="98"/>
      <c r="FV522" s="98"/>
      <c r="FW522" s="98"/>
      <c r="FX522" s="98"/>
      <c r="FY522" s="98"/>
      <c r="FZ522" s="98"/>
      <c r="GA522" s="98"/>
      <c r="GB522" s="98"/>
      <c r="GC522" s="98"/>
      <c r="GD522" s="98"/>
      <c r="GE522" s="98"/>
      <c r="GF522" s="98"/>
      <c r="GG522" s="98"/>
      <c r="GH522" s="98"/>
      <c r="GI522" s="98"/>
      <c r="GJ522" s="98"/>
      <c r="GK522" s="98"/>
      <c r="GL522" s="98"/>
      <c r="GM522" s="98"/>
      <c r="GN522" s="98"/>
      <c r="GO522" s="98"/>
      <c r="GP522" s="98"/>
      <c r="GQ522" s="98"/>
      <c r="GR522" s="98"/>
      <c r="GS522" s="98"/>
      <c r="GT522" s="98"/>
      <c r="GU522" s="98"/>
      <c r="GV522" s="98"/>
      <c r="GW522" s="98"/>
      <c r="GX522" s="98"/>
      <c r="GY522" s="98"/>
      <c r="GZ522" s="98"/>
      <c r="HA522" s="98"/>
      <c r="HB522" s="98"/>
      <c r="HC522" s="98"/>
      <c r="HD522" s="98"/>
      <c r="HE522" s="98"/>
      <c r="HF522" s="98"/>
      <c r="HG522" s="98"/>
      <c r="HH522" s="98"/>
      <c r="HI522" s="98"/>
      <c r="HJ522" s="98"/>
      <c r="HK522" s="98"/>
      <c r="HL522" s="98"/>
      <c r="HM522" s="98"/>
      <c r="HN522" s="98"/>
      <c r="HO522" s="98"/>
      <c r="HP522" s="98"/>
      <c r="HQ522" s="98"/>
      <c r="HR522" s="98"/>
      <c r="HS522" s="98"/>
      <c r="HT522" s="98"/>
      <c r="HU522" s="98"/>
      <c r="HV522" s="98"/>
      <c r="HW522" s="98"/>
      <c r="HX522" s="98"/>
      <c r="HY522" s="98"/>
      <c r="HZ522" s="98"/>
      <c r="IA522" s="98"/>
      <c r="IB522" s="98"/>
      <c r="IC522" s="98"/>
      <c r="ID522" s="98"/>
      <c r="IE522" s="98"/>
      <c r="IF522" s="98"/>
      <c r="IG522" s="98"/>
      <c r="IH522" s="98"/>
      <c r="II522" s="98"/>
      <c r="IJ522" s="98"/>
      <c r="IK522" s="98"/>
      <c r="IL522" s="98"/>
      <c r="IM522" s="98"/>
      <c r="IN522" s="98"/>
      <c r="IO522" s="98"/>
      <c r="IP522" s="98"/>
      <c r="IQ522" s="98"/>
      <c r="IR522" s="98"/>
      <c r="IS522" s="98"/>
      <c r="IT522" s="98"/>
      <c r="IU522" s="98"/>
      <c r="IV522" s="98"/>
    </row>
    <row r="523" spans="1:256" ht="153" hidden="1">
      <c r="A523" s="191">
        <v>607</v>
      </c>
      <c r="B523" s="45" t="s">
        <v>600</v>
      </c>
      <c r="C523" s="187">
        <v>402000001</v>
      </c>
      <c r="D523" s="154" t="s">
        <v>79</v>
      </c>
      <c r="E523" s="144" t="s">
        <v>827</v>
      </c>
      <c r="F523" s="52"/>
      <c r="G523" s="52"/>
      <c r="H523" s="155">
        <v>6</v>
      </c>
      <c r="I523" s="52"/>
      <c r="J523" s="155">
        <v>23</v>
      </c>
      <c r="K523" s="155">
        <v>3</v>
      </c>
      <c r="L523" s="155"/>
      <c r="M523" s="155"/>
      <c r="N523" s="155"/>
      <c r="O523" s="155"/>
      <c r="P523" s="52" t="s">
        <v>828</v>
      </c>
      <c r="Q523" s="52" t="s">
        <v>219</v>
      </c>
      <c r="R523" s="146"/>
      <c r="S523" s="146"/>
      <c r="T523" s="146"/>
      <c r="U523" s="146"/>
      <c r="V523" s="146">
        <v>11</v>
      </c>
      <c r="W523" s="146">
        <v>1</v>
      </c>
      <c r="X523" s="146" t="s">
        <v>69</v>
      </c>
      <c r="Y523" s="146"/>
      <c r="Z523" s="146"/>
      <c r="AA523" s="146"/>
      <c r="AB523" s="52" t="s">
        <v>829</v>
      </c>
      <c r="AC523" s="220" t="s">
        <v>480</v>
      </c>
      <c r="AD523" s="189"/>
      <c r="AE523" s="189"/>
      <c r="AF523" s="189"/>
      <c r="AG523" s="189"/>
      <c r="AH523" s="189"/>
      <c r="AI523" s="189"/>
      <c r="AJ523" s="189"/>
      <c r="AK523" s="189"/>
      <c r="AL523" s="189"/>
      <c r="AM523" s="189" t="s">
        <v>222</v>
      </c>
      <c r="AN523" s="73" t="s">
        <v>830</v>
      </c>
      <c r="AO523" s="195" t="s">
        <v>208</v>
      </c>
      <c r="AP523" s="195" t="s">
        <v>430</v>
      </c>
      <c r="AQ523" s="195" t="s">
        <v>831</v>
      </c>
      <c r="AR523" s="54" t="s">
        <v>111</v>
      </c>
      <c r="AS523" s="92" t="s">
        <v>112</v>
      </c>
      <c r="AT523" s="196">
        <v>310197.36</v>
      </c>
      <c r="AU523" s="196">
        <v>310197.36</v>
      </c>
      <c r="AV523" s="196">
        <v>284619.5</v>
      </c>
      <c r="AW523" s="196">
        <v>274447.5</v>
      </c>
      <c r="AX523" s="196">
        <v>274447.5</v>
      </c>
      <c r="AY523" s="196">
        <v>274447.5</v>
      </c>
      <c r="AZ523" s="186">
        <v>10101</v>
      </c>
      <c r="BA523" s="222"/>
      <c r="BB523" s="221"/>
      <c r="BC523" s="223"/>
      <c r="BD523" s="224"/>
      <c r="BE523" s="224"/>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c r="CZ523" s="35"/>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5"/>
      <c r="EK523" s="35"/>
      <c r="EL523" s="35"/>
      <c r="EM523" s="35"/>
      <c r="EN523" s="35"/>
      <c r="EO523" s="35"/>
      <c r="EP523" s="35"/>
      <c r="EQ523" s="35"/>
      <c r="ER523" s="35"/>
      <c r="ES523" s="35"/>
      <c r="ET523" s="35"/>
      <c r="EU523" s="35"/>
      <c r="EV523" s="35"/>
      <c r="EW523" s="35"/>
      <c r="EX523" s="35"/>
      <c r="EY523" s="35"/>
      <c r="EZ523" s="35"/>
      <c r="FA523" s="35"/>
      <c r="FB523" s="35"/>
      <c r="FC523" s="35"/>
      <c r="FD523" s="35"/>
      <c r="FE523" s="35"/>
      <c r="FF523" s="35"/>
      <c r="FG523" s="35"/>
      <c r="FH523" s="35"/>
      <c r="FI523" s="35"/>
      <c r="FJ523" s="35"/>
      <c r="FK523" s="35"/>
      <c r="FL523" s="35"/>
      <c r="FM523" s="35"/>
      <c r="FN523" s="35"/>
      <c r="FO523" s="35"/>
      <c r="FP523" s="35"/>
      <c r="FQ523" s="35"/>
      <c r="FR523" s="35"/>
      <c r="FS523" s="35"/>
      <c r="FT523" s="35"/>
      <c r="FU523" s="35"/>
      <c r="FV523" s="35"/>
      <c r="FW523" s="35"/>
      <c r="FX523" s="35"/>
      <c r="FY523" s="35"/>
      <c r="FZ523" s="35"/>
      <c r="GA523" s="35"/>
      <c r="GB523" s="35"/>
      <c r="GC523" s="35"/>
      <c r="GD523" s="35"/>
      <c r="GE523" s="35"/>
      <c r="GF523" s="35"/>
      <c r="GG523" s="35"/>
      <c r="GH523" s="35"/>
      <c r="GI523" s="35"/>
      <c r="GJ523" s="35"/>
      <c r="GK523" s="35"/>
      <c r="GL523" s="35"/>
      <c r="GM523" s="35"/>
      <c r="GN523" s="35"/>
      <c r="GO523" s="35"/>
      <c r="GP523" s="35"/>
      <c r="GQ523" s="35"/>
      <c r="GR523" s="35"/>
      <c r="GS523" s="35"/>
      <c r="GT523" s="35"/>
      <c r="GU523" s="35"/>
      <c r="GV523" s="35"/>
      <c r="GW523" s="35"/>
      <c r="GX523" s="35"/>
      <c r="GY523" s="35"/>
      <c r="GZ523" s="35"/>
      <c r="HA523" s="35"/>
      <c r="HB523" s="35"/>
      <c r="HC523" s="35"/>
      <c r="HD523" s="35"/>
      <c r="HE523" s="35"/>
      <c r="HF523" s="35"/>
      <c r="HG523" s="35"/>
      <c r="HH523" s="35"/>
      <c r="HI523" s="35"/>
      <c r="HJ523" s="35"/>
      <c r="HK523" s="35"/>
      <c r="HL523" s="35"/>
      <c r="HM523" s="35"/>
      <c r="HN523" s="35"/>
      <c r="HO523" s="35"/>
      <c r="HP523" s="35"/>
      <c r="HQ523" s="35"/>
      <c r="HR523" s="35"/>
      <c r="HS523" s="35"/>
      <c r="HT523" s="35"/>
      <c r="HU523" s="35"/>
      <c r="HV523" s="35"/>
      <c r="HW523" s="35"/>
      <c r="HX523" s="35"/>
      <c r="HY523" s="35"/>
      <c r="HZ523" s="35"/>
      <c r="IA523" s="35"/>
      <c r="IB523" s="35"/>
      <c r="IC523" s="35"/>
      <c r="ID523" s="35"/>
      <c r="IE523" s="35"/>
      <c r="IF523" s="35"/>
      <c r="IG523" s="35"/>
      <c r="IH523" s="35"/>
      <c r="II523" s="35"/>
      <c r="IJ523" s="35"/>
      <c r="IK523" s="35"/>
      <c r="IL523" s="35"/>
      <c r="IM523" s="35"/>
      <c r="IN523" s="35"/>
      <c r="IO523" s="35"/>
      <c r="IP523" s="35"/>
      <c r="IQ523" s="35"/>
      <c r="IR523" s="35"/>
      <c r="IS523" s="35"/>
      <c r="IT523" s="35"/>
      <c r="IU523" s="35"/>
      <c r="IV523" s="35"/>
    </row>
    <row r="524" spans="1:256" ht="153" hidden="1">
      <c r="A524" s="191">
        <v>607</v>
      </c>
      <c r="B524" s="45" t="s">
        <v>600</v>
      </c>
      <c r="C524" s="187">
        <v>402000001</v>
      </c>
      <c r="D524" s="154" t="s">
        <v>79</v>
      </c>
      <c r="E524" s="144" t="s">
        <v>827</v>
      </c>
      <c r="F524" s="52"/>
      <c r="G524" s="52"/>
      <c r="H524" s="155">
        <v>6</v>
      </c>
      <c r="I524" s="52"/>
      <c r="J524" s="155">
        <v>23</v>
      </c>
      <c r="K524" s="155">
        <v>3</v>
      </c>
      <c r="L524" s="155"/>
      <c r="M524" s="155"/>
      <c r="N524" s="155"/>
      <c r="O524" s="155"/>
      <c r="P524" s="52" t="s">
        <v>832</v>
      </c>
      <c r="Q524" s="52" t="s">
        <v>219</v>
      </c>
      <c r="R524" s="146"/>
      <c r="S524" s="146"/>
      <c r="T524" s="146"/>
      <c r="U524" s="146"/>
      <c r="V524" s="146">
        <v>11</v>
      </c>
      <c r="W524" s="146">
        <v>1</v>
      </c>
      <c r="X524" s="146" t="s">
        <v>833</v>
      </c>
      <c r="Y524" s="146"/>
      <c r="Z524" s="146"/>
      <c r="AA524" s="146"/>
      <c r="AB524" s="52" t="s">
        <v>829</v>
      </c>
      <c r="AC524" s="220" t="s">
        <v>480</v>
      </c>
      <c r="AD524" s="189"/>
      <c r="AE524" s="189"/>
      <c r="AF524" s="189"/>
      <c r="AG524" s="189"/>
      <c r="AH524" s="189"/>
      <c r="AI524" s="189"/>
      <c r="AJ524" s="189"/>
      <c r="AK524" s="189"/>
      <c r="AL524" s="189"/>
      <c r="AM524" s="189" t="s">
        <v>222</v>
      </c>
      <c r="AN524" s="73" t="s">
        <v>830</v>
      </c>
      <c r="AO524" s="195" t="s">
        <v>208</v>
      </c>
      <c r="AP524" s="195" t="s">
        <v>430</v>
      </c>
      <c r="AQ524" s="195" t="s">
        <v>831</v>
      </c>
      <c r="AR524" s="148" t="s">
        <v>111</v>
      </c>
      <c r="AS524" s="195" t="s">
        <v>113</v>
      </c>
      <c r="AT524" s="196">
        <v>81001.3</v>
      </c>
      <c r="AU524" s="196">
        <v>81001.3</v>
      </c>
      <c r="AV524" s="196">
        <v>82282.5</v>
      </c>
      <c r="AW524" s="196">
        <v>82883.149999999994</v>
      </c>
      <c r="AX524" s="196">
        <v>82883.149999999994</v>
      </c>
      <c r="AY524" s="196">
        <v>82883.149999999994</v>
      </c>
      <c r="AZ524" s="186">
        <v>10101</v>
      </c>
      <c r="BA524" s="222"/>
      <c r="BB524" s="221"/>
      <c r="BC524" s="223"/>
      <c r="BD524" s="224"/>
      <c r="BE524" s="224"/>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5"/>
      <c r="ER524" s="35"/>
      <c r="ES524" s="35"/>
      <c r="ET524" s="35"/>
      <c r="EU524" s="35"/>
      <c r="EV524" s="35"/>
      <c r="EW524" s="35"/>
      <c r="EX524" s="35"/>
      <c r="EY524" s="35"/>
      <c r="EZ524" s="35"/>
      <c r="FA524" s="35"/>
      <c r="FB524" s="35"/>
      <c r="FC524" s="35"/>
      <c r="FD524" s="35"/>
      <c r="FE524" s="35"/>
      <c r="FF524" s="35"/>
      <c r="FG524" s="35"/>
      <c r="FH524" s="35"/>
      <c r="FI524" s="35"/>
      <c r="FJ524" s="35"/>
      <c r="FK524" s="35"/>
      <c r="FL524" s="35"/>
      <c r="FM524" s="35"/>
      <c r="FN524" s="35"/>
      <c r="FO524" s="35"/>
      <c r="FP524" s="35"/>
      <c r="FQ524" s="35"/>
      <c r="FR524" s="35"/>
      <c r="FS524" s="35"/>
      <c r="FT524" s="35"/>
      <c r="FU524" s="35"/>
      <c r="FV524" s="35"/>
      <c r="FW524" s="35"/>
      <c r="FX524" s="35"/>
      <c r="FY524" s="35"/>
      <c r="FZ524" s="35"/>
      <c r="GA524" s="35"/>
      <c r="GB524" s="35"/>
      <c r="GC524" s="35"/>
      <c r="GD524" s="35"/>
      <c r="GE524" s="35"/>
      <c r="GF524" s="35"/>
      <c r="GG524" s="35"/>
      <c r="GH524" s="35"/>
      <c r="GI524" s="35"/>
      <c r="GJ524" s="35"/>
      <c r="GK524" s="35"/>
      <c r="GL524" s="35"/>
      <c r="GM524" s="35"/>
      <c r="GN524" s="35"/>
      <c r="GO524" s="35"/>
      <c r="GP524" s="35"/>
      <c r="GQ524" s="35"/>
      <c r="GR524" s="35"/>
      <c r="GS524" s="35"/>
      <c r="GT524" s="35"/>
      <c r="GU524" s="35"/>
      <c r="GV524" s="35"/>
      <c r="GW524" s="35"/>
      <c r="GX524" s="35"/>
      <c r="GY524" s="35"/>
      <c r="GZ524" s="35"/>
      <c r="HA524" s="35"/>
      <c r="HB524" s="35"/>
      <c r="HC524" s="35"/>
      <c r="HD524" s="35"/>
      <c r="HE524" s="35"/>
      <c r="HF524" s="35"/>
      <c r="HG524" s="35"/>
      <c r="HH524" s="35"/>
      <c r="HI524" s="35"/>
      <c r="HJ524" s="35"/>
      <c r="HK524" s="35"/>
      <c r="HL524" s="35"/>
      <c r="HM524" s="35"/>
      <c r="HN524" s="35"/>
      <c r="HO524" s="35"/>
      <c r="HP524" s="35"/>
      <c r="HQ524" s="35"/>
      <c r="HR524" s="35"/>
      <c r="HS524" s="35"/>
      <c r="HT524" s="35"/>
      <c r="HU524" s="35"/>
      <c r="HV524" s="35"/>
      <c r="HW524" s="35"/>
      <c r="HX524" s="35"/>
      <c r="HY524" s="35"/>
      <c r="HZ524" s="35"/>
      <c r="IA524" s="35"/>
      <c r="IB524" s="35"/>
      <c r="IC524" s="35"/>
      <c r="ID524" s="35"/>
      <c r="IE524" s="35"/>
      <c r="IF524" s="35"/>
      <c r="IG524" s="35"/>
      <c r="IH524" s="35"/>
      <c r="II524" s="35"/>
      <c r="IJ524" s="35"/>
      <c r="IK524" s="35"/>
      <c r="IL524" s="35"/>
      <c r="IM524" s="35"/>
      <c r="IN524" s="35"/>
      <c r="IO524" s="35"/>
      <c r="IP524" s="35"/>
      <c r="IQ524" s="35"/>
      <c r="IR524" s="35"/>
      <c r="IS524" s="35"/>
      <c r="IT524" s="35"/>
      <c r="IU524" s="35"/>
      <c r="IV524" s="35"/>
    </row>
    <row r="525" spans="1:256" ht="153" hidden="1">
      <c r="A525" s="191">
        <v>607</v>
      </c>
      <c r="B525" s="45" t="s">
        <v>600</v>
      </c>
      <c r="C525" s="187">
        <v>402000001</v>
      </c>
      <c r="D525" s="154" t="s">
        <v>79</v>
      </c>
      <c r="E525" s="144" t="s">
        <v>592</v>
      </c>
      <c r="F525" s="52"/>
      <c r="G525" s="52"/>
      <c r="H525" s="155">
        <v>3</v>
      </c>
      <c r="I525" s="52"/>
      <c r="J525" s="155">
        <v>17</v>
      </c>
      <c r="K525" s="155">
        <v>1</v>
      </c>
      <c r="L525" s="155">
        <v>3</v>
      </c>
      <c r="M525" s="155"/>
      <c r="N525" s="155"/>
      <c r="O525" s="155"/>
      <c r="P525" s="52" t="s">
        <v>723</v>
      </c>
      <c r="Q525" s="52" t="s">
        <v>74</v>
      </c>
      <c r="R525" s="146"/>
      <c r="S525" s="146"/>
      <c r="T525" s="146">
        <v>3</v>
      </c>
      <c r="U525" s="146"/>
      <c r="V525" s="146">
        <v>9</v>
      </c>
      <c r="W525" s="146">
        <v>1</v>
      </c>
      <c r="X525" s="146"/>
      <c r="Y525" s="146"/>
      <c r="Z525" s="146"/>
      <c r="AA525" s="146"/>
      <c r="AB525" s="52" t="s">
        <v>715</v>
      </c>
      <c r="AC525" s="220" t="s">
        <v>834</v>
      </c>
      <c r="AD525" s="189"/>
      <c r="AE525" s="189"/>
      <c r="AF525" s="189"/>
      <c r="AG525" s="189"/>
      <c r="AH525" s="189"/>
      <c r="AI525" s="189"/>
      <c r="AJ525" s="44"/>
      <c r="AK525" s="193"/>
      <c r="AL525" s="189"/>
      <c r="AM525" s="193" t="s">
        <v>835</v>
      </c>
      <c r="AN525" s="73" t="s">
        <v>836</v>
      </c>
      <c r="AO525" s="195" t="s">
        <v>208</v>
      </c>
      <c r="AP525" s="195" t="s">
        <v>430</v>
      </c>
      <c r="AQ525" s="195" t="s">
        <v>831</v>
      </c>
      <c r="AR525" s="148" t="s">
        <v>111</v>
      </c>
      <c r="AS525" s="195" t="s">
        <v>116</v>
      </c>
      <c r="AT525" s="196">
        <v>1215592.97</v>
      </c>
      <c r="AU525" s="196">
        <v>1215592.97</v>
      </c>
      <c r="AV525" s="198">
        <v>1270286.3</v>
      </c>
      <c r="AW525" s="196">
        <v>834220</v>
      </c>
      <c r="AX525" s="196">
        <v>834840</v>
      </c>
      <c r="AY525" s="196">
        <v>835800</v>
      </c>
      <c r="AZ525" s="186">
        <v>10101</v>
      </c>
      <c r="BA525" s="222"/>
      <c r="BB525" s="221"/>
      <c r="BC525" s="223"/>
      <c r="BD525" s="224"/>
      <c r="BE525" s="224"/>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c r="CZ525" s="35"/>
      <c r="DA525" s="35"/>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5"/>
      <c r="ER525" s="35"/>
      <c r="ES525" s="35"/>
      <c r="ET525" s="35"/>
      <c r="EU525" s="35"/>
      <c r="EV525" s="35"/>
      <c r="EW525" s="35"/>
      <c r="EX525" s="35"/>
      <c r="EY525" s="35"/>
      <c r="EZ525" s="35"/>
      <c r="FA525" s="35"/>
      <c r="FB525" s="35"/>
      <c r="FC525" s="35"/>
      <c r="FD525" s="35"/>
      <c r="FE525" s="35"/>
      <c r="FF525" s="35"/>
      <c r="FG525" s="35"/>
      <c r="FH525" s="35"/>
      <c r="FI525" s="35"/>
      <c r="FJ525" s="35"/>
      <c r="FK525" s="35"/>
      <c r="FL525" s="35"/>
      <c r="FM525" s="35"/>
      <c r="FN525" s="35"/>
      <c r="FO525" s="35"/>
      <c r="FP525" s="35"/>
      <c r="FQ525" s="35"/>
      <c r="FR525" s="35"/>
      <c r="FS525" s="35"/>
      <c r="FT525" s="35"/>
      <c r="FU525" s="35"/>
      <c r="FV525" s="35"/>
      <c r="FW525" s="35"/>
      <c r="FX525" s="35"/>
      <c r="FY525" s="35"/>
      <c r="FZ525" s="35"/>
      <c r="GA525" s="35"/>
      <c r="GB525" s="35"/>
      <c r="GC525" s="35"/>
      <c r="GD525" s="35"/>
      <c r="GE525" s="35"/>
      <c r="GF525" s="35"/>
      <c r="GG525" s="35"/>
      <c r="GH525" s="35"/>
      <c r="GI525" s="35"/>
      <c r="GJ525" s="35"/>
      <c r="GK525" s="35"/>
      <c r="GL525" s="35"/>
      <c r="GM525" s="35"/>
      <c r="GN525" s="35"/>
      <c r="GO525" s="35"/>
      <c r="GP525" s="35"/>
      <c r="GQ525" s="35"/>
      <c r="GR525" s="35"/>
      <c r="GS525" s="35"/>
      <c r="GT525" s="35"/>
      <c r="GU525" s="35"/>
      <c r="GV525" s="35"/>
      <c r="GW525" s="35"/>
      <c r="GX525" s="35"/>
      <c r="GY525" s="35"/>
      <c r="GZ525" s="35"/>
      <c r="HA525" s="35"/>
      <c r="HB525" s="35"/>
      <c r="HC525" s="35"/>
      <c r="HD525" s="35"/>
      <c r="HE525" s="35"/>
      <c r="HF525" s="35"/>
      <c r="HG525" s="35"/>
      <c r="HH525" s="35"/>
      <c r="HI525" s="35"/>
      <c r="HJ525" s="35"/>
      <c r="HK525" s="35"/>
      <c r="HL525" s="35"/>
      <c r="HM525" s="35"/>
      <c r="HN525" s="35"/>
      <c r="HO525" s="35"/>
      <c r="HP525" s="35"/>
      <c r="HQ525" s="35"/>
      <c r="HR525" s="35"/>
      <c r="HS525" s="35"/>
      <c r="HT525" s="35"/>
      <c r="HU525" s="35"/>
      <c r="HV525" s="35"/>
      <c r="HW525" s="35"/>
      <c r="HX525" s="35"/>
      <c r="HY525" s="35"/>
      <c r="HZ525" s="35"/>
      <c r="IA525" s="35"/>
      <c r="IB525" s="35"/>
      <c r="IC525" s="35"/>
      <c r="ID525" s="35"/>
      <c r="IE525" s="35"/>
      <c r="IF525" s="35"/>
      <c r="IG525" s="35"/>
      <c r="IH525" s="35"/>
      <c r="II525" s="35"/>
      <c r="IJ525" s="35"/>
      <c r="IK525" s="35"/>
      <c r="IL525" s="35"/>
      <c r="IM525" s="35"/>
      <c r="IN525" s="35"/>
      <c r="IO525" s="35"/>
      <c r="IP525" s="35"/>
      <c r="IQ525" s="35"/>
      <c r="IR525" s="35"/>
      <c r="IS525" s="35"/>
      <c r="IT525" s="35"/>
      <c r="IU525" s="35"/>
      <c r="IV525" s="35"/>
    </row>
    <row r="526" spans="1:256" ht="153" hidden="1">
      <c r="A526" s="191">
        <v>607</v>
      </c>
      <c r="B526" s="45" t="s">
        <v>600</v>
      </c>
      <c r="C526" s="187">
        <v>402000001</v>
      </c>
      <c r="D526" s="154" t="s">
        <v>79</v>
      </c>
      <c r="E526" s="144" t="s">
        <v>592</v>
      </c>
      <c r="F526" s="52"/>
      <c r="G526" s="52"/>
      <c r="H526" s="155">
        <v>3</v>
      </c>
      <c r="I526" s="52"/>
      <c r="J526" s="155">
        <v>17</v>
      </c>
      <c r="K526" s="155">
        <v>1</v>
      </c>
      <c r="L526" s="155">
        <v>3</v>
      </c>
      <c r="M526" s="155"/>
      <c r="N526" s="155"/>
      <c r="O526" s="155"/>
      <c r="P526" s="52" t="s">
        <v>723</v>
      </c>
      <c r="Q526" s="52" t="s">
        <v>74</v>
      </c>
      <c r="R526" s="146"/>
      <c r="S526" s="146"/>
      <c r="T526" s="146">
        <v>3</v>
      </c>
      <c r="U526" s="146"/>
      <c r="V526" s="146">
        <v>9</v>
      </c>
      <c r="W526" s="146">
        <v>1</v>
      </c>
      <c r="X526" s="146"/>
      <c r="Y526" s="146"/>
      <c r="Z526" s="146"/>
      <c r="AA526" s="146"/>
      <c r="AB526" s="52" t="s">
        <v>715</v>
      </c>
      <c r="AC526" s="220" t="s">
        <v>834</v>
      </c>
      <c r="AD526" s="189"/>
      <c r="AE526" s="189"/>
      <c r="AF526" s="189"/>
      <c r="AG526" s="189"/>
      <c r="AH526" s="189"/>
      <c r="AI526" s="189"/>
      <c r="AJ526" s="44"/>
      <c r="AK526" s="193"/>
      <c r="AL526" s="189"/>
      <c r="AM526" s="193" t="s">
        <v>835</v>
      </c>
      <c r="AN526" s="73" t="s">
        <v>836</v>
      </c>
      <c r="AO526" s="92" t="s">
        <v>208</v>
      </c>
      <c r="AP526" s="92" t="s">
        <v>430</v>
      </c>
      <c r="AQ526" s="92" t="s">
        <v>831</v>
      </c>
      <c r="AR526" s="54" t="s">
        <v>111</v>
      </c>
      <c r="AS526" s="92" t="s">
        <v>227</v>
      </c>
      <c r="AT526" s="196">
        <v>0</v>
      </c>
      <c r="AU526" s="196">
        <v>0</v>
      </c>
      <c r="AV526" s="198">
        <v>0</v>
      </c>
      <c r="AW526" s="196">
        <v>234710</v>
      </c>
      <c r="AX526" s="196">
        <v>238230</v>
      </c>
      <c r="AY526" s="196">
        <v>243710</v>
      </c>
      <c r="AZ526" s="186">
        <v>10101</v>
      </c>
      <c r="BA526" s="222">
        <v>247</v>
      </c>
      <c r="BB526" s="221"/>
      <c r="BC526" s="223"/>
      <c r="BD526" s="224"/>
      <c r="BE526" s="224"/>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5"/>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5"/>
      <c r="ER526" s="35"/>
      <c r="ES526" s="35"/>
      <c r="ET526" s="35"/>
      <c r="EU526" s="35"/>
      <c r="EV526" s="35"/>
      <c r="EW526" s="35"/>
      <c r="EX526" s="35"/>
      <c r="EY526" s="35"/>
      <c r="EZ526" s="35"/>
      <c r="FA526" s="35"/>
      <c r="FB526" s="35"/>
      <c r="FC526" s="35"/>
      <c r="FD526" s="35"/>
      <c r="FE526" s="35"/>
      <c r="FF526" s="35"/>
      <c r="FG526" s="35"/>
      <c r="FH526" s="35"/>
      <c r="FI526" s="35"/>
      <c r="FJ526" s="35"/>
      <c r="FK526" s="35"/>
      <c r="FL526" s="35"/>
      <c r="FM526" s="35"/>
      <c r="FN526" s="35"/>
      <c r="FO526" s="35"/>
      <c r="FP526" s="35"/>
      <c r="FQ526" s="35"/>
      <c r="FR526" s="35"/>
      <c r="FS526" s="35"/>
      <c r="FT526" s="35"/>
      <c r="FU526" s="35"/>
      <c r="FV526" s="35"/>
      <c r="FW526" s="35"/>
      <c r="FX526" s="35"/>
      <c r="FY526" s="35"/>
      <c r="FZ526" s="35"/>
      <c r="GA526" s="35"/>
      <c r="GB526" s="35"/>
      <c r="GC526" s="35"/>
      <c r="GD526" s="35"/>
      <c r="GE526" s="35"/>
      <c r="GF526" s="35"/>
      <c r="GG526" s="35"/>
      <c r="GH526" s="35"/>
      <c r="GI526" s="35"/>
      <c r="GJ526" s="35"/>
      <c r="GK526" s="35"/>
      <c r="GL526" s="35"/>
      <c r="GM526" s="35"/>
      <c r="GN526" s="35"/>
      <c r="GO526" s="35"/>
      <c r="GP526" s="35"/>
      <c r="GQ526" s="35"/>
      <c r="GR526" s="35"/>
      <c r="GS526" s="35"/>
      <c r="GT526" s="35"/>
      <c r="GU526" s="35"/>
      <c r="GV526" s="35"/>
      <c r="GW526" s="35"/>
      <c r="GX526" s="35"/>
      <c r="GY526" s="35"/>
      <c r="GZ526" s="35"/>
      <c r="HA526" s="35"/>
      <c r="HB526" s="35"/>
      <c r="HC526" s="35"/>
      <c r="HD526" s="35"/>
      <c r="HE526" s="35"/>
      <c r="HF526" s="35"/>
      <c r="HG526" s="35"/>
      <c r="HH526" s="35"/>
      <c r="HI526" s="35"/>
      <c r="HJ526" s="35"/>
      <c r="HK526" s="35"/>
      <c r="HL526" s="35"/>
      <c r="HM526" s="35"/>
      <c r="HN526" s="35"/>
      <c r="HO526" s="35"/>
      <c r="HP526" s="35"/>
      <c r="HQ526" s="35"/>
      <c r="HR526" s="35"/>
      <c r="HS526" s="35"/>
      <c r="HT526" s="35"/>
      <c r="HU526" s="35"/>
      <c r="HV526" s="35"/>
      <c r="HW526" s="35"/>
      <c r="HX526" s="35"/>
      <c r="HY526" s="35"/>
      <c r="HZ526" s="35"/>
      <c r="IA526" s="35"/>
      <c r="IB526" s="35"/>
      <c r="IC526" s="35"/>
      <c r="ID526" s="35"/>
      <c r="IE526" s="35"/>
      <c r="IF526" s="35"/>
      <c r="IG526" s="35"/>
      <c r="IH526" s="35"/>
      <c r="II526" s="35"/>
      <c r="IJ526" s="35"/>
      <c r="IK526" s="35"/>
      <c r="IL526" s="35"/>
      <c r="IM526" s="35"/>
      <c r="IN526" s="35"/>
      <c r="IO526" s="35"/>
      <c r="IP526" s="35"/>
      <c r="IQ526" s="35"/>
      <c r="IR526" s="35"/>
      <c r="IS526" s="35"/>
      <c r="IT526" s="35"/>
      <c r="IU526" s="35"/>
      <c r="IV526" s="35"/>
    </row>
    <row r="527" spans="1:256" ht="153" hidden="1">
      <c r="A527" s="191">
        <v>607</v>
      </c>
      <c r="B527" s="45" t="s">
        <v>600</v>
      </c>
      <c r="C527" s="187">
        <v>402000001</v>
      </c>
      <c r="D527" s="154" t="s">
        <v>79</v>
      </c>
      <c r="E527" s="144" t="s">
        <v>592</v>
      </c>
      <c r="F527" s="52"/>
      <c r="G527" s="52"/>
      <c r="H527" s="155">
        <v>3</v>
      </c>
      <c r="I527" s="52"/>
      <c r="J527" s="155">
        <v>17</v>
      </c>
      <c r="K527" s="155">
        <v>1</v>
      </c>
      <c r="L527" s="155">
        <v>3</v>
      </c>
      <c r="M527" s="155"/>
      <c r="N527" s="155"/>
      <c r="O527" s="155"/>
      <c r="P527" s="52" t="s">
        <v>714</v>
      </c>
      <c r="Q527" s="52" t="s">
        <v>74</v>
      </c>
      <c r="R527" s="146"/>
      <c r="S527" s="146"/>
      <c r="T527" s="146">
        <v>3</v>
      </c>
      <c r="U527" s="146"/>
      <c r="V527" s="146">
        <v>9</v>
      </c>
      <c r="W527" s="146">
        <v>1</v>
      </c>
      <c r="X527" s="146"/>
      <c r="Y527" s="146"/>
      <c r="Z527" s="146"/>
      <c r="AA527" s="146"/>
      <c r="AB527" s="52" t="s">
        <v>715</v>
      </c>
      <c r="AC527" s="220" t="s">
        <v>834</v>
      </c>
      <c r="AD527" s="189"/>
      <c r="AE527" s="189"/>
      <c r="AF527" s="189"/>
      <c r="AG527" s="189"/>
      <c r="AH527" s="189"/>
      <c r="AI527" s="189"/>
      <c r="AJ527" s="44"/>
      <c r="AK527" s="193"/>
      <c r="AL527" s="189"/>
      <c r="AM527" s="193" t="s">
        <v>835</v>
      </c>
      <c r="AN527" s="73" t="s">
        <v>836</v>
      </c>
      <c r="AO527" s="195" t="s">
        <v>208</v>
      </c>
      <c r="AP527" s="195" t="s">
        <v>430</v>
      </c>
      <c r="AQ527" s="195" t="s">
        <v>831</v>
      </c>
      <c r="AR527" s="148" t="s">
        <v>111</v>
      </c>
      <c r="AS527" s="195" t="s">
        <v>117</v>
      </c>
      <c r="AT527" s="196">
        <v>174199.88</v>
      </c>
      <c r="AU527" s="196">
        <v>174199.88</v>
      </c>
      <c r="AV527" s="196">
        <v>174200</v>
      </c>
      <c r="AW527" s="196">
        <v>166640</v>
      </c>
      <c r="AX527" s="196">
        <v>166640</v>
      </c>
      <c r="AY527" s="196">
        <v>166640</v>
      </c>
      <c r="AZ527" s="186">
        <v>10101</v>
      </c>
      <c r="BA527" s="222"/>
      <c r="BB527" s="221"/>
      <c r="BC527" s="223"/>
      <c r="BD527" s="224"/>
      <c r="BE527" s="224"/>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5"/>
      <c r="ER527" s="35"/>
      <c r="ES527" s="35"/>
      <c r="ET527" s="35"/>
      <c r="EU527" s="35"/>
      <c r="EV527" s="35"/>
      <c r="EW527" s="35"/>
      <c r="EX527" s="35"/>
      <c r="EY527" s="35"/>
      <c r="EZ527" s="35"/>
      <c r="FA527" s="35"/>
      <c r="FB527" s="35"/>
      <c r="FC527" s="35"/>
      <c r="FD527" s="35"/>
      <c r="FE527" s="35"/>
      <c r="FF527" s="35"/>
      <c r="FG527" s="35"/>
      <c r="FH527" s="35"/>
      <c r="FI527" s="35"/>
      <c r="FJ527" s="35"/>
      <c r="FK527" s="35"/>
      <c r="FL527" s="35"/>
      <c r="FM527" s="35"/>
      <c r="FN527" s="35"/>
      <c r="FO527" s="35"/>
      <c r="FP527" s="35"/>
      <c r="FQ527" s="35"/>
      <c r="FR527" s="35"/>
      <c r="FS527" s="35"/>
      <c r="FT527" s="35"/>
      <c r="FU527" s="35"/>
      <c r="FV527" s="35"/>
      <c r="FW527" s="35"/>
      <c r="FX527" s="35"/>
      <c r="FY527" s="35"/>
      <c r="FZ527" s="35"/>
      <c r="GA527" s="35"/>
      <c r="GB527" s="35"/>
      <c r="GC527" s="35"/>
      <c r="GD527" s="35"/>
      <c r="GE527" s="35"/>
      <c r="GF527" s="35"/>
      <c r="GG527" s="35"/>
      <c r="GH527" s="35"/>
      <c r="GI527" s="35"/>
      <c r="GJ527" s="35"/>
      <c r="GK527" s="35"/>
      <c r="GL527" s="35"/>
      <c r="GM527" s="35"/>
      <c r="GN527" s="35"/>
      <c r="GO527" s="35"/>
      <c r="GP527" s="35"/>
      <c r="GQ527" s="35"/>
      <c r="GR527" s="35"/>
      <c r="GS527" s="35"/>
      <c r="GT527" s="35"/>
      <c r="GU527" s="35"/>
      <c r="GV527" s="35"/>
      <c r="GW527" s="35"/>
      <c r="GX527" s="35"/>
      <c r="GY527" s="35"/>
      <c r="GZ527" s="35"/>
      <c r="HA527" s="35"/>
      <c r="HB527" s="35"/>
      <c r="HC527" s="35"/>
      <c r="HD527" s="35"/>
      <c r="HE527" s="35"/>
      <c r="HF527" s="35"/>
      <c r="HG527" s="35"/>
      <c r="HH527" s="35"/>
      <c r="HI527" s="35"/>
      <c r="HJ527" s="35"/>
      <c r="HK527" s="35"/>
      <c r="HL527" s="35"/>
      <c r="HM527" s="35"/>
      <c r="HN527" s="35"/>
      <c r="HO527" s="35"/>
      <c r="HP527" s="35"/>
      <c r="HQ527" s="35"/>
      <c r="HR527" s="35"/>
      <c r="HS527" s="35"/>
      <c r="HT527" s="35"/>
      <c r="HU527" s="35"/>
      <c r="HV527" s="35"/>
      <c r="HW527" s="35"/>
      <c r="HX527" s="35"/>
      <c r="HY527" s="35"/>
      <c r="HZ527" s="35"/>
      <c r="IA527" s="35"/>
      <c r="IB527" s="35"/>
      <c r="IC527" s="35"/>
      <c r="ID527" s="35"/>
      <c r="IE527" s="35"/>
      <c r="IF527" s="35"/>
      <c r="IG527" s="35"/>
      <c r="IH527" s="35"/>
      <c r="II527" s="35"/>
      <c r="IJ527" s="35"/>
      <c r="IK527" s="35"/>
      <c r="IL527" s="35"/>
      <c r="IM527" s="35"/>
      <c r="IN527" s="35"/>
      <c r="IO527" s="35"/>
      <c r="IP527" s="35"/>
      <c r="IQ527" s="35"/>
      <c r="IR527" s="35"/>
      <c r="IS527" s="35"/>
      <c r="IT527" s="35"/>
      <c r="IU527" s="35"/>
      <c r="IV527" s="35"/>
    </row>
    <row r="528" spans="1:256" ht="153" hidden="1">
      <c r="A528" s="191">
        <v>607</v>
      </c>
      <c r="B528" s="45" t="s">
        <v>600</v>
      </c>
      <c r="C528" s="187">
        <v>402000001</v>
      </c>
      <c r="D528" s="154" t="s">
        <v>79</v>
      </c>
      <c r="E528" s="144" t="s">
        <v>592</v>
      </c>
      <c r="F528" s="52"/>
      <c r="G528" s="52"/>
      <c r="H528" s="155">
        <v>3</v>
      </c>
      <c r="I528" s="52"/>
      <c r="J528" s="155">
        <v>17</v>
      </c>
      <c r="K528" s="155">
        <v>1</v>
      </c>
      <c r="L528" s="155">
        <v>3</v>
      </c>
      <c r="M528" s="155"/>
      <c r="N528" s="155"/>
      <c r="O528" s="155"/>
      <c r="P528" s="52" t="s">
        <v>714</v>
      </c>
      <c r="Q528" s="52" t="s">
        <v>74</v>
      </c>
      <c r="R528" s="146"/>
      <c r="S528" s="146"/>
      <c r="T528" s="146">
        <v>3</v>
      </c>
      <c r="U528" s="146"/>
      <c r="V528" s="146">
        <v>9</v>
      </c>
      <c r="W528" s="146">
        <v>1</v>
      </c>
      <c r="X528" s="146"/>
      <c r="Y528" s="146"/>
      <c r="Z528" s="146"/>
      <c r="AA528" s="146"/>
      <c r="AB528" s="52" t="s">
        <v>746</v>
      </c>
      <c r="AC528" s="220" t="s">
        <v>834</v>
      </c>
      <c r="AD528" s="189"/>
      <c r="AE528" s="189"/>
      <c r="AF528" s="189"/>
      <c r="AG528" s="189"/>
      <c r="AH528" s="189"/>
      <c r="AI528" s="189"/>
      <c r="AJ528" s="44"/>
      <c r="AK528" s="193"/>
      <c r="AL528" s="189"/>
      <c r="AM528" s="193" t="s">
        <v>835</v>
      </c>
      <c r="AN528" s="73" t="s">
        <v>836</v>
      </c>
      <c r="AO528" s="195" t="s">
        <v>208</v>
      </c>
      <c r="AP528" s="195" t="s">
        <v>430</v>
      </c>
      <c r="AQ528" s="195" t="s">
        <v>831</v>
      </c>
      <c r="AR528" s="148" t="s">
        <v>111</v>
      </c>
      <c r="AS528" s="195" t="s">
        <v>118</v>
      </c>
      <c r="AT528" s="196">
        <v>2382</v>
      </c>
      <c r="AU528" s="196">
        <v>2382</v>
      </c>
      <c r="AV528" s="196">
        <v>5500</v>
      </c>
      <c r="AW528" s="196">
        <v>5500</v>
      </c>
      <c r="AX528" s="196">
        <v>5500</v>
      </c>
      <c r="AY528" s="196">
        <v>5500</v>
      </c>
      <c r="AZ528" s="186">
        <v>10101</v>
      </c>
      <c r="BA528" s="222"/>
      <c r="BB528" s="221"/>
      <c r="BC528" s="223"/>
      <c r="BD528" s="224"/>
      <c r="BE528" s="224"/>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5"/>
      <c r="EK528" s="35"/>
      <c r="EL528" s="35"/>
      <c r="EM528" s="35"/>
      <c r="EN528" s="35"/>
      <c r="EO528" s="35"/>
      <c r="EP528" s="35"/>
      <c r="EQ528" s="35"/>
      <c r="ER528" s="35"/>
      <c r="ES528" s="35"/>
      <c r="ET528" s="35"/>
      <c r="EU528" s="35"/>
      <c r="EV528" s="35"/>
      <c r="EW528" s="35"/>
      <c r="EX528" s="35"/>
      <c r="EY528" s="35"/>
      <c r="EZ528" s="35"/>
      <c r="FA528" s="35"/>
      <c r="FB528" s="35"/>
      <c r="FC528" s="35"/>
      <c r="FD528" s="35"/>
      <c r="FE528" s="35"/>
      <c r="FF528" s="35"/>
      <c r="FG528" s="35"/>
      <c r="FH528" s="35"/>
      <c r="FI528" s="35"/>
      <c r="FJ528" s="35"/>
      <c r="FK528" s="35"/>
      <c r="FL528" s="35"/>
      <c r="FM528" s="35"/>
      <c r="FN528" s="35"/>
      <c r="FO528" s="35"/>
      <c r="FP528" s="35"/>
      <c r="FQ528" s="35"/>
      <c r="FR528" s="35"/>
      <c r="FS528" s="35"/>
      <c r="FT528" s="35"/>
      <c r="FU528" s="35"/>
      <c r="FV528" s="35"/>
      <c r="FW528" s="35"/>
      <c r="FX528" s="35"/>
      <c r="FY528" s="35"/>
      <c r="FZ528" s="35"/>
      <c r="GA528" s="35"/>
      <c r="GB528" s="35"/>
      <c r="GC528" s="35"/>
      <c r="GD528" s="35"/>
      <c r="GE528" s="35"/>
      <c r="GF528" s="35"/>
      <c r="GG528" s="35"/>
      <c r="GH528" s="35"/>
      <c r="GI528" s="35"/>
      <c r="GJ528" s="35"/>
      <c r="GK528" s="35"/>
      <c r="GL528" s="35"/>
      <c r="GM528" s="35"/>
      <c r="GN528" s="35"/>
      <c r="GO528" s="35"/>
      <c r="GP528" s="35"/>
      <c r="GQ528" s="35"/>
      <c r="GR528" s="35"/>
      <c r="GS528" s="35"/>
      <c r="GT528" s="35"/>
      <c r="GU528" s="35"/>
      <c r="GV528" s="35"/>
      <c r="GW528" s="35"/>
      <c r="GX528" s="35"/>
      <c r="GY528" s="35"/>
      <c r="GZ528" s="35"/>
      <c r="HA528" s="35"/>
      <c r="HB528" s="35"/>
      <c r="HC528" s="35"/>
      <c r="HD528" s="35"/>
      <c r="HE528" s="35"/>
      <c r="HF528" s="35"/>
      <c r="HG528" s="35"/>
      <c r="HH528" s="35"/>
      <c r="HI528" s="35"/>
      <c r="HJ528" s="35"/>
      <c r="HK528" s="35"/>
      <c r="HL528" s="35"/>
      <c r="HM528" s="35"/>
      <c r="HN528" s="35"/>
      <c r="HO528" s="35"/>
      <c r="HP528" s="35"/>
      <c r="HQ528" s="35"/>
      <c r="HR528" s="35"/>
      <c r="HS528" s="35"/>
      <c r="HT528" s="35"/>
      <c r="HU528" s="35"/>
      <c r="HV528" s="35"/>
      <c r="HW528" s="35"/>
      <c r="HX528" s="35"/>
      <c r="HY528" s="35"/>
      <c r="HZ528" s="35"/>
      <c r="IA528" s="35"/>
      <c r="IB528" s="35"/>
      <c r="IC528" s="35"/>
      <c r="ID528" s="35"/>
      <c r="IE528" s="35"/>
      <c r="IF528" s="35"/>
      <c r="IG528" s="35"/>
      <c r="IH528" s="35"/>
      <c r="II528" s="35"/>
      <c r="IJ528" s="35"/>
      <c r="IK528" s="35"/>
      <c r="IL528" s="35"/>
      <c r="IM528" s="35"/>
      <c r="IN528" s="35"/>
      <c r="IO528" s="35"/>
      <c r="IP528" s="35"/>
      <c r="IQ528" s="35"/>
      <c r="IR528" s="35"/>
      <c r="IS528" s="35"/>
      <c r="IT528" s="35"/>
      <c r="IU528" s="35"/>
      <c r="IV528" s="35"/>
    </row>
    <row r="529" spans="1:256 16377:16382" ht="153" hidden="1">
      <c r="A529" s="191">
        <v>607</v>
      </c>
      <c r="B529" s="45" t="s">
        <v>600</v>
      </c>
      <c r="C529" s="187">
        <v>402000001</v>
      </c>
      <c r="D529" s="154" t="s">
        <v>79</v>
      </c>
      <c r="E529" s="144" t="s">
        <v>592</v>
      </c>
      <c r="F529" s="52"/>
      <c r="G529" s="52"/>
      <c r="H529" s="155">
        <v>3</v>
      </c>
      <c r="I529" s="52"/>
      <c r="J529" s="155">
        <v>17</v>
      </c>
      <c r="K529" s="155">
        <v>1</v>
      </c>
      <c r="L529" s="155">
        <v>3</v>
      </c>
      <c r="M529" s="155"/>
      <c r="N529" s="155"/>
      <c r="O529" s="155"/>
      <c r="P529" s="52" t="s">
        <v>753</v>
      </c>
      <c r="Q529" s="52" t="s">
        <v>74</v>
      </c>
      <c r="R529" s="146"/>
      <c r="S529" s="146"/>
      <c r="T529" s="146">
        <v>3</v>
      </c>
      <c r="U529" s="146"/>
      <c r="V529" s="146">
        <v>9</v>
      </c>
      <c r="W529" s="146">
        <v>1</v>
      </c>
      <c r="X529" s="146"/>
      <c r="Y529" s="146"/>
      <c r="Z529" s="146"/>
      <c r="AA529" s="146"/>
      <c r="AB529" s="52" t="s">
        <v>715</v>
      </c>
      <c r="AC529" s="220" t="s">
        <v>834</v>
      </c>
      <c r="AD529" s="189"/>
      <c r="AE529" s="189"/>
      <c r="AF529" s="189"/>
      <c r="AG529" s="189"/>
      <c r="AH529" s="189"/>
      <c r="AI529" s="189"/>
      <c r="AJ529" s="44"/>
      <c r="AK529" s="193"/>
      <c r="AL529" s="189"/>
      <c r="AM529" s="193" t="s">
        <v>835</v>
      </c>
      <c r="AN529" s="73" t="s">
        <v>836</v>
      </c>
      <c r="AO529" s="195" t="s">
        <v>208</v>
      </c>
      <c r="AP529" s="195" t="s">
        <v>430</v>
      </c>
      <c r="AQ529" s="195" t="s">
        <v>831</v>
      </c>
      <c r="AR529" s="148" t="s">
        <v>111</v>
      </c>
      <c r="AS529" s="195">
        <v>853</v>
      </c>
      <c r="AT529" s="196">
        <v>726</v>
      </c>
      <c r="AU529" s="196">
        <v>726</v>
      </c>
      <c r="AV529" s="196">
        <v>1500</v>
      </c>
      <c r="AW529" s="196">
        <v>1500</v>
      </c>
      <c r="AX529" s="196">
        <v>1500</v>
      </c>
      <c r="AY529" s="196">
        <v>1500</v>
      </c>
      <c r="AZ529" s="197">
        <v>10101</v>
      </c>
      <c r="BA529" s="222"/>
      <c r="BB529" s="221"/>
      <c r="BC529" s="223"/>
      <c r="BD529" s="224"/>
      <c r="BE529" s="224"/>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c r="CZ529" s="35"/>
      <c r="DA529" s="35"/>
      <c r="DB529" s="35"/>
      <c r="DC529" s="35"/>
      <c r="DD529" s="35"/>
      <c r="DE529" s="35"/>
      <c r="DF529" s="35"/>
      <c r="DG529" s="35"/>
      <c r="DH529" s="35"/>
      <c r="DI529" s="35"/>
      <c r="DJ529" s="35"/>
      <c r="DK529" s="35"/>
      <c r="DL529" s="35"/>
      <c r="DM529" s="35"/>
      <c r="DN529" s="35"/>
      <c r="DO529" s="35"/>
      <c r="DP529" s="35"/>
      <c r="DQ529" s="35"/>
      <c r="DR529" s="35"/>
      <c r="DS529" s="35"/>
      <c r="DT529" s="35"/>
      <c r="DU529" s="35"/>
      <c r="DV529" s="35"/>
      <c r="DW529" s="35"/>
      <c r="DX529" s="35"/>
      <c r="DY529" s="35"/>
      <c r="DZ529" s="35"/>
      <c r="EA529" s="35"/>
      <c r="EB529" s="35"/>
      <c r="EC529" s="35"/>
      <c r="ED529" s="35"/>
      <c r="EE529" s="35"/>
      <c r="EF529" s="35"/>
      <c r="EG529" s="35"/>
      <c r="EH529" s="35"/>
      <c r="EI529" s="35"/>
      <c r="EJ529" s="35"/>
      <c r="EK529" s="35"/>
      <c r="EL529" s="35"/>
      <c r="EM529" s="35"/>
      <c r="EN529" s="35"/>
      <c r="EO529" s="35"/>
      <c r="EP529" s="35"/>
      <c r="EQ529" s="35"/>
      <c r="ER529" s="35"/>
      <c r="ES529" s="35"/>
      <c r="ET529" s="35"/>
      <c r="EU529" s="35"/>
      <c r="EV529" s="35"/>
      <c r="EW529" s="35"/>
      <c r="EX529" s="35"/>
      <c r="EY529" s="35"/>
      <c r="EZ529" s="35"/>
      <c r="FA529" s="35"/>
      <c r="FB529" s="35"/>
      <c r="FC529" s="35"/>
      <c r="FD529" s="35"/>
      <c r="FE529" s="35"/>
      <c r="FF529" s="35"/>
      <c r="FG529" s="35"/>
      <c r="FH529" s="35"/>
      <c r="FI529" s="35"/>
      <c r="FJ529" s="35"/>
      <c r="FK529" s="35"/>
      <c r="FL529" s="35"/>
      <c r="FM529" s="35"/>
      <c r="FN529" s="35"/>
      <c r="FO529" s="35"/>
      <c r="FP529" s="35"/>
      <c r="FQ529" s="35"/>
      <c r="FR529" s="35"/>
      <c r="FS529" s="35"/>
      <c r="FT529" s="35"/>
      <c r="FU529" s="35"/>
      <c r="FV529" s="35"/>
      <c r="FW529" s="35"/>
      <c r="FX529" s="35"/>
      <c r="FY529" s="35"/>
      <c r="FZ529" s="35"/>
      <c r="GA529" s="35"/>
      <c r="GB529" s="35"/>
      <c r="GC529" s="35"/>
      <c r="GD529" s="35"/>
      <c r="GE529" s="35"/>
      <c r="GF529" s="35"/>
      <c r="GG529" s="35"/>
      <c r="GH529" s="35"/>
      <c r="GI529" s="35"/>
      <c r="GJ529" s="35"/>
      <c r="GK529" s="35"/>
      <c r="GL529" s="35"/>
      <c r="GM529" s="35"/>
      <c r="GN529" s="35"/>
      <c r="GO529" s="35"/>
      <c r="GP529" s="35"/>
      <c r="GQ529" s="35"/>
      <c r="GR529" s="35"/>
      <c r="GS529" s="35"/>
      <c r="GT529" s="35"/>
      <c r="GU529" s="35"/>
      <c r="GV529" s="35"/>
      <c r="GW529" s="35"/>
      <c r="GX529" s="35"/>
      <c r="GY529" s="35"/>
      <c r="GZ529" s="35"/>
      <c r="HA529" s="35"/>
      <c r="HB529" s="35"/>
      <c r="HC529" s="35"/>
      <c r="HD529" s="35"/>
      <c r="HE529" s="35"/>
      <c r="HF529" s="35"/>
      <c r="HG529" s="35"/>
      <c r="HH529" s="35"/>
      <c r="HI529" s="35"/>
      <c r="HJ529" s="35"/>
      <c r="HK529" s="35"/>
      <c r="HL529" s="35"/>
      <c r="HM529" s="35"/>
      <c r="HN529" s="35"/>
      <c r="HO529" s="35"/>
      <c r="HP529" s="35"/>
      <c r="HQ529" s="35"/>
      <c r="HR529" s="35"/>
      <c r="HS529" s="35"/>
      <c r="HT529" s="35"/>
      <c r="HU529" s="35"/>
      <c r="HV529" s="35"/>
      <c r="HW529" s="35"/>
      <c r="HX529" s="35"/>
      <c r="HY529" s="35"/>
      <c r="HZ529" s="35"/>
      <c r="IA529" s="35"/>
      <c r="IB529" s="35"/>
      <c r="IC529" s="35"/>
      <c r="ID529" s="35"/>
      <c r="IE529" s="35"/>
      <c r="IF529" s="35"/>
      <c r="IG529" s="35"/>
      <c r="IH529" s="35"/>
      <c r="II529" s="35"/>
      <c r="IJ529" s="35"/>
      <c r="IK529" s="35"/>
      <c r="IL529" s="35"/>
      <c r="IM529" s="35"/>
      <c r="IN529" s="35"/>
      <c r="IO529" s="35"/>
      <c r="IP529" s="35"/>
      <c r="IQ529" s="35"/>
      <c r="IR529" s="35"/>
      <c r="IS529" s="35"/>
      <c r="IT529" s="35"/>
      <c r="IU529" s="35"/>
      <c r="IV529" s="35"/>
    </row>
    <row r="530" spans="1:256 16377:16382" ht="344.25" hidden="1">
      <c r="A530" s="191">
        <v>607</v>
      </c>
      <c r="B530" s="45" t="s">
        <v>600</v>
      </c>
      <c r="C530" s="187">
        <v>402000001</v>
      </c>
      <c r="D530" s="154" t="s">
        <v>79</v>
      </c>
      <c r="E530" s="144" t="s">
        <v>837</v>
      </c>
      <c r="F530" s="52"/>
      <c r="G530" s="52"/>
      <c r="H530" s="155" t="s">
        <v>838</v>
      </c>
      <c r="I530" s="52"/>
      <c r="J530" s="155" t="s">
        <v>839</v>
      </c>
      <c r="K530" s="155" t="s">
        <v>840</v>
      </c>
      <c r="L530" s="155" t="s">
        <v>841</v>
      </c>
      <c r="M530" s="155"/>
      <c r="N530" s="155"/>
      <c r="O530" s="155"/>
      <c r="P530" s="52" t="s">
        <v>842</v>
      </c>
      <c r="Q530" s="52" t="s">
        <v>843</v>
      </c>
      <c r="R530" s="146"/>
      <c r="S530" s="146"/>
      <c r="T530" s="146" t="s">
        <v>844</v>
      </c>
      <c r="U530" s="146"/>
      <c r="V530" s="146" t="s">
        <v>845</v>
      </c>
      <c r="W530" s="146" t="s">
        <v>846</v>
      </c>
      <c r="X530" s="146"/>
      <c r="Y530" s="146"/>
      <c r="Z530" s="146"/>
      <c r="AA530" s="146"/>
      <c r="AB530" s="52" t="s">
        <v>847</v>
      </c>
      <c r="AC530" s="188" t="s">
        <v>848</v>
      </c>
      <c r="AD530" s="189"/>
      <c r="AE530" s="189"/>
      <c r="AF530" s="189"/>
      <c r="AG530" s="189"/>
      <c r="AH530" s="189"/>
      <c r="AI530" s="189"/>
      <c r="AJ530" s="193" t="s">
        <v>849</v>
      </c>
      <c r="AK530" s="193"/>
      <c r="AL530" s="189"/>
      <c r="AM530" s="189"/>
      <c r="AN530" s="52" t="s">
        <v>850</v>
      </c>
      <c r="AO530" s="195" t="s">
        <v>208</v>
      </c>
      <c r="AP530" s="195" t="s">
        <v>430</v>
      </c>
      <c r="AQ530" s="195" t="s">
        <v>851</v>
      </c>
      <c r="AR530" s="148" t="s">
        <v>121</v>
      </c>
      <c r="AS530" s="195" t="s">
        <v>113</v>
      </c>
      <c r="AT530" s="196">
        <v>2879000.37</v>
      </c>
      <c r="AU530" s="196">
        <v>2879000.37</v>
      </c>
      <c r="AV530" s="199">
        <v>3478949.75</v>
      </c>
      <c r="AW530" s="196">
        <v>3478846.69</v>
      </c>
      <c r="AX530" s="196">
        <v>3478846.69</v>
      </c>
      <c r="AY530" s="196">
        <v>3478846.69</v>
      </c>
      <c r="AZ530" s="197">
        <v>10101</v>
      </c>
      <c r="BA530" s="222"/>
      <c r="BB530" s="221"/>
      <c r="BC530" s="223"/>
      <c r="BD530" s="224"/>
      <c r="BE530" s="224"/>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c r="DA530" s="35"/>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5"/>
      <c r="ER530" s="35"/>
      <c r="ES530" s="35"/>
      <c r="ET530" s="35"/>
      <c r="EU530" s="35"/>
      <c r="EV530" s="35"/>
      <c r="EW530" s="35"/>
      <c r="EX530" s="35"/>
      <c r="EY530" s="35"/>
      <c r="EZ530" s="35"/>
      <c r="FA530" s="35"/>
      <c r="FB530" s="35"/>
      <c r="FC530" s="35"/>
      <c r="FD530" s="35"/>
      <c r="FE530" s="35"/>
      <c r="FF530" s="35"/>
      <c r="FG530" s="35"/>
      <c r="FH530" s="35"/>
      <c r="FI530" s="35"/>
      <c r="FJ530" s="35"/>
      <c r="FK530" s="35"/>
      <c r="FL530" s="35"/>
      <c r="FM530" s="35"/>
      <c r="FN530" s="35"/>
      <c r="FO530" s="35"/>
      <c r="FP530" s="35"/>
      <c r="FQ530" s="35"/>
      <c r="FR530" s="35"/>
      <c r="FS530" s="35"/>
      <c r="FT530" s="35"/>
      <c r="FU530" s="35"/>
      <c r="FV530" s="35"/>
      <c r="FW530" s="35"/>
      <c r="FX530" s="35"/>
      <c r="FY530" s="35"/>
      <c r="FZ530" s="35"/>
      <c r="GA530" s="35"/>
      <c r="GB530" s="35"/>
      <c r="GC530" s="35"/>
      <c r="GD530" s="35"/>
      <c r="GE530" s="35"/>
      <c r="GF530" s="35"/>
      <c r="GG530" s="35"/>
      <c r="GH530" s="35"/>
      <c r="GI530" s="35"/>
      <c r="GJ530" s="35"/>
      <c r="GK530" s="35"/>
      <c r="GL530" s="35"/>
      <c r="GM530" s="35"/>
      <c r="GN530" s="35"/>
      <c r="GO530" s="35"/>
      <c r="GP530" s="35"/>
      <c r="GQ530" s="35"/>
      <c r="GR530" s="35"/>
      <c r="GS530" s="35"/>
      <c r="GT530" s="35"/>
      <c r="GU530" s="35"/>
      <c r="GV530" s="35"/>
      <c r="GW530" s="35"/>
      <c r="GX530" s="35"/>
      <c r="GY530" s="35"/>
      <c r="GZ530" s="35"/>
      <c r="HA530" s="35"/>
      <c r="HB530" s="35"/>
      <c r="HC530" s="35"/>
      <c r="HD530" s="35"/>
      <c r="HE530" s="35"/>
      <c r="HF530" s="35"/>
      <c r="HG530" s="35"/>
      <c r="HH530" s="35"/>
      <c r="HI530" s="35"/>
      <c r="HJ530" s="35"/>
      <c r="HK530" s="35"/>
      <c r="HL530" s="35"/>
      <c r="HM530" s="35"/>
      <c r="HN530" s="35"/>
      <c r="HO530" s="35"/>
      <c r="HP530" s="35"/>
      <c r="HQ530" s="35"/>
      <c r="HR530" s="35"/>
      <c r="HS530" s="35"/>
      <c r="HT530" s="35"/>
      <c r="HU530" s="35"/>
      <c r="HV530" s="35"/>
      <c r="HW530" s="35"/>
      <c r="HX530" s="35"/>
      <c r="HY530" s="35"/>
      <c r="HZ530" s="35"/>
      <c r="IA530" s="35"/>
      <c r="IB530" s="35"/>
      <c r="IC530" s="35"/>
      <c r="ID530" s="35"/>
      <c r="IE530" s="35"/>
      <c r="IF530" s="35"/>
      <c r="IG530" s="35"/>
      <c r="IH530" s="35"/>
      <c r="II530" s="35"/>
      <c r="IJ530" s="35"/>
      <c r="IK530" s="35"/>
      <c r="IL530" s="35"/>
      <c r="IM530" s="35"/>
      <c r="IN530" s="35"/>
      <c r="IO530" s="35"/>
      <c r="IP530" s="35"/>
      <c r="IQ530" s="35"/>
      <c r="IR530" s="35"/>
      <c r="IS530" s="35"/>
      <c r="IT530" s="35"/>
      <c r="IU530" s="35"/>
      <c r="IV530" s="35"/>
    </row>
    <row r="531" spans="1:256 16377:16382" ht="344.25" hidden="1">
      <c r="A531" s="191">
        <v>607</v>
      </c>
      <c r="B531" s="45" t="s">
        <v>600</v>
      </c>
      <c r="C531" s="187">
        <v>402000001</v>
      </c>
      <c r="D531" s="154" t="s">
        <v>79</v>
      </c>
      <c r="E531" s="144" t="s">
        <v>837</v>
      </c>
      <c r="F531" s="52"/>
      <c r="G531" s="52"/>
      <c r="H531" s="155" t="s">
        <v>838</v>
      </c>
      <c r="I531" s="52"/>
      <c r="J531" s="155" t="s">
        <v>839</v>
      </c>
      <c r="K531" s="155" t="s">
        <v>840</v>
      </c>
      <c r="L531" s="155" t="s">
        <v>841</v>
      </c>
      <c r="M531" s="155"/>
      <c r="N531" s="155"/>
      <c r="O531" s="155"/>
      <c r="P531" s="52" t="s">
        <v>842</v>
      </c>
      <c r="Q531" s="52" t="s">
        <v>852</v>
      </c>
      <c r="R531" s="146"/>
      <c r="S531" s="146"/>
      <c r="T531" s="146" t="s">
        <v>844</v>
      </c>
      <c r="U531" s="146"/>
      <c r="V531" s="146" t="s">
        <v>845</v>
      </c>
      <c r="W531" s="146" t="s">
        <v>846</v>
      </c>
      <c r="X531" s="146"/>
      <c r="Y531" s="146"/>
      <c r="Z531" s="146"/>
      <c r="AA531" s="146"/>
      <c r="AB531" s="52" t="s">
        <v>853</v>
      </c>
      <c r="AC531" s="188" t="s">
        <v>848</v>
      </c>
      <c r="AD531" s="189"/>
      <c r="AE531" s="189"/>
      <c r="AF531" s="189"/>
      <c r="AG531" s="189"/>
      <c r="AH531" s="189"/>
      <c r="AI531" s="189"/>
      <c r="AJ531" s="193" t="s">
        <v>854</v>
      </c>
      <c r="AK531" s="193"/>
      <c r="AL531" s="189"/>
      <c r="AM531" s="189"/>
      <c r="AN531" s="52" t="s">
        <v>855</v>
      </c>
      <c r="AO531" s="195" t="s">
        <v>208</v>
      </c>
      <c r="AP531" s="195" t="s">
        <v>430</v>
      </c>
      <c r="AQ531" s="195" t="s">
        <v>851</v>
      </c>
      <c r="AR531" s="54" t="s">
        <v>121</v>
      </c>
      <c r="AS531" s="195" t="s">
        <v>113</v>
      </c>
      <c r="AT531" s="196">
        <v>144806.67000000001</v>
      </c>
      <c r="AU531" s="196">
        <v>144806.67000000001</v>
      </c>
      <c r="AV531" s="199">
        <v>0</v>
      </c>
      <c r="AW531" s="196">
        <v>0</v>
      </c>
      <c r="AX531" s="196">
        <v>0</v>
      </c>
      <c r="AY531" s="196">
        <v>0</v>
      </c>
      <c r="AZ531" s="197">
        <v>10306</v>
      </c>
      <c r="BA531" s="222"/>
      <c r="BB531" s="221"/>
      <c r="BC531" s="223"/>
      <c r="BD531" s="224"/>
      <c r="BE531" s="224"/>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5"/>
      <c r="DA531" s="35"/>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5"/>
      <c r="EK531" s="35"/>
      <c r="EL531" s="35"/>
      <c r="EM531" s="35"/>
      <c r="EN531" s="35"/>
      <c r="EO531" s="35"/>
      <c r="EP531" s="35"/>
      <c r="EQ531" s="35"/>
      <c r="ER531" s="35"/>
      <c r="ES531" s="35"/>
      <c r="ET531" s="35"/>
      <c r="EU531" s="35"/>
      <c r="EV531" s="35"/>
      <c r="EW531" s="35"/>
      <c r="EX531" s="35"/>
      <c r="EY531" s="35"/>
      <c r="EZ531" s="35"/>
      <c r="FA531" s="35"/>
      <c r="FB531" s="35"/>
      <c r="FC531" s="35"/>
      <c r="FD531" s="35"/>
      <c r="FE531" s="35"/>
      <c r="FF531" s="35"/>
      <c r="FG531" s="35"/>
      <c r="FH531" s="35"/>
      <c r="FI531" s="35"/>
      <c r="FJ531" s="35"/>
      <c r="FK531" s="35"/>
      <c r="FL531" s="35"/>
      <c r="FM531" s="35"/>
      <c r="FN531" s="35"/>
      <c r="FO531" s="35"/>
      <c r="FP531" s="35"/>
      <c r="FQ531" s="35"/>
      <c r="FR531" s="35"/>
      <c r="FS531" s="35"/>
      <c r="FT531" s="35"/>
      <c r="FU531" s="35"/>
      <c r="FV531" s="35"/>
      <c r="FW531" s="35"/>
      <c r="FX531" s="35"/>
      <c r="FY531" s="35"/>
      <c r="FZ531" s="35"/>
      <c r="GA531" s="35"/>
      <c r="GB531" s="35"/>
      <c r="GC531" s="35"/>
      <c r="GD531" s="35"/>
      <c r="GE531" s="35"/>
      <c r="GF531" s="35"/>
      <c r="GG531" s="35"/>
      <c r="GH531" s="35"/>
      <c r="GI531" s="35"/>
      <c r="GJ531" s="35"/>
      <c r="GK531" s="35"/>
      <c r="GL531" s="35"/>
      <c r="GM531" s="35"/>
      <c r="GN531" s="35"/>
      <c r="GO531" s="35"/>
      <c r="GP531" s="35"/>
      <c r="GQ531" s="35"/>
      <c r="GR531" s="35"/>
      <c r="GS531" s="35"/>
      <c r="GT531" s="35"/>
      <c r="GU531" s="35"/>
      <c r="GV531" s="35"/>
      <c r="GW531" s="35"/>
      <c r="GX531" s="35"/>
      <c r="GY531" s="35"/>
      <c r="GZ531" s="35"/>
      <c r="HA531" s="35"/>
      <c r="HB531" s="35"/>
      <c r="HC531" s="35"/>
      <c r="HD531" s="35"/>
      <c r="HE531" s="35"/>
      <c r="HF531" s="35"/>
      <c r="HG531" s="35"/>
      <c r="HH531" s="35"/>
      <c r="HI531" s="35"/>
      <c r="HJ531" s="35"/>
      <c r="HK531" s="35"/>
      <c r="HL531" s="35"/>
      <c r="HM531" s="35"/>
      <c r="HN531" s="35"/>
      <c r="HO531" s="35"/>
      <c r="HP531" s="35"/>
      <c r="HQ531" s="35"/>
      <c r="HR531" s="35"/>
      <c r="HS531" s="35"/>
      <c r="HT531" s="35"/>
      <c r="HU531" s="35"/>
      <c r="HV531" s="35"/>
      <c r="HW531" s="35"/>
      <c r="HX531" s="35"/>
      <c r="HY531" s="35"/>
      <c r="HZ531" s="35"/>
      <c r="IA531" s="35"/>
      <c r="IB531" s="35"/>
      <c r="IC531" s="35"/>
      <c r="ID531" s="35"/>
      <c r="IE531" s="35"/>
      <c r="IF531" s="35"/>
      <c r="IG531" s="35"/>
      <c r="IH531" s="35"/>
      <c r="II531" s="35"/>
      <c r="IJ531" s="35"/>
      <c r="IK531" s="35"/>
      <c r="IL531" s="35"/>
      <c r="IM531" s="35"/>
      <c r="IN531" s="35"/>
      <c r="IO531" s="35"/>
      <c r="IP531" s="35"/>
      <c r="IQ531" s="35"/>
      <c r="IR531" s="35"/>
      <c r="IS531" s="35"/>
      <c r="IT531" s="35"/>
      <c r="IU531" s="35"/>
      <c r="IV531" s="35"/>
    </row>
    <row r="532" spans="1:256 16377:16382" ht="344.25" hidden="1">
      <c r="A532" s="191">
        <v>607</v>
      </c>
      <c r="B532" s="45" t="s">
        <v>600</v>
      </c>
      <c r="C532" s="177">
        <v>402000002</v>
      </c>
      <c r="D532" s="47" t="s">
        <v>91</v>
      </c>
      <c r="E532" s="48" t="s">
        <v>837</v>
      </c>
      <c r="F532" s="49"/>
      <c r="G532" s="49"/>
      <c r="H532" s="59" t="s">
        <v>838</v>
      </c>
      <c r="I532" s="49"/>
      <c r="J532" s="59" t="s">
        <v>839</v>
      </c>
      <c r="K532" s="59" t="s">
        <v>840</v>
      </c>
      <c r="L532" s="59" t="s">
        <v>841</v>
      </c>
      <c r="M532" s="59"/>
      <c r="N532" s="59"/>
      <c r="O532" s="59"/>
      <c r="P532" s="49" t="s">
        <v>856</v>
      </c>
      <c r="Q532" s="49" t="s">
        <v>857</v>
      </c>
      <c r="R532" s="106"/>
      <c r="S532" s="106"/>
      <c r="T532" s="106" t="s">
        <v>844</v>
      </c>
      <c r="U532" s="106"/>
      <c r="V532" s="106" t="s">
        <v>845</v>
      </c>
      <c r="W532" s="106" t="s">
        <v>846</v>
      </c>
      <c r="X532" s="106"/>
      <c r="Y532" s="106"/>
      <c r="Z532" s="106"/>
      <c r="AA532" s="106"/>
      <c r="AB532" s="49" t="s">
        <v>858</v>
      </c>
      <c r="AC532" s="182" t="s">
        <v>848</v>
      </c>
      <c r="AD532" s="183"/>
      <c r="AE532" s="183"/>
      <c r="AF532" s="183"/>
      <c r="AG532" s="183"/>
      <c r="AH532" s="183"/>
      <c r="AI532" s="183"/>
      <c r="AJ532" s="207" t="s">
        <v>849</v>
      </c>
      <c r="AK532" s="207"/>
      <c r="AL532" s="183"/>
      <c r="AM532" s="183"/>
      <c r="AN532" s="49" t="s">
        <v>859</v>
      </c>
      <c r="AO532" s="92" t="s">
        <v>208</v>
      </c>
      <c r="AP532" s="92" t="s">
        <v>430</v>
      </c>
      <c r="AQ532" s="92" t="s">
        <v>851</v>
      </c>
      <c r="AR532" s="54" t="s">
        <v>121</v>
      </c>
      <c r="AS532" s="92" t="s">
        <v>115</v>
      </c>
      <c r="AT532" s="213">
        <v>480188.31</v>
      </c>
      <c r="AU532" s="213">
        <v>480188.31</v>
      </c>
      <c r="AV532" s="199">
        <v>0</v>
      </c>
      <c r="AW532" s="196">
        <v>0</v>
      </c>
      <c r="AX532" s="196">
        <v>0</v>
      </c>
      <c r="AY532" s="196">
        <v>0</v>
      </c>
      <c r="AZ532" s="186">
        <v>10306</v>
      </c>
      <c r="BA532" s="95"/>
      <c r="BB532" s="221"/>
      <c r="BC532" s="96"/>
      <c r="BD532" s="97"/>
      <c r="BE532" s="97"/>
      <c r="BF532" s="98"/>
      <c r="BG532" s="98"/>
      <c r="BH532" s="98"/>
      <c r="BI532" s="98"/>
      <c r="BJ532" s="98"/>
      <c r="BK532" s="98"/>
      <c r="BL532" s="98"/>
      <c r="BM532" s="98"/>
      <c r="BN532" s="98"/>
      <c r="BO532" s="98"/>
      <c r="BP532" s="98"/>
      <c r="BQ532" s="98"/>
      <c r="BR532" s="98"/>
      <c r="BS532" s="98"/>
      <c r="BT532" s="98"/>
      <c r="BU532" s="98"/>
      <c r="BV532" s="98"/>
      <c r="BW532" s="98"/>
      <c r="BX532" s="98"/>
      <c r="BY532" s="98"/>
      <c r="BZ532" s="98"/>
      <c r="CA532" s="98"/>
      <c r="CB532" s="98"/>
      <c r="CC532" s="98"/>
      <c r="CD532" s="98"/>
      <c r="CE532" s="98"/>
      <c r="CF532" s="98"/>
      <c r="CG532" s="98"/>
      <c r="CH532" s="98"/>
      <c r="CI532" s="98"/>
      <c r="CJ532" s="98"/>
      <c r="CK532" s="98"/>
      <c r="CL532" s="98"/>
      <c r="CM532" s="98"/>
      <c r="CN532" s="98"/>
      <c r="CO532" s="98"/>
      <c r="CP532" s="98"/>
      <c r="CQ532" s="98"/>
      <c r="CR532" s="98"/>
      <c r="CS532" s="98"/>
      <c r="CT532" s="98"/>
      <c r="CU532" s="98"/>
      <c r="CV532" s="98"/>
      <c r="CW532" s="98"/>
      <c r="CX532" s="98"/>
      <c r="CY532" s="98"/>
      <c r="CZ532" s="98"/>
      <c r="DA532" s="98"/>
      <c r="DB532" s="98"/>
      <c r="DC532" s="98"/>
      <c r="DD532" s="98"/>
      <c r="DE532" s="98"/>
      <c r="DF532" s="98"/>
      <c r="DG532" s="98"/>
      <c r="DH532" s="98"/>
      <c r="DI532" s="98"/>
      <c r="DJ532" s="98"/>
      <c r="DK532" s="98"/>
      <c r="DL532" s="98"/>
      <c r="DM532" s="98"/>
      <c r="DN532" s="98"/>
      <c r="DO532" s="98"/>
      <c r="DP532" s="98"/>
      <c r="DQ532" s="98"/>
      <c r="DR532" s="98"/>
      <c r="DS532" s="98"/>
      <c r="DT532" s="98"/>
      <c r="DU532" s="98"/>
      <c r="DV532" s="98"/>
      <c r="DW532" s="98"/>
      <c r="DX532" s="98"/>
      <c r="DY532" s="98"/>
      <c r="DZ532" s="98"/>
      <c r="EA532" s="98"/>
      <c r="EB532" s="98"/>
      <c r="EC532" s="98"/>
      <c r="ED532" s="98"/>
      <c r="EE532" s="98"/>
      <c r="EF532" s="98"/>
      <c r="EG532" s="98"/>
      <c r="EH532" s="98"/>
      <c r="EI532" s="98"/>
      <c r="EJ532" s="98"/>
      <c r="EK532" s="98"/>
      <c r="EL532" s="98"/>
      <c r="EM532" s="98"/>
      <c r="EN532" s="98"/>
      <c r="EO532" s="98"/>
      <c r="EP532" s="98"/>
      <c r="EQ532" s="98"/>
      <c r="ER532" s="98"/>
      <c r="ES532" s="98"/>
      <c r="ET532" s="98"/>
      <c r="EU532" s="98"/>
      <c r="EV532" s="98"/>
      <c r="EW532" s="98"/>
      <c r="EX532" s="98"/>
      <c r="EY532" s="98"/>
      <c r="EZ532" s="98"/>
      <c r="FA532" s="98"/>
      <c r="FB532" s="98"/>
      <c r="FC532" s="98"/>
      <c r="FD532" s="98"/>
      <c r="FE532" s="98"/>
      <c r="FF532" s="98"/>
      <c r="FG532" s="98"/>
      <c r="FH532" s="98"/>
      <c r="FI532" s="98"/>
      <c r="FJ532" s="98"/>
      <c r="FK532" s="98"/>
      <c r="FL532" s="98"/>
      <c r="FM532" s="98"/>
      <c r="FN532" s="98"/>
      <c r="FO532" s="98"/>
      <c r="FP532" s="98"/>
      <c r="FQ532" s="98"/>
      <c r="FR532" s="98"/>
      <c r="FS532" s="98"/>
      <c r="FT532" s="98"/>
      <c r="FU532" s="98"/>
      <c r="FV532" s="98"/>
      <c r="FW532" s="98"/>
      <c r="FX532" s="98"/>
      <c r="FY532" s="98"/>
      <c r="FZ532" s="98"/>
      <c r="GA532" s="98"/>
      <c r="GB532" s="98"/>
      <c r="GC532" s="98"/>
      <c r="GD532" s="98"/>
      <c r="GE532" s="98"/>
      <c r="GF532" s="98"/>
      <c r="GG532" s="98"/>
      <c r="GH532" s="98"/>
      <c r="GI532" s="98"/>
      <c r="GJ532" s="98"/>
      <c r="GK532" s="98"/>
      <c r="GL532" s="98"/>
      <c r="GM532" s="98"/>
      <c r="GN532" s="98"/>
      <c r="GO532" s="98"/>
      <c r="GP532" s="98"/>
      <c r="GQ532" s="98"/>
      <c r="GR532" s="98"/>
      <c r="GS532" s="98"/>
      <c r="GT532" s="98"/>
      <c r="GU532" s="98"/>
      <c r="GV532" s="98"/>
      <c r="GW532" s="98"/>
      <c r="GX532" s="98"/>
      <c r="GY532" s="98"/>
      <c r="GZ532" s="98"/>
      <c r="HA532" s="98"/>
      <c r="HB532" s="98"/>
      <c r="HC532" s="98"/>
      <c r="HD532" s="98"/>
      <c r="HE532" s="98"/>
      <c r="HF532" s="98"/>
      <c r="HG532" s="98"/>
      <c r="HH532" s="98"/>
      <c r="HI532" s="98"/>
      <c r="HJ532" s="98"/>
      <c r="HK532" s="98"/>
      <c r="HL532" s="98"/>
      <c r="HM532" s="98"/>
      <c r="HN532" s="98"/>
      <c r="HO532" s="98"/>
      <c r="HP532" s="98"/>
      <c r="HQ532" s="98"/>
      <c r="HR532" s="98"/>
      <c r="HS532" s="98"/>
      <c r="HT532" s="98"/>
      <c r="HU532" s="98"/>
      <c r="HV532" s="98"/>
      <c r="HW532" s="98"/>
      <c r="HX532" s="98"/>
      <c r="HY532" s="98"/>
      <c r="HZ532" s="98"/>
      <c r="IA532" s="98"/>
      <c r="IB532" s="98"/>
      <c r="IC532" s="98"/>
      <c r="ID532" s="98"/>
      <c r="IE532" s="98"/>
      <c r="IF532" s="98"/>
      <c r="IG532" s="98"/>
      <c r="IH532" s="98"/>
      <c r="II532" s="98"/>
      <c r="IJ532" s="98"/>
      <c r="IK532" s="98"/>
      <c r="IL532" s="98"/>
      <c r="IM532" s="98"/>
      <c r="IN532" s="98"/>
      <c r="IO532" s="98"/>
      <c r="IP532" s="98"/>
      <c r="IQ532" s="98"/>
      <c r="IR532" s="98"/>
      <c r="IS532" s="98"/>
      <c r="IT532" s="98"/>
      <c r="IU532" s="98"/>
      <c r="IV532" s="98"/>
    </row>
    <row r="533" spans="1:256 16377:16382" ht="344.25" hidden="1">
      <c r="A533" s="191">
        <v>607</v>
      </c>
      <c r="B533" s="45" t="s">
        <v>600</v>
      </c>
      <c r="C533" s="177">
        <v>402000002</v>
      </c>
      <c r="D533" s="47" t="s">
        <v>91</v>
      </c>
      <c r="E533" s="48" t="s">
        <v>837</v>
      </c>
      <c r="F533" s="49"/>
      <c r="G533" s="49"/>
      <c r="H533" s="59" t="s">
        <v>838</v>
      </c>
      <c r="I533" s="49"/>
      <c r="J533" s="59" t="s">
        <v>839</v>
      </c>
      <c r="K533" s="59" t="s">
        <v>840</v>
      </c>
      <c r="L533" s="59" t="s">
        <v>841</v>
      </c>
      <c r="M533" s="59"/>
      <c r="N533" s="59"/>
      <c r="O533" s="59"/>
      <c r="P533" s="49" t="s">
        <v>856</v>
      </c>
      <c r="Q533" s="49" t="s">
        <v>857</v>
      </c>
      <c r="R533" s="106"/>
      <c r="S533" s="106"/>
      <c r="T533" s="106" t="s">
        <v>844</v>
      </c>
      <c r="U533" s="106"/>
      <c r="V533" s="106" t="s">
        <v>845</v>
      </c>
      <c r="W533" s="106" t="s">
        <v>846</v>
      </c>
      <c r="X533" s="106"/>
      <c r="Y533" s="106"/>
      <c r="Z533" s="106"/>
      <c r="AA533" s="106"/>
      <c r="AB533" s="49" t="s">
        <v>847</v>
      </c>
      <c r="AC533" s="182" t="s">
        <v>848</v>
      </c>
      <c r="AD533" s="183"/>
      <c r="AE533" s="183"/>
      <c r="AF533" s="183"/>
      <c r="AG533" s="183"/>
      <c r="AH533" s="183"/>
      <c r="AI533" s="183"/>
      <c r="AJ533" s="207" t="s">
        <v>849</v>
      </c>
      <c r="AK533" s="207"/>
      <c r="AL533" s="183"/>
      <c r="AM533" s="183"/>
      <c r="AN533" s="49" t="s">
        <v>860</v>
      </c>
      <c r="AO533" s="92" t="s">
        <v>208</v>
      </c>
      <c r="AP533" s="92" t="s">
        <v>430</v>
      </c>
      <c r="AQ533" s="92" t="s">
        <v>851</v>
      </c>
      <c r="AR533" s="54" t="s">
        <v>121</v>
      </c>
      <c r="AS533" s="92" t="s">
        <v>115</v>
      </c>
      <c r="AT533" s="196">
        <v>9667684.5</v>
      </c>
      <c r="AU533" s="196">
        <v>9667684.5</v>
      </c>
      <c r="AV533" s="199">
        <v>11519677.25</v>
      </c>
      <c r="AW533" s="196">
        <v>11519336</v>
      </c>
      <c r="AX533" s="196">
        <v>11519336</v>
      </c>
      <c r="AY533" s="196">
        <v>11519336</v>
      </c>
      <c r="AZ533" s="186">
        <v>10101</v>
      </c>
      <c r="BA533" s="95"/>
      <c r="BB533" s="221"/>
      <c r="BC533" s="96"/>
      <c r="BD533" s="97"/>
      <c r="BE533" s="97"/>
      <c r="BF533" s="98"/>
      <c r="BG533" s="98"/>
      <c r="BH533" s="98"/>
      <c r="BI533" s="98"/>
      <c r="BJ533" s="98"/>
      <c r="BK533" s="98"/>
      <c r="BL533" s="98"/>
      <c r="BM533" s="98"/>
      <c r="BN533" s="98"/>
      <c r="BO533" s="98"/>
      <c r="BP533" s="98"/>
      <c r="BQ533" s="98"/>
      <c r="BR533" s="98"/>
      <c r="BS533" s="98"/>
      <c r="BT533" s="98"/>
      <c r="BU533" s="98"/>
      <c r="BV533" s="98"/>
      <c r="BW533" s="98"/>
      <c r="BX533" s="98"/>
      <c r="BY533" s="98"/>
      <c r="BZ533" s="98"/>
      <c r="CA533" s="98"/>
      <c r="CB533" s="98"/>
      <c r="CC533" s="98"/>
      <c r="CD533" s="98"/>
      <c r="CE533" s="98"/>
      <c r="CF533" s="98"/>
      <c r="CG533" s="98"/>
      <c r="CH533" s="98"/>
      <c r="CI533" s="98"/>
      <c r="CJ533" s="98"/>
      <c r="CK533" s="98"/>
      <c r="CL533" s="98"/>
      <c r="CM533" s="98"/>
      <c r="CN533" s="98"/>
      <c r="CO533" s="98"/>
      <c r="CP533" s="98"/>
      <c r="CQ533" s="98"/>
      <c r="CR533" s="98"/>
      <c r="CS533" s="98"/>
      <c r="CT533" s="98"/>
      <c r="CU533" s="98"/>
      <c r="CV533" s="98"/>
      <c r="CW533" s="98"/>
      <c r="CX533" s="98"/>
      <c r="CY533" s="98"/>
      <c r="CZ533" s="98"/>
      <c r="DA533" s="98"/>
      <c r="DB533" s="98"/>
      <c r="DC533" s="98"/>
      <c r="DD533" s="98"/>
      <c r="DE533" s="98"/>
      <c r="DF533" s="98"/>
      <c r="DG533" s="98"/>
      <c r="DH533" s="98"/>
      <c r="DI533" s="98"/>
      <c r="DJ533" s="98"/>
      <c r="DK533" s="98"/>
      <c r="DL533" s="98"/>
      <c r="DM533" s="98"/>
      <c r="DN533" s="98"/>
      <c r="DO533" s="98"/>
      <c r="DP533" s="98"/>
      <c r="DQ533" s="98"/>
      <c r="DR533" s="98"/>
      <c r="DS533" s="98"/>
      <c r="DT533" s="98"/>
      <c r="DU533" s="98"/>
      <c r="DV533" s="98"/>
      <c r="DW533" s="98"/>
      <c r="DX533" s="98"/>
      <c r="DY533" s="98"/>
      <c r="DZ533" s="98"/>
      <c r="EA533" s="98"/>
      <c r="EB533" s="98"/>
      <c r="EC533" s="98"/>
      <c r="ED533" s="98"/>
      <c r="EE533" s="98"/>
      <c r="EF533" s="98"/>
      <c r="EG533" s="98"/>
      <c r="EH533" s="98"/>
      <c r="EI533" s="98"/>
      <c r="EJ533" s="98"/>
      <c r="EK533" s="98"/>
      <c r="EL533" s="98"/>
      <c r="EM533" s="98"/>
      <c r="EN533" s="98"/>
      <c r="EO533" s="98"/>
      <c r="EP533" s="98"/>
      <c r="EQ533" s="98"/>
      <c r="ER533" s="98"/>
      <c r="ES533" s="98"/>
      <c r="ET533" s="98"/>
      <c r="EU533" s="98"/>
      <c r="EV533" s="98"/>
      <c r="EW533" s="98"/>
      <c r="EX533" s="98"/>
      <c r="EY533" s="98"/>
      <c r="EZ533" s="98"/>
      <c r="FA533" s="98"/>
      <c r="FB533" s="98"/>
      <c r="FC533" s="98"/>
      <c r="FD533" s="98"/>
      <c r="FE533" s="98"/>
      <c r="FF533" s="98"/>
      <c r="FG533" s="98"/>
      <c r="FH533" s="98"/>
      <c r="FI533" s="98"/>
      <c r="FJ533" s="98"/>
      <c r="FK533" s="98"/>
      <c r="FL533" s="98"/>
      <c r="FM533" s="98"/>
      <c r="FN533" s="98"/>
      <c r="FO533" s="98"/>
      <c r="FP533" s="98"/>
      <c r="FQ533" s="98"/>
      <c r="FR533" s="98"/>
      <c r="FS533" s="98"/>
      <c r="FT533" s="98"/>
      <c r="FU533" s="98"/>
      <c r="FV533" s="98"/>
      <c r="FW533" s="98"/>
      <c r="FX533" s="98"/>
      <c r="FY533" s="98"/>
      <c r="FZ533" s="98"/>
      <c r="GA533" s="98"/>
      <c r="GB533" s="98"/>
      <c r="GC533" s="98"/>
      <c r="GD533" s="98"/>
      <c r="GE533" s="98"/>
      <c r="GF533" s="98"/>
      <c r="GG533" s="98"/>
      <c r="GH533" s="98"/>
      <c r="GI533" s="98"/>
      <c r="GJ533" s="98"/>
      <c r="GK533" s="98"/>
      <c r="GL533" s="98"/>
      <c r="GM533" s="98"/>
      <c r="GN533" s="98"/>
      <c r="GO533" s="98"/>
      <c r="GP533" s="98"/>
      <c r="GQ533" s="98"/>
      <c r="GR533" s="98"/>
      <c r="GS533" s="98"/>
      <c r="GT533" s="98"/>
      <c r="GU533" s="98"/>
      <c r="GV533" s="98"/>
      <c r="GW533" s="98"/>
      <c r="GX533" s="98"/>
      <c r="GY533" s="98"/>
      <c r="GZ533" s="98"/>
      <c r="HA533" s="98"/>
      <c r="HB533" s="98"/>
      <c r="HC533" s="98"/>
      <c r="HD533" s="98"/>
      <c r="HE533" s="98"/>
      <c r="HF533" s="98"/>
      <c r="HG533" s="98"/>
      <c r="HH533" s="98"/>
      <c r="HI533" s="98"/>
      <c r="HJ533" s="98"/>
      <c r="HK533" s="98"/>
      <c r="HL533" s="98"/>
      <c r="HM533" s="98"/>
      <c r="HN533" s="98"/>
      <c r="HO533" s="98"/>
      <c r="HP533" s="98"/>
      <c r="HQ533" s="98"/>
      <c r="HR533" s="98"/>
      <c r="HS533" s="98"/>
      <c r="HT533" s="98"/>
      <c r="HU533" s="98"/>
      <c r="HV533" s="98"/>
      <c r="HW533" s="98"/>
      <c r="HX533" s="98"/>
      <c r="HY533" s="98"/>
      <c r="HZ533" s="98"/>
      <c r="IA533" s="98"/>
      <c r="IB533" s="98"/>
      <c r="IC533" s="98"/>
      <c r="ID533" s="98"/>
      <c r="IE533" s="98"/>
      <c r="IF533" s="98"/>
      <c r="IG533" s="98"/>
      <c r="IH533" s="98"/>
      <c r="II533" s="98"/>
      <c r="IJ533" s="98"/>
      <c r="IK533" s="98"/>
      <c r="IL533" s="98"/>
      <c r="IM533" s="98"/>
      <c r="IN533" s="98"/>
      <c r="IO533" s="98"/>
      <c r="IP533" s="98"/>
      <c r="IQ533" s="98"/>
      <c r="IR533" s="98"/>
      <c r="IS533" s="98"/>
      <c r="IT533" s="98"/>
      <c r="IU533" s="98"/>
      <c r="IV533" s="98"/>
    </row>
    <row r="534" spans="1:256 16377:16382" ht="14.25">
      <c r="A534" s="141" t="s">
        <v>599</v>
      </c>
      <c r="B534" s="157"/>
      <c r="C534" s="158"/>
      <c r="D534" s="159" t="s">
        <v>98</v>
      </c>
      <c r="E534" s="160"/>
      <c r="F534" s="161"/>
      <c r="G534" s="161"/>
      <c r="H534" s="161"/>
      <c r="I534" s="161"/>
      <c r="J534" s="161"/>
      <c r="K534" s="161"/>
      <c r="L534" s="161"/>
      <c r="M534" s="161"/>
      <c r="N534" s="161"/>
      <c r="O534" s="161"/>
      <c r="P534" s="162"/>
      <c r="Q534" s="161"/>
      <c r="R534" s="161"/>
      <c r="S534" s="161"/>
      <c r="T534" s="161"/>
      <c r="U534" s="161"/>
      <c r="V534" s="161"/>
      <c r="W534" s="161"/>
      <c r="X534" s="161"/>
      <c r="Y534" s="161"/>
      <c r="Z534" s="161"/>
      <c r="AA534" s="161"/>
      <c r="AB534" s="161"/>
      <c r="AC534" s="161"/>
      <c r="AD534" s="161"/>
      <c r="AE534" s="161"/>
      <c r="AF534" s="161"/>
      <c r="AG534" s="161"/>
      <c r="AH534" s="161"/>
      <c r="AI534" s="161"/>
      <c r="AJ534" s="161"/>
      <c r="AK534" s="161"/>
      <c r="AL534" s="161"/>
      <c r="AM534" s="161"/>
      <c r="AN534" s="161"/>
      <c r="AO534" s="161"/>
      <c r="AP534" s="161"/>
      <c r="AQ534" s="163"/>
      <c r="AR534" s="157"/>
      <c r="AS534" s="157"/>
      <c r="AT534" s="56">
        <v>509490888.9000001</v>
      </c>
      <c r="AU534" s="56">
        <v>502404627.26000005</v>
      </c>
      <c r="AV534" s="56">
        <v>682065507.01999974</v>
      </c>
      <c r="AW534" s="56">
        <v>460614890.40999997</v>
      </c>
      <c r="AX534" s="56">
        <v>473013313.33999997</v>
      </c>
      <c r="AY534" s="56">
        <v>470899473.33999997</v>
      </c>
      <c r="AZ534" s="164"/>
      <c r="BA534" s="165"/>
      <c r="BB534" s="166"/>
      <c r="BC534" s="166"/>
      <c r="BD534" s="167"/>
      <c r="BE534" s="167"/>
      <c r="BF534" s="167"/>
      <c r="BG534" s="167"/>
      <c r="BH534" s="167"/>
      <c r="BI534" s="167"/>
      <c r="BJ534" s="167"/>
      <c r="BK534" s="167"/>
      <c r="BL534" s="168"/>
      <c r="BM534" s="169"/>
      <c r="BN534" s="170"/>
      <c r="BO534" s="170"/>
      <c r="BP534" s="170"/>
      <c r="BQ534" s="170"/>
      <c r="BR534" s="170"/>
      <c r="BS534" s="170"/>
      <c r="BT534" s="170"/>
      <c r="BU534" s="170"/>
      <c r="BV534" s="170"/>
      <c r="BW534" s="170"/>
      <c r="BX534" s="170"/>
      <c r="BY534" s="170"/>
      <c r="BZ534" s="170"/>
      <c r="CA534" s="170"/>
      <c r="CB534" s="170"/>
      <c r="CC534" s="170"/>
      <c r="CD534" s="170"/>
      <c r="CE534" s="170"/>
      <c r="CF534" s="170"/>
      <c r="CG534" s="170"/>
      <c r="CH534" s="170"/>
      <c r="CI534" s="170"/>
      <c r="CJ534" s="170"/>
      <c r="CK534" s="170"/>
      <c r="CL534" s="170"/>
      <c r="CM534" s="170"/>
      <c r="CN534" s="170"/>
      <c r="CO534" s="170"/>
      <c r="CP534" s="170"/>
      <c r="CQ534" s="170"/>
      <c r="CR534" s="170"/>
      <c r="CS534" s="170"/>
      <c r="CT534" s="170"/>
      <c r="CU534" s="170"/>
      <c r="CV534" s="170"/>
      <c r="CW534" s="170"/>
      <c r="CX534" s="170"/>
      <c r="CY534" s="170"/>
      <c r="CZ534" s="170"/>
      <c r="DA534" s="170"/>
      <c r="DB534" s="170"/>
      <c r="DC534" s="170"/>
      <c r="DD534" s="170"/>
      <c r="DE534" s="170"/>
      <c r="DF534" s="170"/>
      <c r="DG534" s="170"/>
      <c r="DH534" s="170"/>
      <c r="DI534" s="170"/>
      <c r="DJ534" s="170"/>
      <c r="DK534" s="170"/>
      <c r="DL534" s="170"/>
      <c r="DM534" s="170"/>
      <c r="DN534" s="170"/>
      <c r="DO534" s="170"/>
      <c r="DP534" s="170"/>
      <c r="DQ534" s="170"/>
      <c r="DR534" s="170"/>
      <c r="DS534" s="170"/>
      <c r="DT534" s="170"/>
      <c r="DU534" s="170"/>
      <c r="DV534" s="170"/>
      <c r="DW534" s="170"/>
      <c r="DX534" s="170"/>
      <c r="DY534" s="170"/>
      <c r="DZ534" s="170"/>
      <c r="EA534" s="170"/>
      <c r="EB534" s="170"/>
      <c r="EC534" s="170"/>
      <c r="ED534" s="170"/>
      <c r="EE534" s="170"/>
      <c r="EF534" s="170"/>
      <c r="EG534" s="170"/>
      <c r="EH534" s="170"/>
      <c r="EI534" s="170"/>
      <c r="EJ534" s="170"/>
      <c r="EK534" s="170"/>
      <c r="EL534" s="170"/>
      <c r="EM534" s="170"/>
      <c r="EN534" s="170"/>
      <c r="EO534" s="170"/>
      <c r="EP534" s="170"/>
      <c r="EQ534" s="170"/>
      <c r="ER534" s="170"/>
      <c r="ES534" s="170"/>
      <c r="ET534" s="170"/>
      <c r="EU534" s="170"/>
      <c r="EV534" s="170"/>
      <c r="EW534" s="170"/>
      <c r="EX534" s="170"/>
      <c r="EY534" s="170"/>
      <c r="EZ534" s="170"/>
      <c r="FA534" s="170"/>
      <c r="FB534" s="170"/>
      <c r="FC534" s="170"/>
      <c r="FD534" s="170"/>
      <c r="FE534" s="170"/>
      <c r="FF534" s="170"/>
      <c r="FG534" s="170"/>
      <c r="FH534" s="170"/>
      <c r="FI534" s="170"/>
      <c r="FJ534" s="170"/>
      <c r="FK534" s="170"/>
      <c r="FL534" s="170"/>
      <c r="FM534" s="170"/>
      <c r="FN534" s="170"/>
      <c r="FO534" s="170"/>
      <c r="FP534" s="170"/>
      <c r="FQ534" s="170"/>
      <c r="FR534" s="170"/>
      <c r="FS534" s="170"/>
      <c r="FT534" s="170"/>
      <c r="FU534" s="170"/>
      <c r="FV534" s="170"/>
      <c r="FW534" s="170"/>
      <c r="FX534" s="170"/>
      <c r="FY534" s="170"/>
      <c r="FZ534" s="170"/>
      <c r="GA534" s="170"/>
      <c r="GB534" s="170"/>
      <c r="GC534" s="170"/>
      <c r="GD534" s="170"/>
      <c r="GE534" s="170"/>
      <c r="GF534" s="170"/>
      <c r="GG534" s="170"/>
      <c r="GH534" s="170"/>
      <c r="GI534" s="170"/>
      <c r="GJ534" s="170"/>
      <c r="GK534" s="170"/>
      <c r="GL534" s="170"/>
      <c r="GM534" s="170"/>
      <c r="GN534" s="170"/>
      <c r="GO534" s="170"/>
      <c r="GP534" s="170"/>
      <c r="GQ534" s="170"/>
      <c r="GR534" s="170"/>
      <c r="GS534" s="170"/>
      <c r="GT534" s="170"/>
      <c r="GU534" s="170"/>
      <c r="GV534" s="170"/>
      <c r="GW534" s="170"/>
      <c r="GX534" s="170"/>
      <c r="GY534" s="170"/>
      <c r="GZ534" s="170"/>
      <c r="HA534" s="170"/>
      <c r="HB534" s="170"/>
      <c r="HC534" s="170"/>
      <c r="HD534" s="170"/>
      <c r="HE534" s="170"/>
      <c r="HF534" s="170"/>
      <c r="HG534" s="170"/>
      <c r="HH534" s="170"/>
      <c r="HI534" s="170"/>
      <c r="HJ534" s="170"/>
      <c r="HK534" s="170"/>
      <c r="HL534" s="170"/>
      <c r="HM534" s="170"/>
      <c r="HN534" s="170"/>
      <c r="HO534" s="170"/>
      <c r="HP534" s="170"/>
      <c r="HQ534" s="170"/>
      <c r="HR534" s="170"/>
      <c r="HS534" s="170"/>
      <c r="HT534" s="170"/>
      <c r="HU534" s="170"/>
      <c r="HV534" s="170"/>
      <c r="HW534" s="170"/>
      <c r="HX534" s="170"/>
      <c r="HY534" s="170"/>
      <c r="HZ534" s="170"/>
      <c r="IA534" s="170"/>
      <c r="IB534" s="170"/>
      <c r="IC534" s="170"/>
      <c r="ID534" s="170"/>
      <c r="IE534" s="170"/>
      <c r="IF534" s="170"/>
      <c r="IG534" s="170"/>
      <c r="IH534" s="170"/>
      <c r="XEW534" s="152"/>
      <c r="XEX534" s="152"/>
      <c r="XEY534" s="152"/>
      <c r="XEZ534" s="152"/>
      <c r="XFA534" s="35"/>
      <c r="XFB534" s="35"/>
    </row>
    <row r="535" spans="1:256 16377:16382" s="35" customFormat="1" ht="331.5" hidden="1">
      <c r="A535" s="424" t="s">
        <v>1277</v>
      </c>
      <c r="B535" s="422" t="s">
        <v>1663</v>
      </c>
      <c r="C535" s="46">
        <v>401000007</v>
      </c>
      <c r="D535" s="47" t="s">
        <v>1278</v>
      </c>
      <c r="E535" s="48" t="s">
        <v>1279</v>
      </c>
      <c r="F535" s="121"/>
      <c r="G535" s="121"/>
      <c r="H535" s="106">
        <v>3</v>
      </c>
      <c r="I535" s="121"/>
      <c r="J535" s="106">
        <v>16</v>
      </c>
      <c r="K535" s="106" t="s">
        <v>73</v>
      </c>
      <c r="L535" s="106" t="s">
        <v>575</v>
      </c>
      <c r="M535" s="106"/>
      <c r="N535" s="106"/>
      <c r="O535" s="106"/>
      <c r="P535" s="49" t="s">
        <v>204</v>
      </c>
      <c r="Q535" s="49" t="s">
        <v>1280</v>
      </c>
      <c r="R535" s="106"/>
      <c r="S535" s="106"/>
      <c r="T535" s="106"/>
      <c r="U535" s="106"/>
      <c r="V535" s="106" t="s">
        <v>71</v>
      </c>
      <c r="W535" s="106" t="s">
        <v>1281</v>
      </c>
      <c r="X535" s="106"/>
      <c r="Y535" s="106"/>
      <c r="Z535" s="106" t="s">
        <v>1282</v>
      </c>
      <c r="AA535" s="106"/>
      <c r="AB535" s="49" t="s">
        <v>1283</v>
      </c>
      <c r="AC535" s="49" t="s">
        <v>1284</v>
      </c>
      <c r="AD535" s="49"/>
      <c r="AE535" s="49"/>
      <c r="AF535" s="49"/>
      <c r="AG535" s="49"/>
      <c r="AH535" s="49"/>
      <c r="AI535" s="49"/>
      <c r="AJ535" s="49"/>
      <c r="AK535" s="49"/>
      <c r="AL535" s="49"/>
      <c r="AM535" s="49" t="s">
        <v>1285</v>
      </c>
      <c r="AN535" s="49" t="s">
        <v>1286</v>
      </c>
      <c r="AO535" s="53" t="s">
        <v>99</v>
      </c>
      <c r="AP535" s="53" t="s">
        <v>68</v>
      </c>
      <c r="AQ535" s="53" t="s">
        <v>1046</v>
      </c>
      <c r="AR535" s="54" t="s">
        <v>1287</v>
      </c>
      <c r="AS535" s="53">
        <v>244</v>
      </c>
      <c r="AT535" s="93">
        <v>8159.58</v>
      </c>
      <c r="AU535" s="93">
        <v>8159.58</v>
      </c>
      <c r="AV535" s="295">
        <v>8950</v>
      </c>
      <c r="AW535" s="295">
        <v>8950</v>
      </c>
      <c r="AX535" s="295">
        <v>8950</v>
      </c>
      <c r="AY535" s="295">
        <v>8950</v>
      </c>
      <c r="AZ535" s="120" t="s">
        <v>134</v>
      </c>
    </row>
    <row r="536" spans="1:256 16377:16382" s="35" customFormat="1" ht="114.75" hidden="1">
      <c r="A536" s="424" t="s">
        <v>1277</v>
      </c>
      <c r="B536" s="422" t="s">
        <v>1663</v>
      </c>
      <c r="C536" s="46">
        <v>401000030</v>
      </c>
      <c r="D536" s="47" t="s">
        <v>1288</v>
      </c>
      <c r="E536" s="48" t="s">
        <v>1279</v>
      </c>
      <c r="F536" s="121"/>
      <c r="G536" s="121"/>
      <c r="H536" s="106" t="s">
        <v>71</v>
      </c>
      <c r="I536" s="121"/>
      <c r="J536" s="106" t="s">
        <v>72</v>
      </c>
      <c r="K536" s="106" t="s">
        <v>73</v>
      </c>
      <c r="L536" s="106" t="s">
        <v>510</v>
      </c>
      <c r="M536" s="106"/>
      <c r="N536" s="106"/>
      <c r="O536" s="106"/>
      <c r="P536" s="49" t="s">
        <v>204</v>
      </c>
      <c r="Q536" s="49" t="s">
        <v>74</v>
      </c>
      <c r="R536" s="106"/>
      <c r="S536" s="106"/>
      <c r="T536" s="106" t="s">
        <v>71</v>
      </c>
      <c r="U536" s="106"/>
      <c r="V536" s="106" t="s">
        <v>75</v>
      </c>
      <c r="W536" s="106" t="s">
        <v>73</v>
      </c>
      <c r="X536" s="106"/>
      <c r="Y536" s="106"/>
      <c r="Z536" s="106"/>
      <c r="AA536" s="106"/>
      <c r="AB536" s="49" t="s">
        <v>187</v>
      </c>
      <c r="AC536" s="49" t="s">
        <v>1289</v>
      </c>
      <c r="AD536" s="49"/>
      <c r="AE536" s="49"/>
      <c r="AF536" s="49"/>
      <c r="AG536" s="49"/>
      <c r="AH536" s="49"/>
      <c r="AI536" s="49"/>
      <c r="AJ536" s="49"/>
      <c r="AK536" s="49"/>
      <c r="AL536" s="49"/>
      <c r="AM536" s="49" t="s">
        <v>1290</v>
      </c>
      <c r="AN536" s="49" t="s">
        <v>1291</v>
      </c>
      <c r="AO536" s="53" t="s">
        <v>208</v>
      </c>
      <c r="AP536" s="53" t="s">
        <v>99</v>
      </c>
      <c r="AQ536" s="53" t="s">
        <v>209</v>
      </c>
      <c r="AR536" s="54" t="s">
        <v>621</v>
      </c>
      <c r="AS536" s="53">
        <v>244</v>
      </c>
      <c r="AT536" s="93">
        <v>2625360</v>
      </c>
      <c r="AU536" s="93">
        <v>2625360</v>
      </c>
      <c r="AV536" s="295">
        <v>419144</v>
      </c>
      <c r="AW536" s="295">
        <v>1004000</v>
      </c>
      <c r="AX536" s="295">
        <v>1004000</v>
      </c>
      <c r="AY536" s="295">
        <v>1004000</v>
      </c>
      <c r="AZ536" s="120" t="s">
        <v>134</v>
      </c>
    </row>
    <row r="537" spans="1:256 16377:16382" s="35" customFormat="1" ht="153" hidden="1">
      <c r="A537" s="424" t="s">
        <v>1277</v>
      </c>
      <c r="B537" s="422" t="s">
        <v>1663</v>
      </c>
      <c r="C537" s="46">
        <v>401000025</v>
      </c>
      <c r="D537" s="47" t="s">
        <v>1292</v>
      </c>
      <c r="E537" s="48" t="s">
        <v>1279</v>
      </c>
      <c r="F537" s="121"/>
      <c r="G537" s="121"/>
      <c r="H537" s="106" t="s">
        <v>71</v>
      </c>
      <c r="I537" s="121"/>
      <c r="J537" s="106" t="s">
        <v>72</v>
      </c>
      <c r="K537" s="106" t="s">
        <v>73</v>
      </c>
      <c r="L537" s="106" t="s">
        <v>510</v>
      </c>
      <c r="M537" s="106"/>
      <c r="N537" s="106"/>
      <c r="O537" s="106"/>
      <c r="P537" s="49" t="s">
        <v>204</v>
      </c>
      <c r="Q537" s="49" t="s">
        <v>74</v>
      </c>
      <c r="R537" s="106"/>
      <c r="S537" s="106"/>
      <c r="T537" s="106" t="s">
        <v>71</v>
      </c>
      <c r="U537" s="106"/>
      <c r="V537" s="106" t="s">
        <v>75</v>
      </c>
      <c r="W537" s="106" t="s">
        <v>73</v>
      </c>
      <c r="X537" s="106"/>
      <c r="Y537" s="106"/>
      <c r="Z537" s="106"/>
      <c r="AA537" s="106"/>
      <c r="AB537" s="49" t="s">
        <v>187</v>
      </c>
      <c r="AC537" s="49" t="s">
        <v>1289</v>
      </c>
      <c r="AD537" s="49"/>
      <c r="AE537" s="49"/>
      <c r="AF537" s="49"/>
      <c r="AG537" s="49"/>
      <c r="AH537" s="49"/>
      <c r="AI537" s="49"/>
      <c r="AJ537" s="49"/>
      <c r="AK537" s="49"/>
      <c r="AL537" s="49"/>
      <c r="AM537" s="49" t="s">
        <v>1290</v>
      </c>
      <c r="AN537" s="49" t="s">
        <v>1291</v>
      </c>
      <c r="AO537" s="53" t="s">
        <v>199</v>
      </c>
      <c r="AP537" s="53" t="s">
        <v>200</v>
      </c>
      <c r="AQ537" s="53" t="s">
        <v>1293</v>
      </c>
      <c r="AR537" s="54" t="s">
        <v>1294</v>
      </c>
      <c r="AS537" s="53" t="s">
        <v>562</v>
      </c>
      <c r="AT537" s="93">
        <v>79488</v>
      </c>
      <c r="AU537" s="93">
        <v>79488</v>
      </c>
      <c r="AV537" s="295">
        <v>0</v>
      </c>
      <c r="AW537" s="295">
        <v>0</v>
      </c>
      <c r="AX537" s="295">
        <v>0</v>
      </c>
      <c r="AY537" s="295">
        <v>0</v>
      </c>
      <c r="AZ537" s="120" t="s">
        <v>134</v>
      </c>
    </row>
    <row r="538" spans="1:256 16377:16382" s="35" customFormat="1" ht="114.75" hidden="1">
      <c r="A538" s="424" t="s">
        <v>1277</v>
      </c>
      <c r="B538" s="422" t="s">
        <v>1663</v>
      </c>
      <c r="C538" s="46">
        <v>401000030</v>
      </c>
      <c r="D538" s="47" t="s">
        <v>1288</v>
      </c>
      <c r="E538" s="48" t="s">
        <v>1279</v>
      </c>
      <c r="F538" s="121"/>
      <c r="G538" s="121"/>
      <c r="H538" s="106" t="s">
        <v>71</v>
      </c>
      <c r="I538" s="121"/>
      <c r="J538" s="106" t="s">
        <v>72</v>
      </c>
      <c r="K538" s="106" t="s">
        <v>73</v>
      </c>
      <c r="L538" s="106" t="s">
        <v>68</v>
      </c>
      <c r="M538" s="106"/>
      <c r="N538" s="106"/>
      <c r="O538" s="106"/>
      <c r="P538" s="49" t="s">
        <v>204</v>
      </c>
      <c r="Q538" s="49" t="s">
        <v>74</v>
      </c>
      <c r="R538" s="106"/>
      <c r="S538" s="106"/>
      <c r="T538" s="106" t="s">
        <v>71</v>
      </c>
      <c r="U538" s="106"/>
      <c r="V538" s="106" t="s">
        <v>75</v>
      </c>
      <c r="W538" s="106" t="s">
        <v>73</v>
      </c>
      <c r="X538" s="106"/>
      <c r="Y538" s="106"/>
      <c r="Z538" s="106"/>
      <c r="AA538" s="106"/>
      <c r="AB538" s="49" t="s">
        <v>187</v>
      </c>
      <c r="AC538" s="49" t="s">
        <v>1289</v>
      </c>
      <c r="AD538" s="49"/>
      <c r="AE538" s="49"/>
      <c r="AF538" s="49"/>
      <c r="AG538" s="49"/>
      <c r="AH538" s="49"/>
      <c r="AI538" s="49"/>
      <c r="AJ538" s="49"/>
      <c r="AK538" s="49"/>
      <c r="AL538" s="49"/>
      <c r="AM538" s="49" t="s">
        <v>1290</v>
      </c>
      <c r="AN538" s="49" t="s">
        <v>1291</v>
      </c>
      <c r="AO538" s="53" t="s">
        <v>199</v>
      </c>
      <c r="AP538" s="53" t="s">
        <v>200</v>
      </c>
      <c r="AQ538" s="53" t="s">
        <v>1293</v>
      </c>
      <c r="AR538" s="54" t="s">
        <v>1294</v>
      </c>
      <c r="AS538" s="53" t="s">
        <v>116</v>
      </c>
      <c r="AT538" s="93">
        <v>0</v>
      </c>
      <c r="AU538" s="93">
        <v>0</v>
      </c>
      <c r="AV538" s="295">
        <v>1747980</v>
      </c>
      <c r="AW538" s="295">
        <v>1828980</v>
      </c>
      <c r="AX538" s="295">
        <v>1828980</v>
      </c>
      <c r="AY538" s="295">
        <v>1828980</v>
      </c>
      <c r="AZ538" s="120" t="s">
        <v>134</v>
      </c>
    </row>
    <row r="539" spans="1:256 16377:16382" s="35" customFormat="1" ht="127.5" hidden="1">
      <c r="A539" s="424" t="s">
        <v>1277</v>
      </c>
      <c r="B539" s="422" t="s">
        <v>1663</v>
      </c>
      <c r="C539" s="46">
        <v>401000030</v>
      </c>
      <c r="D539" s="47" t="s">
        <v>1288</v>
      </c>
      <c r="E539" s="48" t="s">
        <v>1279</v>
      </c>
      <c r="F539" s="121"/>
      <c r="G539" s="121"/>
      <c r="H539" s="106" t="s">
        <v>71</v>
      </c>
      <c r="I539" s="121"/>
      <c r="J539" s="106" t="s">
        <v>72</v>
      </c>
      <c r="K539" s="106" t="s">
        <v>73</v>
      </c>
      <c r="L539" s="106" t="s">
        <v>510</v>
      </c>
      <c r="M539" s="106"/>
      <c r="N539" s="106"/>
      <c r="O539" s="106"/>
      <c r="P539" s="49" t="s">
        <v>204</v>
      </c>
      <c r="Q539" s="49" t="s">
        <v>74</v>
      </c>
      <c r="R539" s="106"/>
      <c r="S539" s="106"/>
      <c r="T539" s="106" t="s">
        <v>71</v>
      </c>
      <c r="U539" s="106"/>
      <c r="V539" s="106" t="s">
        <v>75</v>
      </c>
      <c r="W539" s="106" t="s">
        <v>73</v>
      </c>
      <c r="X539" s="106"/>
      <c r="Y539" s="106"/>
      <c r="Z539" s="106"/>
      <c r="AA539" s="106"/>
      <c r="AB539" s="49" t="s">
        <v>187</v>
      </c>
      <c r="AC539" s="49" t="s">
        <v>1289</v>
      </c>
      <c r="AD539" s="49"/>
      <c r="AE539" s="49"/>
      <c r="AF539" s="49"/>
      <c r="AG539" s="49"/>
      <c r="AH539" s="49"/>
      <c r="AI539" s="49"/>
      <c r="AJ539" s="49"/>
      <c r="AK539" s="49"/>
      <c r="AL539" s="49"/>
      <c r="AM539" s="49" t="s">
        <v>1290</v>
      </c>
      <c r="AN539" s="49" t="s">
        <v>1291</v>
      </c>
      <c r="AO539" s="53" t="s">
        <v>199</v>
      </c>
      <c r="AP539" s="53" t="s">
        <v>200</v>
      </c>
      <c r="AQ539" s="53" t="s">
        <v>1295</v>
      </c>
      <c r="AR539" s="54" t="s">
        <v>1296</v>
      </c>
      <c r="AS539" s="53">
        <v>244</v>
      </c>
      <c r="AT539" s="93">
        <v>24750</v>
      </c>
      <c r="AU539" s="93">
        <v>24750</v>
      </c>
      <c r="AV539" s="295">
        <v>24000</v>
      </c>
      <c r="AW539" s="295">
        <v>25000</v>
      </c>
      <c r="AX539" s="295">
        <v>25000</v>
      </c>
      <c r="AY539" s="295">
        <v>25000</v>
      </c>
      <c r="AZ539" s="120" t="s">
        <v>134</v>
      </c>
    </row>
    <row r="540" spans="1:256 16377:16382" s="35" customFormat="1" ht="114.75" hidden="1">
      <c r="A540" s="424" t="s">
        <v>1277</v>
      </c>
      <c r="B540" s="422" t="s">
        <v>1663</v>
      </c>
      <c r="C540" s="46">
        <v>401000030</v>
      </c>
      <c r="D540" s="47" t="s">
        <v>1288</v>
      </c>
      <c r="E540" s="48" t="s">
        <v>1279</v>
      </c>
      <c r="F540" s="121"/>
      <c r="G540" s="121"/>
      <c r="H540" s="106" t="s">
        <v>71</v>
      </c>
      <c r="I540" s="121"/>
      <c r="J540" s="106" t="s">
        <v>72</v>
      </c>
      <c r="K540" s="106" t="s">
        <v>73</v>
      </c>
      <c r="L540" s="106" t="s">
        <v>510</v>
      </c>
      <c r="M540" s="106"/>
      <c r="N540" s="106"/>
      <c r="O540" s="106"/>
      <c r="P540" s="49" t="s">
        <v>204</v>
      </c>
      <c r="Q540" s="49" t="s">
        <v>74</v>
      </c>
      <c r="R540" s="106"/>
      <c r="S540" s="106"/>
      <c r="T540" s="106" t="s">
        <v>71</v>
      </c>
      <c r="U540" s="106"/>
      <c r="V540" s="106" t="s">
        <v>75</v>
      </c>
      <c r="W540" s="106" t="s">
        <v>73</v>
      </c>
      <c r="X540" s="106"/>
      <c r="Y540" s="106"/>
      <c r="Z540" s="106"/>
      <c r="AA540" s="106"/>
      <c r="AB540" s="49" t="s">
        <v>187</v>
      </c>
      <c r="AC540" s="49" t="s">
        <v>1289</v>
      </c>
      <c r="AD540" s="49"/>
      <c r="AE540" s="49"/>
      <c r="AF540" s="49"/>
      <c r="AG540" s="49"/>
      <c r="AH540" s="49"/>
      <c r="AI540" s="49"/>
      <c r="AJ540" s="49"/>
      <c r="AK540" s="49"/>
      <c r="AL540" s="49"/>
      <c r="AM540" s="49" t="s">
        <v>1290</v>
      </c>
      <c r="AN540" s="49" t="s">
        <v>1291</v>
      </c>
      <c r="AO540" s="53" t="s">
        <v>199</v>
      </c>
      <c r="AP540" s="53" t="s">
        <v>200</v>
      </c>
      <c r="AQ540" s="53" t="s">
        <v>1297</v>
      </c>
      <c r="AR540" s="54" t="s">
        <v>1298</v>
      </c>
      <c r="AS540" s="53">
        <v>244</v>
      </c>
      <c r="AT540" s="93">
        <v>140000</v>
      </c>
      <c r="AU540" s="93">
        <v>140000</v>
      </c>
      <c r="AV540" s="295">
        <v>124846.44</v>
      </c>
      <c r="AW540" s="295">
        <v>140000</v>
      </c>
      <c r="AX540" s="295">
        <v>140000</v>
      </c>
      <c r="AY540" s="295">
        <v>140000</v>
      </c>
      <c r="AZ540" s="120" t="s">
        <v>134</v>
      </c>
    </row>
    <row r="541" spans="1:256 16377:16382" s="35" customFormat="1" ht="140.25" hidden="1">
      <c r="A541" s="424" t="s">
        <v>1277</v>
      </c>
      <c r="B541" s="422" t="s">
        <v>1663</v>
      </c>
      <c r="C541" s="46">
        <v>401000037</v>
      </c>
      <c r="D541" s="50" t="s">
        <v>1299</v>
      </c>
      <c r="E541" s="48" t="s">
        <v>1300</v>
      </c>
      <c r="F541" s="121"/>
      <c r="G541" s="121"/>
      <c r="H541" s="106" t="s">
        <v>672</v>
      </c>
      <c r="I541" s="121"/>
      <c r="J541" s="106" t="s">
        <v>199</v>
      </c>
      <c r="K541" s="106"/>
      <c r="L541" s="106" t="s">
        <v>672</v>
      </c>
      <c r="M541" s="106"/>
      <c r="N541" s="106" t="s">
        <v>1301</v>
      </c>
      <c r="O541" s="106"/>
      <c r="P541" s="49" t="s">
        <v>1302</v>
      </c>
      <c r="Q541" s="49" t="s">
        <v>1303</v>
      </c>
      <c r="R541" s="106"/>
      <c r="S541" s="106"/>
      <c r="T541" s="106"/>
      <c r="U541" s="106"/>
      <c r="V541" s="106" t="s">
        <v>1304</v>
      </c>
      <c r="W541" s="106"/>
      <c r="X541" s="106"/>
      <c r="Y541" s="106"/>
      <c r="Z541" s="106"/>
      <c r="AA541" s="106"/>
      <c r="AB541" s="49" t="s">
        <v>1305</v>
      </c>
      <c r="AC541" s="49" t="s">
        <v>1289</v>
      </c>
      <c r="AD541" s="49"/>
      <c r="AE541" s="49"/>
      <c r="AF541" s="49"/>
      <c r="AG541" s="49"/>
      <c r="AH541" s="49"/>
      <c r="AI541" s="49"/>
      <c r="AJ541" s="49"/>
      <c r="AK541" s="49"/>
      <c r="AL541" s="49"/>
      <c r="AM541" s="49" t="s">
        <v>1306</v>
      </c>
      <c r="AN541" s="49" t="s">
        <v>1291</v>
      </c>
      <c r="AO541" s="53" t="s">
        <v>199</v>
      </c>
      <c r="AP541" s="53" t="s">
        <v>200</v>
      </c>
      <c r="AQ541" s="53" t="s">
        <v>1307</v>
      </c>
      <c r="AR541" s="54" t="s">
        <v>1308</v>
      </c>
      <c r="AS541" s="53">
        <v>313</v>
      </c>
      <c r="AT541" s="93">
        <v>1606590.17</v>
      </c>
      <c r="AU541" s="93">
        <v>1606590.17</v>
      </c>
      <c r="AV541" s="295">
        <v>1783482</v>
      </c>
      <c r="AW541" s="295">
        <v>0</v>
      </c>
      <c r="AX541" s="295">
        <v>0</v>
      </c>
      <c r="AY541" s="295">
        <v>0</v>
      </c>
      <c r="AZ541" s="120" t="s">
        <v>152</v>
      </c>
    </row>
    <row r="542" spans="1:256 16377:16382" s="35" customFormat="1" ht="280.5" hidden="1">
      <c r="A542" s="424" t="s">
        <v>1277</v>
      </c>
      <c r="B542" s="422" t="s">
        <v>1663</v>
      </c>
      <c r="C542" s="46">
        <v>401000053</v>
      </c>
      <c r="D542" s="47" t="s">
        <v>1309</v>
      </c>
      <c r="E542" s="48" t="s">
        <v>1279</v>
      </c>
      <c r="F542" s="121"/>
      <c r="G542" s="121"/>
      <c r="H542" s="106" t="s">
        <v>71</v>
      </c>
      <c r="I542" s="121"/>
      <c r="J542" s="106" t="s">
        <v>72</v>
      </c>
      <c r="K542" s="106" t="s">
        <v>73</v>
      </c>
      <c r="L542" s="106" t="s">
        <v>1310</v>
      </c>
      <c r="M542" s="106"/>
      <c r="N542" s="106"/>
      <c r="O542" s="106"/>
      <c r="P542" s="49" t="s">
        <v>186</v>
      </c>
      <c r="Q542" s="49" t="s">
        <v>74</v>
      </c>
      <c r="R542" s="106"/>
      <c r="S542" s="106"/>
      <c r="T542" s="106" t="s">
        <v>71</v>
      </c>
      <c r="U542" s="106"/>
      <c r="V542" s="106" t="s">
        <v>75</v>
      </c>
      <c r="W542" s="106" t="s">
        <v>73</v>
      </c>
      <c r="X542" s="106"/>
      <c r="Y542" s="106"/>
      <c r="Z542" s="106"/>
      <c r="AA542" s="106"/>
      <c r="AB542" s="49" t="s">
        <v>187</v>
      </c>
      <c r="AC542" s="49" t="s">
        <v>1311</v>
      </c>
      <c r="AD542" s="49"/>
      <c r="AE542" s="49"/>
      <c r="AF542" s="49"/>
      <c r="AG542" s="49"/>
      <c r="AH542" s="49"/>
      <c r="AI542" s="49"/>
      <c r="AJ542" s="49"/>
      <c r="AK542" s="49"/>
      <c r="AL542" s="49"/>
      <c r="AM542" s="49" t="s">
        <v>1312</v>
      </c>
      <c r="AN542" s="49" t="s">
        <v>1313</v>
      </c>
      <c r="AO542" s="53" t="s">
        <v>199</v>
      </c>
      <c r="AP542" s="53" t="s">
        <v>109</v>
      </c>
      <c r="AQ542" s="53" t="s">
        <v>1314</v>
      </c>
      <c r="AR542" s="54" t="s">
        <v>1315</v>
      </c>
      <c r="AS542" s="53" t="s">
        <v>347</v>
      </c>
      <c r="AT542" s="93">
        <v>1232510</v>
      </c>
      <c r="AU542" s="93">
        <v>1232510</v>
      </c>
      <c r="AV542" s="295">
        <v>1232510</v>
      </c>
      <c r="AW542" s="295">
        <v>1232510</v>
      </c>
      <c r="AX542" s="295">
        <v>1232510</v>
      </c>
      <c r="AY542" s="295">
        <v>1232510</v>
      </c>
      <c r="AZ542" s="120" t="s">
        <v>134</v>
      </c>
    </row>
    <row r="543" spans="1:256 16377:16382" s="35" customFormat="1" ht="191.25" hidden="1">
      <c r="A543" s="424" t="s">
        <v>1277</v>
      </c>
      <c r="B543" s="422" t="s">
        <v>1663</v>
      </c>
      <c r="C543" s="46">
        <v>402000001</v>
      </c>
      <c r="D543" s="50" t="s">
        <v>79</v>
      </c>
      <c r="E543" s="48" t="s">
        <v>1316</v>
      </c>
      <c r="F543" s="121"/>
      <c r="G543" s="121"/>
      <c r="H543" s="106">
        <v>7</v>
      </c>
      <c r="I543" s="121"/>
      <c r="J543" s="106" t="s">
        <v>66</v>
      </c>
      <c r="K543" s="106"/>
      <c r="L543" s="106"/>
      <c r="M543" s="106"/>
      <c r="N543" s="106"/>
      <c r="O543" s="106"/>
      <c r="P543" s="49" t="s">
        <v>218</v>
      </c>
      <c r="Q543" s="49" t="s">
        <v>1317</v>
      </c>
      <c r="R543" s="106"/>
      <c r="S543" s="106"/>
      <c r="T543" s="106"/>
      <c r="U543" s="106"/>
      <c r="V543" s="106" t="s">
        <v>68</v>
      </c>
      <c r="W543" s="106" t="s">
        <v>1318</v>
      </c>
      <c r="X543" s="106"/>
      <c r="Y543" s="106"/>
      <c r="Z543" s="106"/>
      <c r="AA543" s="106"/>
      <c r="AB543" s="49" t="s">
        <v>1283</v>
      </c>
      <c r="AC543" s="49" t="s">
        <v>1319</v>
      </c>
      <c r="AD543" s="49"/>
      <c r="AE543" s="49"/>
      <c r="AF543" s="49"/>
      <c r="AG543" s="49"/>
      <c r="AH543" s="49"/>
      <c r="AI543" s="49"/>
      <c r="AJ543" s="49"/>
      <c r="AK543" s="49"/>
      <c r="AL543" s="49"/>
      <c r="AM543" s="49" t="s">
        <v>173</v>
      </c>
      <c r="AN543" s="49" t="s">
        <v>174</v>
      </c>
      <c r="AO543" s="53" t="s">
        <v>99</v>
      </c>
      <c r="AP543" s="53" t="s">
        <v>68</v>
      </c>
      <c r="AQ543" s="53" t="s">
        <v>1320</v>
      </c>
      <c r="AR543" s="54" t="s">
        <v>101</v>
      </c>
      <c r="AS543" s="53" t="s">
        <v>115</v>
      </c>
      <c r="AT543" s="93">
        <v>1192990</v>
      </c>
      <c r="AU543" s="93">
        <v>1192990</v>
      </c>
      <c r="AV543" s="295">
        <v>561855</v>
      </c>
      <c r="AW543" s="295">
        <v>0</v>
      </c>
      <c r="AX543" s="295">
        <v>0</v>
      </c>
      <c r="AY543" s="295">
        <v>0</v>
      </c>
      <c r="AZ543" s="120" t="s">
        <v>134</v>
      </c>
    </row>
    <row r="544" spans="1:256 16377:16382" s="35" customFormat="1" ht="191.25" hidden="1">
      <c r="A544" s="424" t="s">
        <v>1277</v>
      </c>
      <c r="B544" s="422" t="s">
        <v>1663</v>
      </c>
      <c r="C544" s="46">
        <v>402000001</v>
      </c>
      <c r="D544" s="50" t="s">
        <v>79</v>
      </c>
      <c r="E544" s="48" t="s">
        <v>1316</v>
      </c>
      <c r="F544" s="121"/>
      <c r="G544" s="121"/>
      <c r="H544" s="106" t="s">
        <v>65</v>
      </c>
      <c r="I544" s="121"/>
      <c r="J544" s="106" t="s">
        <v>66</v>
      </c>
      <c r="K544" s="106"/>
      <c r="L544" s="106"/>
      <c r="M544" s="106"/>
      <c r="N544" s="106"/>
      <c r="O544" s="106"/>
      <c r="P544" s="49" t="s">
        <v>218</v>
      </c>
      <c r="Q544" s="49" t="s">
        <v>1317</v>
      </c>
      <c r="R544" s="106"/>
      <c r="S544" s="106"/>
      <c r="T544" s="106"/>
      <c r="U544" s="106"/>
      <c r="V544" s="106" t="s">
        <v>68</v>
      </c>
      <c r="W544" s="106" t="s">
        <v>69</v>
      </c>
      <c r="X544" s="106"/>
      <c r="Y544" s="106"/>
      <c r="Z544" s="106"/>
      <c r="AA544" s="106"/>
      <c r="AB544" s="49" t="s">
        <v>1283</v>
      </c>
      <c r="AC544" s="49" t="s">
        <v>1319</v>
      </c>
      <c r="AD544" s="49"/>
      <c r="AE544" s="49"/>
      <c r="AF544" s="49"/>
      <c r="AG544" s="49"/>
      <c r="AH544" s="49"/>
      <c r="AI544" s="49"/>
      <c r="AJ544" s="49"/>
      <c r="AK544" s="49"/>
      <c r="AL544" s="49"/>
      <c r="AM544" s="49" t="s">
        <v>173</v>
      </c>
      <c r="AN544" s="49" t="s">
        <v>174</v>
      </c>
      <c r="AO544" s="53" t="s">
        <v>99</v>
      </c>
      <c r="AP544" s="53" t="s">
        <v>68</v>
      </c>
      <c r="AQ544" s="53" t="s">
        <v>1320</v>
      </c>
      <c r="AR544" s="54" t="s">
        <v>101</v>
      </c>
      <c r="AS544" s="53" t="s">
        <v>113</v>
      </c>
      <c r="AT544" s="93">
        <v>325686.27</v>
      </c>
      <c r="AU544" s="93">
        <v>325686.27</v>
      </c>
      <c r="AV544" s="295">
        <v>153386.42000000001</v>
      </c>
      <c r="AW544" s="295">
        <v>0</v>
      </c>
      <c r="AX544" s="295">
        <v>0</v>
      </c>
      <c r="AY544" s="295">
        <v>0</v>
      </c>
      <c r="AZ544" s="120" t="s">
        <v>134</v>
      </c>
    </row>
    <row r="545" spans="1:52" s="35" customFormat="1" ht="153" hidden="1">
      <c r="A545" s="424" t="s">
        <v>1277</v>
      </c>
      <c r="B545" s="422" t="s">
        <v>1663</v>
      </c>
      <c r="C545" s="46">
        <v>402000001</v>
      </c>
      <c r="D545" s="47" t="s">
        <v>79</v>
      </c>
      <c r="E545" s="48" t="s">
        <v>1321</v>
      </c>
      <c r="F545" s="121"/>
      <c r="G545" s="121"/>
      <c r="H545" s="106" t="s">
        <v>575</v>
      </c>
      <c r="I545" s="121"/>
      <c r="J545" s="106" t="s">
        <v>502</v>
      </c>
      <c r="K545" s="106" t="s">
        <v>71</v>
      </c>
      <c r="L545" s="106"/>
      <c r="M545" s="106"/>
      <c r="N545" s="106"/>
      <c r="O545" s="106"/>
      <c r="P545" s="49" t="s">
        <v>218</v>
      </c>
      <c r="Q545" s="49" t="s">
        <v>1322</v>
      </c>
      <c r="R545" s="106"/>
      <c r="S545" s="106"/>
      <c r="T545" s="106"/>
      <c r="U545" s="106"/>
      <c r="V545" s="106" t="s">
        <v>106</v>
      </c>
      <c r="W545" s="106" t="s">
        <v>73</v>
      </c>
      <c r="X545" s="106">
        <v>2</v>
      </c>
      <c r="Y545" s="106"/>
      <c r="Z545" s="106"/>
      <c r="AA545" s="106"/>
      <c r="AB545" s="49" t="s">
        <v>220</v>
      </c>
      <c r="AC545" s="49" t="s">
        <v>1323</v>
      </c>
      <c r="AD545" s="49"/>
      <c r="AE545" s="49"/>
      <c r="AF545" s="49"/>
      <c r="AG545" s="49"/>
      <c r="AH545" s="49"/>
      <c r="AI545" s="49"/>
      <c r="AJ545" s="49"/>
      <c r="AK545" s="49"/>
      <c r="AL545" s="49"/>
      <c r="AM545" s="49" t="s">
        <v>1324</v>
      </c>
      <c r="AN545" s="49" t="s">
        <v>223</v>
      </c>
      <c r="AO545" s="53" t="s">
        <v>199</v>
      </c>
      <c r="AP545" s="53" t="s">
        <v>109</v>
      </c>
      <c r="AQ545" s="53" t="s">
        <v>1325</v>
      </c>
      <c r="AR545" s="54" t="s">
        <v>111</v>
      </c>
      <c r="AS545" s="53" t="s">
        <v>112</v>
      </c>
      <c r="AT545" s="93">
        <v>110630</v>
      </c>
      <c r="AU545" s="93">
        <v>110630</v>
      </c>
      <c r="AV545" s="295">
        <v>110630</v>
      </c>
      <c r="AW545" s="295">
        <v>110630</v>
      </c>
      <c r="AX545" s="295">
        <v>110630</v>
      </c>
      <c r="AY545" s="295">
        <v>110630</v>
      </c>
      <c r="AZ545" s="120" t="s">
        <v>134</v>
      </c>
    </row>
    <row r="546" spans="1:52" s="35" customFormat="1" ht="153" hidden="1">
      <c r="A546" s="424" t="s">
        <v>1277</v>
      </c>
      <c r="B546" s="422" t="s">
        <v>1663</v>
      </c>
      <c r="C546" s="46">
        <v>402000001</v>
      </c>
      <c r="D546" s="47" t="s">
        <v>79</v>
      </c>
      <c r="E546" s="48" t="s">
        <v>1321</v>
      </c>
      <c r="F546" s="121"/>
      <c r="G546" s="121"/>
      <c r="H546" s="106" t="s">
        <v>575</v>
      </c>
      <c r="I546" s="121"/>
      <c r="J546" s="106" t="s">
        <v>502</v>
      </c>
      <c r="K546" s="106" t="s">
        <v>71</v>
      </c>
      <c r="L546" s="106"/>
      <c r="M546" s="106"/>
      <c r="N546" s="106"/>
      <c r="O546" s="106"/>
      <c r="P546" s="49" t="s">
        <v>218</v>
      </c>
      <c r="Q546" s="49" t="s">
        <v>1322</v>
      </c>
      <c r="R546" s="106"/>
      <c r="S546" s="106"/>
      <c r="T546" s="106"/>
      <c r="U546" s="106"/>
      <c r="V546" s="106" t="s">
        <v>106</v>
      </c>
      <c r="W546" s="106" t="s">
        <v>73</v>
      </c>
      <c r="X546" s="106">
        <v>2</v>
      </c>
      <c r="Y546" s="106"/>
      <c r="Z546" s="106"/>
      <c r="AA546" s="106"/>
      <c r="AB546" s="49" t="s">
        <v>220</v>
      </c>
      <c r="AC546" s="49" t="s">
        <v>1323</v>
      </c>
      <c r="AD546" s="49"/>
      <c r="AE546" s="49"/>
      <c r="AF546" s="49"/>
      <c r="AG546" s="49"/>
      <c r="AH546" s="49"/>
      <c r="AI546" s="49"/>
      <c r="AJ546" s="49"/>
      <c r="AK546" s="49"/>
      <c r="AL546" s="49"/>
      <c r="AM546" s="49" t="s">
        <v>1324</v>
      </c>
      <c r="AN546" s="49" t="s">
        <v>1326</v>
      </c>
      <c r="AO546" s="53" t="s">
        <v>199</v>
      </c>
      <c r="AP546" s="53" t="s">
        <v>109</v>
      </c>
      <c r="AQ546" s="53" t="s">
        <v>1325</v>
      </c>
      <c r="AR546" s="54" t="s">
        <v>111</v>
      </c>
      <c r="AS546" s="53" t="s">
        <v>113</v>
      </c>
      <c r="AT546" s="93">
        <v>33410</v>
      </c>
      <c r="AU546" s="93">
        <v>33410</v>
      </c>
      <c r="AV546" s="295">
        <v>33410</v>
      </c>
      <c r="AW546" s="295">
        <v>33410</v>
      </c>
      <c r="AX546" s="295">
        <v>33410</v>
      </c>
      <c r="AY546" s="295">
        <v>33410</v>
      </c>
      <c r="AZ546" s="120" t="s">
        <v>134</v>
      </c>
    </row>
    <row r="547" spans="1:52" s="35" customFormat="1" ht="153" hidden="1">
      <c r="A547" s="424" t="s">
        <v>1277</v>
      </c>
      <c r="B547" s="422" t="s">
        <v>1663</v>
      </c>
      <c r="C547" s="46">
        <v>402000001</v>
      </c>
      <c r="D547" s="47" t="s">
        <v>79</v>
      </c>
      <c r="E547" s="48" t="s">
        <v>1279</v>
      </c>
      <c r="F547" s="121"/>
      <c r="G547" s="121"/>
      <c r="H547" s="106" t="s">
        <v>71</v>
      </c>
      <c r="I547" s="121"/>
      <c r="J547" s="106" t="s">
        <v>510</v>
      </c>
      <c r="K547" s="106" t="s">
        <v>73</v>
      </c>
      <c r="L547" s="106" t="s">
        <v>71</v>
      </c>
      <c r="M547" s="106"/>
      <c r="N547" s="106"/>
      <c r="O547" s="106"/>
      <c r="P547" s="49" t="s">
        <v>186</v>
      </c>
      <c r="Q547" s="49" t="s">
        <v>74</v>
      </c>
      <c r="R547" s="106"/>
      <c r="S547" s="106"/>
      <c r="T547" s="106">
        <v>3</v>
      </c>
      <c r="U547" s="106"/>
      <c r="V547" s="106" t="s">
        <v>75</v>
      </c>
      <c r="W547" s="106" t="s">
        <v>73</v>
      </c>
      <c r="X547" s="106"/>
      <c r="Y547" s="106"/>
      <c r="Z547" s="106"/>
      <c r="AA547" s="106"/>
      <c r="AB547" s="49" t="s">
        <v>187</v>
      </c>
      <c r="AC547" s="49" t="s">
        <v>1327</v>
      </c>
      <c r="AD547" s="49"/>
      <c r="AE547" s="49"/>
      <c r="AF547" s="49"/>
      <c r="AG547" s="49"/>
      <c r="AH547" s="49"/>
      <c r="AI547" s="49"/>
      <c r="AJ547" s="49"/>
      <c r="AK547" s="49"/>
      <c r="AL547" s="49"/>
      <c r="AM547" s="49" t="s">
        <v>1328</v>
      </c>
      <c r="AN547" s="49" t="s">
        <v>1291</v>
      </c>
      <c r="AO547" s="53" t="s">
        <v>99</v>
      </c>
      <c r="AP547" s="53" t="s">
        <v>68</v>
      </c>
      <c r="AQ547" s="53" t="s">
        <v>1329</v>
      </c>
      <c r="AR547" s="54" t="s">
        <v>104</v>
      </c>
      <c r="AS547" s="53" t="s">
        <v>105</v>
      </c>
      <c r="AT547" s="93">
        <v>49649</v>
      </c>
      <c r="AU547" s="93">
        <v>31000</v>
      </c>
      <c r="AV547" s="295">
        <v>0</v>
      </c>
      <c r="AW547" s="295">
        <v>0</v>
      </c>
      <c r="AX547" s="295">
        <v>0</v>
      </c>
      <c r="AY547" s="295">
        <v>0</v>
      </c>
      <c r="AZ547" s="120" t="s">
        <v>134</v>
      </c>
    </row>
    <row r="548" spans="1:52" s="35" customFormat="1" ht="153" hidden="1">
      <c r="A548" s="424" t="s">
        <v>1277</v>
      </c>
      <c r="B548" s="422" t="s">
        <v>1663</v>
      </c>
      <c r="C548" s="46">
        <v>402000001</v>
      </c>
      <c r="D548" s="47" t="s">
        <v>79</v>
      </c>
      <c r="E548" s="48" t="s">
        <v>1279</v>
      </c>
      <c r="F548" s="121"/>
      <c r="G548" s="121"/>
      <c r="H548" s="106" t="s">
        <v>71</v>
      </c>
      <c r="I548" s="121"/>
      <c r="J548" s="106" t="s">
        <v>510</v>
      </c>
      <c r="K548" s="106" t="s">
        <v>73</v>
      </c>
      <c r="L548" s="106" t="s">
        <v>71</v>
      </c>
      <c r="M548" s="106"/>
      <c r="N548" s="106"/>
      <c r="O548" s="106"/>
      <c r="P548" s="49" t="s">
        <v>186</v>
      </c>
      <c r="Q548" s="49" t="s">
        <v>74</v>
      </c>
      <c r="R548" s="106"/>
      <c r="S548" s="106"/>
      <c r="T548" s="106">
        <v>3</v>
      </c>
      <c r="U548" s="106"/>
      <c r="V548" s="106" t="s">
        <v>75</v>
      </c>
      <c r="W548" s="106" t="s">
        <v>73</v>
      </c>
      <c r="X548" s="106"/>
      <c r="Y548" s="106"/>
      <c r="Z548" s="106"/>
      <c r="AA548" s="106"/>
      <c r="AB548" s="49" t="s">
        <v>187</v>
      </c>
      <c r="AC548" s="49" t="s">
        <v>1327</v>
      </c>
      <c r="AD548" s="49"/>
      <c r="AE548" s="49"/>
      <c r="AF548" s="49"/>
      <c r="AG548" s="49"/>
      <c r="AH548" s="49"/>
      <c r="AI548" s="49"/>
      <c r="AJ548" s="49"/>
      <c r="AK548" s="49"/>
      <c r="AL548" s="49"/>
      <c r="AM548" s="49" t="s">
        <v>1328</v>
      </c>
      <c r="AN548" s="49" t="s">
        <v>1291</v>
      </c>
      <c r="AO548" s="53" t="s">
        <v>99</v>
      </c>
      <c r="AP548" s="53" t="s">
        <v>68</v>
      </c>
      <c r="AQ548" s="53" t="s">
        <v>103</v>
      </c>
      <c r="AR548" s="54" t="s">
        <v>104</v>
      </c>
      <c r="AS548" s="53" t="s">
        <v>105</v>
      </c>
      <c r="AT548" s="93">
        <v>0</v>
      </c>
      <c r="AU548" s="93">
        <v>0</v>
      </c>
      <c r="AV548" s="295">
        <v>18649</v>
      </c>
      <c r="AW548" s="295">
        <v>0</v>
      </c>
      <c r="AX548" s="295">
        <v>0</v>
      </c>
      <c r="AY548" s="295">
        <v>0</v>
      </c>
      <c r="AZ548" s="120" t="s">
        <v>228</v>
      </c>
    </row>
    <row r="549" spans="1:52" s="35" customFormat="1" ht="153" hidden="1">
      <c r="A549" s="424" t="s">
        <v>1277</v>
      </c>
      <c r="B549" s="422" t="s">
        <v>1663</v>
      </c>
      <c r="C549" s="46">
        <v>402000001</v>
      </c>
      <c r="D549" s="47" t="s">
        <v>79</v>
      </c>
      <c r="E549" s="48" t="s">
        <v>1279</v>
      </c>
      <c r="F549" s="121"/>
      <c r="G549" s="121"/>
      <c r="H549" s="106" t="s">
        <v>71</v>
      </c>
      <c r="I549" s="121"/>
      <c r="J549" s="106" t="s">
        <v>510</v>
      </c>
      <c r="K549" s="106" t="s">
        <v>73</v>
      </c>
      <c r="L549" s="106" t="s">
        <v>71</v>
      </c>
      <c r="M549" s="106"/>
      <c r="N549" s="106"/>
      <c r="O549" s="106"/>
      <c r="P549" s="49" t="s">
        <v>186</v>
      </c>
      <c r="Q549" s="49" t="s">
        <v>74</v>
      </c>
      <c r="R549" s="106"/>
      <c r="S549" s="106"/>
      <c r="T549" s="106">
        <v>3</v>
      </c>
      <c r="U549" s="106"/>
      <c r="V549" s="106" t="s">
        <v>75</v>
      </c>
      <c r="W549" s="106" t="s">
        <v>73</v>
      </c>
      <c r="X549" s="106"/>
      <c r="Y549" s="106"/>
      <c r="Z549" s="106"/>
      <c r="AA549" s="106"/>
      <c r="AB549" s="49" t="s">
        <v>187</v>
      </c>
      <c r="AC549" s="49" t="s">
        <v>1330</v>
      </c>
      <c r="AD549" s="49"/>
      <c r="AE549" s="49"/>
      <c r="AF549" s="49"/>
      <c r="AG549" s="49"/>
      <c r="AH549" s="49"/>
      <c r="AI549" s="49"/>
      <c r="AJ549" s="49"/>
      <c r="AK549" s="49"/>
      <c r="AL549" s="49"/>
      <c r="AM549" s="49" t="s">
        <v>1331</v>
      </c>
      <c r="AN549" s="49" t="s">
        <v>226</v>
      </c>
      <c r="AO549" s="53" t="s">
        <v>199</v>
      </c>
      <c r="AP549" s="53" t="s">
        <v>109</v>
      </c>
      <c r="AQ549" s="53" t="s">
        <v>1325</v>
      </c>
      <c r="AR549" s="54" t="s">
        <v>111</v>
      </c>
      <c r="AS549" s="53" t="s">
        <v>116</v>
      </c>
      <c r="AT549" s="93">
        <v>982004.42</v>
      </c>
      <c r="AU549" s="93">
        <v>982004.42</v>
      </c>
      <c r="AV549" s="295">
        <v>3975655.75</v>
      </c>
      <c r="AW549" s="295">
        <v>714015</v>
      </c>
      <c r="AX549" s="295">
        <v>715135</v>
      </c>
      <c r="AY549" s="295">
        <v>716910</v>
      </c>
      <c r="AZ549" s="120" t="s">
        <v>134</v>
      </c>
    </row>
    <row r="550" spans="1:52" s="35" customFormat="1" ht="153" hidden="1">
      <c r="A550" s="424" t="s">
        <v>1277</v>
      </c>
      <c r="B550" s="422" t="s">
        <v>1663</v>
      </c>
      <c r="C550" s="46">
        <v>402000001</v>
      </c>
      <c r="D550" s="47" t="s">
        <v>79</v>
      </c>
      <c r="E550" s="48" t="s">
        <v>1279</v>
      </c>
      <c r="F550" s="121"/>
      <c r="G550" s="121"/>
      <c r="H550" s="106" t="s">
        <v>71</v>
      </c>
      <c r="I550" s="121"/>
      <c r="J550" s="106" t="s">
        <v>510</v>
      </c>
      <c r="K550" s="106" t="s">
        <v>73</v>
      </c>
      <c r="L550" s="106" t="s">
        <v>71</v>
      </c>
      <c r="M550" s="106"/>
      <c r="N550" s="106"/>
      <c r="O550" s="106"/>
      <c r="P550" s="49" t="s">
        <v>186</v>
      </c>
      <c r="Q550" s="49" t="s">
        <v>74</v>
      </c>
      <c r="R550" s="106"/>
      <c r="S550" s="106"/>
      <c r="T550" s="106">
        <v>3</v>
      </c>
      <c r="U550" s="106"/>
      <c r="V550" s="106" t="s">
        <v>75</v>
      </c>
      <c r="W550" s="106" t="s">
        <v>73</v>
      </c>
      <c r="X550" s="106"/>
      <c r="Y550" s="106"/>
      <c r="Z550" s="106"/>
      <c r="AA550" s="106"/>
      <c r="AB550" s="49" t="s">
        <v>187</v>
      </c>
      <c r="AC550" s="49" t="s">
        <v>1330</v>
      </c>
      <c r="AD550" s="49"/>
      <c r="AE550" s="49"/>
      <c r="AF550" s="49"/>
      <c r="AG550" s="49"/>
      <c r="AH550" s="49"/>
      <c r="AI550" s="49"/>
      <c r="AJ550" s="49"/>
      <c r="AK550" s="49"/>
      <c r="AL550" s="49"/>
      <c r="AM550" s="49" t="s">
        <v>1331</v>
      </c>
      <c r="AN550" s="49" t="s">
        <v>226</v>
      </c>
      <c r="AO550" s="53" t="s">
        <v>199</v>
      </c>
      <c r="AP550" s="53" t="s">
        <v>109</v>
      </c>
      <c r="AQ550" s="53" t="s">
        <v>1325</v>
      </c>
      <c r="AR550" s="54" t="s">
        <v>111</v>
      </c>
      <c r="AS550" s="53" t="s">
        <v>227</v>
      </c>
      <c r="AT550" s="93">
        <v>0</v>
      </c>
      <c r="AU550" s="93">
        <v>0</v>
      </c>
      <c r="AV550" s="295">
        <v>0</v>
      </c>
      <c r="AW550" s="295">
        <v>295660</v>
      </c>
      <c r="AX550" s="295">
        <v>300120</v>
      </c>
      <c r="AY550" s="295">
        <v>307025</v>
      </c>
      <c r="AZ550" s="120" t="s">
        <v>134</v>
      </c>
    </row>
    <row r="551" spans="1:52" s="35" customFormat="1" ht="153" hidden="1">
      <c r="A551" s="424" t="s">
        <v>1277</v>
      </c>
      <c r="B551" s="422" t="s">
        <v>1663</v>
      </c>
      <c r="C551" s="46">
        <v>402000001</v>
      </c>
      <c r="D551" s="47" t="s">
        <v>79</v>
      </c>
      <c r="E551" s="48" t="s">
        <v>1279</v>
      </c>
      <c r="F551" s="121"/>
      <c r="G551" s="121"/>
      <c r="H551" s="106" t="s">
        <v>71</v>
      </c>
      <c r="I551" s="121"/>
      <c r="J551" s="106" t="s">
        <v>510</v>
      </c>
      <c r="K551" s="106" t="s">
        <v>73</v>
      </c>
      <c r="L551" s="106" t="s">
        <v>71</v>
      </c>
      <c r="M551" s="106"/>
      <c r="N551" s="106"/>
      <c r="O551" s="106"/>
      <c r="P551" s="49" t="s">
        <v>186</v>
      </c>
      <c r="Q551" s="49" t="s">
        <v>74</v>
      </c>
      <c r="R551" s="106"/>
      <c r="S551" s="106"/>
      <c r="T551" s="106" t="s">
        <v>71</v>
      </c>
      <c r="U551" s="106"/>
      <c r="V551" s="106" t="s">
        <v>75</v>
      </c>
      <c r="W551" s="106" t="s">
        <v>73</v>
      </c>
      <c r="X551" s="106"/>
      <c r="Y551" s="106"/>
      <c r="Z551" s="106"/>
      <c r="AA551" s="106"/>
      <c r="AB551" s="49" t="s">
        <v>187</v>
      </c>
      <c r="AC551" s="49" t="s">
        <v>1330</v>
      </c>
      <c r="AD551" s="49"/>
      <c r="AE551" s="49"/>
      <c r="AF551" s="49"/>
      <c r="AG551" s="49"/>
      <c r="AH551" s="49"/>
      <c r="AI551" s="49"/>
      <c r="AJ551" s="49"/>
      <c r="AK551" s="49"/>
      <c r="AL551" s="49"/>
      <c r="AM551" s="49" t="s">
        <v>1332</v>
      </c>
      <c r="AN551" s="49" t="s">
        <v>226</v>
      </c>
      <c r="AO551" s="53" t="s">
        <v>199</v>
      </c>
      <c r="AP551" s="53" t="s">
        <v>109</v>
      </c>
      <c r="AQ551" s="53" t="s">
        <v>1325</v>
      </c>
      <c r="AR551" s="54" t="s">
        <v>111</v>
      </c>
      <c r="AS551" s="53" t="s">
        <v>118</v>
      </c>
      <c r="AT551" s="93">
        <v>1940</v>
      </c>
      <c r="AU551" s="93">
        <v>1940</v>
      </c>
      <c r="AV551" s="295">
        <v>1935</v>
      </c>
      <c r="AW551" s="295">
        <v>1935</v>
      </c>
      <c r="AX551" s="295">
        <v>1935</v>
      </c>
      <c r="AY551" s="295">
        <v>1935</v>
      </c>
      <c r="AZ551" s="120" t="s">
        <v>134</v>
      </c>
    </row>
    <row r="552" spans="1:52" s="35" customFormat="1" ht="153" hidden="1">
      <c r="A552" s="424" t="s">
        <v>1277</v>
      </c>
      <c r="B552" s="422" t="s">
        <v>1663</v>
      </c>
      <c r="C552" s="46">
        <v>402000001</v>
      </c>
      <c r="D552" s="47" t="s">
        <v>79</v>
      </c>
      <c r="E552" s="48" t="s">
        <v>1321</v>
      </c>
      <c r="F552" s="121"/>
      <c r="G552" s="121"/>
      <c r="H552" s="106" t="s">
        <v>575</v>
      </c>
      <c r="I552" s="121"/>
      <c r="J552" s="106" t="s">
        <v>1333</v>
      </c>
      <c r="K552" s="106" t="s">
        <v>73</v>
      </c>
      <c r="L552" s="106"/>
      <c r="M552" s="106"/>
      <c r="N552" s="106"/>
      <c r="O552" s="106"/>
      <c r="P552" s="49" t="s">
        <v>218</v>
      </c>
      <c r="Q552" s="49" t="s">
        <v>1322</v>
      </c>
      <c r="R552" s="106"/>
      <c r="S552" s="106"/>
      <c r="T552" s="106"/>
      <c r="U552" s="106"/>
      <c r="V552" s="106" t="s">
        <v>90</v>
      </c>
      <c r="W552" s="106"/>
      <c r="X552" s="106"/>
      <c r="Y552" s="106"/>
      <c r="Z552" s="106"/>
      <c r="AA552" s="106"/>
      <c r="AB552" s="49" t="s">
        <v>220</v>
      </c>
      <c r="AC552" s="49" t="s">
        <v>1334</v>
      </c>
      <c r="AD552" s="49"/>
      <c r="AE552" s="49"/>
      <c r="AF552" s="49"/>
      <c r="AG552" s="49"/>
      <c r="AH552" s="49"/>
      <c r="AI552" s="49"/>
      <c r="AJ552" s="90">
        <v>1</v>
      </c>
      <c r="AK552" s="49"/>
      <c r="AL552" s="49"/>
      <c r="AM552" s="49"/>
      <c r="AN552" s="49" t="s">
        <v>1335</v>
      </c>
      <c r="AO552" s="53" t="s">
        <v>199</v>
      </c>
      <c r="AP552" s="53" t="s">
        <v>109</v>
      </c>
      <c r="AQ552" s="53" t="s">
        <v>1336</v>
      </c>
      <c r="AR552" s="54" t="s">
        <v>121</v>
      </c>
      <c r="AS552" s="53" t="s">
        <v>113</v>
      </c>
      <c r="AT552" s="93">
        <v>1443954.76</v>
      </c>
      <c r="AU552" s="93">
        <v>1443954.76</v>
      </c>
      <c r="AV552" s="295">
        <v>1783404</v>
      </c>
      <c r="AW552" s="295">
        <v>1778210</v>
      </c>
      <c r="AX552" s="295">
        <v>1778210</v>
      </c>
      <c r="AY552" s="295">
        <v>1778210</v>
      </c>
      <c r="AZ552" s="120" t="s">
        <v>134</v>
      </c>
    </row>
    <row r="553" spans="1:52" s="35" customFormat="1" ht="153" hidden="1">
      <c r="A553" s="424" t="s">
        <v>1277</v>
      </c>
      <c r="B553" s="422" t="s">
        <v>1663</v>
      </c>
      <c r="C553" s="46">
        <v>402000001</v>
      </c>
      <c r="D553" s="47" t="s">
        <v>79</v>
      </c>
      <c r="E553" s="48" t="s">
        <v>1321</v>
      </c>
      <c r="F553" s="121"/>
      <c r="G553" s="121"/>
      <c r="H553" s="106" t="s">
        <v>575</v>
      </c>
      <c r="I553" s="121"/>
      <c r="J553" s="106" t="s">
        <v>1333</v>
      </c>
      <c r="K553" s="106" t="s">
        <v>73</v>
      </c>
      <c r="L553" s="106"/>
      <c r="M553" s="106"/>
      <c r="N553" s="106"/>
      <c r="O553" s="106"/>
      <c r="P553" s="49" t="s">
        <v>218</v>
      </c>
      <c r="Q553" s="49" t="s">
        <v>1322</v>
      </c>
      <c r="R553" s="106"/>
      <c r="S553" s="106"/>
      <c r="T553" s="106"/>
      <c r="U553" s="106"/>
      <c r="V553" s="106" t="s">
        <v>90</v>
      </c>
      <c r="W553" s="106"/>
      <c r="X553" s="106"/>
      <c r="Y553" s="106"/>
      <c r="Z553" s="106"/>
      <c r="AA553" s="106"/>
      <c r="AB553" s="49" t="s">
        <v>220</v>
      </c>
      <c r="AC553" s="49" t="s">
        <v>1334</v>
      </c>
      <c r="AD553" s="49"/>
      <c r="AE553" s="49"/>
      <c r="AF553" s="49"/>
      <c r="AG553" s="49"/>
      <c r="AH553" s="49"/>
      <c r="AI553" s="49"/>
      <c r="AJ553" s="90">
        <v>1</v>
      </c>
      <c r="AK553" s="49"/>
      <c r="AL553" s="49"/>
      <c r="AM553" s="49"/>
      <c r="AN553" s="49" t="s">
        <v>1335</v>
      </c>
      <c r="AO553" s="53" t="s">
        <v>199</v>
      </c>
      <c r="AP553" s="53" t="s">
        <v>109</v>
      </c>
      <c r="AQ553" s="53" t="s">
        <v>1336</v>
      </c>
      <c r="AR553" s="54" t="s">
        <v>121</v>
      </c>
      <c r="AS553" s="53" t="s">
        <v>113</v>
      </c>
      <c r="AT553" s="93">
        <v>135716.66</v>
      </c>
      <c r="AU553" s="93">
        <v>135716.66</v>
      </c>
      <c r="AV553" s="295">
        <v>0</v>
      </c>
      <c r="AW553" s="295">
        <v>0</v>
      </c>
      <c r="AX553" s="295">
        <v>0</v>
      </c>
      <c r="AY553" s="295">
        <v>0</v>
      </c>
      <c r="AZ553" s="120" t="s">
        <v>152</v>
      </c>
    </row>
    <row r="554" spans="1:52" s="35" customFormat="1" ht="409.5" hidden="1">
      <c r="A554" s="424" t="s">
        <v>1277</v>
      </c>
      <c r="B554" s="422" t="s">
        <v>1663</v>
      </c>
      <c r="C554" s="46">
        <v>402000001</v>
      </c>
      <c r="D554" s="47" t="s">
        <v>79</v>
      </c>
      <c r="E554" s="48" t="s">
        <v>1279</v>
      </c>
      <c r="F554" s="121"/>
      <c r="G554" s="121"/>
      <c r="H554" s="106" t="s">
        <v>1301</v>
      </c>
      <c r="I554" s="121"/>
      <c r="J554" s="106" t="s">
        <v>1337</v>
      </c>
      <c r="K554" s="106" t="s">
        <v>1338</v>
      </c>
      <c r="L554" s="106"/>
      <c r="M554" s="106"/>
      <c r="N554" s="106" t="s">
        <v>73</v>
      </c>
      <c r="O554" s="106"/>
      <c r="P554" s="49" t="s">
        <v>576</v>
      </c>
      <c r="Q554" s="49" t="s">
        <v>1339</v>
      </c>
      <c r="R554" s="106"/>
      <c r="S554" s="106"/>
      <c r="T554" s="106"/>
      <c r="U554" s="106"/>
      <c r="V554" s="106" t="s">
        <v>1340</v>
      </c>
      <c r="W554" s="106" t="s">
        <v>1341</v>
      </c>
      <c r="X554" s="106"/>
      <c r="Y554" s="106"/>
      <c r="Z554" s="106"/>
      <c r="AA554" s="106"/>
      <c r="AB554" s="49" t="s">
        <v>1342</v>
      </c>
      <c r="AC554" s="49" t="s">
        <v>1289</v>
      </c>
      <c r="AD554" s="49"/>
      <c r="AE554" s="49"/>
      <c r="AF554" s="49"/>
      <c r="AG554" s="49"/>
      <c r="AH554" s="49"/>
      <c r="AI554" s="49"/>
      <c r="AJ554" s="49"/>
      <c r="AK554" s="49"/>
      <c r="AL554" s="49"/>
      <c r="AM554" s="49" t="s">
        <v>1343</v>
      </c>
      <c r="AN554" s="49" t="s">
        <v>1291</v>
      </c>
      <c r="AO554" s="53" t="s">
        <v>199</v>
      </c>
      <c r="AP554" s="53" t="s">
        <v>109</v>
      </c>
      <c r="AQ554" s="53" t="s">
        <v>1344</v>
      </c>
      <c r="AR554" s="54" t="s">
        <v>1345</v>
      </c>
      <c r="AS554" s="53">
        <v>122</v>
      </c>
      <c r="AT554" s="93">
        <v>1383836.48</v>
      </c>
      <c r="AU554" s="93">
        <v>1383836.48</v>
      </c>
      <c r="AV554" s="295">
        <v>1284000</v>
      </c>
      <c r="AW554" s="295">
        <v>1404000</v>
      </c>
      <c r="AX554" s="295">
        <v>1404000</v>
      </c>
      <c r="AY554" s="295">
        <v>1404000</v>
      </c>
      <c r="AZ554" s="120" t="s">
        <v>152</v>
      </c>
    </row>
    <row r="555" spans="1:52" s="35" customFormat="1" ht="409.5" hidden="1">
      <c r="A555" s="424" t="s">
        <v>1277</v>
      </c>
      <c r="B555" s="422" t="s">
        <v>1663</v>
      </c>
      <c r="C555" s="46">
        <v>402000001</v>
      </c>
      <c r="D555" s="47" t="s">
        <v>79</v>
      </c>
      <c r="E555" s="48" t="s">
        <v>1279</v>
      </c>
      <c r="F555" s="121"/>
      <c r="G555" s="121"/>
      <c r="H555" s="106" t="s">
        <v>1301</v>
      </c>
      <c r="I555" s="121"/>
      <c r="J555" s="106" t="s">
        <v>1337</v>
      </c>
      <c r="K555" s="106" t="s">
        <v>1338</v>
      </c>
      <c r="L555" s="106"/>
      <c r="M555" s="106"/>
      <c r="N555" s="106" t="s">
        <v>73</v>
      </c>
      <c r="O555" s="106"/>
      <c r="P555" s="49" t="s">
        <v>576</v>
      </c>
      <c r="Q555" s="49" t="s">
        <v>1339</v>
      </c>
      <c r="R555" s="106"/>
      <c r="S555" s="106"/>
      <c r="T555" s="106"/>
      <c r="U555" s="106"/>
      <c r="V555" s="106" t="s">
        <v>1340</v>
      </c>
      <c r="W555" s="106" t="s">
        <v>1346</v>
      </c>
      <c r="X555" s="106"/>
      <c r="Y555" s="106"/>
      <c r="Z555" s="106"/>
      <c r="AA555" s="106"/>
      <c r="AB555" s="49" t="s">
        <v>1342</v>
      </c>
      <c r="AC555" s="49" t="s">
        <v>1289</v>
      </c>
      <c r="AD555" s="49"/>
      <c r="AE555" s="49"/>
      <c r="AF555" s="49"/>
      <c r="AG555" s="49"/>
      <c r="AH555" s="49"/>
      <c r="AI555" s="49"/>
      <c r="AJ555" s="49"/>
      <c r="AK555" s="49"/>
      <c r="AL555" s="49"/>
      <c r="AM555" s="49" t="s">
        <v>1343</v>
      </c>
      <c r="AN555" s="49" t="s">
        <v>1291</v>
      </c>
      <c r="AO555" s="53" t="s">
        <v>199</v>
      </c>
      <c r="AP555" s="53" t="s">
        <v>109</v>
      </c>
      <c r="AQ555" s="53" t="s">
        <v>1344</v>
      </c>
      <c r="AR555" s="54" t="s">
        <v>1345</v>
      </c>
      <c r="AS555" s="53">
        <v>129</v>
      </c>
      <c r="AT555" s="93">
        <v>13133123.35</v>
      </c>
      <c r="AU555" s="93">
        <v>13133123.35</v>
      </c>
      <c r="AV555" s="295">
        <v>15179441.1</v>
      </c>
      <c r="AW555" s="295">
        <v>15222008</v>
      </c>
      <c r="AX555" s="295">
        <v>15222008</v>
      </c>
      <c r="AY555" s="295">
        <v>15222008</v>
      </c>
      <c r="AZ555" s="120" t="s">
        <v>152</v>
      </c>
    </row>
    <row r="556" spans="1:52" s="35" customFormat="1" ht="409.5" hidden="1">
      <c r="A556" s="424" t="s">
        <v>1277</v>
      </c>
      <c r="B556" s="422" t="s">
        <v>1663</v>
      </c>
      <c r="C556" s="46">
        <v>402000001</v>
      </c>
      <c r="D556" s="47" t="s">
        <v>79</v>
      </c>
      <c r="E556" s="48" t="s">
        <v>1279</v>
      </c>
      <c r="F556" s="121"/>
      <c r="G556" s="121"/>
      <c r="H556" s="106" t="s">
        <v>1301</v>
      </c>
      <c r="I556" s="121"/>
      <c r="J556" s="106" t="s">
        <v>1337</v>
      </c>
      <c r="K556" s="106" t="s">
        <v>1338</v>
      </c>
      <c r="L556" s="106"/>
      <c r="M556" s="106"/>
      <c r="N556" s="106" t="s">
        <v>73</v>
      </c>
      <c r="O556" s="106"/>
      <c r="P556" s="49" t="s">
        <v>576</v>
      </c>
      <c r="Q556" s="49" t="s">
        <v>1339</v>
      </c>
      <c r="R556" s="106"/>
      <c r="S556" s="106"/>
      <c r="T556" s="106"/>
      <c r="U556" s="106"/>
      <c r="V556" s="106" t="s">
        <v>1340</v>
      </c>
      <c r="W556" s="106" t="s">
        <v>1347</v>
      </c>
      <c r="X556" s="106"/>
      <c r="Y556" s="106"/>
      <c r="Z556" s="106"/>
      <c r="AA556" s="106"/>
      <c r="AB556" s="49" t="s">
        <v>1342</v>
      </c>
      <c r="AC556" s="49" t="s">
        <v>1289</v>
      </c>
      <c r="AD556" s="49"/>
      <c r="AE556" s="49"/>
      <c r="AF556" s="49"/>
      <c r="AG556" s="49"/>
      <c r="AH556" s="49"/>
      <c r="AI556" s="49"/>
      <c r="AJ556" s="49"/>
      <c r="AK556" s="49"/>
      <c r="AL556" s="49"/>
      <c r="AM556" s="49" t="s">
        <v>1324</v>
      </c>
      <c r="AN556" s="49" t="s">
        <v>1291</v>
      </c>
      <c r="AO556" s="53" t="s">
        <v>199</v>
      </c>
      <c r="AP556" s="53" t="s">
        <v>109</v>
      </c>
      <c r="AQ556" s="53" t="s">
        <v>1344</v>
      </c>
      <c r="AR556" s="54" t="s">
        <v>1345</v>
      </c>
      <c r="AS556" s="53">
        <v>244</v>
      </c>
      <c r="AT556" s="93">
        <v>999999.32</v>
      </c>
      <c r="AU556" s="93">
        <v>999999.32</v>
      </c>
      <c r="AV556" s="295">
        <v>1198480.17</v>
      </c>
      <c r="AW556" s="295">
        <v>590468</v>
      </c>
      <c r="AX556" s="295">
        <v>601198</v>
      </c>
      <c r="AY556" s="295">
        <v>603008</v>
      </c>
      <c r="AZ556" s="120" t="s">
        <v>152</v>
      </c>
    </row>
    <row r="557" spans="1:52" s="35" customFormat="1" ht="409.5" hidden="1">
      <c r="A557" s="424" t="s">
        <v>1277</v>
      </c>
      <c r="B557" s="422" t="s">
        <v>1663</v>
      </c>
      <c r="C557" s="46">
        <v>402000001</v>
      </c>
      <c r="D557" s="47" t="s">
        <v>79</v>
      </c>
      <c r="E557" s="48" t="s">
        <v>1279</v>
      </c>
      <c r="F557" s="121"/>
      <c r="G557" s="121"/>
      <c r="H557" s="106" t="s">
        <v>1301</v>
      </c>
      <c r="I557" s="121"/>
      <c r="J557" s="106" t="s">
        <v>1337</v>
      </c>
      <c r="K557" s="106" t="s">
        <v>1338</v>
      </c>
      <c r="L557" s="106"/>
      <c r="M557" s="106"/>
      <c r="N557" s="106" t="s">
        <v>73</v>
      </c>
      <c r="O557" s="106"/>
      <c r="P557" s="49" t="s">
        <v>576</v>
      </c>
      <c r="Q557" s="49" t="s">
        <v>1339</v>
      </c>
      <c r="R557" s="106"/>
      <c r="S557" s="106"/>
      <c r="T557" s="106"/>
      <c r="U557" s="106"/>
      <c r="V557" s="106" t="s">
        <v>1340</v>
      </c>
      <c r="W557" s="106" t="s">
        <v>1347</v>
      </c>
      <c r="X557" s="106"/>
      <c r="Y557" s="106"/>
      <c r="Z557" s="106"/>
      <c r="AA557" s="106"/>
      <c r="AB557" s="49" t="s">
        <v>1342</v>
      </c>
      <c r="AC557" s="49" t="s">
        <v>1289</v>
      </c>
      <c r="AD557" s="49"/>
      <c r="AE557" s="49"/>
      <c r="AF557" s="49"/>
      <c r="AG557" s="49"/>
      <c r="AH557" s="49"/>
      <c r="AI557" s="49"/>
      <c r="AJ557" s="49"/>
      <c r="AK557" s="49"/>
      <c r="AL557" s="49"/>
      <c r="AM557" s="49" t="s">
        <v>1324</v>
      </c>
      <c r="AN557" s="49" t="s">
        <v>1291</v>
      </c>
      <c r="AO557" s="53" t="s">
        <v>199</v>
      </c>
      <c r="AP557" s="53" t="s">
        <v>109</v>
      </c>
      <c r="AQ557" s="53" t="s">
        <v>1344</v>
      </c>
      <c r="AR557" s="54" t="s">
        <v>1345</v>
      </c>
      <c r="AS557" s="53" t="s">
        <v>227</v>
      </c>
      <c r="AT557" s="93">
        <v>0</v>
      </c>
      <c r="AU557" s="93">
        <v>0</v>
      </c>
      <c r="AV557" s="295">
        <v>0</v>
      </c>
      <c r="AW557" s="295">
        <v>289066</v>
      </c>
      <c r="AX557" s="295">
        <v>289066</v>
      </c>
      <c r="AY557" s="295">
        <v>289066</v>
      </c>
      <c r="AZ557" s="120" t="s">
        <v>152</v>
      </c>
    </row>
    <row r="558" spans="1:52" s="35" customFormat="1" ht="409.5" hidden="1">
      <c r="A558" s="424" t="s">
        <v>1277</v>
      </c>
      <c r="B558" s="422" t="s">
        <v>1663</v>
      </c>
      <c r="C558" s="46">
        <v>402000001</v>
      </c>
      <c r="D558" s="47" t="s">
        <v>79</v>
      </c>
      <c r="E558" s="48" t="s">
        <v>1279</v>
      </c>
      <c r="F558" s="121"/>
      <c r="G558" s="121"/>
      <c r="H558" s="106" t="s">
        <v>1301</v>
      </c>
      <c r="I558" s="121"/>
      <c r="J558" s="106" t="s">
        <v>1337</v>
      </c>
      <c r="K558" s="106" t="s">
        <v>1338</v>
      </c>
      <c r="L558" s="106"/>
      <c r="M558" s="106"/>
      <c r="N558" s="106" t="s">
        <v>73</v>
      </c>
      <c r="O558" s="106"/>
      <c r="P558" s="49" t="s">
        <v>576</v>
      </c>
      <c r="Q558" s="49" t="s">
        <v>1339</v>
      </c>
      <c r="R558" s="106"/>
      <c r="S558" s="106"/>
      <c r="T558" s="106"/>
      <c r="U558" s="106"/>
      <c r="V558" s="106" t="s">
        <v>1340</v>
      </c>
      <c r="W558" s="106" t="s">
        <v>1347</v>
      </c>
      <c r="X558" s="106"/>
      <c r="Y558" s="106"/>
      <c r="Z558" s="106"/>
      <c r="AA558" s="106"/>
      <c r="AB558" s="49" t="s">
        <v>1342</v>
      </c>
      <c r="AC558" s="49" t="s">
        <v>1289</v>
      </c>
      <c r="AD558" s="49"/>
      <c r="AE558" s="49"/>
      <c r="AF558" s="49"/>
      <c r="AG558" s="49"/>
      <c r="AH558" s="49"/>
      <c r="AI558" s="49"/>
      <c r="AJ558" s="49"/>
      <c r="AK558" s="49"/>
      <c r="AL558" s="49"/>
      <c r="AM558" s="49" t="s">
        <v>1324</v>
      </c>
      <c r="AN558" s="49" t="s">
        <v>1291</v>
      </c>
      <c r="AO558" s="53" t="s">
        <v>199</v>
      </c>
      <c r="AP558" s="53" t="s">
        <v>109</v>
      </c>
      <c r="AQ558" s="53" t="s">
        <v>1344</v>
      </c>
      <c r="AR558" s="54" t="s">
        <v>1345</v>
      </c>
      <c r="AS558" s="53" t="s">
        <v>122</v>
      </c>
      <c r="AT558" s="93">
        <v>0</v>
      </c>
      <c r="AU558" s="93">
        <v>0</v>
      </c>
      <c r="AV558" s="295">
        <v>6124.86</v>
      </c>
      <c r="AW558" s="295">
        <v>0</v>
      </c>
      <c r="AX558" s="295">
        <v>0</v>
      </c>
      <c r="AY558" s="295">
        <v>0</v>
      </c>
      <c r="AZ558" s="120" t="s">
        <v>152</v>
      </c>
    </row>
    <row r="559" spans="1:52" s="35" customFormat="1" ht="409.5" hidden="1">
      <c r="A559" s="424" t="s">
        <v>1277</v>
      </c>
      <c r="B559" s="422" t="s">
        <v>1663</v>
      </c>
      <c r="C559" s="46">
        <v>402000001</v>
      </c>
      <c r="D559" s="47" t="s">
        <v>79</v>
      </c>
      <c r="E559" s="48" t="s">
        <v>1279</v>
      </c>
      <c r="F559" s="121"/>
      <c r="G559" s="121"/>
      <c r="H559" s="106" t="s">
        <v>1301</v>
      </c>
      <c r="I559" s="121"/>
      <c r="J559" s="106" t="s">
        <v>1337</v>
      </c>
      <c r="K559" s="106" t="s">
        <v>1338</v>
      </c>
      <c r="L559" s="106"/>
      <c r="M559" s="106"/>
      <c r="N559" s="106" t="s">
        <v>73</v>
      </c>
      <c r="O559" s="106"/>
      <c r="P559" s="49" t="s">
        <v>576</v>
      </c>
      <c r="Q559" s="49" t="s">
        <v>1339</v>
      </c>
      <c r="R559" s="106"/>
      <c r="S559" s="106"/>
      <c r="T559" s="106"/>
      <c r="U559" s="106"/>
      <c r="V559" s="106" t="s">
        <v>1340</v>
      </c>
      <c r="W559" s="106" t="s">
        <v>1348</v>
      </c>
      <c r="X559" s="106"/>
      <c r="Y559" s="106"/>
      <c r="Z559" s="106"/>
      <c r="AA559" s="106"/>
      <c r="AB559" s="49" t="s">
        <v>1342</v>
      </c>
      <c r="AC559" s="49" t="s">
        <v>1289</v>
      </c>
      <c r="AD559" s="49"/>
      <c r="AE559" s="49"/>
      <c r="AF559" s="49"/>
      <c r="AG559" s="49"/>
      <c r="AH559" s="49"/>
      <c r="AI559" s="49"/>
      <c r="AJ559" s="49"/>
      <c r="AK559" s="49"/>
      <c r="AL559" s="49"/>
      <c r="AM559" s="49" t="s">
        <v>1324</v>
      </c>
      <c r="AN559" s="49" t="s">
        <v>1291</v>
      </c>
      <c r="AO559" s="53" t="s">
        <v>199</v>
      </c>
      <c r="AP559" s="53" t="s">
        <v>109</v>
      </c>
      <c r="AQ559" s="53" t="s">
        <v>1344</v>
      </c>
      <c r="AR559" s="54" t="s">
        <v>1345</v>
      </c>
      <c r="AS559" s="53">
        <v>851</v>
      </c>
      <c r="AT559" s="93">
        <v>100000</v>
      </c>
      <c r="AU559" s="93">
        <v>100000</v>
      </c>
      <c r="AV559" s="295">
        <v>96363</v>
      </c>
      <c r="AW559" s="295">
        <v>96363</v>
      </c>
      <c r="AX559" s="295">
        <v>96363</v>
      </c>
      <c r="AY559" s="295">
        <v>96363</v>
      </c>
      <c r="AZ559" s="120" t="s">
        <v>152</v>
      </c>
    </row>
    <row r="560" spans="1:52" s="35" customFormat="1" ht="409.5" hidden="1">
      <c r="A560" s="424" t="s">
        <v>1277</v>
      </c>
      <c r="B560" s="422" t="s">
        <v>1663</v>
      </c>
      <c r="C560" s="46">
        <v>402000001</v>
      </c>
      <c r="D560" s="47" t="s">
        <v>79</v>
      </c>
      <c r="E560" s="48" t="s">
        <v>1279</v>
      </c>
      <c r="F560" s="121"/>
      <c r="G560" s="121"/>
      <c r="H560" s="106" t="s">
        <v>1301</v>
      </c>
      <c r="I560" s="121"/>
      <c r="J560" s="106" t="s">
        <v>1337</v>
      </c>
      <c r="K560" s="106" t="s">
        <v>1338</v>
      </c>
      <c r="L560" s="106"/>
      <c r="M560" s="106"/>
      <c r="N560" s="106" t="s">
        <v>73</v>
      </c>
      <c r="O560" s="106"/>
      <c r="P560" s="49" t="s">
        <v>576</v>
      </c>
      <c r="Q560" s="49" t="s">
        <v>1339</v>
      </c>
      <c r="R560" s="106"/>
      <c r="S560" s="106"/>
      <c r="T560" s="106"/>
      <c r="U560" s="106"/>
      <c r="V560" s="106" t="s">
        <v>1340</v>
      </c>
      <c r="W560" s="106" t="s">
        <v>1348</v>
      </c>
      <c r="X560" s="106"/>
      <c r="Y560" s="106"/>
      <c r="Z560" s="106"/>
      <c r="AA560" s="106"/>
      <c r="AB560" s="49" t="s">
        <v>1342</v>
      </c>
      <c r="AC560" s="49" t="s">
        <v>1289</v>
      </c>
      <c r="AD560" s="49"/>
      <c r="AE560" s="49"/>
      <c r="AF560" s="49"/>
      <c r="AG560" s="49"/>
      <c r="AH560" s="49"/>
      <c r="AI560" s="49"/>
      <c r="AJ560" s="49"/>
      <c r="AK560" s="49"/>
      <c r="AL560" s="49"/>
      <c r="AM560" s="49" t="s">
        <v>1343</v>
      </c>
      <c r="AN560" s="49" t="s">
        <v>1291</v>
      </c>
      <c r="AO560" s="53" t="s">
        <v>199</v>
      </c>
      <c r="AP560" s="53" t="s">
        <v>109</v>
      </c>
      <c r="AQ560" s="53" t="s">
        <v>1344</v>
      </c>
      <c r="AR560" s="54" t="s">
        <v>1345</v>
      </c>
      <c r="AS560" s="53">
        <v>852</v>
      </c>
      <c r="AT560" s="93">
        <v>2500</v>
      </c>
      <c r="AU560" s="93">
        <v>2500</v>
      </c>
      <c r="AV560" s="295">
        <v>1965</v>
      </c>
      <c r="AW560" s="295">
        <v>1965</v>
      </c>
      <c r="AX560" s="295">
        <v>1965</v>
      </c>
      <c r="AY560" s="295">
        <v>1965</v>
      </c>
      <c r="AZ560" s="120" t="s">
        <v>152</v>
      </c>
    </row>
    <row r="561" spans="1:52" s="35" customFormat="1" ht="357" hidden="1">
      <c r="A561" s="424" t="s">
        <v>1277</v>
      </c>
      <c r="B561" s="422" t="s">
        <v>1663</v>
      </c>
      <c r="C561" s="46">
        <v>404020001</v>
      </c>
      <c r="D561" s="47" t="s">
        <v>79</v>
      </c>
      <c r="E561" s="48" t="s">
        <v>1349</v>
      </c>
      <c r="F561" s="121"/>
      <c r="G561" s="121"/>
      <c r="H561" s="106"/>
      <c r="I561" s="121"/>
      <c r="J561" s="106">
        <v>5</v>
      </c>
      <c r="K561" s="106"/>
      <c r="L561" s="106">
        <v>6</v>
      </c>
      <c r="M561" s="106"/>
      <c r="N561" s="106"/>
      <c r="O561" s="106"/>
      <c r="P561" s="49" t="s">
        <v>1350</v>
      </c>
      <c r="Q561" s="49" t="s">
        <v>1351</v>
      </c>
      <c r="R561" s="106"/>
      <c r="S561" s="106"/>
      <c r="T561" s="106"/>
      <c r="U561" s="106"/>
      <c r="V561" s="106" t="s">
        <v>473</v>
      </c>
      <c r="W561" s="106"/>
      <c r="X561" s="106"/>
      <c r="Y561" s="106"/>
      <c r="Z561" s="106"/>
      <c r="AA561" s="106"/>
      <c r="AB561" s="49" t="s">
        <v>1352</v>
      </c>
      <c r="AC561" s="49" t="s">
        <v>1353</v>
      </c>
      <c r="AD561" s="49"/>
      <c r="AE561" s="49"/>
      <c r="AF561" s="49"/>
      <c r="AG561" s="49"/>
      <c r="AH561" s="49"/>
      <c r="AI561" s="49"/>
      <c r="AJ561" s="49" t="s">
        <v>1354</v>
      </c>
      <c r="AK561" s="49"/>
      <c r="AL561" s="49"/>
      <c r="AM561" s="49"/>
      <c r="AN561" s="49" t="s">
        <v>1355</v>
      </c>
      <c r="AO561" s="53" t="s">
        <v>99</v>
      </c>
      <c r="AP561" s="53" t="s">
        <v>68</v>
      </c>
      <c r="AQ561" s="53" t="s">
        <v>1356</v>
      </c>
      <c r="AR561" s="54" t="s">
        <v>1357</v>
      </c>
      <c r="AS561" s="53" t="s">
        <v>116</v>
      </c>
      <c r="AT561" s="93">
        <v>0</v>
      </c>
      <c r="AU561" s="93">
        <v>0</v>
      </c>
      <c r="AV561" s="295">
        <v>6073220</v>
      </c>
      <c r="AW561" s="295">
        <v>0</v>
      </c>
      <c r="AX561" s="295">
        <v>0</v>
      </c>
      <c r="AY561" s="295">
        <v>0</v>
      </c>
      <c r="AZ561" s="120" t="s">
        <v>1358</v>
      </c>
    </row>
    <row r="562" spans="1:52" s="35" customFormat="1" ht="267.75" hidden="1">
      <c r="A562" s="424" t="s">
        <v>1277</v>
      </c>
      <c r="B562" s="422" t="s">
        <v>1663</v>
      </c>
      <c r="C562" s="46">
        <v>404020001</v>
      </c>
      <c r="D562" s="47" t="s">
        <v>79</v>
      </c>
      <c r="E562" s="48" t="s">
        <v>1359</v>
      </c>
      <c r="F562" s="121"/>
      <c r="G562" s="121"/>
      <c r="H562" s="106" t="s">
        <v>672</v>
      </c>
      <c r="I562" s="121"/>
      <c r="J562" s="106" t="s">
        <v>575</v>
      </c>
      <c r="K562" s="106" t="s">
        <v>238</v>
      </c>
      <c r="L562" s="106"/>
      <c r="M562" s="106"/>
      <c r="N562" s="106"/>
      <c r="O562" s="106"/>
      <c r="P562" s="49" t="s">
        <v>576</v>
      </c>
      <c r="Q562" s="49" t="s">
        <v>1360</v>
      </c>
      <c r="R562" s="106"/>
      <c r="S562" s="106"/>
      <c r="T562" s="106"/>
      <c r="U562" s="106"/>
      <c r="V562" s="106" t="s">
        <v>1361</v>
      </c>
      <c r="W562" s="106" t="s">
        <v>1362</v>
      </c>
      <c r="X562" s="106"/>
      <c r="Y562" s="106"/>
      <c r="Z562" s="106"/>
      <c r="AA562" s="106"/>
      <c r="AB562" s="49" t="s">
        <v>1363</v>
      </c>
      <c r="AC562" s="49" t="s">
        <v>1289</v>
      </c>
      <c r="AD562" s="49"/>
      <c r="AE562" s="49"/>
      <c r="AF562" s="49"/>
      <c r="AG562" s="49"/>
      <c r="AH562" s="49"/>
      <c r="AI562" s="49"/>
      <c r="AJ562" s="49"/>
      <c r="AK562" s="49"/>
      <c r="AL562" s="49"/>
      <c r="AM562" s="49" t="s">
        <v>1364</v>
      </c>
      <c r="AN562" s="49" t="s">
        <v>1291</v>
      </c>
      <c r="AO562" s="53" t="s">
        <v>199</v>
      </c>
      <c r="AP562" s="53" t="s">
        <v>109</v>
      </c>
      <c r="AQ562" s="53" t="s">
        <v>1365</v>
      </c>
      <c r="AR562" s="54" t="s">
        <v>1366</v>
      </c>
      <c r="AS562" s="53">
        <v>122</v>
      </c>
      <c r="AT562" s="93">
        <v>38295</v>
      </c>
      <c r="AU562" s="93">
        <v>38295</v>
      </c>
      <c r="AV562" s="295">
        <v>38295</v>
      </c>
      <c r="AW562" s="295">
        <v>38295</v>
      </c>
      <c r="AX562" s="295">
        <v>38295</v>
      </c>
      <c r="AY562" s="295">
        <v>38295</v>
      </c>
      <c r="AZ562" s="120" t="s">
        <v>152</v>
      </c>
    </row>
    <row r="563" spans="1:52" s="35" customFormat="1" ht="267.75" hidden="1">
      <c r="A563" s="424" t="s">
        <v>1277</v>
      </c>
      <c r="B563" s="422" t="s">
        <v>1663</v>
      </c>
      <c r="C563" s="46">
        <v>404020001</v>
      </c>
      <c r="D563" s="47" t="s">
        <v>79</v>
      </c>
      <c r="E563" s="48" t="s">
        <v>1359</v>
      </c>
      <c r="F563" s="121"/>
      <c r="G563" s="121"/>
      <c r="H563" s="106" t="s">
        <v>672</v>
      </c>
      <c r="I563" s="121"/>
      <c r="J563" s="106" t="s">
        <v>575</v>
      </c>
      <c r="K563" s="106" t="s">
        <v>238</v>
      </c>
      <c r="L563" s="106"/>
      <c r="M563" s="106"/>
      <c r="N563" s="106"/>
      <c r="O563" s="106"/>
      <c r="P563" s="49" t="s">
        <v>576</v>
      </c>
      <c r="Q563" s="49" t="s">
        <v>1360</v>
      </c>
      <c r="R563" s="106"/>
      <c r="S563" s="106"/>
      <c r="T563" s="106"/>
      <c r="U563" s="106"/>
      <c r="V563" s="106" t="s">
        <v>1361</v>
      </c>
      <c r="W563" s="106" t="s">
        <v>1362</v>
      </c>
      <c r="X563" s="106"/>
      <c r="Y563" s="106"/>
      <c r="Z563" s="106"/>
      <c r="AA563" s="106"/>
      <c r="AB563" s="49" t="s">
        <v>1363</v>
      </c>
      <c r="AC563" s="49" t="s">
        <v>1289</v>
      </c>
      <c r="AD563" s="49"/>
      <c r="AE563" s="49"/>
      <c r="AF563" s="49"/>
      <c r="AG563" s="49"/>
      <c r="AH563" s="49"/>
      <c r="AI563" s="49"/>
      <c r="AJ563" s="49"/>
      <c r="AK563" s="49"/>
      <c r="AL563" s="49"/>
      <c r="AM563" s="49" t="s">
        <v>1367</v>
      </c>
      <c r="AN563" s="49" t="s">
        <v>1291</v>
      </c>
      <c r="AO563" s="53" t="s">
        <v>199</v>
      </c>
      <c r="AP563" s="53" t="s">
        <v>109</v>
      </c>
      <c r="AQ563" s="53" t="s">
        <v>1365</v>
      </c>
      <c r="AR563" s="54" t="s">
        <v>1366</v>
      </c>
      <c r="AS563" s="53">
        <v>129</v>
      </c>
      <c r="AT563" s="93">
        <v>294221.90999999997</v>
      </c>
      <c r="AU563" s="93">
        <v>294221.90999999997</v>
      </c>
      <c r="AV563" s="295">
        <v>366694.31</v>
      </c>
      <c r="AW563" s="295">
        <v>366693</v>
      </c>
      <c r="AX563" s="295">
        <v>366693</v>
      </c>
      <c r="AY563" s="295">
        <v>366693</v>
      </c>
      <c r="AZ563" s="120" t="s">
        <v>152</v>
      </c>
    </row>
    <row r="564" spans="1:52" s="35" customFormat="1" ht="267.75" hidden="1">
      <c r="A564" s="424" t="s">
        <v>1277</v>
      </c>
      <c r="B564" s="422" t="s">
        <v>1663</v>
      </c>
      <c r="C564" s="46">
        <v>404020001</v>
      </c>
      <c r="D564" s="47" t="s">
        <v>79</v>
      </c>
      <c r="E564" s="48" t="s">
        <v>1359</v>
      </c>
      <c r="F564" s="121"/>
      <c r="G564" s="121"/>
      <c r="H564" s="106" t="s">
        <v>672</v>
      </c>
      <c r="I564" s="121"/>
      <c r="J564" s="106" t="s">
        <v>575</v>
      </c>
      <c r="K564" s="106" t="s">
        <v>238</v>
      </c>
      <c r="L564" s="106"/>
      <c r="M564" s="106"/>
      <c r="N564" s="106"/>
      <c r="O564" s="106"/>
      <c r="P564" s="49" t="s">
        <v>576</v>
      </c>
      <c r="Q564" s="49" t="s">
        <v>1360</v>
      </c>
      <c r="R564" s="106"/>
      <c r="S564" s="106"/>
      <c r="T564" s="106"/>
      <c r="U564" s="106"/>
      <c r="V564" s="106" t="s">
        <v>1361</v>
      </c>
      <c r="W564" s="106" t="s">
        <v>1362</v>
      </c>
      <c r="X564" s="106"/>
      <c r="Y564" s="106"/>
      <c r="Z564" s="106"/>
      <c r="AA564" s="106"/>
      <c r="AB564" s="49" t="s">
        <v>1363</v>
      </c>
      <c r="AC564" s="49" t="s">
        <v>1289</v>
      </c>
      <c r="AD564" s="49"/>
      <c r="AE564" s="49"/>
      <c r="AF564" s="49"/>
      <c r="AG564" s="49"/>
      <c r="AH564" s="49"/>
      <c r="AI564" s="49"/>
      <c r="AJ564" s="49"/>
      <c r="AK564" s="49"/>
      <c r="AL564" s="49"/>
      <c r="AM564" s="49" t="s">
        <v>1364</v>
      </c>
      <c r="AN564" s="49" t="s">
        <v>1291</v>
      </c>
      <c r="AO564" s="53" t="s">
        <v>199</v>
      </c>
      <c r="AP564" s="53" t="s">
        <v>109</v>
      </c>
      <c r="AQ564" s="53" t="s">
        <v>1365</v>
      </c>
      <c r="AR564" s="54" t="s">
        <v>1366</v>
      </c>
      <c r="AS564" s="53">
        <v>244</v>
      </c>
      <c r="AT564" s="93">
        <v>221160</v>
      </c>
      <c r="AU564" s="93">
        <v>221160</v>
      </c>
      <c r="AV564" s="295">
        <v>234752.45</v>
      </c>
      <c r="AW564" s="295">
        <v>211612</v>
      </c>
      <c r="AX564" s="295">
        <v>211612</v>
      </c>
      <c r="AY564" s="295">
        <v>211612</v>
      </c>
      <c r="AZ564" s="120" t="s">
        <v>152</v>
      </c>
    </row>
    <row r="565" spans="1:52" s="35" customFormat="1" ht="267.75" hidden="1">
      <c r="A565" s="424" t="s">
        <v>1277</v>
      </c>
      <c r="B565" s="422" t="s">
        <v>1663</v>
      </c>
      <c r="C565" s="46">
        <v>402000002</v>
      </c>
      <c r="D565" s="47" t="s">
        <v>91</v>
      </c>
      <c r="E565" s="48" t="s">
        <v>1359</v>
      </c>
      <c r="F565" s="121"/>
      <c r="G565" s="121"/>
      <c r="H565" s="106" t="s">
        <v>672</v>
      </c>
      <c r="I565" s="121"/>
      <c r="J565" s="106" t="s">
        <v>575</v>
      </c>
      <c r="K565" s="106" t="s">
        <v>238</v>
      </c>
      <c r="L565" s="106"/>
      <c r="M565" s="106"/>
      <c r="N565" s="106"/>
      <c r="O565" s="106"/>
      <c r="P565" s="49" t="s">
        <v>576</v>
      </c>
      <c r="Q565" s="49" t="s">
        <v>1360</v>
      </c>
      <c r="R565" s="106"/>
      <c r="S565" s="106"/>
      <c r="T565" s="106"/>
      <c r="U565" s="106"/>
      <c r="V565" s="106" t="s">
        <v>1361</v>
      </c>
      <c r="W565" s="106" t="s">
        <v>1362</v>
      </c>
      <c r="X565" s="106"/>
      <c r="Y565" s="106"/>
      <c r="Z565" s="106"/>
      <c r="AA565" s="106"/>
      <c r="AB565" s="49" t="s">
        <v>1363</v>
      </c>
      <c r="AC565" s="49" t="s">
        <v>1289</v>
      </c>
      <c r="AD565" s="49"/>
      <c r="AE565" s="49"/>
      <c r="AF565" s="49"/>
      <c r="AG565" s="49"/>
      <c r="AH565" s="49"/>
      <c r="AI565" s="49"/>
      <c r="AJ565" s="49"/>
      <c r="AK565" s="49"/>
      <c r="AL565" s="49"/>
      <c r="AM565" s="49" t="s">
        <v>1364</v>
      </c>
      <c r="AN565" s="49" t="s">
        <v>1291</v>
      </c>
      <c r="AO565" s="53" t="s">
        <v>199</v>
      </c>
      <c r="AP565" s="53" t="s">
        <v>109</v>
      </c>
      <c r="AQ565" s="53" t="s">
        <v>1365</v>
      </c>
      <c r="AR565" s="54" t="s">
        <v>1366</v>
      </c>
      <c r="AS565" s="53" t="s">
        <v>115</v>
      </c>
      <c r="AT565" s="93">
        <v>1039461.2</v>
      </c>
      <c r="AU565" s="93">
        <v>1039461.2</v>
      </c>
      <c r="AV565" s="295">
        <v>1175920</v>
      </c>
      <c r="AW565" s="295">
        <v>1175920</v>
      </c>
      <c r="AX565" s="295">
        <v>1175920</v>
      </c>
      <c r="AY565" s="295">
        <v>1175920</v>
      </c>
      <c r="AZ565" s="120" t="s">
        <v>152</v>
      </c>
    </row>
    <row r="566" spans="1:52" s="35" customFormat="1" ht="153" hidden="1">
      <c r="A566" s="424" t="s">
        <v>1277</v>
      </c>
      <c r="B566" s="422" t="s">
        <v>1663</v>
      </c>
      <c r="C566" s="46">
        <v>402000002</v>
      </c>
      <c r="D566" s="50" t="s">
        <v>91</v>
      </c>
      <c r="E566" s="48" t="s">
        <v>1321</v>
      </c>
      <c r="F566" s="121"/>
      <c r="G566" s="121"/>
      <c r="H566" s="106" t="s">
        <v>575</v>
      </c>
      <c r="I566" s="121"/>
      <c r="J566" s="106" t="s">
        <v>1333</v>
      </c>
      <c r="K566" s="106" t="s">
        <v>73</v>
      </c>
      <c r="L566" s="106"/>
      <c r="M566" s="106"/>
      <c r="N566" s="106"/>
      <c r="O566" s="106"/>
      <c r="P566" s="49" t="s">
        <v>218</v>
      </c>
      <c r="Q566" s="49" t="s">
        <v>1322</v>
      </c>
      <c r="R566" s="106"/>
      <c r="S566" s="106"/>
      <c r="T566" s="106"/>
      <c r="U566" s="106"/>
      <c r="V566" s="106" t="s">
        <v>90</v>
      </c>
      <c r="W566" s="106"/>
      <c r="X566" s="106"/>
      <c r="Y566" s="106"/>
      <c r="Z566" s="106"/>
      <c r="AA566" s="106"/>
      <c r="AB566" s="49" t="s">
        <v>220</v>
      </c>
      <c r="AC566" s="49" t="s">
        <v>1368</v>
      </c>
      <c r="AD566" s="49"/>
      <c r="AE566" s="49"/>
      <c r="AF566" s="49"/>
      <c r="AG566" s="49"/>
      <c r="AH566" s="49"/>
      <c r="AI566" s="49"/>
      <c r="AJ566" s="90">
        <v>1</v>
      </c>
      <c r="AK566" s="49"/>
      <c r="AL566" s="49"/>
      <c r="AM566" s="49"/>
      <c r="AN566" s="49" t="s">
        <v>231</v>
      </c>
      <c r="AO566" s="53" t="s">
        <v>199</v>
      </c>
      <c r="AP566" s="53" t="s">
        <v>109</v>
      </c>
      <c r="AQ566" s="53" t="s">
        <v>1336</v>
      </c>
      <c r="AR566" s="54" t="s">
        <v>121</v>
      </c>
      <c r="AS566" s="53" t="s">
        <v>115</v>
      </c>
      <c r="AT566" s="93">
        <v>4893880.21</v>
      </c>
      <c r="AU566" s="93">
        <v>4893880.21</v>
      </c>
      <c r="AV566" s="295">
        <v>5900126</v>
      </c>
      <c r="AW566" s="295">
        <v>5888120</v>
      </c>
      <c r="AX566" s="295">
        <v>5888120</v>
      </c>
      <c r="AY566" s="295">
        <v>5888120</v>
      </c>
      <c r="AZ566" s="120" t="s">
        <v>134</v>
      </c>
    </row>
    <row r="567" spans="1:52" s="35" customFormat="1" ht="153" hidden="1">
      <c r="A567" s="424" t="s">
        <v>1277</v>
      </c>
      <c r="B567" s="422" t="s">
        <v>1663</v>
      </c>
      <c r="C567" s="46">
        <v>402000002</v>
      </c>
      <c r="D567" s="50" t="s">
        <v>91</v>
      </c>
      <c r="E567" s="48" t="s">
        <v>1321</v>
      </c>
      <c r="F567" s="121"/>
      <c r="G567" s="121"/>
      <c r="H567" s="106" t="s">
        <v>575</v>
      </c>
      <c r="I567" s="121"/>
      <c r="J567" s="106" t="s">
        <v>1333</v>
      </c>
      <c r="K567" s="106" t="s">
        <v>73</v>
      </c>
      <c r="L567" s="106"/>
      <c r="M567" s="106"/>
      <c r="N567" s="106"/>
      <c r="O567" s="106"/>
      <c r="P567" s="49" t="s">
        <v>218</v>
      </c>
      <c r="Q567" s="49" t="s">
        <v>1322</v>
      </c>
      <c r="R567" s="106"/>
      <c r="S567" s="106"/>
      <c r="T567" s="106"/>
      <c r="U567" s="106"/>
      <c r="V567" s="106" t="s">
        <v>90</v>
      </c>
      <c r="W567" s="106"/>
      <c r="X567" s="106"/>
      <c r="Y567" s="106"/>
      <c r="Z567" s="106"/>
      <c r="AA567" s="106"/>
      <c r="AB567" s="49" t="s">
        <v>220</v>
      </c>
      <c r="AC567" s="49" t="s">
        <v>1368</v>
      </c>
      <c r="AD567" s="49"/>
      <c r="AE567" s="49"/>
      <c r="AF567" s="49"/>
      <c r="AG567" s="49"/>
      <c r="AH567" s="49"/>
      <c r="AI567" s="49"/>
      <c r="AJ567" s="90">
        <v>1</v>
      </c>
      <c r="AK567" s="49"/>
      <c r="AL567" s="49"/>
      <c r="AM567" s="49"/>
      <c r="AN567" s="49" t="s">
        <v>231</v>
      </c>
      <c r="AO567" s="53" t="s">
        <v>199</v>
      </c>
      <c r="AP567" s="53" t="s">
        <v>109</v>
      </c>
      <c r="AQ567" s="53" t="s">
        <v>1336</v>
      </c>
      <c r="AR567" s="54" t="s">
        <v>121</v>
      </c>
      <c r="AS567" s="53" t="s">
        <v>115</v>
      </c>
      <c r="AT567" s="93">
        <v>449410</v>
      </c>
      <c r="AU567" s="93">
        <v>449410</v>
      </c>
      <c r="AV567" s="295">
        <v>0</v>
      </c>
      <c r="AW567" s="295">
        <v>0</v>
      </c>
      <c r="AX567" s="295">
        <v>0</v>
      </c>
      <c r="AY567" s="295">
        <v>0</v>
      </c>
      <c r="AZ567" s="120" t="s">
        <v>152</v>
      </c>
    </row>
    <row r="568" spans="1:52" s="35" customFormat="1" ht="409.5" hidden="1">
      <c r="A568" s="424" t="s">
        <v>1277</v>
      </c>
      <c r="B568" s="422" t="s">
        <v>1663</v>
      </c>
      <c r="C568" s="46">
        <v>402000002</v>
      </c>
      <c r="D568" s="47" t="s">
        <v>91</v>
      </c>
      <c r="E568" s="48" t="s">
        <v>1279</v>
      </c>
      <c r="F568" s="121"/>
      <c r="G568" s="121"/>
      <c r="H568" s="106" t="s">
        <v>1301</v>
      </c>
      <c r="I568" s="121"/>
      <c r="J568" s="106" t="s">
        <v>1337</v>
      </c>
      <c r="K568" s="106" t="s">
        <v>1338</v>
      </c>
      <c r="L568" s="106"/>
      <c r="M568" s="106"/>
      <c r="N568" s="106" t="s">
        <v>73</v>
      </c>
      <c r="O568" s="106"/>
      <c r="P568" s="49" t="s">
        <v>576</v>
      </c>
      <c r="Q568" s="49" t="s">
        <v>1339</v>
      </c>
      <c r="R568" s="106"/>
      <c r="S568" s="106"/>
      <c r="T568" s="106"/>
      <c r="U568" s="106"/>
      <c r="V568" s="106" t="s">
        <v>1340</v>
      </c>
      <c r="W568" s="106" t="s">
        <v>1369</v>
      </c>
      <c r="X568" s="106"/>
      <c r="Y568" s="106"/>
      <c r="Z568" s="106"/>
      <c r="AA568" s="106"/>
      <c r="AB568" s="49" t="s">
        <v>1342</v>
      </c>
      <c r="AC568" s="49" t="s">
        <v>1289</v>
      </c>
      <c r="AD568" s="49"/>
      <c r="AE568" s="49"/>
      <c r="AF568" s="49"/>
      <c r="AG568" s="49"/>
      <c r="AH568" s="49"/>
      <c r="AI568" s="49"/>
      <c r="AJ568" s="90"/>
      <c r="AK568" s="49"/>
      <c r="AL568" s="49"/>
      <c r="AM568" s="49" t="s">
        <v>1370</v>
      </c>
      <c r="AN568" s="49" t="s">
        <v>1291</v>
      </c>
      <c r="AO568" s="53" t="s">
        <v>199</v>
      </c>
      <c r="AP568" s="53" t="s">
        <v>109</v>
      </c>
      <c r="AQ568" s="53" t="s">
        <v>1344</v>
      </c>
      <c r="AR568" s="54" t="s">
        <v>1345</v>
      </c>
      <c r="AS568" s="53">
        <v>121</v>
      </c>
      <c r="AT568" s="93">
        <v>42695684.140000001</v>
      </c>
      <c r="AU568" s="93">
        <v>42695684.140000001</v>
      </c>
      <c r="AV568" s="295">
        <v>50011841.829999998</v>
      </c>
      <c r="AW568" s="295">
        <v>49000000</v>
      </c>
      <c r="AX568" s="295">
        <v>49000000</v>
      </c>
      <c r="AY568" s="295">
        <v>49000000</v>
      </c>
      <c r="AZ568" s="120" t="s">
        <v>152</v>
      </c>
    </row>
    <row r="569" spans="1:52" s="35" customFormat="1" ht="293.25" hidden="1">
      <c r="A569" s="424" t="s">
        <v>1277</v>
      </c>
      <c r="B569" s="422" t="s">
        <v>1663</v>
      </c>
      <c r="C569" s="46">
        <v>403030005</v>
      </c>
      <c r="D569" s="50" t="s">
        <v>1371</v>
      </c>
      <c r="E569" s="48" t="s">
        <v>1279</v>
      </c>
      <c r="F569" s="121"/>
      <c r="G569" s="121"/>
      <c r="H569" s="106" t="s">
        <v>71</v>
      </c>
      <c r="I569" s="121"/>
      <c r="J569" s="106" t="s">
        <v>510</v>
      </c>
      <c r="K569" s="106" t="s">
        <v>73</v>
      </c>
      <c r="L569" s="106" t="s">
        <v>75</v>
      </c>
      <c r="M569" s="106"/>
      <c r="N569" s="106"/>
      <c r="O569" s="106"/>
      <c r="P569" s="49" t="s">
        <v>186</v>
      </c>
      <c r="Q569" s="49" t="s">
        <v>74</v>
      </c>
      <c r="R569" s="106"/>
      <c r="S569" s="106"/>
      <c r="T569" s="106" t="s">
        <v>71</v>
      </c>
      <c r="U569" s="106"/>
      <c r="V569" s="106" t="s">
        <v>75</v>
      </c>
      <c r="W569" s="106" t="s">
        <v>73</v>
      </c>
      <c r="X569" s="106"/>
      <c r="Y569" s="106"/>
      <c r="Z569" s="106"/>
      <c r="AA569" s="106"/>
      <c r="AB569" s="49" t="s">
        <v>187</v>
      </c>
      <c r="AC569" s="49" t="s">
        <v>1289</v>
      </c>
      <c r="AD569" s="49"/>
      <c r="AE569" s="49"/>
      <c r="AF569" s="49"/>
      <c r="AG569" s="49"/>
      <c r="AH569" s="49"/>
      <c r="AI569" s="49"/>
      <c r="AJ569" s="49"/>
      <c r="AK569" s="49"/>
      <c r="AL569" s="49"/>
      <c r="AM569" s="49" t="s">
        <v>1372</v>
      </c>
      <c r="AN569" s="49" t="s">
        <v>1291</v>
      </c>
      <c r="AO569" s="53" t="s">
        <v>199</v>
      </c>
      <c r="AP569" s="53" t="s">
        <v>200</v>
      </c>
      <c r="AQ569" s="53" t="s">
        <v>1373</v>
      </c>
      <c r="AR569" s="54" t="s">
        <v>598</v>
      </c>
      <c r="AS569" s="53">
        <v>323</v>
      </c>
      <c r="AT569" s="93">
        <v>2727053.98</v>
      </c>
      <c r="AU569" s="93">
        <v>2727053.98</v>
      </c>
      <c r="AV569" s="295">
        <v>3015426</v>
      </c>
      <c r="AW569" s="295">
        <v>2608500</v>
      </c>
      <c r="AX569" s="295">
        <v>2608500</v>
      </c>
      <c r="AY569" s="295">
        <v>2608500</v>
      </c>
      <c r="AZ569" s="120" t="s">
        <v>134</v>
      </c>
    </row>
    <row r="570" spans="1:52" s="35" customFormat="1" ht="293.25" hidden="1">
      <c r="A570" s="424" t="s">
        <v>1277</v>
      </c>
      <c r="B570" s="422" t="s">
        <v>1663</v>
      </c>
      <c r="C570" s="46">
        <v>403030005</v>
      </c>
      <c r="D570" s="50" t="s">
        <v>1371</v>
      </c>
      <c r="E570" s="48" t="s">
        <v>1279</v>
      </c>
      <c r="F570" s="121"/>
      <c r="G570" s="121"/>
      <c r="H570" s="106" t="s">
        <v>71</v>
      </c>
      <c r="I570" s="121"/>
      <c r="J570" s="106" t="s">
        <v>510</v>
      </c>
      <c r="K570" s="106" t="s">
        <v>73</v>
      </c>
      <c r="L570" s="106" t="s">
        <v>75</v>
      </c>
      <c r="M570" s="106"/>
      <c r="N570" s="106"/>
      <c r="O570" s="106"/>
      <c r="P570" s="49" t="s">
        <v>186</v>
      </c>
      <c r="Q570" s="49" t="s">
        <v>74</v>
      </c>
      <c r="R570" s="106"/>
      <c r="S570" s="106"/>
      <c r="T570" s="106" t="s">
        <v>71</v>
      </c>
      <c r="U570" s="106"/>
      <c r="V570" s="106" t="s">
        <v>75</v>
      </c>
      <c r="W570" s="106" t="s">
        <v>73</v>
      </c>
      <c r="X570" s="106"/>
      <c r="Y570" s="106"/>
      <c r="Z570" s="106"/>
      <c r="AA570" s="106"/>
      <c r="AB570" s="49" t="s">
        <v>187</v>
      </c>
      <c r="AC570" s="49" t="s">
        <v>1289</v>
      </c>
      <c r="AD570" s="49"/>
      <c r="AE570" s="49"/>
      <c r="AF570" s="49"/>
      <c r="AG570" s="49"/>
      <c r="AH570" s="49"/>
      <c r="AI570" s="49"/>
      <c r="AJ570" s="49"/>
      <c r="AK570" s="49"/>
      <c r="AL570" s="49"/>
      <c r="AM570" s="49" t="s">
        <v>1372</v>
      </c>
      <c r="AN570" s="49" t="s">
        <v>1291</v>
      </c>
      <c r="AO570" s="53" t="s">
        <v>199</v>
      </c>
      <c r="AP570" s="53" t="s">
        <v>109</v>
      </c>
      <c r="AQ570" s="53" t="s">
        <v>1373</v>
      </c>
      <c r="AR570" s="54" t="s">
        <v>598</v>
      </c>
      <c r="AS570" s="53">
        <v>244</v>
      </c>
      <c r="AT570" s="93">
        <v>3878947.88</v>
      </c>
      <c r="AU570" s="93">
        <v>1665757.34</v>
      </c>
      <c r="AV570" s="295">
        <v>64614</v>
      </c>
      <c r="AW570" s="295">
        <v>36856</v>
      </c>
      <c r="AX570" s="295">
        <v>37336</v>
      </c>
      <c r="AY570" s="295">
        <v>37336</v>
      </c>
      <c r="AZ570" s="120" t="s">
        <v>134</v>
      </c>
    </row>
    <row r="571" spans="1:52" s="35" customFormat="1" ht="293.25" hidden="1">
      <c r="A571" s="424" t="s">
        <v>1277</v>
      </c>
      <c r="B571" s="422" t="s">
        <v>1663</v>
      </c>
      <c r="C571" s="46">
        <v>403030005</v>
      </c>
      <c r="D571" s="50" t="s">
        <v>1371</v>
      </c>
      <c r="E571" s="48" t="s">
        <v>1279</v>
      </c>
      <c r="F571" s="121"/>
      <c r="G571" s="121"/>
      <c r="H571" s="106" t="s">
        <v>71</v>
      </c>
      <c r="I571" s="121"/>
      <c r="J571" s="106" t="s">
        <v>510</v>
      </c>
      <c r="K571" s="106" t="s">
        <v>73</v>
      </c>
      <c r="L571" s="106" t="s">
        <v>75</v>
      </c>
      <c r="M571" s="106"/>
      <c r="N571" s="106"/>
      <c r="O571" s="106"/>
      <c r="P571" s="49" t="s">
        <v>186</v>
      </c>
      <c r="Q571" s="49" t="s">
        <v>74</v>
      </c>
      <c r="R571" s="106"/>
      <c r="S571" s="106"/>
      <c r="T571" s="106" t="s">
        <v>71</v>
      </c>
      <c r="U571" s="106"/>
      <c r="V571" s="106" t="s">
        <v>75</v>
      </c>
      <c r="W571" s="106" t="s">
        <v>73</v>
      </c>
      <c r="X571" s="106"/>
      <c r="Y571" s="106"/>
      <c r="Z571" s="106"/>
      <c r="AA571" s="106"/>
      <c r="AB571" s="49" t="s">
        <v>187</v>
      </c>
      <c r="AC571" s="49" t="s">
        <v>1289</v>
      </c>
      <c r="AD571" s="49"/>
      <c r="AE571" s="49"/>
      <c r="AF571" s="49"/>
      <c r="AG571" s="49"/>
      <c r="AH571" s="49"/>
      <c r="AI571" s="49"/>
      <c r="AJ571" s="49"/>
      <c r="AK571" s="49"/>
      <c r="AL571" s="49"/>
      <c r="AM571" s="49" t="s">
        <v>1372</v>
      </c>
      <c r="AN571" s="49" t="s">
        <v>1291</v>
      </c>
      <c r="AO571" s="53" t="s">
        <v>199</v>
      </c>
      <c r="AP571" s="53" t="s">
        <v>109</v>
      </c>
      <c r="AQ571" s="53" t="s">
        <v>1373</v>
      </c>
      <c r="AR571" s="54" t="s">
        <v>598</v>
      </c>
      <c r="AS571" s="53" t="s">
        <v>227</v>
      </c>
      <c r="AT571" s="93">
        <v>0</v>
      </c>
      <c r="AU571" s="93">
        <v>0</v>
      </c>
      <c r="AV571" s="295">
        <v>0</v>
      </c>
      <c r="AW571" s="295">
        <v>27800</v>
      </c>
      <c r="AX571" s="295">
        <v>27800</v>
      </c>
      <c r="AY571" s="295">
        <v>27800</v>
      </c>
      <c r="AZ571" s="120" t="s">
        <v>134</v>
      </c>
    </row>
    <row r="572" spans="1:52" s="35" customFormat="1" ht="293.25" hidden="1">
      <c r="A572" s="424" t="s">
        <v>1277</v>
      </c>
      <c r="B572" s="422" t="s">
        <v>1663</v>
      </c>
      <c r="C572" s="46">
        <v>403030005</v>
      </c>
      <c r="D572" s="50" t="s">
        <v>1371</v>
      </c>
      <c r="E572" s="48" t="s">
        <v>1279</v>
      </c>
      <c r="F572" s="121"/>
      <c r="G572" s="121"/>
      <c r="H572" s="106" t="s">
        <v>71</v>
      </c>
      <c r="I572" s="121"/>
      <c r="J572" s="106" t="s">
        <v>510</v>
      </c>
      <c r="K572" s="106" t="s">
        <v>73</v>
      </c>
      <c r="L572" s="106" t="s">
        <v>75</v>
      </c>
      <c r="M572" s="106"/>
      <c r="N572" s="106"/>
      <c r="O572" s="106"/>
      <c r="P572" s="49" t="s">
        <v>186</v>
      </c>
      <c r="Q572" s="49" t="s">
        <v>74</v>
      </c>
      <c r="R572" s="106"/>
      <c r="S572" s="106"/>
      <c r="T572" s="106" t="s">
        <v>71</v>
      </c>
      <c r="U572" s="106"/>
      <c r="V572" s="106" t="s">
        <v>75</v>
      </c>
      <c r="W572" s="106" t="s">
        <v>73</v>
      </c>
      <c r="X572" s="106"/>
      <c r="Y572" s="106"/>
      <c r="Z572" s="106"/>
      <c r="AA572" s="106"/>
      <c r="AB572" s="49" t="s">
        <v>187</v>
      </c>
      <c r="AC572" s="49" t="s">
        <v>1289</v>
      </c>
      <c r="AD572" s="49"/>
      <c r="AE572" s="49"/>
      <c r="AF572" s="49"/>
      <c r="AG572" s="49"/>
      <c r="AH572" s="49"/>
      <c r="AI572" s="49"/>
      <c r="AJ572" s="49"/>
      <c r="AK572" s="49"/>
      <c r="AL572" s="49"/>
      <c r="AM572" s="49" t="s">
        <v>1372</v>
      </c>
      <c r="AN572" s="49" t="s">
        <v>1291</v>
      </c>
      <c r="AO572" s="53" t="s">
        <v>199</v>
      </c>
      <c r="AP572" s="53" t="s">
        <v>109</v>
      </c>
      <c r="AQ572" s="53" t="s">
        <v>1373</v>
      </c>
      <c r="AR572" s="54" t="s">
        <v>598</v>
      </c>
      <c r="AS572" s="53">
        <v>851</v>
      </c>
      <c r="AT572" s="93">
        <v>22587</v>
      </c>
      <c r="AU572" s="93">
        <v>22587</v>
      </c>
      <c r="AV572" s="295">
        <v>22157</v>
      </c>
      <c r="AW572" s="295">
        <v>21727</v>
      </c>
      <c r="AX572" s="295">
        <v>21727</v>
      </c>
      <c r="AY572" s="295">
        <v>21727</v>
      </c>
      <c r="AZ572" s="120" t="s">
        <v>134</v>
      </c>
    </row>
    <row r="573" spans="1:52" s="35" customFormat="1" ht="293.25" hidden="1">
      <c r="A573" s="424" t="s">
        <v>1277</v>
      </c>
      <c r="B573" s="422" t="s">
        <v>1663</v>
      </c>
      <c r="C573" s="46">
        <v>403030005</v>
      </c>
      <c r="D573" s="50" t="s">
        <v>1371</v>
      </c>
      <c r="E573" s="48" t="s">
        <v>1279</v>
      </c>
      <c r="F573" s="121"/>
      <c r="G573" s="121"/>
      <c r="H573" s="106" t="s">
        <v>71</v>
      </c>
      <c r="I573" s="121"/>
      <c r="J573" s="106" t="s">
        <v>510</v>
      </c>
      <c r="K573" s="106" t="s">
        <v>73</v>
      </c>
      <c r="L573" s="106" t="s">
        <v>75</v>
      </c>
      <c r="M573" s="106"/>
      <c r="N573" s="106"/>
      <c r="O573" s="106"/>
      <c r="P573" s="49" t="s">
        <v>186</v>
      </c>
      <c r="Q573" s="49" t="s">
        <v>74</v>
      </c>
      <c r="R573" s="106"/>
      <c r="S573" s="106"/>
      <c r="T573" s="106" t="s">
        <v>71</v>
      </c>
      <c r="U573" s="106"/>
      <c r="V573" s="106" t="s">
        <v>75</v>
      </c>
      <c r="W573" s="106" t="s">
        <v>73</v>
      </c>
      <c r="X573" s="106"/>
      <c r="Y573" s="106"/>
      <c r="Z573" s="106"/>
      <c r="AA573" s="106"/>
      <c r="AB573" s="49" t="s">
        <v>187</v>
      </c>
      <c r="AC573" s="49" t="s">
        <v>1289</v>
      </c>
      <c r="AD573" s="49"/>
      <c r="AE573" s="49"/>
      <c r="AF573" s="49"/>
      <c r="AG573" s="49"/>
      <c r="AH573" s="49"/>
      <c r="AI573" s="49"/>
      <c r="AJ573" s="49"/>
      <c r="AK573" s="49"/>
      <c r="AL573" s="49"/>
      <c r="AM573" s="49" t="s">
        <v>1372</v>
      </c>
      <c r="AN573" s="49" t="s">
        <v>1291</v>
      </c>
      <c r="AO573" s="53" t="s">
        <v>199</v>
      </c>
      <c r="AP573" s="53" t="s">
        <v>109</v>
      </c>
      <c r="AQ573" s="53" t="s">
        <v>1373</v>
      </c>
      <c r="AR573" s="54" t="s">
        <v>598</v>
      </c>
      <c r="AS573" s="53">
        <v>852</v>
      </c>
      <c r="AT573" s="93">
        <v>6028</v>
      </c>
      <c r="AU573" s="93">
        <v>6028</v>
      </c>
      <c r="AV573" s="295">
        <v>4379</v>
      </c>
      <c r="AW573" s="295">
        <v>5447</v>
      </c>
      <c r="AX573" s="295">
        <v>5447</v>
      </c>
      <c r="AY573" s="295">
        <v>5447</v>
      </c>
      <c r="AZ573" s="120" t="s">
        <v>134</v>
      </c>
    </row>
    <row r="574" spans="1:52" s="35" customFormat="1" ht="409.5" hidden="1">
      <c r="A574" s="424" t="s">
        <v>1277</v>
      </c>
      <c r="B574" s="422" t="s">
        <v>1663</v>
      </c>
      <c r="C574" s="46">
        <v>403030005</v>
      </c>
      <c r="D574" s="47" t="s">
        <v>1371</v>
      </c>
      <c r="E574" s="48" t="s">
        <v>1374</v>
      </c>
      <c r="F574" s="121"/>
      <c r="G574" s="121"/>
      <c r="H574" s="106" t="s">
        <v>85</v>
      </c>
      <c r="I574" s="121"/>
      <c r="J574" s="106" t="s">
        <v>1375</v>
      </c>
      <c r="K574" s="106" t="s">
        <v>1376</v>
      </c>
      <c r="L574" s="106" t="s">
        <v>1377</v>
      </c>
      <c r="M574" s="106"/>
      <c r="N574" s="106"/>
      <c r="O574" s="106"/>
      <c r="P574" s="49" t="s">
        <v>1378</v>
      </c>
      <c r="Q574" s="49" t="s">
        <v>1379</v>
      </c>
      <c r="R574" s="106"/>
      <c r="S574" s="106"/>
      <c r="T574" s="106" t="s">
        <v>85</v>
      </c>
      <c r="U574" s="106"/>
      <c r="V574" s="106" t="s">
        <v>1377</v>
      </c>
      <c r="W574" s="106" t="s">
        <v>88</v>
      </c>
      <c r="X574" s="106"/>
      <c r="Y574" s="106"/>
      <c r="Z574" s="106"/>
      <c r="AA574" s="106" t="s">
        <v>1380</v>
      </c>
      <c r="AB574" s="49" t="s">
        <v>1381</v>
      </c>
      <c r="AC574" s="49" t="s">
        <v>1382</v>
      </c>
      <c r="AD574" s="49"/>
      <c r="AE574" s="49"/>
      <c r="AF574" s="49"/>
      <c r="AG574" s="49"/>
      <c r="AH574" s="49"/>
      <c r="AI574" s="49"/>
      <c r="AJ574" s="49"/>
      <c r="AK574" s="49"/>
      <c r="AL574" s="49"/>
      <c r="AM574" s="49" t="s">
        <v>1383</v>
      </c>
      <c r="AN574" s="49" t="s">
        <v>1384</v>
      </c>
      <c r="AO574" s="53" t="s">
        <v>199</v>
      </c>
      <c r="AP574" s="53" t="s">
        <v>109</v>
      </c>
      <c r="AQ574" s="53" t="s">
        <v>1373</v>
      </c>
      <c r="AR574" s="54" t="s">
        <v>598</v>
      </c>
      <c r="AS574" s="53">
        <v>244</v>
      </c>
      <c r="AT574" s="93">
        <v>448477.79</v>
      </c>
      <c r="AU574" s="93">
        <v>448477.79</v>
      </c>
      <c r="AV574" s="295">
        <v>0</v>
      </c>
      <c r="AW574" s="295">
        <v>0</v>
      </c>
      <c r="AX574" s="295">
        <v>0</v>
      </c>
      <c r="AY574" s="295">
        <v>0</v>
      </c>
      <c r="AZ574" s="120" t="s">
        <v>134</v>
      </c>
    </row>
    <row r="575" spans="1:52" s="35" customFormat="1" ht="409.5" hidden="1">
      <c r="A575" s="424" t="s">
        <v>1277</v>
      </c>
      <c r="B575" s="422" t="s">
        <v>1663</v>
      </c>
      <c r="C575" s="46">
        <v>403030005</v>
      </c>
      <c r="D575" s="47" t="s">
        <v>1371</v>
      </c>
      <c r="E575" s="48" t="s">
        <v>1374</v>
      </c>
      <c r="F575" s="121"/>
      <c r="G575" s="121"/>
      <c r="H575" s="106" t="s">
        <v>85</v>
      </c>
      <c r="I575" s="121"/>
      <c r="J575" s="106" t="s">
        <v>1375</v>
      </c>
      <c r="K575" s="106" t="s">
        <v>1376</v>
      </c>
      <c r="L575" s="106" t="s">
        <v>1377</v>
      </c>
      <c r="M575" s="106"/>
      <c r="N575" s="106"/>
      <c r="O575" s="106"/>
      <c r="P575" s="49" t="s">
        <v>1378</v>
      </c>
      <c r="Q575" s="49" t="s">
        <v>1379</v>
      </c>
      <c r="R575" s="106"/>
      <c r="S575" s="106"/>
      <c r="T575" s="106" t="s">
        <v>85</v>
      </c>
      <c r="U575" s="106"/>
      <c r="V575" s="106" t="s">
        <v>1377</v>
      </c>
      <c r="W575" s="106" t="s">
        <v>88</v>
      </c>
      <c r="X575" s="106"/>
      <c r="Y575" s="106"/>
      <c r="Z575" s="106"/>
      <c r="AA575" s="106" t="s">
        <v>1380</v>
      </c>
      <c r="AB575" s="49" t="s">
        <v>1381</v>
      </c>
      <c r="AC575" s="49" t="s">
        <v>1382</v>
      </c>
      <c r="AD575" s="49"/>
      <c r="AE575" s="49"/>
      <c r="AF575" s="49"/>
      <c r="AG575" s="49"/>
      <c r="AH575" s="49"/>
      <c r="AI575" s="49"/>
      <c r="AJ575" s="49"/>
      <c r="AK575" s="49"/>
      <c r="AL575" s="49"/>
      <c r="AM575" s="49" t="s">
        <v>1383</v>
      </c>
      <c r="AN575" s="49" t="s">
        <v>1384</v>
      </c>
      <c r="AO575" s="53" t="s">
        <v>199</v>
      </c>
      <c r="AP575" s="53" t="s">
        <v>109</v>
      </c>
      <c r="AQ575" s="53" t="s">
        <v>1385</v>
      </c>
      <c r="AR575" s="54" t="s">
        <v>598</v>
      </c>
      <c r="AS575" s="53">
        <v>244</v>
      </c>
      <c r="AT575" s="93">
        <v>0</v>
      </c>
      <c r="AU575" s="93">
        <v>0</v>
      </c>
      <c r="AV575" s="295">
        <v>2212500</v>
      </c>
      <c r="AW575" s="295">
        <v>0</v>
      </c>
      <c r="AX575" s="295">
        <v>0</v>
      </c>
      <c r="AY575" s="295">
        <v>0</v>
      </c>
      <c r="AZ575" s="120" t="s">
        <v>228</v>
      </c>
    </row>
    <row r="576" spans="1:52" s="35" customFormat="1" ht="409.5" hidden="1">
      <c r="A576" s="424" t="s">
        <v>1277</v>
      </c>
      <c r="B576" s="422" t="s">
        <v>1663</v>
      </c>
      <c r="C576" s="46">
        <v>403030005</v>
      </c>
      <c r="D576" s="47" t="s">
        <v>1371</v>
      </c>
      <c r="E576" s="48" t="s">
        <v>1374</v>
      </c>
      <c r="F576" s="121"/>
      <c r="G576" s="121"/>
      <c r="H576" s="106" t="s">
        <v>85</v>
      </c>
      <c r="I576" s="121"/>
      <c r="J576" s="106" t="s">
        <v>1375</v>
      </c>
      <c r="K576" s="106" t="s">
        <v>1376</v>
      </c>
      <c r="L576" s="106" t="s">
        <v>1377</v>
      </c>
      <c r="M576" s="106"/>
      <c r="N576" s="106"/>
      <c r="O576" s="106"/>
      <c r="P576" s="49" t="s">
        <v>1378</v>
      </c>
      <c r="Q576" s="49" t="s">
        <v>1379</v>
      </c>
      <c r="R576" s="106"/>
      <c r="S576" s="106"/>
      <c r="T576" s="106" t="s">
        <v>85</v>
      </c>
      <c r="U576" s="106"/>
      <c r="V576" s="106" t="s">
        <v>1377</v>
      </c>
      <c r="W576" s="106" t="s">
        <v>88</v>
      </c>
      <c r="X576" s="106"/>
      <c r="Y576" s="106"/>
      <c r="Z576" s="106"/>
      <c r="AA576" s="106" t="s">
        <v>1380</v>
      </c>
      <c r="AB576" s="49" t="s">
        <v>1381</v>
      </c>
      <c r="AC576" s="49" t="s">
        <v>1382</v>
      </c>
      <c r="AD576" s="49"/>
      <c r="AE576" s="49"/>
      <c r="AF576" s="49"/>
      <c r="AG576" s="49"/>
      <c r="AH576" s="49"/>
      <c r="AI576" s="49"/>
      <c r="AJ576" s="49"/>
      <c r="AK576" s="49"/>
      <c r="AL576" s="49"/>
      <c r="AM576" s="49" t="s">
        <v>1383</v>
      </c>
      <c r="AN576" s="49" t="s">
        <v>1384</v>
      </c>
      <c r="AO576" s="53" t="s">
        <v>199</v>
      </c>
      <c r="AP576" s="53" t="s">
        <v>109</v>
      </c>
      <c r="AQ576" s="53" t="s">
        <v>1386</v>
      </c>
      <c r="AR576" s="54" t="s">
        <v>1387</v>
      </c>
      <c r="AS576" s="53">
        <v>244</v>
      </c>
      <c r="AT576" s="93">
        <v>1510740.32</v>
      </c>
      <c r="AU576" s="93">
        <v>910493.32</v>
      </c>
      <c r="AV576" s="295">
        <v>0</v>
      </c>
      <c r="AW576" s="295">
        <v>0</v>
      </c>
      <c r="AX576" s="295">
        <v>0</v>
      </c>
      <c r="AY576" s="295">
        <v>0</v>
      </c>
      <c r="AZ576" s="120" t="s">
        <v>134</v>
      </c>
    </row>
    <row r="577" spans="1:52" s="35" customFormat="1" ht="409.5" hidden="1">
      <c r="A577" s="424" t="s">
        <v>1277</v>
      </c>
      <c r="B577" s="422" t="s">
        <v>1663</v>
      </c>
      <c r="C577" s="46">
        <v>403030005</v>
      </c>
      <c r="D577" s="47" t="s">
        <v>1371</v>
      </c>
      <c r="E577" s="48" t="s">
        <v>1374</v>
      </c>
      <c r="F577" s="121"/>
      <c r="G577" s="121"/>
      <c r="H577" s="106" t="s">
        <v>85</v>
      </c>
      <c r="I577" s="121"/>
      <c r="J577" s="106" t="s">
        <v>1375</v>
      </c>
      <c r="K577" s="106" t="s">
        <v>1376</v>
      </c>
      <c r="L577" s="106" t="s">
        <v>1377</v>
      </c>
      <c r="M577" s="106"/>
      <c r="N577" s="106"/>
      <c r="O577" s="106"/>
      <c r="P577" s="49" t="s">
        <v>1378</v>
      </c>
      <c r="Q577" s="49" t="s">
        <v>1379</v>
      </c>
      <c r="R577" s="106"/>
      <c r="S577" s="106"/>
      <c r="T577" s="106" t="s">
        <v>85</v>
      </c>
      <c r="U577" s="106"/>
      <c r="V577" s="106" t="s">
        <v>1377</v>
      </c>
      <c r="W577" s="106" t="s">
        <v>88</v>
      </c>
      <c r="X577" s="106"/>
      <c r="Y577" s="106"/>
      <c r="Z577" s="106"/>
      <c r="AA577" s="106" t="s">
        <v>1380</v>
      </c>
      <c r="AB577" s="49" t="s">
        <v>1381</v>
      </c>
      <c r="AC577" s="49" t="s">
        <v>1382</v>
      </c>
      <c r="AD577" s="49"/>
      <c r="AE577" s="49"/>
      <c r="AF577" s="49"/>
      <c r="AG577" s="49"/>
      <c r="AH577" s="49"/>
      <c r="AI577" s="49"/>
      <c r="AJ577" s="49"/>
      <c r="AK577" s="49"/>
      <c r="AL577" s="49"/>
      <c r="AM577" s="49" t="s">
        <v>1383</v>
      </c>
      <c r="AN577" s="49" t="s">
        <v>1384</v>
      </c>
      <c r="AO577" s="53" t="s">
        <v>199</v>
      </c>
      <c r="AP577" s="53" t="s">
        <v>109</v>
      </c>
      <c r="AQ577" s="53" t="s">
        <v>1388</v>
      </c>
      <c r="AR577" s="54" t="s">
        <v>1389</v>
      </c>
      <c r="AS577" s="53">
        <v>244</v>
      </c>
      <c r="AT577" s="93">
        <v>0</v>
      </c>
      <c r="AU577" s="93">
        <v>0</v>
      </c>
      <c r="AV577" s="295">
        <v>600247</v>
      </c>
      <c r="AW577" s="295">
        <v>0</v>
      </c>
      <c r="AX577" s="295">
        <v>0</v>
      </c>
      <c r="AY577" s="295">
        <v>0</v>
      </c>
      <c r="AZ577" s="120" t="s">
        <v>228</v>
      </c>
    </row>
    <row r="578" spans="1:52" s="35" customFormat="1" ht="409.5" hidden="1">
      <c r="A578" s="424" t="s">
        <v>1277</v>
      </c>
      <c r="B578" s="422" t="s">
        <v>1663</v>
      </c>
      <c r="C578" s="46">
        <v>403030005</v>
      </c>
      <c r="D578" s="47" t="s">
        <v>1371</v>
      </c>
      <c r="E578" s="48" t="s">
        <v>1374</v>
      </c>
      <c r="F578" s="121"/>
      <c r="G578" s="121"/>
      <c r="H578" s="106" t="s">
        <v>85</v>
      </c>
      <c r="I578" s="121"/>
      <c r="J578" s="106" t="s">
        <v>1375</v>
      </c>
      <c r="K578" s="106" t="s">
        <v>1376</v>
      </c>
      <c r="L578" s="106" t="s">
        <v>1377</v>
      </c>
      <c r="M578" s="106"/>
      <c r="N578" s="106"/>
      <c r="O578" s="106"/>
      <c r="P578" s="49" t="s">
        <v>1378</v>
      </c>
      <c r="Q578" s="49" t="s">
        <v>1379</v>
      </c>
      <c r="R578" s="106"/>
      <c r="S578" s="106"/>
      <c r="T578" s="106" t="s">
        <v>85</v>
      </c>
      <c r="U578" s="106"/>
      <c r="V578" s="106" t="s">
        <v>1377</v>
      </c>
      <c r="W578" s="106" t="s">
        <v>88</v>
      </c>
      <c r="X578" s="106"/>
      <c r="Y578" s="106"/>
      <c r="Z578" s="106"/>
      <c r="AA578" s="106" t="s">
        <v>1380</v>
      </c>
      <c r="AB578" s="49" t="s">
        <v>1381</v>
      </c>
      <c r="AC578" s="49" t="s">
        <v>1382</v>
      </c>
      <c r="AD578" s="49"/>
      <c r="AE578" s="49"/>
      <c r="AF578" s="49"/>
      <c r="AG578" s="49"/>
      <c r="AH578" s="49"/>
      <c r="AI578" s="49"/>
      <c r="AJ578" s="49"/>
      <c r="AK578" s="49"/>
      <c r="AL578" s="49"/>
      <c r="AM578" s="49" t="s">
        <v>1383</v>
      </c>
      <c r="AN578" s="49" t="s">
        <v>1384</v>
      </c>
      <c r="AO578" s="53" t="s">
        <v>199</v>
      </c>
      <c r="AP578" s="53" t="s">
        <v>109</v>
      </c>
      <c r="AQ578" s="53" t="s">
        <v>1390</v>
      </c>
      <c r="AR578" s="54" t="s">
        <v>1387</v>
      </c>
      <c r="AS578" s="53">
        <v>244</v>
      </c>
      <c r="AT578" s="93">
        <v>0</v>
      </c>
      <c r="AU578" s="93">
        <v>0</v>
      </c>
      <c r="AV578" s="295">
        <v>1812000</v>
      </c>
      <c r="AW578" s="149">
        <v>8152000</v>
      </c>
      <c r="AX578" s="295">
        <v>1812000</v>
      </c>
      <c r="AY578" s="295">
        <v>1812000</v>
      </c>
      <c r="AZ578" s="120" t="s">
        <v>134</v>
      </c>
    </row>
    <row r="579" spans="1:52" s="35" customFormat="1" ht="114.75" hidden="1">
      <c r="A579" s="424" t="s">
        <v>1277</v>
      </c>
      <c r="B579" s="422" t="s">
        <v>1663</v>
      </c>
      <c r="C579" s="46">
        <v>403030006</v>
      </c>
      <c r="D579" s="47" t="s">
        <v>1391</v>
      </c>
      <c r="E579" s="48" t="s">
        <v>1279</v>
      </c>
      <c r="F579" s="121"/>
      <c r="G579" s="121"/>
      <c r="H579" s="106" t="s">
        <v>71</v>
      </c>
      <c r="I579" s="121"/>
      <c r="J579" s="106" t="s">
        <v>510</v>
      </c>
      <c r="K579" s="106" t="s">
        <v>73</v>
      </c>
      <c r="L579" s="106" t="s">
        <v>75</v>
      </c>
      <c r="M579" s="106"/>
      <c r="N579" s="106"/>
      <c r="O579" s="106"/>
      <c r="P579" s="49" t="s">
        <v>186</v>
      </c>
      <c r="Q579" s="49" t="s">
        <v>74</v>
      </c>
      <c r="R579" s="106"/>
      <c r="S579" s="106"/>
      <c r="T579" s="106" t="s">
        <v>71</v>
      </c>
      <c r="U579" s="106"/>
      <c r="V579" s="106" t="s">
        <v>75</v>
      </c>
      <c r="W579" s="106" t="s">
        <v>73</v>
      </c>
      <c r="X579" s="106"/>
      <c r="Y579" s="106"/>
      <c r="Z579" s="106"/>
      <c r="AA579" s="106"/>
      <c r="AB579" s="49" t="s">
        <v>187</v>
      </c>
      <c r="AC579" s="49" t="s">
        <v>1392</v>
      </c>
      <c r="AD579" s="49"/>
      <c r="AE579" s="49"/>
      <c r="AF579" s="49"/>
      <c r="AG579" s="49"/>
      <c r="AH579" s="49"/>
      <c r="AI579" s="49"/>
      <c r="AJ579" s="49" t="s">
        <v>73</v>
      </c>
      <c r="AK579" s="49"/>
      <c r="AL579" s="49"/>
      <c r="AM579" s="49"/>
      <c r="AN579" s="49" t="s">
        <v>1393</v>
      </c>
      <c r="AO579" s="53" t="s">
        <v>199</v>
      </c>
      <c r="AP579" s="53" t="s">
        <v>200</v>
      </c>
      <c r="AQ579" s="53" t="s">
        <v>1394</v>
      </c>
      <c r="AR579" s="54" t="s">
        <v>1395</v>
      </c>
      <c r="AS579" s="53" t="s">
        <v>122</v>
      </c>
      <c r="AT579" s="93">
        <v>0</v>
      </c>
      <c r="AU579" s="93">
        <v>0</v>
      </c>
      <c r="AV579" s="295">
        <v>0</v>
      </c>
      <c r="AW579" s="295">
        <v>0</v>
      </c>
      <c r="AX579" s="295">
        <v>0</v>
      </c>
      <c r="AY579" s="295">
        <v>1650000</v>
      </c>
      <c r="AZ579" s="120" t="s">
        <v>134</v>
      </c>
    </row>
    <row r="580" spans="1:52" s="35" customFormat="1" ht="127.5" hidden="1">
      <c r="A580" s="424" t="s">
        <v>1277</v>
      </c>
      <c r="B580" s="422" t="s">
        <v>1663</v>
      </c>
      <c r="C580" s="46">
        <v>403030006</v>
      </c>
      <c r="D580" s="47" t="s">
        <v>1391</v>
      </c>
      <c r="E580" s="48" t="s">
        <v>1279</v>
      </c>
      <c r="F580" s="121"/>
      <c r="G580" s="121"/>
      <c r="H580" s="106" t="s">
        <v>71</v>
      </c>
      <c r="I580" s="121"/>
      <c r="J580" s="106" t="s">
        <v>510</v>
      </c>
      <c r="K580" s="106" t="s">
        <v>73</v>
      </c>
      <c r="L580" s="106" t="s">
        <v>75</v>
      </c>
      <c r="M580" s="106"/>
      <c r="N580" s="106"/>
      <c r="O580" s="106"/>
      <c r="P580" s="49" t="s">
        <v>186</v>
      </c>
      <c r="Q580" s="49" t="s">
        <v>74</v>
      </c>
      <c r="R580" s="106"/>
      <c r="S580" s="106"/>
      <c r="T580" s="106" t="s">
        <v>71</v>
      </c>
      <c r="U580" s="106"/>
      <c r="V580" s="106" t="s">
        <v>75</v>
      </c>
      <c r="W580" s="106" t="s">
        <v>73</v>
      </c>
      <c r="X580" s="106"/>
      <c r="Y580" s="106"/>
      <c r="Z580" s="106"/>
      <c r="AA580" s="106"/>
      <c r="AB580" s="49" t="s">
        <v>187</v>
      </c>
      <c r="AC580" s="49" t="s">
        <v>1396</v>
      </c>
      <c r="AD580" s="49"/>
      <c r="AE580" s="49"/>
      <c r="AF580" s="49"/>
      <c r="AG580" s="49"/>
      <c r="AH580" s="49"/>
      <c r="AI580" s="49"/>
      <c r="AJ580" s="49" t="s">
        <v>473</v>
      </c>
      <c r="AK580" s="49"/>
      <c r="AL580" s="49"/>
      <c r="AM580" s="49"/>
      <c r="AN580" s="49" t="s">
        <v>1342</v>
      </c>
      <c r="AO580" s="53" t="s">
        <v>199</v>
      </c>
      <c r="AP580" s="53" t="s">
        <v>200</v>
      </c>
      <c r="AQ580" s="53" t="s">
        <v>1397</v>
      </c>
      <c r="AR580" s="54" t="s">
        <v>1398</v>
      </c>
      <c r="AS580" s="53" t="s">
        <v>1399</v>
      </c>
      <c r="AT580" s="93">
        <v>3849500</v>
      </c>
      <c r="AU580" s="93">
        <v>3849500</v>
      </c>
      <c r="AV580" s="295">
        <v>5040000</v>
      </c>
      <c r="AW580" s="295">
        <v>3600000</v>
      </c>
      <c r="AX580" s="295">
        <v>3600000</v>
      </c>
      <c r="AY580" s="295">
        <v>3600000</v>
      </c>
      <c r="AZ580" s="120" t="s">
        <v>134</v>
      </c>
    </row>
    <row r="581" spans="1:52" s="35" customFormat="1" ht="114.75" hidden="1">
      <c r="A581" s="424" t="s">
        <v>1277</v>
      </c>
      <c r="B581" s="422" t="s">
        <v>1663</v>
      </c>
      <c r="C581" s="46">
        <v>403030006</v>
      </c>
      <c r="D581" s="47" t="s">
        <v>1391</v>
      </c>
      <c r="E581" s="48" t="s">
        <v>1279</v>
      </c>
      <c r="F581" s="121"/>
      <c r="G581" s="121"/>
      <c r="H581" s="106" t="s">
        <v>71</v>
      </c>
      <c r="I581" s="121"/>
      <c r="J581" s="106" t="s">
        <v>510</v>
      </c>
      <c r="K581" s="106" t="s">
        <v>73</v>
      </c>
      <c r="L581" s="106" t="s">
        <v>75</v>
      </c>
      <c r="M581" s="106"/>
      <c r="N581" s="106"/>
      <c r="O581" s="106"/>
      <c r="P581" s="49" t="s">
        <v>186</v>
      </c>
      <c r="Q581" s="49" t="s">
        <v>74</v>
      </c>
      <c r="R581" s="106"/>
      <c r="S581" s="106"/>
      <c r="T581" s="106" t="s">
        <v>71</v>
      </c>
      <c r="U581" s="106"/>
      <c r="V581" s="106" t="s">
        <v>75</v>
      </c>
      <c r="W581" s="106" t="s">
        <v>73</v>
      </c>
      <c r="X581" s="106"/>
      <c r="Y581" s="106"/>
      <c r="Z581" s="106"/>
      <c r="AA581" s="106"/>
      <c r="AB581" s="49" t="s">
        <v>187</v>
      </c>
      <c r="AC581" s="49" t="s">
        <v>1400</v>
      </c>
      <c r="AD581" s="49"/>
      <c r="AE581" s="49"/>
      <c r="AF581" s="49"/>
      <c r="AG581" s="49"/>
      <c r="AH581" s="49"/>
      <c r="AI581" s="49"/>
      <c r="AJ581" s="49" t="s">
        <v>73</v>
      </c>
      <c r="AK581" s="49"/>
      <c r="AL581" s="49"/>
      <c r="AM581" s="49"/>
      <c r="AN581" s="49" t="s">
        <v>1401</v>
      </c>
      <c r="AO581" s="53" t="s">
        <v>199</v>
      </c>
      <c r="AP581" s="53" t="s">
        <v>200</v>
      </c>
      <c r="AQ581" s="53" t="s">
        <v>1402</v>
      </c>
      <c r="AR581" s="54" t="s">
        <v>1403</v>
      </c>
      <c r="AS581" s="53">
        <v>313</v>
      </c>
      <c r="AT581" s="93">
        <v>0</v>
      </c>
      <c r="AU581" s="93">
        <v>0</v>
      </c>
      <c r="AV581" s="295">
        <v>0</v>
      </c>
      <c r="AW581" s="295">
        <v>0</v>
      </c>
      <c r="AX581" s="295">
        <v>0</v>
      </c>
      <c r="AY581" s="295">
        <v>132000</v>
      </c>
      <c r="AZ581" s="120" t="s">
        <v>134</v>
      </c>
    </row>
    <row r="582" spans="1:52" s="35" customFormat="1" ht="114.75" hidden="1">
      <c r="A582" s="424" t="s">
        <v>1277</v>
      </c>
      <c r="B582" s="422" t="s">
        <v>1663</v>
      </c>
      <c r="C582" s="46">
        <v>403030006</v>
      </c>
      <c r="D582" s="47" t="s">
        <v>1391</v>
      </c>
      <c r="E582" s="48" t="s">
        <v>1279</v>
      </c>
      <c r="F582" s="121"/>
      <c r="G582" s="121"/>
      <c r="H582" s="106" t="s">
        <v>71</v>
      </c>
      <c r="I582" s="121"/>
      <c r="J582" s="106" t="s">
        <v>510</v>
      </c>
      <c r="K582" s="106" t="s">
        <v>73</v>
      </c>
      <c r="L582" s="106" t="s">
        <v>75</v>
      </c>
      <c r="M582" s="106"/>
      <c r="N582" s="106"/>
      <c r="O582" s="106"/>
      <c r="P582" s="49" t="s">
        <v>186</v>
      </c>
      <c r="Q582" s="49" t="s">
        <v>74</v>
      </c>
      <c r="R582" s="106"/>
      <c r="S582" s="106"/>
      <c r="T582" s="106" t="s">
        <v>71</v>
      </c>
      <c r="U582" s="106"/>
      <c r="V582" s="106" t="s">
        <v>75</v>
      </c>
      <c r="W582" s="106" t="s">
        <v>73</v>
      </c>
      <c r="X582" s="106"/>
      <c r="Y582" s="106"/>
      <c r="Z582" s="106"/>
      <c r="AA582" s="106"/>
      <c r="AB582" s="49" t="s">
        <v>187</v>
      </c>
      <c r="AC582" s="49" t="s">
        <v>1404</v>
      </c>
      <c r="AD582" s="49"/>
      <c r="AE582" s="49"/>
      <c r="AF582" s="49"/>
      <c r="AG582" s="49"/>
      <c r="AH582" s="49"/>
      <c r="AI582" s="49"/>
      <c r="AJ582" s="49" t="s">
        <v>73</v>
      </c>
      <c r="AK582" s="49"/>
      <c r="AL582" s="49"/>
      <c r="AM582" s="49"/>
      <c r="AN582" s="49" t="s">
        <v>1342</v>
      </c>
      <c r="AO582" s="53" t="s">
        <v>199</v>
      </c>
      <c r="AP582" s="53" t="s">
        <v>200</v>
      </c>
      <c r="AQ582" s="53" t="s">
        <v>1405</v>
      </c>
      <c r="AR582" s="54" t="s">
        <v>1406</v>
      </c>
      <c r="AS582" s="53">
        <v>313</v>
      </c>
      <c r="AT582" s="93">
        <v>0</v>
      </c>
      <c r="AU582" s="93">
        <v>0</v>
      </c>
      <c r="AV582" s="295">
        <v>0</v>
      </c>
      <c r="AW582" s="295">
        <v>0</v>
      </c>
      <c r="AX582" s="295">
        <v>0</v>
      </c>
      <c r="AY582" s="295">
        <v>8000000</v>
      </c>
      <c r="AZ582" s="120" t="s">
        <v>134</v>
      </c>
    </row>
    <row r="583" spans="1:52" s="35" customFormat="1" ht="114.75" hidden="1">
      <c r="A583" s="424" t="s">
        <v>1277</v>
      </c>
      <c r="B583" s="422" t="s">
        <v>1663</v>
      </c>
      <c r="C583" s="46">
        <v>403030006</v>
      </c>
      <c r="D583" s="47" t="s">
        <v>1391</v>
      </c>
      <c r="E583" s="48" t="s">
        <v>1279</v>
      </c>
      <c r="F583" s="121"/>
      <c r="G583" s="121"/>
      <c r="H583" s="106" t="s">
        <v>71</v>
      </c>
      <c r="I583" s="121"/>
      <c r="J583" s="106" t="s">
        <v>510</v>
      </c>
      <c r="K583" s="106" t="s">
        <v>73</v>
      </c>
      <c r="L583" s="106" t="s">
        <v>75</v>
      </c>
      <c r="M583" s="106"/>
      <c r="N583" s="106"/>
      <c r="O583" s="106"/>
      <c r="P583" s="49" t="s">
        <v>186</v>
      </c>
      <c r="Q583" s="49" t="s">
        <v>74</v>
      </c>
      <c r="R583" s="106"/>
      <c r="S583" s="106"/>
      <c r="T583" s="106" t="s">
        <v>71</v>
      </c>
      <c r="U583" s="106"/>
      <c r="V583" s="106" t="s">
        <v>75</v>
      </c>
      <c r="W583" s="106" t="s">
        <v>73</v>
      </c>
      <c r="X583" s="106"/>
      <c r="Y583" s="106"/>
      <c r="Z583" s="106"/>
      <c r="AA583" s="106"/>
      <c r="AB583" s="49" t="s">
        <v>187</v>
      </c>
      <c r="AC583" s="49" t="s">
        <v>1407</v>
      </c>
      <c r="AD583" s="49"/>
      <c r="AE583" s="49"/>
      <c r="AF583" s="49"/>
      <c r="AG583" s="49"/>
      <c r="AH583" s="49"/>
      <c r="AI583" s="49"/>
      <c r="AJ583" s="49" t="s">
        <v>73</v>
      </c>
      <c r="AK583" s="49"/>
      <c r="AL583" s="49"/>
      <c r="AM583" s="49"/>
      <c r="AN583" s="49" t="s">
        <v>1408</v>
      </c>
      <c r="AO583" s="53" t="s">
        <v>199</v>
      </c>
      <c r="AP583" s="53" t="s">
        <v>200</v>
      </c>
      <c r="AQ583" s="53" t="s">
        <v>1409</v>
      </c>
      <c r="AR583" s="54" t="s">
        <v>1410</v>
      </c>
      <c r="AS583" s="53">
        <v>313</v>
      </c>
      <c r="AT583" s="93">
        <v>5754100</v>
      </c>
      <c r="AU583" s="93">
        <v>5732100</v>
      </c>
      <c r="AV583" s="295">
        <v>13595374.91</v>
      </c>
      <c r="AW583" s="295">
        <v>16200000</v>
      </c>
      <c r="AX583" s="295">
        <v>16200000</v>
      </c>
      <c r="AY583" s="295">
        <v>16200000</v>
      </c>
      <c r="AZ583" s="120" t="s">
        <v>134</v>
      </c>
    </row>
    <row r="584" spans="1:52" s="35" customFormat="1" ht="114.75" hidden="1">
      <c r="A584" s="424" t="s">
        <v>1277</v>
      </c>
      <c r="B584" s="422" t="s">
        <v>1663</v>
      </c>
      <c r="C584" s="46">
        <v>403030006</v>
      </c>
      <c r="D584" s="47" t="s">
        <v>1391</v>
      </c>
      <c r="E584" s="48" t="s">
        <v>1279</v>
      </c>
      <c r="F584" s="121"/>
      <c r="G584" s="121"/>
      <c r="H584" s="106" t="s">
        <v>71</v>
      </c>
      <c r="I584" s="121"/>
      <c r="J584" s="106" t="s">
        <v>510</v>
      </c>
      <c r="K584" s="106" t="s">
        <v>73</v>
      </c>
      <c r="L584" s="106" t="s">
        <v>75</v>
      </c>
      <c r="M584" s="106"/>
      <c r="N584" s="106"/>
      <c r="O584" s="106"/>
      <c r="P584" s="49" t="s">
        <v>186</v>
      </c>
      <c r="Q584" s="49" t="s">
        <v>74</v>
      </c>
      <c r="R584" s="106"/>
      <c r="S584" s="106"/>
      <c r="T584" s="106" t="s">
        <v>71</v>
      </c>
      <c r="U584" s="106"/>
      <c r="V584" s="106" t="s">
        <v>75</v>
      </c>
      <c r="W584" s="106" t="s">
        <v>73</v>
      </c>
      <c r="X584" s="106"/>
      <c r="Y584" s="106"/>
      <c r="Z584" s="106"/>
      <c r="AA584" s="106"/>
      <c r="AB584" s="49" t="s">
        <v>187</v>
      </c>
      <c r="AC584" s="49" t="s">
        <v>1411</v>
      </c>
      <c r="AD584" s="49"/>
      <c r="AE584" s="49"/>
      <c r="AF584" s="49"/>
      <c r="AG584" s="49"/>
      <c r="AH584" s="49"/>
      <c r="AI584" s="49"/>
      <c r="AJ584" s="49"/>
      <c r="AK584" s="49"/>
      <c r="AL584" s="49"/>
      <c r="AM584" s="49" t="s">
        <v>1412</v>
      </c>
      <c r="AN584" s="49" t="s">
        <v>1413</v>
      </c>
      <c r="AO584" s="53" t="s">
        <v>199</v>
      </c>
      <c r="AP584" s="53" t="s">
        <v>200</v>
      </c>
      <c r="AQ584" s="53" t="s">
        <v>1414</v>
      </c>
      <c r="AR584" s="54" t="s">
        <v>1415</v>
      </c>
      <c r="AS584" s="53">
        <v>313</v>
      </c>
      <c r="AT584" s="93">
        <v>1408437</v>
      </c>
      <c r="AU584" s="93">
        <v>1392086.7</v>
      </c>
      <c r="AV584" s="295">
        <v>0</v>
      </c>
      <c r="AW584" s="295">
        <v>0</v>
      </c>
      <c r="AX584" s="295">
        <v>0</v>
      </c>
      <c r="AY584" s="295">
        <v>0</v>
      </c>
      <c r="AZ584" s="120" t="s">
        <v>134</v>
      </c>
    </row>
    <row r="585" spans="1:52" s="35" customFormat="1" ht="114.75" hidden="1">
      <c r="A585" s="424" t="s">
        <v>1277</v>
      </c>
      <c r="B585" s="422" t="s">
        <v>1663</v>
      </c>
      <c r="C585" s="46">
        <v>403030006</v>
      </c>
      <c r="D585" s="47" t="s">
        <v>1391</v>
      </c>
      <c r="E585" s="48" t="s">
        <v>1279</v>
      </c>
      <c r="F585" s="121"/>
      <c r="G585" s="121"/>
      <c r="H585" s="106" t="s">
        <v>71</v>
      </c>
      <c r="I585" s="121"/>
      <c r="J585" s="106" t="s">
        <v>510</v>
      </c>
      <c r="K585" s="106" t="s">
        <v>73</v>
      </c>
      <c r="L585" s="106" t="s">
        <v>75</v>
      </c>
      <c r="M585" s="106"/>
      <c r="N585" s="106"/>
      <c r="O585" s="106"/>
      <c r="P585" s="49" t="s">
        <v>186</v>
      </c>
      <c r="Q585" s="49" t="s">
        <v>74</v>
      </c>
      <c r="R585" s="106"/>
      <c r="S585" s="106"/>
      <c r="T585" s="106" t="s">
        <v>71</v>
      </c>
      <c r="U585" s="106"/>
      <c r="V585" s="106" t="s">
        <v>75</v>
      </c>
      <c r="W585" s="106" t="s">
        <v>73</v>
      </c>
      <c r="X585" s="106"/>
      <c r="Y585" s="106"/>
      <c r="Z585" s="106"/>
      <c r="AA585" s="106"/>
      <c r="AB585" s="49" t="s">
        <v>187</v>
      </c>
      <c r="AC585" s="49" t="s">
        <v>1411</v>
      </c>
      <c r="AD585" s="49"/>
      <c r="AE585" s="49"/>
      <c r="AF585" s="49"/>
      <c r="AG585" s="49"/>
      <c r="AH585" s="49"/>
      <c r="AI585" s="49"/>
      <c r="AJ585" s="49"/>
      <c r="AK585" s="49"/>
      <c r="AL585" s="49"/>
      <c r="AM585" s="49" t="s">
        <v>1412</v>
      </c>
      <c r="AN585" s="49" t="s">
        <v>1413</v>
      </c>
      <c r="AO585" s="53" t="s">
        <v>199</v>
      </c>
      <c r="AP585" s="53" t="s">
        <v>200</v>
      </c>
      <c r="AQ585" s="53" t="s">
        <v>1414</v>
      </c>
      <c r="AR585" s="54" t="s">
        <v>1415</v>
      </c>
      <c r="AS585" s="53" t="s">
        <v>122</v>
      </c>
      <c r="AT585" s="93">
        <v>0</v>
      </c>
      <c r="AU585" s="93">
        <v>0</v>
      </c>
      <c r="AV585" s="295">
        <v>1584350</v>
      </c>
      <c r="AW585" s="295">
        <v>938170</v>
      </c>
      <c r="AX585" s="295">
        <v>938170</v>
      </c>
      <c r="AY585" s="295">
        <v>938170</v>
      </c>
      <c r="AZ585" s="120" t="s">
        <v>134</v>
      </c>
    </row>
    <row r="586" spans="1:52" s="35" customFormat="1" ht="114.75" hidden="1">
      <c r="A586" s="424" t="s">
        <v>1277</v>
      </c>
      <c r="B586" s="422" t="s">
        <v>1663</v>
      </c>
      <c r="C586" s="46">
        <v>403030006</v>
      </c>
      <c r="D586" s="47" t="s">
        <v>1391</v>
      </c>
      <c r="E586" s="48" t="s">
        <v>1279</v>
      </c>
      <c r="F586" s="121"/>
      <c r="G586" s="121"/>
      <c r="H586" s="106" t="s">
        <v>71</v>
      </c>
      <c r="I586" s="121"/>
      <c r="J586" s="106" t="s">
        <v>510</v>
      </c>
      <c r="K586" s="106" t="s">
        <v>73</v>
      </c>
      <c r="L586" s="106" t="s">
        <v>75</v>
      </c>
      <c r="M586" s="106"/>
      <c r="N586" s="106"/>
      <c r="O586" s="106"/>
      <c r="P586" s="49" t="s">
        <v>186</v>
      </c>
      <c r="Q586" s="49" t="s">
        <v>74</v>
      </c>
      <c r="R586" s="106"/>
      <c r="S586" s="106"/>
      <c r="T586" s="106" t="s">
        <v>71</v>
      </c>
      <c r="U586" s="106"/>
      <c r="V586" s="106" t="s">
        <v>75</v>
      </c>
      <c r="W586" s="106" t="s">
        <v>73</v>
      </c>
      <c r="X586" s="106"/>
      <c r="Y586" s="106"/>
      <c r="Z586" s="106"/>
      <c r="AA586" s="106"/>
      <c r="AB586" s="49" t="s">
        <v>187</v>
      </c>
      <c r="AC586" s="49" t="s">
        <v>1416</v>
      </c>
      <c r="AD586" s="49"/>
      <c r="AE586" s="49"/>
      <c r="AF586" s="49"/>
      <c r="AG586" s="49"/>
      <c r="AH586" s="49"/>
      <c r="AI586" s="49"/>
      <c r="AJ586" s="49" t="s">
        <v>73</v>
      </c>
      <c r="AK586" s="49"/>
      <c r="AL586" s="49"/>
      <c r="AM586" s="49"/>
      <c r="AN586" s="49" t="s">
        <v>1342</v>
      </c>
      <c r="AO586" s="53" t="s">
        <v>199</v>
      </c>
      <c r="AP586" s="53" t="s">
        <v>200</v>
      </c>
      <c r="AQ586" s="53" t="s">
        <v>1417</v>
      </c>
      <c r="AR586" s="54" t="s">
        <v>1418</v>
      </c>
      <c r="AS586" s="53">
        <v>313</v>
      </c>
      <c r="AT586" s="93">
        <v>0</v>
      </c>
      <c r="AU586" s="93">
        <v>0</v>
      </c>
      <c r="AV586" s="295">
        <v>0</v>
      </c>
      <c r="AW586" s="295">
        <v>0</v>
      </c>
      <c r="AX586" s="295">
        <v>0</v>
      </c>
      <c r="AY586" s="295">
        <v>10800000</v>
      </c>
      <c r="AZ586" s="120" t="s">
        <v>134</v>
      </c>
    </row>
    <row r="587" spans="1:52" s="35" customFormat="1" ht="114.75" hidden="1">
      <c r="A587" s="424" t="s">
        <v>1277</v>
      </c>
      <c r="B587" s="422" t="s">
        <v>1663</v>
      </c>
      <c r="C587" s="46">
        <v>403030006</v>
      </c>
      <c r="D587" s="47" t="s">
        <v>1391</v>
      </c>
      <c r="E587" s="48" t="s">
        <v>1279</v>
      </c>
      <c r="F587" s="121"/>
      <c r="G587" s="121"/>
      <c r="H587" s="106" t="s">
        <v>71</v>
      </c>
      <c r="I587" s="121"/>
      <c r="J587" s="106" t="s">
        <v>510</v>
      </c>
      <c r="K587" s="106" t="s">
        <v>73</v>
      </c>
      <c r="L587" s="106" t="s">
        <v>75</v>
      </c>
      <c r="M587" s="106"/>
      <c r="N587" s="106"/>
      <c r="O587" s="106"/>
      <c r="P587" s="49" t="s">
        <v>186</v>
      </c>
      <c r="Q587" s="49" t="s">
        <v>74</v>
      </c>
      <c r="R587" s="106"/>
      <c r="S587" s="106"/>
      <c r="T587" s="106" t="s">
        <v>71</v>
      </c>
      <c r="U587" s="106"/>
      <c r="V587" s="106" t="s">
        <v>75</v>
      </c>
      <c r="W587" s="106" t="s">
        <v>73</v>
      </c>
      <c r="X587" s="106"/>
      <c r="Y587" s="106"/>
      <c r="Z587" s="106"/>
      <c r="AA587" s="106"/>
      <c r="AB587" s="49" t="s">
        <v>187</v>
      </c>
      <c r="AC587" s="49" t="s">
        <v>1419</v>
      </c>
      <c r="AD587" s="49"/>
      <c r="AE587" s="49"/>
      <c r="AF587" s="49"/>
      <c r="AG587" s="49"/>
      <c r="AH587" s="49"/>
      <c r="AI587" s="49"/>
      <c r="AJ587" s="49" t="s">
        <v>73</v>
      </c>
      <c r="AK587" s="49"/>
      <c r="AL587" s="49"/>
      <c r="AM587" s="49"/>
      <c r="AN587" s="49" t="s">
        <v>1420</v>
      </c>
      <c r="AO587" s="53" t="s">
        <v>199</v>
      </c>
      <c r="AP587" s="53" t="s">
        <v>200</v>
      </c>
      <c r="AQ587" s="53" t="s">
        <v>1421</v>
      </c>
      <c r="AR587" s="54" t="s">
        <v>1422</v>
      </c>
      <c r="AS587" s="53">
        <v>313</v>
      </c>
      <c r="AT587" s="93">
        <v>6364500</v>
      </c>
      <c r="AU587" s="93">
        <v>6364500</v>
      </c>
      <c r="AV587" s="295">
        <v>5940000</v>
      </c>
      <c r="AW587" s="295">
        <v>6480000</v>
      </c>
      <c r="AX587" s="295">
        <v>6480000</v>
      </c>
      <c r="AY587" s="295">
        <v>6480000</v>
      </c>
      <c r="AZ587" s="120" t="s">
        <v>134</v>
      </c>
    </row>
    <row r="588" spans="1:52" s="35" customFormat="1" ht="114.75" hidden="1">
      <c r="A588" s="424" t="s">
        <v>1277</v>
      </c>
      <c r="B588" s="422" t="s">
        <v>1663</v>
      </c>
      <c r="C588" s="46">
        <v>403030006</v>
      </c>
      <c r="D588" s="47" t="s">
        <v>1391</v>
      </c>
      <c r="E588" s="48" t="s">
        <v>1279</v>
      </c>
      <c r="F588" s="121"/>
      <c r="G588" s="121"/>
      <c r="H588" s="106" t="s">
        <v>71</v>
      </c>
      <c r="I588" s="121"/>
      <c r="J588" s="106" t="s">
        <v>510</v>
      </c>
      <c r="K588" s="106" t="s">
        <v>73</v>
      </c>
      <c r="L588" s="106" t="s">
        <v>75</v>
      </c>
      <c r="M588" s="106"/>
      <c r="N588" s="106"/>
      <c r="O588" s="106"/>
      <c r="P588" s="49" t="s">
        <v>186</v>
      </c>
      <c r="Q588" s="49" t="s">
        <v>74</v>
      </c>
      <c r="R588" s="106"/>
      <c r="S588" s="106"/>
      <c r="T588" s="106" t="s">
        <v>71</v>
      </c>
      <c r="U588" s="106"/>
      <c r="V588" s="106" t="s">
        <v>75</v>
      </c>
      <c r="W588" s="106" t="s">
        <v>73</v>
      </c>
      <c r="X588" s="106"/>
      <c r="Y588" s="106"/>
      <c r="Z588" s="106"/>
      <c r="AA588" s="106"/>
      <c r="AB588" s="49" t="s">
        <v>187</v>
      </c>
      <c r="AC588" s="49" t="s">
        <v>1423</v>
      </c>
      <c r="AD588" s="49"/>
      <c r="AE588" s="49"/>
      <c r="AF588" s="49"/>
      <c r="AG588" s="49"/>
      <c r="AH588" s="49"/>
      <c r="AI588" s="49"/>
      <c r="AJ588" s="49" t="s">
        <v>73</v>
      </c>
      <c r="AK588" s="49"/>
      <c r="AL588" s="49"/>
      <c r="AM588" s="49"/>
      <c r="AN588" s="49" t="s">
        <v>1420</v>
      </c>
      <c r="AO588" s="53" t="s">
        <v>199</v>
      </c>
      <c r="AP588" s="53" t="s">
        <v>200</v>
      </c>
      <c r="AQ588" s="53" t="s">
        <v>1424</v>
      </c>
      <c r="AR588" s="54" t="s">
        <v>1425</v>
      </c>
      <c r="AS588" s="53">
        <v>313</v>
      </c>
      <c r="AT588" s="93">
        <v>1237800</v>
      </c>
      <c r="AU588" s="93">
        <v>1237800</v>
      </c>
      <c r="AV588" s="295">
        <v>1137600</v>
      </c>
      <c r="AW588" s="295">
        <v>1307520</v>
      </c>
      <c r="AX588" s="295">
        <v>1307520</v>
      </c>
      <c r="AY588" s="295">
        <v>1307520</v>
      </c>
      <c r="AZ588" s="120" t="s">
        <v>134</v>
      </c>
    </row>
    <row r="589" spans="1:52" s="35" customFormat="1" ht="331.5" hidden="1">
      <c r="A589" s="424" t="s">
        <v>1277</v>
      </c>
      <c r="B589" s="422" t="s">
        <v>1663</v>
      </c>
      <c r="C589" s="46">
        <v>403030006</v>
      </c>
      <c r="D589" s="47" t="s">
        <v>1391</v>
      </c>
      <c r="E589" s="48" t="s">
        <v>1279</v>
      </c>
      <c r="F589" s="121"/>
      <c r="G589" s="121"/>
      <c r="H589" s="106" t="s">
        <v>71</v>
      </c>
      <c r="I589" s="121"/>
      <c r="J589" s="106" t="s">
        <v>510</v>
      </c>
      <c r="K589" s="106" t="s">
        <v>73</v>
      </c>
      <c r="L589" s="106" t="s">
        <v>75</v>
      </c>
      <c r="M589" s="106"/>
      <c r="N589" s="106"/>
      <c r="O589" s="106"/>
      <c r="P589" s="49" t="s">
        <v>186</v>
      </c>
      <c r="Q589" s="49" t="s">
        <v>74</v>
      </c>
      <c r="R589" s="106"/>
      <c r="S589" s="106"/>
      <c r="T589" s="106" t="s">
        <v>71</v>
      </c>
      <c r="U589" s="106"/>
      <c r="V589" s="106" t="s">
        <v>75</v>
      </c>
      <c r="W589" s="106" t="s">
        <v>73</v>
      </c>
      <c r="X589" s="106"/>
      <c r="Y589" s="106"/>
      <c r="Z589" s="106"/>
      <c r="AA589" s="106"/>
      <c r="AB589" s="49" t="s">
        <v>187</v>
      </c>
      <c r="AC589" s="49" t="s">
        <v>1426</v>
      </c>
      <c r="AD589" s="49"/>
      <c r="AE589" s="49"/>
      <c r="AF589" s="49"/>
      <c r="AG589" s="49"/>
      <c r="AH589" s="49"/>
      <c r="AI589" s="49"/>
      <c r="AJ589" s="49" t="s">
        <v>473</v>
      </c>
      <c r="AK589" s="49"/>
      <c r="AL589" s="49"/>
      <c r="AM589" s="49"/>
      <c r="AN589" s="49" t="s">
        <v>1427</v>
      </c>
      <c r="AO589" s="53" t="s">
        <v>199</v>
      </c>
      <c r="AP589" s="53" t="s">
        <v>200</v>
      </c>
      <c r="AQ589" s="53" t="s">
        <v>1428</v>
      </c>
      <c r="AR589" s="54" t="s">
        <v>1429</v>
      </c>
      <c r="AS589" s="53">
        <v>313</v>
      </c>
      <c r="AT589" s="93">
        <v>1025460</v>
      </c>
      <c r="AU589" s="93">
        <v>1025460</v>
      </c>
      <c r="AV589" s="295">
        <v>1025460</v>
      </c>
      <c r="AW589" s="295">
        <v>1025460</v>
      </c>
      <c r="AX589" s="295">
        <v>1025460</v>
      </c>
      <c r="AY589" s="295">
        <v>1025460</v>
      </c>
      <c r="AZ589" s="120" t="s">
        <v>134</v>
      </c>
    </row>
    <row r="590" spans="1:52" s="35" customFormat="1" ht="114.75" hidden="1">
      <c r="A590" s="424" t="s">
        <v>1277</v>
      </c>
      <c r="B590" s="422" t="s">
        <v>1663</v>
      </c>
      <c r="C590" s="46">
        <v>403030006</v>
      </c>
      <c r="D590" s="47" t="s">
        <v>1391</v>
      </c>
      <c r="E590" s="48" t="s">
        <v>1279</v>
      </c>
      <c r="F590" s="121"/>
      <c r="G590" s="121"/>
      <c r="H590" s="106" t="s">
        <v>71</v>
      </c>
      <c r="I590" s="121"/>
      <c r="J590" s="106" t="s">
        <v>510</v>
      </c>
      <c r="K590" s="106" t="s">
        <v>73</v>
      </c>
      <c r="L590" s="106" t="s">
        <v>75</v>
      </c>
      <c r="M590" s="106"/>
      <c r="N590" s="106"/>
      <c r="O590" s="106"/>
      <c r="P590" s="49" t="s">
        <v>186</v>
      </c>
      <c r="Q590" s="49" t="s">
        <v>74</v>
      </c>
      <c r="R590" s="106"/>
      <c r="S590" s="106"/>
      <c r="T590" s="106" t="s">
        <v>71</v>
      </c>
      <c r="U590" s="106"/>
      <c r="V590" s="106" t="s">
        <v>75</v>
      </c>
      <c r="W590" s="106" t="s">
        <v>73</v>
      </c>
      <c r="X590" s="106"/>
      <c r="Y590" s="106"/>
      <c r="Z590" s="106"/>
      <c r="AA590" s="106"/>
      <c r="AB590" s="49" t="s">
        <v>187</v>
      </c>
      <c r="AC590" s="49" t="s">
        <v>1430</v>
      </c>
      <c r="AD590" s="49"/>
      <c r="AE590" s="49"/>
      <c r="AF590" s="49"/>
      <c r="AG590" s="49"/>
      <c r="AH590" s="49"/>
      <c r="AI590" s="49"/>
      <c r="AJ590" s="90">
        <v>1</v>
      </c>
      <c r="AK590" s="49"/>
      <c r="AL590" s="49"/>
      <c r="AM590" s="49"/>
      <c r="AN590" s="49" t="s">
        <v>1431</v>
      </c>
      <c r="AO590" s="53" t="s">
        <v>199</v>
      </c>
      <c r="AP590" s="53" t="s">
        <v>200</v>
      </c>
      <c r="AQ590" s="53" t="s">
        <v>1432</v>
      </c>
      <c r="AR590" s="54" t="s">
        <v>1433</v>
      </c>
      <c r="AS590" s="53">
        <v>313</v>
      </c>
      <c r="AT590" s="93">
        <v>0</v>
      </c>
      <c r="AU590" s="93">
        <v>0</v>
      </c>
      <c r="AV590" s="295">
        <v>0</v>
      </c>
      <c r="AW590" s="295">
        <v>0</v>
      </c>
      <c r="AX590" s="295">
        <v>0</v>
      </c>
      <c r="AY590" s="295">
        <v>1000000</v>
      </c>
      <c r="AZ590" s="120" t="s">
        <v>134</v>
      </c>
    </row>
    <row r="591" spans="1:52" s="35" customFormat="1" ht="114.75" hidden="1">
      <c r="A591" s="424" t="s">
        <v>1277</v>
      </c>
      <c r="B591" s="422" t="s">
        <v>1663</v>
      </c>
      <c r="C591" s="46">
        <v>403030006</v>
      </c>
      <c r="D591" s="47" t="s">
        <v>1391</v>
      </c>
      <c r="E591" s="48" t="s">
        <v>1279</v>
      </c>
      <c r="F591" s="121"/>
      <c r="G591" s="121"/>
      <c r="H591" s="106" t="s">
        <v>71</v>
      </c>
      <c r="I591" s="121"/>
      <c r="J591" s="106" t="s">
        <v>510</v>
      </c>
      <c r="K591" s="106" t="s">
        <v>73</v>
      </c>
      <c r="L591" s="106" t="s">
        <v>75</v>
      </c>
      <c r="M591" s="106"/>
      <c r="N591" s="106"/>
      <c r="O591" s="106"/>
      <c r="P591" s="49" t="s">
        <v>186</v>
      </c>
      <c r="Q591" s="49" t="s">
        <v>74</v>
      </c>
      <c r="R591" s="106"/>
      <c r="S591" s="106"/>
      <c r="T591" s="106" t="s">
        <v>71</v>
      </c>
      <c r="U591" s="106"/>
      <c r="V591" s="106" t="s">
        <v>75</v>
      </c>
      <c r="W591" s="106" t="s">
        <v>73</v>
      </c>
      <c r="X591" s="106"/>
      <c r="Y591" s="106"/>
      <c r="Z591" s="106"/>
      <c r="AA591" s="106"/>
      <c r="AB591" s="49" t="s">
        <v>187</v>
      </c>
      <c r="AC591" s="49" t="s">
        <v>1434</v>
      </c>
      <c r="AD591" s="49"/>
      <c r="AE591" s="49"/>
      <c r="AF591" s="49"/>
      <c r="AG591" s="49"/>
      <c r="AH591" s="49"/>
      <c r="AI591" s="49"/>
      <c r="AJ591" s="49" t="s">
        <v>1435</v>
      </c>
      <c r="AK591" s="49"/>
      <c r="AL591" s="49"/>
      <c r="AM591" s="49"/>
      <c r="AN591" s="49" t="s">
        <v>1408</v>
      </c>
      <c r="AO591" s="53" t="s">
        <v>199</v>
      </c>
      <c r="AP591" s="53" t="s">
        <v>200</v>
      </c>
      <c r="AQ591" s="53" t="s">
        <v>1436</v>
      </c>
      <c r="AR591" s="54" t="s">
        <v>1437</v>
      </c>
      <c r="AS591" s="53">
        <v>313</v>
      </c>
      <c r="AT591" s="93">
        <v>572000</v>
      </c>
      <c r="AU591" s="93">
        <v>572000</v>
      </c>
      <c r="AV591" s="295">
        <v>576000</v>
      </c>
      <c r="AW591" s="295">
        <v>576000</v>
      </c>
      <c r="AX591" s="295">
        <v>576000</v>
      </c>
      <c r="AY591" s="295">
        <v>576000</v>
      </c>
      <c r="AZ591" s="120" t="s">
        <v>134</v>
      </c>
    </row>
    <row r="592" spans="1:52" s="35" customFormat="1" ht="165.75" hidden="1">
      <c r="A592" s="424" t="s">
        <v>1277</v>
      </c>
      <c r="B592" s="422" t="s">
        <v>1663</v>
      </c>
      <c r="C592" s="46">
        <v>403030006</v>
      </c>
      <c r="D592" s="47" t="s">
        <v>1391</v>
      </c>
      <c r="E592" s="48" t="s">
        <v>1279</v>
      </c>
      <c r="F592" s="121"/>
      <c r="G592" s="121"/>
      <c r="H592" s="106" t="s">
        <v>71</v>
      </c>
      <c r="I592" s="121"/>
      <c r="J592" s="106" t="s">
        <v>510</v>
      </c>
      <c r="K592" s="106" t="s">
        <v>73</v>
      </c>
      <c r="L592" s="106" t="s">
        <v>75</v>
      </c>
      <c r="M592" s="106"/>
      <c r="N592" s="106"/>
      <c r="O592" s="106"/>
      <c r="P592" s="49" t="s">
        <v>186</v>
      </c>
      <c r="Q592" s="49" t="s">
        <v>74</v>
      </c>
      <c r="R592" s="106"/>
      <c r="S592" s="106"/>
      <c r="T592" s="106" t="s">
        <v>71</v>
      </c>
      <c r="U592" s="106"/>
      <c r="V592" s="106" t="s">
        <v>75</v>
      </c>
      <c r="W592" s="106" t="s">
        <v>73</v>
      </c>
      <c r="X592" s="106"/>
      <c r="Y592" s="106"/>
      <c r="Z592" s="106"/>
      <c r="AA592" s="106"/>
      <c r="AB592" s="49" t="s">
        <v>187</v>
      </c>
      <c r="AC592" s="49" t="s">
        <v>1438</v>
      </c>
      <c r="AD592" s="49"/>
      <c r="AE592" s="49"/>
      <c r="AF592" s="49"/>
      <c r="AG592" s="49"/>
      <c r="AH592" s="49"/>
      <c r="AI592" s="49"/>
      <c r="AJ592" s="49" t="s">
        <v>73</v>
      </c>
      <c r="AK592" s="49"/>
      <c r="AL592" s="49"/>
      <c r="AM592" s="49"/>
      <c r="AN592" s="49" t="s">
        <v>1439</v>
      </c>
      <c r="AO592" s="53" t="s">
        <v>199</v>
      </c>
      <c r="AP592" s="53" t="s">
        <v>200</v>
      </c>
      <c r="AQ592" s="53" t="s">
        <v>1440</v>
      </c>
      <c r="AR592" s="54" t="s">
        <v>1441</v>
      </c>
      <c r="AS592" s="53">
        <v>313</v>
      </c>
      <c r="AT592" s="93">
        <v>300000</v>
      </c>
      <c r="AU592" s="93">
        <v>300000</v>
      </c>
      <c r="AV592" s="295">
        <v>500000</v>
      </c>
      <c r="AW592" s="295">
        <v>300000</v>
      </c>
      <c r="AX592" s="295">
        <v>300000</v>
      </c>
      <c r="AY592" s="295">
        <v>300000</v>
      </c>
      <c r="AZ592" s="120" t="s">
        <v>134</v>
      </c>
    </row>
    <row r="593" spans="1:52" s="35" customFormat="1" ht="114.75" hidden="1">
      <c r="A593" s="424" t="s">
        <v>1277</v>
      </c>
      <c r="B593" s="422" t="s">
        <v>1663</v>
      </c>
      <c r="C593" s="46">
        <v>403030006</v>
      </c>
      <c r="D593" s="47" t="s">
        <v>1391</v>
      </c>
      <c r="E593" s="48" t="s">
        <v>1279</v>
      </c>
      <c r="F593" s="121"/>
      <c r="G593" s="121"/>
      <c r="H593" s="106" t="s">
        <v>71</v>
      </c>
      <c r="I593" s="121"/>
      <c r="J593" s="106" t="s">
        <v>510</v>
      </c>
      <c r="K593" s="106" t="s">
        <v>73</v>
      </c>
      <c r="L593" s="106" t="s">
        <v>75</v>
      </c>
      <c r="M593" s="106"/>
      <c r="N593" s="106"/>
      <c r="O593" s="106"/>
      <c r="P593" s="49" t="s">
        <v>186</v>
      </c>
      <c r="Q593" s="49" t="s">
        <v>74</v>
      </c>
      <c r="R593" s="106"/>
      <c r="S593" s="106"/>
      <c r="T593" s="106" t="s">
        <v>71</v>
      </c>
      <c r="U593" s="106"/>
      <c r="V593" s="106" t="s">
        <v>75</v>
      </c>
      <c r="W593" s="106" t="s">
        <v>73</v>
      </c>
      <c r="X593" s="106"/>
      <c r="Y593" s="106"/>
      <c r="Z593" s="106"/>
      <c r="AA593" s="106"/>
      <c r="AB593" s="49" t="s">
        <v>187</v>
      </c>
      <c r="AC593" s="49" t="s">
        <v>1442</v>
      </c>
      <c r="AD593" s="49"/>
      <c r="AE593" s="49"/>
      <c r="AF593" s="49"/>
      <c r="AG593" s="49"/>
      <c r="AH593" s="49"/>
      <c r="AI593" s="49"/>
      <c r="AJ593" s="49" t="s">
        <v>473</v>
      </c>
      <c r="AK593" s="49"/>
      <c r="AL593" s="49"/>
      <c r="AM593" s="49"/>
      <c r="AN593" s="49" t="s">
        <v>1443</v>
      </c>
      <c r="AO593" s="53" t="s">
        <v>199</v>
      </c>
      <c r="AP593" s="53" t="s">
        <v>200</v>
      </c>
      <c r="AQ593" s="53" t="s">
        <v>1444</v>
      </c>
      <c r="AR593" s="54" t="s">
        <v>1445</v>
      </c>
      <c r="AS593" s="53">
        <v>313</v>
      </c>
      <c r="AT593" s="93">
        <v>350000</v>
      </c>
      <c r="AU593" s="93">
        <v>350000</v>
      </c>
      <c r="AV593" s="295">
        <v>0</v>
      </c>
      <c r="AW593" s="295">
        <v>0</v>
      </c>
      <c r="AX593" s="295">
        <v>0</v>
      </c>
      <c r="AY593" s="295">
        <v>0</v>
      </c>
      <c r="AZ593" s="120" t="s">
        <v>134</v>
      </c>
    </row>
    <row r="594" spans="1:52" s="35" customFormat="1" ht="114.75" hidden="1">
      <c r="A594" s="424" t="s">
        <v>1277</v>
      </c>
      <c r="B594" s="422" t="s">
        <v>1663</v>
      </c>
      <c r="C594" s="46">
        <v>403030006</v>
      </c>
      <c r="D594" s="47" t="s">
        <v>1391</v>
      </c>
      <c r="E594" s="48" t="s">
        <v>1279</v>
      </c>
      <c r="F594" s="121"/>
      <c r="G594" s="121"/>
      <c r="H594" s="106" t="s">
        <v>71</v>
      </c>
      <c r="I594" s="121"/>
      <c r="J594" s="106" t="s">
        <v>510</v>
      </c>
      <c r="K594" s="106" t="s">
        <v>73</v>
      </c>
      <c r="L594" s="106" t="s">
        <v>75</v>
      </c>
      <c r="M594" s="106"/>
      <c r="N594" s="106"/>
      <c r="O594" s="106"/>
      <c r="P594" s="49" t="s">
        <v>186</v>
      </c>
      <c r="Q594" s="49" t="s">
        <v>74</v>
      </c>
      <c r="R594" s="106"/>
      <c r="S594" s="106"/>
      <c r="T594" s="106" t="s">
        <v>71</v>
      </c>
      <c r="U594" s="106"/>
      <c r="V594" s="106" t="s">
        <v>75</v>
      </c>
      <c r="W594" s="106" t="s">
        <v>73</v>
      </c>
      <c r="X594" s="106"/>
      <c r="Y594" s="106"/>
      <c r="Z594" s="106"/>
      <c r="AA594" s="106"/>
      <c r="AB594" s="49" t="s">
        <v>187</v>
      </c>
      <c r="AC594" s="49" t="s">
        <v>1446</v>
      </c>
      <c r="AD594" s="49"/>
      <c r="AE594" s="49"/>
      <c r="AF594" s="49"/>
      <c r="AG594" s="49"/>
      <c r="AH594" s="49"/>
      <c r="AI594" s="49"/>
      <c r="AJ594" s="49" t="s">
        <v>473</v>
      </c>
      <c r="AK594" s="49"/>
      <c r="AL594" s="49"/>
      <c r="AM594" s="49"/>
      <c r="AN594" s="49" t="s">
        <v>1447</v>
      </c>
      <c r="AO594" s="53" t="s">
        <v>199</v>
      </c>
      <c r="AP594" s="53" t="s">
        <v>200</v>
      </c>
      <c r="AQ594" s="53" t="s">
        <v>1444</v>
      </c>
      <c r="AR594" s="54" t="s">
        <v>1445</v>
      </c>
      <c r="AS594" s="53">
        <v>313</v>
      </c>
      <c r="AT594" s="93">
        <v>1064100</v>
      </c>
      <c r="AU594" s="93">
        <v>773875</v>
      </c>
      <c r="AV594" s="295">
        <v>1000000</v>
      </c>
      <c r="AW594" s="295">
        <v>1000000</v>
      </c>
      <c r="AX594" s="295">
        <v>1000000</v>
      </c>
      <c r="AY594" s="295">
        <v>1000000</v>
      </c>
      <c r="AZ594" s="120" t="s">
        <v>134</v>
      </c>
    </row>
    <row r="595" spans="1:52" s="35" customFormat="1" ht="127.5" hidden="1">
      <c r="A595" s="424" t="s">
        <v>1277</v>
      </c>
      <c r="B595" s="422" t="s">
        <v>1663</v>
      </c>
      <c r="C595" s="46">
        <v>403030006</v>
      </c>
      <c r="D595" s="47" t="s">
        <v>1391</v>
      </c>
      <c r="E595" s="48" t="s">
        <v>1279</v>
      </c>
      <c r="F595" s="121"/>
      <c r="G595" s="121"/>
      <c r="H595" s="106" t="s">
        <v>71</v>
      </c>
      <c r="I595" s="121"/>
      <c r="J595" s="106" t="s">
        <v>510</v>
      </c>
      <c r="K595" s="106" t="s">
        <v>73</v>
      </c>
      <c r="L595" s="106" t="s">
        <v>75</v>
      </c>
      <c r="M595" s="106"/>
      <c r="N595" s="106"/>
      <c r="O595" s="106"/>
      <c r="P595" s="49" t="s">
        <v>186</v>
      </c>
      <c r="Q595" s="49" t="s">
        <v>74</v>
      </c>
      <c r="R595" s="106"/>
      <c r="S595" s="106"/>
      <c r="T595" s="106" t="s">
        <v>71</v>
      </c>
      <c r="U595" s="106"/>
      <c r="V595" s="106" t="s">
        <v>75</v>
      </c>
      <c r="W595" s="106" t="s">
        <v>73</v>
      </c>
      <c r="X595" s="106"/>
      <c r="Y595" s="106"/>
      <c r="Z595" s="106"/>
      <c r="AA595" s="106"/>
      <c r="AB595" s="49" t="s">
        <v>187</v>
      </c>
      <c r="AC595" s="49" t="s">
        <v>1448</v>
      </c>
      <c r="AD595" s="49"/>
      <c r="AE595" s="49"/>
      <c r="AF595" s="49"/>
      <c r="AG595" s="49"/>
      <c r="AH595" s="49"/>
      <c r="AI595" s="49"/>
      <c r="AJ595" s="49" t="s">
        <v>73</v>
      </c>
      <c r="AK595" s="49"/>
      <c r="AL595" s="49"/>
      <c r="AM595" s="49"/>
      <c r="AN595" s="49" t="s">
        <v>1449</v>
      </c>
      <c r="AO595" s="53" t="s">
        <v>199</v>
      </c>
      <c r="AP595" s="53" t="s">
        <v>200</v>
      </c>
      <c r="AQ595" s="53" t="s">
        <v>1450</v>
      </c>
      <c r="AR595" s="54" t="s">
        <v>1451</v>
      </c>
      <c r="AS595" s="53">
        <v>313</v>
      </c>
      <c r="AT595" s="93">
        <v>0</v>
      </c>
      <c r="AU595" s="93">
        <v>0</v>
      </c>
      <c r="AV595" s="295">
        <v>0</v>
      </c>
      <c r="AW595" s="295">
        <v>0</v>
      </c>
      <c r="AX595" s="295">
        <v>0</v>
      </c>
      <c r="AY595" s="295">
        <v>3750000</v>
      </c>
      <c r="AZ595" s="120" t="s">
        <v>134</v>
      </c>
    </row>
    <row r="596" spans="1:52" s="35" customFormat="1" ht="114.75" hidden="1">
      <c r="A596" s="424" t="s">
        <v>1277</v>
      </c>
      <c r="B596" s="422" t="s">
        <v>1663</v>
      </c>
      <c r="C596" s="46">
        <v>403030006</v>
      </c>
      <c r="D596" s="47" t="s">
        <v>1391</v>
      </c>
      <c r="E596" s="48" t="s">
        <v>1279</v>
      </c>
      <c r="F596" s="121"/>
      <c r="G596" s="121"/>
      <c r="H596" s="106" t="s">
        <v>71</v>
      </c>
      <c r="I596" s="121"/>
      <c r="J596" s="106" t="s">
        <v>510</v>
      </c>
      <c r="K596" s="106" t="s">
        <v>73</v>
      </c>
      <c r="L596" s="106" t="s">
        <v>75</v>
      </c>
      <c r="M596" s="106"/>
      <c r="N596" s="106"/>
      <c r="O596" s="106"/>
      <c r="P596" s="49" t="s">
        <v>186</v>
      </c>
      <c r="Q596" s="49" t="s">
        <v>74</v>
      </c>
      <c r="R596" s="106"/>
      <c r="S596" s="106"/>
      <c r="T596" s="106" t="s">
        <v>71</v>
      </c>
      <c r="U596" s="106"/>
      <c r="V596" s="106" t="s">
        <v>75</v>
      </c>
      <c r="W596" s="106" t="s">
        <v>73</v>
      </c>
      <c r="X596" s="106"/>
      <c r="Y596" s="106"/>
      <c r="Z596" s="106"/>
      <c r="AA596" s="106"/>
      <c r="AB596" s="49" t="s">
        <v>187</v>
      </c>
      <c r="AC596" s="49" t="s">
        <v>1452</v>
      </c>
      <c r="AD596" s="49"/>
      <c r="AE596" s="49"/>
      <c r="AF596" s="49"/>
      <c r="AG596" s="49"/>
      <c r="AH596" s="49"/>
      <c r="AI596" s="49"/>
      <c r="AJ596" s="49" t="s">
        <v>73</v>
      </c>
      <c r="AK596" s="49"/>
      <c r="AL596" s="49"/>
      <c r="AM596" s="49"/>
      <c r="AN596" s="49" t="s">
        <v>1443</v>
      </c>
      <c r="AO596" s="53" t="s">
        <v>199</v>
      </c>
      <c r="AP596" s="53" t="s">
        <v>200</v>
      </c>
      <c r="AQ596" s="53" t="s">
        <v>1453</v>
      </c>
      <c r="AR596" s="54" t="s">
        <v>1454</v>
      </c>
      <c r="AS596" s="53">
        <v>313</v>
      </c>
      <c r="AT596" s="93">
        <v>1719000</v>
      </c>
      <c r="AU596" s="93">
        <v>1719000</v>
      </c>
      <c r="AV596" s="295">
        <v>1854000</v>
      </c>
      <c r="AW596" s="295">
        <v>1854000</v>
      </c>
      <c r="AX596" s="295">
        <v>1854000</v>
      </c>
      <c r="AY596" s="295">
        <v>1854000</v>
      </c>
      <c r="AZ596" s="120" t="s">
        <v>134</v>
      </c>
    </row>
    <row r="597" spans="1:52" s="35" customFormat="1" ht="114.75" hidden="1">
      <c r="A597" s="424" t="s">
        <v>1277</v>
      </c>
      <c r="B597" s="422" t="s">
        <v>1663</v>
      </c>
      <c r="C597" s="46">
        <v>403030006</v>
      </c>
      <c r="D597" s="47" t="s">
        <v>1391</v>
      </c>
      <c r="E597" s="48" t="s">
        <v>1279</v>
      </c>
      <c r="F597" s="121"/>
      <c r="G597" s="121"/>
      <c r="H597" s="106" t="s">
        <v>71</v>
      </c>
      <c r="I597" s="121"/>
      <c r="J597" s="106" t="s">
        <v>510</v>
      </c>
      <c r="K597" s="106" t="s">
        <v>73</v>
      </c>
      <c r="L597" s="106" t="s">
        <v>75</v>
      </c>
      <c r="M597" s="106"/>
      <c r="N597" s="106"/>
      <c r="O597" s="106"/>
      <c r="P597" s="49" t="s">
        <v>186</v>
      </c>
      <c r="Q597" s="49" t="s">
        <v>74</v>
      </c>
      <c r="R597" s="106"/>
      <c r="S597" s="106"/>
      <c r="T597" s="106" t="s">
        <v>71</v>
      </c>
      <c r="U597" s="106"/>
      <c r="V597" s="106" t="s">
        <v>75</v>
      </c>
      <c r="W597" s="106" t="s">
        <v>73</v>
      </c>
      <c r="X597" s="106"/>
      <c r="Y597" s="106"/>
      <c r="Z597" s="106"/>
      <c r="AA597" s="106"/>
      <c r="AB597" s="49" t="s">
        <v>187</v>
      </c>
      <c r="AC597" s="49" t="s">
        <v>1455</v>
      </c>
      <c r="AD597" s="49"/>
      <c r="AE597" s="49"/>
      <c r="AF597" s="49"/>
      <c r="AG597" s="49"/>
      <c r="AH597" s="49"/>
      <c r="AI597" s="49"/>
      <c r="AJ597" s="49" t="s">
        <v>473</v>
      </c>
      <c r="AK597" s="49"/>
      <c r="AL597" s="49"/>
      <c r="AM597" s="49"/>
      <c r="AN597" s="49" t="s">
        <v>1456</v>
      </c>
      <c r="AO597" s="53" t="s">
        <v>199</v>
      </c>
      <c r="AP597" s="53" t="s">
        <v>200</v>
      </c>
      <c r="AQ597" s="53" t="s">
        <v>1457</v>
      </c>
      <c r="AR597" s="54" t="s">
        <v>1458</v>
      </c>
      <c r="AS597" s="53">
        <v>313</v>
      </c>
      <c r="AT597" s="93">
        <v>0</v>
      </c>
      <c r="AU597" s="93">
        <v>0</v>
      </c>
      <c r="AV597" s="295">
        <v>0</v>
      </c>
      <c r="AW597" s="295">
        <v>0</v>
      </c>
      <c r="AX597" s="295">
        <v>0</v>
      </c>
      <c r="AY597" s="295">
        <v>4500000</v>
      </c>
      <c r="AZ597" s="120" t="s">
        <v>134</v>
      </c>
    </row>
    <row r="598" spans="1:52" s="35" customFormat="1" ht="127.5" hidden="1">
      <c r="A598" s="424" t="s">
        <v>1277</v>
      </c>
      <c r="B598" s="422" t="s">
        <v>1663</v>
      </c>
      <c r="C598" s="46">
        <v>403030006</v>
      </c>
      <c r="D598" s="47" t="s">
        <v>1391</v>
      </c>
      <c r="E598" s="48" t="s">
        <v>1279</v>
      </c>
      <c r="F598" s="121"/>
      <c r="G598" s="121"/>
      <c r="H598" s="106" t="s">
        <v>71</v>
      </c>
      <c r="I598" s="121"/>
      <c r="J598" s="106" t="s">
        <v>510</v>
      </c>
      <c r="K598" s="106" t="s">
        <v>73</v>
      </c>
      <c r="L598" s="106" t="s">
        <v>75</v>
      </c>
      <c r="M598" s="106"/>
      <c r="N598" s="106"/>
      <c r="O598" s="106"/>
      <c r="P598" s="49" t="s">
        <v>186</v>
      </c>
      <c r="Q598" s="49" t="s">
        <v>74</v>
      </c>
      <c r="R598" s="106"/>
      <c r="S598" s="106"/>
      <c r="T598" s="106" t="s">
        <v>71</v>
      </c>
      <c r="U598" s="106"/>
      <c r="V598" s="106" t="s">
        <v>75</v>
      </c>
      <c r="W598" s="106" t="s">
        <v>73</v>
      </c>
      <c r="X598" s="106"/>
      <c r="Y598" s="106"/>
      <c r="Z598" s="106"/>
      <c r="AA598" s="106"/>
      <c r="AB598" s="49" t="s">
        <v>187</v>
      </c>
      <c r="AC598" s="49" t="s">
        <v>1459</v>
      </c>
      <c r="AD598" s="49"/>
      <c r="AE598" s="49"/>
      <c r="AF598" s="49"/>
      <c r="AG598" s="49"/>
      <c r="AH598" s="49"/>
      <c r="AI598" s="49"/>
      <c r="AJ598" s="49" t="s">
        <v>473</v>
      </c>
      <c r="AK598" s="49"/>
      <c r="AL598" s="49"/>
      <c r="AM598" s="49"/>
      <c r="AN598" s="49" t="s">
        <v>1460</v>
      </c>
      <c r="AO598" s="53" t="s">
        <v>199</v>
      </c>
      <c r="AP598" s="53" t="s">
        <v>200</v>
      </c>
      <c r="AQ598" s="53" t="s">
        <v>1461</v>
      </c>
      <c r="AR598" s="54" t="s">
        <v>1462</v>
      </c>
      <c r="AS598" s="53">
        <v>313</v>
      </c>
      <c r="AT598" s="93">
        <v>30000</v>
      </c>
      <c r="AU598" s="93">
        <v>30000</v>
      </c>
      <c r="AV598" s="295">
        <v>100000</v>
      </c>
      <c r="AW598" s="295">
        <v>50000</v>
      </c>
      <c r="AX598" s="295">
        <v>50000</v>
      </c>
      <c r="AY598" s="295">
        <v>50000</v>
      </c>
      <c r="AZ598" s="120" t="s">
        <v>134</v>
      </c>
    </row>
    <row r="599" spans="1:52" s="35" customFormat="1" ht="153" hidden="1">
      <c r="A599" s="424" t="s">
        <v>1277</v>
      </c>
      <c r="B599" s="422" t="s">
        <v>1663</v>
      </c>
      <c r="C599" s="46">
        <v>403030006</v>
      </c>
      <c r="D599" s="47" t="s">
        <v>1391</v>
      </c>
      <c r="E599" s="48" t="s">
        <v>1279</v>
      </c>
      <c r="F599" s="121"/>
      <c r="G599" s="121"/>
      <c r="H599" s="106" t="s">
        <v>71</v>
      </c>
      <c r="I599" s="121"/>
      <c r="J599" s="106" t="s">
        <v>510</v>
      </c>
      <c r="K599" s="106" t="s">
        <v>73</v>
      </c>
      <c r="L599" s="106" t="s">
        <v>75</v>
      </c>
      <c r="M599" s="106"/>
      <c r="N599" s="106"/>
      <c r="O599" s="106"/>
      <c r="P599" s="49" t="s">
        <v>186</v>
      </c>
      <c r="Q599" s="49" t="s">
        <v>74</v>
      </c>
      <c r="R599" s="106"/>
      <c r="S599" s="106"/>
      <c r="T599" s="106" t="s">
        <v>71</v>
      </c>
      <c r="U599" s="106"/>
      <c r="V599" s="106" t="s">
        <v>75</v>
      </c>
      <c r="W599" s="106" t="s">
        <v>73</v>
      </c>
      <c r="X599" s="106"/>
      <c r="Y599" s="106"/>
      <c r="Z599" s="106"/>
      <c r="AA599" s="106"/>
      <c r="AB599" s="49" t="s">
        <v>187</v>
      </c>
      <c r="AC599" s="49" t="s">
        <v>1463</v>
      </c>
      <c r="AD599" s="49"/>
      <c r="AE599" s="49"/>
      <c r="AF599" s="49"/>
      <c r="AG599" s="49"/>
      <c r="AH599" s="49"/>
      <c r="AI599" s="49"/>
      <c r="AJ599" s="49" t="s">
        <v>473</v>
      </c>
      <c r="AK599" s="49"/>
      <c r="AL599" s="49"/>
      <c r="AM599" s="49"/>
      <c r="AN599" s="49" t="s">
        <v>1464</v>
      </c>
      <c r="AO599" s="53" t="s">
        <v>199</v>
      </c>
      <c r="AP599" s="53" t="s">
        <v>200</v>
      </c>
      <c r="AQ599" s="53" t="s">
        <v>1465</v>
      </c>
      <c r="AR599" s="54" t="s">
        <v>1466</v>
      </c>
      <c r="AS599" s="53">
        <v>313</v>
      </c>
      <c r="AT599" s="93">
        <v>14722.5</v>
      </c>
      <c r="AU599" s="93">
        <v>14722.5</v>
      </c>
      <c r="AV599" s="295">
        <v>0</v>
      </c>
      <c r="AW599" s="295">
        <v>0</v>
      </c>
      <c r="AX599" s="295">
        <v>0</v>
      </c>
      <c r="AY599" s="295">
        <v>0</v>
      </c>
      <c r="AZ599" s="120" t="s">
        <v>134</v>
      </c>
    </row>
    <row r="600" spans="1:52" s="35" customFormat="1" ht="114.75" hidden="1">
      <c r="A600" s="424" t="s">
        <v>1277</v>
      </c>
      <c r="B600" s="422" t="s">
        <v>1663</v>
      </c>
      <c r="C600" s="46">
        <v>403030006</v>
      </c>
      <c r="D600" s="47" t="s">
        <v>1391</v>
      </c>
      <c r="E600" s="48" t="s">
        <v>1279</v>
      </c>
      <c r="F600" s="121"/>
      <c r="G600" s="121"/>
      <c r="H600" s="106" t="s">
        <v>71</v>
      </c>
      <c r="I600" s="121"/>
      <c r="J600" s="106" t="s">
        <v>510</v>
      </c>
      <c r="K600" s="106" t="s">
        <v>73</v>
      </c>
      <c r="L600" s="106" t="s">
        <v>75</v>
      </c>
      <c r="M600" s="106"/>
      <c r="N600" s="106"/>
      <c r="O600" s="106"/>
      <c r="P600" s="49" t="s">
        <v>186</v>
      </c>
      <c r="Q600" s="49" t="s">
        <v>74</v>
      </c>
      <c r="R600" s="106"/>
      <c r="S600" s="106"/>
      <c r="T600" s="106" t="s">
        <v>71</v>
      </c>
      <c r="U600" s="106"/>
      <c r="V600" s="106" t="s">
        <v>75</v>
      </c>
      <c r="W600" s="106" t="s">
        <v>73</v>
      </c>
      <c r="X600" s="106"/>
      <c r="Y600" s="106"/>
      <c r="Z600" s="106"/>
      <c r="AA600" s="106"/>
      <c r="AB600" s="49" t="s">
        <v>187</v>
      </c>
      <c r="AC600" s="49" t="s">
        <v>1446</v>
      </c>
      <c r="AD600" s="49"/>
      <c r="AE600" s="49"/>
      <c r="AF600" s="49"/>
      <c r="AG600" s="49"/>
      <c r="AH600" s="49"/>
      <c r="AI600" s="49"/>
      <c r="AJ600" s="90">
        <v>2</v>
      </c>
      <c r="AK600" s="49"/>
      <c r="AL600" s="49"/>
      <c r="AM600" s="49"/>
      <c r="AN600" s="49" t="s">
        <v>1447</v>
      </c>
      <c r="AO600" s="53" t="s">
        <v>199</v>
      </c>
      <c r="AP600" s="53" t="s">
        <v>200</v>
      </c>
      <c r="AQ600" s="53" t="s">
        <v>1467</v>
      </c>
      <c r="AR600" s="54" t="s">
        <v>1468</v>
      </c>
      <c r="AS600" s="53" t="s">
        <v>122</v>
      </c>
      <c r="AT600" s="93">
        <v>0</v>
      </c>
      <c r="AU600" s="93">
        <v>0</v>
      </c>
      <c r="AV600" s="295">
        <v>20000</v>
      </c>
      <c r="AW600" s="295">
        <v>20000</v>
      </c>
      <c r="AX600" s="295">
        <v>20000</v>
      </c>
      <c r="AY600" s="295">
        <v>20000</v>
      </c>
      <c r="AZ600" s="120" t="s">
        <v>134</v>
      </c>
    </row>
    <row r="601" spans="1:52" s="35" customFormat="1" ht="165.75" hidden="1">
      <c r="A601" s="424" t="s">
        <v>1277</v>
      </c>
      <c r="B601" s="422" t="s">
        <v>1663</v>
      </c>
      <c r="C601" s="46">
        <v>403030006</v>
      </c>
      <c r="D601" s="47" t="s">
        <v>1391</v>
      </c>
      <c r="E601" s="48" t="s">
        <v>1279</v>
      </c>
      <c r="F601" s="121"/>
      <c r="G601" s="121"/>
      <c r="H601" s="106" t="s">
        <v>71</v>
      </c>
      <c r="I601" s="121"/>
      <c r="J601" s="106" t="s">
        <v>510</v>
      </c>
      <c r="K601" s="106" t="s">
        <v>73</v>
      </c>
      <c r="L601" s="106" t="s">
        <v>75</v>
      </c>
      <c r="M601" s="106"/>
      <c r="N601" s="106"/>
      <c r="O601" s="106"/>
      <c r="P601" s="49" t="s">
        <v>186</v>
      </c>
      <c r="Q601" s="49" t="s">
        <v>74</v>
      </c>
      <c r="R601" s="106"/>
      <c r="S601" s="106"/>
      <c r="T601" s="106" t="s">
        <v>71</v>
      </c>
      <c r="U601" s="106"/>
      <c r="V601" s="106" t="s">
        <v>75</v>
      </c>
      <c r="W601" s="106" t="s">
        <v>73</v>
      </c>
      <c r="X601" s="106"/>
      <c r="Y601" s="106"/>
      <c r="Z601" s="106"/>
      <c r="AA601" s="106"/>
      <c r="AB601" s="49" t="s">
        <v>187</v>
      </c>
      <c r="AC601" s="49" t="s">
        <v>1469</v>
      </c>
      <c r="AD601" s="49"/>
      <c r="AE601" s="49"/>
      <c r="AF601" s="49"/>
      <c r="AG601" s="49"/>
      <c r="AH601" s="49"/>
      <c r="AI601" s="49"/>
      <c r="AJ601" s="49" t="s">
        <v>473</v>
      </c>
      <c r="AK601" s="49"/>
      <c r="AL601" s="49"/>
      <c r="AM601" s="49"/>
      <c r="AN601" s="49" t="s">
        <v>1470</v>
      </c>
      <c r="AO601" s="53" t="s">
        <v>199</v>
      </c>
      <c r="AP601" s="53" t="s">
        <v>200</v>
      </c>
      <c r="AQ601" s="53" t="s">
        <v>1471</v>
      </c>
      <c r="AR601" s="54" t="s">
        <v>1472</v>
      </c>
      <c r="AS601" s="53">
        <v>313</v>
      </c>
      <c r="AT601" s="93">
        <v>10771.62</v>
      </c>
      <c r="AU601" s="93">
        <v>10771.62</v>
      </c>
      <c r="AV601" s="295">
        <v>0</v>
      </c>
      <c r="AW601" s="295">
        <v>0</v>
      </c>
      <c r="AX601" s="295">
        <v>0</v>
      </c>
      <c r="AY601" s="295">
        <v>0</v>
      </c>
      <c r="AZ601" s="120" t="s">
        <v>134</v>
      </c>
    </row>
    <row r="602" spans="1:52" s="35" customFormat="1" ht="165.75" hidden="1">
      <c r="A602" s="424" t="s">
        <v>1277</v>
      </c>
      <c r="B602" s="422" t="s">
        <v>1663</v>
      </c>
      <c r="C602" s="46">
        <v>403030006</v>
      </c>
      <c r="D602" s="47" t="s">
        <v>1391</v>
      </c>
      <c r="E602" s="48" t="s">
        <v>1279</v>
      </c>
      <c r="F602" s="121"/>
      <c r="G602" s="121"/>
      <c r="H602" s="106" t="s">
        <v>71</v>
      </c>
      <c r="I602" s="121"/>
      <c r="J602" s="106" t="s">
        <v>510</v>
      </c>
      <c r="K602" s="106" t="s">
        <v>73</v>
      </c>
      <c r="L602" s="106" t="s">
        <v>75</v>
      </c>
      <c r="M602" s="106"/>
      <c r="N602" s="106"/>
      <c r="O602" s="106"/>
      <c r="P602" s="49" t="s">
        <v>186</v>
      </c>
      <c r="Q602" s="49" t="s">
        <v>74</v>
      </c>
      <c r="R602" s="106"/>
      <c r="S602" s="106"/>
      <c r="T602" s="106" t="s">
        <v>71</v>
      </c>
      <c r="U602" s="106"/>
      <c r="V602" s="106" t="s">
        <v>75</v>
      </c>
      <c r="W602" s="106" t="s">
        <v>73</v>
      </c>
      <c r="X602" s="106"/>
      <c r="Y602" s="106"/>
      <c r="Z602" s="106"/>
      <c r="AA602" s="106"/>
      <c r="AB602" s="49" t="s">
        <v>187</v>
      </c>
      <c r="AC602" s="49" t="s">
        <v>1469</v>
      </c>
      <c r="AD602" s="49"/>
      <c r="AE602" s="49"/>
      <c r="AF602" s="49"/>
      <c r="AG602" s="49"/>
      <c r="AH602" s="49"/>
      <c r="AI602" s="49"/>
      <c r="AJ602" s="49" t="s">
        <v>473</v>
      </c>
      <c r="AK602" s="49"/>
      <c r="AL602" s="49"/>
      <c r="AM602" s="49"/>
      <c r="AN602" s="49" t="s">
        <v>1470</v>
      </c>
      <c r="AO602" s="53" t="s">
        <v>199</v>
      </c>
      <c r="AP602" s="53" t="s">
        <v>200</v>
      </c>
      <c r="AQ602" s="53" t="s">
        <v>1471</v>
      </c>
      <c r="AR602" s="54" t="s">
        <v>1472</v>
      </c>
      <c r="AS602" s="53" t="s">
        <v>122</v>
      </c>
      <c r="AT602" s="93">
        <v>0</v>
      </c>
      <c r="AU602" s="93">
        <v>0</v>
      </c>
      <c r="AV602" s="295">
        <v>193074</v>
      </c>
      <c r="AW602" s="295">
        <v>300000</v>
      </c>
      <c r="AX602" s="295">
        <v>300000</v>
      </c>
      <c r="AY602" s="295">
        <v>300000</v>
      </c>
      <c r="AZ602" s="120" t="s">
        <v>134</v>
      </c>
    </row>
    <row r="603" spans="1:52" s="35" customFormat="1" ht="409.5" hidden="1">
      <c r="A603" s="424" t="s">
        <v>1277</v>
      </c>
      <c r="B603" s="422" t="s">
        <v>1663</v>
      </c>
      <c r="C603" s="46">
        <v>404010007</v>
      </c>
      <c r="D603" s="47" t="s">
        <v>1473</v>
      </c>
      <c r="E603" s="48" t="s">
        <v>1474</v>
      </c>
      <c r="F603" s="121"/>
      <c r="G603" s="121"/>
      <c r="H603" s="106">
        <v>4</v>
      </c>
      <c r="I603" s="121"/>
      <c r="J603" s="106">
        <v>17</v>
      </c>
      <c r="K603" s="106"/>
      <c r="L603" s="106"/>
      <c r="M603" s="106"/>
      <c r="N603" s="106">
        <v>13</v>
      </c>
      <c r="O603" s="106"/>
      <c r="P603" s="49" t="s">
        <v>1475</v>
      </c>
      <c r="Q603" s="49" t="s">
        <v>1476</v>
      </c>
      <c r="R603" s="106"/>
      <c r="S603" s="106"/>
      <c r="T603" s="106"/>
      <c r="U603" s="106"/>
      <c r="V603" s="106" t="s">
        <v>95</v>
      </c>
      <c r="W603" s="106"/>
      <c r="X603" s="106" t="s">
        <v>1477</v>
      </c>
      <c r="Y603" s="106"/>
      <c r="Z603" s="106"/>
      <c r="AA603" s="106"/>
      <c r="AB603" s="49" t="s">
        <v>1478</v>
      </c>
      <c r="AC603" s="49" t="s">
        <v>1289</v>
      </c>
      <c r="AD603" s="49"/>
      <c r="AE603" s="49"/>
      <c r="AF603" s="49"/>
      <c r="AG603" s="49"/>
      <c r="AH603" s="49"/>
      <c r="AI603" s="49"/>
      <c r="AJ603" s="49"/>
      <c r="AK603" s="49"/>
      <c r="AL603" s="49"/>
      <c r="AM603" s="49" t="s">
        <v>1479</v>
      </c>
      <c r="AN603" s="49" t="s">
        <v>1291</v>
      </c>
      <c r="AO603" s="297" t="s">
        <v>199</v>
      </c>
      <c r="AP603" s="297" t="s">
        <v>200</v>
      </c>
      <c r="AQ603" s="297" t="s">
        <v>1480</v>
      </c>
      <c r="AR603" s="54" t="s">
        <v>1481</v>
      </c>
      <c r="AS603" s="53">
        <v>244</v>
      </c>
      <c r="AT603" s="93">
        <v>3099584.01</v>
      </c>
      <c r="AU603" s="93">
        <v>3099584.01</v>
      </c>
      <c r="AV603" s="295">
        <v>3055819.08</v>
      </c>
      <c r="AW603" s="295">
        <v>3315424</v>
      </c>
      <c r="AX603" s="295">
        <v>3228800</v>
      </c>
      <c r="AY603" s="295">
        <v>3228800</v>
      </c>
      <c r="AZ603" s="120" t="s">
        <v>1358</v>
      </c>
    </row>
    <row r="604" spans="1:52" s="35" customFormat="1" ht="409.5" hidden="1">
      <c r="A604" s="424" t="s">
        <v>1277</v>
      </c>
      <c r="B604" s="422" t="s">
        <v>1663</v>
      </c>
      <c r="C604" s="46">
        <v>404010007</v>
      </c>
      <c r="D604" s="47" t="s">
        <v>1473</v>
      </c>
      <c r="E604" s="48" t="s">
        <v>1474</v>
      </c>
      <c r="F604" s="121"/>
      <c r="G604" s="121"/>
      <c r="H604" s="106">
        <v>4</v>
      </c>
      <c r="I604" s="121"/>
      <c r="J604" s="106">
        <v>17</v>
      </c>
      <c r="K604" s="106"/>
      <c r="L604" s="106"/>
      <c r="M604" s="106"/>
      <c r="N604" s="106">
        <v>13</v>
      </c>
      <c r="O604" s="106"/>
      <c r="P604" s="49" t="s">
        <v>1475</v>
      </c>
      <c r="Q604" s="49" t="s">
        <v>1476</v>
      </c>
      <c r="R604" s="106"/>
      <c r="S604" s="106"/>
      <c r="T604" s="106"/>
      <c r="U604" s="106"/>
      <c r="V604" s="106" t="s">
        <v>95</v>
      </c>
      <c r="W604" s="106"/>
      <c r="X604" s="106" t="s">
        <v>1477</v>
      </c>
      <c r="Y604" s="106"/>
      <c r="Z604" s="106"/>
      <c r="AA604" s="106"/>
      <c r="AB604" s="49" t="s">
        <v>1478</v>
      </c>
      <c r="AC604" s="49" t="s">
        <v>1289</v>
      </c>
      <c r="AD604" s="49"/>
      <c r="AE604" s="49"/>
      <c r="AF604" s="49"/>
      <c r="AG604" s="49"/>
      <c r="AH604" s="49"/>
      <c r="AI604" s="49"/>
      <c r="AJ604" s="49"/>
      <c r="AK604" s="49"/>
      <c r="AL604" s="49"/>
      <c r="AM604" s="49" t="s">
        <v>1479</v>
      </c>
      <c r="AN604" s="49" t="s">
        <v>1291</v>
      </c>
      <c r="AO604" s="298" t="s">
        <v>199</v>
      </c>
      <c r="AP604" s="298" t="s">
        <v>200</v>
      </c>
      <c r="AQ604" s="298" t="s">
        <v>1480</v>
      </c>
      <c r="AR604" s="54" t="s">
        <v>1481</v>
      </c>
      <c r="AS604" s="53" t="s">
        <v>122</v>
      </c>
      <c r="AT604" s="93">
        <v>391133005</v>
      </c>
      <c r="AU604" s="93">
        <v>391128571.92000002</v>
      </c>
      <c r="AV604" s="295">
        <v>373456800</v>
      </c>
      <c r="AW604" s="295">
        <v>384900186</v>
      </c>
      <c r="AX604" s="295">
        <v>384986810</v>
      </c>
      <c r="AY604" s="295">
        <v>384986810</v>
      </c>
      <c r="AZ604" s="120" t="s">
        <v>1358</v>
      </c>
    </row>
    <row r="605" spans="1:52" s="35" customFormat="1" ht="409.5" hidden="1">
      <c r="A605" s="424" t="s">
        <v>1277</v>
      </c>
      <c r="B605" s="422" t="s">
        <v>1663</v>
      </c>
      <c r="C605" s="46">
        <v>404010007</v>
      </c>
      <c r="D605" s="47" t="s">
        <v>1473</v>
      </c>
      <c r="E605" s="48" t="s">
        <v>1474</v>
      </c>
      <c r="F605" s="121"/>
      <c r="G605" s="121"/>
      <c r="H605" s="106">
        <v>4</v>
      </c>
      <c r="I605" s="121"/>
      <c r="J605" s="106">
        <v>17</v>
      </c>
      <c r="K605" s="106"/>
      <c r="L605" s="106"/>
      <c r="M605" s="106"/>
      <c r="N605" s="106">
        <v>13</v>
      </c>
      <c r="O605" s="106"/>
      <c r="P605" s="49" t="s">
        <v>1475</v>
      </c>
      <c r="Q605" s="49" t="s">
        <v>1476</v>
      </c>
      <c r="R605" s="106"/>
      <c r="S605" s="106"/>
      <c r="T605" s="106"/>
      <c r="U605" s="106"/>
      <c r="V605" s="106" t="s">
        <v>95</v>
      </c>
      <c r="W605" s="106"/>
      <c r="X605" s="106" t="s">
        <v>1477</v>
      </c>
      <c r="Y605" s="106"/>
      <c r="Z605" s="106"/>
      <c r="AA605" s="106"/>
      <c r="AB605" s="49" t="s">
        <v>1478</v>
      </c>
      <c r="AC605" s="49" t="s">
        <v>1289</v>
      </c>
      <c r="AD605" s="49"/>
      <c r="AE605" s="49"/>
      <c r="AF605" s="49"/>
      <c r="AG605" s="49"/>
      <c r="AH605" s="49"/>
      <c r="AI605" s="49"/>
      <c r="AJ605" s="49"/>
      <c r="AK605" s="49"/>
      <c r="AL605" s="49"/>
      <c r="AM605" s="49" t="s">
        <v>1479</v>
      </c>
      <c r="AN605" s="49" t="s">
        <v>1291</v>
      </c>
      <c r="AO605" s="298" t="s">
        <v>199</v>
      </c>
      <c r="AP605" s="298" t="s">
        <v>109</v>
      </c>
      <c r="AQ605" s="298" t="s">
        <v>1480</v>
      </c>
      <c r="AR605" s="54" t="s">
        <v>1481</v>
      </c>
      <c r="AS605" s="53">
        <v>121</v>
      </c>
      <c r="AT605" s="93">
        <v>2173943</v>
      </c>
      <c r="AU605" s="93">
        <v>2173943</v>
      </c>
      <c r="AV605" s="295">
        <v>1976276.06</v>
      </c>
      <c r="AW605" s="295">
        <v>2000000</v>
      </c>
      <c r="AX605" s="295">
        <v>2000000</v>
      </c>
      <c r="AY605" s="295">
        <v>2000000</v>
      </c>
      <c r="AZ605" s="120" t="s">
        <v>1358</v>
      </c>
    </row>
    <row r="606" spans="1:52" s="35" customFormat="1" ht="409.5" hidden="1">
      <c r="A606" s="424" t="s">
        <v>1277</v>
      </c>
      <c r="B606" s="422" t="s">
        <v>1663</v>
      </c>
      <c r="C606" s="46">
        <v>404010007</v>
      </c>
      <c r="D606" s="47" t="s">
        <v>1473</v>
      </c>
      <c r="E606" s="48" t="s">
        <v>1474</v>
      </c>
      <c r="F606" s="121"/>
      <c r="G606" s="121"/>
      <c r="H606" s="106">
        <v>4</v>
      </c>
      <c r="I606" s="121"/>
      <c r="J606" s="106">
        <v>17</v>
      </c>
      <c r="K606" s="106"/>
      <c r="L606" s="106"/>
      <c r="M606" s="106"/>
      <c r="N606" s="106">
        <v>13</v>
      </c>
      <c r="O606" s="106"/>
      <c r="P606" s="49" t="s">
        <v>1475</v>
      </c>
      <c r="Q606" s="49" t="s">
        <v>1476</v>
      </c>
      <c r="R606" s="106"/>
      <c r="S606" s="106"/>
      <c r="T606" s="106"/>
      <c r="U606" s="106"/>
      <c r="V606" s="106" t="s">
        <v>95</v>
      </c>
      <c r="W606" s="106"/>
      <c r="X606" s="106" t="s">
        <v>1477</v>
      </c>
      <c r="Y606" s="106"/>
      <c r="Z606" s="106"/>
      <c r="AA606" s="106"/>
      <c r="AB606" s="49" t="s">
        <v>1478</v>
      </c>
      <c r="AC606" s="49" t="s">
        <v>1289</v>
      </c>
      <c r="AD606" s="49"/>
      <c r="AE606" s="49"/>
      <c r="AF606" s="49"/>
      <c r="AG606" s="49"/>
      <c r="AH606" s="49"/>
      <c r="AI606" s="49"/>
      <c r="AJ606" s="49"/>
      <c r="AK606" s="49"/>
      <c r="AL606" s="49"/>
      <c r="AM606" s="49" t="s">
        <v>1482</v>
      </c>
      <c r="AN606" s="49" t="s">
        <v>1291</v>
      </c>
      <c r="AO606" s="298" t="s">
        <v>199</v>
      </c>
      <c r="AP606" s="298" t="s">
        <v>109</v>
      </c>
      <c r="AQ606" s="298" t="s">
        <v>1480</v>
      </c>
      <c r="AR606" s="54" t="s">
        <v>1481</v>
      </c>
      <c r="AS606" s="53">
        <v>129</v>
      </c>
      <c r="AT606" s="93">
        <v>593467.99</v>
      </c>
      <c r="AU606" s="93">
        <v>593467.99</v>
      </c>
      <c r="AV606" s="295">
        <v>569723.93999999994</v>
      </c>
      <c r="AW606" s="295">
        <v>546000</v>
      </c>
      <c r="AX606" s="295">
        <v>546000</v>
      </c>
      <c r="AY606" s="295">
        <v>546000</v>
      </c>
      <c r="AZ606" s="120" t="s">
        <v>1358</v>
      </c>
    </row>
    <row r="607" spans="1:52" s="35" customFormat="1" ht="409.5" hidden="1">
      <c r="A607" s="424" t="s">
        <v>1277</v>
      </c>
      <c r="B607" s="422" t="s">
        <v>1663</v>
      </c>
      <c r="C607" s="46">
        <v>404010008</v>
      </c>
      <c r="D607" s="47" t="s">
        <v>1483</v>
      </c>
      <c r="E607" s="48" t="s">
        <v>1484</v>
      </c>
      <c r="F607" s="121"/>
      <c r="G607" s="121"/>
      <c r="H607" s="106"/>
      <c r="I607" s="121"/>
      <c r="J607" s="106">
        <v>25</v>
      </c>
      <c r="K607" s="106">
        <v>9</v>
      </c>
      <c r="L607" s="106"/>
      <c r="M607" s="106"/>
      <c r="N607" s="106"/>
      <c r="O607" s="106"/>
      <c r="P607" s="49" t="s">
        <v>1485</v>
      </c>
      <c r="Q607" s="49" t="s">
        <v>1486</v>
      </c>
      <c r="R607" s="106"/>
      <c r="S607" s="106"/>
      <c r="T607" s="106"/>
      <c r="U607" s="106"/>
      <c r="V607" s="106">
        <v>1</v>
      </c>
      <c r="W607" s="106"/>
      <c r="X607" s="106">
        <v>22</v>
      </c>
      <c r="Y607" s="106"/>
      <c r="Z607" s="106"/>
      <c r="AA607" s="106"/>
      <c r="AB607" s="49" t="s">
        <v>1342</v>
      </c>
      <c r="AC607" s="49" t="s">
        <v>1289</v>
      </c>
      <c r="AD607" s="49"/>
      <c r="AE607" s="49"/>
      <c r="AF607" s="49"/>
      <c r="AG607" s="49"/>
      <c r="AH607" s="49"/>
      <c r="AI607" s="49"/>
      <c r="AJ607" s="49"/>
      <c r="AK607" s="49"/>
      <c r="AL607" s="49"/>
      <c r="AM607" s="49" t="s">
        <v>1487</v>
      </c>
      <c r="AN607" s="49" t="s">
        <v>1291</v>
      </c>
      <c r="AO607" s="299" t="s">
        <v>199</v>
      </c>
      <c r="AP607" s="299" t="s">
        <v>200</v>
      </c>
      <c r="AQ607" s="299" t="s">
        <v>1488</v>
      </c>
      <c r="AR607" s="54" t="s">
        <v>1489</v>
      </c>
      <c r="AS607" s="53">
        <v>244</v>
      </c>
      <c r="AT607" s="93">
        <v>273286.23</v>
      </c>
      <c r="AU607" s="93">
        <v>273286.23</v>
      </c>
      <c r="AV607" s="295">
        <v>278287.51</v>
      </c>
      <c r="AW607" s="295">
        <v>71010</v>
      </c>
      <c r="AX607" s="295">
        <v>82030</v>
      </c>
      <c r="AY607" s="295">
        <v>82030</v>
      </c>
      <c r="AZ607" s="120" t="s">
        <v>1358</v>
      </c>
    </row>
    <row r="608" spans="1:52" s="35" customFormat="1" ht="409.5" hidden="1">
      <c r="A608" s="424" t="s">
        <v>1277</v>
      </c>
      <c r="B608" s="422" t="s">
        <v>1663</v>
      </c>
      <c r="C608" s="46">
        <v>404010008</v>
      </c>
      <c r="D608" s="47" t="s">
        <v>1483</v>
      </c>
      <c r="E608" s="48" t="s">
        <v>1484</v>
      </c>
      <c r="F608" s="121"/>
      <c r="G608" s="121"/>
      <c r="H608" s="106"/>
      <c r="I608" s="121"/>
      <c r="J608" s="106">
        <v>25</v>
      </c>
      <c r="K608" s="106">
        <v>9</v>
      </c>
      <c r="L608" s="106"/>
      <c r="M608" s="106"/>
      <c r="N608" s="106"/>
      <c r="O608" s="106"/>
      <c r="P608" s="49" t="s">
        <v>1485</v>
      </c>
      <c r="Q608" s="49" t="s">
        <v>1486</v>
      </c>
      <c r="R608" s="106"/>
      <c r="S608" s="106"/>
      <c r="T608" s="106"/>
      <c r="U608" s="106"/>
      <c r="V608" s="106">
        <v>1</v>
      </c>
      <c r="W608" s="106"/>
      <c r="X608" s="106">
        <v>22</v>
      </c>
      <c r="Y608" s="106"/>
      <c r="Z608" s="106"/>
      <c r="AA608" s="106"/>
      <c r="AB608" s="49" t="s">
        <v>1342</v>
      </c>
      <c r="AC608" s="49" t="s">
        <v>1289</v>
      </c>
      <c r="AD608" s="49"/>
      <c r="AE608" s="49"/>
      <c r="AF608" s="49"/>
      <c r="AG608" s="49"/>
      <c r="AH608" s="49"/>
      <c r="AI608" s="49"/>
      <c r="AJ608" s="49"/>
      <c r="AK608" s="49"/>
      <c r="AL608" s="49"/>
      <c r="AM608" s="49" t="s">
        <v>1487</v>
      </c>
      <c r="AN608" s="49" t="s">
        <v>1291</v>
      </c>
      <c r="AO608" s="299" t="s">
        <v>199</v>
      </c>
      <c r="AP608" s="299" t="s">
        <v>200</v>
      </c>
      <c r="AQ608" s="299" t="s">
        <v>1488</v>
      </c>
      <c r="AR608" s="54" t="s">
        <v>1489</v>
      </c>
      <c r="AS608" s="53" t="s">
        <v>227</v>
      </c>
      <c r="AT608" s="93">
        <v>0</v>
      </c>
      <c r="AU608" s="93">
        <v>0</v>
      </c>
      <c r="AV608" s="295">
        <v>0</v>
      </c>
      <c r="AW608" s="295">
        <v>203600</v>
      </c>
      <c r="AX608" s="295">
        <v>203600</v>
      </c>
      <c r="AY608" s="295">
        <v>203600</v>
      </c>
      <c r="AZ608" s="120" t="s">
        <v>1358</v>
      </c>
    </row>
    <row r="609" spans="1:52" s="35" customFormat="1" ht="409.5" hidden="1">
      <c r="A609" s="424" t="s">
        <v>1277</v>
      </c>
      <c r="B609" s="422" t="s">
        <v>1663</v>
      </c>
      <c r="C609" s="46">
        <v>404010008</v>
      </c>
      <c r="D609" s="47" t="s">
        <v>1483</v>
      </c>
      <c r="E609" s="48" t="s">
        <v>1490</v>
      </c>
      <c r="F609" s="121"/>
      <c r="G609" s="121"/>
      <c r="H609" s="106"/>
      <c r="I609" s="121"/>
      <c r="J609" s="106">
        <v>25</v>
      </c>
      <c r="K609" s="106">
        <v>9</v>
      </c>
      <c r="L609" s="106"/>
      <c r="M609" s="106"/>
      <c r="N609" s="106"/>
      <c r="O609" s="106"/>
      <c r="P609" s="49" t="s">
        <v>1485</v>
      </c>
      <c r="Q609" s="49" t="s">
        <v>1486</v>
      </c>
      <c r="R609" s="106"/>
      <c r="S609" s="106"/>
      <c r="T609" s="106"/>
      <c r="U609" s="106"/>
      <c r="V609" s="106">
        <v>1</v>
      </c>
      <c r="W609" s="106"/>
      <c r="X609" s="106">
        <v>22</v>
      </c>
      <c r="Y609" s="106"/>
      <c r="Z609" s="106"/>
      <c r="AA609" s="106"/>
      <c r="AB609" s="49" t="s">
        <v>1342</v>
      </c>
      <c r="AC609" s="49" t="s">
        <v>1289</v>
      </c>
      <c r="AD609" s="49"/>
      <c r="AE609" s="49"/>
      <c r="AF609" s="49"/>
      <c r="AG609" s="49"/>
      <c r="AH609" s="49"/>
      <c r="AI609" s="49"/>
      <c r="AJ609" s="49"/>
      <c r="AK609" s="49"/>
      <c r="AL609" s="49"/>
      <c r="AM609" s="49" t="s">
        <v>1487</v>
      </c>
      <c r="AN609" s="49" t="s">
        <v>1291</v>
      </c>
      <c r="AO609" s="299" t="s">
        <v>199</v>
      </c>
      <c r="AP609" s="299" t="s">
        <v>200</v>
      </c>
      <c r="AQ609" s="299" t="s">
        <v>1488</v>
      </c>
      <c r="AR609" s="54" t="s">
        <v>1489</v>
      </c>
      <c r="AS609" s="53">
        <v>313</v>
      </c>
      <c r="AT609" s="93">
        <v>18219080.890000001</v>
      </c>
      <c r="AU609" s="93">
        <v>18219080.890000001</v>
      </c>
      <c r="AV609" s="295">
        <v>18707917.859999999</v>
      </c>
      <c r="AW609" s="295">
        <v>18311500</v>
      </c>
      <c r="AX609" s="295">
        <v>19042030</v>
      </c>
      <c r="AY609" s="295">
        <v>19042030</v>
      </c>
      <c r="AZ609" s="120" t="s">
        <v>1358</v>
      </c>
    </row>
    <row r="610" spans="1:52" s="35" customFormat="1" ht="409.5" hidden="1">
      <c r="A610" s="424" t="s">
        <v>1277</v>
      </c>
      <c r="B610" s="422" t="s">
        <v>1663</v>
      </c>
      <c r="C610" s="46">
        <v>404010011</v>
      </c>
      <c r="D610" s="47" t="s">
        <v>1491</v>
      </c>
      <c r="E610" s="48" t="s">
        <v>1492</v>
      </c>
      <c r="F610" s="121"/>
      <c r="G610" s="121"/>
      <c r="H610" s="106" t="s">
        <v>71</v>
      </c>
      <c r="I610" s="121"/>
      <c r="J610" s="106" t="s">
        <v>71</v>
      </c>
      <c r="K610" s="106"/>
      <c r="L610" s="106"/>
      <c r="M610" s="106"/>
      <c r="N610" s="106" t="s">
        <v>1493</v>
      </c>
      <c r="O610" s="106"/>
      <c r="P610" s="49" t="s">
        <v>565</v>
      </c>
      <c r="Q610" s="49" t="s">
        <v>1494</v>
      </c>
      <c r="R610" s="106"/>
      <c r="S610" s="106"/>
      <c r="T610" s="106"/>
      <c r="U610" s="106"/>
      <c r="V610" s="106">
        <v>1</v>
      </c>
      <c r="W610" s="106"/>
      <c r="X610" s="106" t="s">
        <v>1495</v>
      </c>
      <c r="Y610" s="106"/>
      <c r="Z610" s="106">
        <v>4.5</v>
      </c>
      <c r="AA610" s="106"/>
      <c r="AB610" s="49" t="s">
        <v>1342</v>
      </c>
      <c r="AC610" s="49" t="s">
        <v>1289</v>
      </c>
      <c r="AD610" s="49"/>
      <c r="AE610" s="49"/>
      <c r="AF610" s="49"/>
      <c r="AG610" s="49"/>
      <c r="AH610" s="49"/>
      <c r="AI610" s="49"/>
      <c r="AJ610" s="49"/>
      <c r="AK610" s="49"/>
      <c r="AL610" s="49"/>
      <c r="AM610" s="49" t="s">
        <v>1496</v>
      </c>
      <c r="AN610" s="49" t="s">
        <v>1291</v>
      </c>
      <c r="AO610" s="298" t="s">
        <v>199</v>
      </c>
      <c r="AP610" s="298" t="s">
        <v>109</v>
      </c>
      <c r="AQ610" s="298" t="s">
        <v>1497</v>
      </c>
      <c r="AR610" s="54" t="s">
        <v>1498</v>
      </c>
      <c r="AS610" s="53" t="s">
        <v>115</v>
      </c>
      <c r="AT610" s="93">
        <v>319369.74</v>
      </c>
      <c r="AU610" s="93">
        <v>319369.74</v>
      </c>
      <c r="AV610" s="295">
        <v>355103.25</v>
      </c>
      <c r="AW610" s="295">
        <v>357910</v>
      </c>
      <c r="AX610" s="295">
        <v>357910</v>
      </c>
      <c r="AY610" s="295">
        <v>357910</v>
      </c>
      <c r="AZ610" s="120" t="s">
        <v>1358</v>
      </c>
    </row>
    <row r="611" spans="1:52" s="35" customFormat="1" ht="409.5" hidden="1">
      <c r="A611" s="424" t="s">
        <v>1277</v>
      </c>
      <c r="B611" s="422" t="s">
        <v>1663</v>
      </c>
      <c r="C611" s="46">
        <v>404010011</v>
      </c>
      <c r="D611" s="47" t="s">
        <v>1491</v>
      </c>
      <c r="E611" s="48" t="s">
        <v>1492</v>
      </c>
      <c r="F611" s="121"/>
      <c r="G611" s="121"/>
      <c r="H611" s="106" t="s">
        <v>71</v>
      </c>
      <c r="I611" s="121"/>
      <c r="J611" s="106" t="s">
        <v>71</v>
      </c>
      <c r="K611" s="106"/>
      <c r="L611" s="106"/>
      <c r="M611" s="106"/>
      <c r="N611" s="106" t="s">
        <v>1493</v>
      </c>
      <c r="O611" s="106"/>
      <c r="P611" s="49" t="s">
        <v>565</v>
      </c>
      <c r="Q611" s="49" t="s">
        <v>1494</v>
      </c>
      <c r="R611" s="106"/>
      <c r="S611" s="106"/>
      <c r="T611" s="106"/>
      <c r="U611" s="106"/>
      <c r="V611" s="106">
        <v>1</v>
      </c>
      <c r="W611" s="106"/>
      <c r="X611" s="106" t="s">
        <v>1495</v>
      </c>
      <c r="Y611" s="106"/>
      <c r="Z611" s="106">
        <v>4.5</v>
      </c>
      <c r="AA611" s="106"/>
      <c r="AB611" s="49" t="s">
        <v>1342</v>
      </c>
      <c r="AC611" s="49" t="s">
        <v>1289</v>
      </c>
      <c r="AD611" s="49"/>
      <c r="AE611" s="49"/>
      <c r="AF611" s="49"/>
      <c r="AG611" s="49"/>
      <c r="AH611" s="49"/>
      <c r="AI611" s="49"/>
      <c r="AJ611" s="49"/>
      <c r="AK611" s="49"/>
      <c r="AL611" s="49"/>
      <c r="AM611" s="49" t="s">
        <v>1496</v>
      </c>
      <c r="AN611" s="49" t="s">
        <v>1291</v>
      </c>
      <c r="AO611" s="298" t="s">
        <v>199</v>
      </c>
      <c r="AP611" s="298" t="s">
        <v>109</v>
      </c>
      <c r="AQ611" s="298" t="s">
        <v>1497</v>
      </c>
      <c r="AR611" s="54" t="s">
        <v>1498</v>
      </c>
      <c r="AS611" s="53" t="s">
        <v>113</v>
      </c>
      <c r="AT611" s="93">
        <v>87187.57</v>
      </c>
      <c r="AU611" s="93">
        <v>87187.57</v>
      </c>
      <c r="AV611" s="295">
        <v>100516.75</v>
      </c>
      <c r="AW611" s="295">
        <v>97710</v>
      </c>
      <c r="AX611" s="295">
        <v>97710</v>
      </c>
      <c r="AY611" s="295">
        <v>97710</v>
      </c>
      <c r="AZ611" s="120" t="s">
        <v>1358</v>
      </c>
    </row>
    <row r="612" spans="1:52" s="35" customFormat="1" ht="409.5" hidden="1">
      <c r="A612" s="424" t="s">
        <v>1277</v>
      </c>
      <c r="B612" s="422" t="s">
        <v>1663</v>
      </c>
      <c r="C612" s="46">
        <v>404010011</v>
      </c>
      <c r="D612" s="47" t="s">
        <v>1491</v>
      </c>
      <c r="E612" s="48" t="s">
        <v>1492</v>
      </c>
      <c r="F612" s="121"/>
      <c r="G612" s="121"/>
      <c r="H612" s="106" t="s">
        <v>71</v>
      </c>
      <c r="I612" s="121"/>
      <c r="J612" s="106" t="s">
        <v>71</v>
      </c>
      <c r="K612" s="106"/>
      <c r="L612" s="106"/>
      <c r="M612" s="106"/>
      <c r="N612" s="106" t="s">
        <v>1493</v>
      </c>
      <c r="O612" s="106"/>
      <c r="P612" s="49" t="s">
        <v>565</v>
      </c>
      <c r="Q612" s="49" t="s">
        <v>1494</v>
      </c>
      <c r="R612" s="106"/>
      <c r="S612" s="106"/>
      <c r="T612" s="106"/>
      <c r="U612" s="106"/>
      <c r="V612" s="106">
        <v>1</v>
      </c>
      <c r="W612" s="106"/>
      <c r="X612" s="106" t="s">
        <v>1495</v>
      </c>
      <c r="Y612" s="106"/>
      <c r="Z612" s="106">
        <v>4.5</v>
      </c>
      <c r="AA612" s="106"/>
      <c r="AB612" s="49" t="s">
        <v>1342</v>
      </c>
      <c r="AC612" s="49" t="s">
        <v>1289</v>
      </c>
      <c r="AD612" s="49"/>
      <c r="AE612" s="49"/>
      <c r="AF612" s="49"/>
      <c r="AG612" s="49"/>
      <c r="AH612" s="49"/>
      <c r="AI612" s="49"/>
      <c r="AJ612" s="49"/>
      <c r="AK612" s="49"/>
      <c r="AL612" s="49"/>
      <c r="AM612" s="49" t="s">
        <v>1496</v>
      </c>
      <c r="AN612" s="49" t="s">
        <v>1291</v>
      </c>
      <c r="AO612" s="298" t="s">
        <v>199</v>
      </c>
      <c r="AP612" s="298" t="s">
        <v>430</v>
      </c>
      <c r="AQ612" s="298" t="s">
        <v>1497</v>
      </c>
      <c r="AR612" s="54" t="s">
        <v>1498</v>
      </c>
      <c r="AS612" s="53">
        <v>244</v>
      </c>
      <c r="AT612" s="93">
        <v>2249872.4900000002</v>
      </c>
      <c r="AU612" s="93">
        <v>2249872.4900000002</v>
      </c>
      <c r="AV612" s="295">
        <v>2453719.29</v>
      </c>
      <c r="AW612" s="295">
        <v>3273187</v>
      </c>
      <c r="AX612" s="295">
        <v>3424904</v>
      </c>
      <c r="AY612" s="295">
        <v>3418220</v>
      </c>
      <c r="AZ612" s="120" t="s">
        <v>1358</v>
      </c>
    </row>
    <row r="613" spans="1:52" s="35" customFormat="1" ht="409.5" hidden="1">
      <c r="A613" s="424" t="s">
        <v>1277</v>
      </c>
      <c r="B613" s="422" t="s">
        <v>1663</v>
      </c>
      <c r="C613" s="46">
        <v>404010011</v>
      </c>
      <c r="D613" s="47" t="s">
        <v>1491</v>
      </c>
      <c r="E613" s="48" t="s">
        <v>1492</v>
      </c>
      <c r="F613" s="121"/>
      <c r="G613" s="121"/>
      <c r="H613" s="106" t="s">
        <v>71</v>
      </c>
      <c r="I613" s="121"/>
      <c r="J613" s="106" t="s">
        <v>71</v>
      </c>
      <c r="K613" s="106"/>
      <c r="L613" s="106"/>
      <c r="M613" s="106"/>
      <c r="N613" s="106" t="s">
        <v>1493</v>
      </c>
      <c r="O613" s="106"/>
      <c r="P613" s="49" t="s">
        <v>565</v>
      </c>
      <c r="Q613" s="49" t="s">
        <v>1494</v>
      </c>
      <c r="R613" s="106"/>
      <c r="S613" s="106"/>
      <c r="T613" s="106"/>
      <c r="U613" s="106"/>
      <c r="V613" s="106">
        <v>1</v>
      </c>
      <c r="W613" s="106"/>
      <c r="X613" s="106" t="s">
        <v>1495</v>
      </c>
      <c r="Y613" s="106"/>
      <c r="Z613" s="106">
        <v>4.5</v>
      </c>
      <c r="AA613" s="106"/>
      <c r="AB613" s="49" t="s">
        <v>1342</v>
      </c>
      <c r="AC613" s="49" t="s">
        <v>1289</v>
      </c>
      <c r="AD613" s="49"/>
      <c r="AE613" s="49"/>
      <c r="AF613" s="49"/>
      <c r="AG613" s="49"/>
      <c r="AH613" s="49"/>
      <c r="AI613" s="49"/>
      <c r="AJ613" s="49"/>
      <c r="AK613" s="49"/>
      <c r="AL613" s="49"/>
      <c r="AM613" s="49" t="s">
        <v>1496</v>
      </c>
      <c r="AN613" s="49" t="s">
        <v>1291</v>
      </c>
      <c r="AO613" s="298" t="s">
        <v>199</v>
      </c>
      <c r="AP613" s="298" t="s">
        <v>430</v>
      </c>
      <c r="AQ613" s="298" t="s">
        <v>1497</v>
      </c>
      <c r="AR613" s="54" t="s">
        <v>1498</v>
      </c>
      <c r="AS613" s="53" t="s">
        <v>227</v>
      </c>
      <c r="AT613" s="93">
        <v>0</v>
      </c>
      <c r="AU613" s="93">
        <v>0</v>
      </c>
      <c r="AV613" s="295">
        <v>0</v>
      </c>
      <c r="AW613" s="295">
        <v>203600</v>
      </c>
      <c r="AX613" s="295">
        <v>203600</v>
      </c>
      <c r="AY613" s="295">
        <v>203600</v>
      </c>
      <c r="AZ613" s="120" t="s">
        <v>1358</v>
      </c>
    </row>
    <row r="614" spans="1:52" s="35" customFormat="1" ht="409.5" hidden="1">
      <c r="A614" s="424" t="s">
        <v>1277</v>
      </c>
      <c r="B614" s="422" t="s">
        <v>1663</v>
      </c>
      <c r="C614" s="46">
        <v>404010011</v>
      </c>
      <c r="D614" s="47" t="s">
        <v>1499</v>
      </c>
      <c r="E614" s="48" t="s">
        <v>1492</v>
      </c>
      <c r="F614" s="121"/>
      <c r="G614" s="121"/>
      <c r="H614" s="106" t="s">
        <v>71</v>
      </c>
      <c r="I614" s="121"/>
      <c r="J614" s="106" t="s">
        <v>71</v>
      </c>
      <c r="K614" s="106"/>
      <c r="L614" s="106"/>
      <c r="M614" s="106"/>
      <c r="N614" s="106" t="s">
        <v>1493</v>
      </c>
      <c r="O614" s="106"/>
      <c r="P614" s="49" t="s">
        <v>565</v>
      </c>
      <c r="Q614" s="49" t="s">
        <v>1494</v>
      </c>
      <c r="R614" s="106"/>
      <c r="S614" s="106"/>
      <c r="T614" s="106"/>
      <c r="U614" s="106"/>
      <c r="V614" s="106">
        <v>1</v>
      </c>
      <c r="W614" s="106"/>
      <c r="X614" s="106" t="s">
        <v>1495</v>
      </c>
      <c r="Y614" s="106"/>
      <c r="Z614" s="106">
        <v>4.5</v>
      </c>
      <c r="AA614" s="106"/>
      <c r="AB614" s="49" t="s">
        <v>1342</v>
      </c>
      <c r="AC614" s="49" t="s">
        <v>1289</v>
      </c>
      <c r="AD614" s="49"/>
      <c r="AE614" s="49"/>
      <c r="AF614" s="49"/>
      <c r="AG614" s="49"/>
      <c r="AH614" s="49"/>
      <c r="AI614" s="49"/>
      <c r="AJ614" s="49"/>
      <c r="AK614" s="49"/>
      <c r="AL614" s="49"/>
      <c r="AM614" s="49" t="s">
        <v>1496</v>
      </c>
      <c r="AN614" s="49" t="s">
        <v>1291</v>
      </c>
      <c r="AO614" s="298" t="s">
        <v>199</v>
      </c>
      <c r="AP614" s="298" t="s">
        <v>430</v>
      </c>
      <c r="AQ614" s="298" t="s">
        <v>1497</v>
      </c>
      <c r="AR614" s="54" t="s">
        <v>1498</v>
      </c>
      <c r="AS614" s="53">
        <v>313</v>
      </c>
      <c r="AT614" s="93">
        <v>179243570.19999999</v>
      </c>
      <c r="AU614" s="93">
        <v>179243570.19999999</v>
      </c>
      <c r="AV614" s="295">
        <v>194180000</v>
      </c>
      <c r="AW614" s="295">
        <v>262160473</v>
      </c>
      <c r="AX614" s="295">
        <v>272274936</v>
      </c>
      <c r="AY614" s="295">
        <v>271829560</v>
      </c>
      <c r="AZ614" s="120" t="s">
        <v>1358</v>
      </c>
    </row>
    <row r="615" spans="1:52" s="35" customFormat="1" ht="409.5" hidden="1">
      <c r="A615" s="424" t="s">
        <v>1277</v>
      </c>
      <c r="B615" s="422" t="s">
        <v>1663</v>
      </c>
      <c r="C615" s="46">
        <v>404010011</v>
      </c>
      <c r="D615" s="47" t="s">
        <v>1499</v>
      </c>
      <c r="E615" s="48" t="s">
        <v>1492</v>
      </c>
      <c r="F615" s="121"/>
      <c r="G615" s="121"/>
      <c r="H615" s="106" t="s">
        <v>71</v>
      </c>
      <c r="I615" s="121"/>
      <c r="J615" s="106" t="s">
        <v>71</v>
      </c>
      <c r="K615" s="106"/>
      <c r="L615" s="106"/>
      <c r="M615" s="106"/>
      <c r="N615" s="106" t="s">
        <v>1493</v>
      </c>
      <c r="O615" s="106"/>
      <c r="P615" s="49" t="s">
        <v>565</v>
      </c>
      <c r="Q615" s="49" t="s">
        <v>1494</v>
      </c>
      <c r="R615" s="106"/>
      <c r="S615" s="106"/>
      <c r="T615" s="106"/>
      <c r="U615" s="106"/>
      <c r="V615" s="106">
        <v>1</v>
      </c>
      <c r="W615" s="106"/>
      <c r="X615" s="106" t="s">
        <v>1495</v>
      </c>
      <c r="Y615" s="106"/>
      <c r="Z615" s="106">
        <v>4.5</v>
      </c>
      <c r="AA615" s="106"/>
      <c r="AB615" s="49" t="s">
        <v>1342</v>
      </c>
      <c r="AC615" s="49" t="s">
        <v>1289</v>
      </c>
      <c r="AD615" s="49"/>
      <c r="AE615" s="49"/>
      <c r="AF615" s="49"/>
      <c r="AG615" s="49"/>
      <c r="AH615" s="49"/>
      <c r="AI615" s="49"/>
      <c r="AJ615" s="49"/>
      <c r="AK615" s="49"/>
      <c r="AL615" s="49"/>
      <c r="AM615" s="49" t="s">
        <v>1496</v>
      </c>
      <c r="AN615" s="49" t="s">
        <v>1291</v>
      </c>
      <c r="AO615" s="298" t="s">
        <v>199</v>
      </c>
      <c r="AP615" s="298" t="s">
        <v>430</v>
      </c>
      <c r="AQ615" s="298" t="s">
        <v>1500</v>
      </c>
      <c r="AR615" s="54" t="s">
        <v>1501</v>
      </c>
      <c r="AS615" s="53">
        <v>313</v>
      </c>
      <c r="AT615" s="93">
        <v>0</v>
      </c>
      <c r="AU615" s="93">
        <v>0</v>
      </c>
      <c r="AV615" s="295">
        <v>33471420</v>
      </c>
      <c r="AW615" s="295">
        <v>0</v>
      </c>
      <c r="AX615" s="295">
        <v>0</v>
      </c>
      <c r="AY615" s="295">
        <v>0</v>
      </c>
      <c r="AZ615" s="120" t="s">
        <v>1358</v>
      </c>
    </row>
    <row r="616" spans="1:52" s="35" customFormat="1" ht="409.5" hidden="1">
      <c r="A616" s="424" t="s">
        <v>1277</v>
      </c>
      <c r="B616" s="422" t="s">
        <v>1663</v>
      </c>
      <c r="C616" s="46">
        <v>404010014</v>
      </c>
      <c r="D616" s="47" t="s">
        <v>1502</v>
      </c>
      <c r="E616" s="48" t="s">
        <v>1503</v>
      </c>
      <c r="F616" s="121"/>
      <c r="G616" s="121"/>
      <c r="H616" s="106" t="s">
        <v>672</v>
      </c>
      <c r="I616" s="121"/>
      <c r="J616" s="106" t="s">
        <v>510</v>
      </c>
      <c r="K616" s="106"/>
      <c r="L616" s="106" t="s">
        <v>73</v>
      </c>
      <c r="M616" s="106"/>
      <c r="N616" s="106"/>
      <c r="O616" s="106"/>
      <c r="P616" s="49" t="s">
        <v>1504</v>
      </c>
      <c r="Q616" s="49" t="s">
        <v>1494</v>
      </c>
      <c r="R616" s="106"/>
      <c r="S616" s="106"/>
      <c r="T616" s="106"/>
      <c r="U616" s="106"/>
      <c r="V616" s="106">
        <v>1</v>
      </c>
      <c r="W616" s="106"/>
      <c r="X616" s="106">
        <v>4</v>
      </c>
      <c r="Y616" s="106"/>
      <c r="Z616" s="106"/>
      <c r="AA616" s="106"/>
      <c r="AB616" s="49" t="s">
        <v>1342</v>
      </c>
      <c r="AC616" s="49" t="s">
        <v>1289</v>
      </c>
      <c r="AD616" s="49"/>
      <c r="AE616" s="49"/>
      <c r="AF616" s="49"/>
      <c r="AG616" s="49"/>
      <c r="AH616" s="49"/>
      <c r="AI616" s="49"/>
      <c r="AJ616" s="49"/>
      <c r="AK616" s="49"/>
      <c r="AL616" s="49"/>
      <c r="AM616" s="49" t="s">
        <v>1505</v>
      </c>
      <c r="AN616" s="49" t="s">
        <v>1291</v>
      </c>
      <c r="AO616" s="298" t="s">
        <v>199</v>
      </c>
      <c r="AP616" s="298" t="s">
        <v>200</v>
      </c>
      <c r="AQ616" s="298" t="s">
        <v>1506</v>
      </c>
      <c r="AR616" s="54" t="s">
        <v>1507</v>
      </c>
      <c r="AS616" s="53">
        <v>244</v>
      </c>
      <c r="AT616" s="93">
        <v>1296.21</v>
      </c>
      <c r="AU616" s="93">
        <v>1296.21</v>
      </c>
      <c r="AV616" s="295">
        <v>1140</v>
      </c>
      <c r="AW616" s="295">
        <v>1008</v>
      </c>
      <c r="AX616" s="295">
        <v>1008</v>
      </c>
      <c r="AY616" s="295">
        <v>1008</v>
      </c>
      <c r="AZ616" s="120" t="s">
        <v>1358</v>
      </c>
    </row>
    <row r="617" spans="1:52" s="35" customFormat="1" ht="409.5" hidden="1">
      <c r="A617" s="424" t="s">
        <v>1277</v>
      </c>
      <c r="B617" s="422" t="s">
        <v>1663</v>
      </c>
      <c r="C617" s="46">
        <v>404010014</v>
      </c>
      <c r="D617" s="47" t="s">
        <v>1502</v>
      </c>
      <c r="E617" s="48" t="s">
        <v>1508</v>
      </c>
      <c r="F617" s="121"/>
      <c r="G617" s="121"/>
      <c r="H617" s="106" t="s">
        <v>672</v>
      </c>
      <c r="I617" s="121"/>
      <c r="J617" s="106" t="s">
        <v>510</v>
      </c>
      <c r="K617" s="106"/>
      <c r="L617" s="106" t="s">
        <v>73</v>
      </c>
      <c r="M617" s="106"/>
      <c r="N617" s="106"/>
      <c r="O617" s="106"/>
      <c r="P617" s="49" t="s">
        <v>1504</v>
      </c>
      <c r="Q617" s="49" t="s">
        <v>1494</v>
      </c>
      <c r="R617" s="106"/>
      <c r="S617" s="106"/>
      <c r="T617" s="106"/>
      <c r="U617" s="106"/>
      <c r="V617" s="106">
        <v>1</v>
      </c>
      <c r="W617" s="106"/>
      <c r="X617" s="106">
        <v>4</v>
      </c>
      <c r="Y617" s="106"/>
      <c r="Z617" s="106"/>
      <c r="AA617" s="106"/>
      <c r="AB617" s="49" t="s">
        <v>1342</v>
      </c>
      <c r="AC617" s="49" t="s">
        <v>1289</v>
      </c>
      <c r="AD617" s="49"/>
      <c r="AE617" s="49"/>
      <c r="AF617" s="49"/>
      <c r="AG617" s="49"/>
      <c r="AH617" s="49"/>
      <c r="AI617" s="49"/>
      <c r="AJ617" s="49"/>
      <c r="AK617" s="49"/>
      <c r="AL617" s="49"/>
      <c r="AM617" s="49" t="s">
        <v>1505</v>
      </c>
      <c r="AN617" s="49" t="s">
        <v>1291</v>
      </c>
      <c r="AO617" s="298" t="s">
        <v>199</v>
      </c>
      <c r="AP617" s="298" t="s">
        <v>200</v>
      </c>
      <c r="AQ617" s="298" t="s">
        <v>1506</v>
      </c>
      <c r="AR617" s="54" t="s">
        <v>1507</v>
      </c>
      <c r="AS617" s="53" t="s">
        <v>122</v>
      </c>
      <c r="AT617" s="93">
        <v>96016.62</v>
      </c>
      <c r="AU617" s="93">
        <v>96016.62</v>
      </c>
      <c r="AV617" s="295">
        <v>84570.2</v>
      </c>
      <c r="AW617" s="295">
        <v>74602</v>
      </c>
      <c r="AX617" s="295">
        <v>74602</v>
      </c>
      <c r="AY617" s="295">
        <v>74602</v>
      </c>
      <c r="AZ617" s="120" t="s">
        <v>1358</v>
      </c>
    </row>
    <row r="618" spans="1:52" s="35" customFormat="1" ht="409.5" hidden="1">
      <c r="A618" s="424" t="s">
        <v>1277</v>
      </c>
      <c r="B618" s="422" t="s">
        <v>1663</v>
      </c>
      <c r="C618" s="46">
        <v>404020036</v>
      </c>
      <c r="D618" s="47" t="s">
        <v>1509</v>
      </c>
      <c r="E618" s="48" t="s">
        <v>1510</v>
      </c>
      <c r="F618" s="121"/>
      <c r="G618" s="121"/>
      <c r="H618" s="106" t="s">
        <v>71</v>
      </c>
      <c r="I618" s="121"/>
      <c r="J618" s="106" t="s">
        <v>77</v>
      </c>
      <c r="K618" s="106" t="s">
        <v>73</v>
      </c>
      <c r="L618" s="106"/>
      <c r="M618" s="106"/>
      <c r="N618" s="106"/>
      <c r="O618" s="106"/>
      <c r="P618" s="49" t="s">
        <v>1511</v>
      </c>
      <c r="Q618" s="49" t="s">
        <v>1512</v>
      </c>
      <c r="R618" s="106"/>
      <c r="S618" s="106"/>
      <c r="T618" s="106"/>
      <c r="U618" s="106"/>
      <c r="V618" s="106" t="s">
        <v>1513</v>
      </c>
      <c r="W618" s="106" t="s">
        <v>95</v>
      </c>
      <c r="X618" s="106" t="s">
        <v>1514</v>
      </c>
      <c r="Y618" s="106"/>
      <c r="Z618" s="106"/>
      <c r="AA618" s="106"/>
      <c r="AB618" s="49" t="s">
        <v>1515</v>
      </c>
      <c r="AC618" s="49" t="s">
        <v>1289</v>
      </c>
      <c r="AD618" s="49"/>
      <c r="AE618" s="49"/>
      <c r="AF618" s="49"/>
      <c r="AG618" s="49"/>
      <c r="AH618" s="49"/>
      <c r="AI618" s="49"/>
      <c r="AJ618" s="49"/>
      <c r="AK618" s="49"/>
      <c r="AL618" s="49"/>
      <c r="AM618" s="49" t="s">
        <v>1516</v>
      </c>
      <c r="AN618" s="49" t="s">
        <v>1291</v>
      </c>
      <c r="AO618" s="298" t="s">
        <v>199</v>
      </c>
      <c r="AP618" s="298" t="s">
        <v>200</v>
      </c>
      <c r="AQ618" s="53" t="s">
        <v>1517</v>
      </c>
      <c r="AR618" s="54" t="s">
        <v>1518</v>
      </c>
      <c r="AS618" s="53" t="s">
        <v>122</v>
      </c>
      <c r="AT618" s="93">
        <v>12881000</v>
      </c>
      <c r="AU618" s="93">
        <v>12880665.039999999</v>
      </c>
      <c r="AV618" s="295">
        <v>9003137.4000000004</v>
      </c>
      <c r="AW618" s="295">
        <v>5088450</v>
      </c>
      <c r="AX618" s="295">
        <v>5338450</v>
      </c>
      <c r="AY618" s="295">
        <v>5338450</v>
      </c>
      <c r="AZ618" s="120" t="s">
        <v>152</v>
      </c>
    </row>
    <row r="619" spans="1:52" s="35" customFormat="1" ht="409.5" hidden="1">
      <c r="A619" s="424" t="s">
        <v>1277</v>
      </c>
      <c r="B619" s="422" t="s">
        <v>1663</v>
      </c>
      <c r="C619" s="46">
        <v>404020036</v>
      </c>
      <c r="D619" s="300" t="s">
        <v>1509</v>
      </c>
      <c r="E619" s="301" t="s">
        <v>1510</v>
      </c>
      <c r="F619" s="302"/>
      <c r="G619" s="303"/>
      <c r="H619" s="120" t="s">
        <v>71</v>
      </c>
      <c r="I619" s="120"/>
      <c r="J619" s="120" t="s">
        <v>77</v>
      </c>
      <c r="K619" s="302" t="s">
        <v>73</v>
      </c>
      <c r="L619" s="302"/>
      <c r="M619" s="302"/>
      <c r="N619" s="304"/>
      <c r="O619" s="304"/>
      <c r="P619" s="305" t="s">
        <v>1511</v>
      </c>
      <c r="Q619" s="306" t="s">
        <v>1512</v>
      </c>
      <c r="R619" s="305"/>
      <c r="S619" s="177"/>
      <c r="T619" s="307"/>
      <c r="U619" s="177"/>
      <c r="V619" s="308" t="s">
        <v>1519</v>
      </c>
      <c r="W619" s="307">
        <v>1</v>
      </c>
      <c r="X619" s="308" t="s">
        <v>1520</v>
      </c>
      <c r="Y619" s="308"/>
      <c r="Z619" s="309"/>
      <c r="AA619" s="310"/>
      <c r="AB619" s="49" t="s">
        <v>1515</v>
      </c>
      <c r="AC619" s="49" t="s">
        <v>1289</v>
      </c>
      <c r="AD619" s="49"/>
      <c r="AE619" s="49"/>
      <c r="AF619" s="49"/>
      <c r="AG619" s="49"/>
      <c r="AH619" s="49"/>
      <c r="AI619" s="49"/>
      <c r="AJ619" s="49"/>
      <c r="AK619" s="49"/>
      <c r="AL619" s="49"/>
      <c r="AM619" s="49" t="s">
        <v>1516</v>
      </c>
      <c r="AN619" s="49" t="s">
        <v>1291</v>
      </c>
      <c r="AO619" s="298" t="s">
        <v>199</v>
      </c>
      <c r="AP619" s="298" t="s">
        <v>200</v>
      </c>
      <c r="AQ619" s="298" t="s">
        <v>1521</v>
      </c>
      <c r="AR619" s="87" t="s">
        <v>1522</v>
      </c>
      <c r="AS619" s="125">
        <v>321</v>
      </c>
      <c r="AT619" s="295">
        <v>150000</v>
      </c>
      <c r="AU619" s="295">
        <v>150000</v>
      </c>
      <c r="AV619" s="295">
        <v>1000000</v>
      </c>
      <c r="AW619" s="295">
        <v>0</v>
      </c>
      <c r="AX619" s="295">
        <v>0</v>
      </c>
      <c r="AY619" s="295">
        <v>0</v>
      </c>
      <c r="AZ619" s="120" t="s">
        <v>152</v>
      </c>
    </row>
    <row r="620" spans="1:52" s="35" customFormat="1" ht="409.5" hidden="1">
      <c r="A620" s="424" t="s">
        <v>1277</v>
      </c>
      <c r="B620" s="422" t="s">
        <v>1663</v>
      </c>
      <c r="C620" s="46">
        <v>404020036</v>
      </c>
      <c r="D620" s="47" t="s">
        <v>1523</v>
      </c>
      <c r="E620" s="48" t="s">
        <v>1524</v>
      </c>
      <c r="F620" s="120">
        <v>9</v>
      </c>
      <c r="G620" s="121"/>
      <c r="H620" s="106">
        <v>15</v>
      </c>
      <c r="I620" s="121"/>
      <c r="J620" s="106" t="s">
        <v>1525</v>
      </c>
      <c r="K620" s="106" t="s">
        <v>992</v>
      </c>
      <c r="L620" s="106"/>
      <c r="M620" s="106"/>
      <c r="N620" s="106"/>
      <c r="O620" s="106"/>
      <c r="P620" s="49" t="s">
        <v>1526</v>
      </c>
      <c r="Q620" s="49" t="s">
        <v>1527</v>
      </c>
      <c r="R620" s="106"/>
      <c r="S620" s="106"/>
      <c r="T620" s="106"/>
      <c r="U620" s="106"/>
      <c r="V620" s="106" t="s">
        <v>1528</v>
      </c>
      <c r="W620" s="106"/>
      <c r="X620" s="106" t="s">
        <v>1529</v>
      </c>
      <c r="Y620" s="106"/>
      <c r="Z620" s="106"/>
      <c r="AA620" s="106"/>
      <c r="AB620" s="49" t="s">
        <v>1530</v>
      </c>
      <c r="AC620" s="49" t="s">
        <v>1289</v>
      </c>
      <c r="AD620" s="49"/>
      <c r="AE620" s="49"/>
      <c r="AF620" s="49"/>
      <c r="AG620" s="49"/>
      <c r="AH620" s="49"/>
      <c r="AI620" s="49"/>
      <c r="AJ620" s="49"/>
      <c r="AK620" s="49"/>
      <c r="AL620" s="49"/>
      <c r="AM620" s="49" t="s">
        <v>1531</v>
      </c>
      <c r="AN620" s="49" t="s">
        <v>1291</v>
      </c>
      <c r="AO620" s="298" t="s">
        <v>199</v>
      </c>
      <c r="AP620" s="298" t="s">
        <v>200</v>
      </c>
      <c r="AQ620" s="53" t="s">
        <v>1532</v>
      </c>
      <c r="AR620" s="54" t="s">
        <v>1533</v>
      </c>
      <c r="AS620" s="53">
        <v>244</v>
      </c>
      <c r="AT620" s="93">
        <v>81493.210000000006</v>
      </c>
      <c r="AU620" s="93">
        <v>81493.210000000006</v>
      </c>
      <c r="AV620" s="295">
        <v>84900</v>
      </c>
      <c r="AW620" s="295">
        <v>112718</v>
      </c>
      <c r="AX620" s="295">
        <v>128657</v>
      </c>
      <c r="AY620" s="295">
        <v>128657</v>
      </c>
      <c r="AZ620" s="120" t="s">
        <v>152</v>
      </c>
    </row>
    <row r="621" spans="1:52" s="35" customFormat="1" ht="409.5" hidden="1">
      <c r="A621" s="424" t="s">
        <v>1277</v>
      </c>
      <c r="B621" s="422" t="s">
        <v>1663</v>
      </c>
      <c r="C621" s="46">
        <v>404020036</v>
      </c>
      <c r="D621" s="47" t="s">
        <v>1523</v>
      </c>
      <c r="E621" s="48" t="s">
        <v>1524</v>
      </c>
      <c r="F621" s="120">
        <v>9</v>
      </c>
      <c r="G621" s="121"/>
      <c r="H621" s="106">
        <v>15</v>
      </c>
      <c r="I621" s="121"/>
      <c r="J621" s="106" t="s">
        <v>1525</v>
      </c>
      <c r="K621" s="106" t="s">
        <v>992</v>
      </c>
      <c r="L621" s="106"/>
      <c r="M621" s="106"/>
      <c r="N621" s="106"/>
      <c r="O621" s="106"/>
      <c r="P621" s="49" t="s">
        <v>1526</v>
      </c>
      <c r="Q621" s="49" t="s">
        <v>1527</v>
      </c>
      <c r="R621" s="106"/>
      <c r="S621" s="106"/>
      <c r="T621" s="106"/>
      <c r="U621" s="106"/>
      <c r="V621" s="106" t="s">
        <v>1528</v>
      </c>
      <c r="W621" s="106"/>
      <c r="X621" s="106" t="s">
        <v>1529</v>
      </c>
      <c r="Y621" s="106"/>
      <c r="Z621" s="106"/>
      <c r="AA621" s="106"/>
      <c r="AB621" s="49" t="s">
        <v>1530</v>
      </c>
      <c r="AC621" s="49" t="s">
        <v>1289</v>
      </c>
      <c r="AD621" s="49"/>
      <c r="AE621" s="49"/>
      <c r="AF621" s="49"/>
      <c r="AG621" s="49"/>
      <c r="AH621" s="49"/>
      <c r="AI621" s="49"/>
      <c r="AJ621" s="49"/>
      <c r="AK621" s="49"/>
      <c r="AL621" s="49"/>
      <c r="AM621" s="49" t="s">
        <v>1531</v>
      </c>
      <c r="AN621" s="49" t="s">
        <v>1291</v>
      </c>
      <c r="AO621" s="298" t="s">
        <v>199</v>
      </c>
      <c r="AP621" s="298" t="s">
        <v>200</v>
      </c>
      <c r="AQ621" s="53" t="s">
        <v>1532</v>
      </c>
      <c r="AR621" s="54" t="s">
        <v>1533</v>
      </c>
      <c r="AS621" s="53" t="s">
        <v>122</v>
      </c>
      <c r="AT621" s="93">
        <v>5058617.43</v>
      </c>
      <c r="AU621" s="93">
        <v>5058617.43</v>
      </c>
      <c r="AV621" s="295">
        <v>4724910.0199999996</v>
      </c>
      <c r="AW621" s="295">
        <v>11159102</v>
      </c>
      <c r="AX621" s="295">
        <v>12737033</v>
      </c>
      <c r="AY621" s="295">
        <v>12737033</v>
      </c>
      <c r="AZ621" s="120" t="s">
        <v>152</v>
      </c>
    </row>
    <row r="622" spans="1:52" s="35" customFormat="1" ht="409.5" hidden="1">
      <c r="A622" s="424" t="s">
        <v>1277</v>
      </c>
      <c r="B622" s="422" t="s">
        <v>1663</v>
      </c>
      <c r="C622" s="46">
        <v>404020036</v>
      </c>
      <c r="D622" s="47" t="s">
        <v>1509</v>
      </c>
      <c r="E622" s="48" t="s">
        <v>1279</v>
      </c>
      <c r="F622" s="121"/>
      <c r="G622" s="121"/>
      <c r="H622" s="106">
        <v>4</v>
      </c>
      <c r="I622" s="121"/>
      <c r="J622" s="106">
        <v>19</v>
      </c>
      <c r="K622" s="106" t="s">
        <v>1534</v>
      </c>
      <c r="L622" s="106"/>
      <c r="M622" s="106"/>
      <c r="N622" s="106"/>
      <c r="O622" s="106"/>
      <c r="P622" s="49" t="s">
        <v>186</v>
      </c>
      <c r="Q622" s="49" t="s">
        <v>1339</v>
      </c>
      <c r="R622" s="106"/>
      <c r="S622" s="106"/>
      <c r="T622" s="106"/>
      <c r="U622" s="106"/>
      <c r="V622" s="106">
        <v>1</v>
      </c>
      <c r="W622" s="106"/>
      <c r="X622" s="106">
        <v>28</v>
      </c>
      <c r="Y622" s="106"/>
      <c r="Z622" s="106"/>
      <c r="AA622" s="106"/>
      <c r="AB622" s="49" t="s">
        <v>1342</v>
      </c>
      <c r="AC622" s="49" t="s">
        <v>1289</v>
      </c>
      <c r="AD622" s="49"/>
      <c r="AE622" s="49"/>
      <c r="AF622" s="49"/>
      <c r="AG622" s="49"/>
      <c r="AH622" s="49"/>
      <c r="AI622" s="49"/>
      <c r="AJ622" s="49"/>
      <c r="AK622" s="49"/>
      <c r="AL622" s="49"/>
      <c r="AM622" s="49" t="s">
        <v>1535</v>
      </c>
      <c r="AN622" s="49" t="s">
        <v>1291</v>
      </c>
      <c r="AO622" s="298" t="s">
        <v>199</v>
      </c>
      <c r="AP622" s="298" t="s">
        <v>200</v>
      </c>
      <c r="AQ622" s="53" t="s">
        <v>1536</v>
      </c>
      <c r="AR622" s="54" t="s">
        <v>1537</v>
      </c>
      <c r="AS622" s="53" t="s">
        <v>116</v>
      </c>
      <c r="AT622" s="93">
        <v>445693.8</v>
      </c>
      <c r="AU622" s="93">
        <v>445693.8</v>
      </c>
      <c r="AV622" s="295">
        <v>443679.9</v>
      </c>
      <c r="AW622" s="295">
        <v>532250</v>
      </c>
      <c r="AX622" s="295">
        <v>0</v>
      </c>
      <c r="AY622" s="295">
        <v>0</v>
      </c>
      <c r="AZ622" s="120" t="s">
        <v>152</v>
      </c>
    </row>
    <row r="623" spans="1:52" s="35" customFormat="1" ht="409.5" hidden="1">
      <c r="A623" s="424" t="s">
        <v>1277</v>
      </c>
      <c r="B623" s="422" t="s">
        <v>1663</v>
      </c>
      <c r="C623" s="46">
        <v>404020036</v>
      </c>
      <c r="D623" s="47" t="s">
        <v>1509</v>
      </c>
      <c r="E623" s="48" t="s">
        <v>1279</v>
      </c>
      <c r="F623" s="121"/>
      <c r="G623" s="121"/>
      <c r="H623" s="106">
        <v>4</v>
      </c>
      <c r="I623" s="121"/>
      <c r="J623" s="106">
        <v>19</v>
      </c>
      <c r="K623" s="106" t="s">
        <v>1534</v>
      </c>
      <c r="L623" s="106"/>
      <c r="M623" s="106"/>
      <c r="N623" s="106"/>
      <c r="O623" s="106"/>
      <c r="P623" s="49" t="s">
        <v>186</v>
      </c>
      <c r="Q623" s="49" t="s">
        <v>1339</v>
      </c>
      <c r="R623" s="106"/>
      <c r="S623" s="106"/>
      <c r="T623" s="106"/>
      <c r="U623" s="106"/>
      <c r="V623" s="106">
        <v>1</v>
      </c>
      <c r="W623" s="106"/>
      <c r="X623" s="106">
        <v>28</v>
      </c>
      <c r="Y623" s="106"/>
      <c r="Z623" s="106"/>
      <c r="AA623" s="106"/>
      <c r="AB623" s="49" t="s">
        <v>1342</v>
      </c>
      <c r="AC623" s="49" t="s">
        <v>1289</v>
      </c>
      <c r="AD623" s="49"/>
      <c r="AE623" s="49"/>
      <c r="AF623" s="49"/>
      <c r="AG623" s="49"/>
      <c r="AH623" s="49"/>
      <c r="AI623" s="49"/>
      <c r="AJ623" s="49"/>
      <c r="AK623" s="49"/>
      <c r="AL623" s="49"/>
      <c r="AM623" s="49" t="s">
        <v>1535</v>
      </c>
      <c r="AN623" s="49" t="s">
        <v>1291</v>
      </c>
      <c r="AO623" s="298" t="s">
        <v>199</v>
      </c>
      <c r="AP623" s="298" t="s">
        <v>200</v>
      </c>
      <c r="AQ623" s="53" t="s">
        <v>1536</v>
      </c>
      <c r="AR623" s="54" t="s">
        <v>1537</v>
      </c>
      <c r="AS623" s="53" t="s">
        <v>1399</v>
      </c>
      <c r="AT623" s="93">
        <v>112855000</v>
      </c>
      <c r="AU623" s="93">
        <v>112855000</v>
      </c>
      <c r="AV623" s="295">
        <v>108515984.3</v>
      </c>
      <c r="AW623" s="295">
        <v>93000000</v>
      </c>
      <c r="AX623" s="295">
        <v>0</v>
      </c>
      <c r="AY623" s="295">
        <v>0</v>
      </c>
      <c r="AZ623" s="120" t="s">
        <v>152</v>
      </c>
    </row>
    <row r="624" spans="1:52" s="35" customFormat="1" ht="409.5" hidden="1">
      <c r="A624" s="424" t="s">
        <v>1277</v>
      </c>
      <c r="B624" s="422" t="s">
        <v>1663</v>
      </c>
      <c r="C624" s="46">
        <v>404020036</v>
      </c>
      <c r="D624" s="47" t="s">
        <v>1523</v>
      </c>
      <c r="E624" s="48" t="s">
        <v>1538</v>
      </c>
      <c r="F624" s="121"/>
      <c r="G624" s="121"/>
      <c r="H624" s="106" t="s">
        <v>672</v>
      </c>
      <c r="I624" s="121"/>
      <c r="J624" s="106" t="s">
        <v>1333</v>
      </c>
      <c r="K624" s="106"/>
      <c r="L624" s="106"/>
      <c r="M624" s="106"/>
      <c r="N624" s="106"/>
      <c r="O624" s="106"/>
      <c r="P624" s="49" t="s">
        <v>1539</v>
      </c>
      <c r="Q624" s="49" t="s">
        <v>1540</v>
      </c>
      <c r="R624" s="106"/>
      <c r="S624" s="106"/>
      <c r="T624" s="106"/>
      <c r="U624" s="106"/>
      <c r="V624" s="106" t="s">
        <v>1541</v>
      </c>
      <c r="W624" s="106"/>
      <c r="X624" s="106" t="s">
        <v>1542</v>
      </c>
      <c r="Y624" s="106" t="s">
        <v>1543</v>
      </c>
      <c r="Z624" s="106"/>
      <c r="AA624" s="106"/>
      <c r="AB624" s="49" t="s">
        <v>1544</v>
      </c>
      <c r="AC624" s="49" t="s">
        <v>1289</v>
      </c>
      <c r="AD624" s="49"/>
      <c r="AE624" s="49"/>
      <c r="AF624" s="49"/>
      <c r="AG624" s="49"/>
      <c r="AH624" s="49"/>
      <c r="AI624" s="49"/>
      <c r="AJ624" s="49"/>
      <c r="AK624" s="49"/>
      <c r="AL624" s="49"/>
      <c r="AM624" s="49" t="s">
        <v>1545</v>
      </c>
      <c r="AN624" s="49" t="s">
        <v>1291</v>
      </c>
      <c r="AO624" s="298" t="s">
        <v>199</v>
      </c>
      <c r="AP624" s="298" t="s">
        <v>200</v>
      </c>
      <c r="AQ624" s="53" t="s">
        <v>1546</v>
      </c>
      <c r="AR624" s="54" t="s">
        <v>1547</v>
      </c>
      <c r="AS624" s="53">
        <v>244</v>
      </c>
      <c r="AT624" s="93">
        <v>5545199</v>
      </c>
      <c r="AU624" s="93">
        <v>5545199</v>
      </c>
      <c r="AV624" s="295">
        <v>5247150</v>
      </c>
      <c r="AW624" s="295">
        <v>5986444.1799999997</v>
      </c>
      <c r="AX624" s="295">
        <v>5956551.9400000004</v>
      </c>
      <c r="AY624" s="295">
        <v>5926659.7000000002</v>
      </c>
      <c r="AZ624" s="120" t="s">
        <v>152</v>
      </c>
    </row>
    <row r="625" spans="1:52" s="35" customFormat="1" ht="409.5" hidden="1">
      <c r="A625" s="424" t="s">
        <v>1277</v>
      </c>
      <c r="B625" s="422" t="s">
        <v>1663</v>
      </c>
      <c r="C625" s="46">
        <v>404020036</v>
      </c>
      <c r="D625" s="47" t="s">
        <v>1509</v>
      </c>
      <c r="E625" s="48" t="s">
        <v>1538</v>
      </c>
      <c r="F625" s="121"/>
      <c r="G625" s="121"/>
      <c r="H625" s="106" t="s">
        <v>672</v>
      </c>
      <c r="I625" s="121"/>
      <c r="J625" s="106" t="s">
        <v>1333</v>
      </c>
      <c r="K625" s="106"/>
      <c r="L625" s="106"/>
      <c r="M625" s="106"/>
      <c r="N625" s="106"/>
      <c r="O625" s="106"/>
      <c r="P625" s="49" t="s">
        <v>1539</v>
      </c>
      <c r="Q625" s="49" t="s">
        <v>1540</v>
      </c>
      <c r="R625" s="106"/>
      <c r="S625" s="106"/>
      <c r="T625" s="106"/>
      <c r="U625" s="106"/>
      <c r="V625" s="106" t="s">
        <v>1548</v>
      </c>
      <c r="W625" s="106"/>
      <c r="X625" s="106" t="s">
        <v>1549</v>
      </c>
      <c r="Y625" s="106" t="s">
        <v>1550</v>
      </c>
      <c r="Z625" s="106"/>
      <c r="AA625" s="106"/>
      <c r="AB625" s="49" t="s">
        <v>1544</v>
      </c>
      <c r="AC625" s="49" t="s">
        <v>1289</v>
      </c>
      <c r="AD625" s="49"/>
      <c r="AE625" s="49"/>
      <c r="AF625" s="49"/>
      <c r="AG625" s="49"/>
      <c r="AH625" s="49"/>
      <c r="AI625" s="49"/>
      <c r="AJ625" s="49"/>
      <c r="AK625" s="49"/>
      <c r="AL625" s="49"/>
      <c r="AM625" s="49" t="s">
        <v>1545</v>
      </c>
      <c r="AN625" s="49" t="s">
        <v>1291</v>
      </c>
      <c r="AO625" s="298" t="s">
        <v>199</v>
      </c>
      <c r="AP625" s="298" t="s">
        <v>200</v>
      </c>
      <c r="AQ625" s="53" t="s">
        <v>1546</v>
      </c>
      <c r="AR625" s="54" t="s">
        <v>1547</v>
      </c>
      <c r="AS625" s="53">
        <v>313</v>
      </c>
      <c r="AT625" s="93">
        <v>395300394.95999998</v>
      </c>
      <c r="AU625" s="93">
        <v>395300394.95999998</v>
      </c>
      <c r="AV625" s="295">
        <v>389049986.44</v>
      </c>
      <c r="AW625" s="295">
        <v>378842150.95999998</v>
      </c>
      <c r="AX625" s="149">
        <v>376950459.74000007</v>
      </c>
      <c r="AY625" s="295">
        <v>375058781.19</v>
      </c>
      <c r="AZ625" s="120" t="s">
        <v>152</v>
      </c>
    </row>
    <row r="626" spans="1:52" s="35" customFormat="1" ht="409.5" hidden="1">
      <c r="A626" s="424" t="s">
        <v>1277</v>
      </c>
      <c r="B626" s="422" t="s">
        <v>1663</v>
      </c>
      <c r="C626" s="46">
        <v>404020036</v>
      </c>
      <c r="D626" s="47" t="s">
        <v>1523</v>
      </c>
      <c r="E626" s="48" t="s">
        <v>1279</v>
      </c>
      <c r="F626" s="121"/>
      <c r="G626" s="121"/>
      <c r="H626" s="106" t="s">
        <v>1301</v>
      </c>
      <c r="I626" s="121"/>
      <c r="J626" s="106" t="s">
        <v>1337</v>
      </c>
      <c r="K626" s="106" t="s">
        <v>672</v>
      </c>
      <c r="L626" s="106"/>
      <c r="M626" s="106"/>
      <c r="N626" s="106" t="s">
        <v>73</v>
      </c>
      <c r="O626" s="106"/>
      <c r="P626" s="49" t="s">
        <v>186</v>
      </c>
      <c r="Q626" s="49" t="s">
        <v>1540</v>
      </c>
      <c r="R626" s="106"/>
      <c r="S626" s="106"/>
      <c r="T626" s="106"/>
      <c r="U626" s="106"/>
      <c r="V626" s="106" t="s">
        <v>1548</v>
      </c>
      <c r="W626" s="106"/>
      <c r="X626" s="106" t="s">
        <v>1549</v>
      </c>
      <c r="Y626" s="106" t="s">
        <v>1551</v>
      </c>
      <c r="Z626" s="106"/>
      <c r="AA626" s="106"/>
      <c r="AB626" s="49" t="s">
        <v>1544</v>
      </c>
      <c r="AC626" s="49" t="s">
        <v>1289</v>
      </c>
      <c r="AD626" s="49"/>
      <c r="AE626" s="49"/>
      <c r="AF626" s="49"/>
      <c r="AG626" s="49"/>
      <c r="AH626" s="49"/>
      <c r="AI626" s="49"/>
      <c r="AJ626" s="49"/>
      <c r="AK626" s="49"/>
      <c r="AL626" s="49"/>
      <c r="AM626" s="49" t="s">
        <v>1535</v>
      </c>
      <c r="AN626" s="49" t="s">
        <v>1291</v>
      </c>
      <c r="AO626" s="298" t="s">
        <v>199</v>
      </c>
      <c r="AP626" s="298" t="s">
        <v>200</v>
      </c>
      <c r="AQ626" s="53" t="s">
        <v>1552</v>
      </c>
      <c r="AR626" s="54" t="s">
        <v>1553</v>
      </c>
      <c r="AS626" s="53">
        <v>244</v>
      </c>
      <c r="AT626" s="93">
        <v>3928091.78</v>
      </c>
      <c r="AU626" s="93">
        <v>3928091.78</v>
      </c>
      <c r="AV626" s="295">
        <v>3724950</v>
      </c>
      <c r="AW626" s="295">
        <v>4332581.2699999996</v>
      </c>
      <c r="AX626" s="295">
        <v>4311058.8499999996</v>
      </c>
      <c r="AY626" s="295">
        <v>4289536.4400000004</v>
      </c>
      <c r="AZ626" s="120" t="s">
        <v>152</v>
      </c>
    </row>
    <row r="627" spans="1:52" s="35" customFormat="1" ht="409.5" hidden="1">
      <c r="A627" s="424" t="s">
        <v>1277</v>
      </c>
      <c r="B627" s="422" t="s">
        <v>1663</v>
      </c>
      <c r="C627" s="46">
        <v>404020036</v>
      </c>
      <c r="D627" s="47" t="s">
        <v>1523</v>
      </c>
      <c r="E627" s="48" t="s">
        <v>1279</v>
      </c>
      <c r="F627" s="121"/>
      <c r="G627" s="121"/>
      <c r="H627" s="106" t="s">
        <v>1301</v>
      </c>
      <c r="I627" s="121"/>
      <c r="J627" s="106" t="s">
        <v>1337</v>
      </c>
      <c r="K627" s="106" t="s">
        <v>672</v>
      </c>
      <c r="L627" s="106"/>
      <c r="M627" s="106"/>
      <c r="N627" s="106" t="s">
        <v>73</v>
      </c>
      <c r="O627" s="106"/>
      <c r="P627" s="49" t="s">
        <v>186</v>
      </c>
      <c r="Q627" s="49" t="s">
        <v>1540</v>
      </c>
      <c r="R627" s="106"/>
      <c r="S627" s="106"/>
      <c r="T627" s="106"/>
      <c r="U627" s="106"/>
      <c r="V627" s="106" t="s">
        <v>1548</v>
      </c>
      <c r="W627" s="106"/>
      <c r="X627" s="106" t="s">
        <v>1549</v>
      </c>
      <c r="Y627" s="106" t="s">
        <v>1554</v>
      </c>
      <c r="Z627" s="106"/>
      <c r="AA627" s="106"/>
      <c r="AB627" s="49" t="s">
        <v>1544</v>
      </c>
      <c r="AC627" s="49" t="s">
        <v>1289</v>
      </c>
      <c r="AD627" s="49"/>
      <c r="AE627" s="49"/>
      <c r="AF627" s="49"/>
      <c r="AG627" s="49"/>
      <c r="AH627" s="49"/>
      <c r="AI627" s="49"/>
      <c r="AJ627" s="49"/>
      <c r="AK627" s="49"/>
      <c r="AL627" s="49"/>
      <c r="AM627" s="49" t="s">
        <v>1535</v>
      </c>
      <c r="AN627" s="49" t="s">
        <v>1291</v>
      </c>
      <c r="AO627" s="298" t="s">
        <v>199</v>
      </c>
      <c r="AP627" s="298" t="s">
        <v>200</v>
      </c>
      <c r="AQ627" s="53" t="s">
        <v>1552</v>
      </c>
      <c r="AR627" s="54" t="s">
        <v>1553</v>
      </c>
      <c r="AS627" s="53">
        <v>313</v>
      </c>
      <c r="AT627" s="93">
        <v>284732208.22000003</v>
      </c>
      <c r="AU627" s="93">
        <v>284732208.22000003</v>
      </c>
      <c r="AV627" s="295">
        <v>278899981.54000002</v>
      </c>
      <c r="AW627" s="295">
        <v>274180184.42000002</v>
      </c>
      <c r="AX627" s="295">
        <v>272818174.39999998</v>
      </c>
      <c r="AY627" s="295">
        <v>271456164.38</v>
      </c>
      <c r="AZ627" s="120" t="s">
        <v>152</v>
      </c>
    </row>
    <row r="628" spans="1:52" s="35" customFormat="1" ht="409.5" hidden="1">
      <c r="A628" s="424" t="s">
        <v>1277</v>
      </c>
      <c r="B628" s="422" t="s">
        <v>1663</v>
      </c>
      <c r="C628" s="46">
        <v>404020036</v>
      </c>
      <c r="D628" s="47" t="s">
        <v>1509</v>
      </c>
      <c r="E628" s="48" t="s">
        <v>1555</v>
      </c>
      <c r="F628" s="121" t="s">
        <v>71</v>
      </c>
      <c r="G628" s="121"/>
      <c r="H628" s="106"/>
      <c r="I628" s="121"/>
      <c r="J628" s="106" t="s">
        <v>1556</v>
      </c>
      <c r="K628" s="106"/>
      <c r="L628" s="106"/>
      <c r="M628" s="106"/>
      <c r="N628" s="106"/>
      <c r="O628" s="106"/>
      <c r="P628" s="49" t="s">
        <v>1557</v>
      </c>
      <c r="Q628" s="49" t="s">
        <v>1558</v>
      </c>
      <c r="R628" s="106"/>
      <c r="S628" s="106"/>
      <c r="T628" s="106"/>
      <c r="U628" s="106"/>
      <c r="V628" s="106" t="s">
        <v>1559</v>
      </c>
      <c r="W628" s="106"/>
      <c r="X628" s="106" t="s">
        <v>1560</v>
      </c>
      <c r="Y628" s="106" t="s">
        <v>1561</v>
      </c>
      <c r="Z628" s="106"/>
      <c r="AA628" s="106"/>
      <c r="AB628" s="49" t="s">
        <v>1544</v>
      </c>
      <c r="AC628" s="49" t="s">
        <v>1289</v>
      </c>
      <c r="AD628" s="49"/>
      <c r="AE628" s="49"/>
      <c r="AF628" s="49"/>
      <c r="AG628" s="49"/>
      <c r="AH628" s="49"/>
      <c r="AI628" s="49"/>
      <c r="AJ628" s="49"/>
      <c r="AK628" s="49"/>
      <c r="AL628" s="49"/>
      <c r="AM628" s="49" t="s">
        <v>1562</v>
      </c>
      <c r="AN628" s="49" t="s">
        <v>1291</v>
      </c>
      <c r="AO628" s="298" t="s">
        <v>199</v>
      </c>
      <c r="AP628" s="298" t="s">
        <v>200</v>
      </c>
      <c r="AQ628" s="53" t="s">
        <v>1563</v>
      </c>
      <c r="AR628" s="54" t="s">
        <v>1564</v>
      </c>
      <c r="AS628" s="53">
        <v>244</v>
      </c>
      <c r="AT628" s="93">
        <v>93679.89</v>
      </c>
      <c r="AU628" s="93">
        <v>93679.89</v>
      </c>
      <c r="AV628" s="295">
        <v>87350</v>
      </c>
      <c r="AW628" s="295">
        <v>97149.78</v>
      </c>
      <c r="AX628" s="295">
        <v>95655.17</v>
      </c>
      <c r="AY628" s="295">
        <v>94160.56</v>
      </c>
      <c r="AZ628" s="120" t="s">
        <v>152</v>
      </c>
    </row>
    <row r="629" spans="1:52" s="35" customFormat="1" ht="409.5" hidden="1">
      <c r="A629" s="424" t="s">
        <v>1277</v>
      </c>
      <c r="B629" s="422" t="s">
        <v>1663</v>
      </c>
      <c r="C629" s="46">
        <v>404020036</v>
      </c>
      <c r="D629" s="47" t="s">
        <v>1523</v>
      </c>
      <c r="E629" s="48" t="s">
        <v>1555</v>
      </c>
      <c r="F629" s="121" t="s">
        <v>71</v>
      </c>
      <c r="G629" s="121"/>
      <c r="H629" s="106"/>
      <c r="I629" s="121"/>
      <c r="J629" s="106" t="s">
        <v>1556</v>
      </c>
      <c r="K629" s="106"/>
      <c r="L629" s="106"/>
      <c r="M629" s="106"/>
      <c r="N629" s="106"/>
      <c r="O629" s="106"/>
      <c r="P629" s="49" t="s">
        <v>1557</v>
      </c>
      <c r="Q629" s="49" t="s">
        <v>1565</v>
      </c>
      <c r="R629" s="106"/>
      <c r="S629" s="106"/>
      <c r="T629" s="106"/>
      <c r="U629" s="106"/>
      <c r="V629" s="106" t="s">
        <v>1559</v>
      </c>
      <c r="W629" s="106"/>
      <c r="X629" s="106" t="s">
        <v>1560</v>
      </c>
      <c r="Y629" s="106" t="s">
        <v>1561</v>
      </c>
      <c r="Z629" s="106"/>
      <c r="AA629" s="106"/>
      <c r="AB629" s="49" t="s">
        <v>1566</v>
      </c>
      <c r="AC629" s="49" t="s">
        <v>1289</v>
      </c>
      <c r="AD629" s="49"/>
      <c r="AE629" s="49"/>
      <c r="AF629" s="49"/>
      <c r="AG629" s="49"/>
      <c r="AH629" s="49"/>
      <c r="AI629" s="49"/>
      <c r="AJ629" s="49"/>
      <c r="AK629" s="49"/>
      <c r="AL629" s="49"/>
      <c r="AM629" s="49" t="s">
        <v>1562</v>
      </c>
      <c r="AN629" s="49" t="s">
        <v>1291</v>
      </c>
      <c r="AO629" s="298" t="s">
        <v>199</v>
      </c>
      <c r="AP629" s="298" t="s">
        <v>200</v>
      </c>
      <c r="AQ629" s="53" t="s">
        <v>1563</v>
      </c>
      <c r="AR629" s="54" t="s">
        <v>1564</v>
      </c>
      <c r="AS629" s="53">
        <v>313</v>
      </c>
      <c r="AT629" s="93">
        <v>6647595.4299999997</v>
      </c>
      <c r="AU629" s="93">
        <v>6647595.4299999997</v>
      </c>
      <c r="AV629" s="295">
        <v>6445997.6200000001</v>
      </c>
      <c r="AW629" s="295">
        <v>6147961.9100000001</v>
      </c>
      <c r="AX629" s="295">
        <v>6053377.8799999999</v>
      </c>
      <c r="AY629" s="295">
        <v>5958793.8500000006</v>
      </c>
      <c r="AZ629" s="120" t="s">
        <v>152</v>
      </c>
    </row>
    <row r="630" spans="1:52" s="35" customFormat="1" ht="409.5" hidden="1">
      <c r="A630" s="424" t="s">
        <v>1277</v>
      </c>
      <c r="B630" s="422" t="s">
        <v>1663</v>
      </c>
      <c r="C630" s="46">
        <v>404020036</v>
      </c>
      <c r="D630" s="47" t="s">
        <v>1509</v>
      </c>
      <c r="E630" s="48" t="s">
        <v>1538</v>
      </c>
      <c r="F630" s="121"/>
      <c r="G630" s="121"/>
      <c r="H630" s="106">
        <v>2</v>
      </c>
      <c r="I630" s="121"/>
      <c r="J630" s="106">
        <v>16</v>
      </c>
      <c r="K630" s="106"/>
      <c r="L630" s="106" t="s">
        <v>73</v>
      </c>
      <c r="M630" s="106" t="s">
        <v>73</v>
      </c>
      <c r="N630" s="106"/>
      <c r="O630" s="106"/>
      <c r="P630" s="49" t="s">
        <v>1539</v>
      </c>
      <c r="Q630" s="49" t="s">
        <v>1567</v>
      </c>
      <c r="R630" s="106"/>
      <c r="S630" s="106"/>
      <c r="T630" s="106"/>
      <c r="U630" s="106"/>
      <c r="V630" s="106" t="s">
        <v>1568</v>
      </c>
      <c r="W630" s="106"/>
      <c r="X630" s="106" t="s">
        <v>1569</v>
      </c>
      <c r="Y630" s="106" t="s">
        <v>1570</v>
      </c>
      <c r="Z630" s="106"/>
      <c r="AA630" s="106"/>
      <c r="AB630" s="49" t="s">
        <v>1571</v>
      </c>
      <c r="AC630" s="49" t="s">
        <v>1289</v>
      </c>
      <c r="AD630" s="49"/>
      <c r="AE630" s="49"/>
      <c r="AF630" s="49"/>
      <c r="AG630" s="49"/>
      <c r="AH630" s="49"/>
      <c r="AI630" s="49"/>
      <c r="AJ630" s="49"/>
      <c r="AK630" s="49"/>
      <c r="AL630" s="49"/>
      <c r="AM630" s="49" t="s">
        <v>1572</v>
      </c>
      <c r="AN630" s="49" t="s">
        <v>1291</v>
      </c>
      <c r="AO630" s="298" t="s">
        <v>199</v>
      </c>
      <c r="AP630" s="298" t="s">
        <v>200</v>
      </c>
      <c r="AQ630" s="53" t="s">
        <v>1573</v>
      </c>
      <c r="AR630" s="54" t="s">
        <v>1574</v>
      </c>
      <c r="AS630" s="53">
        <v>244</v>
      </c>
      <c r="AT630" s="93">
        <v>912.24</v>
      </c>
      <c r="AU630" s="93">
        <v>912.24</v>
      </c>
      <c r="AV630" s="295">
        <v>1000</v>
      </c>
      <c r="AW630" s="295">
        <v>2630.35</v>
      </c>
      <c r="AX630" s="295">
        <v>2630.35</v>
      </c>
      <c r="AY630" s="295">
        <v>2630.35</v>
      </c>
      <c r="AZ630" s="120" t="s">
        <v>152</v>
      </c>
    </row>
    <row r="631" spans="1:52" s="35" customFormat="1" ht="409.5" hidden="1">
      <c r="A631" s="424" t="s">
        <v>1277</v>
      </c>
      <c r="B631" s="422" t="s">
        <v>1663</v>
      </c>
      <c r="C631" s="46">
        <v>404020036</v>
      </c>
      <c r="D631" s="47" t="s">
        <v>1509</v>
      </c>
      <c r="E631" s="48" t="s">
        <v>1538</v>
      </c>
      <c r="F631" s="121"/>
      <c r="G631" s="121"/>
      <c r="H631" s="106">
        <v>2</v>
      </c>
      <c r="I631" s="121"/>
      <c r="J631" s="106">
        <v>16</v>
      </c>
      <c r="K631" s="106"/>
      <c r="L631" s="106" t="s">
        <v>73</v>
      </c>
      <c r="M631" s="106" t="s">
        <v>73</v>
      </c>
      <c r="N631" s="106"/>
      <c r="O631" s="106"/>
      <c r="P631" s="49" t="s">
        <v>1539</v>
      </c>
      <c r="Q631" s="49" t="s">
        <v>1567</v>
      </c>
      <c r="R631" s="106"/>
      <c r="S631" s="106"/>
      <c r="T631" s="106"/>
      <c r="U631" s="106"/>
      <c r="V631" s="106" t="s">
        <v>1568</v>
      </c>
      <c r="W631" s="106"/>
      <c r="X631" s="106" t="s">
        <v>1575</v>
      </c>
      <c r="Y631" s="106" t="s">
        <v>1576</v>
      </c>
      <c r="Z631" s="106"/>
      <c r="AA631" s="106"/>
      <c r="AB631" s="49" t="s">
        <v>1577</v>
      </c>
      <c r="AC631" s="49" t="s">
        <v>1289</v>
      </c>
      <c r="AD631" s="49"/>
      <c r="AE631" s="49"/>
      <c r="AF631" s="49"/>
      <c r="AG631" s="49"/>
      <c r="AH631" s="49"/>
      <c r="AI631" s="49"/>
      <c r="AJ631" s="49"/>
      <c r="AK631" s="49"/>
      <c r="AL631" s="49"/>
      <c r="AM631" s="49" t="s">
        <v>1572</v>
      </c>
      <c r="AN631" s="49" t="s">
        <v>1291</v>
      </c>
      <c r="AO631" s="298" t="s">
        <v>199</v>
      </c>
      <c r="AP631" s="298" t="s">
        <v>200</v>
      </c>
      <c r="AQ631" s="53" t="s">
        <v>1573</v>
      </c>
      <c r="AR631" s="54" t="s">
        <v>1574</v>
      </c>
      <c r="AS631" s="53">
        <v>313</v>
      </c>
      <c r="AT631" s="93">
        <v>168936.48</v>
      </c>
      <c r="AU631" s="93">
        <v>168936.48</v>
      </c>
      <c r="AV631" s="295">
        <v>178033.69</v>
      </c>
      <c r="AW631" s="295">
        <v>166457.01999999999</v>
      </c>
      <c r="AX631" s="295">
        <v>166457.01999999999</v>
      </c>
      <c r="AY631" s="295">
        <v>166457.01999999999</v>
      </c>
      <c r="AZ631" s="120" t="s">
        <v>152</v>
      </c>
    </row>
    <row r="632" spans="1:52" s="35" customFormat="1" ht="409.5" hidden="1">
      <c r="A632" s="424" t="s">
        <v>1277</v>
      </c>
      <c r="B632" s="422" t="s">
        <v>1663</v>
      </c>
      <c r="C632" s="46">
        <v>404020036</v>
      </c>
      <c r="D632" s="47" t="s">
        <v>1509</v>
      </c>
      <c r="E632" s="48" t="s">
        <v>1538</v>
      </c>
      <c r="F632" s="121"/>
      <c r="G632" s="121"/>
      <c r="H632" s="106" t="s">
        <v>672</v>
      </c>
      <c r="I632" s="121"/>
      <c r="J632" s="106" t="s">
        <v>1578</v>
      </c>
      <c r="K632" s="106"/>
      <c r="L632" s="106" t="s">
        <v>73</v>
      </c>
      <c r="M632" s="106" t="s">
        <v>1579</v>
      </c>
      <c r="N632" s="106"/>
      <c r="O632" s="106"/>
      <c r="P632" s="49" t="s">
        <v>1539</v>
      </c>
      <c r="Q632" s="49" t="s">
        <v>1580</v>
      </c>
      <c r="R632" s="106"/>
      <c r="S632" s="106"/>
      <c r="T632" s="106"/>
      <c r="U632" s="106"/>
      <c r="V632" s="106" t="s">
        <v>1581</v>
      </c>
      <c r="W632" s="106" t="s">
        <v>1582</v>
      </c>
      <c r="X632" s="106" t="s">
        <v>1583</v>
      </c>
      <c r="Y632" s="106" t="s">
        <v>1584</v>
      </c>
      <c r="Z632" s="106"/>
      <c r="AA632" s="106"/>
      <c r="AB632" s="49" t="s">
        <v>1585</v>
      </c>
      <c r="AC632" s="49" t="s">
        <v>1289</v>
      </c>
      <c r="AD632" s="49"/>
      <c r="AE632" s="49"/>
      <c r="AF632" s="49"/>
      <c r="AG632" s="49"/>
      <c r="AH632" s="49"/>
      <c r="AI632" s="49"/>
      <c r="AJ632" s="49"/>
      <c r="AK632" s="49"/>
      <c r="AL632" s="49"/>
      <c r="AM632" s="49" t="s">
        <v>1586</v>
      </c>
      <c r="AN632" s="49" t="s">
        <v>1291</v>
      </c>
      <c r="AO632" s="298" t="s">
        <v>199</v>
      </c>
      <c r="AP632" s="298" t="s">
        <v>200</v>
      </c>
      <c r="AQ632" s="53" t="s">
        <v>1587</v>
      </c>
      <c r="AR632" s="54" t="s">
        <v>1588</v>
      </c>
      <c r="AS632" s="53">
        <v>244</v>
      </c>
      <c r="AT632" s="93">
        <v>8328.86</v>
      </c>
      <c r="AU632" s="93">
        <v>8328.86</v>
      </c>
      <c r="AV632" s="295">
        <v>8500</v>
      </c>
      <c r="AW632" s="295">
        <v>9747.75</v>
      </c>
      <c r="AX632" s="295">
        <v>9747.75</v>
      </c>
      <c r="AY632" s="295">
        <v>9747.75</v>
      </c>
      <c r="AZ632" s="120" t="s">
        <v>152</v>
      </c>
    </row>
    <row r="633" spans="1:52" s="35" customFormat="1" ht="409.5" hidden="1">
      <c r="A633" s="424" t="s">
        <v>1277</v>
      </c>
      <c r="B633" s="422" t="s">
        <v>1663</v>
      </c>
      <c r="C633" s="46">
        <v>404020036</v>
      </c>
      <c r="D633" s="47" t="s">
        <v>1509</v>
      </c>
      <c r="E633" s="48" t="s">
        <v>1538</v>
      </c>
      <c r="F633" s="121"/>
      <c r="G633" s="121"/>
      <c r="H633" s="106" t="s">
        <v>672</v>
      </c>
      <c r="I633" s="121"/>
      <c r="J633" s="106" t="s">
        <v>1578</v>
      </c>
      <c r="K633" s="106"/>
      <c r="L633" s="106" t="s">
        <v>73</v>
      </c>
      <c r="M633" s="106" t="s">
        <v>1579</v>
      </c>
      <c r="N633" s="106"/>
      <c r="O633" s="106"/>
      <c r="P633" s="49" t="s">
        <v>1539</v>
      </c>
      <c r="Q633" s="49" t="s">
        <v>1580</v>
      </c>
      <c r="R633" s="106"/>
      <c r="S633" s="106"/>
      <c r="T633" s="106"/>
      <c r="U633" s="106"/>
      <c r="V633" s="106" t="s">
        <v>1581</v>
      </c>
      <c r="W633" s="106" t="s">
        <v>1582</v>
      </c>
      <c r="X633" s="106" t="s">
        <v>1589</v>
      </c>
      <c r="Y633" s="106" t="s">
        <v>1590</v>
      </c>
      <c r="Z633" s="106"/>
      <c r="AA633" s="106"/>
      <c r="AB633" s="49" t="s">
        <v>1591</v>
      </c>
      <c r="AC633" s="49" t="s">
        <v>1289</v>
      </c>
      <c r="AD633" s="49"/>
      <c r="AE633" s="49"/>
      <c r="AF633" s="49"/>
      <c r="AG633" s="49"/>
      <c r="AH633" s="49"/>
      <c r="AI633" s="49"/>
      <c r="AJ633" s="49"/>
      <c r="AK633" s="49"/>
      <c r="AL633" s="49"/>
      <c r="AM633" s="49" t="s">
        <v>1586</v>
      </c>
      <c r="AN633" s="49" t="s">
        <v>1291</v>
      </c>
      <c r="AO633" s="298" t="s">
        <v>199</v>
      </c>
      <c r="AP633" s="298" t="s">
        <v>200</v>
      </c>
      <c r="AQ633" s="53" t="s">
        <v>1587</v>
      </c>
      <c r="AR633" s="54" t="s">
        <v>1592</v>
      </c>
      <c r="AS633" s="53">
        <v>313</v>
      </c>
      <c r="AT633" s="93">
        <v>616949.4</v>
      </c>
      <c r="AU633" s="93">
        <v>616949.4</v>
      </c>
      <c r="AV633" s="295">
        <v>618117.9</v>
      </c>
      <c r="AW633" s="295">
        <v>616870.15</v>
      </c>
      <c r="AX633" s="296">
        <v>616870.15</v>
      </c>
      <c r="AY633" s="295">
        <v>616870.15</v>
      </c>
      <c r="AZ633" s="120" t="s">
        <v>152</v>
      </c>
    </row>
    <row r="634" spans="1:52" s="35" customFormat="1" ht="409.5" hidden="1">
      <c r="A634" s="424" t="s">
        <v>1277</v>
      </c>
      <c r="B634" s="422" t="s">
        <v>1663</v>
      </c>
      <c r="C634" s="46">
        <v>404020036</v>
      </c>
      <c r="D634" s="47" t="s">
        <v>1523</v>
      </c>
      <c r="E634" s="48" t="s">
        <v>1593</v>
      </c>
      <c r="F634" s="121" t="s">
        <v>435</v>
      </c>
      <c r="G634" s="121"/>
      <c r="H634" s="106"/>
      <c r="I634" s="121" t="s">
        <v>1594</v>
      </c>
      <c r="J634" s="106" t="s">
        <v>1595</v>
      </c>
      <c r="K634" s="106"/>
      <c r="L634" s="106" t="s">
        <v>1596</v>
      </c>
      <c r="M634" s="106"/>
      <c r="N634" s="106"/>
      <c r="O634" s="106"/>
      <c r="P634" s="49" t="s">
        <v>1597</v>
      </c>
      <c r="Q634" s="49" t="s">
        <v>1494</v>
      </c>
      <c r="R634" s="106"/>
      <c r="S634" s="106"/>
      <c r="T634" s="106"/>
      <c r="U634" s="106"/>
      <c r="V634" s="106">
        <v>1</v>
      </c>
      <c r="W634" s="106"/>
      <c r="X634" s="106">
        <v>5</v>
      </c>
      <c r="Y634" s="106"/>
      <c r="Z634" s="106"/>
      <c r="AA634" s="106"/>
      <c r="AB634" s="49" t="s">
        <v>1342</v>
      </c>
      <c r="AC634" s="49" t="s">
        <v>1289</v>
      </c>
      <c r="AD634" s="49"/>
      <c r="AE634" s="49"/>
      <c r="AF634" s="49"/>
      <c r="AG634" s="49"/>
      <c r="AH634" s="49"/>
      <c r="AI634" s="49"/>
      <c r="AJ634" s="49"/>
      <c r="AK634" s="49"/>
      <c r="AL634" s="49"/>
      <c r="AM634" s="49" t="s">
        <v>1598</v>
      </c>
      <c r="AN634" s="49" t="s">
        <v>1291</v>
      </c>
      <c r="AO634" s="298" t="s">
        <v>199</v>
      </c>
      <c r="AP634" s="298" t="s">
        <v>200</v>
      </c>
      <c r="AQ634" s="53" t="s">
        <v>1599</v>
      </c>
      <c r="AR634" s="54" t="s">
        <v>1600</v>
      </c>
      <c r="AS634" s="53">
        <v>244</v>
      </c>
      <c r="AT634" s="93">
        <v>4464171.71</v>
      </c>
      <c r="AU634" s="93">
        <v>4464171.71</v>
      </c>
      <c r="AV634" s="295">
        <v>4307270</v>
      </c>
      <c r="AW634" s="295">
        <v>7408960.3499999996</v>
      </c>
      <c r="AX634" s="295">
        <v>7482470.25</v>
      </c>
      <c r="AY634" s="295">
        <v>7483061</v>
      </c>
      <c r="AZ634" s="120" t="s">
        <v>152</v>
      </c>
    </row>
    <row r="635" spans="1:52" s="35" customFormat="1" ht="409.5" hidden="1">
      <c r="A635" s="424" t="s">
        <v>1277</v>
      </c>
      <c r="B635" s="422" t="s">
        <v>1663</v>
      </c>
      <c r="C635" s="46">
        <v>404020036</v>
      </c>
      <c r="D635" s="47" t="s">
        <v>1523</v>
      </c>
      <c r="E635" s="48" t="s">
        <v>1593</v>
      </c>
      <c r="F635" s="121" t="s">
        <v>435</v>
      </c>
      <c r="G635" s="121"/>
      <c r="H635" s="106"/>
      <c r="I635" s="121" t="s">
        <v>1601</v>
      </c>
      <c r="J635" s="106" t="s">
        <v>1595</v>
      </c>
      <c r="K635" s="106"/>
      <c r="L635" s="106" t="s">
        <v>1602</v>
      </c>
      <c r="M635" s="106"/>
      <c r="N635" s="106"/>
      <c r="O635" s="106"/>
      <c r="P635" s="49" t="s">
        <v>1597</v>
      </c>
      <c r="Q635" s="49" t="s">
        <v>1494</v>
      </c>
      <c r="R635" s="106"/>
      <c r="S635" s="106"/>
      <c r="T635" s="106"/>
      <c r="U635" s="106"/>
      <c r="V635" s="106">
        <v>1</v>
      </c>
      <c r="W635" s="106"/>
      <c r="X635" s="106">
        <v>5</v>
      </c>
      <c r="Y635" s="106"/>
      <c r="Z635" s="106"/>
      <c r="AA635" s="106"/>
      <c r="AB635" s="49" t="s">
        <v>1342</v>
      </c>
      <c r="AC635" s="49" t="s">
        <v>1289</v>
      </c>
      <c r="AD635" s="49"/>
      <c r="AE635" s="49"/>
      <c r="AF635" s="49"/>
      <c r="AG635" s="49"/>
      <c r="AH635" s="49"/>
      <c r="AI635" s="49"/>
      <c r="AJ635" s="49"/>
      <c r="AK635" s="49"/>
      <c r="AL635" s="49"/>
      <c r="AM635" s="49" t="s">
        <v>1598</v>
      </c>
      <c r="AN635" s="49" t="s">
        <v>1291</v>
      </c>
      <c r="AO635" s="298" t="s">
        <v>199</v>
      </c>
      <c r="AP635" s="298" t="s">
        <v>200</v>
      </c>
      <c r="AQ635" s="53" t="s">
        <v>1599</v>
      </c>
      <c r="AR635" s="54" t="s">
        <v>1600</v>
      </c>
      <c r="AS635" s="53">
        <v>313</v>
      </c>
      <c r="AT635" s="93">
        <v>331278828.29000002</v>
      </c>
      <c r="AU635" s="93">
        <v>331278828.29000002</v>
      </c>
      <c r="AV635" s="295">
        <v>319700018.89999998</v>
      </c>
      <c r="AW635" s="295">
        <v>351555168.77999997</v>
      </c>
      <c r="AX635" s="295">
        <v>355043213.42000002</v>
      </c>
      <c r="AY635" s="295">
        <v>355071244.52999997</v>
      </c>
      <c r="AZ635" s="120" t="s">
        <v>152</v>
      </c>
    </row>
    <row r="636" spans="1:52" s="35" customFormat="1" ht="409.5" hidden="1">
      <c r="A636" s="424" t="s">
        <v>1277</v>
      </c>
      <c r="B636" s="422" t="s">
        <v>1663</v>
      </c>
      <c r="C636" s="46">
        <v>404020036</v>
      </c>
      <c r="D636" s="47" t="s">
        <v>1523</v>
      </c>
      <c r="E636" s="48" t="s">
        <v>1279</v>
      </c>
      <c r="F636" s="121"/>
      <c r="G636" s="121"/>
      <c r="H636" s="106" t="s">
        <v>1301</v>
      </c>
      <c r="I636" s="121"/>
      <c r="J636" s="106" t="s">
        <v>1337</v>
      </c>
      <c r="K636" s="106" t="s">
        <v>672</v>
      </c>
      <c r="L636" s="106"/>
      <c r="M636" s="106"/>
      <c r="N636" s="106" t="s">
        <v>73</v>
      </c>
      <c r="O636" s="106"/>
      <c r="P636" s="49" t="s">
        <v>186</v>
      </c>
      <c r="Q636" s="49" t="s">
        <v>1603</v>
      </c>
      <c r="R636" s="106"/>
      <c r="S636" s="106"/>
      <c r="T636" s="106"/>
      <c r="U636" s="106"/>
      <c r="V636" s="106" t="s">
        <v>1581</v>
      </c>
      <c r="W636" s="106" t="s">
        <v>1582</v>
      </c>
      <c r="X636" s="106" t="s">
        <v>1604</v>
      </c>
      <c r="Y636" s="106" t="s">
        <v>1605</v>
      </c>
      <c r="Z636" s="106"/>
      <c r="AA636" s="106"/>
      <c r="AB636" s="49" t="s">
        <v>1606</v>
      </c>
      <c r="AC636" s="49" t="s">
        <v>1289</v>
      </c>
      <c r="AD636" s="49"/>
      <c r="AE636" s="49"/>
      <c r="AF636" s="49"/>
      <c r="AG636" s="49"/>
      <c r="AH636" s="49"/>
      <c r="AI636" s="49"/>
      <c r="AJ636" s="49"/>
      <c r="AK636" s="49"/>
      <c r="AL636" s="49"/>
      <c r="AM636" s="49" t="s">
        <v>1607</v>
      </c>
      <c r="AN636" s="49" t="s">
        <v>1291</v>
      </c>
      <c r="AO636" s="298" t="s">
        <v>199</v>
      </c>
      <c r="AP636" s="298" t="s">
        <v>200</v>
      </c>
      <c r="AQ636" s="53" t="s">
        <v>1608</v>
      </c>
      <c r="AR636" s="54" t="s">
        <v>1609</v>
      </c>
      <c r="AS636" s="53">
        <v>244</v>
      </c>
      <c r="AT636" s="93">
        <v>5458.2</v>
      </c>
      <c r="AU636" s="93">
        <v>5458.2</v>
      </c>
      <c r="AV636" s="295">
        <v>4696.9799999999996</v>
      </c>
      <c r="AW636" s="295">
        <v>5809.85</v>
      </c>
      <c r="AX636" s="295">
        <v>5809.85</v>
      </c>
      <c r="AY636" s="295">
        <v>5809.85</v>
      </c>
      <c r="AZ636" s="120" t="s">
        <v>152</v>
      </c>
    </row>
    <row r="637" spans="1:52" s="35" customFormat="1" ht="409.5" hidden="1">
      <c r="A637" s="424" t="s">
        <v>1277</v>
      </c>
      <c r="B637" s="422" t="s">
        <v>1663</v>
      </c>
      <c r="C637" s="46">
        <v>404020036</v>
      </c>
      <c r="D637" s="47" t="s">
        <v>1509</v>
      </c>
      <c r="E637" s="48" t="s">
        <v>1279</v>
      </c>
      <c r="F637" s="121"/>
      <c r="G637" s="121"/>
      <c r="H637" s="106" t="s">
        <v>1301</v>
      </c>
      <c r="I637" s="121"/>
      <c r="J637" s="106" t="s">
        <v>1337</v>
      </c>
      <c r="K637" s="106" t="s">
        <v>672</v>
      </c>
      <c r="L637" s="106"/>
      <c r="M637" s="106"/>
      <c r="N637" s="106" t="s">
        <v>73</v>
      </c>
      <c r="O637" s="106"/>
      <c r="P637" s="49" t="s">
        <v>186</v>
      </c>
      <c r="Q637" s="49" t="s">
        <v>1603</v>
      </c>
      <c r="R637" s="106"/>
      <c r="S637" s="106"/>
      <c r="T637" s="106"/>
      <c r="U637" s="106"/>
      <c r="V637" s="106" t="s">
        <v>1581</v>
      </c>
      <c r="W637" s="106" t="s">
        <v>1582</v>
      </c>
      <c r="X637" s="106" t="s">
        <v>1604</v>
      </c>
      <c r="Y637" s="106" t="s">
        <v>1605</v>
      </c>
      <c r="Z637" s="106"/>
      <c r="AA637" s="106"/>
      <c r="AB637" s="49" t="s">
        <v>1606</v>
      </c>
      <c r="AC637" s="49" t="s">
        <v>1289</v>
      </c>
      <c r="AD637" s="49"/>
      <c r="AE637" s="49"/>
      <c r="AF637" s="49"/>
      <c r="AG637" s="49"/>
      <c r="AH637" s="49"/>
      <c r="AI637" s="49"/>
      <c r="AJ637" s="49"/>
      <c r="AK637" s="49"/>
      <c r="AL637" s="49"/>
      <c r="AM637" s="49" t="s">
        <v>1607</v>
      </c>
      <c r="AN637" s="49" t="s">
        <v>1291</v>
      </c>
      <c r="AO637" s="298" t="s">
        <v>199</v>
      </c>
      <c r="AP637" s="298" t="s">
        <v>200</v>
      </c>
      <c r="AQ637" s="53" t="s">
        <v>1608</v>
      </c>
      <c r="AR637" s="54" t="s">
        <v>1609</v>
      </c>
      <c r="AS637" s="53">
        <v>313</v>
      </c>
      <c r="AT637" s="93">
        <v>429091.67</v>
      </c>
      <c r="AU637" s="93">
        <v>429091.67</v>
      </c>
      <c r="AV637" s="295">
        <v>391245.31</v>
      </c>
      <c r="AW637" s="295">
        <v>385830.15</v>
      </c>
      <c r="AX637" s="295">
        <v>385830.15</v>
      </c>
      <c r="AY637" s="295">
        <v>385830.15</v>
      </c>
      <c r="AZ637" s="120" t="s">
        <v>152</v>
      </c>
    </row>
    <row r="638" spans="1:52" s="35" customFormat="1" ht="409.5" hidden="1">
      <c r="A638" s="424" t="s">
        <v>1277</v>
      </c>
      <c r="B638" s="422" t="s">
        <v>1663</v>
      </c>
      <c r="C638" s="46">
        <v>404020036</v>
      </c>
      <c r="D638" s="47" t="s">
        <v>1509</v>
      </c>
      <c r="E638" s="48" t="s">
        <v>1610</v>
      </c>
      <c r="F638" s="121"/>
      <c r="G638" s="121"/>
      <c r="H638" s="106"/>
      <c r="I638" s="121"/>
      <c r="J638" s="106"/>
      <c r="K638" s="106"/>
      <c r="L638" s="106">
        <v>1</v>
      </c>
      <c r="M638" s="106"/>
      <c r="N638" s="106"/>
      <c r="O638" s="106"/>
      <c r="P638" s="49" t="s">
        <v>1611</v>
      </c>
      <c r="Q638" s="49" t="s">
        <v>1612</v>
      </c>
      <c r="R638" s="106"/>
      <c r="S638" s="106"/>
      <c r="T638" s="106"/>
      <c r="U638" s="106"/>
      <c r="V638" s="106">
        <v>2</v>
      </c>
      <c r="W638" s="106"/>
      <c r="X638" s="120" t="s">
        <v>672</v>
      </c>
      <c r="Z638" s="106"/>
      <c r="AA638" s="106"/>
      <c r="AB638" s="49" t="s">
        <v>1613</v>
      </c>
      <c r="AC638" s="49" t="s">
        <v>1289</v>
      </c>
      <c r="AD638" s="49"/>
      <c r="AE638" s="49"/>
      <c r="AF638" s="49"/>
      <c r="AG638" s="49"/>
      <c r="AH638" s="49"/>
      <c r="AI638" s="49"/>
      <c r="AJ638" s="49"/>
      <c r="AK638" s="49"/>
      <c r="AL638" s="49"/>
      <c r="AM638" s="49" t="s">
        <v>1614</v>
      </c>
      <c r="AN638" s="49" t="s">
        <v>1291</v>
      </c>
      <c r="AO638" s="298" t="s">
        <v>199</v>
      </c>
      <c r="AP638" s="298" t="s">
        <v>430</v>
      </c>
      <c r="AQ638" s="53" t="s">
        <v>1615</v>
      </c>
      <c r="AR638" s="54" t="s">
        <v>1616</v>
      </c>
      <c r="AS638" s="53" t="s">
        <v>116</v>
      </c>
      <c r="AT638" s="93">
        <v>0</v>
      </c>
      <c r="AU638" s="93">
        <v>0</v>
      </c>
      <c r="AV638" s="295">
        <v>28810</v>
      </c>
      <c r="AW638" s="295">
        <v>0</v>
      </c>
      <c r="AX638" s="295">
        <v>0</v>
      </c>
      <c r="AY638" s="295">
        <v>0</v>
      </c>
      <c r="AZ638" s="120" t="s">
        <v>152</v>
      </c>
    </row>
    <row r="639" spans="1:52" s="35" customFormat="1" ht="409.5" hidden="1">
      <c r="A639" s="424" t="s">
        <v>1277</v>
      </c>
      <c r="B639" s="422" t="s">
        <v>1663</v>
      </c>
      <c r="C639" s="46">
        <v>404020036</v>
      </c>
      <c r="D639" s="47" t="s">
        <v>1523</v>
      </c>
      <c r="E639" s="48" t="s">
        <v>1279</v>
      </c>
      <c r="F639" s="121"/>
      <c r="G639" s="121"/>
      <c r="H639" s="106" t="s">
        <v>1301</v>
      </c>
      <c r="I639" s="121"/>
      <c r="J639" s="106" t="s">
        <v>1337</v>
      </c>
      <c r="K639" s="106" t="s">
        <v>672</v>
      </c>
      <c r="L639" s="106"/>
      <c r="M639" s="106"/>
      <c r="N639" s="106" t="s">
        <v>73</v>
      </c>
      <c r="O639" s="106"/>
      <c r="P639" s="49" t="s">
        <v>186</v>
      </c>
      <c r="Q639" s="49" t="s">
        <v>1617</v>
      </c>
      <c r="R639" s="106"/>
      <c r="S639" s="106"/>
      <c r="T639" s="106"/>
      <c r="U639" s="106"/>
      <c r="V639" s="106" t="s">
        <v>1618</v>
      </c>
      <c r="W639" s="106" t="s">
        <v>88</v>
      </c>
      <c r="X639" s="106" t="s">
        <v>1619</v>
      </c>
      <c r="Y639" s="106" t="s">
        <v>1605</v>
      </c>
      <c r="Z639" s="106"/>
      <c r="AA639" s="106"/>
      <c r="AB639" s="49" t="s">
        <v>1620</v>
      </c>
      <c r="AC639" s="49" t="s">
        <v>1289</v>
      </c>
      <c r="AD639" s="49"/>
      <c r="AE639" s="49"/>
      <c r="AF639" s="49"/>
      <c r="AG639" s="49"/>
      <c r="AH639" s="49"/>
      <c r="AI639" s="49"/>
      <c r="AJ639" s="49"/>
      <c r="AK639" s="49"/>
      <c r="AL639" s="49"/>
      <c r="AM639" s="49" t="s">
        <v>1621</v>
      </c>
      <c r="AN639" s="49" t="s">
        <v>1291</v>
      </c>
      <c r="AO639" s="298" t="s">
        <v>199</v>
      </c>
      <c r="AP639" s="298" t="s">
        <v>430</v>
      </c>
      <c r="AQ639" s="53" t="s">
        <v>1622</v>
      </c>
      <c r="AR639" s="54" t="s">
        <v>1623</v>
      </c>
      <c r="AS639" s="53">
        <v>244</v>
      </c>
      <c r="AT639" s="93">
        <v>42448.79</v>
      </c>
      <c r="AU639" s="93">
        <v>42056.98</v>
      </c>
      <c r="AV639" s="295">
        <v>50603.79</v>
      </c>
      <c r="AW639" s="295">
        <v>52705</v>
      </c>
      <c r="AX639" s="295">
        <v>52705</v>
      </c>
      <c r="AY639" s="295">
        <v>52705</v>
      </c>
      <c r="AZ639" s="120" t="s">
        <v>152</v>
      </c>
    </row>
    <row r="640" spans="1:52" s="35" customFormat="1" ht="409.5" hidden="1">
      <c r="A640" s="424" t="s">
        <v>1277</v>
      </c>
      <c r="B640" s="422" t="s">
        <v>1663</v>
      </c>
      <c r="C640" s="46">
        <v>404020036</v>
      </c>
      <c r="D640" s="47" t="s">
        <v>1523</v>
      </c>
      <c r="E640" s="48" t="s">
        <v>1279</v>
      </c>
      <c r="F640" s="121"/>
      <c r="G640" s="121"/>
      <c r="H640" s="106" t="s">
        <v>1301</v>
      </c>
      <c r="I640" s="121"/>
      <c r="J640" s="106" t="s">
        <v>1337</v>
      </c>
      <c r="K640" s="106" t="s">
        <v>672</v>
      </c>
      <c r="L640" s="106"/>
      <c r="M640" s="106"/>
      <c r="N640" s="106" t="s">
        <v>73</v>
      </c>
      <c r="O640" s="106"/>
      <c r="P640" s="49" t="s">
        <v>186</v>
      </c>
      <c r="Q640" s="49" t="s">
        <v>1624</v>
      </c>
      <c r="R640" s="106"/>
      <c r="S640" s="106"/>
      <c r="T640" s="106"/>
      <c r="U640" s="106"/>
      <c r="V640" s="106" t="s">
        <v>1618</v>
      </c>
      <c r="W640" s="106" t="s">
        <v>88</v>
      </c>
      <c r="X640" s="106" t="s">
        <v>1619</v>
      </c>
      <c r="Y640" s="106" t="s">
        <v>1605</v>
      </c>
      <c r="Z640" s="106"/>
      <c r="AA640" s="106"/>
      <c r="AB640" s="49" t="s">
        <v>1620</v>
      </c>
      <c r="AC640" s="49" t="s">
        <v>1289</v>
      </c>
      <c r="AD640" s="49"/>
      <c r="AE640" s="49"/>
      <c r="AF640" s="49"/>
      <c r="AG640" s="49"/>
      <c r="AH640" s="49"/>
      <c r="AI640" s="49"/>
      <c r="AJ640" s="49"/>
      <c r="AK640" s="49"/>
      <c r="AL640" s="49"/>
      <c r="AM640" s="49" t="s">
        <v>1621</v>
      </c>
      <c r="AN640" s="49" t="s">
        <v>1291</v>
      </c>
      <c r="AO640" s="298" t="s">
        <v>199</v>
      </c>
      <c r="AP640" s="298" t="s">
        <v>430</v>
      </c>
      <c r="AQ640" s="53" t="s">
        <v>1622</v>
      </c>
      <c r="AR640" s="54" t="s">
        <v>1623</v>
      </c>
      <c r="AS640" s="53">
        <v>313</v>
      </c>
      <c r="AT640" s="93">
        <v>4244878.5599999996</v>
      </c>
      <c r="AU640" s="93">
        <v>4244878.5599999996</v>
      </c>
      <c r="AV640" s="295">
        <v>5060379.3499999996</v>
      </c>
      <c r="AW640" s="295">
        <v>5270465</v>
      </c>
      <c r="AX640" s="295">
        <v>5270465</v>
      </c>
      <c r="AY640" s="295">
        <v>5270465</v>
      </c>
      <c r="AZ640" s="120" t="s">
        <v>152</v>
      </c>
    </row>
    <row r="641" spans="1:52" s="35" customFormat="1" ht="409.5" hidden="1">
      <c r="A641" s="424" t="s">
        <v>1277</v>
      </c>
      <c r="B641" s="422" t="s">
        <v>1663</v>
      </c>
      <c r="C641" s="46">
        <v>404020036</v>
      </c>
      <c r="D641" s="47" t="s">
        <v>1509</v>
      </c>
      <c r="E641" s="48" t="s">
        <v>1279</v>
      </c>
      <c r="F641" s="121"/>
      <c r="G641" s="121"/>
      <c r="H641" s="106">
        <v>4</v>
      </c>
      <c r="I641" s="121"/>
      <c r="J641" s="106">
        <v>19</v>
      </c>
      <c r="K641" s="106">
        <v>2</v>
      </c>
      <c r="L641" s="106"/>
      <c r="M641" s="106"/>
      <c r="N641" s="106">
        <v>1</v>
      </c>
      <c r="O641" s="106"/>
      <c r="P641" s="49" t="s">
        <v>186</v>
      </c>
      <c r="Q641" s="49" t="s">
        <v>1625</v>
      </c>
      <c r="R641" s="106"/>
      <c r="S641" s="106"/>
      <c r="T641" s="106"/>
      <c r="U641" s="106"/>
      <c r="V641" s="106">
        <v>1</v>
      </c>
      <c r="W641" s="106"/>
      <c r="X641" s="120" t="s">
        <v>1626</v>
      </c>
      <c r="Z641" s="106"/>
      <c r="AA641" s="106"/>
      <c r="AB641" s="49" t="s">
        <v>1342</v>
      </c>
      <c r="AC641" s="49" t="s">
        <v>1289</v>
      </c>
      <c r="AD641" s="49"/>
      <c r="AE641" s="49"/>
      <c r="AF641" s="49"/>
      <c r="AG641" s="49"/>
      <c r="AH641" s="49"/>
      <c r="AI641" s="49"/>
      <c r="AJ641" s="49"/>
      <c r="AK641" s="49"/>
      <c r="AL641" s="49"/>
      <c r="AM641" s="49" t="s">
        <v>1627</v>
      </c>
      <c r="AN641" s="49" t="s">
        <v>1291</v>
      </c>
      <c r="AO641" s="298" t="s">
        <v>199</v>
      </c>
      <c r="AP641" s="298" t="s">
        <v>430</v>
      </c>
      <c r="AQ641" s="53" t="s">
        <v>1628</v>
      </c>
      <c r="AR641" s="54" t="s">
        <v>1629</v>
      </c>
      <c r="AS641" s="53" t="s">
        <v>116</v>
      </c>
      <c r="AT641" s="93">
        <v>15632.03</v>
      </c>
      <c r="AU641" s="93">
        <v>15632.03</v>
      </c>
      <c r="AV641" s="295">
        <v>18740</v>
      </c>
      <c r="AW641" s="295">
        <v>6708</v>
      </c>
      <c r="AX641" s="295">
        <v>3457</v>
      </c>
      <c r="AY641" s="295">
        <v>1905.8</v>
      </c>
      <c r="AZ641" s="120" t="s">
        <v>152</v>
      </c>
    </row>
    <row r="642" spans="1:52" s="35" customFormat="1" ht="409.5" hidden="1">
      <c r="A642" s="424" t="s">
        <v>1277</v>
      </c>
      <c r="B642" s="422" t="s">
        <v>1663</v>
      </c>
      <c r="C642" s="46">
        <v>404020036</v>
      </c>
      <c r="D642" s="47" t="s">
        <v>1509</v>
      </c>
      <c r="E642" s="48" t="s">
        <v>1279</v>
      </c>
      <c r="F642" s="121"/>
      <c r="G642" s="121"/>
      <c r="H642" s="106">
        <v>4</v>
      </c>
      <c r="I642" s="121"/>
      <c r="J642" s="106">
        <v>19</v>
      </c>
      <c r="K642" s="106">
        <v>2</v>
      </c>
      <c r="L642" s="106"/>
      <c r="M642" s="106"/>
      <c r="N642" s="106">
        <v>1</v>
      </c>
      <c r="O642" s="106"/>
      <c r="P642" s="49" t="s">
        <v>186</v>
      </c>
      <c r="Q642" s="49" t="s">
        <v>1630</v>
      </c>
      <c r="R642" s="106"/>
      <c r="S642" s="106"/>
      <c r="T642" s="106"/>
      <c r="U642" s="106"/>
      <c r="V642" s="106">
        <v>1</v>
      </c>
      <c r="W642" s="106"/>
      <c r="X642" s="120" t="s">
        <v>1626</v>
      </c>
      <c r="Z642" s="106"/>
      <c r="AA642" s="106"/>
      <c r="AB642" s="49" t="s">
        <v>1342</v>
      </c>
      <c r="AC642" s="49" t="s">
        <v>1289</v>
      </c>
      <c r="AD642" s="49"/>
      <c r="AE642" s="49"/>
      <c r="AF642" s="49"/>
      <c r="AG642" s="49"/>
      <c r="AH642" s="49"/>
      <c r="AI642" s="49"/>
      <c r="AJ642" s="49"/>
      <c r="AK642" s="49"/>
      <c r="AL642" s="49"/>
      <c r="AM642" s="49" t="s">
        <v>1627</v>
      </c>
      <c r="AN642" s="49" t="s">
        <v>1291</v>
      </c>
      <c r="AO642" s="298" t="s">
        <v>199</v>
      </c>
      <c r="AP642" s="298" t="s">
        <v>430</v>
      </c>
      <c r="AQ642" s="53" t="s">
        <v>1628</v>
      </c>
      <c r="AR642" s="54" t="s">
        <v>1629</v>
      </c>
      <c r="AS642" s="53" t="s">
        <v>122</v>
      </c>
      <c r="AT642" s="93">
        <v>1586367.97</v>
      </c>
      <c r="AU642" s="93">
        <v>1586367.97</v>
      </c>
      <c r="AV642" s="295">
        <v>1873969.28</v>
      </c>
      <c r="AW642" s="295">
        <v>670842</v>
      </c>
      <c r="AX642" s="295">
        <v>345753</v>
      </c>
      <c r="AY642" s="295">
        <v>188674.2</v>
      </c>
      <c r="AZ642" s="120" t="s">
        <v>152</v>
      </c>
    </row>
    <row r="643" spans="1:52" s="35" customFormat="1" ht="409.5" hidden="1">
      <c r="A643" s="424" t="s">
        <v>1277</v>
      </c>
      <c r="B643" s="422" t="s">
        <v>1663</v>
      </c>
      <c r="C643" s="46">
        <v>404020036</v>
      </c>
      <c r="D643" s="47" t="s">
        <v>1509</v>
      </c>
      <c r="E643" s="48" t="s">
        <v>1610</v>
      </c>
      <c r="F643" s="121"/>
      <c r="G643" s="121"/>
      <c r="H643" s="106"/>
      <c r="I643" s="121"/>
      <c r="J643" s="106"/>
      <c r="K643" s="106"/>
      <c r="L643" s="106">
        <v>1</v>
      </c>
      <c r="M643" s="106"/>
      <c r="N643" s="106"/>
      <c r="O643" s="106"/>
      <c r="P643" s="49" t="s">
        <v>1611</v>
      </c>
      <c r="Q643" s="49" t="s">
        <v>1612</v>
      </c>
      <c r="R643" s="106"/>
      <c r="S643" s="106"/>
      <c r="T643" s="106"/>
      <c r="U643" s="106"/>
      <c r="V643" s="106">
        <v>2</v>
      </c>
      <c r="W643" s="106"/>
      <c r="X643" s="120" t="s">
        <v>672</v>
      </c>
      <c r="Z643" s="106"/>
      <c r="AA643" s="106"/>
      <c r="AB643" s="49" t="s">
        <v>1613</v>
      </c>
      <c r="AC643" s="49" t="s">
        <v>1289</v>
      </c>
      <c r="AD643" s="49"/>
      <c r="AE643" s="49"/>
      <c r="AF643" s="49"/>
      <c r="AG643" s="49"/>
      <c r="AH643" s="49"/>
      <c r="AI643" s="49"/>
      <c r="AJ643" s="49"/>
      <c r="AK643" s="49"/>
      <c r="AL643" s="49"/>
      <c r="AM643" s="49" t="s">
        <v>1614</v>
      </c>
      <c r="AN643" s="49" t="s">
        <v>1291</v>
      </c>
      <c r="AO643" s="298" t="s">
        <v>199</v>
      </c>
      <c r="AP643" s="298" t="s">
        <v>430</v>
      </c>
      <c r="AQ643" s="53" t="s">
        <v>1631</v>
      </c>
      <c r="AR643" s="54" t="s">
        <v>1616</v>
      </c>
      <c r="AS643" s="53" t="s">
        <v>122</v>
      </c>
      <c r="AT643" s="93">
        <v>0</v>
      </c>
      <c r="AU643" s="93">
        <v>0</v>
      </c>
      <c r="AV643" s="295">
        <v>13520899.68</v>
      </c>
      <c r="AW643" s="295">
        <v>0</v>
      </c>
      <c r="AX643" s="295">
        <v>0</v>
      </c>
      <c r="AY643" s="295">
        <v>0</v>
      </c>
      <c r="AZ643" s="120" t="s">
        <v>152</v>
      </c>
    </row>
    <row r="644" spans="1:52" s="35" customFormat="1" ht="409.5" hidden="1">
      <c r="A644" s="424" t="s">
        <v>1277</v>
      </c>
      <c r="B644" s="422" t="s">
        <v>1663</v>
      </c>
      <c r="C644" s="46">
        <v>404020036</v>
      </c>
      <c r="D644" s="47" t="s">
        <v>1509</v>
      </c>
      <c r="E644" s="48" t="s">
        <v>1610</v>
      </c>
      <c r="F644" s="121"/>
      <c r="G644" s="121"/>
      <c r="H644" s="106"/>
      <c r="I644" s="121"/>
      <c r="J644" s="106"/>
      <c r="K644" s="106"/>
      <c r="L644" s="106">
        <v>1</v>
      </c>
      <c r="M644" s="106"/>
      <c r="N644" s="106"/>
      <c r="O644" s="106"/>
      <c r="P644" s="49" t="s">
        <v>1611</v>
      </c>
      <c r="Q644" s="49" t="s">
        <v>1612</v>
      </c>
      <c r="R644" s="106"/>
      <c r="S644" s="106"/>
      <c r="T644" s="106"/>
      <c r="U644" s="106"/>
      <c r="V644" s="106">
        <v>2</v>
      </c>
      <c r="W644" s="106"/>
      <c r="X644" s="120" t="s">
        <v>672</v>
      </c>
      <c r="Z644" s="106"/>
      <c r="AA644" s="106"/>
      <c r="AB644" s="49" t="s">
        <v>1613</v>
      </c>
      <c r="AC644" s="49" t="s">
        <v>1289</v>
      </c>
      <c r="AD644" s="49"/>
      <c r="AE644" s="49"/>
      <c r="AF644" s="49"/>
      <c r="AG644" s="49"/>
      <c r="AH644" s="49"/>
      <c r="AI644" s="49"/>
      <c r="AJ644" s="49"/>
      <c r="AK644" s="49"/>
      <c r="AL644" s="49"/>
      <c r="AM644" s="49" t="s">
        <v>1614</v>
      </c>
      <c r="AN644" s="49" t="s">
        <v>1291</v>
      </c>
      <c r="AO644" s="298" t="s">
        <v>199</v>
      </c>
      <c r="AP644" s="298" t="s">
        <v>430</v>
      </c>
      <c r="AQ644" s="53" t="s">
        <v>1631</v>
      </c>
      <c r="AR644" s="54" t="s">
        <v>1616</v>
      </c>
      <c r="AS644" s="53" t="s">
        <v>122</v>
      </c>
      <c r="AT644" s="93">
        <v>0</v>
      </c>
      <c r="AU644" s="93">
        <v>0</v>
      </c>
      <c r="AV644" s="295">
        <v>211827400.31999999</v>
      </c>
      <c r="AW644" s="295">
        <v>624031310</v>
      </c>
      <c r="AX644" s="295">
        <v>667779940</v>
      </c>
      <c r="AY644" s="295">
        <v>694524840</v>
      </c>
      <c r="AZ644" s="120" t="s">
        <v>152</v>
      </c>
    </row>
    <row r="645" spans="1:52" s="35" customFormat="1" ht="409.5" hidden="1">
      <c r="A645" s="424" t="s">
        <v>1277</v>
      </c>
      <c r="B645" s="422" t="s">
        <v>1663</v>
      </c>
      <c r="C645" s="46">
        <v>404020036</v>
      </c>
      <c r="D645" s="47" t="s">
        <v>1509</v>
      </c>
      <c r="E645" s="48" t="s">
        <v>1610</v>
      </c>
      <c r="F645" s="121"/>
      <c r="G645" s="121"/>
      <c r="H645" s="106"/>
      <c r="I645" s="121"/>
      <c r="J645" s="106"/>
      <c r="K645" s="106"/>
      <c r="L645" s="106">
        <v>1</v>
      </c>
      <c r="M645" s="106"/>
      <c r="N645" s="106"/>
      <c r="O645" s="106"/>
      <c r="P645" s="49" t="s">
        <v>1611</v>
      </c>
      <c r="Q645" s="49" t="s">
        <v>1612</v>
      </c>
      <c r="R645" s="106"/>
      <c r="S645" s="106"/>
      <c r="T645" s="106"/>
      <c r="U645" s="106"/>
      <c r="V645" s="106">
        <v>2</v>
      </c>
      <c r="W645" s="106"/>
      <c r="X645" s="120" t="s">
        <v>672</v>
      </c>
      <c r="Z645" s="106"/>
      <c r="AA645" s="106"/>
      <c r="AB645" s="49" t="s">
        <v>1613</v>
      </c>
      <c r="AC645" s="49" t="s">
        <v>1289</v>
      </c>
      <c r="AD645" s="49"/>
      <c r="AE645" s="49"/>
      <c r="AF645" s="49"/>
      <c r="AG645" s="49"/>
      <c r="AH645" s="49"/>
      <c r="AI645" s="49"/>
      <c r="AJ645" s="49"/>
      <c r="AK645" s="49"/>
      <c r="AL645" s="49"/>
      <c r="AM645" s="49" t="s">
        <v>1614</v>
      </c>
      <c r="AN645" s="49" t="s">
        <v>1291</v>
      </c>
      <c r="AO645" s="298" t="s">
        <v>199</v>
      </c>
      <c r="AP645" s="298" t="s">
        <v>430</v>
      </c>
      <c r="AQ645" s="53" t="s">
        <v>1632</v>
      </c>
      <c r="AR645" s="54" t="s">
        <v>1633</v>
      </c>
      <c r="AS645" s="53" t="s">
        <v>122</v>
      </c>
      <c r="AT645" s="93">
        <v>0</v>
      </c>
      <c r="AU645" s="93">
        <v>0</v>
      </c>
      <c r="AV645" s="295">
        <v>19936802.109999999</v>
      </c>
      <c r="AW645" s="295">
        <v>0</v>
      </c>
      <c r="AX645" s="295">
        <v>0</v>
      </c>
      <c r="AY645" s="295">
        <v>0</v>
      </c>
      <c r="AZ645" s="120" t="s">
        <v>152</v>
      </c>
    </row>
    <row r="646" spans="1:52" s="35" customFormat="1" ht="409.5" hidden="1">
      <c r="A646" s="424" t="s">
        <v>1277</v>
      </c>
      <c r="B646" s="422" t="s">
        <v>1663</v>
      </c>
      <c r="C646" s="46">
        <v>404020036</v>
      </c>
      <c r="D646" s="47" t="s">
        <v>1509</v>
      </c>
      <c r="E646" s="48" t="s">
        <v>1610</v>
      </c>
      <c r="F646" s="121"/>
      <c r="G646" s="121"/>
      <c r="H646" s="106"/>
      <c r="I646" s="121"/>
      <c r="J646" s="106"/>
      <c r="K646" s="106"/>
      <c r="L646" s="106">
        <v>1</v>
      </c>
      <c r="M646" s="106"/>
      <c r="N646" s="106"/>
      <c r="O646" s="106"/>
      <c r="P646" s="49" t="s">
        <v>1611</v>
      </c>
      <c r="Q646" s="49" t="s">
        <v>1612</v>
      </c>
      <c r="R646" s="106"/>
      <c r="S646" s="106"/>
      <c r="T646" s="106"/>
      <c r="U646" s="106"/>
      <c r="V646" s="106">
        <v>2</v>
      </c>
      <c r="W646" s="106"/>
      <c r="X646" s="120" t="s">
        <v>672</v>
      </c>
      <c r="Z646" s="106"/>
      <c r="AA646" s="106"/>
      <c r="AB646" s="49" t="s">
        <v>1613</v>
      </c>
      <c r="AC646" s="49" t="s">
        <v>1289</v>
      </c>
      <c r="AD646" s="49"/>
      <c r="AE646" s="49"/>
      <c r="AF646" s="49"/>
      <c r="AG646" s="49"/>
      <c r="AH646" s="49"/>
      <c r="AI646" s="49"/>
      <c r="AJ646" s="49"/>
      <c r="AK646" s="49"/>
      <c r="AL646" s="49"/>
      <c r="AM646" s="49" t="s">
        <v>1614</v>
      </c>
      <c r="AN646" s="49" t="s">
        <v>1291</v>
      </c>
      <c r="AO646" s="298" t="s">
        <v>199</v>
      </c>
      <c r="AP646" s="298" t="s">
        <v>430</v>
      </c>
      <c r="AQ646" s="53" t="s">
        <v>1632</v>
      </c>
      <c r="AR646" s="54" t="s">
        <v>1633</v>
      </c>
      <c r="AS646" s="53" t="s">
        <v>122</v>
      </c>
      <c r="AT646" s="93">
        <v>0</v>
      </c>
      <c r="AU646" s="93">
        <v>0</v>
      </c>
      <c r="AV646" s="295">
        <v>312343191.88999999</v>
      </c>
      <c r="AW646" s="295">
        <v>0</v>
      </c>
      <c r="AX646" s="295">
        <v>0</v>
      </c>
      <c r="AY646" s="295">
        <v>0</v>
      </c>
      <c r="AZ646" s="120" t="s">
        <v>152</v>
      </c>
    </row>
    <row r="647" spans="1:52" s="35" customFormat="1" ht="409.5" hidden="1">
      <c r="A647" s="424" t="s">
        <v>1277</v>
      </c>
      <c r="B647" s="422" t="s">
        <v>1663</v>
      </c>
      <c r="C647" s="46">
        <v>404020036</v>
      </c>
      <c r="D647" s="47" t="s">
        <v>1523</v>
      </c>
      <c r="E647" s="48" t="s">
        <v>1279</v>
      </c>
      <c r="F647" s="121"/>
      <c r="G647" s="121"/>
      <c r="H647" s="106" t="s">
        <v>1301</v>
      </c>
      <c r="I647" s="121"/>
      <c r="J647" s="106" t="s">
        <v>1337</v>
      </c>
      <c r="K647" s="106" t="s">
        <v>672</v>
      </c>
      <c r="L647" s="106"/>
      <c r="M647" s="106"/>
      <c r="N647" s="106" t="s">
        <v>73</v>
      </c>
      <c r="O647" s="106"/>
      <c r="P647" s="49" t="s">
        <v>186</v>
      </c>
      <c r="Q647" s="49" t="s">
        <v>1634</v>
      </c>
      <c r="R647" s="106"/>
      <c r="S647" s="106"/>
      <c r="T647" s="106"/>
      <c r="U647" s="106"/>
      <c r="V647" s="106" t="s">
        <v>1618</v>
      </c>
      <c r="W647" s="106" t="s">
        <v>88</v>
      </c>
      <c r="X647" s="106" t="s">
        <v>1635</v>
      </c>
      <c r="Y647" s="106" t="s">
        <v>1605</v>
      </c>
      <c r="Z647" s="106"/>
      <c r="AA647" s="106"/>
      <c r="AB647" s="49" t="s">
        <v>1620</v>
      </c>
      <c r="AC647" s="49" t="s">
        <v>1289</v>
      </c>
      <c r="AD647" s="49"/>
      <c r="AE647" s="49"/>
      <c r="AF647" s="49"/>
      <c r="AG647" s="49"/>
      <c r="AH647" s="49"/>
      <c r="AI647" s="49"/>
      <c r="AJ647" s="49"/>
      <c r="AK647" s="49"/>
      <c r="AL647" s="49"/>
      <c r="AM647" s="49" t="s">
        <v>1636</v>
      </c>
      <c r="AN647" s="49" t="s">
        <v>1291</v>
      </c>
      <c r="AO647" s="298" t="s">
        <v>199</v>
      </c>
      <c r="AP647" s="298" t="s">
        <v>430</v>
      </c>
      <c r="AQ647" s="53" t="s">
        <v>1637</v>
      </c>
      <c r="AR647" s="54" t="s">
        <v>1638</v>
      </c>
      <c r="AS647" s="53">
        <v>244</v>
      </c>
      <c r="AT647" s="93">
        <v>613451.56999999995</v>
      </c>
      <c r="AU647" s="93">
        <v>613408.24</v>
      </c>
      <c r="AV647" s="295">
        <v>1264790</v>
      </c>
      <c r="AW647" s="295">
        <v>1365957</v>
      </c>
      <c r="AX647" s="295">
        <v>1441040</v>
      </c>
      <c r="AY647" s="295">
        <v>1520190</v>
      </c>
      <c r="AZ647" s="120" t="s">
        <v>152</v>
      </c>
    </row>
    <row r="648" spans="1:52" s="35" customFormat="1" ht="409.5" hidden="1">
      <c r="A648" s="424" t="s">
        <v>1277</v>
      </c>
      <c r="B648" s="422" t="s">
        <v>1663</v>
      </c>
      <c r="C648" s="46">
        <v>404020036</v>
      </c>
      <c r="D648" s="47" t="s">
        <v>1523</v>
      </c>
      <c r="E648" s="48" t="s">
        <v>1279</v>
      </c>
      <c r="F648" s="121"/>
      <c r="G648" s="121"/>
      <c r="H648" s="106" t="s">
        <v>1301</v>
      </c>
      <c r="I648" s="121"/>
      <c r="J648" s="106" t="s">
        <v>1337</v>
      </c>
      <c r="K648" s="106" t="s">
        <v>672</v>
      </c>
      <c r="L648" s="106"/>
      <c r="M648" s="106"/>
      <c r="N648" s="106" t="s">
        <v>73</v>
      </c>
      <c r="O648" s="106"/>
      <c r="P648" s="49" t="s">
        <v>186</v>
      </c>
      <c r="Q648" s="49" t="s">
        <v>1634</v>
      </c>
      <c r="R648" s="106"/>
      <c r="S648" s="106"/>
      <c r="T648" s="106"/>
      <c r="U648" s="106"/>
      <c r="V648" s="106" t="s">
        <v>1618</v>
      </c>
      <c r="W648" s="106" t="s">
        <v>88</v>
      </c>
      <c r="X648" s="106" t="s">
        <v>1635</v>
      </c>
      <c r="Y648" s="106" t="s">
        <v>1605</v>
      </c>
      <c r="Z648" s="106"/>
      <c r="AA648" s="106"/>
      <c r="AB648" s="49" t="s">
        <v>1620</v>
      </c>
      <c r="AC648" s="49" t="s">
        <v>1289</v>
      </c>
      <c r="AD648" s="49"/>
      <c r="AE648" s="49"/>
      <c r="AF648" s="49"/>
      <c r="AG648" s="49"/>
      <c r="AH648" s="49"/>
      <c r="AI648" s="49"/>
      <c r="AJ648" s="49"/>
      <c r="AK648" s="49"/>
      <c r="AL648" s="49"/>
      <c r="AM648" s="49" t="s">
        <v>1636</v>
      </c>
      <c r="AN648" s="49" t="s">
        <v>1291</v>
      </c>
      <c r="AO648" s="298" t="s">
        <v>199</v>
      </c>
      <c r="AP648" s="298" t="s">
        <v>430</v>
      </c>
      <c r="AQ648" s="53" t="s">
        <v>1637</v>
      </c>
      <c r="AR648" s="54" t="s">
        <v>1638</v>
      </c>
      <c r="AS648" s="53" t="s">
        <v>1399</v>
      </c>
      <c r="AT648" s="93">
        <v>49989698.43</v>
      </c>
      <c r="AU648" s="93">
        <v>49989448.659999996</v>
      </c>
      <c r="AV648" s="295">
        <v>101649998.2</v>
      </c>
      <c r="AW648" s="295">
        <v>108409273</v>
      </c>
      <c r="AX648" s="295">
        <v>114368480</v>
      </c>
      <c r="AY648" s="295">
        <v>120655700</v>
      </c>
      <c r="AZ648" s="120" t="s">
        <v>152</v>
      </c>
    </row>
    <row r="649" spans="1:52" s="35" customFormat="1" ht="409.5" hidden="1">
      <c r="A649" s="424" t="s">
        <v>1277</v>
      </c>
      <c r="B649" s="422" t="s">
        <v>1663</v>
      </c>
      <c r="C649" s="46">
        <v>404020036</v>
      </c>
      <c r="D649" s="47" t="s">
        <v>1523</v>
      </c>
      <c r="E649" s="48" t="s">
        <v>1524</v>
      </c>
      <c r="F649" s="121">
        <v>9</v>
      </c>
      <c r="G649" s="121"/>
      <c r="H649" s="106" t="s">
        <v>343</v>
      </c>
      <c r="I649" s="121"/>
      <c r="J649" s="106" t="s">
        <v>1525</v>
      </c>
      <c r="K649" s="106" t="s">
        <v>992</v>
      </c>
      <c r="L649" s="106"/>
      <c r="M649" s="106"/>
      <c r="N649" s="106"/>
      <c r="O649" s="106"/>
      <c r="P649" s="49" t="s">
        <v>1526</v>
      </c>
      <c r="Q649" s="49" t="s">
        <v>1527</v>
      </c>
      <c r="R649" s="106"/>
      <c r="S649" s="106"/>
      <c r="T649" s="106"/>
      <c r="U649" s="106"/>
      <c r="V649" s="106" t="s">
        <v>1639</v>
      </c>
      <c r="W649" s="106"/>
      <c r="X649" s="106" t="s">
        <v>1529</v>
      </c>
      <c r="Y649" s="106"/>
      <c r="Z649" s="106"/>
      <c r="AA649" s="106"/>
      <c r="AB649" s="49" t="s">
        <v>1640</v>
      </c>
      <c r="AC649" s="49" t="s">
        <v>1289</v>
      </c>
      <c r="AD649" s="49"/>
      <c r="AE649" s="49"/>
      <c r="AF649" s="49"/>
      <c r="AG649" s="49"/>
      <c r="AH649" s="49"/>
      <c r="AI649" s="49"/>
      <c r="AJ649" s="49"/>
      <c r="AK649" s="49"/>
      <c r="AL649" s="49"/>
      <c r="AM649" s="49" t="s">
        <v>1641</v>
      </c>
      <c r="AN649" s="49" t="s">
        <v>1291</v>
      </c>
      <c r="AO649" s="298" t="s">
        <v>199</v>
      </c>
      <c r="AP649" s="298" t="s">
        <v>200</v>
      </c>
      <c r="AQ649" s="53" t="s">
        <v>1642</v>
      </c>
      <c r="AR649" s="54" t="s">
        <v>1643</v>
      </c>
      <c r="AS649" s="53" t="s">
        <v>116</v>
      </c>
      <c r="AT649" s="93">
        <v>0</v>
      </c>
      <c r="AU649" s="93">
        <v>0</v>
      </c>
      <c r="AV649" s="295">
        <v>28680</v>
      </c>
      <c r="AW649" s="295">
        <v>120625.56</v>
      </c>
      <c r="AX649" s="295">
        <v>120625.56</v>
      </c>
      <c r="AY649" s="295">
        <v>120625.56</v>
      </c>
      <c r="AZ649" s="120" t="s">
        <v>152</v>
      </c>
    </row>
    <row r="650" spans="1:52" s="35" customFormat="1" ht="409.5" hidden="1">
      <c r="A650" s="424" t="s">
        <v>1277</v>
      </c>
      <c r="B650" s="422" t="s">
        <v>1663</v>
      </c>
      <c r="C650" s="46">
        <v>404020036</v>
      </c>
      <c r="D650" s="47" t="s">
        <v>1523</v>
      </c>
      <c r="E650" s="48" t="s">
        <v>1524</v>
      </c>
      <c r="F650" s="121">
        <v>9</v>
      </c>
      <c r="G650" s="121"/>
      <c r="H650" s="106" t="s">
        <v>343</v>
      </c>
      <c r="I650" s="121"/>
      <c r="J650" s="106" t="s">
        <v>1525</v>
      </c>
      <c r="K650" s="106" t="s">
        <v>992</v>
      </c>
      <c r="L650" s="106"/>
      <c r="M650" s="106"/>
      <c r="N650" s="106"/>
      <c r="O650" s="106"/>
      <c r="P650" s="49" t="s">
        <v>1526</v>
      </c>
      <c r="Q650" s="49" t="s">
        <v>1527</v>
      </c>
      <c r="R650" s="106"/>
      <c r="S650" s="106"/>
      <c r="T650" s="106"/>
      <c r="U650" s="106"/>
      <c r="V650" s="106" t="s">
        <v>1639</v>
      </c>
      <c r="W650" s="106"/>
      <c r="X650" s="106" t="s">
        <v>1529</v>
      </c>
      <c r="Y650" s="106"/>
      <c r="Z650" s="106"/>
      <c r="AA650" s="106"/>
      <c r="AB650" s="49" t="s">
        <v>1640</v>
      </c>
      <c r="AC650" s="49" t="s">
        <v>1289</v>
      </c>
      <c r="AD650" s="49"/>
      <c r="AE650" s="49"/>
      <c r="AF650" s="49"/>
      <c r="AG650" s="49"/>
      <c r="AH650" s="49"/>
      <c r="AI650" s="49"/>
      <c r="AJ650" s="49"/>
      <c r="AK650" s="49"/>
      <c r="AL650" s="49"/>
      <c r="AM650" s="49" t="s">
        <v>1641</v>
      </c>
      <c r="AN650" s="49" t="s">
        <v>1291</v>
      </c>
      <c r="AO650" s="298" t="s">
        <v>199</v>
      </c>
      <c r="AP650" s="298" t="s">
        <v>200</v>
      </c>
      <c r="AQ650" s="53" t="s">
        <v>1642</v>
      </c>
      <c r="AR650" s="54" t="s">
        <v>1643</v>
      </c>
      <c r="AS650" s="53" t="s">
        <v>122</v>
      </c>
      <c r="AT650" s="93">
        <v>0</v>
      </c>
      <c r="AU650" s="93">
        <v>0</v>
      </c>
      <c r="AV650" s="295">
        <v>8130000</v>
      </c>
      <c r="AW650" s="295">
        <v>7633587.5199999996</v>
      </c>
      <c r="AX650" s="295">
        <v>7633587.5199999996</v>
      </c>
      <c r="AY650" s="295">
        <v>7633587.5199999996</v>
      </c>
      <c r="AZ650" s="120" t="s">
        <v>152</v>
      </c>
    </row>
    <row r="651" spans="1:52" s="35" customFormat="1" ht="409.5" hidden="1">
      <c r="A651" s="424" t="s">
        <v>1277</v>
      </c>
      <c r="B651" s="422" t="s">
        <v>1663</v>
      </c>
      <c r="C651" s="46">
        <v>404020036</v>
      </c>
      <c r="D651" s="47" t="s">
        <v>1523</v>
      </c>
      <c r="E651" s="48" t="s">
        <v>1524</v>
      </c>
      <c r="F651" s="121">
        <v>9</v>
      </c>
      <c r="G651" s="121"/>
      <c r="H651" s="106" t="s">
        <v>343</v>
      </c>
      <c r="I651" s="121"/>
      <c r="J651" s="106" t="s">
        <v>1525</v>
      </c>
      <c r="K651" s="106" t="s">
        <v>992</v>
      </c>
      <c r="L651" s="106"/>
      <c r="M651" s="106"/>
      <c r="N651" s="106"/>
      <c r="O651" s="106"/>
      <c r="P651" s="49" t="s">
        <v>1526</v>
      </c>
      <c r="Q651" s="49" t="s">
        <v>1527</v>
      </c>
      <c r="R651" s="106"/>
      <c r="S651" s="106"/>
      <c r="T651" s="106"/>
      <c r="U651" s="106"/>
      <c r="V651" s="106" t="s">
        <v>1639</v>
      </c>
      <c r="W651" s="106"/>
      <c r="X651" s="106" t="s">
        <v>1529</v>
      </c>
      <c r="Y651" s="106"/>
      <c r="Z651" s="106"/>
      <c r="AA651" s="106"/>
      <c r="AB651" s="49" t="s">
        <v>1640</v>
      </c>
      <c r="AC651" s="49" t="s">
        <v>1289</v>
      </c>
      <c r="AD651" s="49"/>
      <c r="AE651" s="49"/>
      <c r="AF651" s="49"/>
      <c r="AG651" s="49"/>
      <c r="AH651" s="49"/>
      <c r="AI651" s="49"/>
      <c r="AJ651" s="49"/>
      <c r="AK651" s="49"/>
      <c r="AL651" s="49"/>
      <c r="AM651" s="49" t="s">
        <v>1641</v>
      </c>
      <c r="AN651" s="49" t="s">
        <v>1291</v>
      </c>
      <c r="AO651" s="298" t="s">
        <v>199</v>
      </c>
      <c r="AP651" s="298" t="s">
        <v>200</v>
      </c>
      <c r="AQ651" s="53" t="s">
        <v>1644</v>
      </c>
      <c r="AR651" s="54" t="s">
        <v>1645</v>
      </c>
      <c r="AS651" s="53" t="s">
        <v>122</v>
      </c>
      <c r="AT651" s="93">
        <v>2438638.52</v>
      </c>
      <c r="AU651" s="93">
        <v>2438638.52</v>
      </c>
      <c r="AV651" s="295">
        <v>3892539.71</v>
      </c>
      <c r="AW651" s="295">
        <v>0</v>
      </c>
      <c r="AX651" s="295">
        <v>0</v>
      </c>
      <c r="AY651" s="295">
        <v>0</v>
      </c>
      <c r="AZ651" s="120" t="s">
        <v>1358</v>
      </c>
    </row>
    <row r="652" spans="1:52" s="35" customFormat="1" ht="409.5" hidden="1">
      <c r="A652" s="424" t="s">
        <v>1277</v>
      </c>
      <c r="B652" s="422" t="s">
        <v>1663</v>
      </c>
      <c r="C652" s="46">
        <v>404020036</v>
      </c>
      <c r="D652" s="47" t="s">
        <v>1523</v>
      </c>
      <c r="E652" s="48" t="s">
        <v>1524</v>
      </c>
      <c r="F652" s="121">
        <v>9</v>
      </c>
      <c r="G652" s="121"/>
      <c r="H652" s="106" t="s">
        <v>343</v>
      </c>
      <c r="I652" s="121"/>
      <c r="J652" s="106" t="s">
        <v>1525</v>
      </c>
      <c r="K652" s="106" t="s">
        <v>992</v>
      </c>
      <c r="L652" s="106"/>
      <c r="M652" s="106"/>
      <c r="N652" s="106"/>
      <c r="O652" s="106"/>
      <c r="P652" s="49" t="s">
        <v>1526</v>
      </c>
      <c r="Q652" s="49" t="s">
        <v>1527</v>
      </c>
      <c r="R652" s="106"/>
      <c r="S652" s="106"/>
      <c r="T652" s="106"/>
      <c r="U652" s="106"/>
      <c r="V652" s="106" t="s">
        <v>1639</v>
      </c>
      <c r="W652" s="106"/>
      <c r="X652" s="106" t="s">
        <v>1529</v>
      </c>
      <c r="Y652" s="106"/>
      <c r="Z652" s="106"/>
      <c r="AA652" s="106"/>
      <c r="AB652" s="49" t="s">
        <v>1640</v>
      </c>
      <c r="AC652" s="49" t="s">
        <v>1289</v>
      </c>
      <c r="AD652" s="49"/>
      <c r="AE652" s="49"/>
      <c r="AF652" s="49"/>
      <c r="AG652" s="49"/>
      <c r="AH652" s="49"/>
      <c r="AI652" s="49"/>
      <c r="AJ652" s="49"/>
      <c r="AK652" s="49"/>
      <c r="AL652" s="49"/>
      <c r="AM652" s="49" t="s">
        <v>1641</v>
      </c>
      <c r="AN652" s="49" t="s">
        <v>1291</v>
      </c>
      <c r="AO652" s="298" t="s">
        <v>199</v>
      </c>
      <c r="AP652" s="298" t="s">
        <v>200</v>
      </c>
      <c r="AQ652" s="53" t="s">
        <v>1644</v>
      </c>
      <c r="AR652" s="54" t="s">
        <v>1645</v>
      </c>
      <c r="AS652" s="53" t="s">
        <v>122</v>
      </c>
      <c r="AT652" s="93">
        <v>155657.84</v>
      </c>
      <c r="AU652" s="93">
        <v>155657.84</v>
      </c>
      <c r="AV652" s="295">
        <v>248460.29</v>
      </c>
      <c r="AW652" s="295">
        <v>0</v>
      </c>
      <c r="AX652" s="295">
        <v>0</v>
      </c>
      <c r="AY652" s="295">
        <v>0</v>
      </c>
      <c r="AZ652" s="120" t="s">
        <v>152</v>
      </c>
    </row>
    <row r="653" spans="1:52" s="35" customFormat="1" ht="409.5" hidden="1">
      <c r="A653" s="424" t="s">
        <v>1277</v>
      </c>
      <c r="B653" s="422" t="s">
        <v>1663</v>
      </c>
      <c r="C653" s="46">
        <v>404020036</v>
      </c>
      <c r="D653" s="47" t="s">
        <v>1509</v>
      </c>
      <c r="E653" s="48" t="s">
        <v>1492</v>
      </c>
      <c r="F653" s="121"/>
      <c r="G653" s="121"/>
      <c r="H653" s="106" t="s">
        <v>71</v>
      </c>
      <c r="I653" s="121"/>
      <c r="J653" s="106" t="s">
        <v>71</v>
      </c>
      <c r="K653" s="106"/>
      <c r="L653" s="106"/>
      <c r="M653" s="106"/>
      <c r="N653" s="106" t="s">
        <v>575</v>
      </c>
      <c r="O653" s="106"/>
      <c r="P653" s="49" t="s">
        <v>565</v>
      </c>
      <c r="Q653" s="49" t="s">
        <v>1494</v>
      </c>
      <c r="R653" s="106"/>
      <c r="S653" s="106"/>
      <c r="T653" s="106"/>
      <c r="U653" s="106"/>
      <c r="V653" s="106">
        <v>1</v>
      </c>
      <c r="W653" s="106"/>
      <c r="X653" s="106">
        <v>8</v>
      </c>
      <c r="Y653" s="106"/>
      <c r="Z653" s="106"/>
      <c r="AA653" s="106"/>
      <c r="AB653" s="49" t="s">
        <v>1342</v>
      </c>
      <c r="AC653" s="49" t="s">
        <v>1289</v>
      </c>
      <c r="AD653" s="49"/>
      <c r="AE653" s="49"/>
      <c r="AF653" s="49"/>
      <c r="AG653" s="49"/>
      <c r="AH653" s="49"/>
      <c r="AI653" s="49"/>
      <c r="AJ653" s="49"/>
      <c r="AK653" s="49"/>
      <c r="AL653" s="49"/>
      <c r="AM653" s="49" t="s">
        <v>1646</v>
      </c>
      <c r="AN653" s="49" t="s">
        <v>1291</v>
      </c>
      <c r="AO653" s="298" t="s">
        <v>199</v>
      </c>
      <c r="AP653" s="298" t="s">
        <v>430</v>
      </c>
      <c r="AQ653" s="53" t="s">
        <v>1647</v>
      </c>
      <c r="AR653" s="54" t="s">
        <v>1648</v>
      </c>
      <c r="AS653" s="53">
        <v>313</v>
      </c>
      <c r="AT653" s="93">
        <v>120000000</v>
      </c>
      <c r="AU653" s="93">
        <v>120000000</v>
      </c>
      <c r="AV653" s="295">
        <v>108399907.01000001</v>
      </c>
      <c r="AW653" s="295">
        <v>123576390</v>
      </c>
      <c r="AX653" s="295">
        <v>123576390</v>
      </c>
      <c r="AY653" s="295">
        <v>123576390</v>
      </c>
      <c r="AZ653" s="120" t="s">
        <v>152</v>
      </c>
    </row>
    <row r="654" spans="1:52" s="35" customFormat="1" ht="409.5" hidden="1">
      <c r="A654" s="424" t="s">
        <v>1277</v>
      </c>
      <c r="B654" s="422" t="s">
        <v>1663</v>
      </c>
      <c r="C654" s="46">
        <v>404020036</v>
      </c>
      <c r="D654" s="47" t="s">
        <v>1523</v>
      </c>
      <c r="E654" s="48" t="s">
        <v>1649</v>
      </c>
      <c r="F654" s="121"/>
      <c r="G654" s="121"/>
      <c r="H654" s="106"/>
      <c r="I654" s="121"/>
      <c r="J654" s="106"/>
      <c r="K654" s="106"/>
      <c r="L654" s="106" t="s">
        <v>672</v>
      </c>
      <c r="M654" s="106"/>
      <c r="N654" s="106"/>
      <c r="O654" s="106"/>
      <c r="P654" s="49" t="s">
        <v>1650</v>
      </c>
      <c r="Q654" s="49" t="s">
        <v>1494</v>
      </c>
      <c r="R654" s="106"/>
      <c r="S654" s="106"/>
      <c r="T654" s="106"/>
      <c r="U654" s="106"/>
      <c r="V654" s="106">
        <v>1</v>
      </c>
      <c r="W654" s="106"/>
      <c r="X654" s="106">
        <v>21</v>
      </c>
      <c r="Y654" s="106"/>
      <c r="Z654" s="106"/>
      <c r="AA654" s="106"/>
      <c r="AB654" s="49" t="s">
        <v>1342</v>
      </c>
      <c r="AC654" s="49" t="s">
        <v>1289</v>
      </c>
      <c r="AD654" s="49"/>
      <c r="AE654" s="49"/>
      <c r="AF654" s="49"/>
      <c r="AG654" s="49"/>
      <c r="AH654" s="49"/>
      <c r="AI654" s="49"/>
      <c r="AJ654" s="49"/>
      <c r="AK654" s="49"/>
      <c r="AL654" s="49"/>
      <c r="AM654" s="49" t="s">
        <v>1614</v>
      </c>
      <c r="AN654" s="49" t="s">
        <v>1291</v>
      </c>
      <c r="AO654" s="298" t="s">
        <v>199</v>
      </c>
      <c r="AP654" s="298" t="s">
        <v>430</v>
      </c>
      <c r="AQ654" s="53" t="s">
        <v>1651</v>
      </c>
      <c r="AR654" s="54" t="s">
        <v>1652</v>
      </c>
      <c r="AS654" s="53">
        <v>313</v>
      </c>
      <c r="AT654" s="93">
        <v>8832004.0500000007</v>
      </c>
      <c r="AU654" s="93">
        <v>8832004.0500000007</v>
      </c>
      <c r="AV654" s="295">
        <v>8822618.9299999997</v>
      </c>
      <c r="AW654" s="295">
        <v>0</v>
      </c>
      <c r="AX654" s="295">
        <v>0</v>
      </c>
      <c r="AY654" s="295">
        <v>0</v>
      </c>
      <c r="AZ654" s="120" t="s">
        <v>152</v>
      </c>
    </row>
    <row r="655" spans="1:52" s="35" customFormat="1" ht="409.5" hidden="1">
      <c r="A655" s="424" t="s">
        <v>1277</v>
      </c>
      <c r="B655" s="422" t="s">
        <v>1663</v>
      </c>
      <c r="C655" s="46">
        <v>404020036</v>
      </c>
      <c r="D655" s="47" t="s">
        <v>1523</v>
      </c>
      <c r="E655" s="48" t="s">
        <v>1649</v>
      </c>
      <c r="F655" s="121"/>
      <c r="G655" s="121"/>
      <c r="H655" s="106"/>
      <c r="I655" s="121"/>
      <c r="J655" s="106"/>
      <c r="K655" s="106"/>
      <c r="L655" s="106" t="s">
        <v>672</v>
      </c>
      <c r="M655" s="106"/>
      <c r="N655" s="106"/>
      <c r="O655" s="106"/>
      <c r="P655" s="49" t="s">
        <v>1650</v>
      </c>
      <c r="Q655" s="49" t="s">
        <v>1494</v>
      </c>
      <c r="R655" s="106"/>
      <c r="S655" s="106"/>
      <c r="T655" s="106"/>
      <c r="U655" s="106"/>
      <c r="V655" s="106">
        <v>1</v>
      </c>
      <c r="W655" s="106"/>
      <c r="X655" s="106">
        <v>21</v>
      </c>
      <c r="Y655" s="106"/>
      <c r="Z655" s="106"/>
      <c r="AA655" s="106"/>
      <c r="AB655" s="49" t="s">
        <v>1342</v>
      </c>
      <c r="AC655" s="49" t="s">
        <v>1289</v>
      </c>
      <c r="AD655" s="49"/>
      <c r="AE655" s="49"/>
      <c r="AF655" s="49"/>
      <c r="AG655" s="49"/>
      <c r="AH655" s="49"/>
      <c r="AI655" s="49"/>
      <c r="AJ655" s="49"/>
      <c r="AK655" s="49"/>
      <c r="AL655" s="49"/>
      <c r="AM655" s="49" t="s">
        <v>1614</v>
      </c>
      <c r="AN655" s="49" t="s">
        <v>1291</v>
      </c>
      <c r="AO655" s="298" t="s">
        <v>199</v>
      </c>
      <c r="AP655" s="298" t="s">
        <v>430</v>
      </c>
      <c r="AQ655" s="53" t="s">
        <v>1651</v>
      </c>
      <c r="AR655" s="54" t="s">
        <v>1652</v>
      </c>
      <c r="AS655" s="53">
        <v>313</v>
      </c>
      <c r="AT655" s="93">
        <v>138367995.94999999</v>
      </c>
      <c r="AU655" s="93">
        <v>138367995.94999999</v>
      </c>
      <c r="AV655" s="295">
        <v>138221030.27000001</v>
      </c>
      <c r="AW655" s="295">
        <v>169332960</v>
      </c>
      <c r="AX655" s="295">
        <v>181309640</v>
      </c>
      <c r="AY655" s="295">
        <v>181309640</v>
      </c>
      <c r="AZ655" s="120" t="s">
        <v>152</v>
      </c>
    </row>
    <row r="656" spans="1:52" s="35" customFormat="1" ht="409.5" hidden="1">
      <c r="A656" s="424" t="s">
        <v>1277</v>
      </c>
      <c r="B656" s="422" t="s">
        <v>1663</v>
      </c>
      <c r="C656" s="46">
        <v>404020036</v>
      </c>
      <c r="D656" s="47" t="s">
        <v>1523</v>
      </c>
      <c r="E656" s="48" t="s">
        <v>1653</v>
      </c>
      <c r="F656" s="121"/>
      <c r="G656" s="121"/>
      <c r="H656" s="106"/>
      <c r="I656" s="121"/>
      <c r="J656" s="106">
        <v>1</v>
      </c>
      <c r="K656" s="106" t="s">
        <v>1654</v>
      </c>
      <c r="L656" s="106"/>
      <c r="M656" s="106"/>
      <c r="N656" s="106"/>
      <c r="O656" s="106"/>
      <c r="P656" s="49" t="s">
        <v>1655</v>
      </c>
      <c r="Q656" s="49" t="s">
        <v>1494</v>
      </c>
      <c r="R656" s="106"/>
      <c r="S656" s="106"/>
      <c r="T656" s="106"/>
      <c r="U656" s="106"/>
      <c r="V656" s="106">
        <v>1</v>
      </c>
      <c r="W656" s="106"/>
      <c r="X656" s="106">
        <v>20</v>
      </c>
      <c r="Y656" s="106"/>
      <c r="Z656" s="106"/>
      <c r="AA656" s="106"/>
      <c r="AB656" s="49" t="s">
        <v>1342</v>
      </c>
      <c r="AC656" s="49" t="s">
        <v>1289</v>
      </c>
      <c r="AD656" s="49"/>
      <c r="AE656" s="49"/>
      <c r="AF656" s="49"/>
      <c r="AG656" s="49"/>
      <c r="AH656" s="49"/>
      <c r="AI656" s="49"/>
      <c r="AJ656" s="49"/>
      <c r="AK656" s="49"/>
      <c r="AL656" s="49"/>
      <c r="AM656" s="49" t="s">
        <v>1656</v>
      </c>
      <c r="AN656" s="49" t="s">
        <v>1291</v>
      </c>
      <c r="AO656" s="298" t="s">
        <v>199</v>
      </c>
      <c r="AP656" s="298" t="s">
        <v>430</v>
      </c>
      <c r="AQ656" s="53" t="s">
        <v>1657</v>
      </c>
      <c r="AR656" s="311" t="s">
        <v>1658</v>
      </c>
      <c r="AS656" s="53" t="s">
        <v>116</v>
      </c>
      <c r="AT656" s="93">
        <v>0</v>
      </c>
      <c r="AU656" s="93">
        <v>0</v>
      </c>
      <c r="AV656" s="295">
        <v>1604874.65</v>
      </c>
      <c r="AW656" s="295">
        <v>4458744</v>
      </c>
      <c r="AX656" s="295">
        <v>5434443</v>
      </c>
      <c r="AY656" s="295">
        <v>5906954</v>
      </c>
      <c r="AZ656" s="120" t="s">
        <v>152</v>
      </c>
    </row>
    <row r="657" spans="1:240 16375:16380" s="35" customFormat="1" ht="409.5" hidden="1">
      <c r="A657" s="424" t="s">
        <v>1277</v>
      </c>
      <c r="B657" s="422" t="s">
        <v>1663</v>
      </c>
      <c r="C657" s="46">
        <v>404020036</v>
      </c>
      <c r="D657" s="47" t="s">
        <v>1523</v>
      </c>
      <c r="E657" s="48" t="s">
        <v>1659</v>
      </c>
      <c r="F657" s="121"/>
      <c r="G657" s="121"/>
      <c r="H657" s="106"/>
      <c r="I657" s="121"/>
      <c r="J657" s="106">
        <v>1</v>
      </c>
      <c r="K657" s="106" t="s">
        <v>1660</v>
      </c>
      <c r="L657" s="106"/>
      <c r="M657" s="106"/>
      <c r="N657" s="106"/>
      <c r="O657" s="106"/>
      <c r="P657" s="49" t="s">
        <v>1661</v>
      </c>
      <c r="Q657" s="49" t="s">
        <v>1662</v>
      </c>
      <c r="R657" s="106"/>
      <c r="S657" s="106"/>
      <c r="T657" s="106"/>
      <c r="U657" s="106"/>
      <c r="V657" s="106">
        <v>1</v>
      </c>
      <c r="W657" s="106"/>
      <c r="X657" s="106">
        <v>20</v>
      </c>
      <c r="Y657" s="106"/>
      <c r="Z657" s="106"/>
      <c r="AA657" s="106"/>
      <c r="AB657" s="49" t="s">
        <v>1342</v>
      </c>
      <c r="AC657" s="49" t="s">
        <v>1289</v>
      </c>
      <c r="AD657" s="49"/>
      <c r="AE657" s="49"/>
      <c r="AF657" s="49"/>
      <c r="AG657" s="49"/>
      <c r="AH657" s="49"/>
      <c r="AI657" s="49"/>
      <c r="AJ657" s="49"/>
      <c r="AK657" s="49"/>
      <c r="AL657" s="49"/>
      <c r="AM657" s="49" t="s">
        <v>1656</v>
      </c>
      <c r="AN657" s="49" t="s">
        <v>1291</v>
      </c>
      <c r="AO657" s="298" t="s">
        <v>199</v>
      </c>
      <c r="AP657" s="298" t="s">
        <v>430</v>
      </c>
      <c r="AQ657" s="53" t="s">
        <v>1657</v>
      </c>
      <c r="AR657" s="311" t="s">
        <v>1658</v>
      </c>
      <c r="AS657" s="53" t="s">
        <v>1399</v>
      </c>
      <c r="AT657" s="93">
        <v>0</v>
      </c>
      <c r="AU657" s="93">
        <v>0</v>
      </c>
      <c r="AV657" s="295">
        <v>336518425</v>
      </c>
      <c r="AW657" s="295">
        <v>526774160</v>
      </c>
      <c r="AX657" s="295">
        <v>591820601</v>
      </c>
      <c r="AY657" s="295">
        <v>623321390</v>
      </c>
      <c r="AZ657" s="120" t="s">
        <v>152</v>
      </c>
    </row>
    <row r="658" spans="1:240 16375:16380" s="35" customFormat="1" ht="409.5" hidden="1">
      <c r="A658" s="424" t="s">
        <v>1277</v>
      </c>
      <c r="B658" s="422" t="s">
        <v>1663</v>
      </c>
      <c r="C658" s="46">
        <v>404020036</v>
      </c>
      <c r="D658" s="47" t="s">
        <v>1523</v>
      </c>
      <c r="E658" s="48" t="s">
        <v>1659</v>
      </c>
      <c r="F658" s="121"/>
      <c r="G658" s="121"/>
      <c r="H658" s="106"/>
      <c r="I658" s="121"/>
      <c r="J658" s="106">
        <v>1</v>
      </c>
      <c r="K658" s="106" t="s">
        <v>1660</v>
      </c>
      <c r="L658" s="106"/>
      <c r="M658" s="106"/>
      <c r="N658" s="106"/>
      <c r="O658" s="106"/>
      <c r="P658" s="49" t="s">
        <v>1661</v>
      </c>
      <c r="Q658" s="49" t="s">
        <v>1662</v>
      </c>
      <c r="R658" s="106"/>
      <c r="S658" s="106"/>
      <c r="T658" s="106"/>
      <c r="U658" s="106"/>
      <c r="V658" s="106">
        <v>1</v>
      </c>
      <c r="W658" s="106"/>
      <c r="X658" s="106">
        <v>20</v>
      </c>
      <c r="Y658" s="106"/>
      <c r="Z658" s="106"/>
      <c r="AA658" s="106"/>
      <c r="AB658" s="49" t="s">
        <v>1342</v>
      </c>
      <c r="AC658" s="49" t="s">
        <v>1289</v>
      </c>
      <c r="AD658" s="49"/>
      <c r="AE658" s="49"/>
      <c r="AF658" s="49"/>
      <c r="AG658" s="49"/>
      <c r="AH658" s="49"/>
      <c r="AI658" s="49"/>
      <c r="AJ658" s="49"/>
      <c r="AK658" s="49"/>
      <c r="AL658" s="49"/>
      <c r="AM658" s="49" t="s">
        <v>1656</v>
      </c>
      <c r="AN658" s="49" t="s">
        <v>1291</v>
      </c>
      <c r="AO658" s="298" t="s">
        <v>199</v>
      </c>
      <c r="AP658" s="298" t="s">
        <v>109</v>
      </c>
      <c r="AQ658" s="53" t="s">
        <v>1657</v>
      </c>
      <c r="AR658" s="311" t="s">
        <v>1658</v>
      </c>
      <c r="AS658" s="53" t="s">
        <v>115</v>
      </c>
      <c r="AT658" s="295">
        <v>0</v>
      </c>
      <c r="AU658" s="295">
        <v>0</v>
      </c>
      <c r="AV658" s="295">
        <v>2704529</v>
      </c>
      <c r="AW658" s="295">
        <v>2704529</v>
      </c>
      <c r="AX658" s="295">
        <v>2704529</v>
      </c>
      <c r="AY658" s="295">
        <v>2704529</v>
      </c>
      <c r="AZ658" s="120" t="s">
        <v>152</v>
      </c>
    </row>
    <row r="659" spans="1:240 16375:16380" s="35" customFormat="1" ht="409.5" hidden="1">
      <c r="A659" s="424" t="s">
        <v>1277</v>
      </c>
      <c r="B659" s="422" t="s">
        <v>1663</v>
      </c>
      <c r="C659" s="46">
        <v>404020036</v>
      </c>
      <c r="D659" s="47" t="s">
        <v>1523</v>
      </c>
      <c r="E659" s="48" t="s">
        <v>1659</v>
      </c>
      <c r="F659" s="121"/>
      <c r="G659" s="121"/>
      <c r="H659" s="106"/>
      <c r="I659" s="121"/>
      <c r="J659" s="106">
        <v>1</v>
      </c>
      <c r="K659" s="106" t="s">
        <v>1660</v>
      </c>
      <c r="L659" s="106"/>
      <c r="M659" s="106"/>
      <c r="N659" s="106"/>
      <c r="O659" s="106"/>
      <c r="P659" s="49" t="s">
        <v>1661</v>
      </c>
      <c r="Q659" s="49" t="s">
        <v>1662</v>
      </c>
      <c r="R659" s="106"/>
      <c r="S659" s="106"/>
      <c r="T659" s="106"/>
      <c r="U659" s="106"/>
      <c r="V659" s="106">
        <v>1</v>
      </c>
      <c r="W659" s="106"/>
      <c r="X659" s="106">
        <v>20</v>
      </c>
      <c r="Y659" s="106"/>
      <c r="Z659" s="106"/>
      <c r="AA659" s="106"/>
      <c r="AB659" s="49" t="s">
        <v>1342</v>
      </c>
      <c r="AC659" s="49" t="s">
        <v>1289</v>
      </c>
      <c r="AD659" s="49"/>
      <c r="AE659" s="49"/>
      <c r="AF659" s="49"/>
      <c r="AG659" s="49"/>
      <c r="AH659" s="49"/>
      <c r="AI659" s="49"/>
      <c r="AJ659" s="49"/>
      <c r="AK659" s="49"/>
      <c r="AL659" s="49"/>
      <c r="AM659" s="49" t="s">
        <v>1656</v>
      </c>
      <c r="AN659" s="49" t="s">
        <v>1291</v>
      </c>
      <c r="AO659" s="298" t="s">
        <v>199</v>
      </c>
      <c r="AP659" s="298" t="s">
        <v>109</v>
      </c>
      <c r="AQ659" s="53" t="s">
        <v>1657</v>
      </c>
      <c r="AR659" s="311" t="s">
        <v>1658</v>
      </c>
      <c r="AS659" s="53" t="s">
        <v>113</v>
      </c>
      <c r="AT659" s="93">
        <v>0</v>
      </c>
      <c r="AU659" s="93">
        <v>0</v>
      </c>
      <c r="AV659" s="295">
        <v>738337</v>
      </c>
      <c r="AW659" s="295">
        <v>738337</v>
      </c>
      <c r="AX659" s="295">
        <v>738337</v>
      </c>
      <c r="AY659" s="295">
        <v>738337</v>
      </c>
      <c r="AZ659" s="120" t="s">
        <v>152</v>
      </c>
    </row>
    <row r="660" spans="1:240 16375:16380" ht="14.25">
      <c r="A660" s="141" t="s">
        <v>1277</v>
      </c>
      <c r="B660" s="157"/>
      <c r="C660" s="158"/>
      <c r="D660" s="159" t="s">
        <v>98</v>
      </c>
      <c r="E660" s="160"/>
      <c r="F660" s="161"/>
      <c r="G660" s="161"/>
      <c r="H660" s="161"/>
      <c r="I660" s="161"/>
      <c r="J660" s="161"/>
      <c r="K660" s="161"/>
      <c r="L660" s="161"/>
      <c r="M660" s="161"/>
      <c r="N660" s="161"/>
      <c r="O660" s="161"/>
      <c r="P660" s="162"/>
      <c r="Q660" s="161"/>
      <c r="R660" s="161"/>
      <c r="S660" s="161"/>
      <c r="T660" s="161"/>
      <c r="U660" s="161"/>
      <c r="V660" s="161"/>
      <c r="W660" s="161"/>
      <c r="X660" s="161"/>
      <c r="Y660" s="161"/>
      <c r="Z660" s="161"/>
      <c r="AA660" s="161"/>
      <c r="AB660" s="161"/>
      <c r="AC660" s="161"/>
      <c r="AD660" s="161"/>
      <c r="AE660" s="161"/>
      <c r="AF660" s="161"/>
      <c r="AG660" s="161"/>
      <c r="AH660" s="161"/>
      <c r="AI660" s="161"/>
      <c r="AJ660" s="161"/>
      <c r="AK660" s="161"/>
      <c r="AL660" s="161"/>
      <c r="AM660" s="161"/>
      <c r="AN660" s="161"/>
      <c r="AO660" s="161"/>
      <c r="AP660" s="161"/>
      <c r="AQ660" s="163"/>
      <c r="AR660" s="157"/>
      <c r="AS660" s="157"/>
      <c r="AT660" s="56">
        <v>2196006740.79</v>
      </c>
      <c r="AU660" s="56">
        <v>2192840626</v>
      </c>
      <c r="AV660" s="56">
        <v>3171857433.6599994</v>
      </c>
      <c r="AW660" s="56">
        <v>3516254560</v>
      </c>
      <c r="AX660" s="56">
        <v>3556864460</v>
      </c>
      <c r="AY660" s="56">
        <v>3647808270</v>
      </c>
      <c r="AZ660" s="164"/>
      <c r="BA660" s="165"/>
      <c r="BB660" s="166"/>
      <c r="BC660" s="166"/>
      <c r="BD660" s="167"/>
      <c r="BE660" s="167"/>
      <c r="BF660" s="167"/>
      <c r="BG660" s="167"/>
      <c r="BH660" s="167"/>
      <c r="BI660" s="167"/>
      <c r="BJ660" s="167"/>
      <c r="BK660" s="167"/>
      <c r="BL660" s="168"/>
      <c r="BM660" s="169"/>
      <c r="BN660" s="170"/>
      <c r="BO660" s="170"/>
      <c r="BP660" s="170"/>
      <c r="BQ660" s="170"/>
      <c r="BR660" s="170"/>
      <c r="BS660" s="170"/>
      <c r="BT660" s="170"/>
      <c r="BU660" s="170"/>
      <c r="BV660" s="170"/>
      <c r="BW660" s="170"/>
      <c r="BX660" s="170"/>
      <c r="BY660" s="170"/>
      <c r="BZ660" s="170"/>
      <c r="CA660" s="170"/>
      <c r="CB660" s="170"/>
      <c r="CC660" s="170"/>
      <c r="CD660" s="170"/>
      <c r="CE660" s="170"/>
      <c r="CF660" s="170"/>
      <c r="CG660" s="170"/>
      <c r="CH660" s="170"/>
      <c r="CI660" s="170"/>
      <c r="CJ660" s="170"/>
      <c r="CK660" s="170"/>
      <c r="CL660" s="170"/>
      <c r="CM660" s="170"/>
      <c r="CN660" s="170"/>
      <c r="CO660" s="170"/>
      <c r="CP660" s="170"/>
      <c r="CQ660" s="170"/>
      <c r="CR660" s="170"/>
      <c r="CS660" s="170"/>
      <c r="CT660" s="170"/>
      <c r="CU660" s="170"/>
      <c r="CV660" s="170"/>
      <c r="CW660" s="170"/>
      <c r="CX660" s="170"/>
      <c r="CY660" s="170"/>
      <c r="CZ660" s="170"/>
      <c r="DA660" s="170"/>
      <c r="DB660" s="170"/>
      <c r="DC660" s="170"/>
      <c r="DD660" s="170"/>
      <c r="DE660" s="170"/>
      <c r="DF660" s="170"/>
      <c r="DG660" s="170"/>
      <c r="DH660" s="170"/>
      <c r="DI660" s="170"/>
      <c r="DJ660" s="170"/>
      <c r="DK660" s="170"/>
      <c r="DL660" s="170"/>
      <c r="DM660" s="170"/>
      <c r="DN660" s="170"/>
      <c r="DO660" s="170"/>
      <c r="DP660" s="170"/>
      <c r="DQ660" s="170"/>
      <c r="DR660" s="170"/>
      <c r="DS660" s="170"/>
      <c r="DT660" s="170"/>
      <c r="DU660" s="170"/>
      <c r="DV660" s="170"/>
      <c r="DW660" s="170"/>
      <c r="DX660" s="170"/>
      <c r="DY660" s="170"/>
      <c r="DZ660" s="170"/>
      <c r="EA660" s="170"/>
      <c r="EB660" s="170"/>
      <c r="EC660" s="170"/>
      <c r="ED660" s="170"/>
      <c r="EE660" s="170"/>
      <c r="EF660" s="170"/>
      <c r="EG660" s="170"/>
      <c r="EH660" s="170"/>
      <c r="EI660" s="170"/>
      <c r="EJ660" s="170"/>
      <c r="EK660" s="170"/>
      <c r="EL660" s="170"/>
      <c r="EM660" s="170"/>
      <c r="EN660" s="170"/>
      <c r="EO660" s="170"/>
      <c r="EP660" s="170"/>
      <c r="EQ660" s="170"/>
      <c r="ER660" s="170"/>
      <c r="ES660" s="170"/>
      <c r="ET660" s="170"/>
      <c r="EU660" s="170"/>
      <c r="EV660" s="170"/>
      <c r="EW660" s="170"/>
      <c r="EX660" s="170"/>
      <c r="EY660" s="170"/>
      <c r="EZ660" s="170"/>
      <c r="FA660" s="170"/>
      <c r="FB660" s="170"/>
      <c r="FC660" s="170"/>
      <c r="FD660" s="170"/>
      <c r="FE660" s="170"/>
      <c r="FF660" s="170"/>
      <c r="FG660" s="170"/>
      <c r="FH660" s="170"/>
      <c r="FI660" s="170"/>
      <c r="FJ660" s="170"/>
      <c r="FK660" s="170"/>
      <c r="FL660" s="170"/>
      <c r="FM660" s="170"/>
      <c r="FN660" s="170"/>
      <c r="FO660" s="170"/>
      <c r="FP660" s="170"/>
      <c r="FQ660" s="170"/>
      <c r="FR660" s="170"/>
      <c r="FS660" s="170"/>
      <c r="FT660" s="170"/>
      <c r="FU660" s="170"/>
      <c r="FV660" s="170"/>
      <c r="FW660" s="170"/>
      <c r="FX660" s="170"/>
      <c r="FY660" s="170"/>
      <c r="FZ660" s="170"/>
      <c r="GA660" s="170"/>
      <c r="GB660" s="170"/>
      <c r="GC660" s="170"/>
      <c r="GD660" s="170"/>
      <c r="GE660" s="170"/>
      <c r="GF660" s="170"/>
      <c r="GG660" s="170"/>
      <c r="GH660" s="170"/>
      <c r="GI660" s="170"/>
      <c r="GJ660" s="170"/>
      <c r="GK660" s="170"/>
      <c r="GL660" s="170"/>
      <c r="GM660" s="170"/>
      <c r="GN660" s="170"/>
      <c r="GO660" s="170"/>
      <c r="GP660" s="170"/>
      <c r="GQ660" s="170"/>
      <c r="GR660" s="170"/>
      <c r="GS660" s="170"/>
      <c r="GT660" s="170"/>
      <c r="GU660" s="170"/>
      <c r="GV660" s="170"/>
      <c r="GW660" s="170"/>
      <c r="GX660" s="170"/>
      <c r="GY660" s="170"/>
      <c r="GZ660" s="170"/>
      <c r="HA660" s="170"/>
      <c r="HB660" s="170"/>
      <c r="HC660" s="170"/>
      <c r="HD660" s="170"/>
      <c r="HE660" s="170"/>
      <c r="HF660" s="170"/>
      <c r="HG660" s="170"/>
      <c r="HH660" s="170"/>
      <c r="HI660" s="170"/>
      <c r="HJ660" s="170"/>
      <c r="HK660" s="170"/>
      <c r="HL660" s="170"/>
      <c r="HM660" s="170"/>
      <c r="HN660" s="170"/>
      <c r="HO660" s="170"/>
      <c r="HP660" s="170"/>
      <c r="HQ660" s="170"/>
      <c r="HR660" s="170"/>
      <c r="HS660" s="170"/>
      <c r="HT660" s="170"/>
      <c r="HU660" s="170"/>
      <c r="HV660" s="170"/>
      <c r="HW660" s="170"/>
      <c r="HX660" s="170"/>
      <c r="HY660" s="170"/>
      <c r="HZ660" s="170"/>
      <c r="IA660" s="170"/>
      <c r="IB660" s="170"/>
      <c r="IC660" s="170"/>
      <c r="ID660" s="170"/>
      <c r="IE660" s="170"/>
      <c r="IF660" s="170"/>
      <c r="XEU660" s="152"/>
      <c r="XEV660" s="152"/>
      <c r="XEW660" s="152"/>
      <c r="XEX660" s="152"/>
      <c r="XEY660" s="35"/>
      <c r="XEZ660" s="35"/>
    </row>
    <row r="661" spans="1:240 16375:16380" ht="229.5" hidden="1">
      <c r="A661" s="424">
        <v>611</v>
      </c>
      <c r="B661" s="422" t="s">
        <v>861</v>
      </c>
      <c r="C661" s="236">
        <v>401000024</v>
      </c>
      <c r="D661" s="237" t="s">
        <v>440</v>
      </c>
      <c r="E661" s="238" t="s">
        <v>185</v>
      </c>
      <c r="F661" s="239"/>
      <c r="G661" s="239"/>
      <c r="H661" s="239">
        <v>3</v>
      </c>
      <c r="I661" s="239"/>
      <c r="J661" s="239">
        <v>16</v>
      </c>
      <c r="K661" s="239">
        <v>1</v>
      </c>
      <c r="L661" s="239">
        <v>13</v>
      </c>
      <c r="M661" s="239"/>
      <c r="N661" s="239"/>
      <c r="O661" s="239"/>
      <c r="P661" s="239" t="s">
        <v>186</v>
      </c>
      <c r="Q661" s="239" t="s">
        <v>862</v>
      </c>
      <c r="R661" s="239"/>
      <c r="S661" s="239"/>
      <c r="T661" s="239"/>
      <c r="U661" s="239"/>
      <c r="V661" s="239">
        <v>11</v>
      </c>
      <c r="W661" s="239" t="s">
        <v>863</v>
      </c>
      <c r="X661" s="239"/>
      <c r="Y661" s="239"/>
      <c r="Z661" s="239"/>
      <c r="AA661" s="239"/>
      <c r="AB661" s="239" t="s">
        <v>258</v>
      </c>
      <c r="AC661" s="239" t="s">
        <v>864</v>
      </c>
      <c r="AD661" s="239"/>
      <c r="AE661" s="239"/>
      <c r="AF661" s="239"/>
      <c r="AG661" s="239"/>
      <c r="AH661" s="239"/>
      <c r="AI661" s="239"/>
      <c r="AJ661" s="239"/>
      <c r="AK661" s="239"/>
      <c r="AL661" s="239"/>
      <c r="AM661" s="239" t="s">
        <v>865</v>
      </c>
      <c r="AN661" s="240" t="s">
        <v>866</v>
      </c>
      <c r="AO661" s="241" t="s">
        <v>263</v>
      </c>
      <c r="AP661" s="241" t="s">
        <v>200</v>
      </c>
      <c r="AQ661" s="241" t="s">
        <v>867</v>
      </c>
      <c r="AR661" s="242" t="s">
        <v>265</v>
      </c>
      <c r="AS661" s="241" t="s">
        <v>331</v>
      </c>
      <c r="AT661" s="243">
        <v>121339138.5</v>
      </c>
      <c r="AU661" s="243">
        <v>121339138.5</v>
      </c>
      <c r="AV661" s="243">
        <v>15899423.220000001</v>
      </c>
      <c r="AW661" s="243">
        <v>13341410</v>
      </c>
      <c r="AX661" s="243">
        <v>13997760</v>
      </c>
      <c r="AY661" s="243">
        <v>14128060</v>
      </c>
      <c r="AZ661" s="244" t="s">
        <v>134</v>
      </c>
    </row>
    <row r="662" spans="1:240 16375:16380" ht="229.5" hidden="1">
      <c r="A662" s="424">
        <v>611</v>
      </c>
      <c r="B662" s="422" t="s">
        <v>861</v>
      </c>
      <c r="C662" s="236">
        <v>401000024</v>
      </c>
      <c r="D662" s="237" t="s">
        <v>440</v>
      </c>
      <c r="E662" s="238" t="s">
        <v>185</v>
      </c>
      <c r="F662" s="239"/>
      <c r="G662" s="239"/>
      <c r="H662" s="239">
        <v>3</v>
      </c>
      <c r="I662" s="239"/>
      <c r="J662" s="239">
        <v>16</v>
      </c>
      <c r="K662" s="239">
        <v>1</v>
      </c>
      <c r="L662" s="239">
        <v>13</v>
      </c>
      <c r="M662" s="239"/>
      <c r="N662" s="239"/>
      <c r="O662" s="239"/>
      <c r="P662" s="239" t="s">
        <v>186</v>
      </c>
      <c r="Q662" s="239" t="s">
        <v>862</v>
      </c>
      <c r="R662" s="239"/>
      <c r="S662" s="239"/>
      <c r="T662" s="239"/>
      <c r="U662" s="239"/>
      <c r="V662" s="239">
        <v>11</v>
      </c>
      <c r="W662" s="239" t="s">
        <v>863</v>
      </c>
      <c r="X662" s="239"/>
      <c r="Y662" s="239"/>
      <c r="Z662" s="239"/>
      <c r="AA662" s="239"/>
      <c r="AB662" s="239" t="s">
        <v>258</v>
      </c>
      <c r="AC662" s="239" t="s">
        <v>864</v>
      </c>
      <c r="AD662" s="239"/>
      <c r="AE662" s="239"/>
      <c r="AF662" s="239"/>
      <c r="AG662" s="239"/>
      <c r="AH662" s="239"/>
      <c r="AI662" s="239"/>
      <c r="AJ662" s="239"/>
      <c r="AK662" s="239"/>
      <c r="AL662" s="239"/>
      <c r="AM662" s="239" t="s">
        <v>865</v>
      </c>
      <c r="AN662" s="240" t="s">
        <v>866</v>
      </c>
      <c r="AO662" s="241" t="s">
        <v>263</v>
      </c>
      <c r="AP662" s="241" t="s">
        <v>200</v>
      </c>
      <c r="AQ662" s="241" t="s">
        <v>867</v>
      </c>
      <c r="AR662" s="242" t="s">
        <v>265</v>
      </c>
      <c r="AS662" s="241" t="s">
        <v>331</v>
      </c>
      <c r="AT662" s="243">
        <v>12560</v>
      </c>
      <c r="AU662" s="243">
        <v>12560</v>
      </c>
      <c r="AV662" s="243">
        <v>0</v>
      </c>
      <c r="AW662" s="243">
        <v>0</v>
      </c>
      <c r="AX662" s="243">
        <v>0</v>
      </c>
      <c r="AY662" s="243">
        <v>0</v>
      </c>
      <c r="AZ662" s="244" t="s">
        <v>152</v>
      </c>
    </row>
    <row r="663" spans="1:240 16375:16380" ht="114.75" hidden="1">
      <c r="A663" s="424">
        <v>611</v>
      </c>
      <c r="B663" s="422" t="s">
        <v>861</v>
      </c>
      <c r="C663" s="236">
        <v>401000033</v>
      </c>
      <c r="D663" s="237" t="s">
        <v>868</v>
      </c>
      <c r="E663" s="238" t="s">
        <v>869</v>
      </c>
      <c r="F663" s="239"/>
      <c r="G663" s="239"/>
      <c r="H663" s="239">
        <v>1</v>
      </c>
      <c r="I663" s="239"/>
      <c r="J663" s="239">
        <v>9</v>
      </c>
      <c r="K663" s="239">
        <v>1</v>
      </c>
      <c r="L663" s="239" t="s">
        <v>870</v>
      </c>
      <c r="M663" s="239"/>
      <c r="N663" s="239"/>
      <c r="O663" s="239"/>
      <c r="P663" s="239" t="s">
        <v>871</v>
      </c>
      <c r="Q663" s="239" t="s">
        <v>74</v>
      </c>
      <c r="R663" s="239"/>
      <c r="S663" s="239"/>
      <c r="T663" s="239" t="s">
        <v>872</v>
      </c>
      <c r="U663" s="239"/>
      <c r="V663" s="239">
        <v>12</v>
      </c>
      <c r="W663" s="239">
        <v>1</v>
      </c>
      <c r="X663" s="239">
        <v>15</v>
      </c>
      <c r="Y663" s="239"/>
      <c r="Z663" s="239"/>
      <c r="AA663" s="239"/>
      <c r="AB663" s="239" t="s">
        <v>187</v>
      </c>
      <c r="AC663" s="239" t="s">
        <v>864</v>
      </c>
      <c r="AD663" s="239"/>
      <c r="AE663" s="239"/>
      <c r="AF663" s="239"/>
      <c r="AG663" s="239"/>
      <c r="AH663" s="239"/>
      <c r="AI663" s="239"/>
      <c r="AJ663" s="239"/>
      <c r="AK663" s="239"/>
      <c r="AL663" s="239"/>
      <c r="AM663" s="239" t="s">
        <v>865</v>
      </c>
      <c r="AN663" s="240" t="s">
        <v>866</v>
      </c>
      <c r="AO663" s="241" t="s">
        <v>106</v>
      </c>
      <c r="AP663" s="241" t="s">
        <v>329</v>
      </c>
      <c r="AQ663" s="241" t="s">
        <v>873</v>
      </c>
      <c r="AR663" s="242" t="s">
        <v>265</v>
      </c>
      <c r="AS663" s="241" t="s">
        <v>267</v>
      </c>
      <c r="AT663" s="243">
        <v>6844927.5199999996</v>
      </c>
      <c r="AU663" s="243">
        <v>4582692.0199999996</v>
      </c>
      <c r="AV663" s="243">
        <v>1138384</v>
      </c>
      <c r="AW663" s="243">
        <v>0</v>
      </c>
      <c r="AX663" s="243">
        <v>0</v>
      </c>
      <c r="AY663" s="243">
        <v>0</v>
      </c>
      <c r="AZ663" s="244" t="s">
        <v>134</v>
      </c>
    </row>
    <row r="664" spans="1:240 16375:16380" ht="114.75" hidden="1">
      <c r="A664" s="424">
        <v>611</v>
      </c>
      <c r="B664" s="422" t="s">
        <v>861</v>
      </c>
      <c r="C664" s="236">
        <v>401000033</v>
      </c>
      <c r="D664" s="237" t="s">
        <v>868</v>
      </c>
      <c r="E664" s="238" t="s">
        <v>869</v>
      </c>
      <c r="F664" s="239"/>
      <c r="G664" s="239"/>
      <c r="H664" s="239">
        <v>1</v>
      </c>
      <c r="I664" s="239"/>
      <c r="J664" s="239">
        <v>9</v>
      </c>
      <c r="K664" s="239">
        <v>1</v>
      </c>
      <c r="L664" s="239" t="s">
        <v>870</v>
      </c>
      <c r="M664" s="239"/>
      <c r="N664" s="239"/>
      <c r="O664" s="239"/>
      <c r="P664" s="239" t="s">
        <v>871</v>
      </c>
      <c r="Q664" s="239" t="s">
        <v>74</v>
      </c>
      <c r="R664" s="239"/>
      <c r="S664" s="239"/>
      <c r="T664" s="239" t="s">
        <v>872</v>
      </c>
      <c r="U664" s="239"/>
      <c r="V664" s="239">
        <v>12</v>
      </c>
      <c r="W664" s="239">
        <v>1</v>
      </c>
      <c r="X664" s="239">
        <v>15</v>
      </c>
      <c r="Y664" s="239"/>
      <c r="Z664" s="239"/>
      <c r="AA664" s="239"/>
      <c r="AB664" s="239" t="s">
        <v>187</v>
      </c>
      <c r="AC664" s="239" t="s">
        <v>864</v>
      </c>
      <c r="AD664" s="239"/>
      <c r="AE664" s="239"/>
      <c r="AF664" s="239"/>
      <c r="AG664" s="239"/>
      <c r="AH664" s="239"/>
      <c r="AI664" s="239"/>
      <c r="AJ664" s="239"/>
      <c r="AK664" s="239"/>
      <c r="AL664" s="239"/>
      <c r="AM664" s="239" t="s">
        <v>865</v>
      </c>
      <c r="AN664" s="240" t="s">
        <v>866</v>
      </c>
      <c r="AO664" s="241" t="s">
        <v>106</v>
      </c>
      <c r="AP664" s="241" t="s">
        <v>329</v>
      </c>
      <c r="AQ664" s="241" t="s">
        <v>874</v>
      </c>
      <c r="AR664" s="242" t="s">
        <v>265</v>
      </c>
      <c r="AS664" s="241" t="s">
        <v>267</v>
      </c>
      <c r="AT664" s="243">
        <v>0</v>
      </c>
      <c r="AU664" s="243">
        <v>0</v>
      </c>
      <c r="AV664" s="243">
        <v>2262235.5</v>
      </c>
      <c r="AW664" s="243">
        <v>0</v>
      </c>
      <c r="AX664" s="243">
        <v>0</v>
      </c>
      <c r="AY664" s="243">
        <v>0</v>
      </c>
      <c r="AZ664" s="244" t="s">
        <v>875</v>
      </c>
    </row>
    <row r="665" spans="1:240 16375:16380" ht="114.75" hidden="1">
      <c r="A665" s="424">
        <v>611</v>
      </c>
      <c r="B665" s="422" t="s">
        <v>861</v>
      </c>
      <c r="C665" s="236">
        <v>401000033</v>
      </c>
      <c r="D665" s="245" t="s">
        <v>868</v>
      </c>
      <c r="E665" s="239" t="s">
        <v>869</v>
      </c>
      <c r="F665" s="239"/>
      <c r="G665" s="239"/>
      <c r="H665" s="239">
        <v>1</v>
      </c>
      <c r="I665" s="239"/>
      <c r="J665" s="239">
        <v>9</v>
      </c>
      <c r="K665" s="239">
        <v>1</v>
      </c>
      <c r="L665" s="239" t="s">
        <v>870</v>
      </c>
      <c r="M665" s="239"/>
      <c r="N665" s="239"/>
      <c r="O665" s="239"/>
      <c r="P665" s="239" t="s">
        <v>871</v>
      </c>
      <c r="Q665" s="239" t="s">
        <v>74</v>
      </c>
      <c r="R665" s="239"/>
      <c r="S665" s="239"/>
      <c r="T665" s="239" t="s">
        <v>872</v>
      </c>
      <c r="U665" s="239"/>
      <c r="V665" s="239">
        <v>12</v>
      </c>
      <c r="W665" s="239">
        <v>1</v>
      </c>
      <c r="X665" s="239">
        <v>15</v>
      </c>
      <c r="Y665" s="239"/>
      <c r="Z665" s="239"/>
      <c r="AA665" s="239"/>
      <c r="AB665" s="239" t="s">
        <v>187</v>
      </c>
      <c r="AC665" s="239" t="s">
        <v>864</v>
      </c>
      <c r="AD665" s="239"/>
      <c r="AE665" s="239"/>
      <c r="AF665" s="239"/>
      <c r="AG665" s="239"/>
      <c r="AH665" s="239"/>
      <c r="AI665" s="239"/>
      <c r="AJ665" s="239"/>
      <c r="AK665" s="239"/>
      <c r="AL665" s="239"/>
      <c r="AM665" s="239" t="s">
        <v>865</v>
      </c>
      <c r="AN665" s="240" t="s">
        <v>866</v>
      </c>
      <c r="AO665" s="241" t="s">
        <v>106</v>
      </c>
      <c r="AP665" s="241" t="s">
        <v>329</v>
      </c>
      <c r="AQ665" s="241" t="s">
        <v>876</v>
      </c>
      <c r="AR665" s="242" t="s">
        <v>877</v>
      </c>
      <c r="AS665" s="241" t="s">
        <v>267</v>
      </c>
      <c r="AT665" s="243">
        <v>0</v>
      </c>
      <c r="AU665" s="243">
        <v>0</v>
      </c>
      <c r="AV665" s="243">
        <v>8707330.7200000007</v>
      </c>
      <c r="AW665" s="243">
        <v>0</v>
      </c>
      <c r="AX665" s="243">
        <v>0</v>
      </c>
      <c r="AY665" s="243">
        <v>0</v>
      </c>
      <c r="AZ665" s="244" t="s">
        <v>134</v>
      </c>
    </row>
    <row r="666" spans="1:240 16375:16380" ht="114.75" hidden="1">
      <c r="A666" s="424">
        <v>611</v>
      </c>
      <c r="B666" s="422" t="s">
        <v>861</v>
      </c>
      <c r="C666" s="236">
        <v>401000033</v>
      </c>
      <c r="D666" s="245" t="s">
        <v>868</v>
      </c>
      <c r="E666" s="239" t="s">
        <v>869</v>
      </c>
      <c r="F666" s="239"/>
      <c r="G666" s="239"/>
      <c r="H666" s="239">
        <v>1</v>
      </c>
      <c r="I666" s="239"/>
      <c r="J666" s="239">
        <v>9</v>
      </c>
      <c r="K666" s="239">
        <v>1</v>
      </c>
      <c r="L666" s="239" t="s">
        <v>870</v>
      </c>
      <c r="M666" s="239"/>
      <c r="N666" s="239"/>
      <c r="O666" s="239"/>
      <c r="P666" s="239" t="s">
        <v>871</v>
      </c>
      <c r="Q666" s="239" t="s">
        <v>74</v>
      </c>
      <c r="R666" s="239"/>
      <c r="S666" s="239"/>
      <c r="T666" s="239" t="s">
        <v>872</v>
      </c>
      <c r="U666" s="239"/>
      <c r="V666" s="239">
        <v>12</v>
      </c>
      <c r="W666" s="239">
        <v>1</v>
      </c>
      <c r="X666" s="239">
        <v>15</v>
      </c>
      <c r="Y666" s="239"/>
      <c r="Z666" s="239"/>
      <c r="AA666" s="239"/>
      <c r="AB666" s="239" t="s">
        <v>187</v>
      </c>
      <c r="AC666" s="239" t="s">
        <v>864</v>
      </c>
      <c r="AD666" s="239"/>
      <c r="AE666" s="239"/>
      <c r="AF666" s="239"/>
      <c r="AG666" s="239"/>
      <c r="AH666" s="239"/>
      <c r="AI666" s="239"/>
      <c r="AJ666" s="239"/>
      <c r="AK666" s="239"/>
      <c r="AL666" s="239"/>
      <c r="AM666" s="239" t="s">
        <v>865</v>
      </c>
      <c r="AN666" s="240" t="s">
        <v>866</v>
      </c>
      <c r="AO666" s="241" t="s">
        <v>106</v>
      </c>
      <c r="AP666" s="241" t="s">
        <v>329</v>
      </c>
      <c r="AQ666" s="241" t="s">
        <v>873</v>
      </c>
      <c r="AR666" s="242" t="s">
        <v>265</v>
      </c>
      <c r="AS666" s="241" t="s">
        <v>331</v>
      </c>
      <c r="AT666" s="243">
        <v>43627354.989999995</v>
      </c>
      <c r="AU666" s="243">
        <v>43627354.989999995</v>
      </c>
      <c r="AV666" s="243">
        <v>152643287.97999999</v>
      </c>
      <c r="AW666" s="243">
        <v>156126930</v>
      </c>
      <c r="AX666" s="243">
        <v>156265410</v>
      </c>
      <c r="AY666" s="243">
        <v>156345190</v>
      </c>
      <c r="AZ666" s="244" t="s">
        <v>134</v>
      </c>
    </row>
    <row r="667" spans="1:240 16375:16380" ht="114.75" hidden="1">
      <c r="A667" s="424">
        <v>611</v>
      </c>
      <c r="B667" s="422" t="s">
        <v>861</v>
      </c>
      <c r="C667" s="236">
        <v>401000033</v>
      </c>
      <c r="D667" s="245" t="s">
        <v>868</v>
      </c>
      <c r="E667" s="239" t="s">
        <v>869</v>
      </c>
      <c r="F667" s="239"/>
      <c r="G667" s="239"/>
      <c r="H667" s="239">
        <v>1</v>
      </c>
      <c r="I667" s="239"/>
      <c r="J667" s="239">
        <v>9</v>
      </c>
      <c r="K667" s="239">
        <v>1</v>
      </c>
      <c r="L667" s="239" t="s">
        <v>870</v>
      </c>
      <c r="M667" s="239"/>
      <c r="N667" s="239"/>
      <c r="O667" s="239"/>
      <c r="P667" s="239" t="s">
        <v>871</v>
      </c>
      <c r="Q667" s="239" t="s">
        <v>74</v>
      </c>
      <c r="R667" s="239"/>
      <c r="S667" s="239"/>
      <c r="T667" s="239" t="s">
        <v>872</v>
      </c>
      <c r="U667" s="239"/>
      <c r="V667" s="239">
        <v>12</v>
      </c>
      <c r="W667" s="239">
        <v>1</v>
      </c>
      <c r="X667" s="239">
        <v>15</v>
      </c>
      <c r="Y667" s="239"/>
      <c r="Z667" s="239"/>
      <c r="AA667" s="239"/>
      <c r="AB667" s="239" t="s">
        <v>187</v>
      </c>
      <c r="AC667" s="239" t="s">
        <v>864</v>
      </c>
      <c r="AD667" s="239"/>
      <c r="AE667" s="239"/>
      <c r="AF667" s="239"/>
      <c r="AG667" s="239"/>
      <c r="AH667" s="239"/>
      <c r="AI667" s="239"/>
      <c r="AJ667" s="239"/>
      <c r="AK667" s="239"/>
      <c r="AL667" s="239"/>
      <c r="AM667" s="239" t="s">
        <v>865</v>
      </c>
      <c r="AN667" s="240" t="s">
        <v>866</v>
      </c>
      <c r="AO667" s="241" t="s">
        <v>106</v>
      </c>
      <c r="AP667" s="241" t="s">
        <v>329</v>
      </c>
      <c r="AQ667" s="241" t="s">
        <v>873</v>
      </c>
      <c r="AR667" s="242" t="s">
        <v>265</v>
      </c>
      <c r="AS667" s="241" t="s">
        <v>331</v>
      </c>
      <c r="AT667" s="243">
        <v>1272577.24</v>
      </c>
      <c r="AU667" s="243">
        <v>1272577.24</v>
      </c>
      <c r="AV667" s="243">
        <v>0</v>
      </c>
      <c r="AW667" s="243">
        <v>0</v>
      </c>
      <c r="AX667" s="243">
        <v>0</v>
      </c>
      <c r="AY667" s="243">
        <v>0</v>
      </c>
      <c r="AZ667" s="244" t="s">
        <v>152</v>
      </c>
    </row>
    <row r="668" spans="1:240 16375:16380" ht="229.5" hidden="1">
      <c r="A668" s="424">
        <v>611</v>
      </c>
      <c r="B668" s="422" t="s">
        <v>861</v>
      </c>
      <c r="C668" s="236">
        <v>401000024</v>
      </c>
      <c r="D668" s="245" t="s">
        <v>440</v>
      </c>
      <c r="E668" s="239" t="s">
        <v>185</v>
      </c>
      <c r="F668" s="239"/>
      <c r="G668" s="239"/>
      <c r="H668" s="239">
        <v>3</v>
      </c>
      <c r="I668" s="239"/>
      <c r="J668" s="239">
        <v>16</v>
      </c>
      <c r="K668" s="239">
        <v>1</v>
      </c>
      <c r="L668" s="239">
        <v>13</v>
      </c>
      <c r="M668" s="239"/>
      <c r="N668" s="239"/>
      <c r="O668" s="239"/>
      <c r="P668" s="239" t="s">
        <v>186</v>
      </c>
      <c r="Q668" s="239" t="s">
        <v>862</v>
      </c>
      <c r="R668" s="239"/>
      <c r="S668" s="239"/>
      <c r="T668" s="239"/>
      <c r="U668" s="239"/>
      <c r="V668" s="239">
        <v>11</v>
      </c>
      <c r="W668" s="239" t="s">
        <v>863</v>
      </c>
      <c r="X668" s="239"/>
      <c r="Y668" s="239"/>
      <c r="Z668" s="239"/>
      <c r="AA668" s="239"/>
      <c r="AB668" s="239" t="s">
        <v>258</v>
      </c>
      <c r="AC668" s="239" t="s">
        <v>878</v>
      </c>
      <c r="AD668" s="239"/>
      <c r="AE668" s="239"/>
      <c r="AF668" s="239"/>
      <c r="AG668" s="239"/>
      <c r="AH668" s="239"/>
      <c r="AI668" s="239"/>
      <c r="AJ668" s="239"/>
      <c r="AK668" s="239"/>
      <c r="AL668" s="239"/>
      <c r="AM668" s="239" t="s">
        <v>879</v>
      </c>
      <c r="AN668" s="240">
        <v>42470</v>
      </c>
      <c r="AO668" s="241" t="s">
        <v>263</v>
      </c>
      <c r="AP668" s="241" t="s">
        <v>200</v>
      </c>
      <c r="AQ668" s="241" t="s">
        <v>301</v>
      </c>
      <c r="AR668" s="242" t="s">
        <v>302</v>
      </c>
      <c r="AS668" s="241" t="s">
        <v>267</v>
      </c>
      <c r="AT668" s="243">
        <v>121840</v>
      </c>
      <c r="AU668" s="243">
        <v>121840</v>
      </c>
      <c r="AV668" s="243">
        <v>0</v>
      </c>
      <c r="AW668" s="243">
        <v>0</v>
      </c>
      <c r="AX668" s="243">
        <v>0</v>
      </c>
      <c r="AY668" s="243">
        <v>0</v>
      </c>
      <c r="AZ668" s="244" t="s">
        <v>134</v>
      </c>
    </row>
    <row r="669" spans="1:240 16375:16380" ht="114.75" hidden="1">
      <c r="A669" s="424">
        <v>611</v>
      </c>
      <c r="B669" s="422" t="s">
        <v>861</v>
      </c>
      <c r="C669" s="236">
        <v>401000033</v>
      </c>
      <c r="D669" s="245" t="s">
        <v>868</v>
      </c>
      <c r="E669" s="239" t="s">
        <v>869</v>
      </c>
      <c r="F669" s="239"/>
      <c r="G669" s="239"/>
      <c r="H669" s="239">
        <v>1</v>
      </c>
      <c r="I669" s="239"/>
      <c r="J669" s="239">
        <v>9</v>
      </c>
      <c r="K669" s="239">
        <v>1</v>
      </c>
      <c r="L669" s="239" t="s">
        <v>870</v>
      </c>
      <c r="M669" s="239"/>
      <c r="N669" s="239"/>
      <c r="O669" s="239"/>
      <c r="P669" s="239" t="s">
        <v>871</v>
      </c>
      <c r="Q669" s="239" t="s">
        <v>74</v>
      </c>
      <c r="R669" s="239"/>
      <c r="S669" s="239"/>
      <c r="T669" s="239" t="s">
        <v>872</v>
      </c>
      <c r="U669" s="239"/>
      <c r="V669" s="239">
        <v>12</v>
      </c>
      <c r="W669" s="239">
        <v>1</v>
      </c>
      <c r="X669" s="239">
        <v>15</v>
      </c>
      <c r="Y669" s="239"/>
      <c r="Z669" s="239"/>
      <c r="AA669" s="239"/>
      <c r="AB669" s="239" t="s">
        <v>187</v>
      </c>
      <c r="AC669" s="239" t="s">
        <v>878</v>
      </c>
      <c r="AD669" s="239"/>
      <c r="AE669" s="239"/>
      <c r="AF669" s="239"/>
      <c r="AG669" s="239"/>
      <c r="AH669" s="239"/>
      <c r="AI669" s="239"/>
      <c r="AJ669" s="239"/>
      <c r="AK669" s="239"/>
      <c r="AL669" s="239"/>
      <c r="AM669" s="239" t="s">
        <v>879</v>
      </c>
      <c r="AN669" s="240">
        <v>42470</v>
      </c>
      <c r="AO669" s="241" t="s">
        <v>106</v>
      </c>
      <c r="AP669" s="241" t="s">
        <v>329</v>
      </c>
      <c r="AQ669" s="241" t="s">
        <v>301</v>
      </c>
      <c r="AR669" s="242" t="s">
        <v>302</v>
      </c>
      <c r="AS669" s="241" t="s">
        <v>267</v>
      </c>
      <c r="AT669" s="243">
        <v>111710</v>
      </c>
      <c r="AU669" s="243">
        <v>111710</v>
      </c>
      <c r="AV669" s="243">
        <v>233550</v>
      </c>
      <c r="AW669" s="243">
        <v>233550</v>
      </c>
      <c r="AX669" s="243">
        <v>233550</v>
      </c>
      <c r="AY669" s="243">
        <v>233550</v>
      </c>
      <c r="AZ669" s="244" t="s">
        <v>134</v>
      </c>
    </row>
    <row r="670" spans="1:240 16375:16380" ht="114.75" hidden="1">
      <c r="A670" s="424">
        <v>611</v>
      </c>
      <c r="B670" s="422" t="s">
        <v>861</v>
      </c>
      <c r="C670" s="236">
        <v>401000033</v>
      </c>
      <c r="D670" s="245" t="s">
        <v>868</v>
      </c>
      <c r="E670" s="239" t="s">
        <v>869</v>
      </c>
      <c r="F670" s="239"/>
      <c r="G670" s="239"/>
      <c r="H670" s="239">
        <v>1</v>
      </c>
      <c r="I670" s="239"/>
      <c r="J670" s="239">
        <v>9</v>
      </c>
      <c r="K670" s="239">
        <v>1</v>
      </c>
      <c r="L670" s="239" t="s">
        <v>870</v>
      </c>
      <c r="M670" s="239"/>
      <c r="N670" s="239"/>
      <c r="O670" s="239"/>
      <c r="P670" s="239" t="s">
        <v>871</v>
      </c>
      <c r="Q670" s="239" t="s">
        <v>74</v>
      </c>
      <c r="R670" s="239"/>
      <c r="S670" s="239"/>
      <c r="T670" s="239" t="s">
        <v>872</v>
      </c>
      <c r="U670" s="239"/>
      <c r="V670" s="239">
        <v>12</v>
      </c>
      <c r="W670" s="239">
        <v>1</v>
      </c>
      <c r="X670" s="239">
        <v>15</v>
      </c>
      <c r="Y670" s="239"/>
      <c r="Z670" s="239"/>
      <c r="AA670" s="239"/>
      <c r="AB670" s="239" t="s">
        <v>187</v>
      </c>
      <c r="AC670" s="239" t="s">
        <v>880</v>
      </c>
      <c r="AD670" s="239"/>
      <c r="AE670" s="239"/>
      <c r="AF670" s="239"/>
      <c r="AG670" s="239"/>
      <c r="AH670" s="239"/>
      <c r="AI670" s="239"/>
      <c r="AJ670" s="239">
        <v>1</v>
      </c>
      <c r="AK670" s="239"/>
      <c r="AL670" s="239"/>
      <c r="AM670" s="239"/>
      <c r="AN670" s="239" t="s">
        <v>881</v>
      </c>
      <c r="AO670" s="241" t="s">
        <v>106</v>
      </c>
      <c r="AP670" s="241" t="s">
        <v>99</v>
      </c>
      <c r="AQ670" s="241" t="s">
        <v>882</v>
      </c>
      <c r="AR670" s="242" t="s">
        <v>265</v>
      </c>
      <c r="AS670" s="241" t="s">
        <v>331</v>
      </c>
      <c r="AT670" s="243">
        <v>3579163.96</v>
      </c>
      <c r="AU670" s="243">
        <v>3579163.96</v>
      </c>
      <c r="AV670" s="243">
        <v>3692590</v>
      </c>
      <c r="AW670" s="243">
        <v>3577450</v>
      </c>
      <c r="AX670" s="243">
        <v>3605870</v>
      </c>
      <c r="AY670" s="243">
        <v>3608090</v>
      </c>
      <c r="AZ670" s="244" t="s">
        <v>134</v>
      </c>
    </row>
    <row r="671" spans="1:240 16375:16380" ht="114.75" hidden="1">
      <c r="A671" s="424">
        <v>611</v>
      </c>
      <c r="B671" s="422" t="s">
        <v>861</v>
      </c>
      <c r="C671" s="236">
        <v>401000033</v>
      </c>
      <c r="D671" s="245" t="s">
        <v>868</v>
      </c>
      <c r="E671" s="239" t="s">
        <v>869</v>
      </c>
      <c r="F671" s="239"/>
      <c r="G671" s="239"/>
      <c r="H671" s="239">
        <v>1</v>
      </c>
      <c r="I671" s="239"/>
      <c r="J671" s="239">
        <v>9</v>
      </c>
      <c r="K671" s="239">
        <v>1</v>
      </c>
      <c r="L671" s="239" t="s">
        <v>870</v>
      </c>
      <c r="M671" s="239"/>
      <c r="N671" s="239"/>
      <c r="O671" s="239"/>
      <c r="P671" s="239" t="s">
        <v>871</v>
      </c>
      <c r="Q671" s="239" t="s">
        <v>74</v>
      </c>
      <c r="R671" s="239"/>
      <c r="S671" s="239"/>
      <c r="T671" s="239" t="s">
        <v>872</v>
      </c>
      <c r="U671" s="239"/>
      <c r="V671" s="239">
        <v>12</v>
      </c>
      <c r="W671" s="239">
        <v>1</v>
      </c>
      <c r="X671" s="239">
        <v>15</v>
      </c>
      <c r="Y671" s="239"/>
      <c r="Z671" s="239"/>
      <c r="AA671" s="239"/>
      <c r="AB671" s="239" t="s">
        <v>187</v>
      </c>
      <c r="AC671" s="239" t="s">
        <v>880</v>
      </c>
      <c r="AD671" s="239"/>
      <c r="AE671" s="239"/>
      <c r="AF671" s="239"/>
      <c r="AG671" s="239"/>
      <c r="AH671" s="239"/>
      <c r="AI671" s="239"/>
      <c r="AJ671" s="239">
        <v>1</v>
      </c>
      <c r="AK671" s="239"/>
      <c r="AL671" s="239"/>
      <c r="AM671" s="239"/>
      <c r="AN671" s="239" t="s">
        <v>881</v>
      </c>
      <c r="AO671" s="241" t="s">
        <v>106</v>
      </c>
      <c r="AP671" s="241" t="s">
        <v>99</v>
      </c>
      <c r="AQ671" s="241" t="s">
        <v>882</v>
      </c>
      <c r="AR671" s="242" t="s">
        <v>265</v>
      </c>
      <c r="AS671" s="241" t="s">
        <v>331</v>
      </c>
      <c r="AT671" s="243">
        <v>20860</v>
      </c>
      <c r="AU671" s="243">
        <v>20860</v>
      </c>
      <c r="AV671" s="243">
        <v>0</v>
      </c>
      <c r="AW671" s="243">
        <v>0</v>
      </c>
      <c r="AX671" s="243">
        <v>0</v>
      </c>
      <c r="AY671" s="243">
        <v>0</v>
      </c>
      <c r="AZ671" s="244" t="s">
        <v>152</v>
      </c>
    </row>
    <row r="672" spans="1:240 16375:16380" ht="114.75" hidden="1">
      <c r="A672" s="424">
        <v>611</v>
      </c>
      <c r="B672" s="422" t="s">
        <v>861</v>
      </c>
      <c r="C672" s="236">
        <v>401000033</v>
      </c>
      <c r="D672" s="245" t="s">
        <v>868</v>
      </c>
      <c r="E672" s="239" t="s">
        <v>869</v>
      </c>
      <c r="F672" s="239"/>
      <c r="G672" s="239"/>
      <c r="H672" s="239">
        <v>1</v>
      </c>
      <c r="I672" s="239"/>
      <c r="J672" s="239">
        <v>9</v>
      </c>
      <c r="K672" s="239">
        <v>1</v>
      </c>
      <c r="L672" s="239" t="s">
        <v>870</v>
      </c>
      <c r="M672" s="239"/>
      <c r="N672" s="239"/>
      <c r="O672" s="239"/>
      <c r="P672" s="239" t="s">
        <v>871</v>
      </c>
      <c r="Q672" s="239" t="s">
        <v>74</v>
      </c>
      <c r="R672" s="239"/>
      <c r="S672" s="239"/>
      <c r="T672" s="239" t="s">
        <v>872</v>
      </c>
      <c r="U672" s="239"/>
      <c r="V672" s="239">
        <v>12</v>
      </c>
      <c r="W672" s="239">
        <v>1</v>
      </c>
      <c r="X672" s="239">
        <v>15</v>
      </c>
      <c r="Y672" s="239"/>
      <c r="Z672" s="239"/>
      <c r="AA672" s="239"/>
      <c r="AB672" s="239" t="s">
        <v>187</v>
      </c>
      <c r="AC672" s="239" t="s">
        <v>880</v>
      </c>
      <c r="AD672" s="239"/>
      <c r="AE672" s="239"/>
      <c r="AF672" s="239"/>
      <c r="AG672" s="239"/>
      <c r="AH672" s="239"/>
      <c r="AI672" s="239"/>
      <c r="AJ672" s="239">
        <v>1</v>
      </c>
      <c r="AK672" s="239"/>
      <c r="AL672" s="239"/>
      <c r="AM672" s="239"/>
      <c r="AN672" s="239" t="s">
        <v>881</v>
      </c>
      <c r="AO672" s="241" t="s">
        <v>106</v>
      </c>
      <c r="AP672" s="241" t="s">
        <v>99</v>
      </c>
      <c r="AQ672" s="241" t="s">
        <v>882</v>
      </c>
      <c r="AR672" s="242" t="s">
        <v>265</v>
      </c>
      <c r="AS672" s="241" t="s">
        <v>267</v>
      </c>
      <c r="AT672" s="243">
        <v>0</v>
      </c>
      <c r="AU672" s="243">
        <v>0</v>
      </c>
      <c r="AV672" s="243">
        <v>1077081.3999999999</v>
      </c>
      <c r="AW672" s="243">
        <v>0</v>
      </c>
      <c r="AX672" s="243">
        <v>0</v>
      </c>
      <c r="AY672" s="243">
        <v>0</v>
      </c>
      <c r="AZ672" s="244" t="s">
        <v>134</v>
      </c>
    </row>
    <row r="673" spans="1:52" ht="114.75" hidden="1">
      <c r="A673" s="424">
        <v>611</v>
      </c>
      <c r="B673" s="422" t="s">
        <v>861</v>
      </c>
      <c r="C673" s="236">
        <v>401000033</v>
      </c>
      <c r="D673" s="245" t="s">
        <v>868</v>
      </c>
      <c r="E673" s="239" t="s">
        <v>869</v>
      </c>
      <c r="F673" s="239"/>
      <c r="G673" s="239"/>
      <c r="H673" s="239">
        <v>1</v>
      </c>
      <c r="I673" s="239"/>
      <c r="J673" s="239">
        <v>9</v>
      </c>
      <c r="K673" s="239">
        <v>1</v>
      </c>
      <c r="L673" s="239" t="s">
        <v>883</v>
      </c>
      <c r="M673" s="239"/>
      <c r="N673" s="239"/>
      <c r="O673" s="239"/>
      <c r="P673" s="239" t="s">
        <v>871</v>
      </c>
      <c r="Q673" s="239" t="s">
        <v>884</v>
      </c>
      <c r="R673" s="239"/>
      <c r="S673" s="239"/>
      <c r="T673" s="239"/>
      <c r="U673" s="239"/>
      <c r="V673" s="239">
        <v>3</v>
      </c>
      <c r="W673" s="239"/>
      <c r="X673" s="239">
        <v>1</v>
      </c>
      <c r="Y673" s="239"/>
      <c r="Z673" s="239"/>
      <c r="AA673" s="239"/>
      <c r="AB673" s="239" t="s">
        <v>885</v>
      </c>
      <c r="AC673" s="239" t="s">
        <v>864</v>
      </c>
      <c r="AD673" s="239"/>
      <c r="AE673" s="239"/>
      <c r="AF673" s="239"/>
      <c r="AG673" s="239"/>
      <c r="AH673" s="239"/>
      <c r="AI673" s="239"/>
      <c r="AJ673" s="239"/>
      <c r="AK673" s="239"/>
      <c r="AL673" s="239"/>
      <c r="AM673" s="239" t="s">
        <v>886</v>
      </c>
      <c r="AN673" s="239" t="s">
        <v>866</v>
      </c>
      <c r="AO673" s="241" t="s">
        <v>106</v>
      </c>
      <c r="AP673" s="241" t="s">
        <v>329</v>
      </c>
      <c r="AQ673" s="241" t="s">
        <v>887</v>
      </c>
      <c r="AR673" s="242" t="s">
        <v>265</v>
      </c>
      <c r="AS673" s="241" t="s">
        <v>331</v>
      </c>
      <c r="AT673" s="243">
        <v>11724350</v>
      </c>
      <c r="AU673" s="243">
        <v>11724350</v>
      </c>
      <c r="AV673" s="243">
        <v>9379480</v>
      </c>
      <c r="AW673" s="243">
        <v>11724350</v>
      </c>
      <c r="AX673" s="243">
        <v>11724350</v>
      </c>
      <c r="AY673" s="243">
        <v>11724350</v>
      </c>
      <c r="AZ673" s="244" t="s">
        <v>134</v>
      </c>
    </row>
    <row r="674" spans="1:52" ht="114.75" hidden="1">
      <c r="A674" s="424">
        <v>611</v>
      </c>
      <c r="B674" s="422" t="s">
        <v>861</v>
      </c>
      <c r="C674" s="236">
        <v>401000033</v>
      </c>
      <c r="D674" s="245" t="s">
        <v>868</v>
      </c>
      <c r="E674" s="239" t="s">
        <v>185</v>
      </c>
      <c r="F674" s="239"/>
      <c r="G674" s="239"/>
      <c r="H674" s="239">
        <v>3</v>
      </c>
      <c r="I674" s="239"/>
      <c r="J674" s="239">
        <v>17</v>
      </c>
      <c r="K674" s="239">
        <v>1</v>
      </c>
      <c r="L674" s="239">
        <v>3</v>
      </c>
      <c r="M674" s="239"/>
      <c r="N674" s="239"/>
      <c r="O674" s="239"/>
      <c r="P674" s="239" t="s">
        <v>186</v>
      </c>
      <c r="Q674" s="239" t="s">
        <v>888</v>
      </c>
      <c r="R674" s="239"/>
      <c r="S674" s="239"/>
      <c r="T674" s="239" t="s">
        <v>872</v>
      </c>
      <c r="U674" s="239"/>
      <c r="V674" s="239">
        <v>12</v>
      </c>
      <c r="W674" s="239">
        <v>1</v>
      </c>
      <c r="X674" s="239">
        <v>3</v>
      </c>
      <c r="Y674" s="239"/>
      <c r="Z674" s="239"/>
      <c r="AA674" s="239"/>
      <c r="AB674" s="239" t="s">
        <v>187</v>
      </c>
      <c r="AC674" s="239" t="s">
        <v>889</v>
      </c>
      <c r="AD674" s="239"/>
      <c r="AE674" s="239"/>
      <c r="AF674" s="239"/>
      <c r="AG674" s="239"/>
      <c r="AH674" s="239"/>
      <c r="AI674" s="239"/>
      <c r="AJ674" s="239">
        <v>1</v>
      </c>
      <c r="AK674" s="239"/>
      <c r="AL674" s="239"/>
      <c r="AM674" s="239"/>
      <c r="AN674" s="239" t="s">
        <v>890</v>
      </c>
      <c r="AO674" s="241" t="s">
        <v>106</v>
      </c>
      <c r="AP674" s="241" t="s">
        <v>891</v>
      </c>
      <c r="AQ674" s="241" t="s">
        <v>892</v>
      </c>
      <c r="AR674" s="242" t="s">
        <v>265</v>
      </c>
      <c r="AS674" s="241" t="s">
        <v>469</v>
      </c>
      <c r="AT674" s="243">
        <v>6761213.9699999997</v>
      </c>
      <c r="AU674" s="243">
        <v>6761213.9699999997</v>
      </c>
      <c r="AV674" s="243">
        <v>7115991.4500000002</v>
      </c>
      <c r="AW674" s="243">
        <v>7043120</v>
      </c>
      <c r="AX674" s="243">
        <v>7043120</v>
      </c>
      <c r="AY674" s="243">
        <v>7043120</v>
      </c>
      <c r="AZ674" s="244" t="s">
        <v>134</v>
      </c>
    </row>
    <row r="675" spans="1:52" ht="114.75" hidden="1">
      <c r="A675" s="424">
        <v>611</v>
      </c>
      <c r="B675" s="422" t="s">
        <v>861</v>
      </c>
      <c r="C675" s="236">
        <v>401000033</v>
      </c>
      <c r="D675" s="245" t="s">
        <v>868</v>
      </c>
      <c r="E675" s="239" t="s">
        <v>185</v>
      </c>
      <c r="F675" s="239"/>
      <c r="G675" s="239"/>
      <c r="H675" s="239">
        <v>3</v>
      </c>
      <c r="I675" s="239"/>
      <c r="J675" s="239">
        <v>17</v>
      </c>
      <c r="K675" s="239">
        <v>1</v>
      </c>
      <c r="L675" s="239">
        <v>3</v>
      </c>
      <c r="M675" s="239"/>
      <c r="N675" s="239"/>
      <c r="O675" s="239"/>
      <c r="P675" s="239" t="s">
        <v>186</v>
      </c>
      <c r="Q675" s="239" t="s">
        <v>888</v>
      </c>
      <c r="R675" s="239"/>
      <c r="S675" s="239"/>
      <c r="T675" s="239" t="s">
        <v>872</v>
      </c>
      <c r="U675" s="239"/>
      <c r="V675" s="239">
        <v>12</v>
      </c>
      <c r="W675" s="239">
        <v>1</v>
      </c>
      <c r="X675" s="239">
        <v>3</v>
      </c>
      <c r="Y675" s="239"/>
      <c r="Z675" s="239"/>
      <c r="AA675" s="239"/>
      <c r="AB675" s="239" t="s">
        <v>187</v>
      </c>
      <c r="AC675" s="239" t="s">
        <v>889</v>
      </c>
      <c r="AD675" s="239"/>
      <c r="AE675" s="239"/>
      <c r="AF675" s="239"/>
      <c r="AG675" s="239"/>
      <c r="AH675" s="239"/>
      <c r="AI675" s="239"/>
      <c r="AJ675" s="239">
        <v>1</v>
      </c>
      <c r="AK675" s="239"/>
      <c r="AL675" s="239"/>
      <c r="AM675" s="239"/>
      <c r="AN675" s="239" t="s">
        <v>890</v>
      </c>
      <c r="AO675" s="241" t="s">
        <v>106</v>
      </c>
      <c r="AP675" s="241" t="s">
        <v>891</v>
      </c>
      <c r="AQ675" s="241" t="s">
        <v>892</v>
      </c>
      <c r="AR675" s="242" t="s">
        <v>265</v>
      </c>
      <c r="AS675" s="241" t="s">
        <v>469</v>
      </c>
      <c r="AT675" s="243">
        <v>72590</v>
      </c>
      <c r="AU675" s="243">
        <v>72590</v>
      </c>
      <c r="AV675" s="243">
        <v>0</v>
      </c>
      <c r="AW675" s="243">
        <v>0</v>
      </c>
      <c r="AX675" s="243">
        <v>0</v>
      </c>
      <c r="AY675" s="243">
        <v>0</v>
      </c>
      <c r="AZ675" s="244" t="s">
        <v>152</v>
      </c>
    </row>
    <row r="676" spans="1:52" ht="114.75" hidden="1">
      <c r="A676" s="424">
        <v>611</v>
      </c>
      <c r="B676" s="422" t="s">
        <v>861</v>
      </c>
      <c r="C676" s="236">
        <v>401000033</v>
      </c>
      <c r="D676" s="245" t="s">
        <v>868</v>
      </c>
      <c r="E676" s="239" t="s">
        <v>185</v>
      </c>
      <c r="F676" s="239"/>
      <c r="G676" s="239"/>
      <c r="H676" s="239">
        <v>3</v>
      </c>
      <c r="I676" s="239"/>
      <c r="J676" s="239">
        <v>17</v>
      </c>
      <c r="K676" s="239">
        <v>1</v>
      </c>
      <c r="L676" s="239">
        <v>3</v>
      </c>
      <c r="M676" s="239"/>
      <c r="N676" s="239"/>
      <c r="O676" s="239"/>
      <c r="P676" s="239" t="s">
        <v>186</v>
      </c>
      <c r="Q676" s="239" t="s">
        <v>888</v>
      </c>
      <c r="R676" s="239"/>
      <c r="S676" s="239"/>
      <c r="T676" s="239" t="s">
        <v>872</v>
      </c>
      <c r="U676" s="239"/>
      <c r="V676" s="239">
        <v>12</v>
      </c>
      <c r="W676" s="239">
        <v>1</v>
      </c>
      <c r="X676" s="239">
        <v>3</v>
      </c>
      <c r="Y676" s="239"/>
      <c r="Z676" s="239"/>
      <c r="AA676" s="239"/>
      <c r="AB676" s="239" t="s">
        <v>187</v>
      </c>
      <c r="AC676" s="239" t="s">
        <v>889</v>
      </c>
      <c r="AD676" s="239"/>
      <c r="AE676" s="239"/>
      <c r="AF676" s="239"/>
      <c r="AG676" s="239"/>
      <c r="AH676" s="239"/>
      <c r="AI676" s="239"/>
      <c r="AJ676" s="239">
        <v>1</v>
      </c>
      <c r="AK676" s="239"/>
      <c r="AL676" s="239"/>
      <c r="AM676" s="239"/>
      <c r="AN676" s="239" t="s">
        <v>890</v>
      </c>
      <c r="AO676" s="241" t="s">
        <v>106</v>
      </c>
      <c r="AP676" s="241" t="s">
        <v>891</v>
      </c>
      <c r="AQ676" s="241" t="s">
        <v>892</v>
      </c>
      <c r="AR676" s="242" t="s">
        <v>265</v>
      </c>
      <c r="AS676" s="241" t="s">
        <v>471</v>
      </c>
      <c r="AT676" s="243">
        <v>2030866.03</v>
      </c>
      <c r="AU676" s="243">
        <v>2030866.03</v>
      </c>
      <c r="AV676" s="243">
        <v>2141268.5499999998</v>
      </c>
      <c r="AW676" s="243">
        <v>2127020</v>
      </c>
      <c r="AX676" s="243">
        <v>2127020</v>
      </c>
      <c r="AY676" s="243">
        <v>2127020</v>
      </c>
      <c r="AZ676" s="244" t="s">
        <v>134</v>
      </c>
    </row>
    <row r="677" spans="1:52" ht="114.75" hidden="1">
      <c r="A677" s="424">
        <v>611</v>
      </c>
      <c r="B677" s="422" t="s">
        <v>861</v>
      </c>
      <c r="C677" s="236">
        <v>401000033</v>
      </c>
      <c r="D677" s="245" t="s">
        <v>868</v>
      </c>
      <c r="E677" s="239" t="s">
        <v>185</v>
      </c>
      <c r="F677" s="239"/>
      <c r="G677" s="239"/>
      <c r="H677" s="239">
        <v>3</v>
      </c>
      <c r="I677" s="239"/>
      <c r="J677" s="239">
        <v>17</v>
      </c>
      <c r="K677" s="239">
        <v>1</v>
      </c>
      <c r="L677" s="239">
        <v>3</v>
      </c>
      <c r="M677" s="239"/>
      <c r="N677" s="239"/>
      <c r="O677" s="239"/>
      <c r="P677" s="239" t="s">
        <v>186</v>
      </c>
      <c r="Q677" s="239" t="s">
        <v>888</v>
      </c>
      <c r="R677" s="239"/>
      <c r="S677" s="239"/>
      <c r="T677" s="239" t="s">
        <v>872</v>
      </c>
      <c r="U677" s="239"/>
      <c r="V677" s="239">
        <v>12</v>
      </c>
      <c r="W677" s="239">
        <v>1</v>
      </c>
      <c r="X677" s="239">
        <v>3</v>
      </c>
      <c r="Y677" s="239"/>
      <c r="Z677" s="239"/>
      <c r="AA677" s="239"/>
      <c r="AB677" s="239" t="s">
        <v>187</v>
      </c>
      <c r="AC677" s="239" t="s">
        <v>889</v>
      </c>
      <c r="AD677" s="239"/>
      <c r="AE677" s="239"/>
      <c r="AF677" s="239"/>
      <c r="AG677" s="239"/>
      <c r="AH677" s="239"/>
      <c r="AI677" s="239"/>
      <c r="AJ677" s="239">
        <v>1</v>
      </c>
      <c r="AK677" s="239"/>
      <c r="AL677" s="239"/>
      <c r="AM677" s="239"/>
      <c r="AN677" s="239" t="s">
        <v>890</v>
      </c>
      <c r="AO677" s="241" t="s">
        <v>106</v>
      </c>
      <c r="AP677" s="241" t="s">
        <v>891</v>
      </c>
      <c r="AQ677" s="241" t="s">
        <v>892</v>
      </c>
      <c r="AR677" s="242" t="s">
        <v>265</v>
      </c>
      <c r="AS677" s="241" t="s">
        <v>471</v>
      </c>
      <c r="AT677" s="243">
        <v>21930</v>
      </c>
      <c r="AU677" s="243">
        <v>21930</v>
      </c>
      <c r="AV677" s="243">
        <v>0</v>
      </c>
      <c r="AW677" s="243">
        <v>0</v>
      </c>
      <c r="AX677" s="243">
        <v>0</v>
      </c>
      <c r="AY677" s="243">
        <v>0</v>
      </c>
      <c r="AZ677" s="244" t="s">
        <v>152</v>
      </c>
    </row>
    <row r="678" spans="1:52" ht="114.75" hidden="1">
      <c r="A678" s="424">
        <v>611</v>
      </c>
      <c r="B678" s="422" t="s">
        <v>861</v>
      </c>
      <c r="C678" s="236">
        <v>401000033</v>
      </c>
      <c r="D678" s="245" t="s">
        <v>868</v>
      </c>
      <c r="E678" s="239" t="s">
        <v>185</v>
      </c>
      <c r="F678" s="239"/>
      <c r="G678" s="239"/>
      <c r="H678" s="239">
        <v>3</v>
      </c>
      <c r="I678" s="239"/>
      <c r="J678" s="239">
        <v>17</v>
      </c>
      <c r="K678" s="239">
        <v>1</v>
      </c>
      <c r="L678" s="239">
        <v>3</v>
      </c>
      <c r="M678" s="239"/>
      <c r="N678" s="239"/>
      <c r="O678" s="239"/>
      <c r="P678" s="239" t="s">
        <v>186</v>
      </c>
      <c r="Q678" s="239" t="s">
        <v>888</v>
      </c>
      <c r="R678" s="239"/>
      <c r="S678" s="239"/>
      <c r="T678" s="239" t="s">
        <v>872</v>
      </c>
      <c r="U678" s="239"/>
      <c r="V678" s="239">
        <v>12</v>
      </c>
      <c r="W678" s="239">
        <v>1</v>
      </c>
      <c r="X678" s="239">
        <v>3</v>
      </c>
      <c r="Y678" s="239"/>
      <c r="Z678" s="239"/>
      <c r="AA678" s="239"/>
      <c r="AB678" s="239" t="s">
        <v>187</v>
      </c>
      <c r="AC678" s="239" t="s">
        <v>889</v>
      </c>
      <c r="AD678" s="239"/>
      <c r="AE678" s="239"/>
      <c r="AF678" s="239"/>
      <c r="AG678" s="239"/>
      <c r="AH678" s="239"/>
      <c r="AI678" s="239"/>
      <c r="AJ678" s="239">
        <v>1</v>
      </c>
      <c r="AK678" s="239"/>
      <c r="AL678" s="239"/>
      <c r="AM678" s="239"/>
      <c r="AN678" s="239" t="s">
        <v>890</v>
      </c>
      <c r="AO678" s="241" t="s">
        <v>106</v>
      </c>
      <c r="AP678" s="241" t="s">
        <v>891</v>
      </c>
      <c r="AQ678" s="241" t="s">
        <v>892</v>
      </c>
      <c r="AR678" s="242" t="s">
        <v>265</v>
      </c>
      <c r="AS678" s="241" t="s">
        <v>116</v>
      </c>
      <c r="AT678" s="243">
        <v>1368994.34</v>
      </c>
      <c r="AU678" s="243">
        <v>1368994.34</v>
      </c>
      <c r="AV678" s="243">
        <v>2169244</v>
      </c>
      <c r="AW678" s="243">
        <v>1140000</v>
      </c>
      <c r="AX678" s="243">
        <v>1140000</v>
      </c>
      <c r="AY678" s="243">
        <v>1140000</v>
      </c>
      <c r="AZ678" s="244" t="s">
        <v>134</v>
      </c>
    </row>
    <row r="679" spans="1:52" ht="127.5" hidden="1">
      <c r="A679" s="424">
        <v>611</v>
      </c>
      <c r="B679" s="422" t="s">
        <v>861</v>
      </c>
      <c r="C679" s="236">
        <v>401000034</v>
      </c>
      <c r="D679" s="245" t="s">
        <v>893</v>
      </c>
      <c r="E679" s="239" t="s">
        <v>869</v>
      </c>
      <c r="F679" s="239"/>
      <c r="G679" s="239"/>
      <c r="H679" s="239">
        <v>1</v>
      </c>
      <c r="I679" s="239"/>
      <c r="J679" s="239">
        <v>9</v>
      </c>
      <c r="K679" s="239">
        <v>1</v>
      </c>
      <c r="L679" s="239" t="s">
        <v>883</v>
      </c>
      <c r="M679" s="239"/>
      <c r="N679" s="239"/>
      <c r="O679" s="239"/>
      <c r="P679" s="239" t="s">
        <v>871</v>
      </c>
      <c r="Q679" s="239" t="s">
        <v>884</v>
      </c>
      <c r="R679" s="239"/>
      <c r="S679" s="239"/>
      <c r="T679" s="239"/>
      <c r="U679" s="239"/>
      <c r="V679" s="239">
        <v>3</v>
      </c>
      <c r="W679" s="239"/>
      <c r="X679" s="239">
        <v>1</v>
      </c>
      <c r="Y679" s="239"/>
      <c r="Z679" s="239"/>
      <c r="AA679" s="239"/>
      <c r="AB679" s="239" t="s">
        <v>885</v>
      </c>
      <c r="AC679" s="239" t="s">
        <v>864</v>
      </c>
      <c r="AD679" s="239"/>
      <c r="AE679" s="239"/>
      <c r="AF679" s="239"/>
      <c r="AG679" s="239"/>
      <c r="AH679" s="239"/>
      <c r="AI679" s="239"/>
      <c r="AJ679" s="239"/>
      <c r="AK679" s="239"/>
      <c r="AL679" s="239"/>
      <c r="AM679" s="239" t="s">
        <v>894</v>
      </c>
      <c r="AN679" s="239" t="s">
        <v>866</v>
      </c>
      <c r="AO679" s="241" t="s">
        <v>106</v>
      </c>
      <c r="AP679" s="241" t="s">
        <v>329</v>
      </c>
      <c r="AQ679" s="241" t="s">
        <v>895</v>
      </c>
      <c r="AR679" s="242" t="s">
        <v>896</v>
      </c>
      <c r="AS679" s="241" t="s">
        <v>897</v>
      </c>
      <c r="AT679" s="243">
        <v>3253100</v>
      </c>
      <c r="AU679" s="243">
        <v>3253100</v>
      </c>
      <c r="AV679" s="243">
        <v>2822170</v>
      </c>
      <c r="AW679" s="243">
        <v>3430250</v>
      </c>
      <c r="AX679" s="243">
        <v>3430250</v>
      </c>
      <c r="AY679" s="243">
        <v>3430250</v>
      </c>
      <c r="AZ679" s="244" t="s">
        <v>134</v>
      </c>
    </row>
    <row r="680" spans="1:52" ht="204" hidden="1">
      <c r="A680" s="424">
        <v>611</v>
      </c>
      <c r="B680" s="422" t="s">
        <v>861</v>
      </c>
      <c r="C680" s="236">
        <v>401000034</v>
      </c>
      <c r="D680" s="245" t="s">
        <v>893</v>
      </c>
      <c r="E680" s="239" t="s">
        <v>869</v>
      </c>
      <c r="F680" s="239"/>
      <c r="G680" s="239"/>
      <c r="H680" s="239">
        <v>1</v>
      </c>
      <c r="I680" s="239"/>
      <c r="J680" s="239">
        <v>9</v>
      </c>
      <c r="K680" s="239">
        <v>1</v>
      </c>
      <c r="L680" s="239" t="s">
        <v>898</v>
      </c>
      <c r="M680" s="239"/>
      <c r="N680" s="239"/>
      <c r="O680" s="239"/>
      <c r="P680" s="239" t="s">
        <v>871</v>
      </c>
      <c r="Q680" s="239" t="s">
        <v>899</v>
      </c>
      <c r="R680" s="239"/>
      <c r="S680" s="239"/>
      <c r="T680" s="239" t="s">
        <v>900</v>
      </c>
      <c r="U680" s="239"/>
      <c r="V680" s="239" t="s">
        <v>901</v>
      </c>
      <c r="W680" s="239" t="s">
        <v>378</v>
      </c>
      <c r="X680" s="239" t="s">
        <v>902</v>
      </c>
      <c r="Y680" s="239"/>
      <c r="Z680" s="239"/>
      <c r="AA680" s="239"/>
      <c r="AB680" s="239" t="s">
        <v>903</v>
      </c>
      <c r="AC680" s="239" t="s">
        <v>864</v>
      </c>
      <c r="AD680" s="239"/>
      <c r="AE680" s="239"/>
      <c r="AF680" s="239"/>
      <c r="AG680" s="239"/>
      <c r="AH680" s="239"/>
      <c r="AI680" s="239"/>
      <c r="AJ680" s="239"/>
      <c r="AK680" s="239"/>
      <c r="AL680" s="239"/>
      <c r="AM680" s="239" t="s">
        <v>894</v>
      </c>
      <c r="AN680" s="239" t="s">
        <v>866</v>
      </c>
      <c r="AO680" s="241" t="s">
        <v>106</v>
      </c>
      <c r="AP680" s="241" t="s">
        <v>329</v>
      </c>
      <c r="AQ680" s="241" t="s">
        <v>895</v>
      </c>
      <c r="AR680" s="242" t="s">
        <v>896</v>
      </c>
      <c r="AS680" s="241" t="s">
        <v>116</v>
      </c>
      <c r="AT680" s="243">
        <v>2274882.44</v>
      </c>
      <c r="AU680" s="243">
        <v>2274882.44</v>
      </c>
      <c r="AV680" s="243">
        <v>1471714.8</v>
      </c>
      <c r="AW680" s="243">
        <v>2000000</v>
      </c>
      <c r="AX680" s="243">
        <v>2000000</v>
      </c>
      <c r="AY680" s="243">
        <v>2000000</v>
      </c>
      <c r="AZ680" s="244" t="s">
        <v>134</v>
      </c>
    </row>
    <row r="681" spans="1:52" ht="127.5" hidden="1">
      <c r="A681" s="424">
        <v>611</v>
      </c>
      <c r="B681" s="422" t="s">
        <v>861</v>
      </c>
      <c r="C681" s="236">
        <v>401000034</v>
      </c>
      <c r="D681" s="245" t="s">
        <v>893</v>
      </c>
      <c r="E681" s="239" t="s">
        <v>869</v>
      </c>
      <c r="F681" s="239"/>
      <c r="G681" s="239"/>
      <c r="H681" s="239">
        <v>1</v>
      </c>
      <c r="I681" s="239"/>
      <c r="J681" s="239">
        <v>9</v>
      </c>
      <c r="K681" s="239">
        <v>1</v>
      </c>
      <c r="L681" s="239">
        <v>2</v>
      </c>
      <c r="M681" s="239"/>
      <c r="N681" s="239"/>
      <c r="O681" s="239"/>
      <c r="P681" s="239" t="s">
        <v>871</v>
      </c>
      <c r="Q681" s="239" t="s">
        <v>884</v>
      </c>
      <c r="R681" s="239"/>
      <c r="S681" s="239"/>
      <c r="T681" s="239"/>
      <c r="U681" s="239"/>
      <c r="V681" s="239">
        <v>3</v>
      </c>
      <c r="W681" s="239">
        <v>2</v>
      </c>
      <c r="X681" s="239">
        <v>8</v>
      </c>
      <c r="Y681" s="239"/>
      <c r="Z681" s="239"/>
      <c r="AA681" s="239"/>
      <c r="AB681" s="239" t="s">
        <v>885</v>
      </c>
      <c r="AC681" s="239" t="s">
        <v>864</v>
      </c>
      <c r="AD681" s="239"/>
      <c r="AE681" s="239"/>
      <c r="AF681" s="239"/>
      <c r="AG681" s="239"/>
      <c r="AH681" s="239"/>
      <c r="AI681" s="239"/>
      <c r="AJ681" s="239"/>
      <c r="AK681" s="239"/>
      <c r="AL681" s="239"/>
      <c r="AM681" s="239" t="s">
        <v>894</v>
      </c>
      <c r="AN681" s="239" t="s">
        <v>866</v>
      </c>
      <c r="AO681" s="241" t="s">
        <v>106</v>
      </c>
      <c r="AP681" s="241" t="s">
        <v>329</v>
      </c>
      <c r="AQ681" s="241" t="s">
        <v>904</v>
      </c>
      <c r="AR681" s="242" t="s">
        <v>905</v>
      </c>
      <c r="AS681" s="241" t="s">
        <v>116</v>
      </c>
      <c r="AT681" s="243">
        <v>0</v>
      </c>
      <c r="AU681" s="243">
        <v>0</v>
      </c>
      <c r="AV681" s="243">
        <v>502220</v>
      </c>
      <c r="AW681" s="243">
        <v>509500</v>
      </c>
      <c r="AX681" s="243">
        <v>509500</v>
      </c>
      <c r="AY681" s="243">
        <v>509500</v>
      </c>
      <c r="AZ681" s="244" t="s">
        <v>134</v>
      </c>
    </row>
    <row r="682" spans="1:52" ht="127.5" hidden="1">
      <c r="A682" s="424">
        <v>611</v>
      </c>
      <c r="B682" s="422" t="s">
        <v>861</v>
      </c>
      <c r="C682" s="236">
        <v>401000034</v>
      </c>
      <c r="D682" s="245" t="s">
        <v>893</v>
      </c>
      <c r="E682" s="239" t="s">
        <v>869</v>
      </c>
      <c r="F682" s="239"/>
      <c r="G682" s="239"/>
      <c r="H682" s="239">
        <v>1</v>
      </c>
      <c r="I682" s="239"/>
      <c r="J682" s="239">
        <v>9</v>
      </c>
      <c r="K682" s="239">
        <v>1</v>
      </c>
      <c r="L682" s="239">
        <v>2</v>
      </c>
      <c r="M682" s="239"/>
      <c r="N682" s="239"/>
      <c r="O682" s="239"/>
      <c r="P682" s="239" t="s">
        <v>871</v>
      </c>
      <c r="Q682" s="239" t="s">
        <v>884</v>
      </c>
      <c r="R682" s="239"/>
      <c r="S682" s="239"/>
      <c r="T682" s="239"/>
      <c r="U682" s="239"/>
      <c r="V682" s="239">
        <v>3</v>
      </c>
      <c r="W682" s="239">
        <v>2</v>
      </c>
      <c r="X682" s="239">
        <v>8</v>
      </c>
      <c r="Y682" s="239"/>
      <c r="Z682" s="239"/>
      <c r="AA682" s="239"/>
      <c r="AB682" s="239" t="s">
        <v>885</v>
      </c>
      <c r="AC682" s="239" t="s">
        <v>864</v>
      </c>
      <c r="AD682" s="239"/>
      <c r="AE682" s="239"/>
      <c r="AF682" s="239"/>
      <c r="AG682" s="239"/>
      <c r="AH682" s="239"/>
      <c r="AI682" s="239"/>
      <c r="AJ682" s="239"/>
      <c r="AK682" s="239"/>
      <c r="AL682" s="239"/>
      <c r="AM682" s="239" t="s">
        <v>894</v>
      </c>
      <c r="AN682" s="239" t="s">
        <v>866</v>
      </c>
      <c r="AO682" s="241" t="s">
        <v>106</v>
      </c>
      <c r="AP682" s="241" t="s">
        <v>329</v>
      </c>
      <c r="AQ682" s="241" t="s">
        <v>906</v>
      </c>
      <c r="AR682" s="242" t="s">
        <v>907</v>
      </c>
      <c r="AS682" s="241" t="s">
        <v>116</v>
      </c>
      <c r="AT682" s="243">
        <v>0</v>
      </c>
      <c r="AU682" s="243">
        <v>0</v>
      </c>
      <c r="AV682" s="243">
        <v>45000</v>
      </c>
      <c r="AW682" s="243">
        <v>56250</v>
      </c>
      <c r="AX682" s="243">
        <v>56250</v>
      </c>
      <c r="AY682" s="243">
        <v>56250</v>
      </c>
      <c r="AZ682" s="244" t="s">
        <v>134</v>
      </c>
    </row>
    <row r="683" spans="1:52" ht="382.5" hidden="1">
      <c r="A683" s="424">
        <v>611</v>
      </c>
      <c r="B683" s="422" t="s">
        <v>861</v>
      </c>
      <c r="C683" s="236">
        <v>401000034</v>
      </c>
      <c r="D683" s="245" t="s">
        <v>893</v>
      </c>
      <c r="E683" s="239" t="s">
        <v>869</v>
      </c>
      <c r="F683" s="239"/>
      <c r="G683" s="239"/>
      <c r="H683" s="239">
        <v>1</v>
      </c>
      <c r="I683" s="239"/>
      <c r="J683" s="239">
        <v>9</v>
      </c>
      <c r="K683" s="239">
        <v>1</v>
      </c>
      <c r="L683" s="239" t="s">
        <v>908</v>
      </c>
      <c r="M683" s="239"/>
      <c r="N683" s="239"/>
      <c r="O683" s="239"/>
      <c r="P683" s="239" t="s">
        <v>871</v>
      </c>
      <c r="Q683" s="239" t="s">
        <v>74</v>
      </c>
      <c r="R683" s="239"/>
      <c r="S683" s="239"/>
      <c r="T683" s="239" t="s">
        <v>872</v>
      </c>
      <c r="U683" s="239"/>
      <c r="V683" s="239">
        <v>9</v>
      </c>
      <c r="W683" s="239">
        <v>1</v>
      </c>
      <c r="X683" s="239"/>
      <c r="Y683" s="239"/>
      <c r="Z683" s="239"/>
      <c r="AA683" s="239"/>
      <c r="AB683" s="239" t="s">
        <v>187</v>
      </c>
      <c r="AC683" s="239" t="s">
        <v>909</v>
      </c>
      <c r="AD683" s="239"/>
      <c r="AE683" s="239"/>
      <c r="AF683" s="239"/>
      <c r="AG683" s="239"/>
      <c r="AH683" s="239"/>
      <c r="AI683" s="239"/>
      <c r="AJ683" s="239">
        <v>1</v>
      </c>
      <c r="AK683" s="239"/>
      <c r="AL683" s="239"/>
      <c r="AM683" s="239" t="s">
        <v>910</v>
      </c>
      <c r="AN683" s="239" t="s">
        <v>911</v>
      </c>
      <c r="AO683" s="241" t="s">
        <v>106</v>
      </c>
      <c r="AP683" s="241" t="s">
        <v>200</v>
      </c>
      <c r="AQ683" s="241" t="s">
        <v>912</v>
      </c>
      <c r="AR683" s="246" t="s">
        <v>913</v>
      </c>
      <c r="AS683" s="241" t="s">
        <v>347</v>
      </c>
      <c r="AT683" s="243">
        <v>1500000</v>
      </c>
      <c r="AU683" s="243">
        <v>1500000</v>
      </c>
      <c r="AV683" s="243">
        <v>2500000</v>
      </c>
      <c r="AW683" s="243">
        <v>1500000</v>
      </c>
      <c r="AX683" s="243">
        <v>1500000</v>
      </c>
      <c r="AY683" s="243">
        <v>1500000</v>
      </c>
      <c r="AZ683" s="244" t="s">
        <v>134</v>
      </c>
    </row>
    <row r="684" spans="1:52" ht="216.75" hidden="1">
      <c r="A684" s="424">
        <v>611</v>
      </c>
      <c r="B684" s="422" t="s">
        <v>861</v>
      </c>
      <c r="C684" s="236">
        <v>401000034</v>
      </c>
      <c r="D684" s="245" t="s">
        <v>893</v>
      </c>
      <c r="E684" s="239" t="s">
        <v>869</v>
      </c>
      <c r="F684" s="239"/>
      <c r="G684" s="239"/>
      <c r="H684" s="239">
        <v>1</v>
      </c>
      <c r="I684" s="239"/>
      <c r="J684" s="239">
        <v>9</v>
      </c>
      <c r="K684" s="239">
        <v>1</v>
      </c>
      <c r="L684" s="239" t="s">
        <v>908</v>
      </c>
      <c r="M684" s="239"/>
      <c r="N684" s="239"/>
      <c r="O684" s="239"/>
      <c r="P684" s="239" t="s">
        <v>871</v>
      </c>
      <c r="Q684" s="239" t="s">
        <v>74</v>
      </c>
      <c r="R684" s="239"/>
      <c r="S684" s="239"/>
      <c r="T684" s="239" t="s">
        <v>872</v>
      </c>
      <c r="U684" s="239"/>
      <c r="V684" s="239">
        <v>9</v>
      </c>
      <c r="W684" s="239">
        <v>1</v>
      </c>
      <c r="X684" s="239"/>
      <c r="Y684" s="239"/>
      <c r="Z684" s="239"/>
      <c r="AA684" s="239"/>
      <c r="AB684" s="239" t="s">
        <v>187</v>
      </c>
      <c r="AC684" s="239" t="s">
        <v>914</v>
      </c>
      <c r="AD684" s="239"/>
      <c r="AE684" s="239"/>
      <c r="AF684" s="239"/>
      <c r="AG684" s="239"/>
      <c r="AH684" s="239"/>
      <c r="AI684" s="239"/>
      <c r="AJ684" s="239"/>
      <c r="AK684" s="239"/>
      <c r="AL684" s="239"/>
      <c r="AM684" s="239" t="s">
        <v>915</v>
      </c>
      <c r="AN684" s="240" t="s">
        <v>916</v>
      </c>
      <c r="AO684" s="241" t="s">
        <v>106</v>
      </c>
      <c r="AP684" s="241" t="s">
        <v>200</v>
      </c>
      <c r="AQ684" s="241" t="s">
        <v>917</v>
      </c>
      <c r="AR684" s="246" t="s">
        <v>918</v>
      </c>
      <c r="AS684" s="241" t="s">
        <v>347</v>
      </c>
      <c r="AT684" s="243">
        <v>20000000</v>
      </c>
      <c r="AU684" s="243">
        <v>20000000</v>
      </c>
      <c r="AV684" s="243">
        <v>0</v>
      </c>
      <c r="AW684" s="243">
        <v>0</v>
      </c>
      <c r="AX684" s="243">
        <v>0</v>
      </c>
      <c r="AY684" s="243">
        <v>0</v>
      </c>
      <c r="AZ684" s="244" t="s">
        <v>134</v>
      </c>
    </row>
    <row r="685" spans="1:52" ht="153" hidden="1">
      <c r="A685" s="424">
        <v>611</v>
      </c>
      <c r="B685" s="422" t="s">
        <v>861</v>
      </c>
      <c r="C685" s="236">
        <v>402000001</v>
      </c>
      <c r="D685" s="245" t="s">
        <v>79</v>
      </c>
      <c r="E685" s="239" t="s">
        <v>919</v>
      </c>
      <c r="F685" s="239"/>
      <c r="G685" s="239"/>
      <c r="H685" s="239">
        <v>6</v>
      </c>
      <c r="I685" s="239"/>
      <c r="J685" s="239">
        <v>23</v>
      </c>
      <c r="K685" s="239">
        <v>3</v>
      </c>
      <c r="L685" s="239"/>
      <c r="M685" s="239"/>
      <c r="N685" s="239"/>
      <c r="O685" s="239"/>
      <c r="P685" s="239" t="s">
        <v>218</v>
      </c>
      <c r="Q685" s="239" t="s">
        <v>920</v>
      </c>
      <c r="R685" s="239"/>
      <c r="S685" s="239"/>
      <c r="T685" s="239"/>
      <c r="U685" s="239"/>
      <c r="V685" s="239">
        <v>11</v>
      </c>
      <c r="W685" s="239">
        <v>1</v>
      </c>
      <c r="X685" s="239" t="s">
        <v>69</v>
      </c>
      <c r="Y685" s="239"/>
      <c r="Z685" s="239"/>
      <c r="AA685" s="239"/>
      <c r="AB685" s="239" t="s">
        <v>220</v>
      </c>
      <c r="AC685" s="239" t="s">
        <v>921</v>
      </c>
      <c r="AD685" s="239"/>
      <c r="AE685" s="239"/>
      <c r="AF685" s="239"/>
      <c r="AG685" s="239"/>
      <c r="AH685" s="239"/>
      <c r="AI685" s="239"/>
      <c r="AJ685" s="239"/>
      <c r="AK685" s="239"/>
      <c r="AL685" s="239"/>
      <c r="AM685" s="239" t="s">
        <v>922</v>
      </c>
      <c r="AN685" s="239" t="s">
        <v>223</v>
      </c>
      <c r="AO685" s="241" t="s">
        <v>106</v>
      </c>
      <c r="AP685" s="241" t="s">
        <v>891</v>
      </c>
      <c r="AQ685" s="241" t="s">
        <v>923</v>
      </c>
      <c r="AR685" s="242" t="s">
        <v>111</v>
      </c>
      <c r="AS685" s="241" t="s">
        <v>112</v>
      </c>
      <c r="AT685" s="243">
        <v>162753.75</v>
      </c>
      <c r="AU685" s="243">
        <v>162753.75</v>
      </c>
      <c r="AV685" s="243">
        <v>155307.5</v>
      </c>
      <c r="AW685" s="243">
        <v>155307.5</v>
      </c>
      <c r="AX685" s="243">
        <v>155307.5</v>
      </c>
      <c r="AY685" s="243">
        <v>155307.5</v>
      </c>
      <c r="AZ685" s="244" t="s">
        <v>134</v>
      </c>
    </row>
    <row r="686" spans="1:52" ht="153" hidden="1">
      <c r="A686" s="424">
        <v>611</v>
      </c>
      <c r="B686" s="422" t="s">
        <v>861</v>
      </c>
      <c r="C686" s="236">
        <v>402000001</v>
      </c>
      <c r="D686" s="245" t="s">
        <v>79</v>
      </c>
      <c r="E686" s="239" t="s">
        <v>919</v>
      </c>
      <c r="F686" s="239"/>
      <c r="G686" s="239"/>
      <c r="H686" s="239">
        <v>6</v>
      </c>
      <c r="I686" s="239"/>
      <c r="J686" s="239">
        <v>23</v>
      </c>
      <c r="K686" s="239">
        <v>3</v>
      </c>
      <c r="L686" s="239"/>
      <c r="M686" s="239"/>
      <c r="N686" s="239"/>
      <c r="O686" s="239"/>
      <c r="P686" s="239" t="s">
        <v>218</v>
      </c>
      <c r="Q686" s="239" t="s">
        <v>920</v>
      </c>
      <c r="R686" s="239"/>
      <c r="S686" s="239"/>
      <c r="T686" s="239"/>
      <c r="U686" s="239"/>
      <c r="V686" s="239">
        <v>11</v>
      </c>
      <c r="W686" s="239">
        <v>1</v>
      </c>
      <c r="X686" s="239" t="s">
        <v>69</v>
      </c>
      <c r="Y686" s="239"/>
      <c r="Z686" s="239"/>
      <c r="AA686" s="239"/>
      <c r="AB686" s="239" t="s">
        <v>220</v>
      </c>
      <c r="AC686" s="239" t="s">
        <v>921</v>
      </c>
      <c r="AD686" s="239"/>
      <c r="AE686" s="239"/>
      <c r="AF686" s="239"/>
      <c r="AG686" s="239"/>
      <c r="AH686" s="239"/>
      <c r="AI686" s="239"/>
      <c r="AJ686" s="239"/>
      <c r="AK686" s="239"/>
      <c r="AL686" s="239"/>
      <c r="AM686" s="239" t="s">
        <v>922</v>
      </c>
      <c r="AN686" s="239" t="s">
        <v>223</v>
      </c>
      <c r="AO686" s="241" t="s">
        <v>106</v>
      </c>
      <c r="AP686" s="241" t="s">
        <v>891</v>
      </c>
      <c r="AQ686" s="241" t="s">
        <v>923</v>
      </c>
      <c r="AR686" s="242" t="s">
        <v>111</v>
      </c>
      <c r="AS686" s="241" t="s">
        <v>113</v>
      </c>
      <c r="AT686" s="243">
        <v>49151.27</v>
      </c>
      <c r="AU686" s="243">
        <v>49151.27</v>
      </c>
      <c r="AV686" s="243">
        <v>46902.5</v>
      </c>
      <c r="AW686" s="243">
        <v>46902.5</v>
      </c>
      <c r="AX686" s="243">
        <v>46902.5</v>
      </c>
      <c r="AY686" s="243">
        <v>46902.5</v>
      </c>
      <c r="AZ686" s="244" t="s">
        <v>134</v>
      </c>
    </row>
    <row r="687" spans="1:52" ht="153" hidden="1">
      <c r="A687" s="424">
        <v>611</v>
      </c>
      <c r="B687" s="422" t="s">
        <v>861</v>
      </c>
      <c r="C687" s="236">
        <v>402000001</v>
      </c>
      <c r="D687" s="245" t="s">
        <v>79</v>
      </c>
      <c r="E687" s="239" t="s">
        <v>924</v>
      </c>
      <c r="F687" s="239"/>
      <c r="G687" s="239"/>
      <c r="H687" s="239">
        <v>3</v>
      </c>
      <c r="I687" s="239"/>
      <c r="J687" s="239">
        <v>17</v>
      </c>
      <c r="K687" s="239">
        <v>1</v>
      </c>
      <c r="L687" s="239">
        <v>3</v>
      </c>
      <c r="M687" s="239"/>
      <c r="N687" s="239"/>
      <c r="O687" s="239"/>
      <c r="P687" s="239" t="s">
        <v>186</v>
      </c>
      <c r="Q687" s="239" t="s">
        <v>888</v>
      </c>
      <c r="R687" s="239"/>
      <c r="S687" s="239"/>
      <c r="T687" s="239" t="s">
        <v>872</v>
      </c>
      <c r="U687" s="239"/>
      <c r="V687" s="239">
        <v>12</v>
      </c>
      <c r="W687" s="239">
        <v>1</v>
      </c>
      <c r="X687" s="239">
        <v>3</v>
      </c>
      <c r="Y687" s="239"/>
      <c r="Z687" s="239"/>
      <c r="AA687" s="239"/>
      <c r="AB687" s="239" t="s">
        <v>187</v>
      </c>
      <c r="AC687" s="239" t="s">
        <v>925</v>
      </c>
      <c r="AD687" s="239"/>
      <c r="AE687" s="239"/>
      <c r="AF687" s="239"/>
      <c r="AG687" s="239"/>
      <c r="AH687" s="239"/>
      <c r="AI687" s="239"/>
      <c r="AJ687" s="247"/>
      <c r="AK687" s="239"/>
      <c r="AL687" s="239"/>
      <c r="AM687" s="239" t="s">
        <v>926</v>
      </c>
      <c r="AN687" s="239" t="s">
        <v>226</v>
      </c>
      <c r="AO687" s="241" t="s">
        <v>106</v>
      </c>
      <c r="AP687" s="241" t="s">
        <v>891</v>
      </c>
      <c r="AQ687" s="241" t="s">
        <v>923</v>
      </c>
      <c r="AR687" s="242" t="s">
        <v>111</v>
      </c>
      <c r="AS687" s="241" t="s">
        <v>116</v>
      </c>
      <c r="AT687" s="243">
        <v>560012.27</v>
      </c>
      <c r="AU687" s="243">
        <v>560012.27</v>
      </c>
      <c r="AV687" s="243">
        <v>568000</v>
      </c>
      <c r="AW687" s="243">
        <v>550160</v>
      </c>
      <c r="AX687" s="243">
        <v>568000</v>
      </c>
      <c r="AY687" s="243">
        <v>568000</v>
      </c>
      <c r="AZ687" s="244" t="s">
        <v>134</v>
      </c>
    </row>
    <row r="688" spans="1:52" ht="153" hidden="1">
      <c r="A688" s="424">
        <v>611</v>
      </c>
      <c r="B688" s="422" t="s">
        <v>861</v>
      </c>
      <c r="C688" s="236">
        <v>402000001</v>
      </c>
      <c r="D688" s="245" t="s">
        <v>79</v>
      </c>
      <c r="E688" s="239" t="s">
        <v>924</v>
      </c>
      <c r="F688" s="239"/>
      <c r="G688" s="239"/>
      <c r="H688" s="239">
        <v>3</v>
      </c>
      <c r="I688" s="239"/>
      <c r="J688" s="239">
        <v>17</v>
      </c>
      <c r="K688" s="239">
        <v>1</v>
      </c>
      <c r="L688" s="239">
        <v>3</v>
      </c>
      <c r="M688" s="239"/>
      <c r="N688" s="239"/>
      <c r="O688" s="239"/>
      <c r="P688" s="239" t="s">
        <v>186</v>
      </c>
      <c r="Q688" s="239" t="s">
        <v>888</v>
      </c>
      <c r="R688" s="239"/>
      <c r="S688" s="239"/>
      <c r="T688" s="239" t="s">
        <v>872</v>
      </c>
      <c r="U688" s="239"/>
      <c r="V688" s="239">
        <v>12</v>
      </c>
      <c r="W688" s="239">
        <v>1</v>
      </c>
      <c r="X688" s="239">
        <v>3</v>
      </c>
      <c r="Y688" s="239"/>
      <c r="Z688" s="239"/>
      <c r="AA688" s="239"/>
      <c r="AB688" s="239" t="s">
        <v>187</v>
      </c>
      <c r="AC688" s="239" t="s">
        <v>925</v>
      </c>
      <c r="AD688" s="239"/>
      <c r="AE688" s="239"/>
      <c r="AF688" s="239"/>
      <c r="AG688" s="239"/>
      <c r="AH688" s="239"/>
      <c r="AI688" s="239"/>
      <c r="AJ688" s="247"/>
      <c r="AK688" s="239"/>
      <c r="AL688" s="239"/>
      <c r="AM688" s="239" t="s">
        <v>927</v>
      </c>
      <c r="AN688" s="239" t="s">
        <v>226</v>
      </c>
      <c r="AO688" s="241" t="s">
        <v>106</v>
      </c>
      <c r="AP688" s="241" t="s">
        <v>891</v>
      </c>
      <c r="AQ688" s="241" t="s">
        <v>923</v>
      </c>
      <c r="AR688" s="242" t="s">
        <v>111</v>
      </c>
      <c r="AS688" s="241" t="s">
        <v>117</v>
      </c>
      <c r="AT688" s="243">
        <v>500</v>
      </c>
      <c r="AU688" s="243">
        <v>500</v>
      </c>
      <c r="AV688" s="243">
        <v>0</v>
      </c>
      <c r="AW688" s="243">
        <v>0</v>
      </c>
      <c r="AX688" s="243">
        <v>0</v>
      </c>
      <c r="AY688" s="243">
        <v>0</v>
      </c>
      <c r="AZ688" s="244" t="s">
        <v>134</v>
      </c>
    </row>
    <row r="689" spans="1:238 16373:16378" ht="153" hidden="1">
      <c r="A689" s="424">
        <v>611</v>
      </c>
      <c r="B689" s="422" t="s">
        <v>861</v>
      </c>
      <c r="C689" s="236">
        <v>402000001</v>
      </c>
      <c r="D689" s="245" t="s">
        <v>79</v>
      </c>
      <c r="E689" s="239" t="s">
        <v>924</v>
      </c>
      <c r="F689" s="239"/>
      <c r="G689" s="239"/>
      <c r="H689" s="239">
        <v>3</v>
      </c>
      <c r="I689" s="239"/>
      <c r="J689" s="239">
        <v>17</v>
      </c>
      <c r="K689" s="239">
        <v>1</v>
      </c>
      <c r="L689" s="239">
        <v>3</v>
      </c>
      <c r="M689" s="239"/>
      <c r="N689" s="239"/>
      <c r="O689" s="239"/>
      <c r="P689" s="239" t="s">
        <v>186</v>
      </c>
      <c r="Q689" s="239" t="s">
        <v>888</v>
      </c>
      <c r="R689" s="239"/>
      <c r="S689" s="239"/>
      <c r="T689" s="239" t="s">
        <v>872</v>
      </c>
      <c r="U689" s="239"/>
      <c r="V689" s="239">
        <v>12</v>
      </c>
      <c r="W689" s="239">
        <v>1</v>
      </c>
      <c r="X689" s="239">
        <v>3</v>
      </c>
      <c r="Y689" s="239"/>
      <c r="Z689" s="239"/>
      <c r="AA689" s="239"/>
      <c r="AB689" s="239" t="s">
        <v>187</v>
      </c>
      <c r="AC689" s="239" t="s">
        <v>925</v>
      </c>
      <c r="AD689" s="239"/>
      <c r="AE689" s="239"/>
      <c r="AF689" s="239"/>
      <c r="AG689" s="239"/>
      <c r="AH689" s="239"/>
      <c r="AI689" s="239"/>
      <c r="AJ689" s="247"/>
      <c r="AK689" s="239"/>
      <c r="AL689" s="239"/>
      <c r="AM689" s="239" t="s">
        <v>928</v>
      </c>
      <c r="AN689" s="239" t="s">
        <v>226</v>
      </c>
      <c r="AO689" s="241" t="s">
        <v>106</v>
      </c>
      <c r="AP689" s="241" t="s">
        <v>891</v>
      </c>
      <c r="AQ689" s="241" t="s">
        <v>923</v>
      </c>
      <c r="AR689" s="242" t="s">
        <v>111</v>
      </c>
      <c r="AS689" s="241" t="s">
        <v>118</v>
      </c>
      <c r="AT689" s="243">
        <v>3750</v>
      </c>
      <c r="AU689" s="243">
        <v>3750</v>
      </c>
      <c r="AV689" s="243">
        <v>3000</v>
      </c>
      <c r="AW689" s="243">
        <v>3000</v>
      </c>
      <c r="AX689" s="243">
        <v>3000</v>
      </c>
      <c r="AY689" s="243">
        <v>3000</v>
      </c>
      <c r="AZ689" s="244" t="s">
        <v>134</v>
      </c>
    </row>
    <row r="690" spans="1:238 16373:16378" ht="318.75" hidden="1">
      <c r="A690" s="424">
        <v>611</v>
      </c>
      <c r="B690" s="422" t="s">
        <v>861</v>
      </c>
      <c r="C690" s="236">
        <v>402000001</v>
      </c>
      <c r="D690" s="245" t="s">
        <v>79</v>
      </c>
      <c r="E690" s="239" t="s">
        <v>929</v>
      </c>
      <c r="F690" s="239"/>
      <c r="G690" s="239"/>
      <c r="H690" s="239" t="s">
        <v>930</v>
      </c>
      <c r="I690" s="239"/>
      <c r="J690" s="239" t="s">
        <v>931</v>
      </c>
      <c r="K690" s="239" t="s">
        <v>932</v>
      </c>
      <c r="L690" s="239" t="s">
        <v>85</v>
      </c>
      <c r="M690" s="239"/>
      <c r="N690" s="239"/>
      <c r="O690" s="239"/>
      <c r="P690" s="239" t="s">
        <v>933</v>
      </c>
      <c r="Q690" s="239" t="s">
        <v>934</v>
      </c>
      <c r="R690" s="239"/>
      <c r="S690" s="239"/>
      <c r="T690" s="239" t="s">
        <v>900</v>
      </c>
      <c r="U690" s="239"/>
      <c r="V690" s="239" t="s">
        <v>935</v>
      </c>
      <c r="W690" s="239" t="s">
        <v>88</v>
      </c>
      <c r="X690" s="239" t="s">
        <v>85</v>
      </c>
      <c r="Y690" s="239"/>
      <c r="Z690" s="239"/>
      <c r="AA690" s="239"/>
      <c r="AB690" s="239" t="s">
        <v>936</v>
      </c>
      <c r="AC690" s="239" t="s">
        <v>937</v>
      </c>
      <c r="AD690" s="239"/>
      <c r="AE690" s="239"/>
      <c r="AF690" s="239"/>
      <c r="AG690" s="239"/>
      <c r="AH690" s="239"/>
      <c r="AI690" s="239"/>
      <c r="AJ690" s="239" t="s">
        <v>938</v>
      </c>
      <c r="AK690" s="239"/>
      <c r="AL690" s="239"/>
      <c r="AM690" s="239"/>
      <c r="AN690" s="239" t="s">
        <v>939</v>
      </c>
      <c r="AO690" s="241" t="s">
        <v>106</v>
      </c>
      <c r="AP690" s="241" t="s">
        <v>891</v>
      </c>
      <c r="AQ690" s="241" t="s">
        <v>940</v>
      </c>
      <c r="AR690" s="242" t="s">
        <v>121</v>
      </c>
      <c r="AS690" s="241" t="s">
        <v>113</v>
      </c>
      <c r="AT690" s="243">
        <v>1718663.6600000001</v>
      </c>
      <c r="AU690" s="243">
        <v>1718663.6600000001</v>
      </c>
      <c r="AV690" s="243">
        <v>2060820</v>
      </c>
      <c r="AW690" s="243">
        <v>2063080</v>
      </c>
      <c r="AX690" s="243">
        <v>2063080</v>
      </c>
      <c r="AY690" s="243">
        <v>2063080</v>
      </c>
      <c r="AZ690" s="244" t="s">
        <v>134</v>
      </c>
    </row>
    <row r="691" spans="1:238 16373:16378" ht="318.75" hidden="1">
      <c r="A691" s="424">
        <v>611</v>
      </c>
      <c r="B691" s="422" t="s">
        <v>861</v>
      </c>
      <c r="C691" s="236">
        <v>402000001</v>
      </c>
      <c r="D691" s="245" t="s">
        <v>79</v>
      </c>
      <c r="E691" s="239" t="s">
        <v>929</v>
      </c>
      <c r="F691" s="239"/>
      <c r="G691" s="239"/>
      <c r="H691" s="239" t="s">
        <v>930</v>
      </c>
      <c r="I691" s="239"/>
      <c r="J691" s="239" t="s">
        <v>931</v>
      </c>
      <c r="K691" s="239" t="s">
        <v>932</v>
      </c>
      <c r="L691" s="239" t="s">
        <v>85</v>
      </c>
      <c r="M691" s="239"/>
      <c r="N691" s="239"/>
      <c r="O691" s="239"/>
      <c r="P691" s="239" t="s">
        <v>933</v>
      </c>
      <c r="Q691" s="239" t="s">
        <v>934</v>
      </c>
      <c r="R691" s="239"/>
      <c r="S691" s="239"/>
      <c r="T691" s="239" t="s">
        <v>900</v>
      </c>
      <c r="U691" s="239"/>
      <c r="V691" s="239" t="s">
        <v>935</v>
      </c>
      <c r="W691" s="239" t="s">
        <v>88</v>
      </c>
      <c r="X691" s="239" t="s">
        <v>85</v>
      </c>
      <c r="Y691" s="239"/>
      <c r="Z691" s="239"/>
      <c r="AA691" s="239"/>
      <c r="AB691" s="239" t="s">
        <v>936</v>
      </c>
      <c r="AC691" s="239" t="s">
        <v>937</v>
      </c>
      <c r="AD691" s="239"/>
      <c r="AE691" s="239"/>
      <c r="AF691" s="239"/>
      <c r="AG691" s="239"/>
      <c r="AH691" s="239"/>
      <c r="AI691" s="239"/>
      <c r="AJ691" s="239" t="s">
        <v>938</v>
      </c>
      <c r="AK691" s="239"/>
      <c r="AL691" s="239"/>
      <c r="AM691" s="239"/>
      <c r="AN691" s="239" t="s">
        <v>939</v>
      </c>
      <c r="AO691" s="241" t="s">
        <v>106</v>
      </c>
      <c r="AP691" s="241" t="s">
        <v>891</v>
      </c>
      <c r="AQ691" s="241" t="s">
        <v>940</v>
      </c>
      <c r="AR691" s="242" t="s">
        <v>121</v>
      </c>
      <c r="AS691" s="241" t="s">
        <v>113</v>
      </c>
      <c r="AT691" s="243">
        <v>84921.96</v>
      </c>
      <c r="AU691" s="243">
        <v>84921.96</v>
      </c>
      <c r="AV691" s="243">
        <v>0</v>
      </c>
      <c r="AW691" s="243">
        <v>0</v>
      </c>
      <c r="AX691" s="243">
        <v>0</v>
      </c>
      <c r="AY691" s="243">
        <v>0</v>
      </c>
      <c r="AZ691" s="244" t="s">
        <v>152</v>
      </c>
    </row>
    <row r="692" spans="1:238 16373:16378" ht="318.75" hidden="1">
      <c r="A692" s="424">
        <v>611</v>
      </c>
      <c r="B692" s="422" t="s">
        <v>861</v>
      </c>
      <c r="C692" s="236">
        <v>402000002</v>
      </c>
      <c r="D692" s="245" t="s">
        <v>91</v>
      </c>
      <c r="E692" s="239" t="s">
        <v>929</v>
      </c>
      <c r="F692" s="239"/>
      <c r="G692" s="239"/>
      <c r="H692" s="239" t="s">
        <v>930</v>
      </c>
      <c r="I692" s="239"/>
      <c r="J692" s="239" t="s">
        <v>931</v>
      </c>
      <c r="K692" s="239" t="s">
        <v>932</v>
      </c>
      <c r="L692" s="239" t="s">
        <v>85</v>
      </c>
      <c r="M692" s="239"/>
      <c r="N692" s="239"/>
      <c r="O692" s="239"/>
      <c r="P692" s="239" t="s">
        <v>933</v>
      </c>
      <c r="Q692" s="239" t="s">
        <v>934</v>
      </c>
      <c r="R692" s="239"/>
      <c r="S692" s="239"/>
      <c r="T692" s="239" t="s">
        <v>900</v>
      </c>
      <c r="U692" s="239"/>
      <c r="V692" s="239" t="s">
        <v>935</v>
      </c>
      <c r="W692" s="239" t="s">
        <v>88</v>
      </c>
      <c r="X692" s="239" t="s">
        <v>941</v>
      </c>
      <c r="Y692" s="239"/>
      <c r="Z692" s="239"/>
      <c r="AA692" s="239"/>
      <c r="AB692" s="239" t="s">
        <v>936</v>
      </c>
      <c r="AC692" s="239" t="s">
        <v>937</v>
      </c>
      <c r="AD692" s="239"/>
      <c r="AE692" s="239"/>
      <c r="AF692" s="239"/>
      <c r="AG692" s="239"/>
      <c r="AH692" s="239"/>
      <c r="AI692" s="239"/>
      <c r="AJ692" s="239" t="s">
        <v>938</v>
      </c>
      <c r="AK692" s="239"/>
      <c r="AL692" s="239"/>
      <c r="AM692" s="239"/>
      <c r="AN692" s="239" t="s">
        <v>939</v>
      </c>
      <c r="AO692" s="241" t="s">
        <v>106</v>
      </c>
      <c r="AP692" s="241" t="s">
        <v>891</v>
      </c>
      <c r="AQ692" s="241" t="s">
        <v>940</v>
      </c>
      <c r="AR692" s="242" t="s">
        <v>121</v>
      </c>
      <c r="AS692" s="241" t="s">
        <v>115</v>
      </c>
      <c r="AT692" s="243">
        <v>5720686.54</v>
      </c>
      <c r="AU692" s="243">
        <v>5720686.54</v>
      </c>
      <c r="AV692" s="243">
        <v>6827883.6500000004</v>
      </c>
      <c r="AW692" s="243">
        <v>6831380</v>
      </c>
      <c r="AX692" s="243">
        <v>6831380</v>
      </c>
      <c r="AY692" s="243">
        <v>6831380</v>
      </c>
      <c r="AZ692" s="244" t="s">
        <v>134</v>
      </c>
    </row>
    <row r="693" spans="1:238 16373:16378" ht="318.75" hidden="1">
      <c r="A693" s="424">
        <v>611</v>
      </c>
      <c r="B693" s="422" t="s">
        <v>861</v>
      </c>
      <c r="C693" s="236">
        <v>402000002</v>
      </c>
      <c r="D693" s="245" t="s">
        <v>91</v>
      </c>
      <c r="E693" s="239" t="s">
        <v>929</v>
      </c>
      <c r="F693" s="239"/>
      <c r="G693" s="239"/>
      <c r="H693" s="239" t="s">
        <v>930</v>
      </c>
      <c r="I693" s="239"/>
      <c r="J693" s="239" t="s">
        <v>931</v>
      </c>
      <c r="K693" s="239" t="s">
        <v>932</v>
      </c>
      <c r="L693" s="239" t="s">
        <v>85</v>
      </c>
      <c r="M693" s="239"/>
      <c r="N693" s="239"/>
      <c r="O693" s="239"/>
      <c r="P693" s="239" t="s">
        <v>933</v>
      </c>
      <c r="Q693" s="239" t="s">
        <v>934</v>
      </c>
      <c r="R693" s="239"/>
      <c r="S693" s="239"/>
      <c r="T693" s="239" t="s">
        <v>900</v>
      </c>
      <c r="U693" s="239"/>
      <c r="V693" s="239" t="s">
        <v>935</v>
      </c>
      <c r="W693" s="239" t="s">
        <v>88</v>
      </c>
      <c r="X693" s="239" t="s">
        <v>941</v>
      </c>
      <c r="Y693" s="239"/>
      <c r="Z693" s="239"/>
      <c r="AA693" s="239"/>
      <c r="AB693" s="239" t="s">
        <v>936</v>
      </c>
      <c r="AC693" s="239" t="s">
        <v>937</v>
      </c>
      <c r="AD693" s="239"/>
      <c r="AE693" s="239"/>
      <c r="AF693" s="239"/>
      <c r="AG693" s="239"/>
      <c r="AH693" s="239"/>
      <c r="AI693" s="239"/>
      <c r="AJ693" s="239" t="s">
        <v>938</v>
      </c>
      <c r="AK693" s="239"/>
      <c r="AL693" s="239"/>
      <c r="AM693" s="239"/>
      <c r="AN693" s="239" t="s">
        <v>939</v>
      </c>
      <c r="AO693" s="241" t="s">
        <v>106</v>
      </c>
      <c r="AP693" s="241" t="s">
        <v>891</v>
      </c>
      <c r="AQ693" s="241" t="s">
        <v>940</v>
      </c>
      <c r="AR693" s="242" t="s">
        <v>121</v>
      </c>
      <c r="AS693" s="241" t="s">
        <v>115</v>
      </c>
      <c r="AT693" s="243">
        <v>281199</v>
      </c>
      <c r="AU693" s="243">
        <v>281199</v>
      </c>
      <c r="AV693" s="243">
        <v>0</v>
      </c>
      <c r="AW693" s="243">
        <v>0</v>
      </c>
      <c r="AX693" s="243">
        <v>0</v>
      </c>
      <c r="AY693" s="243">
        <v>0</v>
      </c>
      <c r="AZ693" s="244" t="s">
        <v>152</v>
      </c>
    </row>
    <row r="694" spans="1:238 16373:16378" ht="14.25">
      <c r="A694" s="141">
        <v>611</v>
      </c>
      <c r="B694" s="157"/>
      <c r="C694" s="158"/>
      <c r="D694" s="159" t="s">
        <v>98</v>
      </c>
      <c r="E694" s="160"/>
      <c r="F694" s="161"/>
      <c r="G694" s="161"/>
      <c r="H694" s="161"/>
      <c r="I694" s="161"/>
      <c r="J694" s="161"/>
      <c r="K694" s="161"/>
      <c r="L694" s="161"/>
      <c r="M694" s="161"/>
      <c r="N694" s="161"/>
      <c r="O694" s="161"/>
      <c r="P694" s="162"/>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c r="AM694" s="161"/>
      <c r="AN694" s="161"/>
      <c r="AO694" s="161"/>
      <c r="AP694" s="161"/>
      <c r="AQ694" s="163"/>
      <c r="AR694" s="157"/>
      <c r="AS694" s="157"/>
      <c r="AT694" s="56">
        <v>234519697.44</v>
      </c>
      <c r="AU694" s="56">
        <v>232257461.94</v>
      </c>
      <c r="AV694" s="56">
        <v>223462885.26999998</v>
      </c>
      <c r="AW694" s="56">
        <v>212459660</v>
      </c>
      <c r="AX694" s="56">
        <v>213300750</v>
      </c>
      <c r="AY694" s="56">
        <v>213513050</v>
      </c>
      <c r="AZ694" s="164"/>
      <c r="BA694" s="165"/>
      <c r="BB694" s="166"/>
      <c r="BC694" s="166"/>
      <c r="BD694" s="167"/>
      <c r="BE694" s="167"/>
      <c r="BF694" s="167"/>
      <c r="BG694" s="167"/>
      <c r="BH694" s="167"/>
      <c r="BI694" s="167"/>
      <c r="BJ694" s="167"/>
      <c r="BK694" s="167"/>
      <c r="BL694" s="168"/>
      <c r="BM694" s="169"/>
      <c r="BN694" s="170"/>
      <c r="BO694" s="170"/>
      <c r="BP694" s="170"/>
      <c r="BQ694" s="170"/>
      <c r="BR694" s="170"/>
      <c r="BS694" s="170"/>
      <c r="BT694" s="170"/>
      <c r="BU694" s="170"/>
      <c r="BV694" s="170"/>
      <c r="BW694" s="170"/>
      <c r="BX694" s="170"/>
      <c r="BY694" s="170"/>
      <c r="BZ694" s="170"/>
      <c r="CA694" s="170"/>
      <c r="CB694" s="170"/>
      <c r="CC694" s="170"/>
      <c r="CD694" s="170"/>
      <c r="CE694" s="170"/>
      <c r="CF694" s="170"/>
      <c r="CG694" s="170"/>
      <c r="CH694" s="170"/>
      <c r="CI694" s="170"/>
      <c r="CJ694" s="170"/>
      <c r="CK694" s="170"/>
      <c r="CL694" s="170"/>
      <c r="CM694" s="170"/>
      <c r="CN694" s="170"/>
      <c r="CO694" s="170"/>
      <c r="CP694" s="170"/>
      <c r="CQ694" s="170"/>
      <c r="CR694" s="170"/>
      <c r="CS694" s="170"/>
      <c r="CT694" s="170"/>
      <c r="CU694" s="170"/>
      <c r="CV694" s="170"/>
      <c r="CW694" s="170"/>
      <c r="CX694" s="170"/>
      <c r="CY694" s="170"/>
      <c r="CZ694" s="170"/>
      <c r="DA694" s="170"/>
      <c r="DB694" s="170"/>
      <c r="DC694" s="170"/>
      <c r="DD694" s="170"/>
      <c r="DE694" s="170"/>
      <c r="DF694" s="170"/>
      <c r="DG694" s="170"/>
      <c r="DH694" s="170"/>
      <c r="DI694" s="170"/>
      <c r="DJ694" s="170"/>
      <c r="DK694" s="170"/>
      <c r="DL694" s="170"/>
      <c r="DM694" s="170"/>
      <c r="DN694" s="170"/>
      <c r="DO694" s="170"/>
      <c r="DP694" s="170"/>
      <c r="DQ694" s="170"/>
      <c r="DR694" s="170"/>
      <c r="DS694" s="170"/>
      <c r="DT694" s="170"/>
      <c r="DU694" s="170"/>
      <c r="DV694" s="170"/>
      <c r="DW694" s="170"/>
      <c r="DX694" s="170"/>
      <c r="DY694" s="170"/>
      <c r="DZ694" s="170"/>
      <c r="EA694" s="170"/>
      <c r="EB694" s="170"/>
      <c r="EC694" s="170"/>
      <c r="ED694" s="170"/>
      <c r="EE694" s="170"/>
      <c r="EF694" s="170"/>
      <c r="EG694" s="170"/>
      <c r="EH694" s="170"/>
      <c r="EI694" s="170"/>
      <c r="EJ694" s="170"/>
      <c r="EK694" s="170"/>
      <c r="EL694" s="170"/>
      <c r="EM694" s="170"/>
      <c r="EN694" s="170"/>
      <c r="EO694" s="170"/>
      <c r="EP694" s="170"/>
      <c r="EQ694" s="170"/>
      <c r="ER694" s="170"/>
      <c r="ES694" s="170"/>
      <c r="ET694" s="170"/>
      <c r="EU694" s="170"/>
      <c r="EV694" s="170"/>
      <c r="EW694" s="170"/>
      <c r="EX694" s="170"/>
      <c r="EY694" s="170"/>
      <c r="EZ694" s="170"/>
      <c r="FA694" s="170"/>
      <c r="FB694" s="170"/>
      <c r="FC694" s="170"/>
      <c r="FD694" s="170"/>
      <c r="FE694" s="170"/>
      <c r="FF694" s="170"/>
      <c r="FG694" s="170"/>
      <c r="FH694" s="170"/>
      <c r="FI694" s="170"/>
      <c r="FJ694" s="170"/>
      <c r="FK694" s="170"/>
      <c r="FL694" s="170"/>
      <c r="FM694" s="170"/>
      <c r="FN694" s="170"/>
      <c r="FO694" s="170"/>
      <c r="FP694" s="170"/>
      <c r="FQ694" s="170"/>
      <c r="FR694" s="170"/>
      <c r="FS694" s="170"/>
      <c r="FT694" s="170"/>
      <c r="FU694" s="170"/>
      <c r="FV694" s="170"/>
      <c r="FW694" s="170"/>
      <c r="FX694" s="170"/>
      <c r="FY694" s="170"/>
      <c r="FZ694" s="170"/>
      <c r="GA694" s="170"/>
      <c r="GB694" s="170"/>
      <c r="GC694" s="170"/>
      <c r="GD694" s="170"/>
      <c r="GE694" s="170"/>
      <c r="GF694" s="170"/>
      <c r="GG694" s="170"/>
      <c r="GH694" s="170"/>
      <c r="GI694" s="170"/>
      <c r="GJ694" s="170"/>
      <c r="GK694" s="170"/>
      <c r="GL694" s="170"/>
      <c r="GM694" s="170"/>
      <c r="GN694" s="170"/>
      <c r="GO694" s="170"/>
      <c r="GP694" s="170"/>
      <c r="GQ694" s="170"/>
      <c r="GR694" s="170"/>
      <c r="GS694" s="170"/>
      <c r="GT694" s="170"/>
      <c r="GU694" s="170"/>
      <c r="GV694" s="170"/>
      <c r="GW694" s="170"/>
      <c r="GX694" s="170"/>
      <c r="GY694" s="170"/>
      <c r="GZ694" s="170"/>
      <c r="HA694" s="170"/>
      <c r="HB694" s="170"/>
      <c r="HC694" s="170"/>
      <c r="HD694" s="170"/>
      <c r="HE694" s="170"/>
      <c r="HF694" s="170"/>
      <c r="HG694" s="170"/>
      <c r="HH694" s="170"/>
      <c r="HI694" s="170"/>
      <c r="HJ694" s="170"/>
      <c r="HK694" s="170"/>
      <c r="HL694" s="170"/>
      <c r="HM694" s="170"/>
      <c r="HN694" s="170"/>
      <c r="HO694" s="170"/>
      <c r="HP694" s="170"/>
      <c r="HQ694" s="170"/>
      <c r="HR694" s="170"/>
      <c r="HS694" s="170"/>
      <c r="HT694" s="170"/>
      <c r="HU694" s="170"/>
      <c r="HV694" s="170"/>
      <c r="HW694" s="170"/>
      <c r="HX694" s="170"/>
      <c r="HY694" s="170"/>
      <c r="HZ694" s="170"/>
      <c r="IA694" s="170"/>
      <c r="IB694" s="170"/>
      <c r="IC694" s="170"/>
      <c r="ID694" s="170"/>
      <c r="XES694" s="152"/>
      <c r="XET694" s="152"/>
      <c r="XEU694" s="152"/>
      <c r="XEV694" s="152"/>
      <c r="XEW694" s="35"/>
      <c r="XEX694" s="35"/>
    </row>
    <row r="695" spans="1:238 16373:16378" ht="357" hidden="1">
      <c r="A695" s="424">
        <v>617</v>
      </c>
      <c r="B695" s="422" t="s">
        <v>1664</v>
      </c>
      <c r="C695" s="236">
        <v>401000007</v>
      </c>
      <c r="D695" s="245" t="s">
        <v>1045</v>
      </c>
      <c r="E695" s="239" t="s">
        <v>1665</v>
      </c>
      <c r="F695" s="239"/>
      <c r="G695" s="239"/>
      <c r="H695" s="239">
        <v>3</v>
      </c>
      <c r="I695" s="239"/>
      <c r="J695" s="239" t="s">
        <v>72</v>
      </c>
      <c r="K695" s="239" t="s">
        <v>73</v>
      </c>
      <c r="L695" s="239" t="s">
        <v>575</v>
      </c>
      <c r="M695" s="239"/>
      <c r="N695" s="239"/>
      <c r="O695" s="239"/>
      <c r="P695" s="239" t="s">
        <v>186</v>
      </c>
      <c r="Q695" s="239" t="s">
        <v>1666</v>
      </c>
      <c r="R695" s="239"/>
      <c r="S695" s="239"/>
      <c r="T695" s="239" t="s">
        <v>71</v>
      </c>
      <c r="U695" s="239"/>
      <c r="V695" s="239" t="s">
        <v>75</v>
      </c>
      <c r="W695" s="239" t="s">
        <v>73</v>
      </c>
      <c r="X695" s="239"/>
      <c r="Y695" s="239"/>
      <c r="Z695" s="239"/>
      <c r="AA695" s="239"/>
      <c r="AB695" s="239" t="s">
        <v>187</v>
      </c>
      <c r="AC695" s="239" t="s">
        <v>1667</v>
      </c>
      <c r="AD695" s="239"/>
      <c r="AE695" s="239"/>
      <c r="AF695" s="239"/>
      <c r="AG695" s="239"/>
      <c r="AH695" s="239"/>
      <c r="AI695" s="239"/>
      <c r="AJ695" s="239"/>
      <c r="AK695" s="239"/>
      <c r="AL695" s="239"/>
      <c r="AM695" s="239" t="s">
        <v>1668</v>
      </c>
      <c r="AN695" s="239" t="s">
        <v>1669</v>
      </c>
      <c r="AO695" s="241" t="s">
        <v>99</v>
      </c>
      <c r="AP695" s="241" t="s">
        <v>68</v>
      </c>
      <c r="AQ695" s="241" t="s">
        <v>1670</v>
      </c>
      <c r="AR695" s="242" t="s">
        <v>1671</v>
      </c>
      <c r="AS695" s="241" t="s">
        <v>116</v>
      </c>
      <c r="AT695" s="243">
        <v>216736.99</v>
      </c>
      <c r="AU695" s="243">
        <v>216736.99</v>
      </c>
      <c r="AV695" s="243">
        <v>0</v>
      </c>
      <c r="AW695" s="243">
        <v>0</v>
      </c>
      <c r="AX695" s="243">
        <v>0</v>
      </c>
      <c r="AY695" s="243">
        <v>0</v>
      </c>
      <c r="AZ695" s="244" t="s">
        <v>193</v>
      </c>
    </row>
    <row r="696" spans="1:238 16373:16378" ht="357" hidden="1">
      <c r="A696" s="424">
        <v>617</v>
      </c>
      <c r="B696" s="422" t="s">
        <v>1664</v>
      </c>
      <c r="C696" s="236">
        <v>401000007</v>
      </c>
      <c r="D696" s="245" t="s">
        <v>1045</v>
      </c>
      <c r="E696" s="239" t="s">
        <v>1665</v>
      </c>
      <c r="F696" s="239"/>
      <c r="G696" s="239"/>
      <c r="H696" s="239">
        <v>3</v>
      </c>
      <c r="I696" s="239"/>
      <c r="J696" s="239" t="s">
        <v>72</v>
      </c>
      <c r="K696" s="239" t="s">
        <v>73</v>
      </c>
      <c r="L696" s="239" t="s">
        <v>575</v>
      </c>
      <c r="M696" s="239"/>
      <c r="N696" s="239"/>
      <c r="O696" s="239"/>
      <c r="P696" s="239" t="s">
        <v>186</v>
      </c>
      <c r="Q696" s="239" t="s">
        <v>1666</v>
      </c>
      <c r="R696" s="239"/>
      <c r="S696" s="239"/>
      <c r="T696" s="239" t="s">
        <v>71</v>
      </c>
      <c r="U696" s="239"/>
      <c r="V696" s="239" t="s">
        <v>75</v>
      </c>
      <c r="W696" s="239" t="s">
        <v>73</v>
      </c>
      <c r="X696" s="239"/>
      <c r="Y696" s="239"/>
      <c r="Z696" s="239"/>
      <c r="AA696" s="239"/>
      <c r="AB696" s="239" t="s">
        <v>187</v>
      </c>
      <c r="AC696" s="239" t="s">
        <v>1667</v>
      </c>
      <c r="AD696" s="239"/>
      <c r="AE696" s="239"/>
      <c r="AF696" s="239"/>
      <c r="AG696" s="239"/>
      <c r="AH696" s="239"/>
      <c r="AI696" s="239"/>
      <c r="AJ696" s="239"/>
      <c r="AK696" s="239"/>
      <c r="AL696" s="239"/>
      <c r="AM696" s="239" t="s">
        <v>1668</v>
      </c>
      <c r="AN696" s="239" t="s">
        <v>1669</v>
      </c>
      <c r="AO696" s="241" t="s">
        <v>99</v>
      </c>
      <c r="AP696" s="241" t="s">
        <v>68</v>
      </c>
      <c r="AQ696" s="241" t="s">
        <v>1672</v>
      </c>
      <c r="AR696" s="242" t="s">
        <v>1671</v>
      </c>
      <c r="AS696" s="241" t="s">
        <v>116</v>
      </c>
      <c r="AT696" s="243">
        <v>0</v>
      </c>
      <c r="AU696" s="243">
        <v>0</v>
      </c>
      <c r="AV696" s="243">
        <v>200000</v>
      </c>
      <c r="AW696" s="243">
        <v>125000</v>
      </c>
      <c r="AX696" s="243">
        <v>125000</v>
      </c>
      <c r="AY696" s="243">
        <v>125000</v>
      </c>
      <c r="AZ696" s="244" t="s">
        <v>193</v>
      </c>
    </row>
    <row r="697" spans="1:238 16373:16378" ht="357" hidden="1">
      <c r="A697" s="424">
        <v>617</v>
      </c>
      <c r="B697" s="422" t="s">
        <v>1664</v>
      </c>
      <c r="C697" s="236">
        <v>401000007</v>
      </c>
      <c r="D697" s="245" t="s">
        <v>1045</v>
      </c>
      <c r="E697" s="239" t="s">
        <v>1665</v>
      </c>
      <c r="F697" s="239"/>
      <c r="G697" s="239"/>
      <c r="H697" s="239">
        <v>3</v>
      </c>
      <c r="I697" s="239"/>
      <c r="J697" s="239" t="s">
        <v>72</v>
      </c>
      <c r="K697" s="239" t="s">
        <v>73</v>
      </c>
      <c r="L697" s="239" t="s">
        <v>575</v>
      </c>
      <c r="M697" s="239"/>
      <c r="N697" s="239"/>
      <c r="O697" s="239"/>
      <c r="P697" s="239" t="s">
        <v>186</v>
      </c>
      <c r="Q697" s="239" t="s">
        <v>1666</v>
      </c>
      <c r="R697" s="239"/>
      <c r="S697" s="239"/>
      <c r="T697" s="239" t="s">
        <v>71</v>
      </c>
      <c r="U697" s="239"/>
      <c r="V697" s="239" t="s">
        <v>75</v>
      </c>
      <c r="W697" s="239" t="s">
        <v>73</v>
      </c>
      <c r="X697" s="239"/>
      <c r="Y697" s="239"/>
      <c r="Z697" s="239"/>
      <c r="AA697" s="239"/>
      <c r="AB697" s="239" t="s">
        <v>187</v>
      </c>
      <c r="AC697" s="239" t="s">
        <v>1667</v>
      </c>
      <c r="AD697" s="239"/>
      <c r="AE697" s="239"/>
      <c r="AF697" s="239"/>
      <c r="AG697" s="239"/>
      <c r="AH697" s="239"/>
      <c r="AI697" s="239"/>
      <c r="AJ697" s="239"/>
      <c r="AK697" s="239"/>
      <c r="AL697" s="239"/>
      <c r="AM697" s="239" t="s">
        <v>1668</v>
      </c>
      <c r="AN697" s="239" t="s">
        <v>1669</v>
      </c>
      <c r="AO697" s="241" t="s">
        <v>99</v>
      </c>
      <c r="AP697" s="241" t="s">
        <v>68</v>
      </c>
      <c r="AQ697" s="241" t="s">
        <v>1672</v>
      </c>
      <c r="AR697" s="242" t="s">
        <v>1671</v>
      </c>
      <c r="AS697" s="241" t="s">
        <v>227</v>
      </c>
      <c r="AT697" s="243">
        <v>0</v>
      </c>
      <c r="AU697" s="243">
        <v>0</v>
      </c>
      <c r="AV697" s="243">
        <v>0</v>
      </c>
      <c r="AW697" s="243">
        <v>75000</v>
      </c>
      <c r="AX697" s="243">
        <v>75000</v>
      </c>
      <c r="AY697" s="243">
        <v>75000</v>
      </c>
      <c r="AZ697" s="244" t="s">
        <v>193</v>
      </c>
    </row>
    <row r="698" spans="1:238 16373:16378" ht="153" hidden="1">
      <c r="A698" s="424">
        <v>617</v>
      </c>
      <c r="B698" s="422" t="s">
        <v>1673</v>
      </c>
      <c r="C698" s="236">
        <v>401000003</v>
      </c>
      <c r="D698" s="245" t="s">
        <v>1674</v>
      </c>
      <c r="E698" s="239" t="s">
        <v>1675</v>
      </c>
      <c r="F698" s="239"/>
      <c r="G698" s="239"/>
      <c r="H698" s="239" t="s">
        <v>71</v>
      </c>
      <c r="I698" s="239"/>
      <c r="J698" s="239" t="s">
        <v>72</v>
      </c>
      <c r="K698" s="239" t="s">
        <v>73</v>
      </c>
      <c r="L698" s="239" t="s">
        <v>71</v>
      </c>
      <c r="M698" s="239"/>
      <c r="N698" s="239"/>
      <c r="O698" s="239"/>
      <c r="P698" s="239" t="s">
        <v>186</v>
      </c>
      <c r="Q698" s="239" t="s">
        <v>1666</v>
      </c>
      <c r="R698" s="239"/>
      <c r="S698" s="239"/>
      <c r="T698" s="239" t="s">
        <v>71</v>
      </c>
      <c r="U698" s="239"/>
      <c r="V698" s="239" t="s">
        <v>75</v>
      </c>
      <c r="W698" s="239" t="s">
        <v>73</v>
      </c>
      <c r="X698" s="239"/>
      <c r="Y698" s="239"/>
      <c r="Z698" s="239"/>
      <c r="AA698" s="239"/>
      <c r="AB698" s="239" t="s">
        <v>187</v>
      </c>
      <c r="AC698" s="239" t="s">
        <v>1676</v>
      </c>
      <c r="AD698" s="239"/>
      <c r="AE698" s="239"/>
      <c r="AF698" s="239"/>
      <c r="AG698" s="239"/>
      <c r="AH698" s="239"/>
      <c r="AI698" s="239"/>
      <c r="AJ698" s="239"/>
      <c r="AK698" s="239"/>
      <c r="AL698" s="239"/>
      <c r="AM698" s="239" t="s">
        <v>1677</v>
      </c>
      <c r="AN698" s="239" t="s">
        <v>1678</v>
      </c>
      <c r="AO698" s="241" t="s">
        <v>99</v>
      </c>
      <c r="AP698" s="241" t="s">
        <v>68</v>
      </c>
      <c r="AQ698" s="241" t="s">
        <v>1046</v>
      </c>
      <c r="AR698" s="242" t="s">
        <v>1287</v>
      </c>
      <c r="AS698" s="241" t="s">
        <v>116</v>
      </c>
      <c r="AT698" s="243">
        <v>41157</v>
      </c>
      <c r="AU698" s="243">
        <v>41157</v>
      </c>
      <c r="AV698" s="243">
        <v>0</v>
      </c>
      <c r="AW698" s="243">
        <v>0</v>
      </c>
      <c r="AX698" s="243">
        <v>0</v>
      </c>
      <c r="AY698" s="243">
        <v>0</v>
      </c>
      <c r="AZ698" s="244" t="s">
        <v>193</v>
      </c>
    </row>
    <row r="699" spans="1:238 16373:16378" ht="153" hidden="1">
      <c r="A699" s="424">
        <v>617</v>
      </c>
      <c r="B699" s="422" t="s">
        <v>1673</v>
      </c>
      <c r="C699" s="236">
        <v>401000003</v>
      </c>
      <c r="D699" s="245" t="s">
        <v>1674</v>
      </c>
      <c r="E699" s="239" t="s">
        <v>1675</v>
      </c>
      <c r="F699" s="239"/>
      <c r="G699" s="239"/>
      <c r="H699" s="239" t="s">
        <v>71</v>
      </c>
      <c r="I699" s="239"/>
      <c r="J699" s="239" t="s">
        <v>72</v>
      </c>
      <c r="K699" s="239" t="s">
        <v>73</v>
      </c>
      <c r="L699" s="239" t="s">
        <v>71</v>
      </c>
      <c r="M699" s="239"/>
      <c r="N699" s="239"/>
      <c r="O699" s="239"/>
      <c r="P699" s="239" t="s">
        <v>186</v>
      </c>
      <c r="Q699" s="239" t="s">
        <v>1666</v>
      </c>
      <c r="R699" s="239"/>
      <c r="S699" s="239"/>
      <c r="T699" s="239" t="s">
        <v>71</v>
      </c>
      <c r="U699" s="239"/>
      <c r="V699" s="239" t="s">
        <v>75</v>
      </c>
      <c r="W699" s="239" t="s">
        <v>73</v>
      </c>
      <c r="X699" s="239"/>
      <c r="Y699" s="239"/>
      <c r="Z699" s="239"/>
      <c r="AA699" s="239"/>
      <c r="AB699" s="239" t="s">
        <v>187</v>
      </c>
      <c r="AC699" s="239" t="s">
        <v>1679</v>
      </c>
      <c r="AD699" s="239"/>
      <c r="AE699" s="239"/>
      <c r="AF699" s="239"/>
      <c r="AG699" s="239"/>
      <c r="AH699" s="239"/>
      <c r="AI699" s="239"/>
      <c r="AJ699" s="239"/>
      <c r="AK699" s="239"/>
      <c r="AL699" s="239"/>
      <c r="AM699" s="239" t="s">
        <v>1677</v>
      </c>
      <c r="AN699" s="239" t="s">
        <v>1678</v>
      </c>
      <c r="AO699" s="241" t="s">
        <v>99</v>
      </c>
      <c r="AP699" s="241" t="s">
        <v>68</v>
      </c>
      <c r="AQ699" s="241" t="s">
        <v>1048</v>
      </c>
      <c r="AR699" s="242" t="s">
        <v>1287</v>
      </c>
      <c r="AS699" s="241" t="s">
        <v>116</v>
      </c>
      <c r="AT699" s="243">
        <v>0</v>
      </c>
      <c r="AU699" s="243">
        <v>0</v>
      </c>
      <c r="AV699" s="243">
        <v>43340</v>
      </c>
      <c r="AW699" s="243">
        <v>44750</v>
      </c>
      <c r="AX699" s="243">
        <v>44750</v>
      </c>
      <c r="AY699" s="243">
        <v>44750</v>
      </c>
      <c r="AZ699" s="244" t="s">
        <v>193</v>
      </c>
    </row>
    <row r="700" spans="1:238 16373:16378" ht="114.75" hidden="1">
      <c r="A700" s="424">
        <v>617</v>
      </c>
      <c r="B700" s="422" t="s">
        <v>1673</v>
      </c>
      <c r="C700" s="236">
        <v>401000003</v>
      </c>
      <c r="D700" s="245" t="s">
        <v>1674</v>
      </c>
      <c r="E700" s="239" t="s">
        <v>1680</v>
      </c>
      <c r="F700" s="239"/>
      <c r="G700" s="239"/>
      <c r="H700" s="239">
        <v>8</v>
      </c>
      <c r="I700" s="239"/>
      <c r="J700" s="239">
        <v>20</v>
      </c>
      <c r="K700" s="239"/>
      <c r="L700" s="239">
        <v>16</v>
      </c>
      <c r="M700" s="239"/>
      <c r="N700" s="239"/>
      <c r="O700" s="239"/>
      <c r="P700" s="239" t="s">
        <v>1681</v>
      </c>
      <c r="Q700" s="239" t="s">
        <v>1666</v>
      </c>
      <c r="R700" s="239"/>
      <c r="S700" s="239"/>
      <c r="T700" s="239" t="s">
        <v>71</v>
      </c>
      <c r="U700" s="239"/>
      <c r="V700" s="239" t="s">
        <v>75</v>
      </c>
      <c r="W700" s="239" t="s">
        <v>73</v>
      </c>
      <c r="X700" s="239"/>
      <c r="Y700" s="239"/>
      <c r="Z700" s="239"/>
      <c r="AA700" s="239"/>
      <c r="AB700" s="239" t="s">
        <v>187</v>
      </c>
      <c r="AC700" s="239" t="s">
        <v>1682</v>
      </c>
      <c r="AD700" s="239"/>
      <c r="AE700" s="239"/>
      <c r="AF700" s="239"/>
      <c r="AG700" s="239"/>
      <c r="AH700" s="239"/>
      <c r="AI700" s="239"/>
      <c r="AJ700" s="239">
        <v>2</v>
      </c>
      <c r="AK700" s="239"/>
      <c r="AL700" s="239"/>
      <c r="AM700" s="239" t="s">
        <v>1253</v>
      </c>
      <c r="AN700" s="239" t="s">
        <v>1683</v>
      </c>
      <c r="AO700" s="241" t="s">
        <v>99</v>
      </c>
      <c r="AP700" s="241" t="s">
        <v>68</v>
      </c>
      <c r="AQ700" s="241" t="s">
        <v>952</v>
      </c>
      <c r="AR700" s="242" t="s">
        <v>1684</v>
      </c>
      <c r="AS700" s="241" t="s">
        <v>116</v>
      </c>
      <c r="AT700" s="243">
        <v>931061.3</v>
      </c>
      <c r="AU700" s="243">
        <v>931061.3</v>
      </c>
      <c r="AV700" s="243">
        <v>0</v>
      </c>
      <c r="AW700" s="243">
        <v>0</v>
      </c>
      <c r="AX700" s="243">
        <v>0</v>
      </c>
      <c r="AY700" s="243">
        <v>0</v>
      </c>
      <c r="AZ700" s="244" t="s">
        <v>193</v>
      </c>
    </row>
    <row r="701" spans="1:238 16373:16378" ht="409.5" hidden="1">
      <c r="A701" s="424">
        <v>617</v>
      </c>
      <c r="B701" s="422" t="s">
        <v>1673</v>
      </c>
      <c r="C701" s="236">
        <v>401000006</v>
      </c>
      <c r="D701" s="245" t="s">
        <v>1685</v>
      </c>
      <c r="E701" s="239" t="s">
        <v>1665</v>
      </c>
      <c r="F701" s="239"/>
      <c r="G701" s="239"/>
      <c r="H701" s="239">
        <v>3</v>
      </c>
      <c r="I701" s="239"/>
      <c r="J701" s="239" t="s">
        <v>72</v>
      </c>
      <c r="K701" s="239" t="s">
        <v>73</v>
      </c>
      <c r="L701" s="239" t="s">
        <v>1686</v>
      </c>
      <c r="M701" s="239"/>
      <c r="N701" s="239"/>
      <c r="O701" s="239"/>
      <c r="P701" s="239" t="s">
        <v>186</v>
      </c>
      <c r="Q701" s="239" t="s">
        <v>1687</v>
      </c>
      <c r="R701" s="239" t="s">
        <v>1688</v>
      </c>
      <c r="S701" s="239"/>
      <c r="T701" s="239" t="s">
        <v>1689</v>
      </c>
      <c r="U701" s="239"/>
      <c r="V701" s="239" t="s">
        <v>1690</v>
      </c>
      <c r="W701" s="239" t="s">
        <v>1691</v>
      </c>
      <c r="X701" s="239"/>
      <c r="Y701" s="239" t="s">
        <v>1692</v>
      </c>
      <c r="Z701" s="239"/>
      <c r="AA701" s="239"/>
      <c r="AB701" s="239" t="s">
        <v>1693</v>
      </c>
      <c r="AC701" s="239" t="s">
        <v>1694</v>
      </c>
      <c r="AD701" s="239"/>
      <c r="AE701" s="239"/>
      <c r="AF701" s="239"/>
      <c r="AG701" s="239"/>
      <c r="AH701" s="239"/>
      <c r="AI701" s="239"/>
      <c r="AJ701" s="239"/>
      <c r="AK701" s="239"/>
      <c r="AL701" s="239"/>
      <c r="AM701" s="239" t="s">
        <v>1695</v>
      </c>
      <c r="AN701" s="239" t="s">
        <v>1696</v>
      </c>
      <c r="AO701" s="241" t="s">
        <v>430</v>
      </c>
      <c r="AP701" s="241" t="s">
        <v>464</v>
      </c>
      <c r="AQ701" s="241" t="s">
        <v>1697</v>
      </c>
      <c r="AR701" s="242" t="s">
        <v>1698</v>
      </c>
      <c r="AS701" s="241" t="s">
        <v>116</v>
      </c>
      <c r="AT701" s="243">
        <v>7883142</v>
      </c>
      <c r="AU701" s="243">
        <v>7883142</v>
      </c>
      <c r="AV701" s="243">
        <v>0</v>
      </c>
      <c r="AW701" s="243">
        <v>0</v>
      </c>
      <c r="AX701" s="243">
        <v>0</v>
      </c>
      <c r="AY701" s="243">
        <v>0</v>
      </c>
      <c r="AZ701" s="244" t="s">
        <v>241</v>
      </c>
    </row>
    <row r="702" spans="1:238 16373:16378" ht="409.5" hidden="1">
      <c r="A702" s="424">
        <v>617</v>
      </c>
      <c r="B702" s="422" t="s">
        <v>1673</v>
      </c>
      <c r="C702" s="236">
        <v>401000006</v>
      </c>
      <c r="D702" s="245" t="s">
        <v>1699</v>
      </c>
      <c r="E702" s="239" t="s">
        <v>1665</v>
      </c>
      <c r="F702" s="239"/>
      <c r="G702" s="239"/>
      <c r="H702" s="239">
        <v>3</v>
      </c>
      <c r="I702" s="239"/>
      <c r="J702" s="239" t="s">
        <v>72</v>
      </c>
      <c r="K702" s="239" t="s">
        <v>73</v>
      </c>
      <c r="L702" s="239" t="s">
        <v>1686</v>
      </c>
      <c r="M702" s="239"/>
      <c r="N702" s="239"/>
      <c r="O702" s="239"/>
      <c r="P702" s="239" t="s">
        <v>186</v>
      </c>
      <c r="Q702" s="239" t="s">
        <v>1700</v>
      </c>
      <c r="R702" s="239" t="s">
        <v>1701</v>
      </c>
      <c r="S702" s="239"/>
      <c r="T702" s="239" t="s">
        <v>71</v>
      </c>
      <c r="U702" s="239"/>
      <c r="V702" s="239" t="s">
        <v>1702</v>
      </c>
      <c r="W702" s="239" t="s">
        <v>1703</v>
      </c>
      <c r="X702" s="239"/>
      <c r="Y702" s="239" t="s">
        <v>1701</v>
      </c>
      <c r="Z702" s="239"/>
      <c r="AA702" s="239"/>
      <c r="AB702" s="239" t="s">
        <v>1704</v>
      </c>
      <c r="AC702" s="239" t="s">
        <v>1705</v>
      </c>
      <c r="AD702" s="239"/>
      <c r="AE702" s="239"/>
      <c r="AF702" s="239"/>
      <c r="AG702" s="239"/>
      <c r="AH702" s="239"/>
      <c r="AI702" s="239"/>
      <c r="AJ702" s="239"/>
      <c r="AK702" s="239"/>
      <c r="AL702" s="239"/>
      <c r="AM702" s="239" t="s">
        <v>1706</v>
      </c>
      <c r="AN702" s="239" t="s">
        <v>1707</v>
      </c>
      <c r="AO702" s="241" t="s">
        <v>430</v>
      </c>
      <c r="AP702" s="241" t="s">
        <v>464</v>
      </c>
      <c r="AQ702" s="241" t="s">
        <v>1708</v>
      </c>
      <c r="AR702" s="242" t="s">
        <v>1698</v>
      </c>
      <c r="AS702" s="241" t="s">
        <v>116</v>
      </c>
      <c r="AT702" s="243">
        <v>0</v>
      </c>
      <c r="AU702" s="243">
        <v>0</v>
      </c>
      <c r="AV702" s="243">
        <v>858187.7</v>
      </c>
      <c r="AW702" s="243">
        <v>0</v>
      </c>
      <c r="AX702" s="243">
        <v>0</v>
      </c>
      <c r="AY702" s="243">
        <v>0</v>
      </c>
      <c r="AZ702" s="244" t="s">
        <v>1039</v>
      </c>
    </row>
    <row r="703" spans="1:238 16373:16378" ht="409.5" hidden="1">
      <c r="A703" s="424">
        <v>617</v>
      </c>
      <c r="B703" s="422" t="s">
        <v>1673</v>
      </c>
      <c r="C703" s="236">
        <v>401000006</v>
      </c>
      <c r="D703" s="245" t="s">
        <v>1699</v>
      </c>
      <c r="E703" s="239" t="s">
        <v>1665</v>
      </c>
      <c r="F703" s="239"/>
      <c r="G703" s="239"/>
      <c r="H703" s="239">
        <v>3</v>
      </c>
      <c r="I703" s="239"/>
      <c r="J703" s="239" t="s">
        <v>72</v>
      </c>
      <c r="K703" s="239" t="s">
        <v>73</v>
      </c>
      <c r="L703" s="239" t="s">
        <v>1686</v>
      </c>
      <c r="M703" s="239"/>
      <c r="N703" s="239"/>
      <c r="O703" s="239"/>
      <c r="P703" s="239" t="s">
        <v>186</v>
      </c>
      <c r="Q703" s="239" t="s">
        <v>1700</v>
      </c>
      <c r="R703" s="239" t="s">
        <v>1701</v>
      </c>
      <c r="S703" s="239"/>
      <c r="T703" s="239" t="s">
        <v>71</v>
      </c>
      <c r="U703" s="239"/>
      <c r="V703" s="239" t="s">
        <v>1702</v>
      </c>
      <c r="W703" s="239" t="s">
        <v>1703</v>
      </c>
      <c r="X703" s="239"/>
      <c r="Y703" s="239" t="s">
        <v>1701</v>
      </c>
      <c r="Z703" s="239"/>
      <c r="AA703" s="239"/>
      <c r="AB703" s="239" t="s">
        <v>1704</v>
      </c>
      <c r="AC703" s="239" t="s">
        <v>1694</v>
      </c>
      <c r="AD703" s="239"/>
      <c r="AE703" s="239"/>
      <c r="AF703" s="239"/>
      <c r="AG703" s="239"/>
      <c r="AH703" s="239"/>
      <c r="AI703" s="239"/>
      <c r="AJ703" s="239"/>
      <c r="AK703" s="239"/>
      <c r="AL703" s="239"/>
      <c r="AM703" s="239" t="s">
        <v>1695</v>
      </c>
      <c r="AN703" s="239" t="s">
        <v>1696</v>
      </c>
      <c r="AO703" s="241" t="s">
        <v>430</v>
      </c>
      <c r="AP703" s="241" t="s">
        <v>464</v>
      </c>
      <c r="AQ703" s="241" t="s">
        <v>1708</v>
      </c>
      <c r="AR703" s="242" t="s">
        <v>1698</v>
      </c>
      <c r="AS703" s="241" t="s">
        <v>116</v>
      </c>
      <c r="AT703" s="243">
        <v>0</v>
      </c>
      <c r="AU703" s="243">
        <v>0</v>
      </c>
      <c r="AV703" s="243">
        <v>16305566.359999999</v>
      </c>
      <c r="AW703" s="243">
        <v>0</v>
      </c>
      <c r="AX703" s="243">
        <v>0</v>
      </c>
      <c r="AY703" s="243">
        <v>0</v>
      </c>
      <c r="AZ703" s="244" t="s">
        <v>241</v>
      </c>
    </row>
    <row r="704" spans="1:238 16373:16378" ht="409.5" hidden="1">
      <c r="A704" s="424">
        <v>617</v>
      </c>
      <c r="B704" s="422" t="s">
        <v>1673</v>
      </c>
      <c r="C704" s="236">
        <v>401000006</v>
      </c>
      <c r="D704" s="245" t="s">
        <v>1709</v>
      </c>
      <c r="E704" s="239" t="s">
        <v>1665</v>
      </c>
      <c r="F704" s="239"/>
      <c r="G704" s="239"/>
      <c r="H704" s="239" t="s">
        <v>71</v>
      </c>
      <c r="I704" s="239"/>
      <c r="J704" s="239" t="s">
        <v>72</v>
      </c>
      <c r="K704" s="239" t="s">
        <v>73</v>
      </c>
      <c r="L704" s="239" t="s">
        <v>1710</v>
      </c>
      <c r="M704" s="239"/>
      <c r="N704" s="239"/>
      <c r="O704" s="239"/>
      <c r="P704" s="239" t="s">
        <v>186</v>
      </c>
      <c r="Q704" s="239" t="s">
        <v>1711</v>
      </c>
      <c r="R704" s="239" t="s">
        <v>1712</v>
      </c>
      <c r="S704" s="239"/>
      <c r="T704" s="239"/>
      <c r="U704" s="239"/>
      <c r="V704" s="239" t="s">
        <v>1713</v>
      </c>
      <c r="W704" s="239" t="s">
        <v>88</v>
      </c>
      <c r="X704" s="239"/>
      <c r="Y704" s="239" t="s">
        <v>1714</v>
      </c>
      <c r="Z704" s="239"/>
      <c r="AA704" s="239"/>
      <c r="AB704" s="239" t="s">
        <v>1715</v>
      </c>
      <c r="AC704" s="239" t="s">
        <v>1715</v>
      </c>
      <c r="AD704" s="239"/>
      <c r="AE704" s="239"/>
      <c r="AF704" s="239"/>
      <c r="AG704" s="239"/>
      <c r="AH704" s="239"/>
      <c r="AI704" s="239"/>
      <c r="AJ704" s="239"/>
      <c r="AK704" s="239"/>
      <c r="AL704" s="239"/>
      <c r="AM704" s="239" t="s">
        <v>1716</v>
      </c>
      <c r="AN704" s="239" t="s">
        <v>1717</v>
      </c>
      <c r="AO704" s="241" t="s">
        <v>430</v>
      </c>
      <c r="AP704" s="241" t="s">
        <v>464</v>
      </c>
      <c r="AQ704" s="241" t="s">
        <v>1718</v>
      </c>
      <c r="AR704" s="242" t="s">
        <v>1719</v>
      </c>
      <c r="AS704" s="241" t="s">
        <v>116</v>
      </c>
      <c r="AT704" s="243">
        <v>2061701</v>
      </c>
      <c r="AU704" s="243">
        <v>2061701</v>
      </c>
      <c r="AV704" s="243">
        <v>0</v>
      </c>
      <c r="AW704" s="243">
        <v>0</v>
      </c>
      <c r="AX704" s="243">
        <v>0</v>
      </c>
      <c r="AY704" s="243">
        <v>0</v>
      </c>
      <c r="AZ704" s="244" t="s">
        <v>241</v>
      </c>
    </row>
    <row r="705" spans="1:52" ht="409.5" hidden="1">
      <c r="A705" s="424">
        <v>617</v>
      </c>
      <c r="B705" s="422" t="s">
        <v>1673</v>
      </c>
      <c r="C705" s="236">
        <v>401000006</v>
      </c>
      <c r="D705" s="245" t="s">
        <v>1699</v>
      </c>
      <c r="E705" s="239" t="s">
        <v>1665</v>
      </c>
      <c r="F705" s="239"/>
      <c r="G705" s="239"/>
      <c r="H705" s="239">
        <v>3</v>
      </c>
      <c r="I705" s="239"/>
      <c r="J705" s="239" t="s">
        <v>72</v>
      </c>
      <c r="K705" s="239" t="s">
        <v>73</v>
      </c>
      <c r="L705" s="239" t="s">
        <v>1686</v>
      </c>
      <c r="M705" s="239"/>
      <c r="N705" s="239"/>
      <c r="O705" s="239"/>
      <c r="P705" s="239" t="s">
        <v>186</v>
      </c>
      <c r="Q705" s="239" t="s">
        <v>1720</v>
      </c>
      <c r="R705" s="239" t="s">
        <v>1721</v>
      </c>
      <c r="S705" s="239"/>
      <c r="T705" s="239" t="s">
        <v>71</v>
      </c>
      <c r="U705" s="239"/>
      <c r="V705" s="239" t="s">
        <v>1722</v>
      </c>
      <c r="W705" s="239" t="s">
        <v>1723</v>
      </c>
      <c r="X705" s="239"/>
      <c r="Y705" s="239" t="s">
        <v>1724</v>
      </c>
      <c r="Z705" s="239"/>
      <c r="AA705" s="239"/>
      <c r="AB705" s="239" t="s">
        <v>1725</v>
      </c>
      <c r="AC705" s="239" t="s">
        <v>1705</v>
      </c>
      <c r="AD705" s="239"/>
      <c r="AE705" s="239"/>
      <c r="AF705" s="239"/>
      <c r="AG705" s="239"/>
      <c r="AH705" s="239"/>
      <c r="AI705" s="239"/>
      <c r="AJ705" s="239"/>
      <c r="AK705" s="239"/>
      <c r="AL705" s="239"/>
      <c r="AM705" s="239" t="s">
        <v>1706</v>
      </c>
      <c r="AN705" s="239" t="s">
        <v>1707</v>
      </c>
      <c r="AO705" s="241" t="s">
        <v>430</v>
      </c>
      <c r="AP705" s="241" t="s">
        <v>464</v>
      </c>
      <c r="AQ705" s="241" t="s">
        <v>1726</v>
      </c>
      <c r="AR705" s="242" t="s">
        <v>1727</v>
      </c>
      <c r="AS705" s="241" t="s">
        <v>116</v>
      </c>
      <c r="AT705" s="243">
        <v>414902.21</v>
      </c>
      <c r="AU705" s="243">
        <v>414902.21</v>
      </c>
      <c r="AV705" s="243">
        <v>0</v>
      </c>
      <c r="AW705" s="243">
        <v>0</v>
      </c>
      <c r="AX705" s="243">
        <v>0</v>
      </c>
      <c r="AY705" s="243">
        <v>0</v>
      </c>
      <c r="AZ705" s="244" t="s">
        <v>1039</v>
      </c>
    </row>
    <row r="706" spans="1:52" ht="409.5" hidden="1">
      <c r="A706" s="424">
        <v>617</v>
      </c>
      <c r="B706" s="422" t="s">
        <v>1673</v>
      </c>
      <c r="C706" s="236">
        <v>401000006</v>
      </c>
      <c r="D706" s="245" t="s">
        <v>1728</v>
      </c>
      <c r="E706" s="239" t="s">
        <v>1665</v>
      </c>
      <c r="F706" s="239"/>
      <c r="G706" s="239"/>
      <c r="H706" s="239" t="s">
        <v>71</v>
      </c>
      <c r="I706" s="239"/>
      <c r="J706" s="239" t="s">
        <v>72</v>
      </c>
      <c r="K706" s="239" t="s">
        <v>73</v>
      </c>
      <c r="L706" s="239" t="s">
        <v>1686</v>
      </c>
      <c r="M706" s="239"/>
      <c r="N706" s="239"/>
      <c r="O706" s="239"/>
      <c r="P706" s="239">
        <v>39814</v>
      </c>
      <c r="Q706" s="239" t="s">
        <v>1729</v>
      </c>
      <c r="R706" s="239"/>
      <c r="S706" s="239"/>
      <c r="T706" s="239" t="s">
        <v>71</v>
      </c>
      <c r="U706" s="239"/>
      <c r="V706" s="239" t="s">
        <v>75</v>
      </c>
      <c r="W706" s="239" t="s">
        <v>73</v>
      </c>
      <c r="X706" s="239"/>
      <c r="Y706" s="239"/>
      <c r="Z706" s="239"/>
      <c r="AA706" s="239"/>
      <c r="AB706" s="239" t="s">
        <v>187</v>
      </c>
      <c r="AC706" s="239" t="s">
        <v>1730</v>
      </c>
      <c r="AD706" s="239"/>
      <c r="AE706" s="239"/>
      <c r="AF706" s="239"/>
      <c r="AG706" s="239"/>
      <c r="AH706" s="239"/>
      <c r="AI706" s="239"/>
      <c r="AJ706" s="239"/>
      <c r="AK706" s="239"/>
      <c r="AL706" s="239"/>
      <c r="AM706" s="239" t="s">
        <v>1731</v>
      </c>
      <c r="AN706" s="239" t="s">
        <v>1732</v>
      </c>
      <c r="AO706" s="241" t="s">
        <v>430</v>
      </c>
      <c r="AP706" s="241" t="s">
        <v>464</v>
      </c>
      <c r="AQ706" s="241" t="s">
        <v>1733</v>
      </c>
      <c r="AR706" s="242" t="s">
        <v>1734</v>
      </c>
      <c r="AS706" s="241" t="s">
        <v>116</v>
      </c>
      <c r="AT706" s="243">
        <v>6039760</v>
      </c>
      <c r="AU706" s="243">
        <v>6039760</v>
      </c>
      <c r="AV706" s="243">
        <v>6579760</v>
      </c>
      <c r="AW706" s="243">
        <v>7139760</v>
      </c>
      <c r="AX706" s="243">
        <v>7139760</v>
      </c>
      <c r="AY706" s="243">
        <v>7139760</v>
      </c>
      <c r="AZ706" s="244" t="s">
        <v>193</v>
      </c>
    </row>
    <row r="707" spans="1:52" ht="409.5" hidden="1">
      <c r="A707" s="424">
        <v>617</v>
      </c>
      <c r="B707" s="422" t="s">
        <v>1673</v>
      </c>
      <c r="C707" s="236">
        <v>401000006</v>
      </c>
      <c r="D707" s="245" t="s">
        <v>1699</v>
      </c>
      <c r="E707" s="239" t="s">
        <v>1665</v>
      </c>
      <c r="F707" s="239"/>
      <c r="G707" s="239"/>
      <c r="H707" s="239" t="s">
        <v>71</v>
      </c>
      <c r="I707" s="239"/>
      <c r="J707" s="239" t="s">
        <v>72</v>
      </c>
      <c r="K707" s="239" t="s">
        <v>73</v>
      </c>
      <c r="L707" s="239" t="s">
        <v>1686</v>
      </c>
      <c r="M707" s="239"/>
      <c r="N707" s="239"/>
      <c r="O707" s="239"/>
      <c r="P707" s="239" t="s">
        <v>186</v>
      </c>
      <c r="Q707" s="239" t="s">
        <v>1729</v>
      </c>
      <c r="R707" s="239"/>
      <c r="S707" s="239"/>
      <c r="T707" s="239" t="s">
        <v>71</v>
      </c>
      <c r="U707" s="239"/>
      <c r="V707" s="239" t="s">
        <v>75</v>
      </c>
      <c r="W707" s="239" t="s">
        <v>73</v>
      </c>
      <c r="X707" s="239"/>
      <c r="Y707" s="239"/>
      <c r="Z707" s="239"/>
      <c r="AA707" s="239"/>
      <c r="AB707" s="239" t="s">
        <v>187</v>
      </c>
      <c r="AC707" s="239" t="s">
        <v>1730</v>
      </c>
      <c r="AD707" s="239"/>
      <c r="AE707" s="239"/>
      <c r="AF707" s="239"/>
      <c r="AG707" s="239"/>
      <c r="AH707" s="239"/>
      <c r="AI707" s="239"/>
      <c r="AJ707" s="239"/>
      <c r="AK707" s="239"/>
      <c r="AL707" s="239"/>
      <c r="AM707" s="239" t="s">
        <v>1731</v>
      </c>
      <c r="AN707" s="239" t="s">
        <v>1696</v>
      </c>
      <c r="AO707" s="241" t="s">
        <v>430</v>
      </c>
      <c r="AP707" s="241" t="s">
        <v>464</v>
      </c>
      <c r="AQ707" s="241" t="s">
        <v>1733</v>
      </c>
      <c r="AR707" s="242" t="s">
        <v>1735</v>
      </c>
      <c r="AS707" s="241" t="s">
        <v>116</v>
      </c>
      <c r="AT707" s="243">
        <v>3223800</v>
      </c>
      <c r="AU707" s="243">
        <v>3223800</v>
      </c>
      <c r="AV707" s="243">
        <v>5205126.28</v>
      </c>
      <c r="AW707" s="243">
        <v>5408010</v>
      </c>
      <c r="AX707" s="243">
        <v>5408010</v>
      </c>
      <c r="AY707" s="243">
        <v>5408010</v>
      </c>
      <c r="AZ707" s="244" t="s">
        <v>193</v>
      </c>
    </row>
    <row r="708" spans="1:52" ht="409.5" hidden="1">
      <c r="A708" s="424">
        <v>617</v>
      </c>
      <c r="B708" s="422" t="s">
        <v>1673</v>
      </c>
      <c r="C708" s="236">
        <v>401000006</v>
      </c>
      <c r="D708" s="245" t="s">
        <v>1685</v>
      </c>
      <c r="E708" s="239" t="s">
        <v>1665</v>
      </c>
      <c r="F708" s="239"/>
      <c r="G708" s="239"/>
      <c r="H708" s="239">
        <v>3</v>
      </c>
      <c r="I708" s="239"/>
      <c r="J708" s="239" t="s">
        <v>72</v>
      </c>
      <c r="K708" s="239" t="s">
        <v>73</v>
      </c>
      <c r="L708" s="239" t="s">
        <v>1686</v>
      </c>
      <c r="M708" s="239"/>
      <c r="N708" s="239"/>
      <c r="O708" s="239"/>
      <c r="P708" s="239" t="s">
        <v>186</v>
      </c>
      <c r="Q708" s="239" t="s">
        <v>1666</v>
      </c>
      <c r="R708" s="239"/>
      <c r="S708" s="239"/>
      <c r="T708" s="239" t="s">
        <v>71</v>
      </c>
      <c r="U708" s="239"/>
      <c r="V708" s="239" t="s">
        <v>75</v>
      </c>
      <c r="W708" s="239" t="s">
        <v>73</v>
      </c>
      <c r="X708" s="239"/>
      <c r="Y708" s="239"/>
      <c r="Z708" s="239"/>
      <c r="AA708" s="239"/>
      <c r="AB708" s="239" t="s">
        <v>187</v>
      </c>
      <c r="AC708" s="239" t="s">
        <v>1694</v>
      </c>
      <c r="AD708" s="239"/>
      <c r="AE708" s="239"/>
      <c r="AF708" s="239"/>
      <c r="AG708" s="239"/>
      <c r="AH708" s="239"/>
      <c r="AI708" s="239"/>
      <c r="AJ708" s="239"/>
      <c r="AK708" s="239"/>
      <c r="AL708" s="239"/>
      <c r="AM708" s="239" t="s">
        <v>1695</v>
      </c>
      <c r="AN708" s="239" t="s">
        <v>1696</v>
      </c>
      <c r="AO708" s="241" t="s">
        <v>430</v>
      </c>
      <c r="AP708" s="241" t="s">
        <v>464</v>
      </c>
      <c r="AQ708" s="241" t="s">
        <v>1736</v>
      </c>
      <c r="AR708" s="242" t="s">
        <v>1737</v>
      </c>
      <c r="AS708" s="241" t="s">
        <v>116</v>
      </c>
      <c r="AT708" s="243">
        <v>60465501.789999999</v>
      </c>
      <c r="AU708" s="243">
        <v>58584475.789999999</v>
      </c>
      <c r="AV708" s="243">
        <v>59293231.710000001</v>
      </c>
      <c r="AW708" s="243">
        <v>76882520</v>
      </c>
      <c r="AX708" s="243">
        <v>79957820</v>
      </c>
      <c r="AY708" s="243">
        <v>83156130</v>
      </c>
      <c r="AZ708" s="244" t="s">
        <v>193</v>
      </c>
    </row>
    <row r="709" spans="1:52" ht="409.5" hidden="1">
      <c r="A709" s="424">
        <v>617</v>
      </c>
      <c r="B709" s="422" t="s">
        <v>1673</v>
      </c>
      <c r="C709" s="236">
        <v>401000006</v>
      </c>
      <c r="D709" s="245" t="s">
        <v>1685</v>
      </c>
      <c r="E709" s="239" t="s">
        <v>1665</v>
      </c>
      <c r="F709" s="239"/>
      <c r="G709" s="239"/>
      <c r="H709" s="239">
        <v>3</v>
      </c>
      <c r="I709" s="239"/>
      <c r="J709" s="239" t="s">
        <v>72</v>
      </c>
      <c r="K709" s="239" t="s">
        <v>73</v>
      </c>
      <c r="L709" s="239" t="s">
        <v>1686</v>
      </c>
      <c r="M709" s="239"/>
      <c r="N709" s="239"/>
      <c r="O709" s="239"/>
      <c r="P709" s="239" t="s">
        <v>186</v>
      </c>
      <c r="Q709" s="239" t="s">
        <v>1666</v>
      </c>
      <c r="R709" s="239"/>
      <c r="S709" s="239"/>
      <c r="T709" s="239" t="s">
        <v>71</v>
      </c>
      <c r="U709" s="239"/>
      <c r="V709" s="239" t="s">
        <v>75</v>
      </c>
      <c r="W709" s="239" t="s">
        <v>73</v>
      </c>
      <c r="X709" s="239"/>
      <c r="Y709" s="239"/>
      <c r="Z709" s="239"/>
      <c r="AA709" s="239"/>
      <c r="AB709" s="239" t="s">
        <v>187</v>
      </c>
      <c r="AC709" s="239" t="s">
        <v>1694</v>
      </c>
      <c r="AD709" s="239"/>
      <c r="AE709" s="239"/>
      <c r="AF709" s="239"/>
      <c r="AG709" s="239"/>
      <c r="AH709" s="239"/>
      <c r="AI709" s="239"/>
      <c r="AJ709" s="239"/>
      <c r="AK709" s="239"/>
      <c r="AL709" s="239"/>
      <c r="AM709" s="239" t="s">
        <v>1695</v>
      </c>
      <c r="AN709" s="239" t="s">
        <v>1696</v>
      </c>
      <c r="AO709" s="241" t="s">
        <v>430</v>
      </c>
      <c r="AP709" s="241" t="s">
        <v>464</v>
      </c>
      <c r="AQ709" s="241" t="s">
        <v>1736</v>
      </c>
      <c r="AR709" s="242" t="s">
        <v>1738</v>
      </c>
      <c r="AS709" s="241" t="s">
        <v>116</v>
      </c>
      <c r="AT709" s="243"/>
      <c r="AU709" s="243"/>
      <c r="AV709" s="243">
        <v>403101.29</v>
      </c>
      <c r="AW709" s="243"/>
      <c r="AX709" s="243"/>
      <c r="AY709" s="243"/>
      <c r="AZ709" s="244" t="s">
        <v>1015</v>
      </c>
    </row>
    <row r="710" spans="1:52" ht="409.5" hidden="1">
      <c r="A710" s="424">
        <v>617</v>
      </c>
      <c r="B710" s="422" t="s">
        <v>1673</v>
      </c>
      <c r="C710" s="236">
        <v>401000006</v>
      </c>
      <c r="D710" s="245" t="s">
        <v>1685</v>
      </c>
      <c r="E710" s="239" t="s">
        <v>1665</v>
      </c>
      <c r="F710" s="239"/>
      <c r="G710" s="239"/>
      <c r="H710" s="239">
        <v>3</v>
      </c>
      <c r="I710" s="239"/>
      <c r="J710" s="239" t="s">
        <v>72</v>
      </c>
      <c r="K710" s="239" t="s">
        <v>73</v>
      </c>
      <c r="L710" s="239" t="s">
        <v>1686</v>
      </c>
      <c r="M710" s="239"/>
      <c r="N710" s="239"/>
      <c r="O710" s="239"/>
      <c r="P710" s="239" t="s">
        <v>186</v>
      </c>
      <c r="Q710" s="239" t="s">
        <v>1666</v>
      </c>
      <c r="R710" s="239"/>
      <c r="S710" s="239"/>
      <c r="T710" s="239" t="s">
        <v>71</v>
      </c>
      <c r="U710" s="239"/>
      <c r="V710" s="239" t="s">
        <v>75</v>
      </c>
      <c r="W710" s="239" t="s">
        <v>73</v>
      </c>
      <c r="X710" s="239"/>
      <c r="Y710" s="239"/>
      <c r="Z710" s="239"/>
      <c r="AA710" s="239"/>
      <c r="AB710" s="239" t="s">
        <v>187</v>
      </c>
      <c r="AC710" s="239" t="s">
        <v>1694</v>
      </c>
      <c r="AD710" s="239"/>
      <c r="AE710" s="239"/>
      <c r="AF710" s="239"/>
      <c r="AG710" s="239"/>
      <c r="AH710" s="239"/>
      <c r="AI710" s="239"/>
      <c r="AJ710" s="239"/>
      <c r="AK710" s="239"/>
      <c r="AL710" s="239"/>
      <c r="AM710" s="239" t="s">
        <v>1695</v>
      </c>
      <c r="AN710" s="239" t="s">
        <v>1696</v>
      </c>
      <c r="AO710" s="241" t="s">
        <v>430</v>
      </c>
      <c r="AP710" s="241" t="s">
        <v>464</v>
      </c>
      <c r="AQ710" s="241" t="s">
        <v>1739</v>
      </c>
      <c r="AR710" s="242" t="s">
        <v>1738</v>
      </c>
      <c r="AS710" s="241" t="s">
        <v>116</v>
      </c>
      <c r="AT710" s="243">
        <v>0</v>
      </c>
      <c r="AU710" s="243">
        <v>0</v>
      </c>
      <c r="AV710" s="243">
        <v>1881026</v>
      </c>
      <c r="AW710" s="243"/>
      <c r="AX710" s="243"/>
      <c r="AY710" s="243"/>
      <c r="AZ710" s="244" t="s">
        <v>1015</v>
      </c>
    </row>
    <row r="711" spans="1:52" ht="409.5" hidden="1">
      <c r="A711" s="424">
        <v>617</v>
      </c>
      <c r="B711" s="422" t="s">
        <v>1673</v>
      </c>
      <c r="C711" s="236">
        <v>401000006</v>
      </c>
      <c r="D711" s="245" t="s">
        <v>1728</v>
      </c>
      <c r="E711" s="239" t="s">
        <v>1665</v>
      </c>
      <c r="F711" s="239"/>
      <c r="G711" s="239"/>
      <c r="H711" s="239" t="s">
        <v>71</v>
      </c>
      <c r="I711" s="239"/>
      <c r="J711" s="239" t="s">
        <v>72</v>
      </c>
      <c r="K711" s="239" t="s">
        <v>73</v>
      </c>
      <c r="L711" s="239" t="s">
        <v>1686</v>
      </c>
      <c r="M711" s="239"/>
      <c r="N711" s="239"/>
      <c r="O711" s="239"/>
      <c r="P711" s="239" t="s">
        <v>186</v>
      </c>
      <c r="Q711" s="239" t="s">
        <v>1740</v>
      </c>
      <c r="R711" s="239" t="s">
        <v>1741</v>
      </c>
      <c r="S711" s="239"/>
      <c r="T711" s="239" t="s">
        <v>85</v>
      </c>
      <c r="U711" s="239"/>
      <c r="V711" s="239" t="s">
        <v>1377</v>
      </c>
      <c r="W711" s="239" t="s">
        <v>88</v>
      </c>
      <c r="X711" s="239"/>
      <c r="Y711" s="239" t="s">
        <v>1742</v>
      </c>
      <c r="Z711" s="239"/>
      <c r="AA711" s="239"/>
      <c r="AB711" s="239" t="s">
        <v>1743</v>
      </c>
      <c r="AC711" s="239" t="s">
        <v>1744</v>
      </c>
      <c r="AD711" s="239"/>
      <c r="AE711" s="239"/>
      <c r="AF711" s="239"/>
      <c r="AG711" s="239"/>
      <c r="AH711" s="239"/>
      <c r="AI711" s="239"/>
      <c r="AJ711" s="239"/>
      <c r="AK711" s="239"/>
      <c r="AL711" s="239"/>
      <c r="AM711" s="239" t="s">
        <v>1745</v>
      </c>
      <c r="AN711" s="239" t="s">
        <v>1707</v>
      </c>
      <c r="AO711" s="241" t="s">
        <v>430</v>
      </c>
      <c r="AP711" s="241" t="s">
        <v>464</v>
      </c>
      <c r="AQ711" s="241" t="s">
        <v>1746</v>
      </c>
      <c r="AR711" s="242" t="s">
        <v>619</v>
      </c>
      <c r="AS711" s="241" t="s">
        <v>116</v>
      </c>
      <c r="AT711" s="243">
        <v>555000</v>
      </c>
      <c r="AU711" s="243">
        <v>555000</v>
      </c>
      <c r="AV711" s="243">
        <v>0</v>
      </c>
      <c r="AW711" s="243">
        <v>0</v>
      </c>
      <c r="AX711" s="243">
        <v>0</v>
      </c>
      <c r="AY711" s="243">
        <v>0</v>
      </c>
      <c r="AZ711" s="244" t="s">
        <v>1747</v>
      </c>
    </row>
    <row r="712" spans="1:52" ht="409.5" hidden="1">
      <c r="A712" s="424">
        <v>617</v>
      </c>
      <c r="B712" s="422" t="s">
        <v>1673</v>
      </c>
      <c r="C712" s="236">
        <v>401000006</v>
      </c>
      <c r="D712" s="245" t="s">
        <v>1728</v>
      </c>
      <c r="E712" s="239" t="s">
        <v>1665</v>
      </c>
      <c r="F712" s="239"/>
      <c r="G712" s="239"/>
      <c r="H712" s="239" t="s">
        <v>71</v>
      </c>
      <c r="I712" s="239"/>
      <c r="J712" s="239" t="s">
        <v>72</v>
      </c>
      <c r="K712" s="239" t="s">
        <v>73</v>
      </c>
      <c r="L712" s="239" t="s">
        <v>1686</v>
      </c>
      <c r="M712" s="239"/>
      <c r="N712" s="239"/>
      <c r="O712" s="239"/>
      <c r="P712" s="239" t="s">
        <v>186</v>
      </c>
      <c r="Q712" s="239" t="s">
        <v>1740</v>
      </c>
      <c r="R712" s="239" t="s">
        <v>1741</v>
      </c>
      <c r="S712" s="239"/>
      <c r="T712" s="239" t="s">
        <v>85</v>
      </c>
      <c r="U712" s="239"/>
      <c r="V712" s="239" t="s">
        <v>1377</v>
      </c>
      <c r="W712" s="239" t="s">
        <v>88</v>
      </c>
      <c r="X712" s="239"/>
      <c r="Y712" s="239" t="s">
        <v>1742</v>
      </c>
      <c r="Z712" s="239"/>
      <c r="AA712" s="239"/>
      <c r="AB712" s="239" t="s">
        <v>1743</v>
      </c>
      <c r="AC712" s="239" t="s">
        <v>1744</v>
      </c>
      <c r="AD712" s="239"/>
      <c r="AE712" s="239"/>
      <c r="AF712" s="239"/>
      <c r="AG712" s="239"/>
      <c r="AH712" s="239"/>
      <c r="AI712" s="239"/>
      <c r="AJ712" s="239"/>
      <c r="AK712" s="239"/>
      <c r="AL712" s="239"/>
      <c r="AM712" s="239" t="s">
        <v>1745</v>
      </c>
      <c r="AN712" s="239" t="s">
        <v>1707</v>
      </c>
      <c r="AO712" s="241" t="s">
        <v>430</v>
      </c>
      <c r="AP712" s="241" t="s">
        <v>464</v>
      </c>
      <c r="AQ712" s="241" t="s">
        <v>1746</v>
      </c>
      <c r="AR712" s="242" t="s">
        <v>619</v>
      </c>
      <c r="AS712" s="241" t="s">
        <v>116</v>
      </c>
      <c r="AT712" s="243">
        <v>2218000</v>
      </c>
      <c r="AU712" s="243">
        <v>2218000</v>
      </c>
      <c r="AV712" s="243">
        <v>0</v>
      </c>
      <c r="AW712" s="243">
        <v>0</v>
      </c>
      <c r="AX712" s="243">
        <v>0</v>
      </c>
      <c r="AY712" s="243">
        <v>0</v>
      </c>
      <c r="AZ712" s="244" t="s">
        <v>1748</v>
      </c>
    </row>
    <row r="713" spans="1:52" ht="409.5" hidden="1">
      <c r="A713" s="424">
        <v>617</v>
      </c>
      <c r="B713" s="422" t="s">
        <v>1673</v>
      </c>
      <c r="C713" s="236">
        <v>401000006</v>
      </c>
      <c r="D713" s="245" t="s">
        <v>1728</v>
      </c>
      <c r="E713" s="239" t="s">
        <v>1665</v>
      </c>
      <c r="F713" s="239"/>
      <c r="G713" s="239"/>
      <c r="H713" s="239" t="s">
        <v>71</v>
      </c>
      <c r="I713" s="239"/>
      <c r="J713" s="239" t="s">
        <v>72</v>
      </c>
      <c r="K713" s="239" t="s">
        <v>73</v>
      </c>
      <c r="L713" s="239" t="s">
        <v>1686</v>
      </c>
      <c r="M713" s="239"/>
      <c r="N713" s="239"/>
      <c r="O713" s="239"/>
      <c r="P713" s="239" t="s">
        <v>186</v>
      </c>
      <c r="Q713" s="239" t="s">
        <v>1740</v>
      </c>
      <c r="R713" s="239" t="s">
        <v>1741</v>
      </c>
      <c r="S713" s="239"/>
      <c r="T713" s="239" t="s">
        <v>85</v>
      </c>
      <c r="U713" s="239"/>
      <c r="V713" s="239" t="s">
        <v>1377</v>
      </c>
      <c r="W713" s="239" t="s">
        <v>88</v>
      </c>
      <c r="X713" s="239"/>
      <c r="Y713" s="239" t="s">
        <v>1749</v>
      </c>
      <c r="Z713" s="239"/>
      <c r="AA713" s="239"/>
      <c r="AB713" s="239" t="s">
        <v>1743</v>
      </c>
      <c r="AC713" s="239" t="s">
        <v>1750</v>
      </c>
      <c r="AD713" s="239"/>
      <c r="AE713" s="239"/>
      <c r="AF713" s="239"/>
      <c r="AG713" s="239"/>
      <c r="AH713" s="239"/>
      <c r="AI713" s="239"/>
      <c r="AJ713" s="239"/>
      <c r="AK713" s="239"/>
      <c r="AL713" s="239"/>
      <c r="AM713" s="239" t="s">
        <v>1751</v>
      </c>
      <c r="AN713" s="239" t="s">
        <v>1707</v>
      </c>
      <c r="AO713" s="241" t="s">
        <v>430</v>
      </c>
      <c r="AP713" s="241" t="s">
        <v>464</v>
      </c>
      <c r="AQ713" s="241" t="s">
        <v>1752</v>
      </c>
      <c r="AR713" s="242" t="s">
        <v>613</v>
      </c>
      <c r="AS713" s="241" t="s">
        <v>116</v>
      </c>
      <c r="AT713" s="243">
        <v>8885564.9900000002</v>
      </c>
      <c r="AU713" s="243">
        <v>8885564.9900000002</v>
      </c>
      <c r="AV713" s="243">
        <v>0</v>
      </c>
      <c r="AW713" s="243">
        <v>0</v>
      </c>
      <c r="AX713" s="243">
        <v>0</v>
      </c>
      <c r="AY713" s="243">
        <v>0</v>
      </c>
      <c r="AZ713" s="244" t="s">
        <v>1039</v>
      </c>
    </row>
    <row r="714" spans="1:52" ht="409.5" hidden="1">
      <c r="A714" s="424">
        <v>617</v>
      </c>
      <c r="B714" s="422" t="s">
        <v>1673</v>
      </c>
      <c r="C714" s="236">
        <v>401000006</v>
      </c>
      <c r="D714" s="245" t="s">
        <v>1728</v>
      </c>
      <c r="E714" s="239" t="s">
        <v>1665</v>
      </c>
      <c r="F714" s="239"/>
      <c r="G714" s="239"/>
      <c r="H714" s="239" t="s">
        <v>71</v>
      </c>
      <c r="I714" s="239"/>
      <c r="J714" s="239" t="s">
        <v>72</v>
      </c>
      <c r="K714" s="239" t="s">
        <v>73</v>
      </c>
      <c r="L714" s="239" t="s">
        <v>1686</v>
      </c>
      <c r="M714" s="239"/>
      <c r="N714" s="239"/>
      <c r="O714" s="239"/>
      <c r="P714" s="239" t="s">
        <v>186</v>
      </c>
      <c r="Q714" s="239" t="s">
        <v>1740</v>
      </c>
      <c r="R714" s="239" t="s">
        <v>1741</v>
      </c>
      <c r="S714" s="239"/>
      <c r="T714" s="239" t="s">
        <v>85</v>
      </c>
      <c r="U714" s="239"/>
      <c r="V714" s="239" t="s">
        <v>1377</v>
      </c>
      <c r="W714" s="239" t="s">
        <v>88</v>
      </c>
      <c r="X714" s="239"/>
      <c r="Y714" s="239" t="s">
        <v>1749</v>
      </c>
      <c r="Z714" s="239"/>
      <c r="AA714" s="239"/>
      <c r="AB714" s="239" t="s">
        <v>1743</v>
      </c>
      <c r="AC714" s="239" t="s">
        <v>1750</v>
      </c>
      <c r="AD714" s="239"/>
      <c r="AE714" s="239"/>
      <c r="AF714" s="239"/>
      <c r="AG714" s="239"/>
      <c r="AH714" s="239"/>
      <c r="AI714" s="239"/>
      <c r="AJ714" s="239"/>
      <c r="AK714" s="239"/>
      <c r="AL714" s="239"/>
      <c r="AM714" s="239" t="s">
        <v>1751</v>
      </c>
      <c r="AN714" s="239" t="s">
        <v>1707</v>
      </c>
      <c r="AO714" s="241" t="s">
        <v>430</v>
      </c>
      <c r="AP714" s="241" t="s">
        <v>464</v>
      </c>
      <c r="AQ714" s="241" t="s">
        <v>1752</v>
      </c>
      <c r="AR714" s="242" t="s">
        <v>613</v>
      </c>
      <c r="AS714" s="241" t="s">
        <v>116</v>
      </c>
      <c r="AT714" s="243">
        <v>10858085.51</v>
      </c>
      <c r="AU714" s="243">
        <v>10858085.51</v>
      </c>
      <c r="AV714" s="243">
        <v>0</v>
      </c>
      <c r="AW714" s="243">
        <v>0</v>
      </c>
      <c r="AX714" s="243">
        <v>0</v>
      </c>
      <c r="AY714" s="243">
        <v>0</v>
      </c>
      <c r="AZ714" s="244" t="s">
        <v>241</v>
      </c>
    </row>
    <row r="715" spans="1:52" ht="331.5" hidden="1">
      <c r="A715" s="424">
        <v>617</v>
      </c>
      <c r="B715" s="422" t="s">
        <v>1673</v>
      </c>
      <c r="C715" s="236">
        <v>401000007</v>
      </c>
      <c r="D715" s="245" t="s">
        <v>1753</v>
      </c>
      <c r="E715" s="239" t="s">
        <v>1665</v>
      </c>
      <c r="F715" s="239"/>
      <c r="G715" s="239"/>
      <c r="H715" s="239" t="s">
        <v>71</v>
      </c>
      <c r="I715" s="239"/>
      <c r="J715" s="239" t="s">
        <v>72</v>
      </c>
      <c r="K715" s="239" t="s">
        <v>73</v>
      </c>
      <c r="L715" s="239" t="s">
        <v>575</v>
      </c>
      <c r="M715" s="239"/>
      <c r="N715" s="239"/>
      <c r="O715" s="239"/>
      <c r="P715" s="239" t="s">
        <v>186</v>
      </c>
      <c r="Q715" s="239" t="s">
        <v>1729</v>
      </c>
      <c r="R715" s="239"/>
      <c r="S715" s="239"/>
      <c r="T715" s="239" t="s">
        <v>71</v>
      </c>
      <c r="U715" s="239"/>
      <c r="V715" s="239" t="s">
        <v>75</v>
      </c>
      <c r="W715" s="239" t="s">
        <v>73</v>
      </c>
      <c r="X715" s="239"/>
      <c r="Y715" s="239"/>
      <c r="Z715" s="239"/>
      <c r="AA715" s="239"/>
      <c r="AB715" s="239" t="s">
        <v>187</v>
      </c>
      <c r="AC715" s="239" t="s">
        <v>1667</v>
      </c>
      <c r="AD715" s="239"/>
      <c r="AE715" s="239"/>
      <c r="AF715" s="239"/>
      <c r="AG715" s="239"/>
      <c r="AH715" s="239"/>
      <c r="AI715" s="239"/>
      <c r="AJ715" s="239"/>
      <c r="AK715" s="239"/>
      <c r="AL715" s="239"/>
      <c r="AM715" s="239" t="s">
        <v>1668</v>
      </c>
      <c r="AN715" s="239" t="s">
        <v>1669</v>
      </c>
      <c r="AO715" s="241" t="s">
        <v>891</v>
      </c>
      <c r="AP715" s="241" t="s">
        <v>99</v>
      </c>
      <c r="AQ715" s="241" t="s">
        <v>1754</v>
      </c>
      <c r="AR715" s="242" t="s">
        <v>1755</v>
      </c>
      <c r="AS715" s="241" t="s">
        <v>1021</v>
      </c>
      <c r="AT715" s="243">
        <v>614000</v>
      </c>
      <c r="AU715" s="243">
        <v>614000</v>
      </c>
      <c r="AV715" s="243">
        <v>636600</v>
      </c>
      <c r="AW715" s="243">
        <v>638350</v>
      </c>
      <c r="AX715" s="243">
        <v>638350</v>
      </c>
      <c r="AY715" s="243">
        <v>638350</v>
      </c>
      <c r="AZ715" s="244" t="s">
        <v>193</v>
      </c>
    </row>
    <row r="716" spans="1:52" ht="331.5" hidden="1">
      <c r="A716" s="424">
        <v>617</v>
      </c>
      <c r="B716" s="422" t="s">
        <v>1673</v>
      </c>
      <c r="C716" s="236">
        <v>401000007</v>
      </c>
      <c r="D716" s="245" t="s">
        <v>1753</v>
      </c>
      <c r="E716" s="239" t="s">
        <v>1665</v>
      </c>
      <c r="F716" s="239"/>
      <c r="G716" s="239"/>
      <c r="H716" s="239" t="s">
        <v>71</v>
      </c>
      <c r="I716" s="239"/>
      <c r="J716" s="239" t="s">
        <v>72</v>
      </c>
      <c r="K716" s="239" t="s">
        <v>73</v>
      </c>
      <c r="L716" s="239" t="s">
        <v>575</v>
      </c>
      <c r="M716" s="239"/>
      <c r="N716" s="239"/>
      <c r="O716" s="239"/>
      <c r="P716" s="239" t="s">
        <v>186</v>
      </c>
      <c r="Q716" s="239" t="s">
        <v>1729</v>
      </c>
      <c r="R716" s="239"/>
      <c r="S716" s="239"/>
      <c r="T716" s="239" t="s">
        <v>71</v>
      </c>
      <c r="U716" s="239"/>
      <c r="V716" s="239" t="s">
        <v>75</v>
      </c>
      <c r="W716" s="239" t="s">
        <v>73</v>
      </c>
      <c r="X716" s="239"/>
      <c r="Y716" s="239"/>
      <c r="Z716" s="239"/>
      <c r="AA716" s="239"/>
      <c r="AB716" s="239" t="s">
        <v>187</v>
      </c>
      <c r="AC716" s="239" t="s">
        <v>1667</v>
      </c>
      <c r="AD716" s="239"/>
      <c r="AE716" s="239"/>
      <c r="AF716" s="239"/>
      <c r="AG716" s="239"/>
      <c r="AH716" s="239"/>
      <c r="AI716" s="239"/>
      <c r="AJ716" s="239"/>
      <c r="AK716" s="239"/>
      <c r="AL716" s="239"/>
      <c r="AM716" s="239" t="s">
        <v>1668</v>
      </c>
      <c r="AN716" s="239" t="s">
        <v>1669</v>
      </c>
      <c r="AO716" s="241" t="s">
        <v>891</v>
      </c>
      <c r="AP716" s="241" t="s">
        <v>99</v>
      </c>
      <c r="AQ716" s="241" t="s">
        <v>1754</v>
      </c>
      <c r="AR716" s="242" t="s">
        <v>1755</v>
      </c>
      <c r="AS716" s="241" t="s">
        <v>116</v>
      </c>
      <c r="AT716" s="243">
        <v>1100000</v>
      </c>
      <c r="AU716" s="243">
        <v>1100000</v>
      </c>
      <c r="AV716" s="243">
        <v>1100000</v>
      </c>
      <c r="AW716" s="243">
        <v>1100000</v>
      </c>
      <c r="AX716" s="243">
        <v>1100000</v>
      </c>
      <c r="AY716" s="243">
        <v>1100000</v>
      </c>
      <c r="AZ716" s="244" t="s">
        <v>193</v>
      </c>
    </row>
    <row r="717" spans="1:52" ht="114.75" hidden="1">
      <c r="A717" s="424">
        <v>617</v>
      </c>
      <c r="B717" s="422" t="s">
        <v>1673</v>
      </c>
      <c r="C717" s="236">
        <v>401000016</v>
      </c>
      <c r="D717" s="245" t="s">
        <v>1756</v>
      </c>
      <c r="E717" s="239" t="s">
        <v>1665</v>
      </c>
      <c r="F717" s="239"/>
      <c r="G717" s="239"/>
      <c r="H717" s="239" t="s">
        <v>71</v>
      </c>
      <c r="I717" s="239"/>
      <c r="J717" s="239" t="s">
        <v>72</v>
      </c>
      <c r="K717" s="239" t="s">
        <v>73</v>
      </c>
      <c r="L717" s="239" t="s">
        <v>575</v>
      </c>
      <c r="M717" s="239"/>
      <c r="N717" s="239"/>
      <c r="O717" s="239"/>
      <c r="P717" s="239" t="s">
        <v>186</v>
      </c>
      <c r="Q717" s="239" t="s">
        <v>1729</v>
      </c>
      <c r="R717" s="239"/>
      <c r="S717" s="239"/>
      <c r="T717" s="239" t="s">
        <v>71</v>
      </c>
      <c r="U717" s="239"/>
      <c r="V717" s="239" t="s">
        <v>75</v>
      </c>
      <c r="W717" s="239" t="s">
        <v>73</v>
      </c>
      <c r="X717" s="239"/>
      <c r="Y717" s="239"/>
      <c r="Z717" s="239"/>
      <c r="AA717" s="239"/>
      <c r="AB717" s="239" t="s">
        <v>187</v>
      </c>
      <c r="AC717" s="239" t="s">
        <v>1667</v>
      </c>
      <c r="AD717" s="239"/>
      <c r="AE717" s="239"/>
      <c r="AF717" s="239"/>
      <c r="AG717" s="239"/>
      <c r="AH717" s="239"/>
      <c r="AI717" s="239"/>
      <c r="AJ717" s="239"/>
      <c r="AK717" s="239"/>
      <c r="AL717" s="239"/>
      <c r="AM717" s="239" t="s">
        <v>1668</v>
      </c>
      <c r="AN717" s="239" t="s">
        <v>1669</v>
      </c>
      <c r="AO717" s="241" t="s">
        <v>891</v>
      </c>
      <c r="AP717" s="241" t="s">
        <v>99</v>
      </c>
      <c r="AQ717" s="241" t="s">
        <v>1754</v>
      </c>
      <c r="AR717" s="242" t="s">
        <v>1755</v>
      </c>
      <c r="AS717" s="241" t="s">
        <v>1021</v>
      </c>
      <c r="AT717" s="243">
        <v>232462.64</v>
      </c>
      <c r="AU717" s="243">
        <v>232462.64</v>
      </c>
      <c r="AV717" s="243">
        <v>0</v>
      </c>
      <c r="AW717" s="243">
        <v>0</v>
      </c>
      <c r="AX717" s="243">
        <v>0</v>
      </c>
      <c r="AY717" s="243">
        <v>0</v>
      </c>
      <c r="AZ717" s="244" t="s">
        <v>1015</v>
      </c>
    </row>
    <row r="718" spans="1:52" ht="127.5" hidden="1">
      <c r="A718" s="424">
        <v>617</v>
      </c>
      <c r="B718" s="422" t="s">
        <v>1673</v>
      </c>
      <c r="C718" s="236">
        <v>401000016</v>
      </c>
      <c r="D718" s="245" t="s">
        <v>1757</v>
      </c>
      <c r="E718" s="239" t="s">
        <v>1665</v>
      </c>
      <c r="F718" s="239"/>
      <c r="G718" s="239"/>
      <c r="H718" s="239">
        <v>3</v>
      </c>
      <c r="I718" s="239"/>
      <c r="J718" s="239" t="s">
        <v>72</v>
      </c>
      <c r="K718" s="239" t="s">
        <v>73</v>
      </c>
      <c r="L718" s="239" t="s">
        <v>77</v>
      </c>
      <c r="M718" s="239"/>
      <c r="N718" s="239"/>
      <c r="O718" s="239"/>
      <c r="P718" s="239" t="s">
        <v>186</v>
      </c>
      <c r="Q718" s="239" t="s">
        <v>1666</v>
      </c>
      <c r="R718" s="239"/>
      <c r="S718" s="239"/>
      <c r="T718" s="239" t="s">
        <v>71</v>
      </c>
      <c r="U718" s="239"/>
      <c r="V718" s="239" t="s">
        <v>75</v>
      </c>
      <c r="W718" s="239" t="s">
        <v>73</v>
      </c>
      <c r="X718" s="239"/>
      <c r="Y718" s="239"/>
      <c r="Z718" s="239"/>
      <c r="AA718" s="239"/>
      <c r="AB718" s="239" t="s">
        <v>187</v>
      </c>
      <c r="AC718" s="239" t="s">
        <v>1758</v>
      </c>
      <c r="AD718" s="239"/>
      <c r="AE718" s="239"/>
      <c r="AF718" s="239"/>
      <c r="AG718" s="239"/>
      <c r="AH718" s="239"/>
      <c r="AI718" s="239"/>
      <c r="AJ718" s="239" t="s">
        <v>1759</v>
      </c>
      <c r="AK718" s="239">
        <v>2</v>
      </c>
      <c r="AL718" s="239"/>
      <c r="AM718" s="239"/>
      <c r="AN718" s="239" t="s">
        <v>1760</v>
      </c>
      <c r="AO718" s="241" t="s">
        <v>891</v>
      </c>
      <c r="AP718" s="241" t="s">
        <v>200</v>
      </c>
      <c r="AQ718" s="241" t="s">
        <v>1761</v>
      </c>
      <c r="AR718" s="242" t="s">
        <v>1762</v>
      </c>
      <c r="AS718" s="241" t="s">
        <v>116</v>
      </c>
      <c r="AT718" s="243">
        <v>415350</v>
      </c>
      <c r="AU718" s="243">
        <v>415350</v>
      </c>
      <c r="AV718" s="243">
        <v>0</v>
      </c>
      <c r="AW718" s="243">
        <v>0</v>
      </c>
      <c r="AX718" s="243">
        <v>0</v>
      </c>
      <c r="AY718" s="243">
        <v>0</v>
      </c>
      <c r="AZ718" s="244" t="s">
        <v>1763</v>
      </c>
    </row>
    <row r="719" spans="1:52" ht="331.5" hidden="1">
      <c r="A719" s="424">
        <v>617</v>
      </c>
      <c r="B719" s="422" t="s">
        <v>1673</v>
      </c>
      <c r="C719" s="236">
        <v>401000016</v>
      </c>
      <c r="D719" s="245" t="s">
        <v>1757</v>
      </c>
      <c r="E719" s="239" t="s">
        <v>1665</v>
      </c>
      <c r="F719" s="239"/>
      <c r="G719" s="239"/>
      <c r="H719" s="239">
        <v>3</v>
      </c>
      <c r="I719" s="239"/>
      <c r="J719" s="239" t="s">
        <v>72</v>
      </c>
      <c r="K719" s="239" t="s">
        <v>73</v>
      </c>
      <c r="L719" s="239" t="s">
        <v>77</v>
      </c>
      <c r="M719" s="239"/>
      <c r="N719" s="239"/>
      <c r="O719" s="239"/>
      <c r="P719" s="239" t="s">
        <v>186</v>
      </c>
      <c r="Q719" s="239" t="s">
        <v>1666</v>
      </c>
      <c r="R719" s="239"/>
      <c r="S719" s="239"/>
      <c r="T719" s="239" t="s">
        <v>71</v>
      </c>
      <c r="U719" s="239"/>
      <c r="V719" s="239" t="s">
        <v>75</v>
      </c>
      <c r="W719" s="239" t="s">
        <v>73</v>
      </c>
      <c r="X719" s="239"/>
      <c r="Y719" s="239"/>
      <c r="Z719" s="239"/>
      <c r="AA719" s="239"/>
      <c r="AB719" s="239" t="s">
        <v>187</v>
      </c>
      <c r="AC719" s="239" t="s">
        <v>1764</v>
      </c>
      <c r="AD719" s="239"/>
      <c r="AE719" s="239"/>
      <c r="AF719" s="239"/>
      <c r="AG719" s="239"/>
      <c r="AH719" s="239"/>
      <c r="AI719" s="239"/>
      <c r="AJ719" s="239" t="s">
        <v>1765</v>
      </c>
      <c r="AK719" s="239" t="s">
        <v>1766</v>
      </c>
      <c r="AL719" s="239"/>
      <c r="AM719" s="239"/>
      <c r="AN719" s="239" t="s">
        <v>1767</v>
      </c>
      <c r="AO719" s="241" t="s">
        <v>99</v>
      </c>
      <c r="AP719" s="241" t="s">
        <v>68</v>
      </c>
      <c r="AQ719" s="241" t="s">
        <v>1768</v>
      </c>
      <c r="AR719" s="242" t="s">
        <v>1769</v>
      </c>
      <c r="AS719" s="241" t="s">
        <v>116</v>
      </c>
      <c r="AT719" s="243">
        <v>0</v>
      </c>
      <c r="AU719" s="243">
        <v>0</v>
      </c>
      <c r="AV719" s="243">
        <v>900000</v>
      </c>
      <c r="AW719" s="243">
        <v>0</v>
      </c>
      <c r="AX719" s="243">
        <v>0</v>
      </c>
      <c r="AY719" s="243">
        <v>0</v>
      </c>
      <c r="AZ719" s="244" t="s">
        <v>193</v>
      </c>
    </row>
    <row r="720" spans="1:52" ht="114.75" hidden="1">
      <c r="A720" s="424">
        <v>617</v>
      </c>
      <c r="B720" s="422" t="s">
        <v>1673</v>
      </c>
      <c r="C720" s="236">
        <v>401000030</v>
      </c>
      <c r="D720" s="245" t="s">
        <v>1770</v>
      </c>
      <c r="E720" s="239" t="s">
        <v>1665</v>
      </c>
      <c r="F720" s="239"/>
      <c r="G720" s="239"/>
      <c r="H720" s="239">
        <v>3</v>
      </c>
      <c r="I720" s="239"/>
      <c r="J720" s="239" t="s">
        <v>72</v>
      </c>
      <c r="K720" s="239">
        <v>1</v>
      </c>
      <c r="L720" s="239" t="s">
        <v>510</v>
      </c>
      <c r="M720" s="239"/>
      <c r="N720" s="239"/>
      <c r="O720" s="239"/>
      <c r="P720" s="239" t="s">
        <v>186</v>
      </c>
      <c r="Q720" s="239" t="s">
        <v>1666</v>
      </c>
      <c r="R720" s="239"/>
      <c r="S720" s="239"/>
      <c r="T720" s="239" t="s">
        <v>71</v>
      </c>
      <c r="U720" s="239"/>
      <c r="V720" s="239" t="s">
        <v>75</v>
      </c>
      <c r="W720" s="239" t="s">
        <v>73</v>
      </c>
      <c r="X720" s="239"/>
      <c r="Y720" s="239"/>
      <c r="Z720" s="239"/>
      <c r="AA720" s="239"/>
      <c r="AB720" s="239" t="s">
        <v>187</v>
      </c>
      <c r="AC720" s="239" t="s">
        <v>1705</v>
      </c>
      <c r="AD720" s="239"/>
      <c r="AE720" s="239"/>
      <c r="AF720" s="239"/>
      <c r="AG720" s="239"/>
      <c r="AH720" s="239"/>
      <c r="AI720" s="239"/>
      <c r="AJ720" s="239"/>
      <c r="AK720" s="239"/>
      <c r="AL720" s="239"/>
      <c r="AM720" s="239" t="s">
        <v>1771</v>
      </c>
      <c r="AN720" s="239" t="s">
        <v>1707</v>
      </c>
      <c r="AO720" s="241" t="s">
        <v>208</v>
      </c>
      <c r="AP720" s="241" t="s">
        <v>99</v>
      </c>
      <c r="AQ720" s="241" t="s">
        <v>209</v>
      </c>
      <c r="AR720" s="242" t="s">
        <v>621</v>
      </c>
      <c r="AS720" s="241" t="s">
        <v>116</v>
      </c>
      <c r="AT720" s="243">
        <v>1095435.3400000001</v>
      </c>
      <c r="AU720" s="243">
        <v>1095435.3400000001</v>
      </c>
      <c r="AV720" s="243">
        <v>1095450</v>
      </c>
      <c r="AW720" s="243">
        <v>1095450</v>
      </c>
      <c r="AX720" s="243">
        <v>1095450</v>
      </c>
      <c r="AY720" s="243">
        <v>1095450</v>
      </c>
      <c r="AZ720" s="244" t="s">
        <v>193</v>
      </c>
    </row>
    <row r="721" spans="1:52" ht="114.75" hidden="1">
      <c r="A721" s="424">
        <v>617</v>
      </c>
      <c r="B721" s="422" t="s">
        <v>1673</v>
      </c>
      <c r="C721" s="236">
        <v>401000030</v>
      </c>
      <c r="D721" s="245" t="s">
        <v>1770</v>
      </c>
      <c r="E721" s="239" t="s">
        <v>1665</v>
      </c>
      <c r="F721" s="239"/>
      <c r="G721" s="239"/>
      <c r="H721" s="239">
        <v>3</v>
      </c>
      <c r="I721" s="239"/>
      <c r="J721" s="239" t="s">
        <v>72</v>
      </c>
      <c r="K721" s="239" t="s">
        <v>73</v>
      </c>
      <c r="L721" s="239" t="s">
        <v>510</v>
      </c>
      <c r="M721" s="239"/>
      <c r="N721" s="239"/>
      <c r="O721" s="239"/>
      <c r="P721" s="239" t="s">
        <v>186</v>
      </c>
      <c r="Q721" s="239" t="s">
        <v>1666</v>
      </c>
      <c r="R721" s="239"/>
      <c r="S721" s="239"/>
      <c r="T721" s="239" t="s">
        <v>71</v>
      </c>
      <c r="U721" s="239"/>
      <c r="V721" s="239" t="s">
        <v>75</v>
      </c>
      <c r="W721" s="239" t="s">
        <v>73</v>
      </c>
      <c r="X721" s="239"/>
      <c r="Y721" s="239"/>
      <c r="Z721" s="239"/>
      <c r="AA721" s="239"/>
      <c r="AB721" s="239" t="s">
        <v>187</v>
      </c>
      <c r="AC721" s="239" t="s">
        <v>1705</v>
      </c>
      <c r="AD721" s="239"/>
      <c r="AE721" s="239"/>
      <c r="AF721" s="239"/>
      <c r="AG721" s="239"/>
      <c r="AH721" s="239"/>
      <c r="AI721" s="239"/>
      <c r="AJ721" s="239"/>
      <c r="AK721" s="239"/>
      <c r="AL721" s="239"/>
      <c r="AM721" s="239" t="s">
        <v>1771</v>
      </c>
      <c r="AN721" s="239" t="s">
        <v>1707</v>
      </c>
      <c r="AO721" s="241" t="s">
        <v>208</v>
      </c>
      <c r="AP721" s="241" t="s">
        <v>99</v>
      </c>
      <c r="AQ721" s="241" t="s">
        <v>1772</v>
      </c>
      <c r="AR721" s="242" t="s">
        <v>1773</v>
      </c>
      <c r="AS721" s="241" t="s">
        <v>116</v>
      </c>
      <c r="AT721" s="243">
        <v>761188</v>
      </c>
      <c r="AU721" s="243">
        <v>761188</v>
      </c>
      <c r="AV721" s="243">
        <v>965550</v>
      </c>
      <c r="AW721" s="243">
        <v>615550</v>
      </c>
      <c r="AX721" s="243">
        <v>615550</v>
      </c>
      <c r="AY721" s="243">
        <v>615550</v>
      </c>
      <c r="AZ721" s="244" t="s">
        <v>193</v>
      </c>
    </row>
    <row r="722" spans="1:52" ht="409.5" hidden="1">
      <c r="A722" s="424">
        <v>617</v>
      </c>
      <c r="B722" s="422" t="s">
        <v>1673</v>
      </c>
      <c r="C722" s="236">
        <v>401000035</v>
      </c>
      <c r="D722" s="245" t="s">
        <v>601</v>
      </c>
      <c r="E722" s="239" t="s">
        <v>1665</v>
      </c>
      <c r="F722" s="239"/>
      <c r="G722" s="239"/>
      <c r="H722" s="239" t="s">
        <v>71</v>
      </c>
      <c r="I722" s="239"/>
      <c r="J722" s="239" t="s">
        <v>72</v>
      </c>
      <c r="K722" s="239" t="s">
        <v>73</v>
      </c>
      <c r="L722" s="239" t="s">
        <v>1774</v>
      </c>
      <c r="M722" s="239"/>
      <c r="N722" s="239"/>
      <c r="O722" s="239"/>
      <c r="P722" s="239" t="s">
        <v>186</v>
      </c>
      <c r="Q722" s="239" t="s">
        <v>1775</v>
      </c>
      <c r="R722" s="239" t="s">
        <v>1776</v>
      </c>
      <c r="S722" s="239"/>
      <c r="T722" s="239" t="s">
        <v>1777</v>
      </c>
      <c r="U722" s="239"/>
      <c r="V722" s="239" t="s">
        <v>1377</v>
      </c>
      <c r="W722" s="239" t="s">
        <v>88</v>
      </c>
      <c r="X722" s="239"/>
      <c r="Y722" s="239" t="s">
        <v>1778</v>
      </c>
      <c r="Z722" s="239"/>
      <c r="AA722" s="239"/>
      <c r="AB722" s="239" t="s">
        <v>1779</v>
      </c>
      <c r="AC722" s="239" t="s">
        <v>1780</v>
      </c>
      <c r="AD722" s="239"/>
      <c r="AE722" s="239"/>
      <c r="AF722" s="239"/>
      <c r="AG722" s="239"/>
      <c r="AH722" s="239"/>
      <c r="AI722" s="239"/>
      <c r="AJ722" s="239"/>
      <c r="AK722" s="239"/>
      <c r="AL722" s="239"/>
      <c r="AM722" s="239" t="s">
        <v>1781</v>
      </c>
      <c r="AN722" s="239" t="s">
        <v>1782</v>
      </c>
      <c r="AO722" s="241" t="s">
        <v>891</v>
      </c>
      <c r="AP722" s="241" t="s">
        <v>200</v>
      </c>
      <c r="AQ722" s="241" t="s">
        <v>618</v>
      </c>
      <c r="AR722" s="242" t="s">
        <v>619</v>
      </c>
      <c r="AS722" s="241" t="s">
        <v>116</v>
      </c>
      <c r="AT722" s="243">
        <v>300100</v>
      </c>
      <c r="AU722" s="243">
        <v>300100</v>
      </c>
      <c r="AV722" s="243">
        <v>601116</v>
      </c>
      <c r="AW722" s="243">
        <v>300000</v>
      </c>
      <c r="AX722" s="243">
        <v>0</v>
      </c>
      <c r="AY722" s="243">
        <v>0</v>
      </c>
      <c r="AZ722" s="244" t="s">
        <v>1747</v>
      </c>
    </row>
    <row r="723" spans="1:52" ht="409.5" hidden="1">
      <c r="A723" s="424">
        <v>617</v>
      </c>
      <c r="B723" s="422" t="s">
        <v>1673</v>
      </c>
      <c r="C723" s="236">
        <v>401000035</v>
      </c>
      <c r="D723" s="245" t="s">
        <v>601</v>
      </c>
      <c r="E723" s="239" t="s">
        <v>1665</v>
      </c>
      <c r="F723" s="239"/>
      <c r="G723" s="239"/>
      <c r="H723" s="239" t="s">
        <v>71</v>
      </c>
      <c r="I723" s="239"/>
      <c r="J723" s="239" t="s">
        <v>72</v>
      </c>
      <c r="K723" s="239" t="s">
        <v>73</v>
      </c>
      <c r="L723" s="239" t="s">
        <v>1774</v>
      </c>
      <c r="M723" s="239"/>
      <c r="N723" s="239"/>
      <c r="O723" s="239"/>
      <c r="P723" s="239" t="s">
        <v>186</v>
      </c>
      <c r="Q723" s="239" t="s">
        <v>1775</v>
      </c>
      <c r="R723" s="239" t="s">
        <v>1776</v>
      </c>
      <c r="S723" s="239"/>
      <c r="T723" s="239" t="s">
        <v>1777</v>
      </c>
      <c r="U723" s="239"/>
      <c r="V723" s="239" t="s">
        <v>1377</v>
      </c>
      <c r="W723" s="239" t="s">
        <v>88</v>
      </c>
      <c r="X723" s="239"/>
      <c r="Y723" s="239" t="s">
        <v>1778</v>
      </c>
      <c r="Z723" s="239"/>
      <c r="AA723" s="239"/>
      <c r="AB723" s="239" t="s">
        <v>1779</v>
      </c>
      <c r="AC723" s="239" t="s">
        <v>1780</v>
      </c>
      <c r="AD723" s="239"/>
      <c r="AE723" s="239"/>
      <c r="AF723" s="239"/>
      <c r="AG723" s="239"/>
      <c r="AH723" s="239"/>
      <c r="AI723" s="239"/>
      <c r="AJ723" s="239"/>
      <c r="AK723" s="239"/>
      <c r="AL723" s="239"/>
      <c r="AM723" s="239" t="s">
        <v>1781</v>
      </c>
      <c r="AN723" s="239" t="s">
        <v>1782</v>
      </c>
      <c r="AO723" s="241" t="s">
        <v>891</v>
      </c>
      <c r="AP723" s="241" t="s">
        <v>200</v>
      </c>
      <c r="AQ723" s="241" t="s">
        <v>618</v>
      </c>
      <c r="AR723" s="242" t="s">
        <v>619</v>
      </c>
      <c r="AS723" s="241" t="s">
        <v>116</v>
      </c>
      <c r="AT723" s="243">
        <v>1200100</v>
      </c>
      <c r="AU723" s="243">
        <v>1200100</v>
      </c>
      <c r="AV723" s="243">
        <v>2746000</v>
      </c>
      <c r="AW723" s="243">
        <v>1200000</v>
      </c>
      <c r="AX723" s="243">
        <v>0</v>
      </c>
      <c r="AY723" s="243">
        <v>0</v>
      </c>
      <c r="AZ723" s="244" t="s">
        <v>1748</v>
      </c>
    </row>
    <row r="724" spans="1:52" ht="409.5" hidden="1">
      <c r="A724" s="424">
        <v>617</v>
      </c>
      <c r="B724" s="422" t="s">
        <v>1673</v>
      </c>
      <c r="C724" s="236">
        <v>401000035</v>
      </c>
      <c r="D724" s="245" t="s">
        <v>601</v>
      </c>
      <c r="E724" s="239" t="s">
        <v>1665</v>
      </c>
      <c r="F724" s="239"/>
      <c r="G724" s="239"/>
      <c r="H724" s="239" t="s">
        <v>71</v>
      </c>
      <c r="I724" s="239"/>
      <c r="J724" s="239" t="s">
        <v>72</v>
      </c>
      <c r="K724" s="239" t="s">
        <v>73</v>
      </c>
      <c r="L724" s="239" t="s">
        <v>1774</v>
      </c>
      <c r="M724" s="239"/>
      <c r="N724" s="239"/>
      <c r="O724" s="239"/>
      <c r="P724" s="239" t="s">
        <v>186</v>
      </c>
      <c r="Q724" s="239" t="s">
        <v>1775</v>
      </c>
      <c r="R724" s="239" t="s">
        <v>1776</v>
      </c>
      <c r="S724" s="239"/>
      <c r="T724" s="239" t="s">
        <v>1777</v>
      </c>
      <c r="U724" s="239"/>
      <c r="V724" s="239" t="s">
        <v>1377</v>
      </c>
      <c r="W724" s="239" t="s">
        <v>88</v>
      </c>
      <c r="X724" s="239"/>
      <c r="Y724" s="239" t="s">
        <v>1778</v>
      </c>
      <c r="Z724" s="239"/>
      <c r="AA724" s="239"/>
      <c r="AB724" s="239" t="s">
        <v>1779</v>
      </c>
      <c r="AC724" s="239" t="s">
        <v>1780</v>
      </c>
      <c r="AD724" s="239"/>
      <c r="AE724" s="239"/>
      <c r="AF724" s="239"/>
      <c r="AG724" s="239"/>
      <c r="AH724" s="239"/>
      <c r="AI724" s="239"/>
      <c r="AJ724" s="239"/>
      <c r="AK724" s="239"/>
      <c r="AL724" s="239"/>
      <c r="AM724" s="239" t="s">
        <v>1781</v>
      </c>
      <c r="AN724" s="239" t="s">
        <v>1782</v>
      </c>
      <c r="AO724" s="241" t="s">
        <v>891</v>
      </c>
      <c r="AP724" s="241" t="s">
        <v>200</v>
      </c>
      <c r="AQ724" s="241" t="s">
        <v>612</v>
      </c>
      <c r="AR724" s="242" t="s">
        <v>613</v>
      </c>
      <c r="AS724" s="241" t="s">
        <v>116</v>
      </c>
      <c r="AT724" s="243">
        <v>4837752.83</v>
      </c>
      <c r="AU724" s="243">
        <v>4837752.83</v>
      </c>
      <c r="AV724" s="243">
        <v>9819831.3300000001</v>
      </c>
      <c r="AW724" s="243">
        <v>4600000</v>
      </c>
      <c r="AX724" s="243">
        <v>0</v>
      </c>
      <c r="AY724" s="243">
        <v>0</v>
      </c>
      <c r="AZ724" s="244" t="s">
        <v>1039</v>
      </c>
    </row>
    <row r="725" spans="1:52" ht="409.5" hidden="1">
      <c r="A725" s="424">
        <v>617</v>
      </c>
      <c r="B725" s="422" t="s">
        <v>1673</v>
      </c>
      <c r="C725" s="236">
        <v>401000035</v>
      </c>
      <c r="D725" s="245" t="s">
        <v>1783</v>
      </c>
      <c r="E725" s="239" t="s">
        <v>1665</v>
      </c>
      <c r="F725" s="239"/>
      <c r="G725" s="239"/>
      <c r="H725" s="239">
        <v>3</v>
      </c>
      <c r="I725" s="239"/>
      <c r="J725" s="239" t="s">
        <v>72</v>
      </c>
      <c r="K725" s="239" t="s">
        <v>73</v>
      </c>
      <c r="L725" s="239" t="s">
        <v>1774</v>
      </c>
      <c r="M725" s="239"/>
      <c r="N725" s="239"/>
      <c r="O725" s="239"/>
      <c r="P725" s="239" t="s">
        <v>186</v>
      </c>
      <c r="Q725" s="239" t="s">
        <v>1784</v>
      </c>
      <c r="R725" s="239" t="s">
        <v>1776</v>
      </c>
      <c r="S725" s="239"/>
      <c r="T725" s="239" t="s">
        <v>1777</v>
      </c>
      <c r="U725" s="239"/>
      <c r="V725" s="239" t="s">
        <v>1377</v>
      </c>
      <c r="W725" s="239" t="s">
        <v>88</v>
      </c>
      <c r="X725" s="239"/>
      <c r="Y725" s="239" t="s">
        <v>1778</v>
      </c>
      <c r="Z725" s="239"/>
      <c r="AA725" s="239"/>
      <c r="AB725" s="239" t="s">
        <v>1779</v>
      </c>
      <c r="AC725" s="239" t="s">
        <v>1705</v>
      </c>
      <c r="AD725" s="239"/>
      <c r="AE725" s="239"/>
      <c r="AF725" s="239"/>
      <c r="AG725" s="239"/>
      <c r="AH725" s="239"/>
      <c r="AI725" s="239"/>
      <c r="AJ725" s="239"/>
      <c r="AK725" s="239"/>
      <c r="AL725" s="239"/>
      <c r="AM725" s="239" t="s">
        <v>1706</v>
      </c>
      <c r="AN725" s="239" t="s">
        <v>1707</v>
      </c>
      <c r="AO725" s="241" t="s">
        <v>891</v>
      </c>
      <c r="AP725" s="241" t="s">
        <v>200</v>
      </c>
      <c r="AQ725" s="241" t="s">
        <v>612</v>
      </c>
      <c r="AR725" s="242" t="s">
        <v>613</v>
      </c>
      <c r="AS725" s="241" t="s">
        <v>116</v>
      </c>
      <c r="AT725" s="243">
        <v>5912000.4699999997</v>
      </c>
      <c r="AU725" s="243">
        <v>5912000.4699999997</v>
      </c>
      <c r="AV725" s="243">
        <v>11999793.869999999</v>
      </c>
      <c r="AW725" s="243">
        <v>5400000</v>
      </c>
      <c r="AX725" s="243">
        <v>0</v>
      </c>
      <c r="AY725" s="243">
        <v>0</v>
      </c>
      <c r="AZ725" s="244" t="s">
        <v>241</v>
      </c>
    </row>
    <row r="726" spans="1:52" ht="114.75" hidden="1">
      <c r="A726" s="424">
        <v>617</v>
      </c>
      <c r="B726" s="422" t="s">
        <v>1673</v>
      </c>
      <c r="C726" s="236">
        <v>401000035</v>
      </c>
      <c r="D726" s="245" t="s">
        <v>1783</v>
      </c>
      <c r="E726" s="239" t="s">
        <v>1665</v>
      </c>
      <c r="F726" s="239"/>
      <c r="G726" s="239"/>
      <c r="H726" s="239">
        <v>3</v>
      </c>
      <c r="I726" s="239"/>
      <c r="J726" s="239" t="s">
        <v>72</v>
      </c>
      <c r="K726" s="239" t="s">
        <v>73</v>
      </c>
      <c r="L726" s="239" t="s">
        <v>1774</v>
      </c>
      <c r="M726" s="239"/>
      <c r="N726" s="239"/>
      <c r="O726" s="239"/>
      <c r="P726" s="239" t="s">
        <v>186</v>
      </c>
      <c r="Q726" s="239" t="s">
        <v>1785</v>
      </c>
      <c r="R726" s="239" t="s">
        <v>1786</v>
      </c>
      <c r="S726" s="239"/>
      <c r="T726" s="239">
        <v>3</v>
      </c>
      <c r="U726" s="239"/>
      <c r="V726" s="239">
        <v>12</v>
      </c>
      <c r="W726" s="239">
        <v>1</v>
      </c>
      <c r="X726" s="239">
        <v>15</v>
      </c>
      <c r="Y726" s="239" t="s">
        <v>1786</v>
      </c>
      <c r="Z726" s="239"/>
      <c r="AA726" s="239"/>
      <c r="AB726" s="239" t="s">
        <v>1787</v>
      </c>
      <c r="AC726" s="239" t="s">
        <v>1705</v>
      </c>
      <c r="AD726" s="239"/>
      <c r="AE726" s="239"/>
      <c r="AF726" s="239"/>
      <c r="AG726" s="239"/>
      <c r="AH726" s="239"/>
      <c r="AI726" s="239"/>
      <c r="AJ726" s="239"/>
      <c r="AK726" s="239"/>
      <c r="AL726" s="239"/>
      <c r="AM726" s="239" t="s">
        <v>1706</v>
      </c>
      <c r="AN726" s="239" t="s">
        <v>1707</v>
      </c>
      <c r="AO726" s="241" t="s">
        <v>891</v>
      </c>
      <c r="AP726" s="241" t="s">
        <v>200</v>
      </c>
      <c r="AQ726" s="241" t="s">
        <v>1788</v>
      </c>
      <c r="AR726" s="242" t="s">
        <v>1789</v>
      </c>
      <c r="AS726" s="241" t="s">
        <v>116</v>
      </c>
      <c r="AT726" s="243">
        <v>0</v>
      </c>
      <c r="AU726" s="243">
        <v>0</v>
      </c>
      <c r="AV726" s="243">
        <v>895000</v>
      </c>
      <c r="AW726" s="243">
        <v>0</v>
      </c>
      <c r="AX726" s="243">
        <v>0</v>
      </c>
      <c r="AY726" s="243">
        <v>0</v>
      </c>
      <c r="AZ726" s="244" t="s">
        <v>1039</v>
      </c>
    </row>
    <row r="727" spans="1:52" ht="114.75" hidden="1">
      <c r="A727" s="424">
        <v>617</v>
      </c>
      <c r="B727" s="422" t="s">
        <v>1673</v>
      </c>
      <c r="C727" s="236">
        <v>401000035</v>
      </c>
      <c r="D727" s="245" t="s">
        <v>1783</v>
      </c>
      <c r="E727" s="239" t="s">
        <v>1665</v>
      </c>
      <c r="F727" s="239"/>
      <c r="G727" s="239"/>
      <c r="H727" s="239">
        <v>3</v>
      </c>
      <c r="I727" s="239"/>
      <c r="J727" s="239" t="s">
        <v>72</v>
      </c>
      <c r="K727" s="239" t="s">
        <v>73</v>
      </c>
      <c r="L727" s="239" t="s">
        <v>1774</v>
      </c>
      <c r="M727" s="239"/>
      <c r="N727" s="239"/>
      <c r="O727" s="239"/>
      <c r="P727" s="239" t="s">
        <v>186</v>
      </c>
      <c r="Q727" s="239" t="s">
        <v>1785</v>
      </c>
      <c r="R727" s="239" t="s">
        <v>1786</v>
      </c>
      <c r="S727" s="239"/>
      <c r="T727" s="239">
        <v>3</v>
      </c>
      <c r="U727" s="239"/>
      <c r="V727" s="239">
        <v>12</v>
      </c>
      <c r="W727" s="239">
        <v>1</v>
      </c>
      <c r="X727" s="239">
        <v>15</v>
      </c>
      <c r="Y727" s="239" t="s">
        <v>1786</v>
      </c>
      <c r="Z727" s="239"/>
      <c r="AA727" s="239"/>
      <c r="AB727" s="239" t="s">
        <v>1787</v>
      </c>
      <c r="AC727" s="239" t="s">
        <v>1705</v>
      </c>
      <c r="AD727" s="239"/>
      <c r="AE727" s="239"/>
      <c r="AF727" s="239"/>
      <c r="AG727" s="239"/>
      <c r="AH727" s="239"/>
      <c r="AI727" s="239"/>
      <c r="AJ727" s="239"/>
      <c r="AK727" s="239"/>
      <c r="AL727" s="239"/>
      <c r="AM727" s="239" t="s">
        <v>1706</v>
      </c>
      <c r="AN727" s="239" t="s">
        <v>1707</v>
      </c>
      <c r="AO727" s="241" t="s">
        <v>891</v>
      </c>
      <c r="AP727" s="241" t="s">
        <v>200</v>
      </c>
      <c r="AQ727" s="241" t="s">
        <v>1788</v>
      </c>
      <c r="AR727" s="242" t="s">
        <v>1789</v>
      </c>
      <c r="AS727" s="241" t="s">
        <v>116</v>
      </c>
      <c r="AT727" s="243">
        <v>0</v>
      </c>
      <c r="AU727" s="243">
        <v>0</v>
      </c>
      <c r="AV727" s="243">
        <v>17005000</v>
      </c>
      <c r="AW727" s="243">
        <v>0</v>
      </c>
      <c r="AX727" s="243">
        <v>0</v>
      </c>
      <c r="AY727" s="243">
        <v>0</v>
      </c>
      <c r="AZ727" s="244" t="s">
        <v>241</v>
      </c>
    </row>
    <row r="728" spans="1:52" ht="280.5" hidden="1">
      <c r="A728" s="424">
        <v>617</v>
      </c>
      <c r="B728" s="422" t="s">
        <v>1673</v>
      </c>
      <c r="C728" s="236">
        <v>401000040</v>
      </c>
      <c r="D728" s="245" t="s">
        <v>1790</v>
      </c>
      <c r="E728" s="239" t="s">
        <v>1665</v>
      </c>
      <c r="F728" s="239"/>
      <c r="G728" s="239"/>
      <c r="H728" s="239">
        <v>3</v>
      </c>
      <c r="I728" s="239"/>
      <c r="J728" s="239" t="s">
        <v>72</v>
      </c>
      <c r="K728" s="239" t="s">
        <v>73</v>
      </c>
      <c r="L728" s="239">
        <v>25</v>
      </c>
      <c r="M728" s="239"/>
      <c r="N728" s="239"/>
      <c r="O728" s="239"/>
      <c r="P728" s="239" t="s">
        <v>186</v>
      </c>
      <c r="Q728" s="239" t="s">
        <v>1666</v>
      </c>
      <c r="R728" s="239"/>
      <c r="S728" s="239"/>
      <c r="T728" s="239" t="s">
        <v>71</v>
      </c>
      <c r="U728" s="239"/>
      <c r="V728" s="239" t="s">
        <v>75</v>
      </c>
      <c r="W728" s="239" t="s">
        <v>73</v>
      </c>
      <c r="X728" s="239"/>
      <c r="Y728" s="239"/>
      <c r="Z728" s="239"/>
      <c r="AA728" s="239"/>
      <c r="AB728" s="239" t="s">
        <v>187</v>
      </c>
      <c r="AC728" s="239" t="s">
        <v>1705</v>
      </c>
      <c r="AD728" s="239"/>
      <c r="AE728" s="239"/>
      <c r="AF728" s="239"/>
      <c r="AG728" s="239"/>
      <c r="AH728" s="239"/>
      <c r="AI728" s="239"/>
      <c r="AJ728" s="239"/>
      <c r="AK728" s="239"/>
      <c r="AL728" s="239"/>
      <c r="AM728" s="239" t="s">
        <v>1706</v>
      </c>
      <c r="AN728" s="239" t="s">
        <v>1791</v>
      </c>
      <c r="AO728" s="241" t="s">
        <v>891</v>
      </c>
      <c r="AP728" s="241" t="s">
        <v>200</v>
      </c>
      <c r="AQ728" s="241" t="s">
        <v>606</v>
      </c>
      <c r="AR728" s="242" t="s">
        <v>607</v>
      </c>
      <c r="AS728" s="241" t="s">
        <v>116</v>
      </c>
      <c r="AT728" s="243">
        <v>2165076.9900000002</v>
      </c>
      <c r="AU728" s="243">
        <v>2165076.9900000002</v>
      </c>
      <c r="AV728" s="243">
        <v>2727000</v>
      </c>
      <c r="AW728" s="243">
        <v>1273000</v>
      </c>
      <c r="AX728" s="243">
        <v>1273000</v>
      </c>
      <c r="AY728" s="243">
        <v>1273000</v>
      </c>
      <c r="AZ728" s="244" t="s">
        <v>193</v>
      </c>
    </row>
    <row r="729" spans="1:52" ht="280.5" hidden="1">
      <c r="A729" s="424">
        <v>617</v>
      </c>
      <c r="B729" s="422" t="s">
        <v>1673</v>
      </c>
      <c r="C729" s="236">
        <v>401000040</v>
      </c>
      <c r="D729" s="245" t="s">
        <v>1790</v>
      </c>
      <c r="E729" s="239" t="s">
        <v>1665</v>
      </c>
      <c r="F729" s="239"/>
      <c r="G729" s="239"/>
      <c r="H729" s="239">
        <v>3</v>
      </c>
      <c r="I729" s="239"/>
      <c r="J729" s="239" t="s">
        <v>72</v>
      </c>
      <c r="K729" s="239" t="s">
        <v>73</v>
      </c>
      <c r="L729" s="239">
        <v>25</v>
      </c>
      <c r="M729" s="239"/>
      <c r="N729" s="239"/>
      <c r="O729" s="239"/>
      <c r="P729" s="239" t="s">
        <v>186</v>
      </c>
      <c r="Q729" s="239" t="s">
        <v>1666</v>
      </c>
      <c r="R729" s="239"/>
      <c r="S729" s="239"/>
      <c r="T729" s="239" t="s">
        <v>71</v>
      </c>
      <c r="U729" s="239"/>
      <c r="V729" s="239" t="s">
        <v>75</v>
      </c>
      <c r="W729" s="239" t="s">
        <v>73</v>
      </c>
      <c r="X729" s="239"/>
      <c r="Y729" s="239"/>
      <c r="Z729" s="239"/>
      <c r="AA729" s="239"/>
      <c r="AB729" s="239" t="s">
        <v>187</v>
      </c>
      <c r="AC729" s="239" t="s">
        <v>1792</v>
      </c>
      <c r="AD729" s="239"/>
      <c r="AE729" s="239"/>
      <c r="AF729" s="239"/>
      <c r="AG729" s="239"/>
      <c r="AH729" s="239"/>
      <c r="AI729" s="239"/>
      <c r="AJ729" s="239"/>
      <c r="AK729" s="239"/>
      <c r="AL729" s="239"/>
      <c r="AM729" s="239" t="s">
        <v>1793</v>
      </c>
      <c r="AN729" s="239" t="s">
        <v>1794</v>
      </c>
      <c r="AO729" s="241" t="s">
        <v>891</v>
      </c>
      <c r="AP729" s="241" t="s">
        <v>200</v>
      </c>
      <c r="AQ729" s="241" t="s">
        <v>606</v>
      </c>
      <c r="AR729" s="242" t="s">
        <v>607</v>
      </c>
      <c r="AS729" s="241" t="s">
        <v>116</v>
      </c>
      <c r="AT729" s="243">
        <v>5044415.6500000004</v>
      </c>
      <c r="AU729" s="243">
        <v>5044415.6500000004</v>
      </c>
      <c r="AV729" s="243">
        <v>5987929</v>
      </c>
      <c r="AW729" s="243">
        <v>10455900</v>
      </c>
      <c r="AX729" s="243">
        <v>9657620</v>
      </c>
      <c r="AY729" s="243">
        <v>9660760</v>
      </c>
      <c r="AZ729" s="244" t="s">
        <v>193</v>
      </c>
    </row>
    <row r="730" spans="1:52" ht="280.5" hidden="1">
      <c r="A730" s="424">
        <v>617</v>
      </c>
      <c r="B730" s="422" t="s">
        <v>1673</v>
      </c>
      <c r="C730" s="236">
        <v>401000040</v>
      </c>
      <c r="D730" s="245" t="s">
        <v>1790</v>
      </c>
      <c r="E730" s="239" t="s">
        <v>1665</v>
      </c>
      <c r="F730" s="239"/>
      <c r="G730" s="239"/>
      <c r="H730" s="239">
        <v>3</v>
      </c>
      <c r="I730" s="239"/>
      <c r="J730" s="239" t="s">
        <v>72</v>
      </c>
      <c r="K730" s="239" t="s">
        <v>73</v>
      </c>
      <c r="L730" s="239">
        <v>25</v>
      </c>
      <c r="M730" s="239"/>
      <c r="N730" s="239"/>
      <c r="O730" s="239"/>
      <c r="P730" s="239" t="s">
        <v>186</v>
      </c>
      <c r="Q730" s="239" t="s">
        <v>1666</v>
      </c>
      <c r="R730" s="239"/>
      <c r="S730" s="239"/>
      <c r="T730" s="239" t="s">
        <v>71</v>
      </c>
      <c r="U730" s="239"/>
      <c r="V730" s="239" t="s">
        <v>75</v>
      </c>
      <c r="W730" s="239" t="s">
        <v>73</v>
      </c>
      <c r="X730" s="239"/>
      <c r="Y730" s="239"/>
      <c r="Z730" s="239"/>
      <c r="AA730" s="239"/>
      <c r="AB730" s="239" t="s">
        <v>187</v>
      </c>
      <c r="AC730" s="239" t="s">
        <v>1705</v>
      </c>
      <c r="AD730" s="239"/>
      <c r="AE730" s="239"/>
      <c r="AF730" s="239"/>
      <c r="AG730" s="239"/>
      <c r="AH730" s="239"/>
      <c r="AI730" s="239"/>
      <c r="AJ730" s="239"/>
      <c r="AK730" s="239"/>
      <c r="AL730" s="239"/>
      <c r="AM730" s="239" t="s">
        <v>1706</v>
      </c>
      <c r="AN730" s="239" t="s">
        <v>1707</v>
      </c>
      <c r="AO730" s="241" t="s">
        <v>891</v>
      </c>
      <c r="AP730" s="241" t="s">
        <v>200</v>
      </c>
      <c r="AQ730" s="241" t="s">
        <v>606</v>
      </c>
      <c r="AR730" s="242" t="s">
        <v>607</v>
      </c>
      <c r="AS730" s="241" t="s">
        <v>227</v>
      </c>
      <c r="AT730" s="243">
        <v>0</v>
      </c>
      <c r="AU730" s="243">
        <v>0</v>
      </c>
      <c r="AV730" s="243">
        <v>0</v>
      </c>
      <c r="AW730" s="243">
        <v>100000</v>
      </c>
      <c r="AX730" s="243">
        <v>100000</v>
      </c>
      <c r="AY730" s="243">
        <v>100000</v>
      </c>
      <c r="AZ730" s="244" t="s">
        <v>193</v>
      </c>
    </row>
    <row r="731" spans="1:52" ht="280.5" hidden="1">
      <c r="A731" s="424">
        <v>617</v>
      </c>
      <c r="B731" s="422" t="s">
        <v>1673</v>
      </c>
      <c r="C731" s="236">
        <v>401000040</v>
      </c>
      <c r="D731" s="245" t="s">
        <v>1790</v>
      </c>
      <c r="E731" s="239" t="s">
        <v>1665</v>
      </c>
      <c r="F731" s="239"/>
      <c r="G731" s="239"/>
      <c r="H731" s="239">
        <v>3</v>
      </c>
      <c r="I731" s="239"/>
      <c r="J731" s="239" t="s">
        <v>72</v>
      </c>
      <c r="K731" s="239" t="s">
        <v>73</v>
      </c>
      <c r="L731" s="239">
        <v>25</v>
      </c>
      <c r="M731" s="239"/>
      <c r="N731" s="239"/>
      <c r="O731" s="239"/>
      <c r="P731" s="239" t="s">
        <v>186</v>
      </c>
      <c r="Q731" s="239" t="s">
        <v>1666</v>
      </c>
      <c r="R731" s="239"/>
      <c r="S731" s="239"/>
      <c r="T731" s="239" t="s">
        <v>71</v>
      </c>
      <c r="U731" s="239"/>
      <c r="V731" s="239" t="s">
        <v>75</v>
      </c>
      <c r="W731" s="239" t="s">
        <v>73</v>
      </c>
      <c r="X731" s="239"/>
      <c r="Y731" s="239"/>
      <c r="Z731" s="239"/>
      <c r="AA731" s="239"/>
      <c r="AB731" s="239" t="s">
        <v>187</v>
      </c>
      <c r="AC731" s="239" t="s">
        <v>1705</v>
      </c>
      <c r="AD731" s="239"/>
      <c r="AE731" s="239"/>
      <c r="AF731" s="239"/>
      <c r="AG731" s="239"/>
      <c r="AH731" s="239"/>
      <c r="AI731" s="239"/>
      <c r="AJ731" s="239"/>
      <c r="AK731" s="239"/>
      <c r="AL731" s="239"/>
      <c r="AM731" s="239" t="s">
        <v>1706</v>
      </c>
      <c r="AN731" s="239" t="s">
        <v>1707</v>
      </c>
      <c r="AO731" s="241" t="s">
        <v>891</v>
      </c>
      <c r="AP731" s="241" t="s">
        <v>200</v>
      </c>
      <c r="AQ731" s="241" t="s">
        <v>606</v>
      </c>
      <c r="AR731" s="242" t="s">
        <v>607</v>
      </c>
      <c r="AS731" s="241" t="s">
        <v>116</v>
      </c>
      <c r="AT731" s="243">
        <v>3177941.8</v>
      </c>
      <c r="AU731" s="243">
        <v>3177941.8</v>
      </c>
      <c r="AV731" s="243">
        <v>3869827.4</v>
      </c>
      <c r="AW731" s="243">
        <v>7800270</v>
      </c>
      <c r="AX731" s="243">
        <v>2350270</v>
      </c>
      <c r="AY731" s="243">
        <v>2350270</v>
      </c>
      <c r="AZ731" s="244" t="s">
        <v>193</v>
      </c>
    </row>
    <row r="732" spans="1:52" ht="280.5" hidden="1">
      <c r="A732" s="424">
        <v>617</v>
      </c>
      <c r="B732" s="422" t="s">
        <v>1673</v>
      </c>
      <c r="C732" s="236">
        <v>401000040</v>
      </c>
      <c r="D732" s="245" t="s">
        <v>1790</v>
      </c>
      <c r="E732" s="239" t="s">
        <v>1665</v>
      </c>
      <c r="F732" s="239"/>
      <c r="G732" s="239"/>
      <c r="H732" s="239">
        <v>3</v>
      </c>
      <c r="I732" s="239"/>
      <c r="J732" s="239" t="s">
        <v>72</v>
      </c>
      <c r="K732" s="239" t="s">
        <v>73</v>
      </c>
      <c r="L732" s="239">
        <v>25</v>
      </c>
      <c r="M732" s="239"/>
      <c r="N732" s="239"/>
      <c r="O732" s="239"/>
      <c r="P732" s="239" t="s">
        <v>186</v>
      </c>
      <c r="Q732" s="239" t="s">
        <v>1666</v>
      </c>
      <c r="R732" s="239"/>
      <c r="S732" s="239"/>
      <c r="T732" s="239" t="s">
        <v>71</v>
      </c>
      <c r="U732" s="239"/>
      <c r="V732" s="239" t="s">
        <v>75</v>
      </c>
      <c r="W732" s="239" t="s">
        <v>73</v>
      </c>
      <c r="X732" s="239"/>
      <c r="Y732" s="239"/>
      <c r="Z732" s="239"/>
      <c r="AA732" s="239"/>
      <c r="AB732" s="239" t="s">
        <v>187</v>
      </c>
      <c r="AC732" s="239" t="s">
        <v>1795</v>
      </c>
      <c r="AD732" s="239"/>
      <c r="AE732" s="239"/>
      <c r="AF732" s="239"/>
      <c r="AG732" s="239"/>
      <c r="AH732" s="239"/>
      <c r="AI732" s="239"/>
      <c r="AJ732" s="239"/>
      <c r="AK732" s="239"/>
      <c r="AL732" s="239"/>
      <c r="AM732" s="239" t="s">
        <v>1796</v>
      </c>
      <c r="AN732" s="239" t="s">
        <v>1797</v>
      </c>
      <c r="AO732" s="241" t="s">
        <v>891</v>
      </c>
      <c r="AP732" s="241" t="s">
        <v>200</v>
      </c>
      <c r="AQ732" s="241" t="s">
        <v>1798</v>
      </c>
      <c r="AR732" s="242" t="s">
        <v>1762</v>
      </c>
      <c r="AS732" s="241" t="s">
        <v>116</v>
      </c>
      <c r="AT732" s="243">
        <v>2028856.83</v>
      </c>
      <c r="AU732" s="243">
        <v>2028856.83</v>
      </c>
      <c r="AV732" s="243">
        <v>1414820</v>
      </c>
      <c r="AW732" s="243">
        <v>941720</v>
      </c>
      <c r="AX732" s="243">
        <v>941720</v>
      </c>
      <c r="AY732" s="243">
        <v>941720</v>
      </c>
      <c r="AZ732" s="244" t="s">
        <v>193</v>
      </c>
    </row>
    <row r="733" spans="1:52" ht="409.5" hidden="1">
      <c r="A733" s="424">
        <v>617</v>
      </c>
      <c r="B733" s="422" t="s">
        <v>1673</v>
      </c>
      <c r="C733" s="236">
        <v>401000040</v>
      </c>
      <c r="D733" s="245" t="s">
        <v>1790</v>
      </c>
      <c r="E733" s="239" t="s">
        <v>1665</v>
      </c>
      <c r="F733" s="239"/>
      <c r="G733" s="239"/>
      <c r="H733" s="239">
        <v>3</v>
      </c>
      <c r="I733" s="239"/>
      <c r="J733" s="239" t="s">
        <v>72</v>
      </c>
      <c r="K733" s="239" t="s">
        <v>73</v>
      </c>
      <c r="L733" s="239">
        <v>25</v>
      </c>
      <c r="M733" s="239"/>
      <c r="N733" s="239"/>
      <c r="O733" s="239"/>
      <c r="P733" s="239" t="s">
        <v>186</v>
      </c>
      <c r="Q733" s="239" t="s">
        <v>1799</v>
      </c>
      <c r="R733" s="239" t="s">
        <v>1800</v>
      </c>
      <c r="S733" s="239"/>
      <c r="T733" s="239" t="s">
        <v>1801</v>
      </c>
      <c r="U733" s="239"/>
      <c r="V733" s="239" t="s">
        <v>1802</v>
      </c>
      <c r="W733" s="239" t="s">
        <v>1723</v>
      </c>
      <c r="X733" s="239"/>
      <c r="Y733" s="239" t="s">
        <v>1803</v>
      </c>
      <c r="Z733" s="239"/>
      <c r="AA733" s="239"/>
      <c r="AB733" s="239" t="s">
        <v>1804</v>
      </c>
      <c r="AC733" s="239" t="s">
        <v>1705</v>
      </c>
      <c r="AD733" s="239"/>
      <c r="AE733" s="239"/>
      <c r="AF733" s="239"/>
      <c r="AG733" s="239"/>
      <c r="AH733" s="239"/>
      <c r="AI733" s="239"/>
      <c r="AJ733" s="239"/>
      <c r="AK733" s="239"/>
      <c r="AL733" s="239"/>
      <c r="AM733" s="239" t="s">
        <v>1805</v>
      </c>
      <c r="AN733" s="239" t="s">
        <v>1707</v>
      </c>
      <c r="AO733" s="241" t="s">
        <v>891</v>
      </c>
      <c r="AP733" s="241" t="s">
        <v>200</v>
      </c>
      <c r="AQ733" s="241" t="s">
        <v>1806</v>
      </c>
      <c r="AR733" s="242" t="s">
        <v>1807</v>
      </c>
      <c r="AS733" s="241" t="s">
        <v>116</v>
      </c>
      <c r="AT733" s="243">
        <v>13414379</v>
      </c>
      <c r="AU733" s="243">
        <v>13414379</v>
      </c>
      <c r="AV733" s="243">
        <v>0</v>
      </c>
      <c r="AW733" s="243">
        <v>0</v>
      </c>
      <c r="AX733" s="243">
        <v>0</v>
      </c>
      <c r="AY733" s="243">
        <v>0</v>
      </c>
      <c r="AZ733" s="244" t="s">
        <v>241</v>
      </c>
    </row>
    <row r="734" spans="1:52" ht="409.5" hidden="1">
      <c r="A734" s="424">
        <v>617</v>
      </c>
      <c r="B734" s="422" t="s">
        <v>1673</v>
      </c>
      <c r="C734" s="236">
        <v>401000040</v>
      </c>
      <c r="D734" s="245" t="s">
        <v>1790</v>
      </c>
      <c r="E734" s="239" t="s">
        <v>1665</v>
      </c>
      <c r="F734" s="239"/>
      <c r="G734" s="239"/>
      <c r="H734" s="239">
        <v>3</v>
      </c>
      <c r="I734" s="239"/>
      <c r="J734" s="239" t="s">
        <v>72</v>
      </c>
      <c r="K734" s="239" t="s">
        <v>73</v>
      </c>
      <c r="L734" s="239">
        <v>25</v>
      </c>
      <c r="M734" s="239"/>
      <c r="N734" s="239"/>
      <c r="O734" s="239"/>
      <c r="P734" s="239" t="s">
        <v>186</v>
      </c>
      <c r="Q734" s="239" t="s">
        <v>1808</v>
      </c>
      <c r="R734" s="239" t="s">
        <v>1809</v>
      </c>
      <c r="S734" s="239"/>
      <c r="T734" s="239" t="s">
        <v>740</v>
      </c>
      <c r="U734" s="239"/>
      <c r="V734" s="239" t="s">
        <v>1810</v>
      </c>
      <c r="W734" s="239" t="s">
        <v>1703</v>
      </c>
      <c r="X734" s="239"/>
      <c r="Y734" s="239" t="s">
        <v>1811</v>
      </c>
      <c r="Z734" s="239"/>
      <c r="AA734" s="239"/>
      <c r="AB734" s="239" t="s">
        <v>1812</v>
      </c>
      <c r="AC734" s="239" t="s">
        <v>1705</v>
      </c>
      <c r="AD734" s="239"/>
      <c r="AE734" s="239"/>
      <c r="AF734" s="239"/>
      <c r="AG734" s="239"/>
      <c r="AH734" s="239"/>
      <c r="AI734" s="239"/>
      <c r="AJ734" s="239"/>
      <c r="AK734" s="239"/>
      <c r="AL734" s="239"/>
      <c r="AM734" s="239" t="s">
        <v>1805</v>
      </c>
      <c r="AN734" s="239" t="s">
        <v>1707</v>
      </c>
      <c r="AO734" s="241" t="s">
        <v>891</v>
      </c>
      <c r="AP734" s="241" t="s">
        <v>200</v>
      </c>
      <c r="AQ734" s="241" t="s">
        <v>1813</v>
      </c>
      <c r="AR734" s="242" t="s">
        <v>1807</v>
      </c>
      <c r="AS734" s="241" t="s">
        <v>116</v>
      </c>
      <c r="AT734" s="243">
        <v>0</v>
      </c>
      <c r="AU734" s="243">
        <v>0</v>
      </c>
      <c r="AV734" s="243">
        <v>15476080</v>
      </c>
      <c r="AW734" s="243">
        <v>15476080</v>
      </c>
      <c r="AX734" s="243">
        <v>9476080</v>
      </c>
      <c r="AY734" s="243">
        <v>9476080</v>
      </c>
      <c r="AZ734" s="244" t="s">
        <v>241</v>
      </c>
    </row>
    <row r="735" spans="1:52" ht="409.5" hidden="1">
      <c r="A735" s="424">
        <v>617</v>
      </c>
      <c r="B735" s="422" t="s">
        <v>1673</v>
      </c>
      <c r="C735" s="236">
        <v>401000006</v>
      </c>
      <c r="D735" s="245" t="s">
        <v>1728</v>
      </c>
      <c r="E735" s="239" t="s">
        <v>1665</v>
      </c>
      <c r="F735" s="239"/>
      <c r="G735" s="239"/>
      <c r="H735" s="239" t="s">
        <v>71</v>
      </c>
      <c r="I735" s="239"/>
      <c r="J735" s="239" t="s">
        <v>72</v>
      </c>
      <c r="K735" s="239" t="s">
        <v>73</v>
      </c>
      <c r="L735" s="239" t="s">
        <v>1710</v>
      </c>
      <c r="M735" s="239"/>
      <c r="N735" s="239"/>
      <c r="O735" s="239"/>
      <c r="P735" s="239" t="s">
        <v>186</v>
      </c>
      <c r="Q735" s="239" t="s">
        <v>1729</v>
      </c>
      <c r="R735" s="239"/>
      <c r="S735" s="239"/>
      <c r="T735" s="239" t="s">
        <v>71</v>
      </c>
      <c r="U735" s="239"/>
      <c r="V735" s="239" t="s">
        <v>75</v>
      </c>
      <c r="W735" s="239" t="s">
        <v>73</v>
      </c>
      <c r="X735" s="239"/>
      <c r="Y735" s="239"/>
      <c r="Z735" s="239"/>
      <c r="AA735" s="239"/>
      <c r="AB735" s="239" t="s">
        <v>187</v>
      </c>
      <c r="AC735" s="239" t="s">
        <v>1814</v>
      </c>
      <c r="AD735" s="239"/>
      <c r="AE735" s="239"/>
      <c r="AF735" s="239"/>
      <c r="AG735" s="239"/>
      <c r="AH735" s="239"/>
      <c r="AI735" s="239"/>
      <c r="AJ735" s="239" t="s">
        <v>1815</v>
      </c>
      <c r="AK735" s="239"/>
      <c r="AL735" s="239"/>
      <c r="AM735" s="239" t="s">
        <v>1816</v>
      </c>
      <c r="AN735" s="239" t="s">
        <v>1817</v>
      </c>
      <c r="AO735" s="241" t="s">
        <v>430</v>
      </c>
      <c r="AP735" s="241" t="s">
        <v>464</v>
      </c>
      <c r="AQ735" s="241" t="s">
        <v>1818</v>
      </c>
      <c r="AR735" s="242" t="s">
        <v>1819</v>
      </c>
      <c r="AS735" s="241" t="s">
        <v>116</v>
      </c>
      <c r="AT735" s="243">
        <v>2500000</v>
      </c>
      <c r="AU735" s="243">
        <v>2500000</v>
      </c>
      <c r="AV735" s="243">
        <v>2000000</v>
      </c>
      <c r="AW735" s="243">
        <v>0</v>
      </c>
      <c r="AX735" s="243">
        <v>0</v>
      </c>
      <c r="AY735" s="243">
        <v>0</v>
      </c>
      <c r="AZ735" s="244" t="s">
        <v>193</v>
      </c>
    </row>
    <row r="736" spans="1:52" ht="280.5" hidden="1">
      <c r="A736" s="424">
        <v>617</v>
      </c>
      <c r="B736" s="422" t="s">
        <v>1673</v>
      </c>
      <c r="C736" s="236">
        <v>401000040</v>
      </c>
      <c r="D736" s="245" t="s">
        <v>1790</v>
      </c>
      <c r="E736" s="239" t="s">
        <v>1665</v>
      </c>
      <c r="F736" s="239"/>
      <c r="G736" s="239"/>
      <c r="H736" s="239">
        <v>3</v>
      </c>
      <c r="I736" s="239"/>
      <c r="J736" s="239" t="s">
        <v>72</v>
      </c>
      <c r="K736" s="239" t="s">
        <v>73</v>
      </c>
      <c r="L736" s="239">
        <v>25</v>
      </c>
      <c r="M736" s="239"/>
      <c r="N736" s="239"/>
      <c r="O736" s="239"/>
      <c r="P736" s="239" t="s">
        <v>186</v>
      </c>
      <c r="Q736" s="239" t="s">
        <v>1666</v>
      </c>
      <c r="R736" s="239"/>
      <c r="S736" s="239"/>
      <c r="T736" s="239">
        <v>3</v>
      </c>
      <c r="U736" s="239"/>
      <c r="V736" s="239">
        <v>12</v>
      </c>
      <c r="W736" s="239">
        <v>1</v>
      </c>
      <c r="X736" s="239">
        <v>15</v>
      </c>
      <c r="Y736" s="239"/>
      <c r="Z736" s="239"/>
      <c r="AA736" s="239"/>
      <c r="AB736" s="239" t="s">
        <v>187</v>
      </c>
      <c r="AC736" s="239" t="s">
        <v>1814</v>
      </c>
      <c r="AD736" s="239"/>
      <c r="AE736" s="239"/>
      <c r="AF736" s="239"/>
      <c r="AG736" s="239"/>
      <c r="AH736" s="239"/>
      <c r="AI736" s="239"/>
      <c r="AJ736" s="239" t="s">
        <v>1815</v>
      </c>
      <c r="AK736" s="239"/>
      <c r="AL736" s="239"/>
      <c r="AM736" s="239" t="s">
        <v>1816</v>
      </c>
      <c r="AN736" s="239" t="s">
        <v>1817</v>
      </c>
      <c r="AO736" s="241" t="s">
        <v>891</v>
      </c>
      <c r="AP736" s="241" t="s">
        <v>200</v>
      </c>
      <c r="AQ736" s="241" t="s">
        <v>1818</v>
      </c>
      <c r="AR736" s="242" t="s">
        <v>1819</v>
      </c>
      <c r="AS736" s="241" t="s">
        <v>116</v>
      </c>
      <c r="AT736" s="243">
        <v>0</v>
      </c>
      <c r="AU736" s="243">
        <v>0</v>
      </c>
      <c r="AV736" s="243">
        <v>500000</v>
      </c>
      <c r="AW736" s="243">
        <v>0</v>
      </c>
      <c r="AX736" s="243">
        <v>0</v>
      </c>
      <c r="AY736" s="243">
        <v>0</v>
      </c>
      <c r="AZ736" s="244" t="s">
        <v>193</v>
      </c>
    </row>
    <row r="737" spans="1:52" ht="153" hidden="1">
      <c r="A737" s="424">
        <v>617</v>
      </c>
      <c r="B737" s="422" t="s">
        <v>1673</v>
      </c>
      <c r="C737" s="236">
        <v>402000001</v>
      </c>
      <c r="D737" s="245" t="s">
        <v>79</v>
      </c>
      <c r="E737" s="239" t="s">
        <v>1820</v>
      </c>
      <c r="F737" s="239"/>
      <c r="G737" s="239"/>
      <c r="H737" s="239" t="s">
        <v>575</v>
      </c>
      <c r="I737" s="239"/>
      <c r="J737" s="239" t="s">
        <v>502</v>
      </c>
      <c r="K737" s="239" t="s">
        <v>71</v>
      </c>
      <c r="L737" s="239"/>
      <c r="M737" s="239"/>
      <c r="N737" s="239"/>
      <c r="O737" s="239"/>
      <c r="P737" s="239" t="s">
        <v>1821</v>
      </c>
      <c r="Q737" s="239" t="s">
        <v>1822</v>
      </c>
      <c r="R737" s="239"/>
      <c r="S737" s="239"/>
      <c r="T737" s="239"/>
      <c r="U737" s="239"/>
      <c r="V737" s="239">
        <v>11</v>
      </c>
      <c r="W737" s="239">
        <v>1</v>
      </c>
      <c r="X737" s="239" t="s">
        <v>69</v>
      </c>
      <c r="Y737" s="239"/>
      <c r="Z737" s="239"/>
      <c r="AA737" s="239"/>
      <c r="AB737" s="239" t="s">
        <v>1823</v>
      </c>
      <c r="AC737" s="239" t="s">
        <v>1824</v>
      </c>
      <c r="AD737" s="239"/>
      <c r="AE737" s="239"/>
      <c r="AF737" s="239"/>
      <c r="AG737" s="239"/>
      <c r="AH737" s="239"/>
      <c r="AI737" s="239"/>
      <c r="AJ737" s="239">
        <v>2</v>
      </c>
      <c r="AK737" s="239"/>
      <c r="AL737" s="239"/>
      <c r="AM737" s="239"/>
      <c r="AN737" s="239" t="s">
        <v>223</v>
      </c>
      <c r="AO737" s="241" t="s">
        <v>99</v>
      </c>
      <c r="AP737" s="241" t="s">
        <v>430</v>
      </c>
      <c r="AQ737" s="241" t="s">
        <v>1825</v>
      </c>
      <c r="AR737" s="242" t="s">
        <v>111</v>
      </c>
      <c r="AS737" s="241" t="s">
        <v>112</v>
      </c>
      <c r="AT737" s="243">
        <v>461914.89</v>
      </c>
      <c r="AU737" s="243">
        <v>461914.89</v>
      </c>
      <c r="AV737" s="243">
        <v>476560</v>
      </c>
      <c r="AW737" s="243">
        <v>476560</v>
      </c>
      <c r="AX737" s="243">
        <v>476560</v>
      </c>
      <c r="AY737" s="243">
        <v>476560</v>
      </c>
      <c r="AZ737" s="244" t="s">
        <v>193</v>
      </c>
    </row>
    <row r="738" spans="1:52" ht="153" hidden="1">
      <c r="A738" s="424">
        <v>617</v>
      </c>
      <c r="B738" s="422" t="s">
        <v>1673</v>
      </c>
      <c r="C738" s="236">
        <v>402000001</v>
      </c>
      <c r="D738" s="245" t="s">
        <v>79</v>
      </c>
      <c r="E738" s="239" t="s">
        <v>1820</v>
      </c>
      <c r="F738" s="239"/>
      <c r="G738" s="239"/>
      <c r="H738" s="239" t="s">
        <v>575</v>
      </c>
      <c r="I738" s="239"/>
      <c r="J738" s="239" t="s">
        <v>502</v>
      </c>
      <c r="K738" s="239" t="s">
        <v>71</v>
      </c>
      <c r="L738" s="239"/>
      <c r="M738" s="239"/>
      <c r="N738" s="239"/>
      <c r="O738" s="239"/>
      <c r="P738" s="239" t="s">
        <v>1821</v>
      </c>
      <c r="Q738" s="239" t="s">
        <v>1822</v>
      </c>
      <c r="R738" s="239"/>
      <c r="S738" s="239"/>
      <c r="T738" s="239"/>
      <c r="U738" s="239"/>
      <c r="V738" s="239">
        <v>11</v>
      </c>
      <c r="W738" s="239">
        <v>1</v>
      </c>
      <c r="X738" s="239" t="s">
        <v>69</v>
      </c>
      <c r="Y738" s="239"/>
      <c r="Z738" s="239"/>
      <c r="AA738" s="239"/>
      <c r="AB738" s="239" t="s">
        <v>1823</v>
      </c>
      <c r="AC738" s="239" t="s">
        <v>1824</v>
      </c>
      <c r="AD738" s="239"/>
      <c r="AE738" s="239"/>
      <c r="AF738" s="239"/>
      <c r="AG738" s="239"/>
      <c r="AH738" s="239"/>
      <c r="AI738" s="239"/>
      <c r="AJ738" s="239">
        <v>2</v>
      </c>
      <c r="AK738" s="239"/>
      <c r="AL738" s="239"/>
      <c r="AM738" s="239"/>
      <c r="AN738" s="239" t="s">
        <v>223</v>
      </c>
      <c r="AO738" s="241" t="s">
        <v>99</v>
      </c>
      <c r="AP738" s="241" t="s">
        <v>430</v>
      </c>
      <c r="AQ738" s="241" t="s">
        <v>1825</v>
      </c>
      <c r="AR738" s="242" t="s">
        <v>111</v>
      </c>
      <c r="AS738" s="241" t="s">
        <v>113</v>
      </c>
      <c r="AT738" s="243">
        <v>126514.07</v>
      </c>
      <c r="AU738" s="243">
        <v>126514.07</v>
      </c>
      <c r="AV738" s="243">
        <v>143900</v>
      </c>
      <c r="AW738" s="243">
        <v>143921.20000000001</v>
      </c>
      <c r="AX738" s="243">
        <v>143921.20000000001</v>
      </c>
      <c r="AY738" s="243">
        <v>143921.20000000001</v>
      </c>
      <c r="AZ738" s="244" t="s">
        <v>193</v>
      </c>
    </row>
    <row r="739" spans="1:52" ht="153" hidden="1">
      <c r="A739" s="424">
        <v>617</v>
      </c>
      <c r="B739" s="422" t="s">
        <v>1673</v>
      </c>
      <c r="C739" s="236">
        <v>402000001</v>
      </c>
      <c r="D739" s="245" t="s">
        <v>79</v>
      </c>
      <c r="E739" s="239" t="s">
        <v>1665</v>
      </c>
      <c r="F739" s="239"/>
      <c r="G739" s="239"/>
      <c r="H739" s="239" t="s">
        <v>71</v>
      </c>
      <c r="I739" s="239"/>
      <c r="J739" s="239" t="s">
        <v>510</v>
      </c>
      <c r="K739" s="239" t="s">
        <v>73</v>
      </c>
      <c r="L739" s="239" t="s">
        <v>71</v>
      </c>
      <c r="M739" s="239"/>
      <c r="N739" s="239"/>
      <c r="O739" s="239"/>
      <c r="P739" s="239" t="s">
        <v>186</v>
      </c>
      <c r="Q739" s="239" t="s">
        <v>1666</v>
      </c>
      <c r="R739" s="239"/>
      <c r="S739" s="239"/>
      <c r="T739" s="239" t="s">
        <v>71</v>
      </c>
      <c r="U739" s="239"/>
      <c r="V739" s="239" t="s">
        <v>75</v>
      </c>
      <c r="W739" s="239" t="s">
        <v>73</v>
      </c>
      <c r="X739" s="239"/>
      <c r="Y739" s="239"/>
      <c r="Z739" s="239"/>
      <c r="AA739" s="239"/>
      <c r="AB739" s="239" t="s">
        <v>187</v>
      </c>
      <c r="AC739" s="239" t="s">
        <v>1826</v>
      </c>
      <c r="AD739" s="239"/>
      <c r="AE739" s="239"/>
      <c r="AF739" s="239"/>
      <c r="AG739" s="239"/>
      <c r="AH739" s="239"/>
      <c r="AI739" s="239"/>
      <c r="AJ739" s="239"/>
      <c r="AK739" s="239"/>
      <c r="AL739" s="239"/>
      <c r="AM739" s="239" t="s">
        <v>1827</v>
      </c>
      <c r="AN739" s="239" t="s">
        <v>226</v>
      </c>
      <c r="AO739" s="241" t="s">
        <v>99</v>
      </c>
      <c r="AP739" s="241" t="s">
        <v>430</v>
      </c>
      <c r="AQ739" s="241" t="s">
        <v>1825</v>
      </c>
      <c r="AR739" s="242" t="s">
        <v>111</v>
      </c>
      <c r="AS739" s="241" t="s">
        <v>116</v>
      </c>
      <c r="AT739" s="243">
        <v>3751989.68</v>
      </c>
      <c r="AU739" s="243">
        <v>3751989.68</v>
      </c>
      <c r="AV739" s="243">
        <v>3344245.69</v>
      </c>
      <c r="AW739" s="243">
        <v>2259411.7999999998</v>
      </c>
      <c r="AX739" s="243">
        <v>2359611.7999999998</v>
      </c>
      <c r="AY739" s="243">
        <v>2359911.7999999998</v>
      </c>
      <c r="AZ739" s="244" t="s">
        <v>193</v>
      </c>
    </row>
    <row r="740" spans="1:52" ht="153" hidden="1">
      <c r="A740" s="424">
        <v>617</v>
      </c>
      <c r="B740" s="422" t="s">
        <v>1673</v>
      </c>
      <c r="C740" s="236">
        <v>402000001</v>
      </c>
      <c r="D740" s="245" t="s">
        <v>79</v>
      </c>
      <c r="E740" s="239" t="s">
        <v>1665</v>
      </c>
      <c r="F740" s="239"/>
      <c r="G740" s="239"/>
      <c r="H740" s="239" t="s">
        <v>71</v>
      </c>
      <c r="I740" s="239"/>
      <c r="J740" s="239" t="s">
        <v>510</v>
      </c>
      <c r="K740" s="239" t="s">
        <v>73</v>
      </c>
      <c r="L740" s="239" t="s">
        <v>71</v>
      </c>
      <c r="M740" s="239"/>
      <c r="N740" s="239"/>
      <c r="O740" s="239"/>
      <c r="P740" s="239" t="s">
        <v>186</v>
      </c>
      <c r="Q740" s="239" t="s">
        <v>1666</v>
      </c>
      <c r="R740" s="239"/>
      <c r="S740" s="239"/>
      <c r="T740" s="239" t="s">
        <v>71</v>
      </c>
      <c r="U740" s="239"/>
      <c r="V740" s="239" t="s">
        <v>75</v>
      </c>
      <c r="W740" s="239" t="s">
        <v>73</v>
      </c>
      <c r="X740" s="239"/>
      <c r="Y740" s="239"/>
      <c r="Z740" s="239"/>
      <c r="AA740" s="239"/>
      <c r="AB740" s="239" t="s">
        <v>187</v>
      </c>
      <c r="AC740" s="239" t="s">
        <v>1826</v>
      </c>
      <c r="AD740" s="239"/>
      <c r="AE740" s="239"/>
      <c r="AF740" s="239"/>
      <c r="AG740" s="239"/>
      <c r="AH740" s="239"/>
      <c r="AI740" s="239"/>
      <c r="AJ740" s="239"/>
      <c r="AK740" s="239"/>
      <c r="AL740" s="239"/>
      <c r="AM740" s="239" t="s">
        <v>1827</v>
      </c>
      <c r="AN740" s="239" t="s">
        <v>226</v>
      </c>
      <c r="AO740" s="241" t="s">
        <v>99</v>
      </c>
      <c r="AP740" s="241" t="s">
        <v>430</v>
      </c>
      <c r="AQ740" s="241" t="s">
        <v>1825</v>
      </c>
      <c r="AR740" s="242" t="s">
        <v>111</v>
      </c>
      <c r="AS740" s="241" t="s">
        <v>227</v>
      </c>
      <c r="AT740" s="243">
        <v>0</v>
      </c>
      <c r="AU740" s="243">
        <v>0</v>
      </c>
      <c r="AV740" s="243">
        <v>0</v>
      </c>
      <c r="AW740" s="243">
        <v>500000</v>
      </c>
      <c r="AX740" s="243">
        <v>508460</v>
      </c>
      <c r="AY740" s="243">
        <v>520160</v>
      </c>
      <c r="AZ740" s="244" t="s">
        <v>193</v>
      </c>
    </row>
    <row r="741" spans="1:52" ht="153" hidden="1">
      <c r="A741" s="424">
        <v>617</v>
      </c>
      <c r="B741" s="422" t="s">
        <v>1673</v>
      </c>
      <c r="C741" s="236">
        <v>402000001</v>
      </c>
      <c r="D741" s="245" t="s">
        <v>79</v>
      </c>
      <c r="E741" s="239" t="s">
        <v>1665</v>
      </c>
      <c r="F741" s="239"/>
      <c r="G741" s="239"/>
      <c r="H741" s="239" t="s">
        <v>71</v>
      </c>
      <c r="I741" s="239"/>
      <c r="J741" s="239" t="s">
        <v>510</v>
      </c>
      <c r="K741" s="239" t="s">
        <v>73</v>
      </c>
      <c r="L741" s="239" t="s">
        <v>71</v>
      </c>
      <c r="M741" s="239"/>
      <c r="N741" s="239"/>
      <c r="O741" s="239"/>
      <c r="P741" s="239" t="s">
        <v>186</v>
      </c>
      <c r="Q741" s="239" t="s">
        <v>1666</v>
      </c>
      <c r="R741" s="239"/>
      <c r="S741" s="239"/>
      <c r="T741" s="239" t="s">
        <v>71</v>
      </c>
      <c r="U741" s="239"/>
      <c r="V741" s="239" t="s">
        <v>75</v>
      </c>
      <c r="W741" s="239" t="s">
        <v>73</v>
      </c>
      <c r="X741" s="239"/>
      <c r="Y741" s="239"/>
      <c r="Z741" s="239"/>
      <c r="AA741" s="239"/>
      <c r="AB741" s="239" t="s">
        <v>187</v>
      </c>
      <c r="AC741" s="239" t="s">
        <v>1826</v>
      </c>
      <c r="AD741" s="239"/>
      <c r="AE741" s="239"/>
      <c r="AF741" s="239"/>
      <c r="AG741" s="239"/>
      <c r="AH741" s="239"/>
      <c r="AI741" s="239"/>
      <c r="AJ741" s="239"/>
      <c r="AK741" s="239"/>
      <c r="AL741" s="239"/>
      <c r="AM741" s="239" t="s">
        <v>1827</v>
      </c>
      <c r="AN741" s="239" t="s">
        <v>226</v>
      </c>
      <c r="AO741" s="241" t="s">
        <v>99</v>
      </c>
      <c r="AP741" s="241" t="s">
        <v>430</v>
      </c>
      <c r="AQ741" s="241" t="s">
        <v>1825</v>
      </c>
      <c r="AR741" s="242" t="s">
        <v>111</v>
      </c>
      <c r="AS741" s="241" t="s">
        <v>117</v>
      </c>
      <c r="AT741" s="243">
        <v>79963</v>
      </c>
      <c r="AU741" s="243">
        <v>79963</v>
      </c>
      <c r="AV741" s="243">
        <v>80000</v>
      </c>
      <c r="AW741" s="243">
        <v>75941</v>
      </c>
      <c r="AX741" s="243">
        <v>75941</v>
      </c>
      <c r="AY741" s="243">
        <v>75941</v>
      </c>
      <c r="AZ741" s="244" t="s">
        <v>193</v>
      </c>
    </row>
    <row r="742" spans="1:52" ht="153" hidden="1">
      <c r="A742" s="424">
        <v>617</v>
      </c>
      <c r="B742" s="422" t="s">
        <v>1673</v>
      </c>
      <c r="C742" s="236">
        <v>402000001</v>
      </c>
      <c r="D742" s="245" t="s">
        <v>79</v>
      </c>
      <c r="E742" s="239" t="s">
        <v>1665</v>
      </c>
      <c r="F742" s="239"/>
      <c r="G742" s="239"/>
      <c r="H742" s="239" t="s">
        <v>71</v>
      </c>
      <c r="I742" s="239"/>
      <c r="J742" s="239" t="s">
        <v>72</v>
      </c>
      <c r="K742" s="239" t="s">
        <v>73</v>
      </c>
      <c r="L742" s="239" t="s">
        <v>1710</v>
      </c>
      <c r="M742" s="239"/>
      <c r="N742" s="239"/>
      <c r="O742" s="239"/>
      <c r="P742" s="239" t="s">
        <v>186</v>
      </c>
      <c r="Q742" s="239" t="s">
        <v>1666</v>
      </c>
      <c r="R742" s="239"/>
      <c r="S742" s="239"/>
      <c r="T742" s="239" t="s">
        <v>71</v>
      </c>
      <c r="U742" s="239"/>
      <c r="V742" s="239" t="s">
        <v>75</v>
      </c>
      <c r="W742" s="239" t="s">
        <v>73</v>
      </c>
      <c r="X742" s="239"/>
      <c r="Y742" s="239"/>
      <c r="Z742" s="239"/>
      <c r="AA742" s="239"/>
      <c r="AB742" s="239" t="s">
        <v>187</v>
      </c>
      <c r="AC742" s="239" t="s">
        <v>1826</v>
      </c>
      <c r="AD742" s="239"/>
      <c r="AE742" s="239"/>
      <c r="AF742" s="239"/>
      <c r="AG742" s="239"/>
      <c r="AH742" s="239"/>
      <c r="AI742" s="239"/>
      <c r="AJ742" s="239"/>
      <c r="AK742" s="239"/>
      <c r="AL742" s="239"/>
      <c r="AM742" s="239" t="s">
        <v>1827</v>
      </c>
      <c r="AN742" s="239" t="s">
        <v>226</v>
      </c>
      <c r="AO742" s="241" t="s">
        <v>99</v>
      </c>
      <c r="AP742" s="241" t="s">
        <v>430</v>
      </c>
      <c r="AQ742" s="241" t="s">
        <v>1825</v>
      </c>
      <c r="AR742" s="242" t="s">
        <v>111</v>
      </c>
      <c r="AS742" s="241" t="s">
        <v>118</v>
      </c>
      <c r="AT742" s="243">
        <v>16428</v>
      </c>
      <c r="AU742" s="243">
        <v>16428</v>
      </c>
      <c r="AV742" s="243">
        <v>16980.8</v>
      </c>
      <c r="AW742" s="243">
        <v>16427.2</v>
      </c>
      <c r="AX742" s="243">
        <v>16427.2</v>
      </c>
      <c r="AY742" s="243">
        <v>16427.2</v>
      </c>
      <c r="AZ742" s="244" t="s">
        <v>193</v>
      </c>
    </row>
    <row r="743" spans="1:52" ht="153" hidden="1">
      <c r="A743" s="424">
        <v>617</v>
      </c>
      <c r="B743" s="422" t="s">
        <v>1673</v>
      </c>
      <c r="C743" s="236">
        <v>402000001</v>
      </c>
      <c r="D743" s="245" t="s">
        <v>79</v>
      </c>
      <c r="E743" s="239" t="s">
        <v>1665</v>
      </c>
      <c r="F743" s="239"/>
      <c r="G743" s="239"/>
      <c r="H743" s="239" t="s">
        <v>71</v>
      </c>
      <c r="I743" s="239"/>
      <c r="J743" s="239" t="s">
        <v>510</v>
      </c>
      <c r="K743" s="239" t="s">
        <v>73</v>
      </c>
      <c r="L743" s="239" t="s">
        <v>71</v>
      </c>
      <c r="M743" s="239"/>
      <c r="N743" s="239"/>
      <c r="O743" s="239"/>
      <c r="P743" s="239" t="s">
        <v>186</v>
      </c>
      <c r="Q743" s="239" t="s">
        <v>1729</v>
      </c>
      <c r="R743" s="239"/>
      <c r="S743" s="239"/>
      <c r="T743" s="239" t="s">
        <v>71</v>
      </c>
      <c r="U743" s="239"/>
      <c r="V743" s="239" t="s">
        <v>75</v>
      </c>
      <c r="W743" s="239" t="s">
        <v>73</v>
      </c>
      <c r="X743" s="239"/>
      <c r="Y743" s="239"/>
      <c r="Z743" s="239"/>
      <c r="AA743" s="239"/>
      <c r="AB743" s="239" t="s">
        <v>187</v>
      </c>
      <c r="AC743" s="239" t="s">
        <v>1828</v>
      </c>
      <c r="AD743" s="239"/>
      <c r="AE743" s="239"/>
      <c r="AF743" s="239"/>
      <c r="AG743" s="239"/>
      <c r="AH743" s="239">
        <v>2</v>
      </c>
      <c r="AI743" s="239"/>
      <c r="AJ743" s="239" t="s">
        <v>992</v>
      </c>
      <c r="AK743" s="239">
        <v>11</v>
      </c>
      <c r="AL743" s="239"/>
      <c r="AM743" s="239"/>
      <c r="AN743" s="239" t="s">
        <v>1829</v>
      </c>
      <c r="AO743" s="241" t="s">
        <v>99</v>
      </c>
      <c r="AP743" s="241" t="s">
        <v>430</v>
      </c>
      <c r="AQ743" s="241" t="s">
        <v>1825</v>
      </c>
      <c r="AR743" s="242" t="s">
        <v>111</v>
      </c>
      <c r="AS743" s="241" t="s">
        <v>119</v>
      </c>
      <c r="AT743" s="243">
        <v>19.21</v>
      </c>
      <c r="AU743" s="243">
        <v>19.21</v>
      </c>
      <c r="AV743" s="243">
        <v>19.2</v>
      </c>
      <c r="AW743" s="243">
        <v>0</v>
      </c>
      <c r="AX743" s="243">
        <v>0</v>
      </c>
      <c r="AY743" s="243">
        <v>0</v>
      </c>
      <c r="AZ743" s="244" t="s">
        <v>193</v>
      </c>
    </row>
    <row r="744" spans="1:52" ht="344.25" hidden="1">
      <c r="A744" s="424">
        <v>617</v>
      </c>
      <c r="B744" s="422" t="s">
        <v>1673</v>
      </c>
      <c r="C744" s="236">
        <v>404020039</v>
      </c>
      <c r="D744" s="245" t="s">
        <v>1830</v>
      </c>
      <c r="E744" s="239" t="s">
        <v>1665</v>
      </c>
      <c r="F744" s="239"/>
      <c r="G744" s="239"/>
      <c r="H744" s="239" t="s">
        <v>71</v>
      </c>
      <c r="I744" s="239"/>
      <c r="J744" s="239" t="s">
        <v>510</v>
      </c>
      <c r="K744" s="239" t="s">
        <v>73</v>
      </c>
      <c r="L744" s="239" t="s">
        <v>71</v>
      </c>
      <c r="M744" s="239"/>
      <c r="N744" s="239"/>
      <c r="O744" s="239"/>
      <c r="P744" s="239" t="s">
        <v>186</v>
      </c>
      <c r="Q744" s="239" t="s">
        <v>1831</v>
      </c>
      <c r="R744" s="239"/>
      <c r="S744" s="239"/>
      <c r="T744" s="239" t="s">
        <v>71</v>
      </c>
      <c r="U744" s="239"/>
      <c r="V744" s="239" t="s">
        <v>1832</v>
      </c>
      <c r="W744" s="239" t="s">
        <v>73</v>
      </c>
      <c r="X744" s="239">
        <v>2</v>
      </c>
      <c r="Y744" s="239"/>
      <c r="Z744" s="239"/>
      <c r="AA744" s="239"/>
      <c r="AB744" s="239" t="s">
        <v>1833</v>
      </c>
      <c r="AC744" s="239" t="s">
        <v>1834</v>
      </c>
      <c r="AD744" s="239"/>
      <c r="AE744" s="239"/>
      <c r="AF744" s="239"/>
      <c r="AG744" s="239"/>
      <c r="AH744" s="239"/>
      <c r="AI744" s="239"/>
      <c r="AJ744" s="239"/>
      <c r="AK744" s="239"/>
      <c r="AL744" s="239"/>
      <c r="AM744" s="239" t="s">
        <v>1835</v>
      </c>
      <c r="AN744" s="239" t="s">
        <v>1836</v>
      </c>
      <c r="AO744" s="241" t="s">
        <v>99</v>
      </c>
      <c r="AP744" s="241" t="s">
        <v>68</v>
      </c>
      <c r="AQ744" s="241" t="s">
        <v>952</v>
      </c>
      <c r="AR744" s="242" t="s">
        <v>111</v>
      </c>
      <c r="AS744" s="241" t="s">
        <v>116</v>
      </c>
      <c r="AT744" s="243">
        <v>0</v>
      </c>
      <c r="AU744" s="243">
        <v>0</v>
      </c>
      <c r="AV744" s="243">
        <v>0</v>
      </c>
      <c r="AW744" s="243">
        <v>700000</v>
      </c>
      <c r="AX744" s="243">
        <v>700000</v>
      </c>
      <c r="AY744" s="243">
        <v>700000</v>
      </c>
      <c r="AZ744" s="244" t="s">
        <v>193</v>
      </c>
    </row>
    <row r="745" spans="1:52" ht="331.5" hidden="1">
      <c r="A745" s="424">
        <v>617</v>
      </c>
      <c r="B745" s="422" t="s">
        <v>1673</v>
      </c>
      <c r="C745" s="236">
        <v>402000001</v>
      </c>
      <c r="D745" s="245" t="s">
        <v>79</v>
      </c>
      <c r="E745" s="239" t="s">
        <v>1837</v>
      </c>
      <c r="F745" s="239"/>
      <c r="G745" s="239"/>
      <c r="H745" s="239" t="s">
        <v>1838</v>
      </c>
      <c r="I745" s="239"/>
      <c r="J745" s="239" t="s">
        <v>1839</v>
      </c>
      <c r="K745" s="239" t="s">
        <v>1840</v>
      </c>
      <c r="L745" s="239" t="s">
        <v>1841</v>
      </c>
      <c r="M745" s="239"/>
      <c r="N745" s="239"/>
      <c r="O745" s="239"/>
      <c r="P745" s="239" t="s">
        <v>1842</v>
      </c>
      <c r="Q745" s="239" t="s">
        <v>1843</v>
      </c>
      <c r="R745" s="239"/>
      <c r="S745" s="239"/>
      <c r="T745" s="239" t="s">
        <v>1689</v>
      </c>
      <c r="U745" s="239"/>
      <c r="V745" s="239" t="s">
        <v>1844</v>
      </c>
      <c r="W745" s="239" t="s">
        <v>1845</v>
      </c>
      <c r="X745" s="239"/>
      <c r="Y745" s="239"/>
      <c r="Z745" s="239"/>
      <c r="AA745" s="239"/>
      <c r="AB745" s="239" t="s">
        <v>1846</v>
      </c>
      <c r="AC745" s="239" t="s">
        <v>1847</v>
      </c>
      <c r="AD745" s="239"/>
      <c r="AE745" s="239"/>
      <c r="AF745" s="239"/>
      <c r="AG745" s="239"/>
      <c r="AH745" s="239"/>
      <c r="AI745" s="239"/>
      <c r="AJ745" s="239" t="s">
        <v>1848</v>
      </c>
      <c r="AK745" s="239"/>
      <c r="AL745" s="239"/>
      <c r="AM745" s="239"/>
      <c r="AN745" s="239" t="s">
        <v>1849</v>
      </c>
      <c r="AO745" s="241" t="s">
        <v>99</v>
      </c>
      <c r="AP745" s="241" t="s">
        <v>430</v>
      </c>
      <c r="AQ745" s="241" t="s">
        <v>1850</v>
      </c>
      <c r="AR745" s="242" t="s">
        <v>121</v>
      </c>
      <c r="AS745" s="241" t="s">
        <v>113</v>
      </c>
      <c r="AT745" s="243">
        <v>7167420.2999999998</v>
      </c>
      <c r="AU745" s="243">
        <v>7167420.2999999998</v>
      </c>
      <c r="AV745" s="243">
        <v>8168618.3099999996</v>
      </c>
      <c r="AW745" s="243">
        <v>8167911.6200000001</v>
      </c>
      <c r="AX745" s="243">
        <v>8167911.6200000001</v>
      </c>
      <c r="AY745" s="243">
        <v>8167911.6200000001</v>
      </c>
      <c r="AZ745" s="244" t="s">
        <v>193</v>
      </c>
    </row>
    <row r="746" spans="1:52" ht="153" hidden="1">
      <c r="A746" s="424">
        <v>617</v>
      </c>
      <c r="B746" s="422" t="s">
        <v>1673</v>
      </c>
      <c r="C746" s="236">
        <v>402000001</v>
      </c>
      <c r="D746" s="245" t="s">
        <v>79</v>
      </c>
      <c r="E746" s="239" t="s">
        <v>1665</v>
      </c>
      <c r="F746" s="239"/>
      <c r="G746" s="239"/>
      <c r="H746" s="239">
        <v>3</v>
      </c>
      <c r="I746" s="239"/>
      <c r="J746" s="239" t="s">
        <v>72</v>
      </c>
      <c r="K746" s="239" t="s">
        <v>73</v>
      </c>
      <c r="L746" s="239"/>
      <c r="M746" s="239" t="s">
        <v>71</v>
      </c>
      <c r="N746" s="239"/>
      <c r="O746" s="239"/>
      <c r="P746" s="239" t="s">
        <v>186</v>
      </c>
      <c r="Q746" s="239" t="s">
        <v>1666</v>
      </c>
      <c r="R746" s="239"/>
      <c r="S746" s="239"/>
      <c r="T746" s="239" t="s">
        <v>71</v>
      </c>
      <c r="U746" s="239"/>
      <c r="V746" s="239" t="s">
        <v>75</v>
      </c>
      <c r="W746" s="239" t="s">
        <v>73</v>
      </c>
      <c r="X746" s="239"/>
      <c r="Y746" s="239"/>
      <c r="Z746" s="239"/>
      <c r="AA746" s="239"/>
      <c r="AB746" s="239" t="s">
        <v>187</v>
      </c>
      <c r="AC746" s="239" t="s">
        <v>1705</v>
      </c>
      <c r="AD746" s="239"/>
      <c r="AE746" s="239"/>
      <c r="AF746" s="239"/>
      <c r="AG746" s="239"/>
      <c r="AH746" s="239"/>
      <c r="AI746" s="239"/>
      <c r="AJ746" s="239"/>
      <c r="AK746" s="239"/>
      <c r="AL746" s="239"/>
      <c r="AM746" s="239" t="s">
        <v>1851</v>
      </c>
      <c r="AN746" s="239" t="s">
        <v>1707</v>
      </c>
      <c r="AO746" s="241" t="s">
        <v>99</v>
      </c>
      <c r="AP746" s="241" t="s">
        <v>68</v>
      </c>
      <c r="AQ746" s="241" t="s">
        <v>1852</v>
      </c>
      <c r="AR746" s="242" t="s">
        <v>104</v>
      </c>
      <c r="AS746" s="241" t="s">
        <v>105</v>
      </c>
      <c r="AT746" s="243">
        <v>16713.72</v>
      </c>
      <c r="AU746" s="243">
        <v>16713.72</v>
      </c>
      <c r="AV746" s="243">
        <v>535064</v>
      </c>
      <c r="AW746" s="243">
        <v>0</v>
      </c>
      <c r="AX746" s="243">
        <v>0</v>
      </c>
      <c r="AY746" s="243">
        <v>0</v>
      </c>
      <c r="AZ746" s="244" t="s">
        <v>193</v>
      </c>
    </row>
    <row r="747" spans="1:52" ht="344.25" hidden="1">
      <c r="A747" s="424">
        <v>617</v>
      </c>
      <c r="B747" s="422" t="s">
        <v>1673</v>
      </c>
      <c r="C747" s="236">
        <v>402000002</v>
      </c>
      <c r="D747" s="245" t="s">
        <v>91</v>
      </c>
      <c r="E747" s="239" t="s">
        <v>1837</v>
      </c>
      <c r="F747" s="239"/>
      <c r="G747" s="239"/>
      <c r="H747" s="239" t="s">
        <v>1838</v>
      </c>
      <c r="I747" s="239"/>
      <c r="J747" s="239" t="s">
        <v>1839</v>
      </c>
      <c r="K747" s="239" t="s">
        <v>1840</v>
      </c>
      <c r="L747" s="239" t="s">
        <v>1841</v>
      </c>
      <c r="M747" s="239"/>
      <c r="N747" s="239"/>
      <c r="O747" s="239"/>
      <c r="P747" s="239" t="s">
        <v>1842</v>
      </c>
      <c r="Q747" s="239" t="s">
        <v>1843</v>
      </c>
      <c r="R747" s="239"/>
      <c r="S747" s="239"/>
      <c r="T747" s="239" t="s">
        <v>1689</v>
      </c>
      <c r="U747" s="239"/>
      <c r="V747" s="239" t="s">
        <v>1853</v>
      </c>
      <c r="W747" s="239" t="s">
        <v>1845</v>
      </c>
      <c r="X747" s="239"/>
      <c r="Y747" s="239"/>
      <c r="Z747" s="239"/>
      <c r="AA747" s="239"/>
      <c r="AB747" s="239" t="s">
        <v>1846</v>
      </c>
      <c r="AC747" s="239" t="s">
        <v>1854</v>
      </c>
      <c r="AD747" s="239"/>
      <c r="AE747" s="239"/>
      <c r="AF747" s="239"/>
      <c r="AG747" s="239"/>
      <c r="AH747" s="239"/>
      <c r="AI747" s="239"/>
      <c r="AJ747" s="239" t="s">
        <v>1855</v>
      </c>
      <c r="AK747" s="239"/>
      <c r="AL747" s="239"/>
      <c r="AM747" s="239"/>
      <c r="AN747" s="239" t="s">
        <v>1856</v>
      </c>
      <c r="AO747" s="241" t="s">
        <v>99</v>
      </c>
      <c r="AP747" s="241" t="s">
        <v>430</v>
      </c>
      <c r="AQ747" s="241" t="s">
        <v>1850</v>
      </c>
      <c r="AR747" s="242" t="s">
        <v>121</v>
      </c>
      <c r="AS747" s="241" t="s">
        <v>115</v>
      </c>
      <c r="AT747" s="243">
        <v>23876159.510000002</v>
      </c>
      <c r="AU747" s="243">
        <v>23876159.510000002</v>
      </c>
      <c r="AV747" s="243">
        <v>27048405</v>
      </c>
      <c r="AW747" s="243">
        <v>27046065</v>
      </c>
      <c r="AX747" s="243">
        <v>27046065</v>
      </c>
      <c r="AY747" s="243">
        <v>27046065</v>
      </c>
      <c r="AZ747" s="244" t="s">
        <v>193</v>
      </c>
    </row>
    <row r="748" spans="1:52" ht="382.5" hidden="1">
      <c r="A748" s="424">
        <v>617</v>
      </c>
      <c r="B748" s="422" t="s">
        <v>1673</v>
      </c>
      <c r="C748" s="236">
        <v>404020001</v>
      </c>
      <c r="D748" s="245" t="s">
        <v>500</v>
      </c>
      <c r="E748" s="239" t="s">
        <v>1857</v>
      </c>
      <c r="F748" s="239"/>
      <c r="G748" s="239"/>
      <c r="H748" s="239" t="s">
        <v>1858</v>
      </c>
      <c r="I748" s="239"/>
      <c r="J748" s="239" t="s">
        <v>1859</v>
      </c>
      <c r="K748" s="239" t="s">
        <v>1860</v>
      </c>
      <c r="L748" s="239" t="s">
        <v>1861</v>
      </c>
      <c r="M748" s="239"/>
      <c r="N748" s="239"/>
      <c r="O748" s="239"/>
      <c r="P748" s="239" t="s">
        <v>1862</v>
      </c>
      <c r="Q748" s="239" t="s">
        <v>1863</v>
      </c>
      <c r="R748" s="239"/>
      <c r="S748" s="239"/>
      <c r="T748" s="239"/>
      <c r="U748" s="239"/>
      <c r="V748" s="239" t="s">
        <v>1864</v>
      </c>
      <c r="W748" s="239" t="s">
        <v>1865</v>
      </c>
      <c r="X748" s="239" t="s">
        <v>1866</v>
      </c>
      <c r="Y748" s="239"/>
      <c r="Z748" s="239"/>
      <c r="AA748" s="239"/>
      <c r="AB748" s="239" t="s">
        <v>1867</v>
      </c>
      <c r="AC748" s="239" t="s">
        <v>1824</v>
      </c>
      <c r="AD748" s="239"/>
      <c r="AE748" s="239"/>
      <c r="AF748" s="239"/>
      <c r="AG748" s="239"/>
      <c r="AH748" s="239"/>
      <c r="AI748" s="239"/>
      <c r="AJ748" s="239">
        <v>2</v>
      </c>
      <c r="AK748" s="239"/>
      <c r="AL748" s="239"/>
      <c r="AM748" s="239"/>
      <c r="AN748" s="239" t="s">
        <v>223</v>
      </c>
      <c r="AO748" s="241" t="s">
        <v>99</v>
      </c>
      <c r="AP748" s="241" t="s">
        <v>430</v>
      </c>
      <c r="AQ748" s="241" t="s">
        <v>1868</v>
      </c>
      <c r="AR748" s="242" t="s">
        <v>508</v>
      </c>
      <c r="AS748" s="241">
        <v>122</v>
      </c>
      <c r="AT748" s="243">
        <v>31789.94</v>
      </c>
      <c r="AU748" s="243">
        <v>31789.94</v>
      </c>
      <c r="AV748" s="243">
        <v>38895</v>
      </c>
      <c r="AW748" s="243">
        <v>38295</v>
      </c>
      <c r="AX748" s="243">
        <v>38295</v>
      </c>
      <c r="AY748" s="243">
        <v>38295</v>
      </c>
      <c r="AZ748" s="244" t="s">
        <v>241</v>
      </c>
    </row>
    <row r="749" spans="1:52" ht="382.5" hidden="1">
      <c r="A749" s="424">
        <v>617</v>
      </c>
      <c r="B749" s="422" t="s">
        <v>1673</v>
      </c>
      <c r="C749" s="236">
        <v>404020001</v>
      </c>
      <c r="D749" s="245" t="s">
        <v>500</v>
      </c>
      <c r="E749" s="239" t="s">
        <v>1857</v>
      </c>
      <c r="F749" s="239"/>
      <c r="G749" s="239"/>
      <c r="H749" s="239" t="s">
        <v>1858</v>
      </c>
      <c r="I749" s="239"/>
      <c r="J749" s="239" t="s">
        <v>1869</v>
      </c>
      <c r="K749" s="239" t="s">
        <v>1870</v>
      </c>
      <c r="L749" s="239" t="s">
        <v>1861</v>
      </c>
      <c r="M749" s="239"/>
      <c r="N749" s="239"/>
      <c r="O749" s="239"/>
      <c r="P749" s="239" t="s">
        <v>1862</v>
      </c>
      <c r="Q749" s="239" t="s">
        <v>1871</v>
      </c>
      <c r="R749" s="239"/>
      <c r="S749" s="239"/>
      <c r="T749" s="239"/>
      <c r="U749" s="239"/>
      <c r="V749" s="239" t="s">
        <v>1872</v>
      </c>
      <c r="W749" s="239" t="s">
        <v>1873</v>
      </c>
      <c r="X749" s="239" t="s">
        <v>1874</v>
      </c>
      <c r="Y749" s="239"/>
      <c r="Z749" s="239"/>
      <c r="AA749" s="239"/>
      <c r="AB749" s="239" t="s">
        <v>1867</v>
      </c>
      <c r="AC749" s="239" t="s">
        <v>1875</v>
      </c>
      <c r="AD749" s="239"/>
      <c r="AE749" s="239"/>
      <c r="AF749" s="239"/>
      <c r="AG749" s="239"/>
      <c r="AH749" s="239"/>
      <c r="AI749" s="239"/>
      <c r="AJ749" s="239" t="s">
        <v>1855</v>
      </c>
      <c r="AK749" s="239"/>
      <c r="AL749" s="239"/>
      <c r="AM749" s="239"/>
      <c r="AN749" s="239" t="s">
        <v>1876</v>
      </c>
      <c r="AO749" s="241" t="s">
        <v>99</v>
      </c>
      <c r="AP749" s="241" t="s">
        <v>430</v>
      </c>
      <c r="AQ749" s="241" t="s">
        <v>1868</v>
      </c>
      <c r="AR749" s="242" t="s">
        <v>508</v>
      </c>
      <c r="AS749" s="241">
        <v>129</v>
      </c>
      <c r="AT749" s="243">
        <v>253433.35</v>
      </c>
      <c r="AU749" s="243">
        <v>253433.35</v>
      </c>
      <c r="AV749" s="243">
        <v>314260</v>
      </c>
      <c r="AW749" s="243">
        <v>314257.88</v>
      </c>
      <c r="AX749" s="243">
        <v>314257.88</v>
      </c>
      <c r="AY749" s="243">
        <v>314257.88</v>
      </c>
      <c r="AZ749" s="244" t="s">
        <v>241</v>
      </c>
    </row>
    <row r="750" spans="1:52" ht="255" hidden="1">
      <c r="A750" s="424">
        <v>617</v>
      </c>
      <c r="B750" s="422" t="s">
        <v>1673</v>
      </c>
      <c r="C750" s="236">
        <v>404020001</v>
      </c>
      <c r="D750" s="245" t="s">
        <v>500</v>
      </c>
      <c r="E750" s="239" t="s">
        <v>1877</v>
      </c>
      <c r="F750" s="239"/>
      <c r="G750" s="239"/>
      <c r="H750" s="239" t="s">
        <v>1878</v>
      </c>
      <c r="I750" s="239"/>
      <c r="J750" s="239" t="s">
        <v>1879</v>
      </c>
      <c r="K750" s="239" t="s">
        <v>1880</v>
      </c>
      <c r="L750" s="239" t="s">
        <v>1861</v>
      </c>
      <c r="M750" s="239"/>
      <c r="N750" s="239"/>
      <c r="O750" s="239"/>
      <c r="P750" s="239" t="s">
        <v>1881</v>
      </c>
      <c r="Q750" s="239" t="s">
        <v>1882</v>
      </c>
      <c r="R750" s="239"/>
      <c r="S750" s="239"/>
      <c r="T750" s="239"/>
      <c r="U750" s="239"/>
      <c r="V750" s="239" t="s">
        <v>1883</v>
      </c>
      <c r="W750" s="239" t="s">
        <v>1884</v>
      </c>
      <c r="X750" s="239"/>
      <c r="Y750" s="239"/>
      <c r="Z750" s="239"/>
      <c r="AA750" s="239"/>
      <c r="AB750" s="239" t="s">
        <v>1363</v>
      </c>
      <c r="AC750" s="239" t="s">
        <v>925</v>
      </c>
      <c r="AD750" s="239"/>
      <c r="AE750" s="239"/>
      <c r="AF750" s="239"/>
      <c r="AG750" s="239"/>
      <c r="AH750" s="239"/>
      <c r="AI750" s="239"/>
      <c r="AJ750" s="239"/>
      <c r="AK750" s="239"/>
      <c r="AL750" s="239"/>
      <c r="AM750" s="239" t="s">
        <v>1885</v>
      </c>
      <c r="AN750" s="239" t="s">
        <v>226</v>
      </c>
      <c r="AO750" s="241" t="s">
        <v>99</v>
      </c>
      <c r="AP750" s="241" t="s">
        <v>430</v>
      </c>
      <c r="AQ750" s="241" t="s">
        <v>1868</v>
      </c>
      <c r="AR750" s="242" t="s">
        <v>508</v>
      </c>
      <c r="AS750" s="241">
        <v>244</v>
      </c>
      <c r="AT750" s="243">
        <v>153570</v>
      </c>
      <c r="AU750" s="243">
        <v>153570</v>
      </c>
      <c r="AV750" s="243">
        <v>103867.99</v>
      </c>
      <c r="AW750" s="243">
        <v>94075.12</v>
      </c>
      <c r="AX750" s="243">
        <v>94075.12</v>
      </c>
      <c r="AY750" s="243">
        <v>94075.12</v>
      </c>
      <c r="AZ750" s="244" t="s">
        <v>241</v>
      </c>
    </row>
    <row r="751" spans="1:52" ht="382.5" hidden="1">
      <c r="A751" s="424">
        <v>617</v>
      </c>
      <c r="B751" s="422" t="s">
        <v>1673</v>
      </c>
      <c r="C751" s="236">
        <v>404020002</v>
      </c>
      <c r="D751" s="245" t="s">
        <v>517</v>
      </c>
      <c r="E751" s="239" t="s">
        <v>1886</v>
      </c>
      <c r="F751" s="239"/>
      <c r="G751" s="239"/>
      <c r="H751" s="239" t="s">
        <v>1887</v>
      </c>
      <c r="I751" s="239"/>
      <c r="J751" s="239" t="s">
        <v>1888</v>
      </c>
      <c r="K751" s="239" t="s">
        <v>1889</v>
      </c>
      <c r="L751" s="239" t="s">
        <v>1890</v>
      </c>
      <c r="M751" s="239"/>
      <c r="N751" s="239"/>
      <c r="O751" s="239"/>
      <c r="P751" s="239" t="s">
        <v>1891</v>
      </c>
      <c r="Q751" s="239" t="s">
        <v>1871</v>
      </c>
      <c r="R751" s="239"/>
      <c r="S751" s="239"/>
      <c r="T751" s="239"/>
      <c r="U751" s="239"/>
      <c r="V751" s="239" t="s">
        <v>1892</v>
      </c>
      <c r="W751" s="239" t="s">
        <v>1893</v>
      </c>
      <c r="X751" s="239"/>
      <c r="Y751" s="239"/>
      <c r="Z751" s="239"/>
      <c r="AA751" s="239"/>
      <c r="AB751" s="239" t="s">
        <v>1867</v>
      </c>
      <c r="AC751" s="239" t="s">
        <v>1894</v>
      </c>
      <c r="AD751" s="239"/>
      <c r="AE751" s="239"/>
      <c r="AF751" s="239"/>
      <c r="AG751" s="239"/>
      <c r="AH751" s="239"/>
      <c r="AI751" s="239"/>
      <c r="AJ751" s="239" t="s">
        <v>73</v>
      </c>
      <c r="AK751" s="239"/>
      <c r="AL751" s="239"/>
      <c r="AM751" s="239"/>
      <c r="AN751" s="239" t="s">
        <v>231</v>
      </c>
      <c r="AO751" s="241" t="s">
        <v>99</v>
      </c>
      <c r="AP751" s="241" t="s">
        <v>430</v>
      </c>
      <c r="AQ751" s="241" t="s">
        <v>1868</v>
      </c>
      <c r="AR751" s="242" t="s">
        <v>508</v>
      </c>
      <c r="AS751" s="241" t="s">
        <v>115</v>
      </c>
      <c r="AT751" s="243">
        <v>844992.02</v>
      </c>
      <c r="AU751" s="243">
        <v>844992.02</v>
      </c>
      <c r="AV751" s="243">
        <v>1001705</v>
      </c>
      <c r="AW751" s="243">
        <v>1002294</v>
      </c>
      <c r="AX751" s="243">
        <v>1002294</v>
      </c>
      <c r="AY751" s="243">
        <v>1002294</v>
      </c>
      <c r="AZ751" s="244" t="s">
        <v>241</v>
      </c>
    </row>
    <row r="752" spans="1:52" ht="344.25" hidden="1">
      <c r="A752" s="424">
        <v>617</v>
      </c>
      <c r="B752" s="422" t="s">
        <v>1673</v>
      </c>
      <c r="C752" s="236">
        <v>404020039</v>
      </c>
      <c r="D752" s="245" t="s">
        <v>1830</v>
      </c>
      <c r="E752" s="239" t="s">
        <v>1665</v>
      </c>
      <c r="F752" s="239"/>
      <c r="G752" s="239"/>
      <c r="H752" s="239" t="s">
        <v>1301</v>
      </c>
      <c r="I752" s="239"/>
      <c r="J752" s="239" t="s">
        <v>1337</v>
      </c>
      <c r="K752" s="239" t="s">
        <v>520</v>
      </c>
      <c r="L752" s="239"/>
      <c r="M752" s="239"/>
      <c r="N752" s="239"/>
      <c r="O752" s="239"/>
      <c r="P752" s="239" t="s">
        <v>1895</v>
      </c>
      <c r="Q752" s="239" t="s">
        <v>1896</v>
      </c>
      <c r="R752" s="239"/>
      <c r="S752" s="239"/>
      <c r="T752" s="239"/>
      <c r="U752" s="239"/>
      <c r="V752" s="239" t="s">
        <v>1897</v>
      </c>
      <c r="W752" s="239" t="s">
        <v>1893</v>
      </c>
      <c r="X752" s="239"/>
      <c r="Y752" s="239"/>
      <c r="Z752" s="239"/>
      <c r="AA752" s="239"/>
      <c r="AB752" s="239" t="s">
        <v>1895</v>
      </c>
      <c r="AC752" s="239" t="s">
        <v>1898</v>
      </c>
      <c r="AD752" s="239"/>
      <c r="AE752" s="239"/>
      <c r="AF752" s="239"/>
      <c r="AG752" s="239"/>
      <c r="AH752" s="239"/>
      <c r="AI752" s="239"/>
      <c r="AJ752" s="239" t="s">
        <v>1899</v>
      </c>
      <c r="AK752" s="239" t="s">
        <v>1900</v>
      </c>
      <c r="AL752" s="239"/>
      <c r="AM752" s="239"/>
      <c r="AN752" s="239" t="s">
        <v>1901</v>
      </c>
      <c r="AO752" s="241" t="s">
        <v>99</v>
      </c>
      <c r="AP752" s="241" t="s">
        <v>430</v>
      </c>
      <c r="AQ752" s="241" t="s">
        <v>1902</v>
      </c>
      <c r="AR752" s="242" t="s">
        <v>1903</v>
      </c>
      <c r="AS752" s="241" t="s">
        <v>116</v>
      </c>
      <c r="AT752" s="243">
        <v>72790</v>
      </c>
      <c r="AU752" s="243">
        <v>72790</v>
      </c>
      <c r="AV752" s="243">
        <v>74497.02</v>
      </c>
      <c r="AW752" s="243">
        <v>76000</v>
      </c>
      <c r="AX752" s="243">
        <v>76000</v>
      </c>
      <c r="AY752" s="243">
        <v>76000</v>
      </c>
      <c r="AZ752" s="244" t="s">
        <v>241</v>
      </c>
    </row>
    <row r="753" spans="1:236 16371:16376" ht="409.5" hidden="1">
      <c r="A753" s="424">
        <v>617</v>
      </c>
      <c r="B753" s="422" t="s">
        <v>1673</v>
      </c>
      <c r="C753" s="236">
        <v>401000032</v>
      </c>
      <c r="D753" s="245" t="s">
        <v>1904</v>
      </c>
      <c r="E753" s="239" t="s">
        <v>1665</v>
      </c>
      <c r="F753" s="239"/>
      <c r="G753" s="239"/>
      <c r="H753" s="239">
        <v>3</v>
      </c>
      <c r="I753" s="239"/>
      <c r="J753" s="239" t="s">
        <v>72</v>
      </c>
      <c r="K753" s="239" t="s">
        <v>73</v>
      </c>
      <c r="L753" s="239" t="s">
        <v>510</v>
      </c>
      <c r="M753" s="239"/>
      <c r="N753" s="239"/>
      <c r="O753" s="239"/>
      <c r="P753" s="239" t="s">
        <v>186</v>
      </c>
      <c r="Q753" s="239" t="s">
        <v>1905</v>
      </c>
      <c r="R753" s="239" t="s">
        <v>1906</v>
      </c>
      <c r="S753" s="239"/>
      <c r="T753" s="239" t="s">
        <v>1907</v>
      </c>
      <c r="U753" s="239"/>
      <c r="V753" s="239" t="s">
        <v>75</v>
      </c>
      <c r="W753" s="239">
        <v>1</v>
      </c>
      <c r="X753" s="239" t="s">
        <v>1908</v>
      </c>
      <c r="Y753" s="239" t="s">
        <v>1909</v>
      </c>
      <c r="Z753" s="239"/>
      <c r="AA753" s="239"/>
      <c r="AB753" s="239" t="s">
        <v>1910</v>
      </c>
      <c r="AC753" s="239" t="s">
        <v>1705</v>
      </c>
      <c r="AD753" s="239"/>
      <c r="AE753" s="239"/>
      <c r="AF753" s="239"/>
      <c r="AG753" s="239"/>
      <c r="AH753" s="239"/>
      <c r="AI753" s="239"/>
      <c r="AJ753" s="239"/>
      <c r="AK753" s="239"/>
      <c r="AL753" s="239"/>
      <c r="AM753" s="239" t="s">
        <v>1911</v>
      </c>
      <c r="AN753" s="239" t="s">
        <v>1707</v>
      </c>
      <c r="AO753" s="241" t="s">
        <v>208</v>
      </c>
      <c r="AP753" s="241" t="s">
        <v>99</v>
      </c>
      <c r="AQ753" s="241" t="s">
        <v>1912</v>
      </c>
      <c r="AR753" s="242" t="s">
        <v>1913</v>
      </c>
      <c r="AS753" s="241" t="s">
        <v>1021</v>
      </c>
      <c r="AT753" s="243">
        <v>0</v>
      </c>
      <c r="AU753" s="243">
        <v>0</v>
      </c>
      <c r="AV753" s="243">
        <v>286309.81</v>
      </c>
      <c r="AW753" s="243">
        <v>0</v>
      </c>
      <c r="AX753" s="243">
        <v>0</v>
      </c>
      <c r="AY753" s="243">
        <v>0</v>
      </c>
      <c r="AZ753" s="244" t="s">
        <v>241</v>
      </c>
    </row>
    <row r="754" spans="1:236 16371:16376" ht="409.5" hidden="1">
      <c r="A754" s="424">
        <v>617</v>
      </c>
      <c r="B754" s="422" t="s">
        <v>1673</v>
      </c>
      <c r="C754" s="236">
        <v>401000032</v>
      </c>
      <c r="D754" s="245" t="s">
        <v>1904</v>
      </c>
      <c r="E754" s="239" t="s">
        <v>1665</v>
      </c>
      <c r="F754" s="239"/>
      <c r="G754" s="239"/>
      <c r="H754" s="239">
        <v>3</v>
      </c>
      <c r="I754" s="239"/>
      <c r="J754" s="239" t="s">
        <v>72</v>
      </c>
      <c r="K754" s="239" t="s">
        <v>73</v>
      </c>
      <c r="L754" s="239" t="s">
        <v>510</v>
      </c>
      <c r="M754" s="239"/>
      <c r="N754" s="239"/>
      <c r="O754" s="239"/>
      <c r="P754" s="239" t="s">
        <v>186</v>
      </c>
      <c r="Q754" s="239" t="s">
        <v>1905</v>
      </c>
      <c r="R754" s="239" t="s">
        <v>1906</v>
      </c>
      <c r="S754" s="239"/>
      <c r="T754" s="239" t="s">
        <v>1907</v>
      </c>
      <c r="U754" s="239"/>
      <c r="V754" s="239" t="s">
        <v>75</v>
      </c>
      <c r="W754" s="239">
        <v>1</v>
      </c>
      <c r="X754" s="239" t="s">
        <v>1908</v>
      </c>
      <c r="Y754" s="239" t="s">
        <v>1909</v>
      </c>
      <c r="Z754" s="239"/>
      <c r="AA754" s="239"/>
      <c r="AB754" s="239" t="s">
        <v>1910</v>
      </c>
      <c r="AC754" s="239" t="s">
        <v>1705</v>
      </c>
      <c r="AD754" s="239"/>
      <c r="AE754" s="239"/>
      <c r="AF754" s="239"/>
      <c r="AG754" s="239"/>
      <c r="AH754" s="239"/>
      <c r="AI754" s="239"/>
      <c r="AJ754" s="239"/>
      <c r="AK754" s="239"/>
      <c r="AL754" s="239"/>
      <c r="AM754" s="239" t="s">
        <v>1911</v>
      </c>
      <c r="AN754" s="239" t="s">
        <v>1707</v>
      </c>
      <c r="AO754" s="241" t="s">
        <v>208</v>
      </c>
      <c r="AP754" s="241" t="s">
        <v>99</v>
      </c>
      <c r="AQ754" s="241" t="s">
        <v>1912</v>
      </c>
      <c r="AR754" s="242" t="s">
        <v>1913</v>
      </c>
      <c r="AS754" s="241" t="s">
        <v>1021</v>
      </c>
      <c r="AT754" s="243">
        <v>0</v>
      </c>
      <c r="AU754" s="243">
        <v>0</v>
      </c>
      <c r="AV754" s="243">
        <v>15068.94</v>
      </c>
      <c r="AW754" s="243">
        <v>0</v>
      </c>
      <c r="AX754" s="243">
        <v>0</v>
      </c>
      <c r="AY754" s="243">
        <v>0</v>
      </c>
      <c r="AZ754" s="244" t="s">
        <v>1039</v>
      </c>
    </row>
    <row r="755" spans="1:236 16371:16376" ht="280.5" hidden="1">
      <c r="A755" s="424">
        <v>617</v>
      </c>
      <c r="B755" s="422" t="s">
        <v>1673</v>
      </c>
      <c r="C755" s="236">
        <v>401000032</v>
      </c>
      <c r="D755" s="245" t="s">
        <v>1904</v>
      </c>
      <c r="E755" s="239" t="s">
        <v>1665</v>
      </c>
      <c r="F755" s="239"/>
      <c r="G755" s="239"/>
      <c r="H755" s="239">
        <v>3</v>
      </c>
      <c r="I755" s="239"/>
      <c r="J755" s="239" t="s">
        <v>72</v>
      </c>
      <c r="K755" s="239" t="s">
        <v>73</v>
      </c>
      <c r="L755" s="239" t="s">
        <v>510</v>
      </c>
      <c r="M755" s="239"/>
      <c r="N755" s="239"/>
      <c r="O755" s="239"/>
      <c r="P755" s="239" t="s">
        <v>186</v>
      </c>
      <c r="Q755" s="239" t="s">
        <v>1666</v>
      </c>
      <c r="R755" s="239"/>
      <c r="S755" s="239"/>
      <c r="T755" s="239" t="s">
        <v>71</v>
      </c>
      <c r="U755" s="239"/>
      <c r="V755" s="239" t="s">
        <v>75</v>
      </c>
      <c r="W755" s="239" t="s">
        <v>73</v>
      </c>
      <c r="X755" s="239"/>
      <c r="Y755" s="239"/>
      <c r="Z755" s="239"/>
      <c r="AA755" s="239"/>
      <c r="AB755" s="239" t="s">
        <v>187</v>
      </c>
      <c r="AC755" s="239" t="s">
        <v>1705</v>
      </c>
      <c r="AD755" s="239"/>
      <c r="AE755" s="239"/>
      <c r="AF755" s="239"/>
      <c r="AG755" s="239"/>
      <c r="AH755" s="239"/>
      <c r="AI755" s="239"/>
      <c r="AJ755" s="239"/>
      <c r="AK755" s="239"/>
      <c r="AL755" s="239"/>
      <c r="AM755" s="239" t="s">
        <v>1911</v>
      </c>
      <c r="AN755" s="239" t="s">
        <v>1707</v>
      </c>
      <c r="AO755" s="241" t="s">
        <v>208</v>
      </c>
      <c r="AP755" s="241" t="s">
        <v>99</v>
      </c>
      <c r="AQ755" s="241" t="s">
        <v>1914</v>
      </c>
      <c r="AR755" s="242" t="s">
        <v>1915</v>
      </c>
      <c r="AS755" s="241" t="s">
        <v>1021</v>
      </c>
      <c r="AT755" s="243">
        <v>0</v>
      </c>
      <c r="AU755" s="243">
        <v>0</v>
      </c>
      <c r="AV755" s="243">
        <v>7052.29</v>
      </c>
      <c r="AW755" s="243">
        <v>0</v>
      </c>
      <c r="AX755" s="243">
        <v>0</v>
      </c>
      <c r="AY755" s="243">
        <v>0</v>
      </c>
      <c r="AZ755" s="244" t="s">
        <v>193</v>
      </c>
    </row>
    <row r="756" spans="1:236 16371:16376" ht="280.5" hidden="1">
      <c r="A756" s="424">
        <v>617</v>
      </c>
      <c r="B756" s="422" t="s">
        <v>1673</v>
      </c>
      <c r="C756" s="236">
        <v>401000032</v>
      </c>
      <c r="D756" s="245" t="s">
        <v>1904</v>
      </c>
      <c r="E756" s="239" t="s">
        <v>1665</v>
      </c>
      <c r="F756" s="239"/>
      <c r="G756" s="239"/>
      <c r="H756" s="239">
        <v>3</v>
      </c>
      <c r="I756" s="239"/>
      <c r="J756" s="239" t="s">
        <v>72</v>
      </c>
      <c r="K756" s="239" t="s">
        <v>73</v>
      </c>
      <c r="L756" s="239" t="s">
        <v>510</v>
      </c>
      <c r="M756" s="239"/>
      <c r="N756" s="239"/>
      <c r="O756" s="239"/>
      <c r="P756" s="239" t="s">
        <v>186</v>
      </c>
      <c r="Q756" s="239" t="s">
        <v>1666</v>
      </c>
      <c r="R756" s="239"/>
      <c r="S756" s="239"/>
      <c r="T756" s="239" t="s">
        <v>71</v>
      </c>
      <c r="U756" s="239"/>
      <c r="V756" s="239" t="s">
        <v>75</v>
      </c>
      <c r="W756" s="239" t="s">
        <v>73</v>
      </c>
      <c r="X756" s="239"/>
      <c r="Y756" s="239"/>
      <c r="Z756" s="239"/>
      <c r="AA756" s="239"/>
      <c r="AB756" s="239" t="s">
        <v>187</v>
      </c>
      <c r="AC756" s="239" t="s">
        <v>1705</v>
      </c>
      <c r="AD756" s="239"/>
      <c r="AE756" s="239"/>
      <c r="AF756" s="239"/>
      <c r="AG756" s="239"/>
      <c r="AH756" s="239"/>
      <c r="AI756" s="239"/>
      <c r="AJ756" s="239"/>
      <c r="AK756" s="239"/>
      <c r="AL756" s="239"/>
      <c r="AM756" s="239" t="s">
        <v>1911</v>
      </c>
      <c r="AN756" s="239" t="s">
        <v>1707</v>
      </c>
      <c r="AO756" s="241" t="s">
        <v>208</v>
      </c>
      <c r="AP756" s="241" t="s">
        <v>99</v>
      </c>
      <c r="AQ756" s="241" t="s">
        <v>627</v>
      </c>
      <c r="AR756" s="242" t="s">
        <v>628</v>
      </c>
      <c r="AS756" s="241" t="s">
        <v>116</v>
      </c>
      <c r="AT756" s="243">
        <v>265000</v>
      </c>
      <c r="AU756" s="243">
        <v>265000</v>
      </c>
      <c r="AV756" s="243">
        <v>0</v>
      </c>
      <c r="AW756" s="243">
        <v>0</v>
      </c>
      <c r="AX756" s="243">
        <v>0</v>
      </c>
      <c r="AY756" s="243">
        <v>0</v>
      </c>
      <c r="AZ756" s="244" t="s">
        <v>193</v>
      </c>
    </row>
    <row r="757" spans="1:236 16371:16376" ht="165.75" hidden="1">
      <c r="A757" s="424">
        <v>617</v>
      </c>
      <c r="B757" s="422" t="s">
        <v>1673</v>
      </c>
      <c r="C757" s="236">
        <v>402000001</v>
      </c>
      <c r="D757" s="245" t="s">
        <v>79</v>
      </c>
      <c r="E757" s="239" t="s">
        <v>1916</v>
      </c>
      <c r="F757" s="239"/>
      <c r="G757" s="239"/>
      <c r="H757" s="239">
        <v>7</v>
      </c>
      <c r="I757" s="239"/>
      <c r="J757" s="239">
        <v>26</v>
      </c>
      <c r="K757" s="239"/>
      <c r="L757" s="239"/>
      <c r="M757" s="239"/>
      <c r="N757" s="239"/>
      <c r="O757" s="239"/>
      <c r="P757" s="239" t="s">
        <v>218</v>
      </c>
      <c r="Q757" s="239" t="s">
        <v>1822</v>
      </c>
      <c r="R757" s="239"/>
      <c r="S757" s="239"/>
      <c r="T757" s="239"/>
      <c r="U757" s="239"/>
      <c r="V757" s="239">
        <v>13</v>
      </c>
      <c r="W757" s="239" t="s">
        <v>69</v>
      </c>
      <c r="X757" s="239"/>
      <c r="Y757" s="239"/>
      <c r="Z757" s="239"/>
      <c r="AA757" s="239"/>
      <c r="AB757" s="239" t="s">
        <v>220</v>
      </c>
      <c r="AC757" s="239" t="s">
        <v>176</v>
      </c>
      <c r="AD757" s="239"/>
      <c r="AE757" s="239"/>
      <c r="AF757" s="239"/>
      <c r="AG757" s="239"/>
      <c r="AH757" s="239"/>
      <c r="AI757" s="239"/>
      <c r="AJ757" s="239"/>
      <c r="AK757" s="239"/>
      <c r="AL757" s="239"/>
      <c r="AM757" s="239" t="s">
        <v>173</v>
      </c>
      <c r="AN757" s="239" t="s">
        <v>174</v>
      </c>
      <c r="AO757" s="241" t="s">
        <v>99</v>
      </c>
      <c r="AP757" s="241" t="s">
        <v>68</v>
      </c>
      <c r="AQ757" s="241" t="s">
        <v>1917</v>
      </c>
      <c r="AR757" s="242" t="s">
        <v>101</v>
      </c>
      <c r="AS757" s="241" t="s">
        <v>115</v>
      </c>
      <c r="AT757" s="243">
        <v>329910</v>
      </c>
      <c r="AU757" s="243">
        <v>329910</v>
      </c>
      <c r="AV757" s="243">
        <v>0</v>
      </c>
      <c r="AW757" s="243">
        <v>0</v>
      </c>
      <c r="AX757" s="243">
        <v>0</v>
      </c>
      <c r="AY757" s="243">
        <v>0</v>
      </c>
      <c r="AZ757" s="244" t="s">
        <v>193</v>
      </c>
    </row>
    <row r="758" spans="1:236 16371:16376" ht="165.75" hidden="1">
      <c r="A758" s="424">
        <v>617</v>
      </c>
      <c r="B758" s="422" t="s">
        <v>1673</v>
      </c>
      <c r="C758" s="236">
        <v>402000001</v>
      </c>
      <c r="D758" s="245" t="s">
        <v>79</v>
      </c>
      <c r="E758" s="239" t="s">
        <v>1916</v>
      </c>
      <c r="F758" s="239"/>
      <c r="G758" s="239"/>
      <c r="H758" s="239">
        <v>7</v>
      </c>
      <c r="I758" s="239"/>
      <c r="J758" s="239">
        <v>26</v>
      </c>
      <c r="K758" s="239"/>
      <c r="L758" s="239"/>
      <c r="M758" s="239"/>
      <c r="N758" s="239"/>
      <c r="O758" s="239"/>
      <c r="P758" s="239" t="s">
        <v>218</v>
      </c>
      <c r="Q758" s="239" t="s">
        <v>1822</v>
      </c>
      <c r="R758" s="239"/>
      <c r="S758" s="239"/>
      <c r="T758" s="239"/>
      <c r="U758" s="239"/>
      <c r="V758" s="239">
        <v>13</v>
      </c>
      <c r="W758" s="239" t="s">
        <v>69</v>
      </c>
      <c r="X758" s="239"/>
      <c r="Y758" s="239"/>
      <c r="Z758" s="239"/>
      <c r="AA758" s="239"/>
      <c r="AB758" s="239" t="s">
        <v>220</v>
      </c>
      <c r="AC758" s="239" t="s">
        <v>1918</v>
      </c>
      <c r="AD758" s="239"/>
      <c r="AE758" s="239"/>
      <c r="AF758" s="239"/>
      <c r="AG758" s="239"/>
      <c r="AH758" s="239"/>
      <c r="AI758" s="239"/>
      <c r="AJ758" s="239"/>
      <c r="AK758" s="239"/>
      <c r="AL758" s="239"/>
      <c r="AM758" s="239" t="s">
        <v>173</v>
      </c>
      <c r="AN758" s="239" t="s">
        <v>174</v>
      </c>
      <c r="AO758" s="241" t="s">
        <v>99</v>
      </c>
      <c r="AP758" s="241" t="s">
        <v>68</v>
      </c>
      <c r="AQ758" s="241" t="s">
        <v>1917</v>
      </c>
      <c r="AR758" s="242" t="s">
        <v>101</v>
      </c>
      <c r="AS758" s="241" t="s">
        <v>113</v>
      </c>
      <c r="AT758" s="243">
        <v>99632.82</v>
      </c>
      <c r="AU758" s="243">
        <v>99632.82</v>
      </c>
      <c r="AV758" s="243">
        <v>0</v>
      </c>
      <c r="AW758" s="243">
        <v>0</v>
      </c>
      <c r="AX758" s="243">
        <v>0</v>
      </c>
      <c r="AY758" s="243">
        <v>0</v>
      </c>
      <c r="AZ758" s="244" t="s">
        <v>193</v>
      </c>
    </row>
    <row r="759" spans="1:236 16371:16376" ht="14.25">
      <c r="A759" s="141" t="s">
        <v>1919</v>
      </c>
      <c r="B759" s="157"/>
      <c r="C759" s="158"/>
      <c r="D759" s="159" t="s">
        <v>98</v>
      </c>
      <c r="E759" s="160"/>
      <c r="F759" s="161"/>
      <c r="G759" s="161"/>
      <c r="H759" s="161"/>
      <c r="I759" s="161"/>
      <c r="J759" s="161"/>
      <c r="K759" s="161"/>
      <c r="L759" s="161"/>
      <c r="M759" s="161"/>
      <c r="N759" s="161"/>
      <c r="O759" s="161"/>
      <c r="P759" s="162"/>
      <c r="Q759" s="161"/>
      <c r="R759" s="161"/>
      <c r="S759" s="161"/>
      <c r="T759" s="161"/>
      <c r="U759" s="161"/>
      <c r="V759" s="161"/>
      <c r="W759" s="161"/>
      <c r="X759" s="161"/>
      <c r="Y759" s="161"/>
      <c r="Z759" s="161"/>
      <c r="AA759" s="161"/>
      <c r="AB759" s="161"/>
      <c r="AC759" s="161"/>
      <c r="AD759" s="161"/>
      <c r="AE759" s="161"/>
      <c r="AF759" s="161"/>
      <c r="AG759" s="161"/>
      <c r="AH759" s="161"/>
      <c r="AI759" s="161"/>
      <c r="AJ759" s="161"/>
      <c r="AK759" s="161"/>
      <c r="AL759" s="161"/>
      <c r="AM759" s="161"/>
      <c r="AN759" s="161"/>
      <c r="AO759" s="161"/>
      <c r="AP759" s="161"/>
      <c r="AQ759" s="163"/>
      <c r="AR759" s="157"/>
      <c r="AS759" s="157"/>
      <c r="AT759" s="56">
        <v>186141712.84999996</v>
      </c>
      <c r="AU759" s="56">
        <v>184260686.84999996</v>
      </c>
      <c r="AV759" s="56">
        <v>212164785.99000004</v>
      </c>
      <c r="AW759" s="56">
        <v>181582519.81999999</v>
      </c>
      <c r="AX759" s="56">
        <v>161018199.81999999</v>
      </c>
      <c r="AY759" s="56">
        <v>164231649.81999999</v>
      </c>
      <c r="AZ759" s="164"/>
      <c r="BA759" s="165"/>
      <c r="BB759" s="166"/>
      <c r="BC759" s="166"/>
      <c r="BD759" s="167"/>
      <c r="BE759" s="167"/>
      <c r="BF759" s="167"/>
      <c r="BG759" s="167"/>
      <c r="BH759" s="167"/>
      <c r="BI759" s="167"/>
      <c r="BJ759" s="167"/>
      <c r="BK759" s="167"/>
      <c r="BL759" s="168"/>
      <c r="BM759" s="169"/>
      <c r="BN759" s="170"/>
      <c r="BO759" s="170"/>
      <c r="BP759" s="170"/>
      <c r="BQ759" s="170"/>
      <c r="BR759" s="170"/>
      <c r="BS759" s="170"/>
      <c r="BT759" s="170"/>
      <c r="BU759" s="170"/>
      <c r="BV759" s="170"/>
      <c r="BW759" s="170"/>
      <c r="BX759" s="170"/>
      <c r="BY759" s="170"/>
      <c r="BZ759" s="170"/>
      <c r="CA759" s="170"/>
      <c r="CB759" s="170"/>
      <c r="CC759" s="170"/>
      <c r="CD759" s="170"/>
      <c r="CE759" s="170"/>
      <c r="CF759" s="170"/>
      <c r="CG759" s="170"/>
      <c r="CH759" s="170"/>
      <c r="CI759" s="170"/>
      <c r="CJ759" s="170"/>
      <c r="CK759" s="170"/>
      <c r="CL759" s="170"/>
      <c r="CM759" s="170"/>
      <c r="CN759" s="170"/>
      <c r="CO759" s="170"/>
      <c r="CP759" s="170"/>
      <c r="CQ759" s="170"/>
      <c r="CR759" s="170"/>
      <c r="CS759" s="170"/>
      <c r="CT759" s="170"/>
      <c r="CU759" s="170"/>
      <c r="CV759" s="170"/>
      <c r="CW759" s="170"/>
      <c r="CX759" s="170"/>
      <c r="CY759" s="170"/>
      <c r="CZ759" s="170"/>
      <c r="DA759" s="170"/>
      <c r="DB759" s="170"/>
      <c r="DC759" s="170"/>
      <c r="DD759" s="170"/>
      <c r="DE759" s="170"/>
      <c r="DF759" s="170"/>
      <c r="DG759" s="170"/>
      <c r="DH759" s="170"/>
      <c r="DI759" s="170"/>
      <c r="DJ759" s="170"/>
      <c r="DK759" s="170"/>
      <c r="DL759" s="170"/>
      <c r="DM759" s="170"/>
      <c r="DN759" s="170"/>
      <c r="DO759" s="170"/>
      <c r="DP759" s="170"/>
      <c r="DQ759" s="170"/>
      <c r="DR759" s="170"/>
      <c r="DS759" s="170"/>
      <c r="DT759" s="170"/>
      <c r="DU759" s="170"/>
      <c r="DV759" s="170"/>
      <c r="DW759" s="170"/>
      <c r="DX759" s="170"/>
      <c r="DY759" s="170"/>
      <c r="DZ759" s="170"/>
      <c r="EA759" s="170"/>
      <c r="EB759" s="170"/>
      <c r="EC759" s="170"/>
      <c r="ED759" s="170"/>
      <c r="EE759" s="170"/>
      <c r="EF759" s="170"/>
      <c r="EG759" s="170"/>
      <c r="EH759" s="170"/>
      <c r="EI759" s="170"/>
      <c r="EJ759" s="170"/>
      <c r="EK759" s="170"/>
      <c r="EL759" s="170"/>
      <c r="EM759" s="170"/>
      <c r="EN759" s="170"/>
      <c r="EO759" s="170"/>
      <c r="EP759" s="170"/>
      <c r="EQ759" s="170"/>
      <c r="ER759" s="170"/>
      <c r="ES759" s="170"/>
      <c r="ET759" s="170"/>
      <c r="EU759" s="170"/>
      <c r="EV759" s="170"/>
      <c r="EW759" s="170"/>
      <c r="EX759" s="170"/>
      <c r="EY759" s="170"/>
      <c r="EZ759" s="170"/>
      <c r="FA759" s="170"/>
      <c r="FB759" s="170"/>
      <c r="FC759" s="170"/>
      <c r="FD759" s="170"/>
      <c r="FE759" s="170"/>
      <c r="FF759" s="170"/>
      <c r="FG759" s="170"/>
      <c r="FH759" s="170"/>
      <c r="FI759" s="170"/>
      <c r="FJ759" s="170"/>
      <c r="FK759" s="170"/>
      <c r="FL759" s="170"/>
      <c r="FM759" s="170"/>
      <c r="FN759" s="170"/>
      <c r="FO759" s="170"/>
      <c r="FP759" s="170"/>
      <c r="FQ759" s="170"/>
      <c r="FR759" s="170"/>
      <c r="FS759" s="170"/>
      <c r="FT759" s="170"/>
      <c r="FU759" s="170"/>
      <c r="FV759" s="170"/>
      <c r="FW759" s="170"/>
      <c r="FX759" s="170"/>
      <c r="FY759" s="170"/>
      <c r="FZ759" s="170"/>
      <c r="GA759" s="170"/>
      <c r="GB759" s="170"/>
      <c r="GC759" s="170"/>
      <c r="GD759" s="170"/>
      <c r="GE759" s="170"/>
      <c r="GF759" s="170"/>
      <c r="GG759" s="170"/>
      <c r="GH759" s="170"/>
      <c r="GI759" s="170"/>
      <c r="GJ759" s="170"/>
      <c r="GK759" s="170"/>
      <c r="GL759" s="170"/>
      <c r="GM759" s="170"/>
      <c r="GN759" s="170"/>
      <c r="GO759" s="170"/>
      <c r="GP759" s="170"/>
      <c r="GQ759" s="170"/>
      <c r="GR759" s="170"/>
      <c r="GS759" s="170"/>
      <c r="GT759" s="170"/>
      <c r="GU759" s="170"/>
      <c r="GV759" s="170"/>
      <c r="GW759" s="170"/>
      <c r="GX759" s="170"/>
      <c r="GY759" s="170"/>
      <c r="GZ759" s="170"/>
      <c r="HA759" s="170"/>
      <c r="HB759" s="170"/>
      <c r="HC759" s="170"/>
      <c r="HD759" s="170"/>
      <c r="HE759" s="170"/>
      <c r="HF759" s="170"/>
      <c r="HG759" s="170"/>
      <c r="HH759" s="170"/>
      <c r="HI759" s="170"/>
      <c r="HJ759" s="170"/>
      <c r="HK759" s="170"/>
      <c r="HL759" s="170"/>
      <c r="HM759" s="170"/>
      <c r="HN759" s="170"/>
      <c r="HO759" s="170"/>
      <c r="HP759" s="170"/>
      <c r="HQ759" s="170"/>
      <c r="HR759" s="170"/>
      <c r="HS759" s="170"/>
      <c r="HT759" s="170"/>
      <c r="HU759" s="170"/>
      <c r="HV759" s="170"/>
      <c r="HW759" s="170"/>
      <c r="HX759" s="170"/>
      <c r="HY759" s="170"/>
      <c r="HZ759" s="170"/>
      <c r="IA759" s="170"/>
      <c r="IB759" s="170"/>
      <c r="XEQ759" s="152"/>
      <c r="XER759" s="152"/>
      <c r="XES759" s="152"/>
      <c r="XET759" s="152"/>
      <c r="XEU759" s="35"/>
      <c r="XEV759" s="35"/>
    </row>
    <row r="760" spans="1:236 16371:16376" ht="409.5" hidden="1">
      <c r="A760" s="492" t="s">
        <v>1920</v>
      </c>
      <c r="B760" s="387" t="s">
        <v>1921</v>
      </c>
      <c r="C760" s="312">
        <v>401000006</v>
      </c>
      <c r="D760" s="313" t="s">
        <v>1685</v>
      </c>
      <c r="E760" s="314" t="s">
        <v>1665</v>
      </c>
      <c r="F760" s="315"/>
      <c r="G760" s="315"/>
      <c r="H760" s="316">
        <v>3</v>
      </c>
      <c r="I760" s="315"/>
      <c r="J760" s="316" t="s">
        <v>72</v>
      </c>
      <c r="K760" s="316" t="s">
        <v>73</v>
      </c>
      <c r="L760" s="316" t="s">
        <v>1686</v>
      </c>
      <c r="M760" s="316"/>
      <c r="N760" s="316"/>
      <c r="O760" s="316"/>
      <c r="P760" s="317" t="s">
        <v>186</v>
      </c>
      <c r="Q760" s="317" t="s">
        <v>1666</v>
      </c>
      <c r="R760" s="316"/>
      <c r="S760" s="316"/>
      <c r="T760" s="316" t="s">
        <v>71</v>
      </c>
      <c r="U760" s="316"/>
      <c r="V760" s="316" t="s">
        <v>75</v>
      </c>
      <c r="W760" s="316" t="s">
        <v>73</v>
      </c>
      <c r="X760" s="316"/>
      <c r="Y760" s="316"/>
      <c r="Z760" s="316"/>
      <c r="AA760" s="316"/>
      <c r="AB760" s="318" t="s">
        <v>187</v>
      </c>
      <c r="AC760" s="319" t="s">
        <v>1694</v>
      </c>
      <c r="AD760" s="320"/>
      <c r="AE760" s="320"/>
      <c r="AF760" s="320"/>
      <c r="AG760" s="320"/>
      <c r="AH760" s="320"/>
      <c r="AI760" s="320"/>
      <c r="AJ760" s="320"/>
      <c r="AK760" s="320"/>
      <c r="AL760" s="320"/>
      <c r="AM760" s="321" t="s">
        <v>1695</v>
      </c>
      <c r="AN760" s="319" t="s">
        <v>1696</v>
      </c>
      <c r="AO760" s="322" t="s">
        <v>430</v>
      </c>
      <c r="AP760" s="322" t="s">
        <v>464</v>
      </c>
      <c r="AQ760" s="322" t="s">
        <v>1733</v>
      </c>
      <c r="AR760" s="323" t="s">
        <v>1922</v>
      </c>
      <c r="AS760" s="322" t="s">
        <v>116</v>
      </c>
      <c r="AT760" s="324">
        <v>10087430</v>
      </c>
      <c r="AU760" s="324">
        <v>10087430</v>
      </c>
      <c r="AV760" s="325">
        <v>11858812.26</v>
      </c>
      <c r="AW760" s="324">
        <v>10331230</v>
      </c>
      <c r="AX760" s="324">
        <v>10331230</v>
      </c>
      <c r="AY760" s="324">
        <v>10331230</v>
      </c>
      <c r="AZ760" s="60" t="s">
        <v>193</v>
      </c>
    </row>
    <row r="761" spans="1:236 16371:16376" ht="409.5" hidden="1">
      <c r="A761" s="492" t="s">
        <v>1920</v>
      </c>
      <c r="B761" s="387" t="s">
        <v>1921</v>
      </c>
      <c r="C761" s="312">
        <v>401000006</v>
      </c>
      <c r="D761" s="313" t="s">
        <v>1685</v>
      </c>
      <c r="E761" s="314" t="s">
        <v>1665</v>
      </c>
      <c r="F761" s="315"/>
      <c r="G761" s="315"/>
      <c r="H761" s="316">
        <v>3</v>
      </c>
      <c r="I761" s="315"/>
      <c r="J761" s="316" t="s">
        <v>72</v>
      </c>
      <c r="K761" s="316" t="s">
        <v>73</v>
      </c>
      <c r="L761" s="316" t="s">
        <v>1686</v>
      </c>
      <c r="M761" s="316"/>
      <c r="N761" s="316"/>
      <c r="O761" s="316"/>
      <c r="P761" s="317" t="s">
        <v>186</v>
      </c>
      <c r="Q761" s="317" t="s">
        <v>1666</v>
      </c>
      <c r="R761" s="316"/>
      <c r="S761" s="316"/>
      <c r="T761" s="316" t="s">
        <v>71</v>
      </c>
      <c r="U761" s="316"/>
      <c r="V761" s="316" t="s">
        <v>75</v>
      </c>
      <c r="W761" s="316" t="s">
        <v>73</v>
      </c>
      <c r="X761" s="316"/>
      <c r="Y761" s="316"/>
      <c r="Z761" s="316"/>
      <c r="AA761" s="316"/>
      <c r="AB761" s="318" t="s">
        <v>187</v>
      </c>
      <c r="AC761" s="319" t="s">
        <v>1694</v>
      </c>
      <c r="AD761" s="326"/>
      <c r="AE761" s="326"/>
      <c r="AF761" s="326"/>
      <c r="AG761" s="326"/>
      <c r="AH761" s="326"/>
      <c r="AI761" s="326"/>
      <c r="AJ761" s="320"/>
      <c r="AK761" s="320"/>
      <c r="AL761" s="320"/>
      <c r="AM761" s="321" t="s">
        <v>1695</v>
      </c>
      <c r="AN761" s="319" t="s">
        <v>1696</v>
      </c>
      <c r="AO761" s="322" t="s">
        <v>430</v>
      </c>
      <c r="AP761" s="322" t="s">
        <v>464</v>
      </c>
      <c r="AQ761" s="322" t="s">
        <v>1736</v>
      </c>
      <c r="AR761" s="323" t="s">
        <v>1737</v>
      </c>
      <c r="AS761" s="322" t="s">
        <v>116</v>
      </c>
      <c r="AT761" s="327">
        <v>45963578.579999998</v>
      </c>
      <c r="AU761" s="328">
        <v>45963578.579999998</v>
      </c>
      <c r="AV761" s="325">
        <v>39554342.170000002</v>
      </c>
      <c r="AW761" s="325">
        <v>58753720</v>
      </c>
      <c r="AX761" s="325">
        <v>61103870</v>
      </c>
      <c r="AY761" s="325">
        <v>63548020</v>
      </c>
      <c r="AZ761" s="60" t="s">
        <v>193</v>
      </c>
    </row>
    <row r="762" spans="1:236 16371:16376" ht="409.5" hidden="1">
      <c r="A762" s="492" t="s">
        <v>1920</v>
      </c>
      <c r="B762" s="387" t="s">
        <v>1921</v>
      </c>
      <c r="C762" s="312">
        <v>401000006</v>
      </c>
      <c r="D762" s="313" t="s">
        <v>1685</v>
      </c>
      <c r="E762" s="314" t="s">
        <v>1665</v>
      </c>
      <c r="F762" s="315"/>
      <c r="G762" s="315"/>
      <c r="H762" s="316">
        <v>3</v>
      </c>
      <c r="I762" s="315"/>
      <c r="J762" s="316" t="s">
        <v>72</v>
      </c>
      <c r="K762" s="316" t="s">
        <v>73</v>
      </c>
      <c r="L762" s="316" t="s">
        <v>1686</v>
      </c>
      <c r="M762" s="316"/>
      <c r="N762" s="316"/>
      <c r="O762" s="316"/>
      <c r="P762" s="317" t="s">
        <v>186</v>
      </c>
      <c r="Q762" s="317" t="s">
        <v>1687</v>
      </c>
      <c r="R762" s="329" t="s">
        <v>1688</v>
      </c>
      <c r="S762" s="316"/>
      <c r="T762" s="329" t="s">
        <v>1689</v>
      </c>
      <c r="U762" s="316"/>
      <c r="V762" s="329" t="s">
        <v>1690</v>
      </c>
      <c r="W762" s="329" t="s">
        <v>1691</v>
      </c>
      <c r="X762" s="316"/>
      <c r="Y762" s="329" t="s">
        <v>1692</v>
      </c>
      <c r="Z762" s="316"/>
      <c r="AA762" s="316"/>
      <c r="AB762" s="317" t="s">
        <v>1693</v>
      </c>
      <c r="AC762" s="330" t="s">
        <v>1694</v>
      </c>
      <c r="AD762" s="320"/>
      <c r="AE762" s="320"/>
      <c r="AF762" s="320"/>
      <c r="AG762" s="320"/>
      <c r="AH762" s="320"/>
      <c r="AI762" s="320"/>
      <c r="AJ762" s="320"/>
      <c r="AK762" s="320"/>
      <c r="AL762" s="320"/>
      <c r="AM762" s="321" t="s">
        <v>1695</v>
      </c>
      <c r="AN762" s="319" t="s">
        <v>1696</v>
      </c>
      <c r="AO762" s="322" t="s">
        <v>430</v>
      </c>
      <c r="AP762" s="322" t="s">
        <v>464</v>
      </c>
      <c r="AQ762" s="331" t="s">
        <v>1697</v>
      </c>
      <c r="AR762" s="332" t="s">
        <v>1698</v>
      </c>
      <c r="AS762" s="322" t="s">
        <v>116</v>
      </c>
      <c r="AT762" s="328">
        <v>6158041</v>
      </c>
      <c r="AU762" s="328">
        <v>6158041</v>
      </c>
      <c r="AV762" s="325">
        <v>0</v>
      </c>
      <c r="AW762" s="325">
        <v>0</v>
      </c>
      <c r="AX762" s="325">
        <v>0</v>
      </c>
      <c r="AY762" s="325">
        <v>0</v>
      </c>
      <c r="AZ762" s="60" t="s">
        <v>241</v>
      </c>
    </row>
    <row r="763" spans="1:236 16371:16376" ht="409.5" hidden="1">
      <c r="A763" s="492" t="s">
        <v>1920</v>
      </c>
      <c r="B763" s="387" t="s">
        <v>1921</v>
      </c>
      <c r="C763" s="312">
        <v>401000006</v>
      </c>
      <c r="D763" s="333" t="s">
        <v>1699</v>
      </c>
      <c r="E763" s="314" t="s">
        <v>1665</v>
      </c>
      <c r="F763" s="315"/>
      <c r="G763" s="315"/>
      <c r="H763" s="316">
        <v>3</v>
      </c>
      <c r="I763" s="315"/>
      <c r="J763" s="316" t="s">
        <v>72</v>
      </c>
      <c r="K763" s="316" t="s">
        <v>73</v>
      </c>
      <c r="L763" s="316" t="s">
        <v>1686</v>
      </c>
      <c r="M763" s="316"/>
      <c r="N763" s="316"/>
      <c r="O763" s="316"/>
      <c r="P763" s="317" t="s">
        <v>186</v>
      </c>
      <c r="Q763" s="319" t="s">
        <v>1720</v>
      </c>
      <c r="R763" s="329" t="s">
        <v>1721</v>
      </c>
      <c r="S763" s="316"/>
      <c r="T763" s="316" t="s">
        <v>71</v>
      </c>
      <c r="U763" s="316"/>
      <c r="V763" s="329" t="s">
        <v>1722</v>
      </c>
      <c r="W763" s="329" t="s">
        <v>1723</v>
      </c>
      <c r="X763" s="316"/>
      <c r="Y763" s="329" t="s">
        <v>1724</v>
      </c>
      <c r="Z763" s="316"/>
      <c r="AA763" s="316"/>
      <c r="AB763" s="319" t="s">
        <v>1725</v>
      </c>
      <c r="AC763" s="334" t="s">
        <v>1705</v>
      </c>
      <c r="AD763" s="326"/>
      <c r="AE763" s="326"/>
      <c r="AF763" s="326"/>
      <c r="AG763" s="326"/>
      <c r="AH763" s="326"/>
      <c r="AI763" s="326"/>
      <c r="AJ763" s="320"/>
      <c r="AK763" s="320"/>
      <c r="AL763" s="326"/>
      <c r="AM763" s="335" t="s">
        <v>1706</v>
      </c>
      <c r="AN763" s="334" t="s">
        <v>1707</v>
      </c>
      <c r="AO763" s="322" t="s">
        <v>430</v>
      </c>
      <c r="AP763" s="322" t="s">
        <v>464</v>
      </c>
      <c r="AQ763" s="331" t="s">
        <v>1726</v>
      </c>
      <c r="AR763" s="332" t="s">
        <v>1727</v>
      </c>
      <c r="AS763" s="322" t="s">
        <v>116</v>
      </c>
      <c r="AT763" s="328">
        <v>324107.42</v>
      </c>
      <c r="AU763" s="328">
        <v>324107.42</v>
      </c>
      <c r="AV763" s="325">
        <v>0</v>
      </c>
      <c r="AW763" s="325">
        <v>0</v>
      </c>
      <c r="AX763" s="325">
        <v>0</v>
      </c>
      <c r="AY763" s="325">
        <v>0</v>
      </c>
      <c r="AZ763" s="60" t="s">
        <v>1039</v>
      </c>
    </row>
    <row r="764" spans="1:236 16371:16376" ht="409.5" hidden="1">
      <c r="A764" s="492" t="s">
        <v>1920</v>
      </c>
      <c r="B764" s="387" t="s">
        <v>1921</v>
      </c>
      <c r="C764" s="312">
        <v>401000006</v>
      </c>
      <c r="D764" s="333" t="s">
        <v>1699</v>
      </c>
      <c r="E764" s="314" t="s">
        <v>1665</v>
      </c>
      <c r="F764" s="315"/>
      <c r="G764" s="315"/>
      <c r="H764" s="316">
        <v>3</v>
      </c>
      <c r="I764" s="315"/>
      <c r="J764" s="316" t="s">
        <v>72</v>
      </c>
      <c r="K764" s="316" t="s">
        <v>73</v>
      </c>
      <c r="L764" s="316" t="s">
        <v>1686</v>
      </c>
      <c r="M764" s="316"/>
      <c r="N764" s="316"/>
      <c r="O764" s="316"/>
      <c r="P764" s="317" t="s">
        <v>186</v>
      </c>
      <c r="Q764" s="319" t="s">
        <v>1700</v>
      </c>
      <c r="R764" s="329" t="s">
        <v>1701</v>
      </c>
      <c r="S764" s="316"/>
      <c r="T764" s="316" t="s">
        <v>71</v>
      </c>
      <c r="U764" s="316"/>
      <c r="V764" s="329" t="s">
        <v>1702</v>
      </c>
      <c r="W764" s="329" t="s">
        <v>1703</v>
      </c>
      <c r="X764" s="316"/>
      <c r="Y764" s="329" t="s">
        <v>1701</v>
      </c>
      <c r="Z764" s="316"/>
      <c r="AA764" s="316"/>
      <c r="AB764" s="319" t="s">
        <v>1704</v>
      </c>
      <c r="AC764" s="334" t="s">
        <v>1705</v>
      </c>
      <c r="AD764" s="326"/>
      <c r="AE764" s="326"/>
      <c r="AF764" s="326"/>
      <c r="AG764" s="326"/>
      <c r="AH764" s="326"/>
      <c r="AI764" s="326"/>
      <c r="AJ764" s="320"/>
      <c r="AK764" s="320"/>
      <c r="AL764" s="326"/>
      <c r="AM764" s="335" t="s">
        <v>1706</v>
      </c>
      <c r="AN764" s="334" t="s">
        <v>1707</v>
      </c>
      <c r="AO764" s="322" t="s">
        <v>430</v>
      </c>
      <c r="AP764" s="322" t="s">
        <v>464</v>
      </c>
      <c r="AQ764" s="331" t="s">
        <v>1708</v>
      </c>
      <c r="AR764" s="332" t="s">
        <v>1727</v>
      </c>
      <c r="AS764" s="322" t="s">
        <v>116</v>
      </c>
      <c r="AT764" s="328">
        <v>0</v>
      </c>
      <c r="AU764" s="328">
        <v>0</v>
      </c>
      <c r="AV764" s="325">
        <v>670386.89</v>
      </c>
      <c r="AW764" s="325">
        <v>0</v>
      </c>
      <c r="AX764" s="325">
        <v>0</v>
      </c>
      <c r="AY764" s="325">
        <v>0</v>
      </c>
      <c r="AZ764" s="60" t="s">
        <v>1039</v>
      </c>
    </row>
    <row r="765" spans="1:236 16371:16376" ht="409.5" hidden="1">
      <c r="A765" s="492" t="s">
        <v>1920</v>
      </c>
      <c r="B765" s="387" t="s">
        <v>1921</v>
      </c>
      <c r="C765" s="312">
        <v>401000006</v>
      </c>
      <c r="D765" s="333" t="s">
        <v>1699</v>
      </c>
      <c r="E765" s="314" t="s">
        <v>1665</v>
      </c>
      <c r="F765" s="315"/>
      <c r="G765" s="315"/>
      <c r="H765" s="316">
        <v>3</v>
      </c>
      <c r="I765" s="315"/>
      <c r="J765" s="316" t="s">
        <v>72</v>
      </c>
      <c r="K765" s="316" t="s">
        <v>73</v>
      </c>
      <c r="L765" s="316" t="s">
        <v>1686</v>
      </c>
      <c r="M765" s="316"/>
      <c r="N765" s="316"/>
      <c r="O765" s="316"/>
      <c r="P765" s="317" t="s">
        <v>186</v>
      </c>
      <c r="Q765" s="319" t="s">
        <v>1700</v>
      </c>
      <c r="R765" s="329" t="s">
        <v>1701</v>
      </c>
      <c r="S765" s="316"/>
      <c r="T765" s="316" t="s">
        <v>71</v>
      </c>
      <c r="U765" s="316"/>
      <c r="V765" s="329" t="s">
        <v>1702</v>
      </c>
      <c r="W765" s="329" t="s">
        <v>1703</v>
      </c>
      <c r="X765" s="316"/>
      <c r="Y765" s="329" t="s">
        <v>1701</v>
      </c>
      <c r="Z765" s="316"/>
      <c r="AA765" s="316"/>
      <c r="AB765" s="319" t="s">
        <v>1704</v>
      </c>
      <c r="AC765" s="330" t="s">
        <v>1694</v>
      </c>
      <c r="AD765" s="320"/>
      <c r="AE765" s="320"/>
      <c r="AF765" s="320"/>
      <c r="AG765" s="320"/>
      <c r="AH765" s="320"/>
      <c r="AI765" s="320"/>
      <c r="AJ765" s="320"/>
      <c r="AK765" s="320"/>
      <c r="AL765" s="320"/>
      <c r="AM765" s="321" t="s">
        <v>1695</v>
      </c>
      <c r="AN765" s="319" t="s">
        <v>1696</v>
      </c>
      <c r="AO765" s="322" t="s">
        <v>430</v>
      </c>
      <c r="AP765" s="322" t="s">
        <v>464</v>
      </c>
      <c r="AQ765" s="331" t="s">
        <v>1708</v>
      </c>
      <c r="AR765" s="332" t="s">
        <v>1698</v>
      </c>
      <c r="AS765" s="322" t="s">
        <v>116</v>
      </c>
      <c r="AT765" s="328">
        <v>0</v>
      </c>
      <c r="AU765" s="328">
        <v>0</v>
      </c>
      <c r="AV765" s="325">
        <v>12737350.939999999</v>
      </c>
      <c r="AW765" s="325">
        <v>0</v>
      </c>
      <c r="AX765" s="325">
        <v>0</v>
      </c>
      <c r="AY765" s="325">
        <v>0</v>
      </c>
      <c r="AZ765" s="60" t="s">
        <v>241</v>
      </c>
    </row>
    <row r="766" spans="1:236 16371:16376" ht="409.5" hidden="1">
      <c r="A766" s="492" t="s">
        <v>1920</v>
      </c>
      <c r="B766" s="387" t="s">
        <v>1921</v>
      </c>
      <c r="C766" s="312">
        <v>401000006</v>
      </c>
      <c r="D766" s="333" t="s">
        <v>1699</v>
      </c>
      <c r="E766" s="336" t="s">
        <v>1665</v>
      </c>
      <c r="F766" s="337"/>
      <c r="G766" s="337"/>
      <c r="H766" s="338">
        <v>3</v>
      </c>
      <c r="I766" s="337"/>
      <c r="J766" s="338" t="s">
        <v>72</v>
      </c>
      <c r="K766" s="338" t="s">
        <v>73</v>
      </c>
      <c r="L766" s="338" t="s">
        <v>1774</v>
      </c>
      <c r="M766" s="338"/>
      <c r="N766" s="338"/>
      <c r="O766" s="338"/>
      <c r="P766" s="319" t="s">
        <v>186</v>
      </c>
      <c r="Q766" s="319" t="s">
        <v>1923</v>
      </c>
      <c r="R766" s="338" t="s">
        <v>1924</v>
      </c>
      <c r="S766" s="338"/>
      <c r="T766" s="338">
        <v>3</v>
      </c>
      <c r="U766" s="338"/>
      <c r="V766" s="338">
        <v>12</v>
      </c>
      <c r="W766" s="338">
        <v>1</v>
      </c>
      <c r="X766" s="338">
        <v>15</v>
      </c>
      <c r="Y766" s="338" t="s">
        <v>1925</v>
      </c>
      <c r="Z766" s="338"/>
      <c r="AA766" s="338"/>
      <c r="AB766" s="319" t="s">
        <v>1926</v>
      </c>
      <c r="AC766" s="334" t="s">
        <v>1705</v>
      </c>
      <c r="AD766" s="326"/>
      <c r="AE766" s="326"/>
      <c r="AF766" s="326"/>
      <c r="AG766" s="326"/>
      <c r="AH766" s="326"/>
      <c r="AI766" s="326"/>
      <c r="AJ766" s="320"/>
      <c r="AK766" s="320"/>
      <c r="AL766" s="326"/>
      <c r="AM766" s="335" t="s">
        <v>1706</v>
      </c>
      <c r="AN766" s="334" t="s">
        <v>1707</v>
      </c>
      <c r="AO766" s="331" t="s">
        <v>430</v>
      </c>
      <c r="AP766" s="331" t="s">
        <v>464</v>
      </c>
      <c r="AQ766" s="331" t="s">
        <v>1752</v>
      </c>
      <c r="AR766" s="332" t="s">
        <v>613</v>
      </c>
      <c r="AS766" s="322" t="s">
        <v>116</v>
      </c>
      <c r="AT766" s="328">
        <v>4606645.1900000004</v>
      </c>
      <c r="AU766" s="328">
        <v>4606645.1900000004</v>
      </c>
      <c r="AV766" s="325">
        <v>0</v>
      </c>
      <c r="AW766" s="325">
        <v>0</v>
      </c>
      <c r="AX766" s="325">
        <v>0</v>
      </c>
      <c r="AY766" s="325">
        <v>0</v>
      </c>
      <c r="AZ766" s="60" t="s">
        <v>241</v>
      </c>
    </row>
    <row r="767" spans="1:236 16371:16376" ht="409.5" hidden="1">
      <c r="A767" s="492" t="s">
        <v>1920</v>
      </c>
      <c r="B767" s="387" t="s">
        <v>1921</v>
      </c>
      <c r="C767" s="312">
        <v>401000006</v>
      </c>
      <c r="D767" s="333" t="s">
        <v>1699</v>
      </c>
      <c r="E767" s="336" t="s">
        <v>1665</v>
      </c>
      <c r="F767" s="337"/>
      <c r="G767" s="337"/>
      <c r="H767" s="338">
        <v>3</v>
      </c>
      <c r="I767" s="337"/>
      <c r="J767" s="338" t="s">
        <v>72</v>
      </c>
      <c r="K767" s="338" t="s">
        <v>73</v>
      </c>
      <c r="L767" s="339" t="s">
        <v>1774</v>
      </c>
      <c r="M767" s="339"/>
      <c r="N767" s="338"/>
      <c r="O767" s="338"/>
      <c r="P767" s="319" t="s">
        <v>186</v>
      </c>
      <c r="Q767" s="319" t="s">
        <v>1927</v>
      </c>
      <c r="R767" s="338" t="s">
        <v>1928</v>
      </c>
      <c r="S767" s="338"/>
      <c r="T767" s="338">
        <v>3</v>
      </c>
      <c r="U767" s="338"/>
      <c r="V767" s="338">
        <v>12</v>
      </c>
      <c r="W767" s="338">
        <v>1</v>
      </c>
      <c r="X767" s="338">
        <v>15</v>
      </c>
      <c r="Y767" s="338" t="s">
        <v>1929</v>
      </c>
      <c r="Z767" s="338"/>
      <c r="AA767" s="338"/>
      <c r="AB767" s="319" t="s">
        <v>1930</v>
      </c>
      <c r="AC767" s="334" t="s">
        <v>1705</v>
      </c>
      <c r="AD767" s="326"/>
      <c r="AE767" s="326"/>
      <c r="AF767" s="326"/>
      <c r="AG767" s="326"/>
      <c r="AH767" s="326"/>
      <c r="AI767" s="326"/>
      <c r="AJ767" s="320"/>
      <c r="AK767" s="320"/>
      <c r="AL767" s="326"/>
      <c r="AM767" s="335" t="s">
        <v>1706</v>
      </c>
      <c r="AN767" s="334" t="s">
        <v>1707</v>
      </c>
      <c r="AO767" s="331" t="s">
        <v>430</v>
      </c>
      <c r="AP767" s="331" t="s">
        <v>464</v>
      </c>
      <c r="AQ767" s="331" t="s">
        <v>1752</v>
      </c>
      <c r="AR767" s="340" t="s">
        <v>613</v>
      </c>
      <c r="AS767" s="322" t="s">
        <v>116</v>
      </c>
      <c r="AT767" s="328">
        <v>3770040.81</v>
      </c>
      <c r="AU767" s="328">
        <v>3770040.81</v>
      </c>
      <c r="AV767" s="325">
        <v>0</v>
      </c>
      <c r="AW767" s="325">
        <v>0</v>
      </c>
      <c r="AX767" s="325">
        <v>0</v>
      </c>
      <c r="AY767" s="325">
        <v>0</v>
      </c>
      <c r="AZ767" s="60" t="s">
        <v>1039</v>
      </c>
    </row>
    <row r="768" spans="1:236 16371:16376" ht="409.5" hidden="1">
      <c r="A768" s="492" t="s">
        <v>1920</v>
      </c>
      <c r="B768" s="387" t="s">
        <v>1921</v>
      </c>
      <c r="C768" s="312">
        <v>401000006</v>
      </c>
      <c r="D768" s="313" t="s">
        <v>1685</v>
      </c>
      <c r="E768" s="314" t="s">
        <v>1665</v>
      </c>
      <c r="F768" s="315"/>
      <c r="G768" s="315"/>
      <c r="H768" s="316">
        <v>3</v>
      </c>
      <c r="I768" s="315"/>
      <c r="J768" s="316" t="s">
        <v>72</v>
      </c>
      <c r="K768" s="341" t="s">
        <v>73</v>
      </c>
      <c r="L768" s="342" t="s">
        <v>1774</v>
      </c>
      <c r="M768" s="342"/>
      <c r="N768" s="343"/>
      <c r="O768" s="316"/>
      <c r="P768" s="319" t="s">
        <v>186</v>
      </c>
      <c r="Q768" s="319" t="s">
        <v>1931</v>
      </c>
      <c r="R768" s="338" t="s">
        <v>1928</v>
      </c>
      <c r="S768" s="338"/>
      <c r="T768" s="338">
        <v>3</v>
      </c>
      <c r="U768" s="338"/>
      <c r="V768" s="338">
        <v>12</v>
      </c>
      <c r="W768" s="338">
        <v>1</v>
      </c>
      <c r="X768" s="338">
        <v>15</v>
      </c>
      <c r="Y768" s="338" t="s">
        <v>1932</v>
      </c>
      <c r="Z768" s="338"/>
      <c r="AA768" s="338"/>
      <c r="AB768" s="319" t="s">
        <v>1930</v>
      </c>
      <c r="AC768" s="334" t="s">
        <v>1705</v>
      </c>
      <c r="AD768" s="326"/>
      <c r="AE768" s="326"/>
      <c r="AF768" s="326"/>
      <c r="AG768" s="326"/>
      <c r="AH768" s="326"/>
      <c r="AI768" s="326"/>
      <c r="AJ768" s="320"/>
      <c r="AK768" s="320"/>
      <c r="AL768" s="326"/>
      <c r="AM768" s="335" t="s">
        <v>1706</v>
      </c>
      <c r="AN768" s="334" t="s">
        <v>1707</v>
      </c>
      <c r="AO768" s="322" t="s">
        <v>430</v>
      </c>
      <c r="AP768" s="322" t="s">
        <v>464</v>
      </c>
      <c r="AQ768" s="344" t="s">
        <v>1746</v>
      </c>
      <c r="AR768" s="323" t="s">
        <v>619</v>
      </c>
      <c r="AS768" s="322" t="s">
        <v>116</v>
      </c>
      <c r="AT768" s="328">
        <v>232000</v>
      </c>
      <c r="AU768" s="328">
        <v>232000</v>
      </c>
      <c r="AV768" s="325">
        <v>0</v>
      </c>
      <c r="AW768" s="325">
        <v>0</v>
      </c>
      <c r="AX768" s="325">
        <v>0</v>
      </c>
      <c r="AY768" s="325">
        <v>0</v>
      </c>
      <c r="AZ768" s="60" t="s">
        <v>1747</v>
      </c>
    </row>
    <row r="769" spans="1:92" ht="409.5" hidden="1">
      <c r="A769" s="492" t="s">
        <v>1920</v>
      </c>
      <c r="B769" s="387" t="s">
        <v>1921</v>
      </c>
      <c r="C769" s="312">
        <v>401000006</v>
      </c>
      <c r="D769" s="313" t="s">
        <v>1685</v>
      </c>
      <c r="E769" s="314" t="s">
        <v>1665</v>
      </c>
      <c r="F769" s="315"/>
      <c r="G769" s="315"/>
      <c r="H769" s="316">
        <v>3</v>
      </c>
      <c r="I769" s="315"/>
      <c r="J769" s="316" t="s">
        <v>72</v>
      </c>
      <c r="K769" s="316" t="s">
        <v>73</v>
      </c>
      <c r="L769" s="345" t="s">
        <v>1774</v>
      </c>
      <c r="M769" s="345"/>
      <c r="N769" s="316"/>
      <c r="O769" s="316"/>
      <c r="P769" s="319" t="s">
        <v>186</v>
      </c>
      <c r="Q769" s="319" t="s">
        <v>1931</v>
      </c>
      <c r="R769" s="338" t="s">
        <v>1928</v>
      </c>
      <c r="S769" s="338"/>
      <c r="T769" s="338">
        <v>3</v>
      </c>
      <c r="U769" s="338"/>
      <c r="V769" s="338">
        <v>12</v>
      </c>
      <c r="W769" s="338">
        <v>1</v>
      </c>
      <c r="X769" s="338">
        <v>15</v>
      </c>
      <c r="Y769" s="338" t="s">
        <v>1932</v>
      </c>
      <c r="Z769" s="338"/>
      <c r="AA769" s="338"/>
      <c r="AB769" s="319" t="s">
        <v>1930</v>
      </c>
      <c r="AC769" s="334" t="s">
        <v>1705</v>
      </c>
      <c r="AD769" s="326"/>
      <c r="AE769" s="326"/>
      <c r="AF769" s="326"/>
      <c r="AG769" s="326"/>
      <c r="AH769" s="326"/>
      <c r="AI769" s="326"/>
      <c r="AJ769" s="320"/>
      <c r="AK769" s="320"/>
      <c r="AL769" s="326"/>
      <c r="AM769" s="335" t="s">
        <v>1706</v>
      </c>
      <c r="AN769" s="334" t="s">
        <v>1707</v>
      </c>
      <c r="AO769" s="322" t="s">
        <v>430</v>
      </c>
      <c r="AP769" s="322" t="s">
        <v>464</v>
      </c>
      <c r="AQ769" s="344" t="s">
        <v>1746</v>
      </c>
      <c r="AR769" s="323" t="s">
        <v>619</v>
      </c>
      <c r="AS769" s="322" t="s">
        <v>116</v>
      </c>
      <c r="AT769" s="328">
        <v>928000</v>
      </c>
      <c r="AU769" s="328">
        <v>928000</v>
      </c>
      <c r="AV769" s="325">
        <v>0</v>
      </c>
      <c r="AW769" s="325">
        <v>0</v>
      </c>
      <c r="AX769" s="325">
        <v>0</v>
      </c>
      <c r="AY769" s="325">
        <v>0</v>
      </c>
      <c r="AZ769" s="60" t="s">
        <v>1748</v>
      </c>
    </row>
    <row r="770" spans="1:92" ht="357" hidden="1">
      <c r="A770" s="492" t="s">
        <v>1920</v>
      </c>
      <c r="B770" s="387" t="s">
        <v>1921</v>
      </c>
      <c r="C770" s="312">
        <v>401000007</v>
      </c>
      <c r="D770" s="346" t="s">
        <v>1045</v>
      </c>
      <c r="E770" s="347" t="s">
        <v>1665</v>
      </c>
      <c r="F770" s="315"/>
      <c r="G770" s="315"/>
      <c r="H770" s="316">
        <v>3</v>
      </c>
      <c r="I770" s="315"/>
      <c r="J770" s="316" t="s">
        <v>72</v>
      </c>
      <c r="K770" s="316" t="s">
        <v>73</v>
      </c>
      <c r="L770" s="316" t="s">
        <v>575</v>
      </c>
      <c r="M770" s="316"/>
      <c r="N770" s="316"/>
      <c r="O770" s="316"/>
      <c r="P770" s="319" t="s">
        <v>186</v>
      </c>
      <c r="Q770" s="317" t="s">
        <v>1666</v>
      </c>
      <c r="R770" s="316"/>
      <c r="S770" s="316"/>
      <c r="T770" s="316" t="s">
        <v>71</v>
      </c>
      <c r="U770" s="316"/>
      <c r="V770" s="316" t="s">
        <v>75</v>
      </c>
      <c r="W770" s="316" t="s">
        <v>73</v>
      </c>
      <c r="X770" s="316"/>
      <c r="Y770" s="316"/>
      <c r="Z770" s="316"/>
      <c r="AA770" s="316"/>
      <c r="AB770" s="319" t="s">
        <v>187</v>
      </c>
      <c r="AC770" s="334" t="s">
        <v>1667</v>
      </c>
      <c r="AD770" s="326"/>
      <c r="AE770" s="326"/>
      <c r="AF770" s="326"/>
      <c r="AG770" s="326"/>
      <c r="AH770" s="320"/>
      <c r="AI770" s="326"/>
      <c r="AJ770" s="326"/>
      <c r="AK770" s="326"/>
      <c r="AL770" s="326"/>
      <c r="AM770" s="326" t="s">
        <v>1668</v>
      </c>
      <c r="AN770" s="334" t="s">
        <v>1669</v>
      </c>
      <c r="AO770" s="322" t="s">
        <v>99</v>
      </c>
      <c r="AP770" s="322" t="s">
        <v>68</v>
      </c>
      <c r="AQ770" s="322" t="s">
        <v>1672</v>
      </c>
      <c r="AR770" s="323" t="s">
        <v>1671</v>
      </c>
      <c r="AS770" s="322" t="s">
        <v>116</v>
      </c>
      <c r="AT770" s="328">
        <v>324369.67</v>
      </c>
      <c r="AU770" s="328">
        <v>324369.67</v>
      </c>
      <c r="AV770" s="325">
        <v>413252</v>
      </c>
      <c r="AW770" s="325">
        <v>134947</v>
      </c>
      <c r="AX770" s="325">
        <v>134947</v>
      </c>
      <c r="AY770" s="325">
        <v>134947</v>
      </c>
      <c r="AZ770" s="60" t="s">
        <v>193</v>
      </c>
    </row>
    <row r="771" spans="1:92" ht="357" hidden="1">
      <c r="A771" s="492" t="s">
        <v>1920</v>
      </c>
      <c r="B771" s="387" t="s">
        <v>1921</v>
      </c>
      <c r="C771" s="312">
        <v>401000007</v>
      </c>
      <c r="D771" s="346" t="s">
        <v>1045</v>
      </c>
      <c r="E771" s="347" t="s">
        <v>1665</v>
      </c>
      <c r="F771" s="315"/>
      <c r="G771" s="315"/>
      <c r="H771" s="316">
        <v>3</v>
      </c>
      <c r="I771" s="315"/>
      <c r="J771" s="316" t="s">
        <v>72</v>
      </c>
      <c r="K771" s="316" t="s">
        <v>73</v>
      </c>
      <c r="L771" s="316" t="s">
        <v>575</v>
      </c>
      <c r="M771" s="316"/>
      <c r="N771" s="316"/>
      <c r="O771" s="316"/>
      <c r="P771" s="319" t="s">
        <v>186</v>
      </c>
      <c r="Q771" s="317" t="s">
        <v>1666</v>
      </c>
      <c r="R771" s="316"/>
      <c r="S771" s="316"/>
      <c r="T771" s="316" t="s">
        <v>71</v>
      </c>
      <c r="U771" s="316"/>
      <c r="V771" s="316" t="s">
        <v>75</v>
      </c>
      <c r="W771" s="316" t="s">
        <v>73</v>
      </c>
      <c r="X771" s="316"/>
      <c r="Y771" s="316"/>
      <c r="Z771" s="316"/>
      <c r="AA771" s="316"/>
      <c r="AB771" s="319" t="s">
        <v>187</v>
      </c>
      <c r="AC771" s="334" t="s">
        <v>1667</v>
      </c>
      <c r="AD771" s="326"/>
      <c r="AE771" s="326"/>
      <c r="AF771" s="326"/>
      <c r="AG771" s="326"/>
      <c r="AH771" s="320"/>
      <c r="AI771" s="326"/>
      <c r="AJ771" s="326"/>
      <c r="AK771" s="326"/>
      <c r="AL771" s="326"/>
      <c r="AM771" s="326" t="s">
        <v>1668</v>
      </c>
      <c r="AN771" s="334" t="s">
        <v>1669</v>
      </c>
      <c r="AO771" s="322" t="s">
        <v>99</v>
      </c>
      <c r="AP771" s="322" t="s">
        <v>68</v>
      </c>
      <c r="AQ771" s="322" t="s">
        <v>1672</v>
      </c>
      <c r="AR771" s="323" t="s">
        <v>1671</v>
      </c>
      <c r="AS771" s="322" t="s">
        <v>227</v>
      </c>
      <c r="AT771" s="328">
        <v>0</v>
      </c>
      <c r="AU771" s="328">
        <v>0</v>
      </c>
      <c r="AV771" s="325">
        <v>0</v>
      </c>
      <c r="AW771" s="325">
        <v>234383</v>
      </c>
      <c r="AX771" s="325">
        <v>234383</v>
      </c>
      <c r="AY771" s="325">
        <v>234383</v>
      </c>
      <c r="AZ771" s="60" t="s">
        <v>193</v>
      </c>
    </row>
    <row r="772" spans="1:92" ht="357" hidden="1">
      <c r="A772" s="492" t="s">
        <v>1920</v>
      </c>
      <c r="B772" s="387" t="s">
        <v>1921</v>
      </c>
      <c r="C772" s="348">
        <v>401000007</v>
      </c>
      <c r="D772" s="349" t="s">
        <v>1045</v>
      </c>
      <c r="E772" s="350" t="s">
        <v>1665</v>
      </c>
      <c r="F772" s="351"/>
      <c r="G772" s="315"/>
      <c r="H772" s="316">
        <v>3</v>
      </c>
      <c r="I772" s="315"/>
      <c r="J772" s="316" t="s">
        <v>72</v>
      </c>
      <c r="K772" s="316" t="s">
        <v>73</v>
      </c>
      <c r="L772" s="316" t="s">
        <v>575</v>
      </c>
      <c r="M772" s="316"/>
      <c r="N772" s="316"/>
      <c r="O772" s="316"/>
      <c r="P772" s="319" t="s">
        <v>186</v>
      </c>
      <c r="Q772" s="317" t="s">
        <v>1666</v>
      </c>
      <c r="R772" s="316"/>
      <c r="S772" s="316"/>
      <c r="T772" s="316" t="s">
        <v>71</v>
      </c>
      <c r="U772" s="316"/>
      <c r="V772" s="316" t="s">
        <v>75</v>
      </c>
      <c r="W772" s="316" t="s">
        <v>73</v>
      </c>
      <c r="X772" s="316"/>
      <c r="Y772" s="316"/>
      <c r="Z772" s="316"/>
      <c r="AA772" s="316"/>
      <c r="AB772" s="319" t="s">
        <v>187</v>
      </c>
      <c r="AC772" s="334" t="s">
        <v>1667</v>
      </c>
      <c r="AD772" s="326"/>
      <c r="AE772" s="326"/>
      <c r="AF772" s="326"/>
      <c r="AG772" s="326"/>
      <c r="AH772" s="320"/>
      <c r="AI772" s="326"/>
      <c r="AJ772" s="326"/>
      <c r="AK772" s="326"/>
      <c r="AL772" s="326"/>
      <c r="AM772" s="326" t="s">
        <v>1668</v>
      </c>
      <c r="AN772" s="334" t="s">
        <v>1669</v>
      </c>
      <c r="AO772" s="322" t="s">
        <v>891</v>
      </c>
      <c r="AP772" s="322" t="s">
        <v>99</v>
      </c>
      <c r="AQ772" s="322" t="s">
        <v>1754</v>
      </c>
      <c r="AR772" s="323" t="s">
        <v>1755</v>
      </c>
      <c r="AS772" s="322" t="s">
        <v>1021</v>
      </c>
      <c r="AT772" s="328">
        <v>710500</v>
      </c>
      <c r="AU772" s="328">
        <v>444138.6</v>
      </c>
      <c r="AV772" s="325">
        <v>989106.02</v>
      </c>
      <c r="AW772" s="325">
        <v>837000</v>
      </c>
      <c r="AX772" s="325">
        <v>837000</v>
      </c>
      <c r="AY772" s="325">
        <v>837000</v>
      </c>
      <c r="AZ772" s="60" t="s">
        <v>193</v>
      </c>
    </row>
    <row r="773" spans="1:92" ht="357" hidden="1">
      <c r="A773" s="492" t="s">
        <v>1920</v>
      </c>
      <c r="B773" s="387" t="s">
        <v>1921</v>
      </c>
      <c r="C773" s="348">
        <v>401000007</v>
      </c>
      <c r="D773" s="349" t="s">
        <v>1045</v>
      </c>
      <c r="E773" s="350" t="s">
        <v>1665</v>
      </c>
      <c r="F773" s="351"/>
      <c r="G773" s="315"/>
      <c r="H773" s="316">
        <v>3</v>
      </c>
      <c r="I773" s="315"/>
      <c r="J773" s="316" t="s">
        <v>72</v>
      </c>
      <c r="K773" s="316" t="s">
        <v>73</v>
      </c>
      <c r="L773" s="316" t="s">
        <v>575</v>
      </c>
      <c r="M773" s="316"/>
      <c r="N773" s="316"/>
      <c r="O773" s="316"/>
      <c r="P773" s="319" t="s">
        <v>186</v>
      </c>
      <c r="Q773" s="317" t="s">
        <v>1666</v>
      </c>
      <c r="R773" s="316"/>
      <c r="S773" s="316"/>
      <c r="T773" s="316" t="s">
        <v>71</v>
      </c>
      <c r="U773" s="316"/>
      <c r="V773" s="316" t="s">
        <v>75</v>
      </c>
      <c r="W773" s="316" t="s">
        <v>73</v>
      </c>
      <c r="X773" s="316"/>
      <c r="Y773" s="316"/>
      <c r="Z773" s="316"/>
      <c r="AA773" s="316"/>
      <c r="AB773" s="319" t="s">
        <v>187</v>
      </c>
      <c r="AC773" s="334" t="s">
        <v>1667</v>
      </c>
      <c r="AD773" s="326"/>
      <c r="AE773" s="326"/>
      <c r="AF773" s="326"/>
      <c r="AG773" s="326"/>
      <c r="AH773" s="320"/>
      <c r="AI773" s="326"/>
      <c r="AJ773" s="326"/>
      <c r="AK773" s="326"/>
      <c r="AL773" s="326"/>
      <c r="AM773" s="326" t="s">
        <v>1668</v>
      </c>
      <c r="AN773" s="334" t="s">
        <v>1669</v>
      </c>
      <c r="AO773" s="322" t="s">
        <v>891</v>
      </c>
      <c r="AP773" s="322" t="s">
        <v>99</v>
      </c>
      <c r="AQ773" s="322" t="s">
        <v>1754</v>
      </c>
      <c r="AR773" s="323" t="s">
        <v>1755</v>
      </c>
      <c r="AS773" s="322" t="s">
        <v>116</v>
      </c>
      <c r="AT773" s="328">
        <v>501215.7</v>
      </c>
      <c r="AU773" s="328">
        <v>496189.77</v>
      </c>
      <c r="AV773" s="325">
        <v>576667.52</v>
      </c>
      <c r="AW773" s="325">
        <v>576667.52</v>
      </c>
      <c r="AX773" s="325">
        <v>576667.52</v>
      </c>
      <c r="AY773" s="325">
        <v>576667.52</v>
      </c>
      <c r="AZ773" s="60" t="s">
        <v>193</v>
      </c>
    </row>
    <row r="774" spans="1:92" ht="344.25" hidden="1">
      <c r="A774" s="492" t="s">
        <v>1920</v>
      </c>
      <c r="B774" s="387" t="s">
        <v>1921</v>
      </c>
      <c r="C774" s="352">
        <v>401000016</v>
      </c>
      <c r="D774" s="349" t="s">
        <v>1757</v>
      </c>
      <c r="E774" s="144" t="s">
        <v>1665</v>
      </c>
      <c r="F774" s="353"/>
      <c r="G774" s="337"/>
      <c r="H774" s="338">
        <v>3</v>
      </c>
      <c r="I774" s="337"/>
      <c r="J774" s="338" t="s">
        <v>72</v>
      </c>
      <c r="K774" s="338" t="s">
        <v>73</v>
      </c>
      <c r="L774" s="338" t="s">
        <v>77</v>
      </c>
      <c r="M774" s="338"/>
      <c r="N774" s="338"/>
      <c r="O774" s="338"/>
      <c r="P774" s="319" t="s">
        <v>186</v>
      </c>
      <c r="Q774" s="319" t="s">
        <v>1666</v>
      </c>
      <c r="R774" s="338"/>
      <c r="S774" s="338"/>
      <c r="T774" s="338" t="s">
        <v>71</v>
      </c>
      <c r="U774" s="338"/>
      <c r="V774" s="338" t="s">
        <v>75</v>
      </c>
      <c r="W774" s="338" t="s">
        <v>73</v>
      </c>
      <c r="X774" s="338"/>
      <c r="Y774" s="338"/>
      <c r="Z774" s="338"/>
      <c r="AA774" s="338"/>
      <c r="AB774" s="319" t="s">
        <v>187</v>
      </c>
      <c r="AC774" s="354" t="s">
        <v>1933</v>
      </c>
      <c r="AD774" s="39"/>
      <c r="AE774" s="39"/>
      <c r="AF774" s="39"/>
      <c r="AG774" s="39"/>
      <c r="AH774" s="39"/>
      <c r="AI774" s="51"/>
      <c r="AJ774" s="120" t="s">
        <v>1934</v>
      </c>
      <c r="AK774" s="120" t="s">
        <v>1935</v>
      </c>
      <c r="AL774" s="39"/>
      <c r="AM774" s="39"/>
      <c r="AN774" s="240" t="s">
        <v>1936</v>
      </c>
      <c r="AO774" s="331" t="s">
        <v>99</v>
      </c>
      <c r="AP774" s="331" t="s">
        <v>68</v>
      </c>
      <c r="AQ774" s="331" t="s">
        <v>1768</v>
      </c>
      <c r="AR774" s="332" t="s">
        <v>1937</v>
      </c>
      <c r="AS774" s="331" t="s">
        <v>116</v>
      </c>
      <c r="AT774" s="328">
        <v>0</v>
      </c>
      <c r="AU774" s="328">
        <v>0</v>
      </c>
      <c r="AV774" s="325">
        <v>900000</v>
      </c>
      <c r="AW774" s="325">
        <v>0</v>
      </c>
      <c r="AX774" s="325">
        <v>0</v>
      </c>
      <c r="AY774" s="325">
        <v>0</v>
      </c>
      <c r="AZ774" s="60" t="s">
        <v>1763</v>
      </c>
    </row>
    <row r="775" spans="1:92" ht="127.5" hidden="1">
      <c r="A775" s="492" t="s">
        <v>1920</v>
      </c>
      <c r="B775" s="387" t="s">
        <v>1921</v>
      </c>
      <c r="C775" s="352">
        <v>401000016</v>
      </c>
      <c r="D775" s="355" t="s">
        <v>1757</v>
      </c>
      <c r="E775" s="144" t="s">
        <v>1665</v>
      </c>
      <c r="F775" s="353"/>
      <c r="G775" s="337"/>
      <c r="H775" s="338">
        <v>3</v>
      </c>
      <c r="I775" s="337"/>
      <c r="J775" s="338" t="s">
        <v>72</v>
      </c>
      <c r="K775" s="338" t="s">
        <v>73</v>
      </c>
      <c r="L775" s="338" t="s">
        <v>77</v>
      </c>
      <c r="M775" s="338"/>
      <c r="N775" s="338"/>
      <c r="O775" s="338"/>
      <c r="P775" s="319" t="s">
        <v>186</v>
      </c>
      <c r="Q775" s="319" t="s">
        <v>1666</v>
      </c>
      <c r="R775" s="338"/>
      <c r="S775" s="338"/>
      <c r="T775" s="338" t="s">
        <v>71</v>
      </c>
      <c r="U775" s="338"/>
      <c r="V775" s="338" t="s">
        <v>75</v>
      </c>
      <c r="W775" s="338" t="s">
        <v>73</v>
      </c>
      <c r="X775" s="338"/>
      <c r="Y775" s="338"/>
      <c r="Z775" s="338"/>
      <c r="AA775" s="338"/>
      <c r="AB775" s="319" t="s">
        <v>187</v>
      </c>
      <c r="AC775" s="334" t="s">
        <v>1758</v>
      </c>
      <c r="AD775" s="356"/>
      <c r="AE775" s="356"/>
      <c r="AF775" s="356"/>
      <c r="AG775" s="356"/>
      <c r="AH775" s="356"/>
      <c r="AI775" s="356"/>
      <c r="AJ775" s="321" t="s">
        <v>1759</v>
      </c>
      <c r="AK775" s="320">
        <v>2</v>
      </c>
      <c r="AL775" s="356"/>
      <c r="AM775" s="356"/>
      <c r="AN775" s="337" t="s">
        <v>1760</v>
      </c>
      <c r="AO775" s="331" t="s">
        <v>891</v>
      </c>
      <c r="AP775" s="331" t="s">
        <v>200</v>
      </c>
      <c r="AQ775" s="331" t="s">
        <v>1938</v>
      </c>
      <c r="AR775" s="332" t="s">
        <v>1762</v>
      </c>
      <c r="AS775" s="331" t="s">
        <v>116</v>
      </c>
      <c r="AT775" s="328">
        <v>499780</v>
      </c>
      <c r="AU775" s="328">
        <v>499780</v>
      </c>
      <c r="AV775" s="357">
        <v>0</v>
      </c>
      <c r="AW775" s="357">
        <v>0</v>
      </c>
      <c r="AX775" s="357">
        <v>0</v>
      </c>
      <c r="AY775" s="357">
        <v>0</v>
      </c>
      <c r="AZ775" s="60" t="s">
        <v>1763</v>
      </c>
    </row>
    <row r="776" spans="1:92" ht="114.75" hidden="1">
      <c r="A776" s="492" t="s">
        <v>1920</v>
      </c>
      <c r="B776" s="387" t="s">
        <v>1921</v>
      </c>
      <c r="C776" s="348">
        <v>401000030</v>
      </c>
      <c r="D776" s="358" t="s">
        <v>1770</v>
      </c>
      <c r="E776" s="350" t="s">
        <v>1665</v>
      </c>
      <c r="F776" s="351"/>
      <c r="G776" s="315"/>
      <c r="H776" s="316">
        <v>3</v>
      </c>
      <c r="I776" s="315"/>
      <c r="J776" s="316" t="s">
        <v>72</v>
      </c>
      <c r="K776" s="316">
        <v>1</v>
      </c>
      <c r="L776" s="316" t="s">
        <v>510</v>
      </c>
      <c r="M776" s="316"/>
      <c r="N776" s="316"/>
      <c r="O776" s="316"/>
      <c r="P776" s="319" t="s">
        <v>186</v>
      </c>
      <c r="Q776" s="317" t="s">
        <v>1666</v>
      </c>
      <c r="R776" s="316"/>
      <c r="S776" s="316"/>
      <c r="T776" s="316" t="s">
        <v>71</v>
      </c>
      <c r="U776" s="316"/>
      <c r="V776" s="316" t="s">
        <v>75</v>
      </c>
      <c r="W776" s="316" t="s">
        <v>73</v>
      </c>
      <c r="X776" s="316"/>
      <c r="Y776" s="316"/>
      <c r="Z776" s="316"/>
      <c r="AA776" s="316"/>
      <c r="AB776" s="319" t="s">
        <v>187</v>
      </c>
      <c r="AC776" s="334" t="s">
        <v>1705</v>
      </c>
      <c r="AD776" s="326"/>
      <c r="AE776" s="326"/>
      <c r="AF776" s="326"/>
      <c r="AG776" s="326"/>
      <c r="AH776" s="326"/>
      <c r="AI776" s="326"/>
      <c r="AJ776" s="320"/>
      <c r="AK776" s="320"/>
      <c r="AL776" s="320"/>
      <c r="AM776" s="335" t="s">
        <v>1771</v>
      </c>
      <c r="AN776" s="334" t="s">
        <v>1707</v>
      </c>
      <c r="AO776" s="322" t="s">
        <v>208</v>
      </c>
      <c r="AP776" s="322" t="s">
        <v>99</v>
      </c>
      <c r="AQ776" s="322" t="s">
        <v>209</v>
      </c>
      <c r="AR776" s="323" t="s">
        <v>621</v>
      </c>
      <c r="AS776" s="322" t="s">
        <v>116</v>
      </c>
      <c r="AT776" s="328">
        <v>900000</v>
      </c>
      <c r="AU776" s="328">
        <v>900000</v>
      </c>
      <c r="AV776" s="325">
        <v>1998978</v>
      </c>
      <c r="AW776" s="325">
        <v>919000</v>
      </c>
      <c r="AX776" s="325">
        <v>919000</v>
      </c>
      <c r="AY776" s="325">
        <v>919000</v>
      </c>
      <c r="AZ776" s="60" t="s">
        <v>193</v>
      </c>
    </row>
    <row r="777" spans="1:92" ht="114.75" hidden="1">
      <c r="A777" s="492" t="s">
        <v>1920</v>
      </c>
      <c r="B777" s="387" t="s">
        <v>1921</v>
      </c>
      <c r="C777" s="348">
        <v>401000030</v>
      </c>
      <c r="D777" s="358" t="s">
        <v>1770</v>
      </c>
      <c r="E777" s="350" t="s">
        <v>1665</v>
      </c>
      <c r="F777" s="351"/>
      <c r="G777" s="315"/>
      <c r="H777" s="316">
        <v>3</v>
      </c>
      <c r="I777" s="315"/>
      <c r="J777" s="316" t="s">
        <v>72</v>
      </c>
      <c r="K777" s="316" t="s">
        <v>73</v>
      </c>
      <c r="L777" s="316" t="s">
        <v>510</v>
      </c>
      <c r="M777" s="316"/>
      <c r="N777" s="316"/>
      <c r="O777" s="316"/>
      <c r="P777" s="319" t="s">
        <v>186</v>
      </c>
      <c r="Q777" s="317" t="s">
        <v>1666</v>
      </c>
      <c r="R777" s="316"/>
      <c r="S777" s="316"/>
      <c r="T777" s="316" t="s">
        <v>71</v>
      </c>
      <c r="U777" s="316"/>
      <c r="V777" s="316" t="s">
        <v>75</v>
      </c>
      <c r="W777" s="316" t="s">
        <v>73</v>
      </c>
      <c r="X777" s="316"/>
      <c r="Y777" s="316"/>
      <c r="Z777" s="316"/>
      <c r="AA777" s="316"/>
      <c r="AB777" s="319" t="s">
        <v>187</v>
      </c>
      <c r="AC777" s="334" t="s">
        <v>1705</v>
      </c>
      <c r="AD777" s="326"/>
      <c r="AE777" s="326"/>
      <c r="AF777" s="326"/>
      <c r="AG777" s="326"/>
      <c r="AH777" s="326"/>
      <c r="AI777" s="326"/>
      <c r="AJ777" s="320"/>
      <c r="AK777" s="320"/>
      <c r="AL777" s="320"/>
      <c r="AM777" s="335" t="s">
        <v>1771</v>
      </c>
      <c r="AN777" s="334" t="s">
        <v>1707</v>
      </c>
      <c r="AO777" s="322" t="s">
        <v>208</v>
      </c>
      <c r="AP777" s="322" t="s">
        <v>99</v>
      </c>
      <c r="AQ777" s="322" t="s">
        <v>1772</v>
      </c>
      <c r="AR777" s="323" t="s">
        <v>1773</v>
      </c>
      <c r="AS777" s="322" t="s">
        <v>116</v>
      </c>
      <c r="AT777" s="328">
        <v>469800</v>
      </c>
      <c r="AU777" s="328">
        <v>469800</v>
      </c>
      <c r="AV777" s="325">
        <v>561000</v>
      </c>
      <c r="AW777" s="325">
        <v>561000</v>
      </c>
      <c r="AX777" s="325">
        <v>561000</v>
      </c>
      <c r="AY777" s="325">
        <v>561000</v>
      </c>
      <c r="AZ777" s="60" t="s">
        <v>193</v>
      </c>
    </row>
    <row r="778" spans="1:92" ht="280.5" hidden="1">
      <c r="A778" s="492" t="s">
        <v>1920</v>
      </c>
      <c r="B778" s="387" t="s">
        <v>1921</v>
      </c>
      <c r="C778" s="359">
        <v>401000032</v>
      </c>
      <c r="D778" s="355" t="s">
        <v>1904</v>
      </c>
      <c r="E778" s="360" t="s">
        <v>1665</v>
      </c>
      <c r="F778" s="315"/>
      <c r="G778" s="315"/>
      <c r="H778" s="316">
        <v>3</v>
      </c>
      <c r="I778" s="315"/>
      <c r="J778" s="316" t="s">
        <v>72</v>
      </c>
      <c r="K778" s="316" t="s">
        <v>73</v>
      </c>
      <c r="L778" s="316" t="s">
        <v>510</v>
      </c>
      <c r="M778" s="316"/>
      <c r="N778" s="316"/>
      <c r="O778" s="316"/>
      <c r="P778" s="319" t="s">
        <v>186</v>
      </c>
      <c r="Q778" s="317" t="s">
        <v>1666</v>
      </c>
      <c r="R778" s="316"/>
      <c r="S778" s="316"/>
      <c r="T778" s="316" t="s">
        <v>71</v>
      </c>
      <c r="U778" s="316"/>
      <c r="V778" s="316" t="s">
        <v>75</v>
      </c>
      <c r="W778" s="316" t="s">
        <v>73</v>
      </c>
      <c r="X778" s="316"/>
      <c r="Y778" s="316"/>
      <c r="Z778" s="316"/>
      <c r="AA778" s="316"/>
      <c r="AB778" s="319" t="s">
        <v>187</v>
      </c>
      <c r="AC778" s="334" t="s">
        <v>1705</v>
      </c>
      <c r="AD778" s="326"/>
      <c r="AE778" s="326"/>
      <c r="AF778" s="326"/>
      <c r="AG778" s="326"/>
      <c r="AH778" s="326"/>
      <c r="AI778" s="326"/>
      <c r="AJ778" s="320"/>
      <c r="AK778" s="320"/>
      <c r="AL778" s="320"/>
      <c r="AM778" s="335" t="s">
        <v>1911</v>
      </c>
      <c r="AN778" s="334" t="s">
        <v>1707</v>
      </c>
      <c r="AO778" s="322" t="s">
        <v>208</v>
      </c>
      <c r="AP778" s="322" t="s">
        <v>99</v>
      </c>
      <c r="AQ778" s="322" t="s">
        <v>780</v>
      </c>
      <c r="AR778" s="323" t="s">
        <v>628</v>
      </c>
      <c r="AS778" s="322" t="s">
        <v>1021</v>
      </c>
      <c r="AT778" s="328">
        <v>0</v>
      </c>
      <c r="AU778" s="328">
        <v>0</v>
      </c>
      <c r="AV778" s="325">
        <v>30000</v>
      </c>
      <c r="AW778" s="325">
        <v>0</v>
      </c>
      <c r="AX778" s="325">
        <v>0</v>
      </c>
      <c r="AY778" s="325">
        <v>0</v>
      </c>
      <c r="AZ778" s="60" t="s">
        <v>193</v>
      </c>
      <c r="BA778" s="12"/>
      <c r="BB778" s="12"/>
      <c r="BC778" s="12"/>
      <c r="BD778" s="12"/>
      <c r="BE778" s="12"/>
      <c r="BF778" s="2"/>
      <c r="BG778" s="13"/>
      <c r="BH778" s="3"/>
      <c r="BI778" s="3"/>
      <c r="BJ778" s="3"/>
      <c r="BK778" s="33"/>
      <c r="BL778" s="33"/>
      <c r="BM778" s="33"/>
      <c r="BN778" s="33"/>
      <c r="BO778" s="33"/>
      <c r="BP778" s="33"/>
      <c r="BQ778" s="33"/>
      <c r="BR778" s="33"/>
      <c r="BS778" s="33"/>
      <c r="BT778" s="33"/>
      <c r="CE778" s="3"/>
      <c r="CF778" s="3"/>
      <c r="CG778" s="3"/>
      <c r="CH778" s="3"/>
      <c r="CI778" s="3"/>
      <c r="CJ778" s="3"/>
      <c r="CK778" s="3"/>
      <c r="CL778" s="3"/>
      <c r="CM778" s="3"/>
      <c r="CN778" s="3"/>
    </row>
    <row r="779" spans="1:92" ht="280.5" hidden="1">
      <c r="A779" s="492" t="s">
        <v>1920</v>
      </c>
      <c r="B779" s="387" t="s">
        <v>1921</v>
      </c>
      <c r="C779" s="359">
        <v>401000032</v>
      </c>
      <c r="D779" s="355" t="s">
        <v>1904</v>
      </c>
      <c r="E779" s="350" t="s">
        <v>1665</v>
      </c>
      <c r="F779" s="351"/>
      <c r="G779" s="315"/>
      <c r="H779" s="316">
        <v>3</v>
      </c>
      <c r="I779" s="315"/>
      <c r="J779" s="316" t="s">
        <v>72</v>
      </c>
      <c r="K779" s="316" t="s">
        <v>73</v>
      </c>
      <c r="L779" s="316" t="s">
        <v>510</v>
      </c>
      <c r="M779" s="316"/>
      <c r="N779" s="316"/>
      <c r="O779" s="316"/>
      <c r="P779" s="319" t="s">
        <v>186</v>
      </c>
      <c r="Q779" s="317" t="s">
        <v>1666</v>
      </c>
      <c r="R779" s="316"/>
      <c r="S779" s="316"/>
      <c r="T779" s="316" t="s">
        <v>71</v>
      </c>
      <c r="U779" s="316"/>
      <c r="V779" s="316" t="s">
        <v>75</v>
      </c>
      <c r="W779" s="316" t="s">
        <v>73</v>
      </c>
      <c r="X779" s="316"/>
      <c r="Y779" s="316"/>
      <c r="Z779" s="316"/>
      <c r="AA779" s="316"/>
      <c r="AB779" s="319" t="s">
        <v>187</v>
      </c>
      <c r="AC779" s="334" t="s">
        <v>1705</v>
      </c>
      <c r="AD779" s="326"/>
      <c r="AE779" s="326"/>
      <c r="AF779" s="326"/>
      <c r="AG779" s="326"/>
      <c r="AH779" s="326"/>
      <c r="AI779" s="326"/>
      <c r="AJ779" s="320"/>
      <c r="AK779" s="320"/>
      <c r="AL779" s="320"/>
      <c r="AM779" s="335" t="s">
        <v>1911</v>
      </c>
      <c r="AN779" s="334" t="s">
        <v>1707</v>
      </c>
      <c r="AO779" s="322" t="s">
        <v>208</v>
      </c>
      <c r="AP779" s="322" t="s">
        <v>99</v>
      </c>
      <c r="AQ779" s="322" t="s">
        <v>627</v>
      </c>
      <c r="AR779" s="323" t="s">
        <v>628</v>
      </c>
      <c r="AS779" s="322" t="s">
        <v>1021</v>
      </c>
      <c r="AT779" s="328">
        <v>4205000</v>
      </c>
      <c r="AU779" s="328">
        <v>3160556</v>
      </c>
      <c r="AV779" s="361">
        <v>0</v>
      </c>
      <c r="AW779" s="362">
        <v>0</v>
      </c>
      <c r="AX779" s="363">
        <v>0</v>
      </c>
      <c r="AY779" s="325">
        <v>0</v>
      </c>
      <c r="AZ779" s="60" t="s">
        <v>193</v>
      </c>
      <c r="BA779" s="12"/>
      <c r="BB779" s="12"/>
      <c r="BC779" s="12"/>
      <c r="BD779" s="12"/>
      <c r="BE779" s="2"/>
      <c r="BF779" s="13"/>
      <c r="BG779" s="3"/>
      <c r="BH779" s="3"/>
      <c r="BI779" s="3"/>
      <c r="BJ779" s="33"/>
      <c r="BK779" s="33"/>
      <c r="BL779" s="33"/>
      <c r="BM779" s="33"/>
      <c r="BN779" s="33"/>
      <c r="BO779" s="33"/>
      <c r="BP779" s="33"/>
      <c r="BQ779" s="33"/>
      <c r="BR779" s="33"/>
      <c r="BS779" s="33"/>
      <c r="BT779" s="33"/>
      <c r="CD779" s="3"/>
      <c r="CE779" s="3"/>
      <c r="CF779" s="3"/>
      <c r="CG779" s="3"/>
      <c r="CH779" s="3"/>
      <c r="CI779" s="3"/>
      <c r="CJ779" s="3"/>
      <c r="CK779" s="3"/>
      <c r="CL779" s="3"/>
      <c r="CM779" s="3"/>
      <c r="CN779" s="3"/>
    </row>
    <row r="780" spans="1:92" ht="280.5" hidden="1">
      <c r="A780" s="492" t="s">
        <v>1920</v>
      </c>
      <c r="B780" s="387" t="s">
        <v>1921</v>
      </c>
      <c r="C780" s="359">
        <v>401000032</v>
      </c>
      <c r="D780" s="355" t="s">
        <v>1904</v>
      </c>
      <c r="E780" s="350" t="s">
        <v>1665</v>
      </c>
      <c r="F780" s="351"/>
      <c r="G780" s="315"/>
      <c r="H780" s="316">
        <v>3</v>
      </c>
      <c r="I780" s="315"/>
      <c r="J780" s="316" t="s">
        <v>72</v>
      </c>
      <c r="K780" s="316" t="s">
        <v>73</v>
      </c>
      <c r="L780" s="316" t="s">
        <v>510</v>
      </c>
      <c r="M780" s="316"/>
      <c r="N780" s="316"/>
      <c r="O780" s="316"/>
      <c r="P780" s="319" t="s">
        <v>186</v>
      </c>
      <c r="Q780" s="317" t="s">
        <v>1666</v>
      </c>
      <c r="R780" s="316"/>
      <c r="S780" s="316"/>
      <c r="T780" s="316" t="s">
        <v>71</v>
      </c>
      <c r="U780" s="316"/>
      <c r="V780" s="316" t="s">
        <v>75</v>
      </c>
      <c r="W780" s="316" t="s">
        <v>73</v>
      </c>
      <c r="X780" s="316"/>
      <c r="Y780" s="316"/>
      <c r="Z780" s="316"/>
      <c r="AA780" s="316"/>
      <c r="AB780" s="319" t="s">
        <v>187</v>
      </c>
      <c r="AC780" s="334" t="s">
        <v>1705</v>
      </c>
      <c r="AD780" s="326"/>
      <c r="AE780" s="326"/>
      <c r="AF780" s="326"/>
      <c r="AG780" s="326"/>
      <c r="AH780" s="326"/>
      <c r="AI780" s="326"/>
      <c r="AJ780" s="320"/>
      <c r="AK780" s="320"/>
      <c r="AL780" s="320"/>
      <c r="AM780" s="335" t="s">
        <v>1911</v>
      </c>
      <c r="AN780" s="334" t="s">
        <v>1707</v>
      </c>
      <c r="AO780" s="322" t="s">
        <v>208</v>
      </c>
      <c r="AP780" s="322" t="s">
        <v>99</v>
      </c>
      <c r="AQ780" s="322" t="s">
        <v>1914</v>
      </c>
      <c r="AR780" s="323" t="s">
        <v>1915</v>
      </c>
      <c r="AS780" s="322" t="s">
        <v>1021</v>
      </c>
      <c r="AT780" s="328">
        <v>0</v>
      </c>
      <c r="AU780" s="328">
        <v>0</v>
      </c>
      <c r="AV780" s="325">
        <v>256559.4</v>
      </c>
      <c r="AW780" s="364">
        <v>0</v>
      </c>
      <c r="AX780" s="364">
        <v>0</v>
      </c>
      <c r="AY780" s="325">
        <v>0</v>
      </c>
      <c r="AZ780" s="60" t="s">
        <v>193</v>
      </c>
      <c r="BA780" s="12"/>
      <c r="BB780" s="12"/>
      <c r="BC780" s="12"/>
      <c r="BD780" s="12"/>
      <c r="BE780" s="2"/>
      <c r="BF780" s="13"/>
      <c r="BG780" s="3"/>
      <c r="BH780" s="3"/>
      <c r="BI780" s="3"/>
      <c r="BJ780" s="33"/>
      <c r="BK780" s="33"/>
      <c r="BL780" s="33"/>
      <c r="BM780" s="33"/>
      <c r="BN780" s="33"/>
      <c r="BO780" s="33"/>
      <c r="BP780" s="33"/>
      <c r="BQ780" s="33"/>
      <c r="BR780" s="33"/>
      <c r="BS780" s="33"/>
      <c r="BT780" s="33"/>
      <c r="CD780" s="3"/>
      <c r="CE780" s="3"/>
      <c r="CF780" s="3"/>
      <c r="CG780" s="3"/>
      <c r="CH780" s="3"/>
      <c r="CI780" s="3"/>
      <c r="CJ780" s="3"/>
      <c r="CK780" s="3"/>
      <c r="CL780" s="3"/>
      <c r="CM780" s="3"/>
      <c r="CN780" s="3"/>
    </row>
    <row r="781" spans="1:92" ht="409.5" hidden="1">
      <c r="A781" s="492" t="s">
        <v>1920</v>
      </c>
      <c r="B781" s="387" t="s">
        <v>1921</v>
      </c>
      <c r="C781" s="359">
        <v>401000032</v>
      </c>
      <c r="D781" s="355" t="s">
        <v>1904</v>
      </c>
      <c r="E781" s="365" t="s">
        <v>1665</v>
      </c>
      <c r="F781" s="315"/>
      <c r="G781" s="315"/>
      <c r="H781" s="316">
        <v>3</v>
      </c>
      <c r="I781" s="315"/>
      <c r="J781" s="316" t="s">
        <v>72</v>
      </c>
      <c r="K781" s="316" t="s">
        <v>73</v>
      </c>
      <c r="L781" s="316" t="s">
        <v>510</v>
      </c>
      <c r="M781" s="316"/>
      <c r="N781" s="316"/>
      <c r="O781" s="316"/>
      <c r="P781" s="319" t="s">
        <v>186</v>
      </c>
      <c r="Q781" s="317" t="s">
        <v>1939</v>
      </c>
      <c r="R781" s="329" t="s">
        <v>1940</v>
      </c>
      <c r="S781" s="316"/>
      <c r="T781" s="329" t="s">
        <v>1907</v>
      </c>
      <c r="U781" s="316"/>
      <c r="V781" s="316" t="s">
        <v>75</v>
      </c>
      <c r="W781" s="316" t="s">
        <v>73</v>
      </c>
      <c r="X781" s="329" t="s">
        <v>1908</v>
      </c>
      <c r="Y781" s="329" t="s">
        <v>1941</v>
      </c>
      <c r="Z781" s="316"/>
      <c r="AA781" s="316"/>
      <c r="AB781" s="319" t="s">
        <v>1942</v>
      </c>
      <c r="AC781" s="334" t="s">
        <v>1705</v>
      </c>
      <c r="AD781" s="326"/>
      <c r="AE781" s="326"/>
      <c r="AF781" s="326"/>
      <c r="AG781" s="326"/>
      <c r="AH781" s="326"/>
      <c r="AI781" s="326"/>
      <c r="AJ781" s="320"/>
      <c r="AK781" s="320"/>
      <c r="AL781" s="320"/>
      <c r="AM781" s="335" t="s">
        <v>1911</v>
      </c>
      <c r="AN781" s="334" t="s">
        <v>1707</v>
      </c>
      <c r="AO781" s="322" t="s">
        <v>208</v>
      </c>
      <c r="AP781" s="322" t="s">
        <v>99</v>
      </c>
      <c r="AQ781" s="322" t="s">
        <v>1943</v>
      </c>
      <c r="AR781" s="323" t="s">
        <v>1944</v>
      </c>
      <c r="AS781" s="322" t="s">
        <v>1021</v>
      </c>
      <c r="AT781" s="328">
        <v>0</v>
      </c>
      <c r="AU781" s="328">
        <v>0</v>
      </c>
      <c r="AV781" s="325">
        <v>548203.44999999995</v>
      </c>
      <c r="AW781" s="325">
        <v>0</v>
      </c>
      <c r="AX781" s="325">
        <v>0</v>
      </c>
      <c r="AY781" s="325">
        <v>0</v>
      </c>
      <c r="AZ781" s="60" t="s">
        <v>1119</v>
      </c>
      <c r="BA781" s="12"/>
      <c r="BB781" s="12"/>
      <c r="BC781" s="12"/>
      <c r="BD781" s="12"/>
      <c r="BE781" s="2"/>
      <c r="BF781" s="13"/>
      <c r="BG781" s="3"/>
      <c r="BH781" s="3"/>
      <c r="BI781" s="3"/>
      <c r="BJ781" s="33"/>
      <c r="BK781" s="33"/>
      <c r="BL781" s="33"/>
      <c r="BM781" s="33"/>
      <c r="BN781" s="33"/>
      <c r="BO781" s="33"/>
      <c r="BP781" s="33"/>
      <c r="BQ781" s="33"/>
      <c r="BR781" s="33"/>
      <c r="BS781" s="33"/>
      <c r="BT781" s="33"/>
      <c r="CD781" s="3"/>
      <c r="CE781" s="3"/>
      <c r="CF781" s="3"/>
      <c r="CG781" s="3"/>
      <c r="CH781" s="3"/>
      <c r="CI781" s="3"/>
      <c r="CJ781" s="3"/>
      <c r="CK781" s="3"/>
      <c r="CL781" s="3"/>
      <c r="CM781" s="3"/>
      <c r="CN781" s="3"/>
    </row>
    <row r="782" spans="1:92" ht="409.5" hidden="1">
      <c r="A782" s="492" t="s">
        <v>1920</v>
      </c>
      <c r="B782" s="387" t="s">
        <v>1921</v>
      </c>
      <c r="C782" s="359">
        <v>401000032</v>
      </c>
      <c r="D782" s="366" t="s">
        <v>1904</v>
      </c>
      <c r="E782" s="360" t="s">
        <v>1665</v>
      </c>
      <c r="F782" s="315"/>
      <c r="G782" s="315"/>
      <c r="H782" s="316">
        <v>3</v>
      </c>
      <c r="I782" s="315"/>
      <c r="J782" s="316" t="s">
        <v>72</v>
      </c>
      <c r="K782" s="316" t="s">
        <v>73</v>
      </c>
      <c r="L782" s="367" t="s">
        <v>510</v>
      </c>
      <c r="M782" s="367"/>
      <c r="N782" s="316"/>
      <c r="O782" s="316"/>
      <c r="P782" s="319" t="s">
        <v>186</v>
      </c>
      <c r="Q782" s="317" t="s">
        <v>1945</v>
      </c>
      <c r="R782" s="329" t="s">
        <v>1940</v>
      </c>
      <c r="S782" s="316"/>
      <c r="T782" s="316" t="s">
        <v>71</v>
      </c>
      <c r="U782" s="316"/>
      <c r="V782" s="316" t="s">
        <v>75</v>
      </c>
      <c r="W782" s="316" t="s">
        <v>73</v>
      </c>
      <c r="X782" s="316"/>
      <c r="Y782" s="329" t="s">
        <v>1946</v>
      </c>
      <c r="Z782" s="316"/>
      <c r="AA782" s="316"/>
      <c r="AB782" s="319" t="s">
        <v>1947</v>
      </c>
      <c r="AC782" s="334" t="s">
        <v>1705</v>
      </c>
      <c r="AD782" s="326"/>
      <c r="AE782" s="326"/>
      <c r="AF782" s="326"/>
      <c r="AG782" s="326"/>
      <c r="AH782" s="326"/>
      <c r="AI782" s="326"/>
      <c r="AJ782" s="320"/>
      <c r="AK782" s="320"/>
      <c r="AL782" s="320"/>
      <c r="AM782" s="335" t="s">
        <v>1911</v>
      </c>
      <c r="AN782" s="334" t="s">
        <v>1707</v>
      </c>
      <c r="AO782" s="322" t="s">
        <v>208</v>
      </c>
      <c r="AP782" s="322" t="s">
        <v>99</v>
      </c>
      <c r="AQ782" s="322" t="s">
        <v>1943</v>
      </c>
      <c r="AR782" s="323" t="s">
        <v>1944</v>
      </c>
      <c r="AS782" s="322" t="s">
        <v>1021</v>
      </c>
      <c r="AT782" s="328">
        <v>0</v>
      </c>
      <c r="AU782" s="328">
        <v>0</v>
      </c>
      <c r="AV782" s="325">
        <v>10415865.550000001</v>
      </c>
      <c r="AW782" s="325">
        <v>0</v>
      </c>
      <c r="AX782" s="325">
        <v>0</v>
      </c>
      <c r="AY782" s="325">
        <v>0</v>
      </c>
      <c r="AZ782" s="60" t="s">
        <v>241</v>
      </c>
      <c r="BA782" s="12"/>
      <c r="BB782" s="12"/>
      <c r="BC782" s="12"/>
      <c r="BD782" s="12"/>
      <c r="BE782" s="2"/>
      <c r="BF782" s="13"/>
      <c r="BG782" s="3"/>
      <c r="BH782" s="3"/>
      <c r="BI782" s="3"/>
      <c r="BJ782" s="33"/>
      <c r="BK782" s="33"/>
      <c r="BL782" s="33"/>
      <c r="BM782" s="33"/>
      <c r="BN782" s="33"/>
      <c r="BO782" s="33"/>
      <c r="BP782" s="33"/>
      <c r="BQ782" s="33"/>
      <c r="BR782" s="33"/>
      <c r="BS782" s="33"/>
      <c r="BT782" s="33"/>
      <c r="CD782" s="3"/>
      <c r="CE782" s="3"/>
      <c r="CF782" s="3"/>
      <c r="CG782" s="3"/>
      <c r="CH782" s="3"/>
      <c r="CI782" s="3"/>
      <c r="CJ782" s="3"/>
      <c r="CK782" s="3"/>
      <c r="CL782" s="3"/>
      <c r="CM782" s="3"/>
      <c r="CN782" s="3"/>
    </row>
    <row r="783" spans="1:92" ht="382.5" hidden="1">
      <c r="A783" s="492" t="s">
        <v>1920</v>
      </c>
      <c r="B783" s="387" t="s">
        <v>1921</v>
      </c>
      <c r="C783" s="348">
        <v>401000035</v>
      </c>
      <c r="D783" s="368" t="s">
        <v>1783</v>
      </c>
      <c r="E783" s="350" t="s">
        <v>1665</v>
      </c>
      <c r="F783" s="351"/>
      <c r="G783" s="315"/>
      <c r="H783" s="316">
        <v>3</v>
      </c>
      <c r="I783" s="315"/>
      <c r="J783" s="316" t="s">
        <v>72</v>
      </c>
      <c r="K783" s="341" t="s">
        <v>73</v>
      </c>
      <c r="L783" s="342" t="s">
        <v>1774</v>
      </c>
      <c r="M783" s="342"/>
      <c r="N783" s="343"/>
      <c r="O783" s="316"/>
      <c r="P783" s="319" t="s">
        <v>186</v>
      </c>
      <c r="Q783" s="317" t="s">
        <v>1948</v>
      </c>
      <c r="R783" s="329" t="s">
        <v>1949</v>
      </c>
      <c r="S783" s="316"/>
      <c r="T783" s="316">
        <v>3</v>
      </c>
      <c r="U783" s="316"/>
      <c r="V783" s="316">
        <v>12</v>
      </c>
      <c r="W783" s="316">
        <v>1</v>
      </c>
      <c r="X783" s="316">
        <v>15</v>
      </c>
      <c r="Y783" s="329" t="s">
        <v>1950</v>
      </c>
      <c r="Z783" s="316"/>
      <c r="AA783" s="316"/>
      <c r="AB783" s="317" t="s">
        <v>1951</v>
      </c>
      <c r="AC783" s="334" t="s">
        <v>1705</v>
      </c>
      <c r="AD783" s="326"/>
      <c r="AE783" s="326"/>
      <c r="AF783" s="326"/>
      <c r="AG783" s="326"/>
      <c r="AH783" s="326"/>
      <c r="AI783" s="326"/>
      <c r="AJ783" s="320"/>
      <c r="AK783" s="320"/>
      <c r="AL783" s="326"/>
      <c r="AM783" s="335" t="s">
        <v>1706</v>
      </c>
      <c r="AN783" s="334" t="s">
        <v>1707</v>
      </c>
      <c r="AO783" s="322" t="s">
        <v>891</v>
      </c>
      <c r="AP783" s="322" t="s">
        <v>200</v>
      </c>
      <c r="AQ783" s="322" t="s">
        <v>618</v>
      </c>
      <c r="AR783" s="369" t="s">
        <v>613</v>
      </c>
      <c r="AS783" s="322" t="s">
        <v>116</v>
      </c>
      <c r="AT783" s="328">
        <v>0</v>
      </c>
      <c r="AU783" s="328">
        <v>0</v>
      </c>
      <c r="AV783" s="325">
        <v>265000</v>
      </c>
      <c r="AW783" s="325">
        <v>672665</v>
      </c>
      <c r="AX783" s="325">
        <v>0</v>
      </c>
      <c r="AY783" s="325">
        <v>0</v>
      </c>
      <c r="AZ783" s="60" t="s">
        <v>1747</v>
      </c>
      <c r="BA783" s="12"/>
      <c r="BB783" s="12"/>
      <c r="BC783" s="12"/>
      <c r="BD783" s="12"/>
      <c r="BE783" s="2"/>
      <c r="BF783" s="13"/>
      <c r="BG783" s="3"/>
      <c r="BH783" s="3"/>
      <c r="BI783" s="3"/>
      <c r="BJ783" s="33"/>
      <c r="BK783" s="33"/>
      <c r="BL783" s="33"/>
      <c r="BM783" s="33"/>
      <c r="BN783" s="33"/>
      <c r="BO783" s="33"/>
      <c r="BP783" s="33"/>
      <c r="BQ783" s="33"/>
      <c r="BR783" s="33"/>
      <c r="BS783" s="33"/>
      <c r="BT783" s="33"/>
      <c r="CD783" s="3"/>
      <c r="CE783" s="3"/>
      <c r="CF783" s="3"/>
      <c r="CG783" s="3"/>
      <c r="CH783" s="3"/>
      <c r="CI783" s="3"/>
      <c r="CJ783" s="3"/>
      <c r="CK783" s="3"/>
      <c r="CL783" s="3"/>
      <c r="CM783" s="3"/>
      <c r="CN783" s="3"/>
    </row>
    <row r="784" spans="1:92" ht="382.5" hidden="1">
      <c r="A784" s="492" t="s">
        <v>1920</v>
      </c>
      <c r="B784" s="387" t="s">
        <v>1921</v>
      </c>
      <c r="C784" s="348">
        <v>401000035</v>
      </c>
      <c r="D784" s="368" t="s">
        <v>1783</v>
      </c>
      <c r="E784" s="350" t="s">
        <v>1665</v>
      </c>
      <c r="F784" s="351"/>
      <c r="G784" s="315"/>
      <c r="H784" s="316">
        <v>3</v>
      </c>
      <c r="I784" s="315"/>
      <c r="J784" s="316" t="s">
        <v>72</v>
      </c>
      <c r="K784" s="341" t="s">
        <v>73</v>
      </c>
      <c r="L784" s="342" t="s">
        <v>1774</v>
      </c>
      <c r="M784" s="342"/>
      <c r="N784" s="343"/>
      <c r="O784" s="316"/>
      <c r="P784" s="319" t="s">
        <v>186</v>
      </c>
      <c r="Q784" s="317" t="s">
        <v>1952</v>
      </c>
      <c r="R784" s="329" t="s">
        <v>1949</v>
      </c>
      <c r="S784" s="316"/>
      <c r="T784" s="316">
        <v>3</v>
      </c>
      <c r="U784" s="316"/>
      <c r="V784" s="316">
        <v>12</v>
      </c>
      <c r="W784" s="316">
        <v>1</v>
      </c>
      <c r="X784" s="316">
        <v>15</v>
      </c>
      <c r="Y784" s="329" t="s">
        <v>1950</v>
      </c>
      <c r="Z784" s="316"/>
      <c r="AA784" s="316"/>
      <c r="AB784" s="317" t="s">
        <v>1951</v>
      </c>
      <c r="AC784" s="334" t="s">
        <v>1705</v>
      </c>
      <c r="AD784" s="326"/>
      <c r="AE784" s="326"/>
      <c r="AF784" s="326"/>
      <c r="AG784" s="326"/>
      <c r="AH784" s="326"/>
      <c r="AI784" s="326"/>
      <c r="AJ784" s="320"/>
      <c r="AK784" s="320"/>
      <c r="AL784" s="326"/>
      <c r="AM784" s="335" t="s">
        <v>1706</v>
      </c>
      <c r="AN784" s="334" t="s">
        <v>1707</v>
      </c>
      <c r="AO784" s="322" t="s">
        <v>891</v>
      </c>
      <c r="AP784" s="322" t="s">
        <v>200</v>
      </c>
      <c r="AQ784" s="322" t="s">
        <v>618</v>
      </c>
      <c r="AR784" s="369" t="s">
        <v>613</v>
      </c>
      <c r="AS784" s="322" t="s">
        <v>116</v>
      </c>
      <c r="AT784" s="328">
        <v>0</v>
      </c>
      <c r="AU784" s="328">
        <v>0</v>
      </c>
      <c r="AV784" s="325">
        <v>1057000</v>
      </c>
      <c r="AW784" s="325">
        <v>2202790</v>
      </c>
      <c r="AX784" s="325">
        <v>0</v>
      </c>
      <c r="AY784" s="325">
        <v>0</v>
      </c>
      <c r="AZ784" s="60" t="s">
        <v>1748</v>
      </c>
      <c r="BA784" s="12"/>
      <c r="BB784" s="12"/>
      <c r="BC784" s="12"/>
      <c r="BD784" s="12"/>
      <c r="BE784" s="2"/>
      <c r="BF784" s="13"/>
      <c r="BG784" s="3"/>
      <c r="BH784" s="3"/>
      <c r="BI784" s="3"/>
      <c r="BJ784" s="33"/>
      <c r="BK784" s="33"/>
      <c r="BL784" s="33"/>
      <c r="BM784" s="33"/>
      <c r="BN784" s="33"/>
      <c r="BO784" s="33"/>
      <c r="BP784" s="33"/>
      <c r="BQ784" s="33"/>
      <c r="BR784" s="33"/>
      <c r="BS784" s="33"/>
      <c r="BT784" s="33"/>
      <c r="CD784" s="3"/>
      <c r="CE784" s="3"/>
      <c r="CF784" s="3"/>
      <c r="CG784" s="3"/>
      <c r="CH784" s="3"/>
      <c r="CI784" s="3"/>
      <c r="CJ784" s="3"/>
      <c r="CK784" s="3"/>
      <c r="CL784" s="3"/>
      <c r="CM784" s="3"/>
      <c r="CN784" s="3"/>
    </row>
    <row r="785" spans="1:92" ht="382.5" hidden="1">
      <c r="A785" s="492" t="s">
        <v>1920</v>
      </c>
      <c r="B785" s="387" t="s">
        <v>1921</v>
      </c>
      <c r="C785" s="348">
        <v>401000035</v>
      </c>
      <c r="D785" s="368" t="s">
        <v>1783</v>
      </c>
      <c r="E785" s="350" t="s">
        <v>1665</v>
      </c>
      <c r="F785" s="351"/>
      <c r="G785" s="315"/>
      <c r="H785" s="316">
        <v>3</v>
      </c>
      <c r="I785" s="315"/>
      <c r="J785" s="316" t="s">
        <v>72</v>
      </c>
      <c r="K785" s="316" t="s">
        <v>73</v>
      </c>
      <c r="L785" s="345" t="s">
        <v>1774</v>
      </c>
      <c r="M785" s="345"/>
      <c r="N785" s="316"/>
      <c r="O785" s="316"/>
      <c r="P785" s="319" t="s">
        <v>186</v>
      </c>
      <c r="Q785" s="317" t="s">
        <v>1952</v>
      </c>
      <c r="R785" s="329" t="s">
        <v>1924</v>
      </c>
      <c r="S785" s="316"/>
      <c r="T785" s="316">
        <v>3</v>
      </c>
      <c r="U785" s="316"/>
      <c r="V785" s="316">
        <v>12</v>
      </c>
      <c r="W785" s="316">
        <v>1</v>
      </c>
      <c r="X785" s="316">
        <v>15</v>
      </c>
      <c r="Y785" s="329" t="s">
        <v>1953</v>
      </c>
      <c r="Z785" s="370"/>
      <c r="AA785" s="316"/>
      <c r="AB785" s="317" t="s">
        <v>1954</v>
      </c>
      <c r="AC785" s="334" t="s">
        <v>1705</v>
      </c>
      <c r="AD785" s="326"/>
      <c r="AE785" s="326"/>
      <c r="AF785" s="326"/>
      <c r="AG785" s="326"/>
      <c r="AH785" s="326"/>
      <c r="AI785" s="326"/>
      <c r="AJ785" s="320"/>
      <c r="AK785" s="320"/>
      <c r="AL785" s="326"/>
      <c r="AM785" s="335" t="s">
        <v>1706</v>
      </c>
      <c r="AN785" s="334" t="s">
        <v>1707</v>
      </c>
      <c r="AO785" s="322" t="s">
        <v>891</v>
      </c>
      <c r="AP785" s="322" t="s">
        <v>200</v>
      </c>
      <c r="AQ785" s="322" t="s">
        <v>612</v>
      </c>
      <c r="AR785" s="323" t="s">
        <v>613</v>
      </c>
      <c r="AS785" s="322" t="s">
        <v>116</v>
      </c>
      <c r="AT785" s="328">
        <v>0</v>
      </c>
      <c r="AU785" s="328">
        <v>0</v>
      </c>
      <c r="AV785" s="325">
        <v>4322000</v>
      </c>
      <c r="AW785" s="325">
        <v>9137302</v>
      </c>
      <c r="AX785" s="325">
        <v>0</v>
      </c>
      <c r="AY785" s="325">
        <v>0</v>
      </c>
      <c r="AZ785" s="60" t="s">
        <v>1039</v>
      </c>
      <c r="BA785" s="2"/>
      <c r="BB785" s="13"/>
      <c r="BD785" s="3"/>
      <c r="BE785" s="3"/>
      <c r="BF785" s="33"/>
      <c r="BG785" s="33"/>
      <c r="BH785" s="33"/>
      <c r="BI785" s="33"/>
      <c r="BJ785" s="33"/>
      <c r="BK785" s="33"/>
      <c r="BL785" s="33"/>
      <c r="BM785" s="33"/>
      <c r="BN785" s="33"/>
      <c r="BO785" s="33"/>
      <c r="BP785" s="33"/>
      <c r="BQ785" s="33"/>
      <c r="BR785" s="33"/>
      <c r="BS785" s="33"/>
      <c r="BT785" s="33"/>
      <c r="BZ785" s="3"/>
      <c r="CA785" s="3"/>
      <c r="CB785" s="3"/>
      <c r="CC785" s="3"/>
      <c r="CD785" s="3"/>
      <c r="CE785" s="3"/>
      <c r="CF785" s="3"/>
      <c r="CG785" s="3"/>
      <c r="CH785" s="3"/>
      <c r="CI785" s="3"/>
      <c r="CJ785" s="3"/>
      <c r="CK785" s="3"/>
      <c r="CL785" s="3"/>
      <c r="CM785" s="3"/>
      <c r="CN785" s="3"/>
    </row>
    <row r="786" spans="1:92" ht="382.5" hidden="1">
      <c r="A786" s="492" t="s">
        <v>1920</v>
      </c>
      <c r="B786" s="387" t="s">
        <v>1921</v>
      </c>
      <c r="C786" s="348">
        <v>401000035</v>
      </c>
      <c r="D786" s="368" t="s">
        <v>1783</v>
      </c>
      <c r="E786" s="350" t="s">
        <v>1665</v>
      </c>
      <c r="F786" s="351"/>
      <c r="G786" s="315"/>
      <c r="H786" s="316">
        <v>3</v>
      </c>
      <c r="I786" s="315"/>
      <c r="J786" s="316" t="s">
        <v>72</v>
      </c>
      <c r="K786" s="316" t="s">
        <v>73</v>
      </c>
      <c r="L786" s="316" t="s">
        <v>1774</v>
      </c>
      <c r="M786" s="316"/>
      <c r="N786" s="316"/>
      <c r="O786" s="316"/>
      <c r="P786" s="319" t="s">
        <v>186</v>
      </c>
      <c r="Q786" s="317" t="s">
        <v>1948</v>
      </c>
      <c r="R786" s="329" t="s">
        <v>1924</v>
      </c>
      <c r="S786" s="316"/>
      <c r="T786" s="316">
        <v>3</v>
      </c>
      <c r="U786" s="316"/>
      <c r="V786" s="316">
        <v>12</v>
      </c>
      <c r="W786" s="316">
        <v>1</v>
      </c>
      <c r="X786" s="316">
        <v>15</v>
      </c>
      <c r="Y786" s="329" t="s">
        <v>1953</v>
      </c>
      <c r="Z786" s="370"/>
      <c r="AA786" s="316"/>
      <c r="AB786" s="317" t="s">
        <v>1954</v>
      </c>
      <c r="AC786" s="334" t="s">
        <v>1705</v>
      </c>
      <c r="AD786" s="326"/>
      <c r="AE786" s="326"/>
      <c r="AF786" s="326"/>
      <c r="AG786" s="326"/>
      <c r="AH786" s="326"/>
      <c r="AI786" s="326"/>
      <c r="AJ786" s="320"/>
      <c r="AK786" s="320"/>
      <c r="AL786" s="326"/>
      <c r="AM786" s="335" t="s">
        <v>1706</v>
      </c>
      <c r="AN786" s="334" t="s">
        <v>1707</v>
      </c>
      <c r="AO786" s="322" t="s">
        <v>891</v>
      </c>
      <c r="AP786" s="322" t="s">
        <v>200</v>
      </c>
      <c r="AQ786" s="322" t="s">
        <v>612</v>
      </c>
      <c r="AR786" s="323" t="s">
        <v>613</v>
      </c>
      <c r="AS786" s="322" t="s">
        <v>116</v>
      </c>
      <c r="AT786" s="328">
        <v>0</v>
      </c>
      <c r="AU786" s="328">
        <v>0</v>
      </c>
      <c r="AV786" s="325">
        <v>5277883.5999999996</v>
      </c>
      <c r="AW786" s="325">
        <v>11000000</v>
      </c>
      <c r="AX786" s="325">
        <v>0</v>
      </c>
      <c r="AY786" s="325">
        <v>0</v>
      </c>
      <c r="AZ786" s="60" t="s">
        <v>241</v>
      </c>
      <c r="BA786" s="2"/>
      <c r="BB786" s="13"/>
      <c r="BD786" s="3"/>
      <c r="BE786" s="3"/>
      <c r="BF786" s="33"/>
      <c r="BG786" s="33"/>
      <c r="BH786" s="33"/>
      <c r="BI786" s="33"/>
      <c r="BJ786" s="33"/>
      <c r="BK786" s="33"/>
      <c r="BL786" s="33"/>
      <c r="BM786" s="33"/>
      <c r="BN786" s="33"/>
      <c r="BO786" s="33"/>
      <c r="BP786" s="33"/>
      <c r="BQ786" s="33"/>
      <c r="BR786" s="33"/>
      <c r="BS786" s="33"/>
      <c r="BT786" s="33"/>
      <c r="BZ786" s="3"/>
      <c r="CA786" s="3"/>
      <c r="CB786" s="3"/>
      <c r="CC786" s="3"/>
      <c r="CD786" s="3"/>
      <c r="CE786" s="3"/>
      <c r="CF786" s="3"/>
      <c r="CG786" s="3"/>
      <c r="CH786" s="3"/>
      <c r="CI786" s="3"/>
      <c r="CJ786" s="3"/>
      <c r="CK786" s="3"/>
      <c r="CL786" s="3"/>
      <c r="CM786" s="3"/>
      <c r="CN786" s="3"/>
    </row>
    <row r="787" spans="1:92" ht="280.5" hidden="1">
      <c r="A787" s="492" t="s">
        <v>1920</v>
      </c>
      <c r="B787" s="387" t="s">
        <v>1921</v>
      </c>
      <c r="C787" s="348">
        <v>401000040</v>
      </c>
      <c r="D787" s="349" t="s">
        <v>1790</v>
      </c>
      <c r="E787" s="350" t="s">
        <v>1665</v>
      </c>
      <c r="F787" s="351"/>
      <c r="G787" s="315"/>
      <c r="H787" s="316">
        <v>3</v>
      </c>
      <c r="I787" s="315"/>
      <c r="J787" s="316" t="s">
        <v>72</v>
      </c>
      <c r="K787" s="316" t="s">
        <v>73</v>
      </c>
      <c r="L787" s="316" t="s">
        <v>1955</v>
      </c>
      <c r="M787" s="316"/>
      <c r="N787" s="316"/>
      <c r="O787" s="316"/>
      <c r="P787" s="319" t="s">
        <v>186</v>
      </c>
      <c r="Q787" s="317" t="s">
        <v>1666</v>
      </c>
      <c r="R787" s="316"/>
      <c r="S787" s="316"/>
      <c r="T787" s="316" t="s">
        <v>71</v>
      </c>
      <c r="U787" s="316"/>
      <c r="V787" s="316" t="s">
        <v>75</v>
      </c>
      <c r="W787" s="316" t="s">
        <v>73</v>
      </c>
      <c r="X787" s="316"/>
      <c r="Y787" s="316"/>
      <c r="Z787" s="316"/>
      <c r="AA787" s="316"/>
      <c r="AB787" s="319" t="s">
        <v>187</v>
      </c>
      <c r="AC787" s="334" t="s">
        <v>1705</v>
      </c>
      <c r="AD787" s="326"/>
      <c r="AE787" s="326"/>
      <c r="AF787" s="326"/>
      <c r="AG787" s="326"/>
      <c r="AH787" s="326"/>
      <c r="AI787" s="326"/>
      <c r="AJ787" s="320"/>
      <c r="AK787" s="320"/>
      <c r="AL787" s="326"/>
      <c r="AM787" s="335" t="s">
        <v>1706</v>
      </c>
      <c r="AN787" s="334" t="s">
        <v>1707</v>
      </c>
      <c r="AO787" s="322" t="s">
        <v>891</v>
      </c>
      <c r="AP787" s="322" t="s">
        <v>200</v>
      </c>
      <c r="AQ787" s="322" t="s">
        <v>606</v>
      </c>
      <c r="AR787" s="323" t="s">
        <v>607</v>
      </c>
      <c r="AS787" s="322" t="s">
        <v>116</v>
      </c>
      <c r="AT787" s="328">
        <v>2384061</v>
      </c>
      <c r="AU787" s="328">
        <v>2384061</v>
      </c>
      <c r="AV787" s="325">
        <v>2152313.85</v>
      </c>
      <c r="AW787" s="325">
        <v>2374350</v>
      </c>
      <c r="AX787" s="325">
        <v>2374350</v>
      </c>
      <c r="AY787" s="325">
        <v>2374350</v>
      </c>
      <c r="AZ787" s="60" t="s">
        <v>193</v>
      </c>
      <c r="BA787" s="2"/>
      <c r="BB787" s="13"/>
      <c r="BD787" s="3"/>
      <c r="BE787" s="3"/>
      <c r="BF787" s="33"/>
      <c r="BG787" s="33"/>
      <c r="BH787" s="33"/>
      <c r="BI787" s="33"/>
      <c r="BJ787" s="33"/>
      <c r="BK787" s="33"/>
      <c r="BL787" s="33"/>
      <c r="BM787" s="33"/>
      <c r="BN787" s="33"/>
      <c r="BO787" s="33"/>
      <c r="BP787" s="33"/>
      <c r="BQ787" s="33"/>
      <c r="BR787" s="33"/>
      <c r="BS787" s="33"/>
      <c r="BT787" s="33"/>
      <c r="BZ787" s="3"/>
      <c r="CA787" s="3"/>
      <c r="CB787" s="3"/>
      <c r="CC787" s="3"/>
      <c r="CD787" s="3"/>
      <c r="CE787" s="3"/>
      <c r="CF787" s="3"/>
      <c r="CG787" s="3"/>
      <c r="CH787" s="3"/>
      <c r="CI787" s="3"/>
      <c r="CJ787" s="3"/>
      <c r="CK787" s="3"/>
      <c r="CL787" s="3"/>
      <c r="CM787" s="3"/>
      <c r="CN787" s="3"/>
    </row>
    <row r="788" spans="1:92" ht="280.5" hidden="1">
      <c r="A788" s="492" t="s">
        <v>1920</v>
      </c>
      <c r="B788" s="387" t="s">
        <v>1921</v>
      </c>
      <c r="C788" s="348">
        <v>401000040</v>
      </c>
      <c r="D788" s="349" t="s">
        <v>1790</v>
      </c>
      <c r="E788" s="350" t="s">
        <v>1665</v>
      </c>
      <c r="F788" s="351"/>
      <c r="G788" s="315"/>
      <c r="H788" s="316">
        <v>3</v>
      </c>
      <c r="I788" s="315"/>
      <c r="J788" s="316" t="s">
        <v>72</v>
      </c>
      <c r="K788" s="316" t="s">
        <v>73</v>
      </c>
      <c r="L788" s="316">
        <v>25</v>
      </c>
      <c r="M788" s="316"/>
      <c r="N788" s="316"/>
      <c r="O788" s="316"/>
      <c r="P788" s="319" t="s">
        <v>186</v>
      </c>
      <c r="Q788" s="317" t="s">
        <v>1666</v>
      </c>
      <c r="R788" s="316"/>
      <c r="S788" s="316"/>
      <c r="T788" s="316" t="s">
        <v>71</v>
      </c>
      <c r="U788" s="316"/>
      <c r="V788" s="316" t="s">
        <v>75</v>
      </c>
      <c r="W788" s="316" t="s">
        <v>73</v>
      </c>
      <c r="X788" s="316"/>
      <c r="Y788" s="316"/>
      <c r="Z788" s="316"/>
      <c r="AA788" s="316"/>
      <c r="AB788" s="319" t="s">
        <v>187</v>
      </c>
      <c r="AC788" s="334" t="s">
        <v>1705</v>
      </c>
      <c r="AD788" s="326"/>
      <c r="AE788" s="326"/>
      <c r="AF788" s="326"/>
      <c r="AG788" s="326"/>
      <c r="AH788" s="326"/>
      <c r="AI788" s="326"/>
      <c r="AJ788" s="320"/>
      <c r="AK788" s="320"/>
      <c r="AL788" s="326"/>
      <c r="AM788" s="335" t="s">
        <v>1706</v>
      </c>
      <c r="AN788" s="334" t="s">
        <v>1707</v>
      </c>
      <c r="AO788" s="322" t="s">
        <v>891</v>
      </c>
      <c r="AP788" s="322" t="s">
        <v>200</v>
      </c>
      <c r="AQ788" s="322" t="s">
        <v>606</v>
      </c>
      <c r="AR788" s="323" t="s">
        <v>607</v>
      </c>
      <c r="AS788" s="322" t="s">
        <v>116</v>
      </c>
      <c r="AT788" s="328">
        <v>549255.80000000005</v>
      </c>
      <c r="AU788" s="328">
        <v>549255.80000000005</v>
      </c>
      <c r="AV788" s="325">
        <v>742890</v>
      </c>
      <c r="AW788" s="364">
        <v>837580</v>
      </c>
      <c r="AX788" s="364">
        <v>837580</v>
      </c>
      <c r="AY788" s="364">
        <v>837580</v>
      </c>
      <c r="AZ788" s="60" t="s">
        <v>193</v>
      </c>
      <c r="BA788" s="2"/>
      <c r="BB788" s="13"/>
      <c r="BD788" s="3"/>
      <c r="BE788" s="3"/>
      <c r="BF788" s="33"/>
      <c r="BG788" s="33"/>
      <c r="BH788" s="33"/>
      <c r="BI788" s="33"/>
      <c r="BJ788" s="33"/>
      <c r="BK788" s="33"/>
      <c r="BL788" s="33"/>
      <c r="BM788" s="33"/>
      <c r="BN788" s="33"/>
      <c r="BO788" s="33"/>
      <c r="BP788" s="33"/>
      <c r="BQ788" s="33"/>
      <c r="BR788" s="33"/>
      <c r="BS788" s="33"/>
      <c r="BT788" s="33"/>
      <c r="BZ788" s="3"/>
      <c r="CA788" s="3"/>
      <c r="CB788" s="3"/>
      <c r="CC788" s="3"/>
      <c r="CD788" s="3"/>
      <c r="CE788" s="3"/>
      <c r="CF788" s="3"/>
      <c r="CG788" s="3"/>
      <c r="CH788" s="3"/>
      <c r="CI788" s="3"/>
      <c r="CJ788" s="3"/>
      <c r="CK788" s="3"/>
      <c r="CL788" s="3"/>
      <c r="CM788" s="3"/>
      <c r="CN788" s="3"/>
    </row>
    <row r="789" spans="1:92" ht="280.5" hidden="1">
      <c r="A789" s="492" t="s">
        <v>1920</v>
      </c>
      <c r="B789" s="387" t="s">
        <v>1921</v>
      </c>
      <c r="C789" s="348">
        <v>401000040</v>
      </c>
      <c r="D789" s="349" t="s">
        <v>1790</v>
      </c>
      <c r="E789" s="350" t="s">
        <v>1665</v>
      </c>
      <c r="F789" s="351"/>
      <c r="G789" s="315"/>
      <c r="H789" s="316">
        <v>3</v>
      </c>
      <c r="I789" s="315"/>
      <c r="J789" s="316" t="s">
        <v>72</v>
      </c>
      <c r="K789" s="316" t="s">
        <v>73</v>
      </c>
      <c r="L789" s="316">
        <v>25</v>
      </c>
      <c r="M789" s="316"/>
      <c r="N789" s="316"/>
      <c r="O789" s="316"/>
      <c r="P789" s="319" t="s">
        <v>186</v>
      </c>
      <c r="Q789" s="317" t="s">
        <v>1666</v>
      </c>
      <c r="R789" s="316"/>
      <c r="S789" s="316"/>
      <c r="T789" s="316" t="s">
        <v>71</v>
      </c>
      <c r="U789" s="316"/>
      <c r="V789" s="316" t="s">
        <v>75</v>
      </c>
      <c r="W789" s="316" t="s">
        <v>73</v>
      </c>
      <c r="X789" s="316"/>
      <c r="Y789" s="316"/>
      <c r="Z789" s="316"/>
      <c r="AA789" s="316"/>
      <c r="AB789" s="319" t="s">
        <v>187</v>
      </c>
      <c r="AC789" s="334" t="s">
        <v>1705</v>
      </c>
      <c r="AD789" s="326"/>
      <c r="AE789" s="326"/>
      <c r="AF789" s="326"/>
      <c r="AG789" s="326"/>
      <c r="AH789" s="326"/>
      <c r="AI789" s="326"/>
      <c r="AJ789" s="320"/>
      <c r="AK789" s="320"/>
      <c r="AL789" s="326"/>
      <c r="AM789" s="335" t="s">
        <v>1706</v>
      </c>
      <c r="AN789" s="334" t="s">
        <v>1707</v>
      </c>
      <c r="AO789" s="322" t="s">
        <v>891</v>
      </c>
      <c r="AP789" s="322" t="s">
        <v>200</v>
      </c>
      <c r="AQ789" s="322" t="s">
        <v>606</v>
      </c>
      <c r="AR789" s="323" t="s">
        <v>607</v>
      </c>
      <c r="AS789" s="322" t="s">
        <v>116</v>
      </c>
      <c r="AT789" s="328">
        <v>10869833</v>
      </c>
      <c r="AU789" s="328">
        <v>10869833</v>
      </c>
      <c r="AV789" s="325">
        <v>19075802.390000001</v>
      </c>
      <c r="AW789" s="364">
        <v>20957339.48</v>
      </c>
      <c r="AX789" s="364">
        <v>18860826.479999997</v>
      </c>
      <c r="AY789" s="325">
        <v>18907416.479999997</v>
      </c>
      <c r="AZ789" s="60" t="s">
        <v>193</v>
      </c>
      <c r="BA789" s="2"/>
      <c r="BB789" s="13"/>
      <c r="BD789" s="3"/>
      <c r="BE789" s="3"/>
      <c r="BF789" s="33"/>
      <c r="BG789" s="33"/>
      <c r="BH789" s="33"/>
      <c r="BI789" s="33"/>
      <c r="BJ789" s="33"/>
      <c r="BK789" s="33"/>
      <c r="BL789" s="33"/>
      <c r="BM789" s="33"/>
      <c r="BN789" s="33"/>
      <c r="BO789" s="33"/>
      <c r="BP789" s="33"/>
      <c r="BQ789" s="33"/>
      <c r="BR789" s="33"/>
      <c r="BS789" s="33"/>
      <c r="BT789" s="33"/>
      <c r="BZ789" s="3"/>
      <c r="CA789" s="3"/>
      <c r="CB789" s="3"/>
      <c r="CC789" s="3"/>
      <c r="CD789" s="3"/>
      <c r="CE789" s="3"/>
      <c r="CF789" s="3"/>
      <c r="CG789" s="3"/>
      <c r="CH789" s="3"/>
      <c r="CI789" s="3"/>
      <c r="CJ789" s="3"/>
      <c r="CK789" s="3"/>
      <c r="CL789" s="3"/>
      <c r="CM789" s="3"/>
      <c r="CN789" s="3"/>
    </row>
    <row r="790" spans="1:92" ht="280.5" hidden="1">
      <c r="A790" s="492" t="s">
        <v>1920</v>
      </c>
      <c r="B790" s="387" t="s">
        <v>1921</v>
      </c>
      <c r="C790" s="348">
        <v>401000040</v>
      </c>
      <c r="D790" s="349" t="s">
        <v>1790</v>
      </c>
      <c r="E790" s="350" t="s">
        <v>1665</v>
      </c>
      <c r="F790" s="351"/>
      <c r="G790" s="315"/>
      <c r="H790" s="316">
        <v>3</v>
      </c>
      <c r="I790" s="315"/>
      <c r="J790" s="316" t="s">
        <v>72</v>
      </c>
      <c r="K790" s="316" t="s">
        <v>73</v>
      </c>
      <c r="L790" s="316">
        <v>25</v>
      </c>
      <c r="M790" s="316"/>
      <c r="N790" s="316"/>
      <c r="O790" s="316"/>
      <c r="P790" s="319" t="s">
        <v>186</v>
      </c>
      <c r="Q790" s="317" t="s">
        <v>1666</v>
      </c>
      <c r="R790" s="316"/>
      <c r="S790" s="316"/>
      <c r="T790" s="316" t="s">
        <v>71</v>
      </c>
      <c r="U790" s="316"/>
      <c r="V790" s="316" t="s">
        <v>75</v>
      </c>
      <c r="W790" s="316" t="s">
        <v>73</v>
      </c>
      <c r="X790" s="316"/>
      <c r="Y790" s="316"/>
      <c r="Z790" s="316"/>
      <c r="AA790" s="316"/>
      <c r="AB790" s="319" t="s">
        <v>187</v>
      </c>
      <c r="AC790" s="334" t="s">
        <v>1705</v>
      </c>
      <c r="AD790" s="326"/>
      <c r="AE790" s="326"/>
      <c r="AF790" s="326"/>
      <c r="AG790" s="326"/>
      <c r="AH790" s="326"/>
      <c r="AI790" s="326"/>
      <c r="AJ790" s="320"/>
      <c r="AK790" s="320"/>
      <c r="AL790" s="326"/>
      <c r="AM790" s="335" t="s">
        <v>1706</v>
      </c>
      <c r="AN790" s="334" t="s">
        <v>1707</v>
      </c>
      <c r="AO790" s="322" t="s">
        <v>891</v>
      </c>
      <c r="AP790" s="322" t="s">
        <v>200</v>
      </c>
      <c r="AQ790" s="322" t="s">
        <v>606</v>
      </c>
      <c r="AR790" s="323" t="s">
        <v>607</v>
      </c>
      <c r="AS790" s="322" t="s">
        <v>227</v>
      </c>
      <c r="AT790" s="328">
        <v>0</v>
      </c>
      <c r="AU790" s="328">
        <v>0</v>
      </c>
      <c r="AV790" s="325">
        <v>0</v>
      </c>
      <c r="AW790" s="364">
        <v>1513365</v>
      </c>
      <c r="AX790" s="364">
        <v>1526065</v>
      </c>
      <c r="AY790" s="325">
        <v>1526065</v>
      </c>
      <c r="AZ790" s="60" t="s">
        <v>193</v>
      </c>
      <c r="BA790" s="2"/>
      <c r="BB790" s="13"/>
      <c r="BD790" s="3"/>
      <c r="BE790" s="3"/>
      <c r="BF790" s="33"/>
      <c r="BG790" s="33"/>
      <c r="BH790" s="33"/>
      <c r="BI790" s="33"/>
      <c r="BJ790" s="33"/>
      <c r="BK790" s="33"/>
      <c r="BL790" s="33"/>
      <c r="BM790" s="33"/>
      <c r="BN790" s="33"/>
      <c r="BO790" s="33"/>
      <c r="BP790" s="33"/>
      <c r="BQ790" s="33"/>
      <c r="BR790" s="33"/>
      <c r="BS790" s="33"/>
      <c r="BT790" s="33"/>
      <c r="BZ790" s="3"/>
      <c r="CA790" s="3"/>
      <c r="CB790" s="3"/>
      <c r="CC790" s="3"/>
      <c r="CD790" s="3"/>
      <c r="CE790" s="3"/>
      <c r="CF790" s="3"/>
      <c r="CG790" s="3"/>
      <c r="CH790" s="3"/>
      <c r="CI790" s="3"/>
      <c r="CJ790" s="3"/>
      <c r="CK790" s="3"/>
      <c r="CL790" s="3"/>
      <c r="CM790" s="3"/>
      <c r="CN790" s="3"/>
    </row>
    <row r="791" spans="1:92" ht="280.5" hidden="1">
      <c r="A791" s="492" t="s">
        <v>1920</v>
      </c>
      <c r="B791" s="387" t="s">
        <v>1921</v>
      </c>
      <c r="C791" s="348">
        <v>401000040</v>
      </c>
      <c r="D791" s="371" t="s">
        <v>1790</v>
      </c>
      <c r="E791" s="360" t="s">
        <v>1665</v>
      </c>
      <c r="F791" s="315"/>
      <c r="G791" s="315"/>
      <c r="H791" s="316">
        <v>3</v>
      </c>
      <c r="I791" s="315"/>
      <c r="J791" s="316" t="s">
        <v>72</v>
      </c>
      <c r="K791" s="316" t="s">
        <v>73</v>
      </c>
      <c r="L791" s="316">
        <v>25</v>
      </c>
      <c r="M791" s="316"/>
      <c r="N791" s="316"/>
      <c r="O791" s="316"/>
      <c r="P791" s="319" t="s">
        <v>186</v>
      </c>
      <c r="Q791" s="317" t="s">
        <v>1666</v>
      </c>
      <c r="R791" s="316"/>
      <c r="S791" s="316"/>
      <c r="T791" s="316" t="s">
        <v>71</v>
      </c>
      <c r="U791" s="316"/>
      <c r="V791" s="316" t="s">
        <v>75</v>
      </c>
      <c r="W791" s="316" t="s">
        <v>73</v>
      </c>
      <c r="X791" s="316"/>
      <c r="Y791" s="316"/>
      <c r="Z791" s="316"/>
      <c r="AA791" s="316"/>
      <c r="AB791" s="319" t="s">
        <v>187</v>
      </c>
      <c r="AC791" s="330" t="s">
        <v>1795</v>
      </c>
      <c r="AD791" s="326"/>
      <c r="AE791" s="326"/>
      <c r="AF791" s="326"/>
      <c r="AG791" s="326"/>
      <c r="AH791" s="335"/>
      <c r="AI791" s="335"/>
      <c r="AJ791" s="335"/>
      <c r="AK791" s="335"/>
      <c r="AL791" s="326"/>
      <c r="AM791" s="372" t="s">
        <v>1796</v>
      </c>
      <c r="AN791" s="319" t="s">
        <v>1797</v>
      </c>
      <c r="AO791" s="322" t="s">
        <v>891</v>
      </c>
      <c r="AP791" s="322" t="s">
        <v>200</v>
      </c>
      <c r="AQ791" s="322" t="s">
        <v>1798</v>
      </c>
      <c r="AR791" s="323" t="s">
        <v>1762</v>
      </c>
      <c r="AS791" s="322" t="s">
        <v>116</v>
      </c>
      <c r="AT791" s="328">
        <v>1411720</v>
      </c>
      <c r="AU791" s="328">
        <v>1411720</v>
      </c>
      <c r="AV791" s="325">
        <v>841766.40000000002</v>
      </c>
      <c r="AW791" s="325">
        <v>941720</v>
      </c>
      <c r="AX791" s="325">
        <v>941720</v>
      </c>
      <c r="AY791" s="325">
        <v>941720</v>
      </c>
      <c r="AZ791" s="60" t="s">
        <v>193</v>
      </c>
      <c r="BA791" s="2"/>
      <c r="BB791" s="13"/>
      <c r="BD791" s="3"/>
      <c r="BE791" s="3"/>
      <c r="BF791" s="33"/>
      <c r="BG791" s="33"/>
      <c r="BH791" s="33"/>
      <c r="BI791" s="33"/>
      <c r="BJ791" s="33"/>
      <c r="BK791" s="33"/>
      <c r="BL791" s="33"/>
      <c r="BM791" s="33"/>
      <c r="BN791" s="33"/>
      <c r="BO791" s="33"/>
      <c r="BP791" s="33"/>
      <c r="BQ791" s="33"/>
      <c r="BR791" s="33"/>
      <c r="BS791" s="33"/>
      <c r="BT791" s="33"/>
      <c r="BZ791" s="3"/>
      <c r="CA791" s="3"/>
      <c r="CB791" s="3"/>
      <c r="CC791" s="3"/>
      <c r="CD791" s="3"/>
      <c r="CE791" s="3"/>
      <c r="CF791" s="3"/>
      <c r="CG791" s="3"/>
      <c r="CH791" s="3"/>
      <c r="CI791" s="3"/>
      <c r="CJ791" s="3"/>
      <c r="CK791" s="3"/>
      <c r="CL791" s="3"/>
      <c r="CM791" s="3"/>
      <c r="CN791" s="3"/>
    </row>
    <row r="792" spans="1:92" ht="409.5" hidden="1">
      <c r="A792" s="492" t="s">
        <v>1920</v>
      </c>
      <c r="B792" s="387" t="s">
        <v>1921</v>
      </c>
      <c r="C792" s="348">
        <v>401000040</v>
      </c>
      <c r="D792" s="246" t="s">
        <v>1790</v>
      </c>
      <c r="E792" s="350" t="s">
        <v>1665</v>
      </c>
      <c r="F792" s="351"/>
      <c r="G792" s="315"/>
      <c r="H792" s="316">
        <v>3</v>
      </c>
      <c r="I792" s="315"/>
      <c r="J792" s="316" t="s">
        <v>72</v>
      </c>
      <c r="K792" s="316" t="s">
        <v>73</v>
      </c>
      <c r="L792" s="316">
        <v>25</v>
      </c>
      <c r="M792" s="316"/>
      <c r="N792" s="316"/>
      <c r="O792" s="316"/>
      <c r="P792" s="319" t="s">
        <v>186</v>
      </c>
      <c r="Q792" s="319" t="s">
        <v>1799</v>
      </c>
      <c r="R792" s="338" t="s">
        <v>1800</v>
      </c>
      <c r="S792" s="338"/>
      <c r="T792" s="338" t="s">
        <v>1801</v>
      </c>
      <c r="U792" s="338"/>
      <c r="V792" s="338" t="s">
        <v>1802</v>
      </c>
      <c r="W792" s="338" t="s">
        <v>1723</v>
      </c>
      <c r="X792" s="338"/>
      <c r="Y792" s="338" t="s">
        <v>1803</v>
      </c>
      <c r="Z792" s="338"/>
      <c r="AA792" s="338"/>
      <c r="AB792" s="319" t="s">
        <v>1804</v>
      </c>
      <c r="AC792" s="334" t="s">
        <v>1705</v>
      </c>
      <c r="AD792" s="326"/>
      <c r="AE792" s="326"/>
      <c r="AF792" s="326"/>
      <c r="AG792" s="326"/>
      <c r="AH792" s="326"/>
      <c r="AI792" s="326"/>
      <c r="AJ792" s="320"/>
      <c r="AK792" s="320"/>
      <c r="AL792" s="326"/>
      <c r="AM792" s="335" t="s">
        <v>1805</v>
      </c>
      <c r="AN792" s="334" t="s">
        <v>1707</v>
      </c>
      <c r="AO792" s="322" t="s">
        <v>891</v>
      </c>
      <c r="AP792" s="322" t="s">
        <v>200</v>
      </c>
      <c r="AQ792" s="322" t="s">
        <v>1806</v>
      </c>
      <c r="AR792" s="323" t="s">
        <v>1719</v>
      </c>
      <c r="AS792" s="322" t="s">
        <v>116</v>
      </c>
      <c r="AT792" s="328">
        <v>21762567</v>
      </c>
      <c r="AU792" s="328">
        <v>21762567</v>
      </c>
      <c r="AV792" s="325">
        <v>0</v>
      </c>
      <c r="AW792" s="325">
        <v>0</v>
      </c>
      <c r="AX792" s="325">
        <v>0</v>
      </c>
      <c r="AY792" s="325">
        <v>0</v>
      </c>
      <c r="AZ792" s="60" t="s">
        <v>241</v>
      </c>
      <c r="BA792" s="2"/>
      <c r="BB792" s="13"/>
      <c r="BD792" s="3"/>
      <c r="BE792" s="3"/>
      <c r="BF792" s="33"/>
      <c r="BG792" s="33"/>
      <c r="BH792" s="33"/>
      <c r="BI792" s="33"/>
      <c r="BJ792" s="33"/>
      <c r="BK792" s="33"/>
      <c r="BL792" s="33"/>
      <c r="BM792" s="33"/>
      <c r="BN792" s="33"/>
      <c r="BO792" s="33"/>
      <c r="BP792" s="33"/>
      <c r="BQ792" s="33"/>
      <c r="BR792" s="33"/>
      <c r="BS792" s="33"/>
      <c r="BT792" s="33"/>
      <c r="BZ792" s="3"/>
      <c r="CA792" s="3"/>
      <c r="CB792" s="3"/>
      <c r="CC792" s="3"/>
      <c r="CD792" s="3"/>
      <c r="CE792" s="3"/>
      <c r="CF792" s="3"/>
      <c r="CG792" s="3"/>
      <c r="CH792" s="3"/>
      <c r="CI792" s="3"/>
      <c r="CJ792" s="3"/>
      <c r="CK792" s="3"/>
      <c r="CL792" s="3"/>
      <c r="CM792" s="3"/>
      <c r="CN792" s="3"/>
    </row>
    <row r="793" spans="1:92" ht="409.5" hidden="1">
      <c r="A793" s="492" t="s">
        <v>1920</v>
      </c>
      <c r="B793" s="387" t="s">
        <v>1921</v>
      </c>
      <c r="C793" s="348">
        <v>401000040</v>
      </c>
      <c r="D793" s="246" t="s">
        <v>1790</v>
      </c>
      <c r="E793" s="350" t="s">
        <v>1665</v>
      </c>
      <c r="F793" s="351"/>
      <c r="G793" s="315"/>
      <c r="H793" s="316">
        <v>3</v>
      </c>
      <c r="I793" s="315"/>
      <c r="J793" s="316" t="s">
        <v>72</v>
      </c>
      <c r="K793" s="316" t="s">
        <v>73</v>
      </c>
      <c r="L793" s="316">
        <v>25</v>
      </c>
      <c r="M793" s="316"/>
      <c r="N793" s="316"/>
      <c r="O793" s="316"/>
      <c r="P793" s="319" t="s">
        <v>186</v>
      </c>
      <c r="Q793" s="319" t="s">
        <v>1808</v>
      </c>
      <c r="R793" s="338" t="s">
        <v>1809</v>
      </c>
      <c r="S793" s="338"/>
      <c r="T793" s="338" t="s">
        <v>740</v>
      </c>
      <c r="U793" s="338"/>
      <c r="V793" s="338" t="s">
        <v>1810</v>
      </c>
      <c r="W793" s="338" t="s">
        <v>1703</v>
      </c>
      <c r="X793" s="338"/>
      <c r="Y793" s="338" t="s">
        <v>1811</v>
      </c>
      <c r="Z793" s="338"/>
      <c r="AA793" s="338"/>
      <c r="AB793" s="319" t="s">
        <v>1812</v>
      </c>
      <c r="AC793" s="334" t="s">
        <v>1705</v>
      </c>
      <c r="AD793" s="326"/>
      <c r="AE793" s="326"/>
      <c r="AF793" s="326"/>
      <c r="AG793" s="326"/>
      <c r="AH793" s="326"/>
      <c r="AI793" s="326"/>
      <c r="AJ793" s="320"/>
      <c r="AK793" s="320"/>
      <c r="AL793" s="326"/>
      <c r="AM793" s="335" t="s">
        <v>1805</v>
      </c>
      <c r="AN793" s="334" t="s">
        <v>1707</v>
      </c>
      <c r="AO793" s="322" t="s">
        <v>891</v>
      </c>
      <c r="AP793" s="322" t="s">
        <v>200</v>
      </c>
      <c r="AQ793" s="322" t="s">
        <v>1813</v>
      </c>
      <c r="AR793" s="323" t="s">
        <v>1719</v>
      </c>
      <c r="AS793" s="322" t="s">
        <v>116</v>
      </c>
      <c r="AT793" s="328">
        <v>0</v>
      </c>
      <c r="AU793" s="328">
        <v>0</v>
      </c>
      <c r="AV793" s="325">
        <v>21762570</v>
      </c>
      <c r="AW793" s="325">
        <v>21762570</v>
      </c>
      <c r="AX793" s="325">
        <v>6996870</v>
      </c>
      <c r="AY793" s="325">
        <v>6996870</v>
      </c>
      <c r="AZ793" s="60" t="s">
        <v>241</v>
      </c>
      <c r="BA793" s="12"/>
      <c r="BB793" s="2"/>
      <c r="BC793" s="13"/>
      <c r="BD793" s="3"/>
      <c r="BE793" s="3"/>
      <c r="BF793" s="3"/>
      <c r="BG793" s="33"/>
      <c r="BH793" s="33"/>
      <c r="BI793" s="33"/>
      <c r="BJ793" s="33"/>
      <c r="BK793" s="33"/>
      <c r="BL793" s="33"/>
      <c r="BM793" s="33"/>
      <c r="BN793" s="33"/>
      <c r="BO793" s="33"/>
      <c r="BP793" s="33"/>
      <c r="BQ793" s="33"/>
      <c r="BR793" s="33"/>
      <c r="BS793" s="33"/>
      <c r="BT793" s="33"/>
      <c r="CA793" s="3"/>
      <c r="CB793" s="3"/>
      <c r="CC793" s="3"/>
      <c r="CD793" s="3"/>
      <c r="CE793" s="3"/>
      <c r="CF793" s="3"/>
      <c r="CG793" s="3"/>
      <c r="CH793" s="3"/>
      <c r="CI793" s="3"/>
      <c r="CJ793" s="3"/>
      <c r="CK793" s="3"/>
      <c r="CL793" s="3"/>
      <c r="CM793" s="3"/>
      <c r="CN793" s="3"/>
    </row>
    <row r="794" spans="1:92" ht="280.5" hidden="1">
      <c r="A794" s="492" t="s">
        <v>1920</v>
      </c>
      <c r="B794" s="387" t="s">
        <v>1921</v>
      </c>
      <c r="C794" s="348">
        <v>401000040</v>
      </c>
      <c r="D794" s="373" t="s">
        <v>1790</v>
      </c>
      <c r="E794" s="365" t="s">
        <v>1665</v>
      </c>
      <c r="F794" s="315"/>
      <c r="G794" s="315"/>
      <c r="H794" s="316">
        <v>3</v>
      </c>
      <c r="I794" s="315"/>
      <c r="J794" s="316" t="s">
        <v>72</v>
      </c>
      <c r="K794" s="316" t="s">
        <v>73</v>
      </c>
      <c r="L794" s="316">
        <v>25</v>
      </c>
      <c r="M794" s="316"/>
      <c r="N794" s="316"/>
      <c r="O794" s="316"/>
      <c r="P794" s="319" t="s">
        <v>186</v>
      </c>
      <c r="Q794" s="317" t="s">
        <v>1666</v>
      </c>
      <c r="R794" s="316"/>
      <c r="S794" s="316"/>
      <c r="T794" s="316">
        <v>3</v>
      </c>
      <c r="U794" s="316"/>
      <c r="V794" s="316">
        <v>12</v>
      </c>
      <c r="W794" s="316">
        <v>1</v>
      </c>
      <c r="X794" s="316">
        <v>15</v>
      </c>
      <c r="Y794" s="316"/>
      <c r="Z794" s="316"/>
      <c r="AA794" s="316"/>
      <c r="AB794" s="317" t="s">
        <v>187</v>
      </c>
      <c r="AC794" s="374" t="s">
        <v>1814</v>
      </c>
      <c r="AD794" s="326"/>
      <c r="AE794" s="326"/>
      <c r="AF794" s="326"/>
      <c r="AG794" s="326"/>
      <c r="AH794" s="320"/>
      <c r="AI794" s="320"/>
      <c r="AJ794" s="335" t="s">
        <v>1815</v>
      </c>
      <c r="AK794" s="335"/>
      <c r="AL794" s="320"/>
      <c r="AM794" s="335" t="s">
        <v>1816</v>
      </c>
      <c r="AN794" s="375" t="s">
        <v>1817</v>
      </c>
      <c r="AO794" s="322" t="s">
        <v>891</v>
      </c>
      <c r="AP794" s="322" t="s">
        <v>200</v>
      </c>
      <c r="AQ794" s="322">
        <v>9810021450</v>
      </c>
      <c r="AR794" s="323" t="s">
        <v>1956</v>
      </c>
      <c r="AS794" s="322" t="s">
        <v>116</v>
      </c>
      <c r="AT794" s="328">
        <v>1981748.4</v>
      </c>
      <c r="AU794" s="328">
        <v>1981748.4</v>
      </c>
      <c r="AV794" s="325">
        <v>2000000</v>
      </c>
      <c r="AW794" s="364">
        <v>0</v>
      </c>
      <c r="AX794" s="363">
        <v>0</v>
      </c>
      <c r="AY794" s="325">
        <v>0</v>
      </c>
      <c r="AZ794" s="60" t="s">
        <v>193</v>
      </c>
      <c r="BA794" s="12"/>
      <c r="BB794" s="2"/>
      <c r="BC794" s="13"/>
      <c r="BD794" s="3"/>
      <c r="BE794" s="3"/>
      <c r="BF794" s="3"/>
      <c r="BG794" s="33"/>
      <c r="BH794" s="33"/>
      <c r="BI794" s="33"/>
      <c r="BJ794" s="33"/>
      <c r="BK794" s="33"/>
      <c r="BL794" s="33"/>
      <c r="BM794" s="33"/>
      <c r="BN794" s="33"/>
      <c r="BO794" s="33"/>
      <c r="BP794" s="33"/>
      <c r="BQ794" s="33"/>
      <c r="BR794" s="33"/>
      <c r="BS794" s="33"/>
      <c r="BT794" s="33"/>
      <c r="CA794" s="3"/>
      <c r="CB794" s="3"/>
      <c r="CC794" s="3"/>
      <c r="CD794" s="3"/>
      <c r="CE794" s="3"/>
      <c r="CF794" s="3"/>
      <c r="CG794" s="3"/>
      <c r="CH794" s="3"/>
      <c r="CI794" s="3"/>
      <c r="CJ794" s="3"/>
      <c r="CK794" s="3"/>
      <c r="CL794" s="3"/>
      <c r="CM794" s="3"/>
      <c r="CN794" s="3"/>
    </row>
    <row r="795" spans="1:92" ht="153" hidden="1">
      <c r="A795" s="492" t="s">
        <v>1920</v>
      </c>
      <c r="B795" s="387" t="s">
        <v>1921</v>
      </c>
      <c r="C795" s="312">
        <v>402000001</v>
      </c>
      <c r="D795" s="376" t="s">
        <v>79</v>
      </c>
      <c r="E795" s="314" t="s">
        <v>1820</v>
      </c>
      <c r="F795" s="315"/>
      <c r="G795" s="315"/>
      <c r="H795" s="316" t="s">
        <v>575</v>
      </c>
      <c r="I795" s="315"/>
      <c r="J795" s="316" t="s">
        <v>502</v>
      </c>
      <c r="K795" s="316" t="s">
        <v>71</v>
      </c>
      <c r="L795" s="316"/>
      <c r="M795" s="316"/>
      <c r="N795" s="316"/>
      <c r="O795" s="316"/>
      <c r="P795" s="317" t="s">
        <v>1821</v>
      </c>
      <c r="Q795" s="317" t="s">
        <v>1822</v>
      </c>
      <c r="R795" s="316"/>
      <c r="S795" s="316"/>
      <c r="T795" s="316"/>
      <c r="U795" s="316"/>
      <c r="V795" s="316">
        <v>11</v>
      </c>
      <c r="W795" s="316">
        <v>1</v>
      </c>
      <c r="X795" s="329" t="s">
        <v>69</v>
      </c>
      <c r="Y795" s="316"/>
      <c r="Z795" s="316"/>
      <c r="AA795" s="316"/>
      <c r="AB795" s="317" t="s">
        <v>1823</v>
      </c>
      <c r="AC795" s="377" t="s">
        <v>1824</v>
      </c>
      <c r="AD795" s="326"/>
      <c r="AE795" s="326"/>
      <c r="AF795" s="326"/>
      <c r="AG795" s="326"/>
      <c r="AH795" s="326"/>
      <c r="AI795" s="326"/>
      <c r="AJ795" s="320">
        <v>2</v>
      </c>
      <c r="AK795" s="326"/>
      <c r="AL795" s="326"/>
      <c r="AM795" s="326"/>
      <c r="AN795" s="334" t="s">
        <v>223</v>
      </c>
      <c r="AO795" s="322" t="s">
        <v>99</v>
      </c>
      <c r="AP795" s="322" t="s">
        <v>430</v>
      </c>
      <c r="AQ795" s="322">
        <v>8110010010</v>
      </c>
      <c r="AR795" s="323" t="s">
        <v>111</v>
      </c>
      <c r="AS795" s="322" t="s">
        <v>112</v>
      </c>
      <c r="AT795" s="328">
        <v>468542.47</v>
      </c>
      <c r="AU795" s="328">
        <v>468542.47</v>
      </c>
      <c r="AV795" s="325">
        <v>489400</v>
      </c>
      <c r="AW795" s="364">
        <v>489325</v>
      </c>
      <c r="AX795" s="364">
        <v>489325</v>
      </c>
      <c r="AY795" s="364">
        <v>489325</v>
      </c>
      <c r="AZ795" s="60" t="s">
        <v>193</v>
      </c>
      <c r="BA795" s="12"/>
      <c r="BB795" s="2"/>
      <c r="BC795" s="13"/>
      <c r="BD795" s="3"/>
      <c r="BE795" s="3"/>
      <c r="BF795" s="3"/>
      <c r="BG795" s="33"/>
      <c r="BH795" s="33"/>
      <c r="BI795" s="33"/>
      <c r="BJ795" s="33"/>
      <c r="BK795" s="33"/>
      <c r="BL795" s="33"/>
      <c r="BM795" s="33"/>
      <c r="BN795" s="33"/>
      <c r="BO795" s="33"/>
      <c r="BP795" s="33"/>
      <c r="BQ795" s="33"/>
      <c r="BR795" s="33"/>
      <c r="BS795" s="33"/>
      <c r="BT795" s="33"/>
      <c r="CA795" s="3"/>
      <c r="CB795" s="3"/>
      <c r="CC795" s="3"/>
      <c r="CD795" s="3"/>
      <c r="CE795" s="3"/>
      <c r="CF795" s="3"/>
      <c r="CG795" s="3"/>
      <c r="CH795" s="3"/>
      <c r="CI795" s="3"/>
      <c r="CJ795" s="3"/>
      <c r="CK795" s="3"/>
      <c r="CL795" s="3"/>
      <c r="CM795" s="3"/>
      <c r="CN795" s="3"/>
    </row>
    <row r="796" spans="1:92" ht="153" hidden="1">
      <c r="A796" s="492" t="s">
        <v>1920</v>
      </c>
      <c r="B796" s="387" t="s">
        <v>1921</v>
      </c>
      <c r="C796" s="312">
        <v>402000001</v>
      </c>
      <c r="D796" s="378" t="s">
        <v>79</v>
      </c>
      <c r="E796" s="314" t="s">
        <v>1820</v>
      </c>
      <c r="F796" s="315"/>
      <c r="G796" s="315"/>
      <c r="H796" s="316" t="s">
        <v>575</v>
      </c>
      <c r="I796" s="315"/>
      <c r="J796" s="316" t="s">
        <v>502</v>
      </c>
      <c r="K796" s="316" t="s">
        <v>71</v>
      </c>
      <c r="L796" s="316"/>
      <c r="M796" s="316"/>
      <c r="N796" s="316"/>
      <c r="O796" s="316"/>
      <c r="P796" s="317" t="s">
        <v>1821</v>
      </c>
      <c r="Q796" s="317" t="s">
        <v>1822</v>
      </c>
      <c r="R796" s="316"/>
      <c r="S796" s="316"/>
      <c r="T796" s="316"/>
      <c r="U796" s="316"/>
      <c r="V796" s="316">
        <v>11</v>
      </c>
      <c r="W796" s="316">
        <v>1</v>
      </c>
      <c r="X796" s="329" t="s">
        <v>69</v>
      </c>
      <c r="Y796" s="316"/>
      <c r="Z796" s="316"/>
      <c r="AA796" s="316"/>
      <c r="AB796" s="317" t="s">
        <v>1823</v>
      </c>
      <c r="AC796" s="377" t="s">
        <v>1824</v>
      </c>
      <c r="AD796" s="326"/>
      <c r="AE796" s="326"/>
      <c r="AF796" s="326"/>
      <c r="AG796" s="326"/>
      <c r="AH796" s="326"/>
      <c r="AI796" s="326"/>
      <c r="AJ796" s="320">
        <v>2</v>
      </c>
      <c r="AK796" s="326"/>
      <c r="AL796" s="326"/>
      <c r="AM796" s="326"/>
      <c r="AN796" s="334" t="s">
        <v>223</v>
      </c>
      <c r="AO796" s="322" t="s">
        <v>99</v>
      </c>
      <c r="AP796" s="322" t="s">
        <v>430</v>
      </c>
      <c r="AQ796" s="322">
        <v>8110010010</v>
      </c>
      <c r="AR796" s="323" t="s">
        <v>111</v>
      </c>
      <c r="AS796" s="322" t="s">
        <v>113</v>
      </c>
      <c r="AT796" s="328">
        <v>140896.65</v>
      </c>
      <c r="AU796" s="328">
        <v>140896.65</v>
      </c>
      <c r="AV796" s="325">
        <v>147776</v>
      </c>
      <c r="AW796" s="325">
        <v>147776.15</v>
      </c>
      <c r="AX796" s="325">
        <v>147776.15</v>
      </c>
      <c r="AY796" s="325">
        <v>147776.15</v>
      </c>
      <c r="AZ796" s="379" t="s">
        <v>193</v>
      </c>
      <c r="BA796" s="33"/>
      <c r="BB796" s="33"/>
      <c r="BC796" s="33"/>
      <c r="BD796" s="33"/>
      <c r="BE796" s="33"/>
      <c r="BF796" s="33"/>
      <c r="BG796" s="33"/>
      <c r="BH796" s="33"/>
      <c r="BI796" s="33"/>
      <c r="BJ796" s="33"/>
      <c r="BK796" s="33"/>
      <c r="BL796" s="33"/>
      <c r="BM796" s="33"/>
      <c r="BN796" s="33"/>
      <c r="BO796" s="33"/>
      <c r="BP796" s="33"/>
      <c r="BQ796" s="33"/>
      <c r="BU796" s="3"/>
      <c r="BV796" s="3"/>
      <c r="BW796" s="3"/>
      <c r="BX796" s="3"/>
      <c r="BY796" s="3"/>
      <c r="BZ796" s="3"/>
      <c r="CA796" s="3"/>
      <c r="CB796" s="3"/>
      <c r="CC796" s="3"/>
      <c r="CD796" s="3"/>
      <c r="CE796" s="3"/>
      <c r="CF796" s="3"/>
      <c r="CG796" s="3"/>
      <c r="CH796" s="3"/>
      <c r="CI796" s="3"/>
      <c r="CJ796" s="3"/>
      <c r="CK796" s="3"/>
      <c r="CL796" s="3"/>
      <c r="CM796" s="3"/>
      <c r="CN796" s="3"/>
    </row>
    <row r="797" spans="1:92" ht="153" hidden="1">
      <c r="A797" s="492" t="s">
        <v>1920</v>
      </c>
      <c r="B797" s="387" t="s">
        <v>1921</v>
      </c>
      <c r="C797" s="312">
        <v>402000001</v>
      </c>
      <c r="D797" s="378" t="s">
        <v>79</v>
      </c>
      <c r="E797" s="314" t="s">
        <v>1665</v>
      </c>
      <c r="F797" s="315"/>
      <c r="G797" s="315"/>
      <c r="H797" s="316" t="s">
        <v>71</v>
      </c>
      <c r="I797" s="315"/>
      <c r="J797" s="316" t="s">
        <v>510</v>
      </c>
      <c r="K797" s="316" t="s">
        <v>73</v>
      </c>
      <c r="L797" s="316" t="s">
        <v>71</v>
      </c>
      <c r="M797" s="316"/>
      <c r="N797" s="316"/>
      <c r="O797" s="316"/>
      <c r="P797" s="319" t="s">
        <v>186</v>
      </c>
      <c r="Q797" s="317" t="s">
        <v>1666</v>
      </c>
      <c r="R797" s="316"/>
      <c r="S797" s="316"/>
      <c r="T797" s="316" t="s">
        <v>71</v>
      </c>
      <c r="U797" s="316"/>
      <c r="V797" s="316" t="s">
        <v>75</v>
      </c>
      <c r="W797" s="316" t="s">
        <v>73</v>
      </c>
      <c r="X797" s="316"/>
      <c r="Y797" s="316"/>
      <c r="Z797" s="316"/>
      <c r="AA797" s="316"/>
      <c r="AB797" s="317" t="s">
        <v>187</v>
      </c>
      <c r="AC797" s="334" t="s">
        <v>1826</v>
      </c>
      <c r="AD797" s="326"/>
      <c r="AE797" s="326"/>
      <c r="AF797" s="326"/>
      <c r="AG797" s="326"/>
      <c r="AH797" s="380"/>
      <c r="AI797" s="380"/>
      <c r="AJ797" s="380"/>
      <c r="AK797" s="372"/>
      <c r="AL797" s="337"/>
      <c r="AM797" s="319" t="s">
        <v>1827</v>
      </c>
      <c r="AN797" s="334" t="s">
        <v>226</v>
      </c>
      <c r="AO797" s="322" t="s">
        <v>99</v>
      </c>
      <c r="AP797" s="322" t="s">
        <v>430</v>
      </c>
      <c r="AQ797" s="322">
        <v>8110010010</v>
      </c>
      <c r="AR797" s="323" t="s">
        <v>111</v>
      </c>
      <c r="AS797" s="322" t="s">
        <v>1021</v>
      </c>
      <c r="AT797" s="328">
        <v>99683.46</v>
      </c>
      <c r="AU797" s="328">
        <v>99683.46</v>
      </c>
      <c r="AV797" s="381">
        <v>0</v>
      </c>
      <c r="AW797" s="381">
        <v>0</v>
      </c>
      <c r="AX797" s="381">
        <v>0</v>
      </c>
      <c r="AY797" s="381">
        <v>0</v>
      </c>
      <c r="AZ797" s="379" t="s">
        <v>193</v>
      </c>
      <c r="BA797" s="33"/>
      <c r="BB797" s="33"/>
      <c r="BC797" s="33"/>
      <c r="BD797" s="33"/>
      <c r="BE797" s="33"/>
      <c r="BF797" s="33"/>
      <c r="BG797" s="33"/>
      <c r="BH797" s="33"/>
      <c r="BI797" s="33"/>
      <c r="BJ797" s="33"/>
      <c r="BK797" s="33"/>
      <c r="BL797" s="33"/>
      <c r="BM797" s="33"/>
      <c r="BN797" s="33"/>
      <c r="BO797" s="3"/>
      <c r="BP797" s="3"/>
      <c r="BQ797" s="3"/>
      <c r="BU797" s="3"/>
      <c r="BV797" s="3"/>
      <c r="BW797" s="3"/>
      <c r="BX797" s="3"/>
      <c r="BY797" s="3"/>
      <c r="BZ797" s="3"/>
      <c r="CA797" s="3"/>
      <c r="CB797" s="3"/>
      <c r="CC797" s="3"/>
      <c r="CD797" s="3"/>
      <c r="CE797" s="3"/>
      <c r="CF797" s="3"/>
      <c r="CG797" s="3"/>
      <c r="CH797" s="3"/>
      <c r="CI797" s="3"/>
      <c r="CJ797" s="3"/>
      <c r="CK797" s="3"/>
      <c r="CL797" s="3"/>
      <c r="CM797" s="3"/>
      <c r="CN797" s="3"/>
    </row>
    <row r="798" spans="1:92" ht="153" hidden="1">
      <c r="A798" s="492" t="s">
        <v>1920</v>
      </c>
      <c r="B798" s="387" t="s">
        <v>1921</v>
      </c>
      <c r="C798" s="312">
        <v>402000001</v>
      </c>
      <c r="D798" s="378" t="s">
        <v>79</v>
      </c>
      <c r="E798" s="314" t="s">
        <v>1665</v>
      </c>
      <c r="F798" s="315"/>
      <c r="G798" s="315"/>
      <c r="H798" s="316" t="s">
        <v>71</v>
      </c>
      <c r="I798" s="315"/>
      <c r="J798" s="316" t="s">
        <v>510</v>
      </c>
      <c r="K798" s="316" t="s">
        <v>73</v>
      </c>
      <c r="L798" s="316" t="s">
        <v>71</v>
      </c>
      <c r="M798" s="316"/>
      <c r="N798" s="316"/>
      <c r="O798" s="316"/>
      <c r="P798" s="319" t="s">
        <v>186</v>
      </c>
      <c r="Q798" s="317" t="s">
        <v>1666</v>
      </c>
      <c r="R798" s="316"/>
      <c r="S798" s="316"/>
      <c r="T798" s="316" t="s">
        <v>71</v>
      </c>
      <c r="U798" s="316"/>
      <c r="V798" s="316" t="s">
        <v>75</v>
      </c>
      <c r="W798" s="316" t="s">
        <v>73</v>
      </c>
      <c r="X798" s="316"/>
      <c r="Y798" s="316"/>
      <c r="Z798" s="316"/>
      <c r="AA798" s="316"/>
      <c r="AB798" s="317" t="s">
        <v>187</v>
      </c>
      <c r="AC798" s="334" t="s">
        <v>1826</v>
      </c>
      <c r="AD798" s="326"/>
      <c r="AE798" s="326"/>
      <c r="AF798" s="326"/>
      <c r="AG798" s="326"/>
      <c r="AH798" s="380"/>
      <c r="AI798" s="380"/>
      <c r="AJ798" s="380"/>
      <c r="AK798" s="372"/>
      <c r="AL798" s="337"/>
      <c r="AM798" s="319" t="s">
        <v>1827</v>
      </c>
      <c r="AN798" s="334" t="s">
        <v>226</v>
      </c>
      <c r="AO798" s="322" t="s">
        <v>99</v>
      </c>
      <c r="AP798" s="322" t="s">
        <v>430</v>
      </c>
      <c r="AQ798" s="322">
        <v>8110010010</v>
      </c>
      <c r="AR798" s="323" t="s">
        <v>111</v>
      </c>
      <c r="AS798" s="322" t="s">
        <v>116</v>
      </c>
      <c r="AT798" s="328">
        <v>4036730.54</v>
      </c>
      <c r="AU798" s="328">
        <v>4005684.54</v>
      </c>
      <c r="AV798" s="325">
        <v>3595033.5</v>
      </c>
      <c r="AW798" s="364">
        <v>2154190.8199999998</v>
      </c>
      <c r="AX798" s="363">
        <v>2306190.8199999998</v>
      </c>
      <c r="AY798" s="325">
        <v>2309798.64</v>
      </c>
      <c r="AZ798" s="60" t="s">
        <v>193</v>
      </c>
      <c r="BA798" s="12"/>
      <c r="BB798" s="2"/>
      <c r="BC798" s="13"/>
      <c r="BD798" s="3"/>
      <c r="BE798" s="3"/>
      <c r="BF798" s="3"/>
      <c r="BG798" s="33"/>
      <c r="BH798" s="33"/>
      <c r="BI798" s="33"/>
      <c r="BJ798" s="33"/>
      <c r="BK798" s="33"/>
      <c r="BL798" s="33"/>
      <c r="BM798" s="33"/>
      <c r="BN798" s="33"/>
      <c r="BO798" s="33"/>
      <c r="BP798" s="33"/>
      <c r="BQ798" s="33"/>
      <c r="BR798" s="33"/>
      <c r="BS798" s="33"/>
      <c r="BT798" s="33"/>
      <c r="CA798" s="3"/>
      <c r="CB798" s="3"/>
      <c r="CC798" s="3"/>
      <c r="CD798" s="3"/>
      <c r="CE798" s="3"/>
      <c r="CF798" s="3"/>
      <c r="CG798" s="3"/>
      <c r="CH798" s="3"/>
      <c r="CI798" s="3"/>
      <c r="CJ798" s="3"/>
      <c r="CK798" s="3"/>
      <c r="CL798" s="3"/>
      <c r="CM798" s="3"/>
      <c r="CN798" s="3"/>
    </row>
    <row r="799" spans="1:92" ht="153" hidden="1">
      <c r="A799" s="492" t="s">
        <v>1920</v>
      </c>
      <c r="B799" s="387" t="s">
        <v>1921</v>
      </c>
      <c r="C799" s="312">
        <v>402000001</v>
      </c>
      <c r="D799" s="378" t="s">
        <v>79</v>
      </c>
      <c r="E799" s="314" t="s">
        <v>1665</v>
      </c>
      <c r="F799" s="315"/>
      <c r="G799" s="315"/>
      <c r="H799" s="316" t="s">
        <v>71</v>
      </c>
      <c r="I799" s="315"/>
      <c r="J799" s="316" t="s">
        <v>510</v>
      </c>
      <c r="K799" s="316" t="s">
        <v>73</v>
      </c>
      <c r="L799" s="316" t="s">
        <v>71</v>
      </c>
      <c r="M799" s="316"/>
      <c r="N799" s="316"/>
      <c r="O799" s="316"/>
      <c r="P799" s="319" t="s">
        <v>186</v>
      </c>
      <c r="Q799" s="317" t="s">
        <v>1666</v>
      </c>
      <c r="R799" s="316"/>
      <c r="S799" s="316"/>
      <c r="T799" s="316" t="s">
        <v>71</v>
      </c>
      <c r="U799" s="316"/>
      <c r="V799" s="316" t="s">
        <v>75</v>
      </c>
      <c r="W799" s="316" t="s">
        <v>73</v>
      </c>
      <c r="X799" s="316"/>
      <c r="Y799" s="316"/>
      <c r="Z799" s="316"/>
      <c r="AA799" s="316"/>
      <c r="AB799" s="317" t="s">
        <v>187</v>
      </c>
      <c r="AC799" s="334" t="s">
        <v>1826</v>
      </c>
      <c r="AD799" s="326"/>
      <c r="AE799" s="326"/>
      <c r="AF799" s="326"/>
      <c r="AG799" s="326"/>
      <c r="AH799" s="380"/>
      <c r="AI799" s="380"/>
      <c r="AJ799" s="380"/>
      <c r="AK799" s="372"/>
      <c r="AL799" s="337"/>
      <c r="AM799" s="319" t="s">
        <v>1827</v>
      </c>
      <c r="AN799" s="334" t="s">
        <v>226</v>
      </c>
      <c r="AO799" s="322" t="s">
        <v>99</v>
      </c>
      <c r="AP799" s="322" t="s">
        <v>430</v>
      </c>
      <c r="AQ799" s="322">
        <v>8110010010</v>
      </c>
      <c r="AR799" s="323" t="s">
        <v>111</v>
      </c>
      <c r="AS799" s="322" t="s">
        <v>116</v>
      </c>
      <c r="AT799" s="328">
        <v>0</v>
      </c>
      <c r="AU799" s="328">
        <v>0</v>
      </c>
      <c r="AV799" s="325">
        <v>16877.16</v>
      </c>
      <c r="AW799" s="364">
        <v>0</v>
      </c>
      <c r="AX799" s="363">
        <v>0</v>
      </c>
      <c r="AY799" s="325">
        <v>0</v>
      </c>
      <c r="AZ799" s="60" t="s">
        <v>1015</v>
      </c>
      <c r="BA799" s="12"/>
      <c r="BB799" s="2"/>
      <c r="BC799" s="13"/>
      <c r="BD799" s="3"/>
      <c r="BE799" s="3"/>
      <c r="BF799" s="3"/>
      <c r="BG799" s="33"/>
      <c r="BH799" s="33"/>
      <c r="BI799" s="33"/>
      <c r="BJ799" s="33"/>
      <c r="BK799" s="33"/>
      <c r="BL799" s="33"/>
      <c r="BM799" s="33"/>
      <c r="BN799" s="33"/>
      <c r="BO799" s="33"/>
      <c r="BP799" s="33"/>
      <c r="BQ799" s="33"/>
      <c r="BR799" s="33"/>
      <c r="BS799" s="33"/>
      <c r="BT799" s="33"/>
      <c r="CA799" s="3"/>
      <c r="CB799" s="3"/>
      <c r="CC799" s="3"/>
      <c r="CD799" s="3"/>
      <c r="CE799" s="3"/>
      <c r="CF799" s="3"/>
      <c r="CG799" s="3"/>
      <c r="CH799" s="3"/>
      <c r="CI799" s="3"/>
      <c r="CJ799" s="3"/>
      <c r="CK799" s="3"/>
      <c r="CL799" s="3"/>
      <c r="CM799" s="3"/>
      <c r="CN799" s="3"/>
    </row>
    <row r="800" spans="1:92" ht="153" hidden="1">
      <c r="A800" s="492" t="s">
        <v>1920</v>
      </c>
      <c r="B800" s="387" t="s">
        <v>1921</v>
      </c>
      <c r="C800" s="312">
        <v>402000001</v>
      </c>
      <c r="D800" s="378" t="s">
        <v>79</v>
      </c>
      <c r="E800" s="314" t="s">
        <v>1665</v>
      </c>
      <c r="F800" s="315"/>
      <c r="G800" s="315"/>
      <c r="H800" s="316" t="s">
        <v>71</v>
      </c>
      <c r="I800" s="315"/>
      <c r="J800" s="316" t="s">
        <v>510</v>
      </c>
      <c r="K800" s="316" t="s">
        <v>73</v>
      </c>
      <c r="L800" s="316" t="s">
        <v>71</v>
      </c>
      <c r="M800" s="316"/>
      <c r="N800" s="316"/>
      <c r="O800" s="316"/>
      <c r="P800" s="319" t="s">
        <v>186</v>
      </c>
      <c r="Q800" s="317" t="s">
        <v>1666</v>
      </c>
      <c r="R800" s="316"/>
      <c r="S800" s="316"/>
      <c r="T800" s="316" t="s">
        <v>71</v>
      </c>
      <c r="U800" s="316"/>
      <c r="V800" s="316" t="s">
        <v>75</v>
      </c>
      <c r="W800" s="316" t="s">
        <v>73</v>
      </c>
      <c r="X800" s="316"/>
      <c r="Y800" s="316"/>
      <c r="Z800" s="316"/>
      <c r="AA800" s="316"/>
      <c r="AB800" s="317" t="s">
        <v>187</v>
      </c>
      <c r="AC800" s="334" t="s">
        <v>1826</v>
      </c>
      <c r="AD800" s="326"/>
      <c r="AE800" s="326"/>
      <c r="AF800" s="326"/>
      <c r="AG800" s="326"/>
      <c r="AH800" s="380"/>
      <c r="AI800" s="380"/>
      <c r="AJ800" s="380"/>
      <c r="AK800" s="372"/>
      <c r="AL800" s="337"/>
      <c r="AM800" s="319" t="s">
        <v>1827</v>
      </c>
      <c r="AN800" s="334" t="s">
        <v>226</v>
      </c>
      <c r="AO800" s="322" t="s">
        <v>99</v>
      </c>
      <c r="AP800" s="322" t="s">
        <v>430</v>
      </c>
      <c r="AQ800" s="322">
        <v>8110010010</v>
      </c>
      <c r="AR800" s="323" t="s">
        <v>111</v>
      </c>
      <c r="AS800" s="322" t="s">
        <v>227</v>
      </c>
      <c r="AT800" s="328">
        <v>0</v>
      </c>
      <c r="AU800" s="328">
        <v>0</v>
      </c>
      <c r="AV800" s="325">
        <v>0</v>
      </c>
      <c r="AW800" s="364">
        <v>889424.18</v>
      </c>
      <c r="AX800" s="363">
        <v>902044.18</v>
      </c>
      <c r="AY800" s="325">
        <v>922786.36</v>
      </c>
      <c r="AZ800" s="60" t="s">
        <v>193</v>
      </c>
      <c r="BA800" s="12"/>
      <c r="BB800" s="2"/>
      <c r="BC800" s="13"/>
      <c r="BD800" s="3"/>
      <c r="BE800" s="3"/>
      <c r="BF800" s="3"/>
      <c r="BG800" s="33"/>
      <c r="BH800" s="33"/>
      <c r="BI800" s="33"/>
      <c r="BJ800" s="33"/>
      <c r="BK800" s="33"/>
      <c r="BL800" s="33"/>
      <c r="BM800" s="33"/>
      <c r="BN800" s="33"/>
      <c r="BO800" s="33"/>
      <c r="BP800" s="33"/>
      <c r="BQ800" s="33"/>
      <c r="BR800" s="33"/>
      <c r="BS800" s="33"/>
      <c r="BT800" s="33"/>
      <c r="CA800" s="3"/>
      <c r="CB800" s="3"/>
      <c r="CC800" s="3"/>
      <c r="CD800" s="3"/>
      <c r="CE800" s="3"/>
      <c r="CF800" s="3"/>
      <c r="CG800" s="3"/>
      <c r="CH800" s="3"/>
      <c r="CI800" s="3"/>
      <c r="CJ800" s="3"/>
      <c r="CK800" s="3"/>
      <c r="CL800" s="3"/>
      <c r="CM800" s="3"/>
      <c r="CN800" s="3"/>
    </row>
    <row r="801" spans="1:234 16369:16374" ht="153" hidden="1">
      <c r="A801" s="492" t="s">
        <v>1920</v>
      </c>
      <c r="B801" s="387" t="s">
        <v>1921</v>
      </c>
      <c r="C801" s="312">
        <v>402000001</v>
      </c>
      <c r="D801" s="378" t="s">
        <v>79</v>
      </c>
      <c r="E801" s="314" t="s">
        <v>1665</v>
      </c>
      <c r="F801" s="315"/>
      <c r="G801" s="315"/>
      <c r="H801" s="316" t="s">
        <v>71</v>
      </c>
      <c r="I801" s="315"/>
      <c r="J801" s="316" t="s">
        <v>510</v>
      </c>
      <c r="K801" s="316" t="s">
        <v>73</v>
      </c>
      <c r="L801" s="316" t="s">
        <v>71</v>
      </c>
      <c r="M801" s="316"/>
      <c r="N801" s="316"/>
      <c r="O801" s="316"/>
      <c r="P801" s="319" t="s">
        <v>186</v>
      </c>
      <c r="Q801" s="317" t="s">
        <v>1666</v>
      </c>
      <c r="R801" s="316"/>
      <c r="S801" s="316"/>
      <c r="T801" s="316" t="s">
        <v>71</v>
      </c>
      <c r="U801" s="316"/>
      <c r="V801" s="316" t="s">
        <v>75</v>
      </c>
      <c r="W801" s="316" t="s">
        <v>73</v>
      </c>
      <c r="X801" s="316"/>
      <c r="Y801" s="316"/>
      <c r="Z801" s="316"/>
      <c r="AA801" s="316"/>
      <c r="AB801" s="317" t="s">
        <v>187</v>
      </c>
      <c r="AC801" s="334" t="s">
        <v>1826</v>
      </c>
      <c r="AD801" s="326"/>
      <c r="AE801" s="326"/>
      <c r="AF801" s="326"/>
      <c r="AG801" s="326"/>
      <c r="AH801" s="380"/>
      <c r="AI801" s="380"/>
      <c r="AJ801" s="380"/>
      <c r="AK801" s="372"/>
      <c r="AL801" s="337"/>
      <c r="AM801" s="319" t="s">
        <v>1827</v>
      </c>
      <c r="AN801" s="334" t="s">
        <v>226</v>
      </c>
      <c r="AO801" s="322" t="s">
        <v>99</v>
      </c>
      <c r="AP801" s="322" t="s">
        <v>430</v>
      </c>
      <c r="AQ801" s="322" t="s">
        <v>1957</v>
      </c>
      <c r="AR801" s="323" t="s">
        <v>111</v>
      </c>
      <c r="AS801" s="322" t="s">
        <v>117</v>
      </c>
      <c r="AT801" s="328">
        <v>8883</v>
      </c>
      <c r="AU801" s="328">
        <v>8883</v>
      </c>
      <c r="AV801" s="325">
        <v>8884</v>
      </c>
      <c r="AW801" s="364">
        <v>4201</v>
      </c>
      <c r="AX801" s="364">
        <v>4201</v>
      </c>
      <c r="AY801" s="325">
        <v>4201</v>
      </c>
      <c r="AZ801" s="60" t="s">
        <v>193</v>
      </c>
      <c r="BA801" s="12"/>
      <c r="BB801" s="2"/>
      <c r="BC801" s="13"/>
      <c r="BD801" s="3"/>
      <c r="BE801" s="3"/>
      <c r="BF801" s="3"/>
      <c r="BG801" s="33"/>
      <c r="BH801" s="33"/>
      <c r="BI801" s="33"/>
      <c r="BJ801" s="33"/>
      <c r="BK801" s="33"/>
      <c r="BL801" s="33"/>
      <c r="BM801" s="33"/>
      <c r="BN801" s="33"/>
      <c r="BO801" s="33"/>
      <c r="BP801" s="33"/>
      <c r="BQ801" s="33"/>
      <c r="BR801" s="33"/>
      <c r="BS801" s="33"/>
      <c r="BT801" s="33"/>
      <c r="CA801" s="3"/>
      <c r="CB801" s="3"/>
      <c r="CC801" s="3"/>
      <c r="CD801" s="3"/>
      <c r="CE801" s="3"/>
      <c r="CF801" s="3"/>
      <c r="CG801" s="3"/>
      <c r="CH801" s="3"/>
      <c r="CI801" s="3"/>
      <c r="CJ801" s="3"/>
      <c r="CK801" s="3"/>
      <c r="CL801" s="3"/>
      <c r="CM801" s="3"/>
      <c r="CN801" s="3"/>
    </row>
    <row r="802" spans="1:234 16369:16374" ht="153" hidden="1">
      <c r="A802" s="492" t="s">
        <v>1920</v>
      </c>
      <c r="B802" s="387" t="s">
        <v>1921</v>
      </c>
      <c r="C802" s="312">
        <v>402000001</v>
      </c>
      <c r="D802" s="378" t="s">
        <v>79</v>
      </c>
      <c r="E802" s="314" t="s">
        <v>1665</v>
      </c>
      <c r="F802" s="315"/>
      <c r="G802" s="315"/>
      <c r="H802" s="316" t="s">
        <v>71</v>
      </c>
      <c r="I802" s="315"/>
      <c r="J802" s="316" t="s">
        <v>72</v>
      </c>
      <c r="K802" s="316" t="s">
        <v>73</v>
      </c>
      <c r="L802" s="316" t="s">
        <v>1710</v>
      </c>
      <c r="M802" s="316"/>
      <c r="N802" s="316"/>
      <c r="O802" s="316"/>
      <c r="P802" s="319" t="s">
        <v>186</v>
      </c>
      <c r="Q802" s="317" t="s">
        <v>1666</v>
      </c>
      <c r="R802" s="316"/>
      <c r="S802" s="316"/>
      <c r="T802" s="316" t="s">
        <v>71</v>
      </c>
      <c r="U802" s="316"/>
      <c r="V802" s="316" t="s">
        <v>75</v>
      </c>
      <c r="W802" s="316" t="s">
        <v>73</v>
      </c>
      <c r="X802" s="367"/>
      <c r="Y802" s="367"/>
      <c r="Z802" s="316"/>
      <c r="AA802" s="316"/>
      <c r="AB802" s="317" t="s">
        <v>187</v>
      </c>
      <c r="AC802" s="334" t="s">
        <v>1826</v>
      </c>
      <c r="AD802" s="326"/>
      <c r="AE802" s="326"/>
      <c r="AF802" s="326"/>
      <c r="AG802" s="326"/>
      <c r="AH802" s="380"/>
      <c r="AI802" s="380"/>
      <c r="AJ802" s="380"/>
      <c r="AK802" s="372"/>
      <c r="AL802" s="337"/>
      <c r="AM802" s="319" t="s">
        <v>1827</v>
      </c>
      <c r="AN802" s="334" t="s">
        <v>226</v>
      </c>
      <c r="AO802" s="322" t="s">
        <v>99</v>
      </c>
      <c r="AP802" s="322" t="s">
        <v>430</v>
      </c>
      <c r="AQ802" s="322" t="s">
        <v>1957</v>
      </c>
      <c r="AR802" s="323" t="s">
        <v>111</v>
      </c>
      <c r="AS802" s="322" t="s">
        <v>118</v>
      </c>
      <c r="AT802" s="328">
        <v>12960</v>
      </c>
      <c r="AU802" s="328">
        <v>12960</v>
      </c>
      <c r="AV802" s="325">
        <v>11494.5</v>
      </c>
      <c r="AW802" s="325">
        <v>9954</v>
      </c>
      <c r="AX802" s="325">
        <v>9954</v>
      </c>
      <c r="AY802" s="325">
        <v>9954</v>
      </c>
      <c r="AZ802" s="60" t="s">
        <v>193</v>
      </c>
      <c r="BA802" s="12"/>
      <c r="BB802" s="2"/>
      <c r="BC802" s="13"/>
      <c r="BD802" s="3"/>
      <c r="BE802" s="3"/>
      <c r="BF802" s="3"/>
      <c r="BG802" s="33"/>
      <c r="BH802" s="33"/>
      <c r="BI802" s="33"/>
      <c r="BJ802" s="33"/>
      <c r="BK802" s="33"/>
      <c r="BL802" s="33"/>
      <c r="BM802" s="33"/>
      <c r="BN802" s="33"/>
      <c r="BO802" s="33"/>
      <c r="BP802" s="33"/>
      <c r="BQ802" s="33"/>
      <c r="BR802" s="33"/>
      <c r="BS802" s="33"/>
      <c r="BT802" s="33"/>
      <c r="CA802" s="3"/>
      <c r="CB802" s="3"/>
      <c r="CC802" s="3"/>
      <c r="CD802" s="3"/>
      <c r="CE802" s="3"/>
      <c r="CF802" s="3"/>
      <c r="CG802" s="3"/>
      <c r="CH802" s="3"/>
      <c r="CI802" s="3"/>
      <c r="CJ802" s="3"/>
      <c r="CK802" s="3"/>
      <c r="CL802" s="3"/>
      <c r="CM802" s="3"/>
      <c r="CN802" s="3"/>
    </row>
    <row r="803" spans="1:234 16369:16374" s="385" customFormat="1" ht="331.5" hidden="1">
      <c r="A803" s="492" t="s">
        <v>1920</v>
      </c>
      <c r="B803" s="387" t="s">
        <v>1921</v>
      </c>
      <c r="C803" s="312">
        <v>402000001</v>
      </c>
      <c r="D803" s="378" t="s">
        <v>79</v>
      </c>
      <c r="E803" s="314" t="s">
        <v>1837</v>
      </c>
      <c r="F803" s="315"/>
      <c r="G803" s="315"/>
      <c r="H803" s="329" t="s">
        <v>1838</v>
      </c>
      <c r="I803" s="315"/>
      <c r="J803" s="329" t="s">
        <v>1839</v>
      </c>
      <c r="K803" s="329" t="s">
        <v>1840</v>
      </c>
      <c r="L803" s="329" t="s">
        <v>1841</v>
      </c>
      <c r="M803" s="316"/>
      <c r="N803" s="316"/>
      <c r="O803" s="316"/>
      <c r="P803" s="319" t="s">
        <v>1842</v>
      </c>
      <c r="Q803" s="317" t="s">
        <v>1843</v>
      </c>
      <c r="R803" s="316"/>
      <c r="S803" s="316"/>
      <c r="T803" s="329" t="s">
        <v>1689</v>
      </c>
      <c r="U803" s="316"/>
      <c r="V803" s="329" t="s">
        <v>1844</v>
      </c>
      <c r="W803" s="329" t="s">
        <v>1845</v>
      </c>
      <c r="X803" s="316"/>
      <c r="Y803" s="316"/>
      <c r="Z803" s="316"/>
      <c r="AA803" s="316"/>
      <c r="AB803" s="319" t="s">
        <v>1846</v>
      </c>
      <c r="AC803" s="330" t="s">
        <v>1847</v>
      </c>
      <c r="AD803" s="326"/>
      <c r="AE803" s="326"/>
      <c r="AF803" s="326"/>
      <c r="AG803" s="326"/>
      <c r="AH803" s="326"/>
      <c r="AI803" s="326"/>
      <c r="AJ803" s="335" t="s">
        <v>1958</v>
      </c>
      <c r="AK803" s="326"/>
      <c r="AL803" s="326"/>
      <c r="AM803" s="326"/>
      <c r="AN803" s="330" t="s">
        <v>1959</v>
      </c>
      <c r="AO803" s="322" t="s">
        <v>99</v>
      </c>
      <c r="AP803" s="322" t="s">
        <v>430</v>
      </c>
      <c r="AQ803" s="322" t="s">
        <v>1960</v>
      </c>
      <c r="AR803" s="323" t="s">
        <v>121</v>
      </c>
      <c r="AS803" s="322" t="s">
        <v>113</v>
      </c>
      <c r="AT803" s="328">
        <v>6470902.9299999997</v>
      </c>
      <c r="AU803" s="328">
        <v>6470902.9299999997</v>
      </c>
      <c r="AV803" s="325">
        <v>7417584.4000000004</v>
      </c>
      <c r="AW803" s="325">
        <v>7386585.8499999996</v>
      </c>
      <c r="AX803" s="325">
        <v>7386585.8499999996</v>
      </c>
      <c r="AY803" s="325">
        <v>7386585.8499999996</v>
      </c>
      <c r="AZ803" s="60" t="s">
        <v>193</v>
      </c>
      <c r="BA803" s="382"/>
      <c r="BB803" s="383"/>
      <c r="BC803" s="384"/>
      <c r="BG803" s="386"/>
      <c r="BH803" s="386"/>
      <c r="BI803" s="386"/>
      <c r="BJ803" s="386"/>
      <c r="BK803" s="386"/>
      <c r="BL803" s="386"/>
      <c r="BM803" s="386"/>
      <c r="BN803" s="386"/>
      <c r="BO803" s="386"/>
      <c r="BP803" s="386"/>
      <c r="BQ803" s="386"/>
      <c r="BR803" s="386"/>
      <c r="BS803" s="386"/>
      <c r="BT803" s="386"/>
      <c r="BU803" s="386"/>
      <c r="BV803" s="386"/>
      <c r="BW803" s="386"/>
      <c r="BX803" s="386"/>
      <c r="BY803" s="386"/>
      <c r="BZ803" s="386"/>
    </row>
    <row r="804" spans="1:234 16369:16374" ht="165.75" hidden="1">
      <c r="A804" s="321" t="s">
        <v>1920</v>
      </c>
      <c r="B804" s="387" t="s">
        <v>1921</v>
      </c>
      <c r="C804" s="388">
        <v>402000001</v>
      </c>
      <c r="D804" s="389" t="s">
        <v>79</v>
      </c>
      <c r="E804" s="336" t="s">
        <v>1916</v>
      </c>
      <c r="F804" s="337"/>
      <c r="G804" s="337"/>
      <c r="H804" s="338">
        <v>7</v>
      </c>
      <c r="I804" s="337"/>
      <c r="J804" s="338">
        <v>26</v>
      </c>
      <c r="K804" s="338"/>
      <c r="L804" s="338"/>
      <c r="M804" s="338"/>
      <c r="N804" s="338"/>
      <c r="O804" s="338"/>
      <c r="P804" s="319" t="s">
        <v>218</v>
      </c>
      <c r="Q804" s="317" t="s">
        <v>1822</v>
      </c>
      <c r="R804" s="338"/>
      <c r="S804" s="338"/>
      <c r="T804" s="338"/>
      <c r="U804" s="338"/>
      <c r="V804" s="338">
        <v>13</v>
      </c>
      <c r="W804" s="338" t="s">
        <v>69</v>
      </c>
      <c r="X804" s="338"/>
      <c r="Y804" s="338"/>
      <c r="Z804" s="338"/>
      <c r="AA804" s="338"/>
      <c r="AB804" s="319" t="s">
        <v>220</v>
      </c>
      <c r="AC804" s="52" t="s">
        <v>176</v>
      </c>
      <c r="AD804" s="52"/>
      <c r="AE804" s="52"/>
      <c r="AF804" s="52"/>
      <c r="AG804" s="52"/>
      <c r="AH804" s="52"/>
      <c r="AI804" s="52"/>
      <c r="AJ804" s="73"/>
      <c r="AK804" s="52"/>
      <c r="AL804" s="52"/>
      <c r="AM804" s="74" t="s">
        <v>173</v>
      </c>
      <c r="AN804" s="52" t="s">
        <v>174</v>
      </c>
      <c r="AO804" s="322" t="s">
        <v>99</v>
      </c>
      <c r="AP804" s="322" t="s">
        <v>68</v>
      </c>
      <c r="AQ804" s="322" t="s">
        <v>1961</v>
      </c>
      <c r="AR804" s="332" t="s">
        <v>101</v>
      </c>
      <c r="AS804" s="331" t="s">
        <v>115</v>
      </c>
      <c r="AT804" s="328">
        <v>129915</v>
      </c>
      <c r="AU804" s="328">
        <v>129915</v>
      </c>
      <c r="AV804" s="325">
        <v>404320</v>
      </c>
      <c r="AW804" s="364">
        <v>0</v>
      </c>
      <c r="AX804" s="363">
        <v>0</v>
      </c>
      <c r="AY804" s="325">
        <v>0</v>
      </c>
      <c r="AZ804" s="60" t="s">
        <v>193</v>
      </c>
      <c r="BA804" s="12"/>
      <c r="BB804" s="2"/>
      <c r="BC804" s="13"/>
      <c r="BD804" s="3"/>
      <c r="BE804" s="3"/>
      <c r="BF804" s="3"/>
      <c r="BG804" s="33"/>
      <c r="BH804" s="33"/>
      <c r="BI804" s="33"/>
      <c r="BJ804" s="33"/>
      <c r="BK804" s="33"/>
      <c r="BL804" s="33"/>
      <c r="BM804" s="33"/>
      <c r="BN804" s="33"/>
      <c r="BO804" s="33"/>
      <c r="BP804" s="33"/>
      <c r="BQ804" s="33"/>
      <c r="BR804" s="33"/>
      <c r="BS804" s="33"/>
      <c r="BT804" s="33"/>
      <c r="CA804" s="3"/>
      <c r="CB804" s="3"/>
      <c r="CC804" s="3"/>
      <c r="CD804" s="3"/>
      <c r="CE804" s="3"/>
      <c r="CF804" s="3"/>
      <c r="CG804" s="3"/>
      <c r="CH804" s="3"/>
      <c r="CI804" s="3"/>
      <c r="CJ804" s="3"/>
      <c r="CK804" s="3"/>
      <c r="CL804" s="3"/>
      <c r="CM804" s="3"/>
      <c r="CN804" s="3"/>
    </row>
    <row r="805" spans="1:234 16369:16374" ht="165.75" hidden="1">
      <c r="A805" s="321" t="s">
        <v>1920</v>
      </c>
      <c r="B805" s="387" t="s">
        <v>1921</v>
      </c>
      <c r="C805" s="388">
        <v>402000001</v>
      </c>
      <c r="D805" s="389" t="s">
        <v>79</v>
      </c>
      <c r="E805" s="336" t="s">
        <v>1916</v>
      </c>
      <c r="F805" s="337"/>
      <c r="G805" s="337"/>
      <c r="H805" s="338">
        <v>7</v>
      </c>
      <c r="I805" s="337"/>
      <c r="J805" s="338">
        <v>26</v>
      </c>
      <c r="K805" s="338"/>
      <c r="L805" s="338"/>
      <c r="M805" s="338"/>
      <c r="N805" s="338"/>
      <c r="O805" s="338"/>
      <c r="P805" s="319" t="s">
        <v>218</v>
      </c>
      <c r="Q805" s="317" t="s">
        <v>1822</v>
      </c>
      <c r="R805" s="338"/>
      <c r="S805" s="338"/>
      <c r="T805" s="338"/>
      <c r="U805" s="338"/>
      <c r="V805" s="338">
        <v>13</v>
      </c>
      <c r="W805" s="338" t="s">
        <v>69</v>
      </c>
      <c r="X805" s="338"/>
      <c r="Y805" s="338"/>
      <c r="Z805" s="338"/>
      <c r="AA805" s="338"/>
      <c r="AB805" s="319" t="s">
        <v>220</v>
      </c>
      <c r="AC805" s="52" t="s">
        <v>1918</v>
      </c>
      <c r="AD805" s="52"/>
      <c r="AE805" s="52"/>
      <c r="AF805" s="52"/>
      <c r="AG805" s="52"/>
      <c r="AH805" s="52"/>
      <c r="AI805" s="52"/>
      <c r="AJ805" s="73"/>
      <c r="AK805" s="52"/>
      <c r="AL805" s="52"/>
      <c r="AM805" s="74" t="s">
        <v>173</v>
      </c>
      <c r="AN805" s="52" t="s">
        <v>174</v>
      </c>
      <c r="AO805" s="322" t="s">
        <v>99</v>
      </c>
      <c r="AP805" s="322" t="s">
        <v>68</v>
      </c>
      <c r="AQ805" s="322" t="s">
        <v>1961</v>
      </c>
      <c r="AR805" s="332" t="s">
        <v>101</v>
      </c>
      <c r="AS805" s="331" t="s">
        <v>113</v>
      </c>
      <c r="AT805" s="328">
        <v>39234.33</v>
      </c>
      <c r="AU805" s="328">
        <v>39234.33</v>
      </c>
      <c r="AV805" s="325">
        <v>122104.64</v>
      </c>
      <c r="AW805" s="364">
        <v>0</v>
      </c>
      <c r="AX805" s="364">
        <v>0</v>
      </c>
      <c r="AY805" s="364">
        <v>0</v>
      </c>
      <c r="AZ805" s="60" t="s">
        <v>193</v>
      </c>
      <c r="BA805" s="12"/>
      <c r="BB805" s="2"/>
      <c r="BC805" s="13"/>
      <c r="BD805" s="3"/>
      <c r="BE805" s="3"/>
      <c r="BF805" s="3"/>
      <c r="BG805" s="33"/>
      <c r="BH805" s="33"/>
      <c r="BI805" s="33"/>
      <c r="BJ805" s="33"/>
      <c r="BK805" s="33"/>
      <c r="BL805" s="33"/>
      <c r="BM805" s="33"/>
      <c r="BN805" s="33"/>
      <c r="BO805" s="33"/>
      <c r="BP805" s="33"/>
      <c r="BQ805" s="33"/>
      <c r="BR805" s="33"/>
      <c r="BS805" s="33"/>
      <c r="BT805" s="33"/>
      <c r="CA805" s="3"/>
      <c r="CB805" s="3"/>
      <c r="CC805" s="3"/>
      <c r="CD805" s="3"/>
      <c r="CE805" s="3"/>
      <c r="CF805" s="3"/>
      <c r="CG805" s="3"/>
      <c r="CH805" s="3"/>
      <c r="CI805" s="3"/>
      <c r="CJ805" s="3"/>
      <c r="CK805" s="3"/>
      <c r="CL805" s="3"/>
      <c r="CM805" s="3"/>
      <c r="CN805" s="3"/>
    </row>
    <row r="806" spans="1:234 16369:16374" ht="153" hidden="1">
      <c r="A806" s="492" t="s">
        <v>1920</v>
      </c>
      <c r="B806" s="387" t="s">
        <v>1921</v>
      </c>
      <c r="C806" s="312">
        <v>402000001</v>
      </c>
      <c r="D806" s="378" t="s">
        <v>79</v>
      </c>
      <c r="E806" s="314" t="s">
        <v>1665</v>
      </c>
      <c r="F806" s="315"/>
      <c r="G806" s="315"/>
      <c r="H806" s="316">
        <v>3</v>
      </c>
      <c r="I806" s="315"/>
      <c r="J806" s="316" t="s">
        <v>72</v>
      </c>
      <c r="K806" s="316" t="s">
        <v>73</v>
      </c>
      <c r="L806" s="316"/>
      <c r="M806" s="316" t="s">
        <v>71</v>
      </c>
      <c r="N806" s="316"/>
      <c r="O806" s="316"/>
      <c r="P806" s="317" t="s">
        <v>186</v>
      </c>
      <c r="Q806" s="317" t="s">
        <v>1666</v>
      </c>
      <c r="R806" s="316"/>
      <c r="S806" s="316"/>
      <c r="T806" s="316" t="s">
        <v>71</v>
      </c>
      <c r="U806" s="316"/>
      <c r="V806" s="316" t="s">
        <v>75</v>
      </c>
      <c r="W806" s="316" t="s">
        <v>73</v>
      </c>
      <c r="X806" s="316"/>
      <c r="Y806" s="316"/>
      <c r="Z806" s="316"/>
      <c r="AA806" s="316"/>
      <c r="AB806" s="317" t="s">
        <v>187</v>
      </c>
      <c r="AC806" s="334" t="s">
        <v>1705</v>
      </c>
      <c r="AD806" s="326"/>
      <c r="AE806" s="326"/>
      <c r="AF806" s="326"/>
      <c r="AG806" s="326"/>
      <c r="AH806" s="326"/>
      <c r="AI806" s="326"/>
      <c r="AJ806" s="320"/>
      <c r="AK806" s="326"/>
      <c r="AL806" s="326"/>
      <c r="AM806" s="335" t="s">
        <v>1851</v>
      </c>
      <c r="AN806" s="334" t="s">
        <v>1707</v>
      </c>
      <c r="AO806" s="322" t="s">
        <v>99</v>
      </c>
      <c r="AP806" s="322" t="s">
        <v>68</v>
      </c>
      <c r="AQ806" s="322">
        <v>8110020050</v>
      </c>
      <c r="AR806" s="323" t="s">
        <v>104</v>
      </c>
      <c r="AS806" s="322" t="s">
        <v>105</v>
      </c>
      <c r="AT806" s="328">
        <v>645950.98</v>
      </c>
      <c r="AU806" s="328">
        <v>645950.98</v>
      </c>
      <c r="AV806" s="325">
        <v>0</v>
      </c>
      <c r="AW806" s="364">
        <v>0</v>
      </c>
      <c r="AX806" s="364">
        <v>0</v>
      </c>
      <c r="AY806" s="364">
        <v>0</v>
      </c>
      <c r="AZ806" s="60" t="s">
        <v>193</v>
      </c>
      <c r="BA806" s="12"/>
      <c r="BB806" s="2"/>
      <c r="BC806" s="13"/>
      <c r="BD806" s="3"/>
      <c r="BE806" s="3"/>
      <c r="BF806" s="3"/>
      <c r="BG806" s="33"/>
      <c r="BH806" s="33"/>
      <c r="BI806" s="33"/>
      <c r="BJ806" s="33"/>
      <c r="BK806" s="33"/>
      <c r="BL806" s="33"/>
      <c r="BM806" s="33"/>
      <c r="BN806" s="33"/>
      <c r="BO806" s="33"/>
      <c r="BP806" s="33"/>
      <c r="BQ806" s="33"/>
      <c r="BR806" s="33"/>
      <c r="BS806" s="33"/>
      <c r="BT806" s="33"/>
      <c r="CA806" s="3"/>
      <c r="CB806" s="3"/>
      <c r="CC806" s="3"/>
      <c r="CD806" s="3"/>
      <c r="CE806" s="3"/>
      <c r="CF806" s="3"/>
      <c r="CG806" s="3"/>
      <c r="CH806" s="3"/>
      <c r="CI806" s="3"/>
      <c r="CJ806" s="3"/>
      <c r="CK806" s="3"/>
      <c r="CL806" s="3"/>
      <c r="CM806" s="3"/>
      <c r="CN806" s="3"/>
    </row>
    <row r="807" spans="1:234 16369:16374" ht="153" hidden="1">
      <c r="A807" s="321" t="s">
        <v>1920</v>
      </c>
      <c r="B807" s="387" t="s">
        <v>1921</v>
      </c>
      <c r="C807" s="388">
        <v>402000001</v>
      </c>
      <c r="D807" s="389" t="s">
        <v>79</v>
      </c>
      <c r="E807" s="336" t="s">
        <v>1665</v>
      </c>
      <c r="F807" s="337"/>
      <c r="G807" s="337"/>
      <c r="H807" s="338">
        <v>3</v>
      </c>
      <c r="I807" s="337"/>
      <c r="J807" s="338" t="s">
        <v>72</v>
      </c>
      <c r="K807" s="338" t="s">
        <v>73</v>
      </c>
      <c r="L807" s="338"/>
      <c r="M807" s="338" t="s">
        <v>71</v>
      </c>
      <c r="N807" s="338"/>
      <c r="O807" s="338"/>
      <c r="P807" s="319" t="s">
        <v>186</v>
      </c>
      <c r="Q807" s="319" t="s">
        <v>1666</v>
      </c>
      <c r="R807" s="338"/>
      <c r="S807" s="338"/>
      <c r="T807" s="338" t="s">
        <v>71</v>
      </c>
      <c r="U807" s="338"/>
      <c r="V807" s="338" t="s">
        <v>75</v>
      </c>
      <c r="W807" s="338" t="s">
        <v>73</v>
      </c>
      <c r="X807" s="338"/>
      <c r="Y807" s="338"/>
      <c r="Z807" s="338"/>
      <c r="AA807" s="338"/>
      <c r="AB807" s="319" t="s">
        <v>187</v>
      </c>
      <c r="AC807" s="334" t="s">
        <v>1705</v>
      </c>
      <c r="AD807" s="326"/>
      <c r="AE807" s="326"/>
      <c r="AF807" s="326"/>
      <c r="AG807" s="326"/>
      <c r="AH807" s="326"/>
      <c r="AI807" s="326"/>
      <c r="AJ807" s="320"/>
      <c r="AK807" s="326"/>
      <c r="AL807" s="326"/>
      <c r="AM807" s="335" t="s">
        <v>1851</v>
      </c>
      <c r="AN807" s="334" t="s">
        <v>1707</v>
      </c>
      <c r="AO807" s="322" t="s">
        <v>99</v>
      </c>
      <c r="AP807" s="322" t="s">
        <v>68</v>
      </c>
      <c r="AQ807" s="331" t="s">
        <v>1962</v>
      </c>
      <c r="AR807" s="332" t="s">
        <v>1963</v>
      </c>
      <c r="AS807" s="322" t="s">
        <v>119</v>
      </c>
      <c r="AT807" s="328">
        <v>0</v>
      </c>
      <c r="AU807" s="328">
        <v>0</v>
      </c>
      <c r="AV807" s="325">
        <v>50000</v>
      </c>
      <c r="AW807" s="364">
        <v>0</v>
      </c>
      <c r="AX807" s="364">
        <v>0</v>
      </c>
      <c r="AY807" s="364">
        <v>0</v>
      </c>
      <c r="AZ807" s="60" t="s">
        <v>193</v>
      </c>
      <c r="BA807" s="12"/>
      <c r="BB807" s="2"/>
      <c r="BC807" s="13"/>
      <c r="BD807" s="3"/>
      <c r="BE807" s="3"/>
      <c r="BF807" s="3"/>
      <c r="BG807" s="33"/>
      <c r="BH807" s="33"/>
      <c r="BI807" s="33"/>
      <c r="BJ807" s="33"/>
      <c r="BK807" s="33"/>
      <c r="BL807" s="33"/>
      <c r="BM807" s="33"/>
      <c r="BN807" s="33"/>
      <c r="BO807" s="33"/>
      <c r="BP807" s="33"/>
      <c r="BQ807" s="33"/>
      <c r="BR807" s="33"/>
      <c r="BS807" s="33"/>
      <c r="BT807" s="33"/>
      <c r="CA807" s="3"/>
      <c r="CB807" s="3"/>
      <c r="CC807" s="3"/>
      <c r="CD807" s="3"/>
      <c r="CE807" s="3"/>
      <c r="CF807" s="3"/>
      <c r="CG807" s="3"/>
      <c r="CH807" s="3"/>
      <c r="CI807" s="3"/>
      <c r="CJ807" s="3"/>
      <c r="CK807" s="3"/>
      <c r="CL807" s="3"/>
      <c r="CM807" s="3"/>
      <c r="CN807" s="3"/>
    </row>
    <row r="808" spans="1:234 16369:16374" ht="344.25" hidden="1">
      <c r="A808" s="492" t="s">
        <v>1920</v>
      </c>
      <c r="B808" s="387" t="s">
        <v>1921</v>
      </c>
      <c r="C808" s="390">
        <v>404020039</v>
      </c>
      <c r="D808" s="378" t="s">
        <v>1830</v>
      </c>
      <c r="E808" s="314" t="s">
        <v>1665</v>
      </c>
      <c r="F808" s="315"/>
      <c r="G808" s="315"/>
      <c r="H808" s="316" t="s">
        <v>71</v>
      </c>
      <c r="I808" s="315"/>
      <c r="J808" s="316" t="s">
        <v>510</v>
      </c>
      <c r="K808" s="316" t="s">
        <v>73</v>
      </c>
      <c r="L808" s="316" t="s">
        <v>71</v>
      </c>
      <c r="M808" s="316"/>
      <c r="N808" s="316"/>
      <c r="O808" s="316"/>
      <c r="P808" s="319" t="s">
        <v>186</v>
      </c>
      <c r="Q808" s="317" t="s">
        <v>1964</v>
      </c>
      <c r="R808" s="316"/>
      <c r="S808" s="316"/>
      <c r="T808" s="316" t="s">
        <v>71</v>
      </c>
      <c r="U808" s="316"/>
      <c r="V808" s="391" t="s">
        <v>1965</v>
      </c>
      <c r="W808" s="391" t="s">
        <v>1966</v>
      </c>
      <c r="X808" s="391" t="s">
        <v>1866</v>
      </c>
      <c r="Y808" s="316"/>
      <c r="Z808" s="316"/>
      <c r="AA808" s="316"/>
      <c r="AB808" s="317" t="s">
        <v>1967</v>
      </c>
      <c r="AC808" s="334" t="s">
        <v>1834</v>
      </c>
      <c r="AD808" s="326"/>
      <c r="AE808" s="326"/>
      <c r="AF808" s="326"/>
      <c r="AG808" s="326"/>
      <c r="AH808" s="380"/>
      <c r="AI808" s="380"/>
      <c r="AJ808" s="380"/>
      <c r="AK808" s="372"/>
      <c r="AL808" s="337"/>
      <c r="AM808" s="335" t="s">
        <v>1968</v>
      </c>
      <c r="AN808" s="334" t="s">
        <v>1969</v>
      </c>
      <c r="AO808" s="322" t="s">
        <v>99</v>
      </c>
      <c r="AP808" s="322" t="s">
        <v>68</v>
      </c>
      <c r="AQ808" s="322" t="s">
        <v>952</v>
      </c>
      <c r="AR808" s="323" t="s">
        <v>111</v>
      </c>
      <c r="AS808" s="322" t="s">
        <v>116</v>
      </c>
      <c r="AT808" s="328">
        <v>0</v>
      </c>
      <c r="AU808" s="328">
        <v>0</v>
      </c>
      <c r="AV808" s="325">
        <v>0</v>
      </c>
      <c r="AW808" s="364">
        <v>700000</v>
      </c>
      <c r="AX808" s="364">
        <v>700000</v>
      </c>
      <c r="AY808" s="364">
        <v>700000</v>
      </c>
      <c r="AZ808" s="60" t="s">
        <v>193</v>
      </c>
      <c r="BA808" s="12"/>
      <c r="BB808" s="2"/>
      <c r="BC808" s="13"/>
      <c r="BD808" s="3"/>
      <c r="BE808" s="3"/>
      <c r="BF808" s="3"/>
      <c r="BG808" s="33"/>
      <c r="BH808" s="33"/>
      <c r="BI808" s="33"/>
      <c r="BJ808" s="33"/>
      <c r="BK808" s="33"/>
      <c r="BL808" s="33"/>
      <c r="BM808" s="33"/>
      <c r="BN808" s="33"/>
      <c r="BO808" s="33"/>
      <c r="BP808" s="33"/>
      <c r="BQ808" s="33"/>
      <c r="BR808" s="33"/>
      <c r="BS808" s="33"/>
      <c r="BT808" s="33"/>
      <c r="CA808" s="3"/>
      <c r="CB808" s="3"/>
      <c r="CC808" s="3"/>
      <c r="CD808" s="3"/>
      <c r="CE808" s="3"/>
      <c r="CF808" s="3"/>
      <c r="CG808" s="3"/>
      <c r="CH808" s="3"/>
      <c r="CI808" s="3"/>
      <c r="CJ808" s="3"/>
      <c r="CK808" s="3"/>
      <c r="CL808" s="3"/>
      <c r="CM808" s="3"/>
      <c r="CN808" s="3"/>
    </row>
    <row r="809" spans="1:234 16369:16374" ht="382.5" hidden="1">
      <c r="A809" s="492" t="s">
        <v>1920</v>
      </c>
      <c r="B809" s="387" t="s">
        <v>1921</v>
      </c>
      <c r="C809" s="312">
        <v>404020001</v>
      </c>
      <c r="D809" s="378" t="s">
        <v>500</v>
      </c>
      <c r="E809" s="314" t="s">
        <v>1857</v>
      </c>
      <c r="F809" s="315"/>
      <c r="G809" s="315"/>
      <c r="H809" s="329" t="s">
        <v>1858</v>
      </c>
      <c r="I809" s="315"/>
      <c r="J809" s="329" t="s">
        <v>1859</v>
      </c>
      <c r="K809" s="392" t="s">
        <v>1860</v>
      </c>
      <c r="L809" s="329" t="s">
        <v>1861</v>
      </c>
      <c r="M809" s="316"/>
      <c r="N809" s="316"/>
      <c r="O809" s="316"/>
      <c r="P809" s="319" t="s">
        <v>1862</v>
      </c>
      <c r="Q809" s="317" t="s">
        <v>1863</v>
      </c>
      <c r="R809" s="316"/>
      <c r="S809" s="316"/>
      <c r="T809" s="316"/>
      <c r="U809" s="316"/>
      <c r="V809" s="329" t="s">
        <v>1864</v>
      </c>
      <c r="W809" s="335" t="s">
        <v>1865</v>
      </c>
      <c r="X809" s="335" t="s">
        <v>1866</v>
      </c>
      <c r="Y809" s="316"/>
      <c r="Z809" s="316"/>
      <c r="AA809" s="316"/>
      <c r="AB809" s="319" t="s">
        <v>1867</v>
      </c>
      <c r="AC809" s="334" t="s">
        <v>1824</v>
      </c>
      <c r="AD809" s="326"/>
      <c r="AE809" s="326"/>
      <c r="AF809" s="326"/>
      <c r="AG809" s="326"/>
      <c r="AH809" s="326"/>
      <c r="AI809" s="326"/>
      <c r="AJ809" s="320">
        <v>2</v>
      </c>
      <c r="AK809" s="326"/>
      <c r="AL809" s="326"/>
      <c r="AM809" s="326"/>
      <c r="AN809" s="334" t="s">
        <v>223</v>
      </c>
      <c r="AO809" s="322" t="s">
        <v>99</v>
      </c>
      <c r="AP809" s="322" t="s">
        <v>430</v>
      </c>
      <c r="AQ809" s="322">
        <v>8110076200</v>
      </c>
      <c r="AR809" s="323" t="s">
        <v>1970</v>
      </c>
      <c r="AS809" s="322" t="s">
        <v>112</v>
      </c>
      <c r="AT809" s="328">
        <v>37257.19</v>
      </c>
      <c r="AU809" s="328">
        <v>37257.19</v>
      </c>
      <c r="AV809" s="325">
        <v>38295</v>
      </c>
      <c r="AW809" s="325">
        <v>38295</v>
      </c>
      <c r="AX809" s="325">
        <v>38295</v>
      </c>
      <c r="AY809" s="325">
        <v>38295</v>
      </c>
      <c r="AZ809" s="60" t="s">
        <v>193</v>
      </c>
      <c r="BA809" s="12"/>
      <c r="BB809" s="2"/>
      <c r="BC809" s="13"/>
      <c r="BD809" s="3"/>
      <c r="BE809" s="3"/>
      <c r="BF809" s="3"/>
      <c r="BG809" s="33"/>
      <c r="BH809" s="33"/>
      <c r="BI809" s="33"/>
      <c r="BJ809" s="33"/>
      <c r="BK809" s="33"/>
      <c r="BL809" s="33"/>
      <c r="BM809" s="33"/>
      <c r="BN809" s="33"/>
      <c r="BO809" s="33"/>
      <c r="BP809" s="33"/>
      <c r="BQ809" s="33"/>
      <c r="BR809" s="33"/>
      <c r="BS809" s="33"/>
      <c r="BT809" s="33"/>
      <c r="CA809" s="3"/>
      <c r="CB809" s="3"/>
      <c r="CC809" s="3"/>
      <c r="CD809" s="3"/>
      <c r="CE809" s="3"/>
      <c r="CF809" s="3"/>
      <c r="CG809" s="3"/>
      <c r="CH809" s="3"/>
      <c r="CI809" s="3"/>
      <c r="CJ809" s="3"/>
      <c r="CK809" s="3"/>
      <c r="CL809" s="3"/>
      <c r="CM809" s="3"/>
      <c r="CN809" s="3"/>
    </row>
    <row r="810" spans="1:234 16369:16374" ht="382.5" hidden="1">
      <c r="A810" s="492" t="s">
        <v>1920</v>
      </c>
      <c r="B810" s="387" t="s">
        <v>1921</v>
      </c>
      <c r="C810" s="312">
        <v>404020001</v>
      </c>
      <c r="D810" s="378" t="s">
        <v>500</v>
      </c>
      <c r="E810" s="314" t="s">
        <v>1857</v>
      </c>
      <c r="F810" s="315"/>
      <c r="G810" s="315"/>
      <c r="H810" s="329" t="s">
        <v>1858</v>
      </c>
      <c r="I810" s="315"/>
      <c r="J810" s="329" t="s">
        <v>1869</v>
      </c>
      <c r="K810" s="392" t="s">
        <v>1870</v>
      </c>
      <c r="L810" s="329" t="s">
        <v>1861</v>
      </c>
      <c r="M810" s="316"/>
      <c r="N810" s="316"/>
      <c r="O810" s="316"/>
      <c r="P810" s="319" t="s">
        <v>1862</v>
      </c>
      <c r="Q810" s="317" t="s">
        <v>1871</v>
      </c>
      <c r="R810" s="316"/>
      <c r="S810" s="316"/>
      <c r="T810" s="316"/>
      <c r="U810" s="316"/>
      <c r="V810" s="329" t="s">
        <v>1872</v>
      </c>
      <c r="W810" s="335" t="s">
        <v>1873</v>
      </c>
      <c r="X810" s="335" t="s">
        <v>1874</v>
      </c>
      <c r="Y810" s="316"/>
      <c r="Z810" s="316"/>
      <c r="AA810" s="316"/>
      <c r="AB810" s="319" t="s">
        <v>1867</v>
      </c>
      <c r="AC810" s="334" t="s">
        <v>1875</v>
      </c>
      <c r="AD810" s="326"/>
      <c r="AE810" s="326"/>
      <c r="AF810" s="326"/>
      <c r="AG810" s="326"/>
      <c r="AH810" s="326"/>
      <c r="AI810" s="320"/>
      <c r="AJ810" s="335" t="s">
        <v>1855</v>
      </c>
      <c r="AK810" s="335"/>
      <c r="AL810" s="335"/>
      <c r="AM810" s="335"/>
      <c r="AN810" s="334" t="s">
        <v>1971</v>
      </c>
      <c r="AO810" s="322" t="s">
        <v>99</v>
      </c>
      <c r="AP810" s="322" t="s">
        <v>430</v>
      </c>
      <c r="AQ810" s="322" t="s">
        <v>1972</v>
      </c>
      <c r="AR810" s="323" t="s">
        <v>1970</v>
      </c>
      <c r="AS810" s="322" t="s">
        <v>113</v>
      </c>
      <c r="AT810" s="328">
        <v>294137.63</v>
      </c>
      <c r="AU810" s="328">
        <v>294137.63</v>
      </c>
      <c r="AV810" s="325">
        <v>325231</v>
      </c>
      <c r="AW810" s="325">
        <v>369346.3</v>
      </c>
      <c r="AX810" s="325">
        <v>369346.3</v>
      </c>
      <c r="AY810" s="325">
        <v>369346.3</v>
      </c>
      <c r="AZ810" s="60" t="s">
        <v>241</v>
      </c>
      <c r="BA810" s="12"/>
      <c r="BB810" s="2"/>
      <c r="BC810" s="64"/>
      <c r="BD810" s="62"/>
      <c r="BE810" s="3"/>
      <c r="BF810" s="3"/>
      <c r="BG810" s="33"/>
      <c r="BH810" s="33"/>
      <c r="BI810" s="33"/>
      <c r="BJ810" s="33"/>
      <c r="BK810" s="33"/>
      <c r="BL810" s="33"/>
      <c r="BM810" s="33"/>
      <c r="BN810" s="33"/>
      <c r="BO810" s="33"/>
      <c r="BP810" s="33"/>
      <c r="BQ810" s="33"/>
      <c r="BR810" s="33"/>
      <c r="BS810" s="33"/>
      <c r="BT810" s="33"/>
      <c r="CA810" s="3"/>
      <c r="CB810" s="3"/>
      <c r="CC810" s="3"/>
      <c r="CD810" s="3"/>
      <c r="CE810" s="3"/>
      <c r="CF810" s="3"/>
      <c r="CG810" s="3"/>
      <c r="CH810" s="3"/>
      <c r="CI810" s="3"/>
      <c r="CJ810" s="3"/>
      <c r="CK810" s="3"/>
      <c r="CL810" s="3"/>
      <c r="CM810" s="3"/>
      <c r="CN810" s="3"/>
    </row>
    <row r="811" spans="1:234 16369:16374" ht="255" hidden="1">
      <c r="A811" s="492" t="s">
        <v>1920</v>
      </c>
      <c r="B811" s="387" t="s">
        <v>1921</v>
      </c>
      <c r="C811" s="312">
        <v>404020001</v>
      </c>
      <c r="D811" s="378" t="s">
        <v>500</v>
      </c>
      <c r="E811" s="314" t="s">
        <v>1877</v>
      </c>
      <c r="F811" s="315"/>
      <c r="G811" s="315"/>
      <c r="H811" s="392" t="s">
        <v>1878</v>
      </c>
      <c r="I811" s="315"/>
      <c r="J811" s="329" t="s">
        <v>1879</v>
      </c>
      <c r="K811" s="392" t="s">
        <v>1880</v>
      </c>
      <c r="L811" s="329" t="s">
        <v>1861</v>
      </c>
      <c r="M811" s="316"/>
      <c r="N811" s="316"/>
      <c r="O811" s="316"/>
      <c r="P811" s="319" t="s">
        <v>1881</v>
      </c>
      <c r="Q811" s="317" t="s">
        <v>1882</v>
      </c>
      <c r="R811" s="316"/>
      <c r="S811" s="316"/>
      <c r="T811" s="316"/>
      <c r="U811" s="316"/>
      <c r="V811" s="329" t="s">
        <v>1883</v>
      </c>
      <c r="W811" s="329" t="s">
        <v>1884</v>
      </c>
      <c r="X811" s="316"/>
      <c r="Y811" s="316"/>
      <c r="Z811" s="316"/>
      <c r="AA811" s="316"/>
      <c r="AB811" s="319" t="s">
        <v>1363</v>
      </c>
      <c r="AC811" s="334" t="s">
        <v>925</v>
      </c>
      <c r="AD811" s="326"/>
      <c r="AE811" s="326"/>
      <c r="AF811" s="326"/>
      <c r="AG811" s="326"/>
      <c r="AH811" s="326"/>
      <c r="AI811" s="320"/>
      <c r="AJ811" s="320"/>
      <c r="AK811" s="335"/>
      <c r="AL811" s="335"/>
      <c r="AM811" s="335" t="s">
        <v>1885</v>
      </c>
      <c r="AN811" s="334" t="s">
        <v>226</v>
      </c>
      <c r="AO811" s="322" t="s">
        <v>99</v>
      </c>
      <c r="AP811" s="322" t="s">
        <v>430</v>
      </c>
      <c r="AQ811" s="322" t="s">
        <v>1972</v>
      </c>
      <c r="AR811" s="323" t="s">
        <v>1970</v>
      </c>
      <c r="AS811" s="322" t="s">
        <v>116</v>
      </c>
      <c r="AT811" s="328">
        <v>178000</v>
      </c>
      <c r="AU811" s="328">
        <v>178000</v>
      </c>
      <c r="AV811" s="325">
        <v>256182.55</v>
      </c>
      <c r="AW811" s="325">
        <v>92881.7</v>
      </c>
      <c r="AX811" s="325">
        <v>92881.7</v>
      </c>
      <c r="AY811" s="325">
        <v>92881.7</v>
      </c>
      <c r="AZ811" s="393" t="s">
        <v>241</v>
      </c>
      <c r="BA811" s="42"/>
      <c r="BB811" s="40"/>
      <c r="BC811" s="762"/>
      <c r="BD811" s="762"/>
    </row>
    <row r="812" spans="1:234 16369:16374" ht="344.25" hidden="1">
      <c r="A812" s="492" t="s">
        <v>1920</v>
      </c>
      <c r="B812" s="387" t="s">
        <v>1921</v>
      </c>
      <c r="C812" s="312">
        <v>402000002</v>
      </c>
      <c r="D812" s="378" t="s">
        <v>91</v>
      </c>
      <c r="E812" s="314" t="s">
        <v>1837</v>
      </c>
      <c r="F812" s="315"/>
      <c r="G812" s="315"/>
      <c r="H812" s="329" t="s">
        <v>1838</v>
      </c>
      <c r="I812" s="315"/>
      <c r="J812" s="329" t="s">
        <v>1839</v>
      </c>
      <c r="K812" s="329" t="s">
        <v>1840</v>
      </c>
      <c r="L812" s="329" t="s">
        <v>1841</v>
      </c>
      <c r="M812" s="316"/>
      <c r="N812" s="316"/>
      <c r="O812" s="316"/>
      <c r="P812" s="319" t="s">
        <v>1842</v>
      </c>
      <c r="Q812" s="317" t="s">
        <v>1843</v>
      </c>
      <c r="R812" s="316"/>
      <c r="S812" s="316"/>
      <c r="T812" s="329" t="s">
        <v>1689</v>
      </c>
      <c r="U812" s="316"/>
      <c r="V812" s="329" t="s">
        <v>1853</v>
      </c>
      <c r="W812" s="329" t="s">
        <v>1845</v>
      </c>
      <c r="X812" s="316"/>
      <c r="Y812" s="316"/>
      <c r="Z812" s="316"/>
      <c r="AA812" s="316"/>
      <c r="AB812" s="319" t="s">
        <v>1846</v>
      </c>
      <c r="AC812" s="330" t="s">
        <v>1854</v>
      </c>
      <c r="AD812" s="326"/>
      <c r="AE812" s="326"/>
      <c r="AF812" s="326"/>
      <c r="AG812" s="326"/>
      <c r="AH812" s="326"/>
      <c r="AI812" s="326"/>
      <c r="AJ812" s="335" t="s">
        <v>1855</v>
      </c>
      <c r="AK812" s="326"/>
      <c r="AL812" s="326"/>
      <c r="AM812" s="326"/>
      <c r="AN812" s="330" t="s">
        <v>1856</v>
      </c>
      <c r="AO812" s="322" t="s">
        <v>99</v>
      </c>
      <c r="AP812" s="322" t="s">
        <v>430</v>
      </c>
      <c r="AQ812" s="322" t="s">
        <v>1960</v>
      </c>
      <c r="AR812" s="323" t="s">
        <v>121</v>
      </c>
      <c r="AS812" s="322" t="s">
        <v>115</v>
      </c>
      <c r="AT812" s="328">
        <v>21678257.359999999</v>
      </c>
      <c r="AU812" s="328">
        <v>21678257.359999999</v>
      </c>
      <c r="AV812" s="325">
        <v>24561535.75</v>
      </c>
      <c r="AW812" s="325">
        <v>24458877</v>
      </c>
      <c r="AX812" s="325">
        <v>24458877</v>
      </c>
      <c r="AY812" s="325">
        <v>24458877</v>
      </c>
      <c r="AZ812" s="393" t="s">
        <v>193</v>
      </c>
      <c r="BA812"/>
      <c r="BB812"/>
      <c r="BC812"/>
      <c r="BD812"/>
    </row>
    <row r="813" spans="1:234 16369:16374" ht="382.5" hidden="1">
      <c r="A813" s="492" t="s">
        <v>1920</v>
      </c>
      <c r="B813" s="387" t="s">
        <v>1921</v>
      </c>
      <c r="C813" s="312">
        <v>404020002</v>
      </c>
      <c r="D813" s="394" t="s">
        <v>517</v>
      </c>
      <c r="E813" s="314" t="s">
        <v>1886</v>
      </c>
      <c r="F813" s="315"/>
      <c r="G813" s="315"/>
      <c r="H813" s="329" t="s">
        <v>1887</v>
      </c>
      <c r="I813" s="315"/>
      <c r="J813" s="329" t="s">
        <v>1888</v>
      </c>
      <c r="K813" s="392" t="s">
        <v>1889</v>
      </c>
      <c r="L813" s="329" t="s">
        <v>1890</v>
      </c>
      <c r="M813" s="316"/>
      <c r="N813" s="316"/>
      <c r="O813" s="316"/>
      <c r="P813" s="319" t="s">
        <v>1891</v>
      </c>
      <c r="Q813" s="319" t="s">
        <v>1871</v>
      </c>
      <c r="R813" s="338"/>
      <c r="S813" s="338"/>
      <c r="T813" s="338"/>
      <c r="U813" s="338"/>
      <c r="V813" s="338" t="s">
        <v>1892</v>
      </c>
      <c r="W813" s="338" t="s">
        <v>1893</v>
      </c>
      <c r="X813" s="338"/>
      <c r="Y813" s="338"/>
      <c r="Z813" s="338"/>
      <c r="AA813" s="338"/>
      <c r="AB813" s="319" t="s">
        <v>1867</v>
      </c>
      <c r="AC813" s="334" t="s">
        <v>1894</v>
      </c>
      <c r="AD813" s="326"/>
      <c r="AE813" s="326"/>
      <c r="AF813" s="326"/>
      <c r="AG813" s="326"/>
      <c r="AH813" s="326"/>
      <c r="AI813" s="320"/>
      <c r="AJ813" s="320" t="s">
        <v>73</v>
      </c>
      <c r="AK813" s="320"/>
      <c r="AL813" s="320"/>
      <c r="AM813" s="335"/>
      <c r="AN813" s="334" t="s">
        <v>231</v>
      </c>
      <c r="AO813" s="322" t="s">
        <v>99</v>
      </c>
      <c r="AP813" s="322" t="s">
        <v>430</v>
      </c>
      <c r="AQ813" s="322">
        <v>8110076200</v>
      </c>
      <c r="AR813" s="323" t="s">
        <v>1970</v>
      </c>
      <c r="AS813" s="322" t="s">
        <v>115</v>
      </c>
      <c r="AT813" s="328">
        <v>983758.41</v>
      </c>
      <c r="AU813" s="328">
        <v>983758.41</v>
      </c>
      <c r="AV813" s="325">
        <v>1076926</v>
      </c>
      <c r="AW813" s="325">
        <v>1184706</v>
      </c>
      <c r="AX813" s="325">
        <v>1184706</v>
      </c>
      <c r="AY813" s="325">
        <v>1184706</v>
      </c>
      <c r="AZ813" s="393" t="s">
        <v>241</v>
      </c>
      <c r="BA813"/>
      <c r="BB813"/>
      <c r="BC813"/>
      <c r="BD813"/>
    </row>
    <row r="814" spans="1:234 16369:16374" ht="344.25" hidden="1">
      <c r="A814" s="493" t="s">
        <v>1920</v>
      </c>
      <c r="B814" s="494" t="s">
        <v>1921</v>
      </c>
      <c r="C814" s="395">
        <v>404020039</v>
      </c>
      <c r="D814" s="366" t="s">
        <v>1830</v>
      </c>
      <c r="E814" s="347" t="s">
        <v>1665</v>
      </c>
      <c r="F814" s="396"/>
      <c r="G814" s="396"/>
      <c r="H814" s="367" t="s">
        <v>1301</v>
      </c>
      <c r="I814" s="396"/>
      <c r="J814" s="367" t="s">
        <v>1337</v>
      </c>
      <c r="K814" s="397" t="s">
        <v>520</v>
      </c>
      <c r="L814" s="398"/>
      <c r="M814" s="367"/>
      <c r="N814" s="367"/>
      <c r="O814" s="367"/>
      <c r="P814" s="399" t="s">
        <v>1895</v>
      </c>
      <c r="Q814" s="400" t="s">
        <v>1896</v>
      </c>
      <c r="R814" s="367"/>
      <c r="S814" s="367"/>
      <c r="T814" s="367"/>
      <c r="U814" s="367"/>
      <c r="V814" s="401" t="s">
        <v>1897</v>
      </c>
      <c r="W814" s="402" t="s">
        <v>1893</v>
      </c>
      <c r="X814" s="367"/>
      <c r="Y814" s="367"/>
      <c r="Z814" s="367"/>
      <c r="AA814" s="367"/>
      <c r="AB814" s="399" t="s">
        <v>1895</v>
      </c>
      <c r="AC814" s="403" t="s">
        <v>1973</v>
      </c>
      <c r="AD814" s="326"/>
      <c r="AE814" s="326"/>
      <c r="AF814" s="326"/>
      <c r="AG814" s="326"/>
      <c r="AH814" s="326"/>
      <c r="AI814" s="326"/>
      <c r="AJ814" s="335" t="s">
        <v>1899</v>
      </c>
      <c r="AK814" s="335" t="s">
        <v>1900</v>
      </c>
      <c r="AL814" s="320"/>
      <c r="AM814" s="320"/>
      <c r="AN814" s="334" t="s">
        <v>1901</v>
      </c>
      <c r="AO814" s="404" t="s">
        <v>99</v>
      </c>
      <c r="AP814" s="404" t="s">
        <v>430</v>
      </c>
      <c r="AQ814" s="404">
        <v>8110076360</v>
      </c>
      <c r="AR814" s="405" t="s">
        <v>1974</v>
      </c>
      <c r="AS814" s="404" t="s">
        <v>116</v>
      </c>
      <c r="AT814" s="406">
        <v>72800</v>
      </c>
      <c r="AU814" s="406">
        <v>72800</v>
      </c>
      <c r="AV814" s="407">
        <v>74497.009999999995</v>
      </c>
      <c r="AW814" s="407">
        <v>76000</v>
      </c>
      <c r="AX814" s="407">
        <v>76000</v>
      </c>
      <c r="AY814" s="407">
        <v>76000</v>
      </c>
      <c r="AZ814" s="408" t="s">
        <v>241</v>
      </c>
    </row>
    <row r="815" spans="1:234 16369:16374" ht="14.25">
      <c r="A815" s="141">
        <v>618</v>
      </c>
      <c r="B815" s="157"/>
      <c r="C815" s="158"/>
      <c r="D815" s="159" t="s">
        <v>98</v>
      </c>
      <c r="E815" s="160"/>
      <c r="F815" s="161"/>
      <c r="G815" s="161"/>
      <c r="H815" s="161"/>
      <c r="I815" s="161"/>
      <c r="J815" s="161"/>
      <c r="K815" s="161"/>
      <c r="L815" s="161"/>
      <c r="M815" s="161"/>
      <c r="N815" s="161"/>
      <c r="O815" s="161"/>
      <c r="P815" s="162"/>
      <c r="Q815" s="161"/>
      <c r="R815" s="161"/>
      <c r="S815" s="161"/>
      <c r="T815" s="161"/>
      <c r="U815" s="161"/>
      <c r="V815" s="161"/>
      <c r="W815" s="161"/>
      <c r="X815" s="161"/>
      <c r="Y815" s="161"/>
      <c r="Z815" s="161"/>
      <c r="AA815" s="161"/>
      <c r="AB815" s="161"/>
      <c r="AC815" s="161"/>
      <c r="AD815" s="161"/>
      <c r="AE815" s="161"/>
      <c r="AF815" s="161"/>
      <c r="AG815" s="161"/>
      <c r="AH815" s="161"/>
      <c r="AI815" s="161"/>
      <c r="AJ815" s="161"/>
      <c r="AK815" s="161"/>
      <c r="AL815" s="161"/>
      <c r="AM815" s="161"/>
      <c r="AN815" s="161"/>
      <c r="AO815" s="161"/>
      <c r="AP815" s="161"/>
      <c r="AQ815" s="163"/>
      <c r="AR815" s="157"/>
      <c r="AS815" s="157"/>
      <c r="AT815" s="56">
        <v>153937603.52000001</v>
      </c>
      <c r="AU815" s="56">
        <v>152590726.18999997</v>
      </c>
      <c r="AV815" s="56">
        <v>177603891.94999999</v>
      </c>
      <c r="AW815" s="56">
        <v>181749192</v>
      </c>
      <c r="AX815" s="56">
        <v>144401692</v>
      </c>
      <c r="AY815" s="56">
        <v>146916782</v>
      </c>
      <c r="AZ815" s="164"/>
      <c r="BA815" s="165"/>
      <c r="BB815" s="166"/>
      <c r="BC815" s="166"/>
      <c r="BD815" s="167"/>
      <c r="BE815" s="167"/>
      <c r="BF815" s="167"/>
      <c r="BG815" s="167"/>
      <c r="BH815" s="167"/>
      <c r="BI815" s="167"/>
      <c r="BJ815" s="167"/>
      <c r="BK815" s="167"/>
      <c r="BL815" s="168"/>
      <c r="BM815" s="169"/>
      <c r="BN815" s="170"/>
      <c r="BO815" s="170"/>
      <c r="BP815" s="170"/>
      <c r="BQ815" s="170"/>
      <c r="BR815" s="170"/>
      <c r="BS815" s="170"/>
      <c r="BT815" s="170"/>
      <c r="BU815" s="170"/>
      <c r="BV815" s="170"/>
      <c r="BW815" s="170"/>
      <c r="BX815" s="170"/>
      <c r="BY815" s="170"/>
      <c r="BZ815" s="170"/>
      <c r="CA815" s="170"/>
      <c r="CB815" s="170"/>
      <c r="CC815" s="170"/>
      <c r="CD815" s="170"/>
      <c r="CE815" s="170"/>
      <c r="CF815" s="170"/>
      <c r="CG815" s="170"/>
      <c r="CH815" s="170"/>
      <c r="CI815" s="170"/>
      <c r="CJ815" s="170"/>
      <c r="CK815" s="170"/>
      <c r="CL815" s="170"/>
      <c r="CM815" s="170"/>
      <c r="CN815" s="170"/>
      <c r="CO815" s="170"/>
      <c r="CP815" s="170"/>
      <c r="CQ815" s="170"/>
      <c r="CR815" s="170"/>
      <c r="CS815" s="170"/>
      <c r="CT815" s="170"/>
      <c r="CU815" s="170"/>
      <c r="CV815" s="170"/>
      <c r="CW815" s="170"/>
      <c r="CX815" s="170"/>
      <c r="CY815" s="170"/>
      <c r="CZ815" s="170"/>
      <c r="DA815" s="170"/>
      <c r="DB815" s="170"/>
      <c r="DC815" s="170"/>
      <c r="DD815" s="170"/>
      <c r="DE815" s="170"/>
      <c r="DF815" s="170"/>
      <c r="DG815" s="170"/>
      <c r="DH815" s="170"/>
      <c r="DI815" s="170"/>
      <c r="DJ815" s="170"/>
      <c r="DK815" s="170"/>
      <c r="DL815" s="170"/>
      <c r="DM815" s="170"/>
      <c r="DN815" s="170"/>
      <c r="DO815" s="170"/>
      <c r="DP815" s="170"/>
      <c r="DQ815" s="170"/>
      <c r="DR815" s="170"/>
      <c r="DS815" s="170"/>
      <c r="DT815" s="170"/>
      <c r="DU815" s="170"/>
      <c r="DV815" s="170"/>
      <c r="DW815" s="170"/>
      <c r="DX815" s="170"/>
      <c r="DY815" s="170"/>
      <c r="DZ815" s="170"/>
      <c r="EA815" s="170"/>
      <c r="EB815" s="170"/>
      <c r="EC815" s="170"/>
      <c r="ED815" s="170"/>
      <c r="EE815" s="170"/>
      <c r="EF815" s="170"/>
      <c r="EG815" s="170"/>
      <c r="EH815" s="170"/>
      <c r="EI815" s="170"/>
      <c r="EJ815" s="170"/>
      <c r="EK815" s="170"/>
      <c r="EL815" s="170"/>
      <c r="EM815" s="170"/>
      <c r="EN815" s="170"/>
      <c r="EO815" s="170"/>
      <c r="EP815" s="170"/>
      <c r="EQ815" s="170"/>
      <c r="ER815" s="170"/>
      <c r="ES815" s="170"/>
      <c r="ET815" s="170"/>
      <c r="EU815" s="170"/>
      <c r="EV815" s="170"/>
      <c r="EW815" s="170"/>
      <c r="EX815" s="170"/>
      <c r="EY815" s="170"/>
      <c r="EZ815" s="170"/>
      <c r="FA815" s="170"/>
      <c r="FB815" s="170"/>
      <c r="FC815" s="170"/>
      <c r="FD815" s="170"/>
      <c r="FE815" s="170"/>
      <c r="FF815" s="170"/>
      <c r="FG815" s="170"/>
      <c r="FH815" s="170"/>
      <c r="FI815" s="170"/>
      <c r="FJ815" s="170"/>
      <c r="FK815" s="170"/>
      <c r="FL815" s="170"/>
      <c r="FM815" s="170"/>
      <c r="FN815" s="170"/>
      <c r="FO815" s="170"/>
      <c r="FP815" s="170"/>
      <c r="FQ815" s="170"/>
      <c r="FR815" s="170"/>
      <c r="FS815" s="170"/>
      <c r="FT815" s="170"/>
      <c r="FU815" s="170"/>
      <c r="FV815" s="170"/>
      <c r="FW815" s="170"/>
      <c r="FX815" s="170"/>
      <c r="FY815" s="170"/>
      <c r="FZ815" s="170"/>
      <c r="GA815" s="170"/>
      <c r="GB815" s="170"/>
      <c r="GC815" s="170"/>
      <c r="GD815" s="170"/>
      <c r="GE815" s="170"/>
      <c r="GF815" s="170"/>
      <c r="GG815" s="170"/>
      <c r="GH815" s="170"/>
      <c r="GI815" s="170"/>
      <c r="GJ815" s="170"/>
      <c r="GK815" s="170"/>
      <c r="GL815" s="170"/>
      <c r="GM815" s="170"/>
      <c r="GN815" s="170"/>
      <c r="GO815" s="170"/>
      <c r="GP815" s="170"/>
      <c r="GQ815" s="170"/>
      <c r="GR815" s="170"/>
      <c r="GS815" s="170"/>
      <c r="GT815" s="170"/>
      <c r="GU815" s="170"/>
      <c r="GV815" s="170"/>
      <c r="GW815" s="170"/>
      <c r="GX815" s="170"/>
      <c r="GY815" s="170"/>
      <c r="GZ815" s="170"/>
      <c r="HA815" s="170"/>
      <c r="HB815" s="170"/>
      <c r="HC815" s="170"/>
      <c r="HD815" s="170"/>
      <c r="HE815" s="170"/>
      <c r="HF815" s="170"/>
      <c r="HG815" s="170"/>
      <c r="HH815" s="170"/>
      <c r="HI815" s="170"/>
      <c r="HJ815" s="170"/>
      <c r="HK815" s="170"/>
      <c r="HL815" s="170"/>
      <c r="HM815" s="170"/>
      <c r="HN815" s="170"/>
      <c r="HO815" s="170"/>
      <c r="HP815" s="170"/>
      <c r="HQ815" s="170"/>
      <c r="HR815" s="170"/>
      <c r="HS815" s="170"/>
      <c r="HT815" s="170"/>
      <c r="HU815" s="170"/>
      <c r="HV815" s="170"/>
      <c r="HW815" s="170"/>
      <c r="HX815" s="170"/>
      <c r="HY815" s="170"/>
      <c r="HZ815" s="170"/>
      <c r="XEO815" s="152"/>
      <c r="XEP815" s="152"/>
      <c r="XEQ815" s="152"/>
      <c r="XER815" s="152"/>
      <c r="XES815" s="35"/>
      <c r="XET815" s="35"/>
    </row>
    <row r="816" spans="1:234 16369:16374" ht="114.75" hidden="1">
      <c r="A816" s="493">
        <v>619</v>
      </c>
      <c r="B816" s="494" t="s">
        <v>1975</v>
      </c>
      <c r="C816" s="395">
        <v>401000003</v>
      </c>
      <c r="D816" s="366" t="s">
        <v>1976</v>
      </c>
      <c r="E816" s="347" t="s">
        <v>1665</v>
      </c>
      <c r="F816" s="396"/>
      <c r="G816" s="396"/>
      <c r="H816" s="367">
        <v>3</v>
      </c>
      <c r="I816" s="396"/>
      <c r="J816" s="367">
        <v>16</v>
      </c>
      <c r="K816" s="397">
        <v>1</v>
      </c>
      <c r="L816" s="398">
        <v>3</v>
      </c>
      <c r="M816" s="367"/>
      <c r="N816" s="367"/>
      <c r="O816" s="367"/>
      <c r="P816" s="399" t="s">
        <v>186</v>
      </c>
      <c r="Q816" s="400" t="s">
        <v>1729</v>
      </c>
      <c r="R816" s="367"/>
      <c r="S816" s="367"/>
      <c r="T816" s="367">
        <v>3</v>
      </c>
      <c r="U816" s="367"/>
      <c r="V816" s="401">
        <v>9</v>
      </c>
      <c r="W816" s="402">
        <v>1</v>
      </c>
      <c r="X816" s="367"/>
      <c r="Y816" s="367"/>
      <c r="Z816" s="367"/>
      <c r="AA816" s="367"/>
      <c r="AB816" s="399" t="s">
        <v>1977</v>
      </c>
      <c r="AC816" s="403" t="s">
        <v>1705</v>
      </c>
      <c r="AD816" s="326"/>
      <c r="AE816" s="326"/>
      <c r="AF816" s="326"/>
      <c r="AG816" s="326"/>
      <c r="AH816" s="326"/>
      <c r="AI816" s="326"/>
      <c r="AJ816" s="335"/>
      <c r="AK816" s="335"/>
      <c r="AL816" s="320"/>
      <c r="AM816" s="320" t="s">
        <v>1978</v>
      </c>
      <c r="AN816" s="334" t="s">
        <v>1707</v>
      </c>
      <c r="AO816" s="404" t="s">
        <v>430</v>
      </c>
      <c r="AP816" s="404" t="s">
        <v>948</v>
      </c>
      <c r="AQ816" s="404" t="s">
        <v>1979</v>
      </c>
      <c r="AR816" s="405" t="s">
        <v>1980</v>
      </c>
      <c r="AS816" s="404" t="s">
        <v>116</v>
      </c>
      <c r="AT816" s="406">
        <v>18000000</v>
      </c>
      <c r="AU816" s="406">
        <v>18000000</v>
      </c>
      <c r="AV816" s="407">
        <v>0</v>
      </c>
      <c r="AW816" s="407">
        <v>0</v>
      </c>
      <c r="AX816" s="407">
        <v>0</v>
      </c>
      <c r="AY816" s="407">
        <v>0</v>
      </c>
      <c r="AZ816" s="408">
        <v>10101</v>
      </c>
    </row>
    <row r="817" spans="1:55" ht="409.5" hidden="1">
      <c r="A817" s="493">
        <v>619</v>
      </c>
      <c r="B817" s="494" t="s">
        <v>1975</v>
      </c>
      <c r="C817" s="395">
        <v>401000006</v>
      </c>
      <c r="D817" s="366" t="s">
        <v>1699</v>
      </c>
      <c r="E817" s="347" t="s">
        <v>1665</v>
      </c>
      <c r="F817" s="396"/>
      <c r="G817" s="396"/>
      <c r="H817" s="367">
        <v>3</v>
      </c>
      <c r="I817" s="396"/>
      <c r="J817" s="367">
        <v>16</v>
      </c>
      <c r="K817" s="397">
        <v>1</v>
      </c>
      <c r="L817" s="398">
        <v>5</v>
      </c>
      <c r="M817" s="367"/>
      <c r="N817" s="367"/>
      <c r="O817" s="367"/>
      <c r="P817" s="399" t="s">
        <v>1981</v>
      </c>
      <c r="Q817" s="400" t="s">
        <v>1729</v>
      </c>
      <c r="R817" s="367"/>
      <c r="S817" s="367"/>
      <c r="T817" s="367">
        <v>3</v>
      </c>
      <c r="U817" s="367"/>
      <c r="V817" s="401">
        <v>9</v>
      </c>
      <c r="W817" s="402">
        <v>1</v>
      </c>
      <c r="X817" s="367"/>
      <c r="Y817" s="367"/>
      <c r="Z817" s="367"/>
      <c r="AA817" s="367"/>
      <c r="AB817" s="399" t="s">
        <v>187</v>
      </c>
      <c r="AC817" s="403" t="s">
        <v>1982</v>
      </c>
      <c r="AD817" s="326"/>
      <c r="AE817" s="326"/>
      <c r="AF817" s="326"/>
      <c r="AG817" s="326"/>
      <c r="AH817" s="326"/>
      <c r="AI817" s="326"/>
      <c r="AJ817" s="335"/>
      <c r="AK817" s="335"/>
      <c r="AL817" s="320"/>
      <c r="AM817" s="320" t="s">
        <v>1983</v>
      </c>
      <c r="AN817" s="334" t="s">
        <v>1984</v>
      </c>
      <c r="AO817" s="404" t="s">
        <v>430</v>
      </c>
      <c r="AP817" s="404" t="s">
        <v>464</v>
      </c>
      <c r="AQ817" s="404" t="s">
        <v>1733</v>
      </c>
      <c r="AR817" s="405" t="s">
        <v>1922</v>
      </c>
      <c r="AS817" s="404">
        <v>244</v>
      </c>
      <c r="AT817" s="406">
        <v>14588721.07</v>
      </c>
      <c r="AU817" s="406">
        <v>13708487.08</v>
      </c>
      <c r="AV817" s="407">
        <v>10057554.880000001</v>
      </c>
      <c r="AW817" s="407">
        <v>11900600</v>
      </c>
      <c r="AX817" s="407">
        <v>11900600</v>
      </c>
      <c r="AY817" s="407">
        <v>11900600</v>
      </c>
      <c r="AZ817" s="408">
        <v>10101</v>
      </c>
    </row>
    <row r="818" spans="1:55" ht="409.5" hidden="1">
      <c r="A818" s="493">
        <v>619</v>
      </c>
      <c r="B818" s="494" t="s">
        <v>1975</v>
      </c>
      <c r="C818" s="395">
        <v>401000006</v>
      </c>
      <c r="D818" s="366" t="s">
        <v>1699</v>
      </c>
      <c r="E818" s="347" t="s">
        <v>1665</v>
      </c>
      <c r="F818" s="396"/>
      <c r="G818" s="396"/>
      <c r="H818" s="367">
        <v>3</v>
      </c>
      <c r="I818" s="396"/>
      <c r="J818" s="367">
        <v>16</v>
      </c>
      <c r="K818" s="397">
        <v>1</v>
      </c>
      <c r="L818" s="398">
        <v>5</v>
      </c>
      <c r="M818" s="367"/>
      <c r="N818" s="367"/>
      <c r="O818" s="367"/>
      <c r="P818" s="399" t="s">
        <v>1981</v>
      </c>
      <c r="Q818" s="400" t="s">
        <v>1729</v>
      </c>
      <c r="R818" s="367"/>
      <c r="S818" s="367"/>
      <c r="T818" s="367">
        <v>3</v>
      </c>
      <c r="U818" s="367"/>
      <c r="V818" s="401">
        <v>9</v>
      </c>
      <c r="W818" s="402">
        <v>1</v>
      </c>
      <c r="X818" s="367"/>
      <c r="Y818" s="367"/>
      <c r="Z818" s="367"/>
      <c r="AA818" s="367"/>
      <c r="AB818" s="399" t="s">
        <v>187</v>
      </c>
      <c r="AC818" s="403" t="s">
        <v>1982</v>
      </c>
      <c r="AD818" s="326"/>
      <c r="AE818" s="326"/>
      <c r="AF818" s="326"/>
      <c r="AG818" s="326"/>
      <c r="AH818" s="326"/>
      <c r="AI818" s="326"/>
      <c r="AJ818" s="335"/>
      <c r="AK818" s="335"/>
      <c r="AL818" s="320"/>
      <c r="AM818" s="320" t="s">
        <v>1983</v>
      </c>
      <c r="AN818" s="334" t="s">
        <v>1984</v>
      </c>
      <c r="AO818" s="404" t="s">
        <v>430</v>
      </c>
      <c r="AP818" s="404" t="s">
        <v>464</v>
      </c>
      <c r="AQ818" s="404" t="s">
        <v>1733</v>
      </c>
      <c r="AR818" s="405" t="s">
        <v>1922</v>
      </c>
      <c r="AS818" s="404">
        <v>244</v>
      </c>
      <c r="AT818" s="406">
        <v>909879.02</v>
      </c>
      <c r="AU818" s="406">
        <v>909879.02</v>
      </c>
      <c r="AV818" s="407">
        <v>0</v>
      </c>
      <c r="AW818" s="407">
        <v>0</v>
      </c>
      <c r="AX818" s="407">
        <v>0</v>
      </c>
      <c r="AY818" s="407">
        <v>0</v>
      </c>
      <c r="AZ818" s="408">
        <v>10113</v>
      </c>
    </row>
    <row r="819" spans="1:55" ht="409.5" hidden="1">
      <c r="A819" s="493">
        <v>619</v>
      </c>
      <c r="B819" s="494" t="s">
        <v>1975</v>
      </c>
      <c r="C819" s="395">
        <v>401000006</v>
      </c>
      <c r="D819" s="366" t="s">
        <v>1699</v>
      </c>
      <c r="E819" s="347" t="s">
        <v>1665</v>
      </c>
      <c r="F819" s="396"/>
      <c r="G819" s="396"/>
      <c r="H819" s="367">
        <v>3</v>
      </c>
      <c r="I819" s="396"/>
      <c r="J819" s="367">
        <v>16</v>
      </c>
      <c r="K819" s="397">
        <v>1</v>
      </c>
      <c r="L819" s="398">
        <v>5</v>
      </c>
      <c r="M819" s="367"/>
      <c r="N819" s="367"/>
      <c r="O819" s="367"/>
      <c r="P819" s="399" t="s">
        <v>1981</v>
      </c>
      <c r="Q819" s="400" t="s">
        <v>1729</v>
      </c>
      <c r="R819" s="367"/>
      <c r="S819" s="367"/>
      <c r="T819" s="367">
        <v>3</v>
      </c>
      <c r="U819" s="367"/>
      <c r="V819" s="401">
        <v>9</v>
      </c>
      <c r="W819" s="402">
        <v>1</v>
      </c>
      <c r="X819" s="367"/>
      <c r="Y819" s="367"/>
      <c r="Z819" s="367"/>
      <c r="AA819" s="367"/>
      <c r="AB819" s="399" t="s">
        <v>187</v>
      </c>
      <c r="AC819" s="403" t="s">
        <v>1982</v>
      </c>
      <c r="AD819" s="326"/>
      <c r="AE819" s="326"/>
      <c r="AF819" s="326"/>
      <c r="AG819" s="326"/>
      <c r="AH819" s="326"/>
      <c r="AI819" s="326"/>
      <c r="AJ819" s="335"/>
      <c r="AK819" s="335"/>
      <c r="AL819" s="320"/>
      <c r="AM819" s="320" t="s">
        <v>1983</v>
      </c>
      <c r="AN819" s="334" t="s">
        <v>1984</v>
      </c>
      <c r="AO819" s="404" t="s">
        <v>430</v>
      </c>
      <c r="AP819" s="404" t="s">
        <v>464</v>
      </c>
      <c r="AQ819" s="404" t="s">
        <v>1985</v>
      </c>
      <c r="AR819" s="405" t="s">
        <v>1922</v>
      </c>
      <c r="AS819" s="404" t="s">
        <v>116</v>
      </c>
      <c r="AT819" s="406">
        <v>0</v>
      </c>
      <c r="AU819" s="406">
        <v>0</v>
      </c>
      <c r="AV819" s="407">
        <v>880233.99</v>
      </c>
      <c r="AW819" s="407">
        <v>0</v>
      </c>
      <c r="AX819" s="407">
        <v>0</v>
      </c>
      <c r="AY819" s="407">
        <v>0</v>
      </c>
      <c r="AZ819" s="408">
        <v>10113</v>
      </c>
    </row>
    <row r="820" spans="1:55" ht="409.5" hidden="1">
      <c r="A820" s="493">
        <v>619</v>
      </c>
      <c r="B820" s="494" t="s">
        <v>1975</v>
      </c>
      <c r="C820" s="395">
        <v>401000006</v>
      </c>
      <c r="D820" s="366" t="s">
        <v>1699</v>
      </c>
      <c r="E820" s="347" t="s">
        <v>1665</v>
      </c>
      <c r="F820" s="396"/>
      <c r="G820" s="396"/>
      <c r="H820" s="367">
        <v>3</v>
      </c>
      <c r="I820" s="396"/>
      <c r="J820" s="367">
        <v>16</v>
      </c>
      <c r="K820" s="397">
        <v>1</v>
      </c>
      <c r="L820" s="398">
        <v>5</v>
      </c>
      <c r="M820" s="367"/>
      <c r="N820" s="367"/>
      <c r="O820" s="367"/>
      <c r="P820" s="399" t="s">
        <v>186</v>
      </c>
      <c r="Q820" s="400" t="s">
        <v>1986</v>
      </c>
      <c r="R820" s="367"/>
      <c r="S820" s="367"/>
      <c r="T820" s="367" t="s">
        <v>1249</v>
      </c>
      <c r="U820" s="367"/>
      <c r="V820" s="401" t="s">
        <v>1987</v>
      </c>
      <c r="W820" s="402" t="s">
        <v>1988</v>
      </c>
      <c r="X820" s="367"/>
      <c r="Y820" s="367"/>
      <c r="Z820" s="367"/>
      <c r="AA820" s="367"/>
      <c r="AB820" s="399" t="s">
        <v>1989</v>
      </c>
      <c r="AC820" s="403" t="s">
        <v>1990</v>
      </c>
      <c r="AD820" s="326"/>
      <c r="AE820" s="326"/>
      <c r="AF820" s="326"/>
      <c r="AG820" s="326"/>
      <c r="AH820" s="326"/>
      <c r="AI820" s="326"/>
      <c r="AJ820" s="335"/>
      <c r="AK820" s="335"/>
      <c r="AL820" s="320"/>
      <c r="AM820" s="320" t="s">
        <v>1991</v>
      </c>
      <c r="AN820" s="334" t="s">
        <v>1992</v>
      </c>
      <c r="AO820" s="404" t="s">
        <v>430</v>
      </c>
      <c r="AP820" s="404" t="s">
        <v>464</v>
      </c>
      <c r="AQ820" s="404" t="s">
        <v>1726</v>
      </c>
      <c r="AR820" s="405" t="s">
        <v>1993</v>
      </c>
      <c r="AS820" s="404" t="s">
        <v>116</v>
      </c>
      <c r="AT820" s="406">
        <v>731839.85</v>
      </c>
      <c r="AU820" s="406">
        <v>731839.85</v>
      </c>
      <c r="AV820" s="407">
        <v>0</v>
      </c>
      <c r="AW820" s="407">
        <v>0</v>
      </c>
      <c r="AX820" s="407">
        <v>0</v>
      </c>
      <c r="AY820" s="407">
        <v>0</v>
      </c>
      <c r="AZ820" s="408">
        <v>10112</v>
      </c>
    </row>
    <row r="821" spans="1:55" ht="409.5" hidden="1">
      <c r="A821" s="493">
        <v>619</v>
      </c>
      <c r="B821" s="494" t="s">
        <v>1975</v>
      </c>
      <c r="C821" s="395">
        <v>401000006</v>
      </c>
      <c r="D821" s="366" t="s">
        <v>1699</v>
      </c>
      <c r="E821" s="347" t="s">
        <v>1665</v>
      </c>
      <c r="F821" s="396"/>
      <c r="G821" s="396"/>
      <c r="H821" s="367">
        <v>3</v>
      </c>
      <c r="I821" s="396"/>
      <c r="J821" s="367">
        <v>16</v>
      </c>
      <c r="K821" s="397">
        <v>1</v>
      </c>
      <c r="L821" s="398">
        <v>5</v>
      </c>
      <c r="M821" s="367"/>
      <c r="N821" s="367"/>
      <c r="O821" s="367"/>
      <c r="P821" s="399" t="s">
        <v>186</v>
      </c>
      <c r="Q821" s="400" t="s">
        <v>1986</v>
      </c>
      <c r="R821" s="367"/>
      <c r="S821" s="367"/>
      <c r="T821" s="367" t="s">
        <v>1249</v>
      </c>
      <c r="U821" s="367"/>
      <c r="V821" s="401" t="s">
        <v>1987</v>
      </c>
      <c r="W821" s="402" t="s">
        <v>1988</v>
      </c>
      <c r="X821" s="367"/>
      <c r="Y821" s="367"/>
      <c r="Z821" s="367"/>
      <c r="AA821" s="367"/>
      <c r="AB821" s="399" t="s">
        <v>1989</v>
      </c>
      <c r="AC821" s="403" t="s">
        <v>1990</v>
      </c>
      <c r="AD821" s="326"/>
      <c r="AE821" s="326"/>
      <c r="AF821" s="326"/>
      <c r="AG821" s="326"/>
      <c r="AH821" s="326"/>
      <c r="AI821" s="326"/>
      <c r="AJ821" s="335"/>
      <c r="AK821" s="335"/>
      <c r="AL821" s="320"/>
      <c r="AM821" s="320" t="s">
        <v>1991</v>
      </c>
      <c r="AN821" s="334" t="s">
        <v>1992</v>
      </c>
      <c r="AO821" s="404" t="s">
        <v>430</v>
      </c>
      <c r="AP821" s="404" t="s">
        <v>464</v>
      </c>
      <c r="AQ821" s="404" t="s">
        <v>1708</v>
      </c>
      <c r="AR821" s="405" t="s">
        <v>1993</v>
      </c>
      <c r="AS821" s="404" t="s">
        <v>116</v>
      </c>
      <c r="AT821" s="406">
        <v>0</v>
      </c>
      <c r="AU821" s="406">
        <v>0</v>
      </c>
      <c r="AV821" s="407">
        <v>1966769.35</v>
      </c>
      <c r="AW821" s="407">
        <v>0</v>
      </c>
      <c r="AX821" s="407">
        <v>0</v>
      </c>
      <c r="AY821" s="407">
        <v>0</v>
      </c>
      <c r="AZ821" s="408">
        <v>10112</v>
      </c>
    </row>
    <row r="822" spans="1:55" ht="409.5" hidden="1">
      <c r="A822" s="493">
        <v>619</v>
      </c>
      <c r="B822" s="494" t="s">
        <v>1975</v>
      </c>
      <c r="C822" s="395">
        <v>401000006</v>
      </c>
      <c r="D822" s="366" t="s">
        <v>1699</v>
      </c>
      <c r="E822" s="347" t="s">
        <v>1665</v>
      </c>
      <c r="F822" s="396"/>
      <c r="G822" s="396"/>
      <c r="H822" s="367">
        <v>3</v>
      </c>
      <c r="I822" s="396"/>
      <c r="J822" s="367">
        <v>16</v>
      </c>
      <c r="K822" s="397">
        <v>1</v>
      </c>
      <c r="L822" s="398">
        <v>5</v>
      </c>
      <c r="M822" s="367"/>
      <c r="N822" s="367"/>
      <c r="O822" s="367"/>
      <c r="P822" s="399" t="s">
        <v>186</v>
      </c>
      <c r="Q822" s="400" t="s">
        <v>1994</v>
      </c>
      <c r="R822" s="367" t="s">
        <v>1995</v>
      </c>
      <c r="S822" s="367"/>
      <c r="T822" s="367">
        <v>3</v>
      </c>
      <c r="U822" s="367"/>
      <c r="V822" s="401">
        <v>9</v>
      </c>
      <c r="W822" s="402">
        <v>1</v>
      </c>
      <c r="X822" s="367"/>
      <c r="Y822" s="367"/>
      <c r="Z822" s="367"/>
      <c r="AA822" s="367"/>
      <c r="AB822" s="399" t="s">
        <v>1996</v>
      </c>
      <c r="AC822" s="403" t="s">
        <v>1997</v>
      </c>
      <c r="AD822" s="326"/>
      <c r="AE822" s="326"/>
      <c r="AF822" s="326"/>
      <c r="AG822" s="326"/>
      <c r="AH822" s="326"/>
      <c r="AI822" s="326"/>
      <c r="AJ822" s="335"/>
      <c r="AK822" s="335"/>
      <c r="AL822" s="320"/>
      <c r="AM822" s="320" t="s">
        <v>1998</v>
      </c>
      <c r="AN822" s="334" t="s">
        <v>1992</v>
      </c>
      <c r="AO822" s="404" t="s">
        <v>430</v>
      </c>
      <c r="AP822" s="404" t="s">
        <v>464</v>
      </c>
      <c r="AQ822" s="404" t="s">
        <v>1736</v>
      </c>
      <c r="AR822" s="405" t="s">
        <v>1999</v>
      </c>
      <c r="AS822" s="404">
        <v>244</v>
      </c>
      <c r="AT822" s="406">
        <v>103336283.15000001</v>
      </c>
      <c r="AU822" s="406">
        <v>102712350.12</v>
      </c>
      <c r="AV822" s="407">
        <v>111144265.93000001</v>
      </c>
      <c r="AW822" s="407">
        <v>153851440</v>
      </c>
      <c r="AX822" s="407">
        <v>160005498</v>
      </c>
      <c r="AY822" s="407">
        <v>166405718</v>
      </c>
      <c r="AZ822" s="408">
        <v>10101</v>
      </c>
    </row>
    <row r="823" spans="1:55" ht="409.5" hidden="1">
      <c r="A823" s="493">
        <v>619</v>
      </c>
      <c r="B823" s="494" t="s">
        <v>1975</v>
      </c>
      <c r="C823" s="395">
        <v>401000006</v>
      </c>
      <c r="D823" s="366" t="s">
        <v>1699</v>
      </c>
      <c r="E823" s="347" t="s">
        <v>1665</v>
      </c>
      <c r="F823" s="396"/>
      <c r="G823" s="396"/>
      <c r="H823" s="367">
        <v>3</v>
      </c>
      <c r="I823" s="396"/>
      <c r="J823" s="367">
        <v>16</v>
      </c>
      <c r="K823" s="397">
        <v>1</v>
      </c>
      <c r="L823" s="398">
        <v>5</v>
      </c>
      <c r="M823" s="367"/>
      <c r="N823" s="367"/>
      <c r="O823" s="367"/>
      <c r="P823" s="399" t="s">
        <v>186</v>
      </c>
      <c r="Q823" s="400" t="s">
        <v>1994</v>
      </c>
      <c r="R823" s="367" t="s">
        <v>1995</v>
      </c>
      <c r="S823" s="367"/>
      <c r="T823" s="367">
        <v>3</v>
      </c>
      <c r="U823" s="367"/>
      <c r="V823" s="401">
        <v>9</v>
      </c>
      <c r="W823" s="402">
        <v>1</v>
      </c>
      <c r="X823" s="367"/>
      <c r="Y823" s="367"/>
      <c r="Z823" s="367"/>
      <c r="AA823" s="367"/>
      <c r="AB823" s="399" t="s">
        <v>1996</v>
      </c>
      <c r="AC823" s="403" t="s">
        <v>1997</v>
      </c>
      <c r="AD823" s="326"/>
      <c r="AE823" s="326"/>
      <c r="AF823" s="326"/>
      <c r="AG823" s="326"/>
      <c r="AH823" s="326"/>
      <c r="AI823" s="326"/>
      <c r="AJ823" s="335"/>
      <c r="AK823" s="335"/>
      <c r="AL823" s="320"/>
      <c r="AM823" s="320" t="s">
        <v>1998</v>
      </c>
      <c r="AN823" s="334" t="s">
        <v>1992</v>
      </c>
      <c r="AO823" s="404" t="s">
        <v>430</v>
      </c>
      <c r="AP823" s="404" t="s">
        <v>464</v>
      </c>
      <c r="AQ823" s="404" t="s">
        <v>1736</v>
      </c>
      <c r="AR823" s="405" t="s">
        <v>1999</v>
      </c>
      <c r="AS823" s="404">
        <v>244</v>
      </c>
      <c r="AT823" s="406">
        <v>393838.43</v>
      </c>
      <c r="AU823" s="406">
        <v>393838.43</v>
      </c>
      <c r="AV823" s="407">
        <v>0</v>
      </c>
      <c r="AW823" s="407">
        <v>0</v>
      </c>
      <c r="AX823" s="407">
        <v>0</v>
      </c>
      <c r="AY823" s="407">
        <v>0</v>
      </c>
      <c r="AZ823" s="408">
        <v>10113</v>
      </c>
    </row>
    <row r="824" spans="1:55" ht="409.5" hidden="1">
      <c r="A824" s="493">
        <v>619</v>
      </c>
      <c r="B824" s="494" t="s">
        <v>1975</v>
      </c>
      <c r="C824" s="395">
        <v>401000006</v>
      </c>
      <c r="D824" s="366" t="s">
        <v>1699</v>
      </c>
      <c r="E824" s="347" t="s">
        <v>1665</v>
      </c>
      <c r="F824" s="396"/>
      <c r="G824" s="396"/>
      <c r="H824" s="367">
        <v>3</v>
      </c>
      <c r="I824" s="396"/>
      <c r="J824" s="367">
        <v>16</v>
      </c>
      <c r="K824" s="397">
        <v>1</v>
      </c>
      <c r="L824" s="398">
        <v>5</v>
      </c>
      <c r="M824" s="367"/>
      <c r="N824" s="367"/>
      <c r="O824" s="367"/>
      <c r="P824" s="399" t="s">
        <v>186</v>
      </c>
      <c r="Q824" s="400" t="s">
        <v>2000</v>
      </c>
      <c r="R824" s="367"/>
      <c r="S824" s="367"/>
      <c r="T824" s="367" t="s">
        <v>1249</v>
      </c>
      <c r="U824" s="367"/>
      <c r="V824" s="401" t="s">
        <v>1987</v>
      </c>
      <c r="W824" s="402" t="s">
        <v>1988</v>
      </c>
      <c r="X824" s="367"/>
      <c r="Y824" s="367"/>
      <c r="Z824" s="367"/>
      <c r="AA824" s="367"/>
      <c r="AB824" s="399" t="s">
        <v>1989</v>
      </c>
      <c r="AC824" s="403" t="s">
        <v>1990</v>
      </c>
      <c r="AD824" s="326"/>
      <c r="AE824" s="326"/>
      <c r="AF824" s="326"/>
      <c r="AG824" s="326"/>
      <c r="AH824" s="326"/>
      <c r="AI824" s="326"/>
      <c r="AJ824" s="335"/>
      <c r="AK824" s="335"/>
      <c r="AL824" s="320"/>
      <c r="AM824" s="320" t="s">
        <v>1998</v>
      </c>
      <c r="AN824" s="334" t="s">
        <v>1992</v>
      </c>
      <c r="AO824" s="404" t="s">
        <v>430</v>
      </c>
      <c r="AP824" s="404" t="s">
        <v>464</v>
      </c>
      <c r="AQ824" s="404" t="s">
        <v>1697</v>
      </c>
      <c r="AR824" s="405" t="s">
        <v>1698</v>
      </c>
      <c r="AS824" s="404" t="s">
        <v>116</v>
      </c>
      <c r="AT824" s="406">
        <v>13904957</v>
      </c>
      <c r="AU824" s="406">
        <v>13904957</v>
      </c>
      <c r="AV824" s="407">
        <v>0</v>
      </c>
      <c r="AW824" s="407">
        <v>0</v>
      </c>
      <c r="AX824" s="407">
        <v>0</v>
      </c>
      <c r="AY824" s="407">
        <v>0</v>
      </c>
      <c r="AZ824" s="408">
        <v>10306</v>
      </c>
    </row>
    <row r="825" spans="1:55" ht="409.5" hidden="1">
      <c r="A825" s="493">
        <v>619</v>
      </c>
      <c r="B825" s="494" t="s">
        <v>1975</v>
      </c>
      <c r="C825" s="395">
        <v>401000006</v>
      </c>
      <c r="D825" s="366" t="s">
        <v>1699</v>
      </c>
      <c r="E825" s="347" t="s">
        <v>1665</v>
      </c>
      <c r="F825" s="396"/>
      <c r="G825" s="396"/>
      <c r="H825" s="367">
        <v>3</v>
      </c>
      <c r="I825" s="396"/>
      <c r="J825" s="367">
        <v>16</v>
      </c>
      <c r="K825" s="397">
        <v>1</v>
      </c>
      <c r="L825" s="398">
        <v>5</v>
      </c>
      <c r="M825" s="367"/>
      <c r="N825" s="367"/>
      <c r="O825" s="367"/>
      <c r="P825" s="399" t="s">
        <v>186</v>
      </c>
      <c r="Q825" s="400" t="s">
        <v>2000</v>
      </c>
      <c r="R825" s="367"/>
      <c r="S825" s="367"/>
      <c r="T825" s="367" t="s">
        <v>1249</v>
      </c>
      <c r="U825" s="367"/>
      <c r="V825" s="401" t="s">
        <v>1987</v>
      </c>
      <c r="W825" s="402" t="s">
        <v>1988</v>
      </c>
      <c r="X825" s="367"/>
      <c r="Y825" s="367"/>
      <c r="Z825" s="367"/>
      <c r="AA825" s="367"/>
      <c r="AB825" s="399" t="s">
        <v>1989</v>
      </c>
      <c r="AC825" s="403" t="s">
        <v>1990</v>
      </c>
      <c r="AD825" s="326"/>
      <c r="AE825" s="326"/>
      <c r="AF825" s="326"/>
      <c r="AG825" s="326"/>
      <c r="AH825" s="326"/>
      <c r="AI825" s="326"/>
      <c r="AJ825" s="335"/>
      <c r="AK825" s="335"/>
      <c r="AL825" s="320"/>
      <c r="AM825" s="320" t="s">
        <v>1998</v>
      </c>
      <c r="AN825" s="334" t="s">
        <v>1992</v>
      </c>
      <c r="AO825" s="404" t="s">
        <v>430</v>
      </c>
      <c r="AP825" s="404" t="s">
        <v>464</v>
      </c>
      <c r="AQ825" s="404" t="s">
        <v>1708</v>
      </c>
      <c r="AR825" s="405" t="s">
        <v>1993</v>
      </c>
      <c r="AS825" s="404" t="s">
        <v>116</v>
      </c>
      <c r="AT825" s="406">
        <v>0</v>
      </c>
      <c r="AU825" s="406">
        <v>0</v>
      </c>
      <c r="AV825" s="407">
        <v>37368617.560000002</v>
      </c>
      <c r="AW825" s="407">
        <v>0</v>
      </c>
      <c r="AX825" s="407">
        <v>0</v>
      </c>
      <c r="AY825" s="407">
        <v>0</v>
      </c>
      <c r="AZ825" s="408">
        <v>10306</v>
      </c>
    </row>
    <row r="826" spans="1:55" ht="409.5" hidden="1">
      <c r="A826" s="493">
        <v>619</v>
      </c>
      <c r="B826" s="494" t="s">
        <v>1975</v>
      </c>
      <c r="C826" s="395">
        <v>401000006</v>
      </c>
      <c r="D826" s="366" t="s">
        <v>1699</v>
      </c>
      <c r="E826" s="347" t="s">
        <v>1665</v>
      </c>
      <c r="F826" s="396"/>
      <c r="G826" s="396"/>
      <c r="H826" s="367">
        <v>3</v>
      </c>
      <c r="I826" s="396"/>
      <c r="J826" s="367">
        <v>16</v>
      </c>
      <c r="K826" s="397">
        <v>1</v>
      </c>
      <c r="L826" s="398">
        <v>5</v>
      </c>
      <c r="M826" s="367"/>
      <c r="N826" s="367"/>
      <c r="O826" s="367"/>
      <c r="P826" s="399" t="s">
        <v>186</v>
      </c>
      <c r="Q826" s="400" t="s">
        <v>2001</v>
      </c>
      <c r="R826" s="367" t="s">
        <v>2002</v>
      </c>
      <c r="S826" s="367"/>
      <c r="T826" s="367" t="s">
        <v>94</v>
      </c>
      <c r="U826" s="367"/>
      <c r="V826" s="401" t="s">
        <v>1032</v>
      </c>
      <c r="W826" s="402" t="s">
        <v>95</v>
      </c>
      <c r="X826" s="367" t="s">
        <v>2003</v>
      </c>
      <c r="Y826" s="367"/>
      <c r="Z826" s="367"/>
      <c r="AA826" s="367"/>
      <c r="AB826" s="399" t="s">
        <v>2004</v>
      </c>
      <c r="AC826" s="403" t="s">
        <v>1705</v>
      </c>
      <c r="AD826" s="326"/>
      <c r="AE826" s="326"/>
      <c r="AF826" s="326"/>
      <c r="AG826" s="326"/>
      <c r="AH826" s="326"/>
      <c r="AI826" s="326"/>
      <c r="AJ826" s="335"/>
      <c r="AK826" s="335"/>
      <c r="AL826" s="320"/>
      <c r="AM826" s="320" t="s">
        <v>2005</v>
      </c>
      <c r="AN826" s="334" t="s">
        <v>1707</v>
      </c>
      <c r="AO826" s="404" t="s">
        <v>430</v>
      </c>
      <c r="AP826" s="404" t="s">
        <v>464</v>
      </c>
      <c r="AQ826" s="404" t="s">
        <v>1752</v>
      </c>
      <c r="AR826" s="405" t="s">
        <v>619</v>
      </c>
      <c r="AS826" s="404" t="s">
        <v>116</v>
      </c>
      <c r="AT826" s="406">
        <v>4772056.57</v>
      </c>
      <c r="AU826" s="406">
        <v>4772056.57</v>
      </c>
      <c r="AV826" s="407">
        <v>0</v>
      </c>
      <c r="AW826" s="407" t="s">
        <v>2006</v>
      </c>
      <c r="AX826" s="407">
        <v>0</v>
      </c>
      <c r="AY826" s="407">
        <v>0</v>
      </c>
      <c r="AZ826" s="408">
        <v>10112</v>
      </c>
    </row>
    <row r="827" spans="1:55" ht="409.5" hidden="1">
      <c r="A827" s="493">
        <v>619</v>
      </c>
      <c r="B827" s="494" t="s">
        <v>1975</v>
      </c>
      <c r="C827" s="395">
        <v>401000006</v>
      </c>
      <c r="D827" s="366" t="s">
        <v>1699</v>
      </c>
      <c r="E827" s="347" t="s">
        <v>1665</v>
      </c>
      <c r="F827" s="396"/>
      <c r="G827" s="396"/>
      <c r="H827" s="367">
        <v>3</v>
      </c>
      <c r="I827" s="396"/>
      <c r="J827" s="367">
        <v>16</v>
      </c>
      <c r="K827" s="397">
        <v>1</v>
      </c>
      <c r="L827" s="398">
        <v>5</v>
      </c>
      <c r="M827" s="367"/>
      <c r="N827" s="367"/>
      <c r="O827" s="367"/>
      <c r="P827" s="399" t="s">
        <v>186</v>
      </c>
      <c r="Q827" s="400" t="s">
        <v>2007</v>
      </c>
      <c r="R827" s="367" t="s">
        <v>2008</v>
      </c>
      <c r="S827" s="367"/>
      <c r="T827" s="367" t="s">
        <v>94</v>
      </c>
      <c r="U827" s="367"/>
      <c r="V827" s="401" t="s">
        <v>1032</v>
      </c>
      <c r="W827" s="402" t="s">
        <v>95</v>
      </c>
      <c r="X827" s="367" t="s">
        <v>2009</v>
      </c>
      <c r="Y827" s="367"/>
      <c r="Z827" s="367"/>
      <c r="AA827" s="367"/>
      <c r="AB827" s="399" t="s">
        <v>2004</v>
      </c>
      <c r="AC827" s="403" t="s">
        <v>1705</v>
      </c>
      <c r="AD827" s="326"/>
      <c r="AE827" s="326"/>
      <c r="AF827" s="326"/>
      <c r="AG827" s="326"/>
      <c r="AH827" s="326"/>
      <c r="AI827" s="326"/>
      <c r="AJ827" s="335"/>
      <c r="AK827" s="335"/>
      <c r="AL827" s="320"/>
      <c r="AM827" s="320" t="s">
        <v>2005</v>
      </c>
      <c r="AN827" s="334" t="s">
        <v>1707</v>
      </c>
      <c r="AO827" s="404" t="s">
        <v>430</v>
      </c>
      <c r="AP827" s="404" t="s">
        <v>464</v>
      </c>
      <c r="AQ827" s="404" t="s">
        <v>1752</v>
      </c>
      <c r="AR827" s="405" t="s">
        <v>619</v>
      </c>
      <c r="AS827" s="404" t="s">
        <v>116</v>
      </c>
      <c r="AT827" s="406">
        <v>5831433.6799999997</v>
      </c>
      <c r="AU827" s="406">
        <v>5831433.6799999997</v>
      </c>
      <c r="AV827" s="407">
        <v>0</v>
      </c>
      <c r="AW827" s="407">
        <v>0</v>
      </c>
      <c r="AX827" s="407">
        <v>0</v>
      </c>
      <c r="AY827" s="407">
        <v>0</v>
      </c>
      <c r="AZ827" s="408">
        <v>10306</v>
      </c>
    </row>
    <row r="828" spans="1:55" ht="409.5" hidden="1">
      <c r="A828" s="493">
        <v>619</v>
      </c>
      <c r="B828" s="494" t="s">
        <v>1975</v>
      </c>
      <c r="C828" s="395">
        <v>401000006</v>
      </c>
      <c r="D828" s="366" t="s">
        <v>1699</v>
      </c>
      <c r="E828" s="347" t="s">
        <v>1665</v>
      </c>
      <c r="F828" s="396"/>
      <c r="G828" s="396"/>
      <c r="H828" s="367">
        <v>3</v>
      </c>
      <c r="I828" s="396"/>
      <c r="J828" s="367">
        <v>16</v>
      </c>
      <c r="K828" s="397">
        <v>1</v>
      </c>
      <c r="L828" s="398">
        <v>5</v>
      </c>
      <c r="M828" s="367"/>
      <c r="N828" s="367"/>
      <c r="O828" s="367"/>
      <c r="P828" s="399" t="s">
        <v>186</v>
      </c>
      <c r="Q828" s="400" t="s">
        <v>2001</v>
      </c>
      <c r="R828" s="367" t="s">
        <v>2008</v>
      </c>
      <c r="S828" s="367"/>
      <c r="T828" s="367" t="s">
        <v>94</v>
      </c>
      <c r="U828" s="367"/>
      <c r="V828" s="401" t="s">
        <v>1032</v>
      </c>
      <c r="W828" s="402" t="s">
        <v>95</v>
      </c>
      <c r="X828" s="367"/>
      <c r="Y828" s="367" t="s">
        <v>2010</v>
      </c>
      <c r="Z828" s="367"/>
      <c r="AA828" s="367"/>
      <c r="AB828" s="399" t="s">
        <v>2004</v>
      </c>
      <c r="AC828" s="403" t="s">
        <v>1750</v>
      </c>
      <c r="AD828" s="326"/>
      <c r="AE828" s="326"/>
      <c r="AF828" s="326"/>
      <c r="AG828" s="326"/>
      <c r="AH828" s="326"/>
      <c r="AI828" s="326"/>
      <c r="AJ828" s="335"/>
      <c r="AK828" s="335"/>
      <c r="AL828" s="320"/>
      <c r="AM828" s="320" t="s">
        <v>2011</v>
      </c>
      <c r="AN828" s="334" t="s">
        <v>1707</v>
      </c>
      <c r="AO828" s="404" t="s">
        <v>430</v>
      </c>
      <c r="AP828" s="404" t="s">
        <v>464</v>
      </c>
      <c r="AQ828" s="404" t="s">
        <v>618</v>
      </c>
      <c r="AR828" s="405" t="s">
        <v>619</v>
      </c>
      <c r="AS828" s="404">
        <v>244</v>
      </c>
      <c r="AT828" s="406">
        <v>1200001</v>
      </c>
      <c r="AU828" s="406">
        <v>1200001</v>
      </c>
      <c r="AV828" s="407">
        <v>0</v>
      </c>
      <c r="AW828" s="407">
        <v>0</v>
      </c>
      <c r="AX828" s="407">
        <v>0</v>
      </c>
      <c r="AY828" s="407">
        <v>0</v>
      </c>
      <c r="AZ828" s="408">
        <v>10202</v>
      </c>
    </row>
    <row r="829" spans="1:55" ht="409.5" hidden="1">
      <c r="A829" s="493">
        <v>619</v>
      </c>
      <c r="B829" s="494" t="s">
        <v>1975</v>
      </c>
      <c r="C829" s="395">
        <v>401000006</v>
      </c>
      <c r="D829" s="366" t="s">
        <v>1699</v>
      </c>
      <c r="E829" s="347" t="s">
        <v>1665</v>
      </c>
      <c r="F829" s="396"/>
      <c r="G829" s="396"/>
      <c r="H829" s="367">
        <v>3</v>
      </c>
      <c r="I829" s="396"/>
      <c r="J829" s="367">
        <v>16</v>
      </c>
      <c r="K829" s="397">
        <v>1</v>
      </c>
      <c r="L829" s="398">
        <v>5</v>
      </c>
      <c r="M829" s="367"/>
      <c r="N829" s="367"/>
      <c r="O829" s="367"/>
      <c r="P829" s="399" t="s">
        <v>186</v>
      </c>
      <c r="Q829" s="400" t="s">
        <v>2001</v>
      </c>
      <c r="R829" s="367" t="s">
        <v>2008</v>
      </c>
      <c r="S829" s="367"/>
      <c r="T829" s="367" t="s">
        <v>94</v>
      </c>
      <c r="U829" s="367"/>
      <c r="V829" s="401" t="s">
        <v>1032</v>
      </c>
      <c r="W829" s="402" t="s">
        <v>95</v>
      </c>
      <c r="X829" s="367"/>
      <c r="Y829" s="367" t="s">
        <v>2010</v>
      </c>
      <c r="Z829" s="367"/>
      <c r="AA829" s="367"/>
      <c r="AB829" s="399" t="s">
        <v>2004</v>
      </c>
      <c r="AC829" s="403" t="s">
        <v>1750</v>
      </c>
      <c r="AD829" s="326"/>
      <c r="AE829" s="326"/>
      <c r="AF829" s="326"/>
      <c r="AG829" s="326"/>
      <c r="AH829" s="326"/>
      <c r="AI829" s="326"/>
      <c r="AJ829" s="335"/>
      <c r="AK829" s="335"/>
      <c r="AL829" s="320"/>
      <c r="AM829" s="320" t="s">
        <v>2011</v>
      </c>
      <c r="AN829" s="334" t="s">
        <v>1707</v>
      </c>
      <c r="AO829" s="404" t="s">
        <v>430</v>
      </c>
      <c r="AP829" s="404" t="s">
        <v>464</v>
      </c>
      <c r="AQ829" s="404" t="s">
        <v>618</v>
      </c>
      <c r="AR829" s="405" t="s">
        <v>619</v>
      </c>
      <c r="AS829" s="404">
        <v>244</v>
      </c>
      <c r="AT829" s="406">
        <v>300001</v>
      </c>
      <c r="AU829" s="406">
        <v>300001</v>
      </c>
      <c r="AV829" s="407">
        <v>0</v>
      </c>
      <c r="AW829" s="407">
        <v>0</v>
      </c>
      <c r="AX829" s="407">
        <v>0</v>
      </c>
      <c r="AY829" s="407">
        <v>0</v>
      </c>
      <c r="AZ829" s="408">
        <v>10201</v>
      </c>
    </row>
    <row r="830" spans="1:55" ht="409.5" hidden="1">
      <c r="A830" s="493">
        <v>619</v>
      </c>
      <c r="B830" s="494" t="s">
        <v>1975</v>
      </c>
      <c r="C830" s="395">
        <v>401000006</v>
      </c>
      <c r="D830" s="366" t="s">
        <v>1699</v>
      </c>
      <c r="E830" s="347" t="s">
        <v>1665</v>
      </c>
      <c r="F830" s="396"/>
      <c r="G830" s="396"/>
      <c r="H830" s="367">
        <v>3</v>
      </c>
      <c r="I830" s="396"/>
      <c r="J830" s="367">
        <v>16</v>
      </c>
      <c r="K830" s="397">
        <v>1</v>
      </c>
      <c r="L830" s="398">
        <v>5</v>
      </c>
      <c r="M830" s="367"/>
      <c r="N830" s="367"/>
      <c r="O830" s="367"/>
      <c r="P830" s="399" t="s">
        <v>186</v>
      </c>
      <c r="Q830" s="400" t="s">
        <v>1994</v>
      </c>
      <c r="R830" s="367" t="s">
        <v>1995</v>
      </c>
      <c r="S830" s="367"/>
      <c r="T830" s="367">
        <v>3</v>
      </c>
      <c r="U830" s="367"/>
      <c r="V830" s="401">
        <v>9</v>
      </c>
      <c r="W830" s="402">
        <v>1</v>
      </c>
      <c r="X830" s="367"/>
      <c r="Y830" s="367"/>
      <c r="Z830" s="367"/>
      <c r="AA830" s="367"/>
      <c r="AB830" s="399" t="s">
        <v>1996</v>
      </c>
      <c r="AC830" s="403" t="s">
        <v>1997</v>
      </c>
      <c r="AD830" s="326"/>
      <c r="AE830" s="326"/>
      <c r="AF830" s="326"/>
      <c r="AG830" s="326"/>
      <c r="AH830" s="326"/>
      <c r="AI830" s="326"/>
      <c r="AJ830" s="335"/>
      <c r="AK830" s="335"/>
      <c r="AL830" s="320"/>
      <c r="AM830" s="320" t="s">
        <v>1998</v>
      </c>
      <c r="AN830" s="334" t="s">
        <v>1992</v>
      </c>
      <c r="AO830" s="404" t="s">
        <v>430</v>
      </c>
      <c r="AP830" s="404" t="s">
        <v>464</v>
      </c>
      <c r="AQ830" s="404" t="s">
        <v>2012</v>
      </c>
      <c r="AR830" s="405" t="s">
        <v>1999</v>
      </c>
      <c r="AS830" s="404" t="s">
        <v>116</v>
      </c>
      <c r="AT830" s="406">
        <v>0</v>
      </c>
      <c r="AU830" s="406">
        <v>0</v>
      </c>
      <c r="AV830" s="407">
        <v>623933.03</v>
      </c>
      <c r="AW830" s="407">
        <v>0</v>
      </c>
      <c r="AX830" s="407">
        <v>0</v>
      </c>
      <c r="AY830" s="407">
        <v>0</v>
      </c>
      <c r="AZ830" s="408">
        <v>10113</v>
      </c>
    </row>
    <row r="831" spans="1:55" ht="409.5" hidden="1">
      <c r="A831" s="493">
        <v>619</v>
      </c>
      <c r="B831" s="494" t="s">
        <v>1975</v>
      </c>
      <c r="C831" s="395">
        <v>401000006</v>
      </c>
      <c r="D831" s="366" t="s">
        <v>1699</v>
      </c>
      <c r="E831" s="347" t="s">
        <v>1665</v>
      </c>
      <c r="F831" s="396"/>
      <c r="G831" s="396"/>
      <c r="H831" s="367">
        <v>3</v>
      </c>
      <c r="I831" s="396"/>
      <c r="J831" s="367">
        <v>16</v>
      </c>
      <c r="K831" s="397">
        <v>1</v>
      </c>
      <c r="L831" s="398">
        <v>5</v>
      </c>
      <c r="M831" s="367"/>
      <c r="N831" s="367"/>
      <c r="O831" s="367"/>
      <c r="P831" s="399" t="s">
        <v>186</v>
      </c>
      <c r="Q831" s="400" t="s">
        <v>1729</v>
      </c>
      <c r="R831" s="367"/>
      <c r="S831" s="367"/>
      <c r="T831" s="367">
        <v>3</v>
      </c>
      <c r="U831" s="367"/>
      <c r="V831" s="401">
        <v>9</v>
      </c>
      <c r="W831" s="402">
        <v>1</v>
      </c>
      <c r="X831" s="367"/>
      <c r="Y831" s="367"/>
      <c r="Z831" s="367"/>
      <c r="AA831" s="367"/>
      <c r="AB831" s="399" t="s">
        <v>187</v>
      </c>
      <c r="AC831" s="403" t="s">
        <v>2013</v>
      </c>
      <c r="AD831" s="326"/>
      <c r="AE831" s="326"/>
      <c r="AF831" s="326"/>
      <c r="AG831" s="326"/>
      <c r="AH831" s="326"/>
      <c r="AI831" s="326"/>
      <c r="AJ831" s="335"/>
      <c r="AK831" s="335"/>
      <c r="AL831" s="320"/>
      <c r="AM831" s="320" t="s">
        <v>2014</v>
      </c>
      <c r="AN831" s="334" t="s">
        <v>2015</v>
      </c>
      <c r="AO831" s="404" t="s">
        <v>430</v>
      </c>
      <c r="AP831" s="404" t="s">
        <v>464</v>
      </c>
      <c r="AQ831" s="404" t="s">
        <v>1818</v>
      </c>
      <c r="AR831" s="405" t="s">
        <v>2016</v>
      </c>
      <c r="AS831" s="404">
        <v>244</v>
      </c>
      <c r="AT831" s="406">
        <v>2000000</v>
      </c>
      <c r="AU831" s="406">
        <v>2000000</v>
      </c>
      <c r="AV831" s="407">
        <v>990000</v>
      </c>
      <c r="AW831" s="407">
        <v>0</v>
      </c>
      <c r="AX831" s="407">
        <v>0</v>
      </c>
      <c r="AY831" s="407">
        <v>0</v>
      </c>
      <c r="AZ831" s="408">
        <v>10101</v>
      </c>
      <c r="BA831" s="3">
        <v>165752040</v>
      </c>
      <c r="BB831" s="3">
        <v>171906098</v>
      </c>
      <c r="BC831" s="3">
        <v>178306318</v>
      </c>
    </row>
    <row r="832" spans="1:55" ht="331.5" hidden="1">
      <c r="A832" s="493">
        <v>619</v>
      </c>
      <c r="B832" s="494" t="s">
        <v>1975</v>
      </c>
      <c r="C832" s="395">
        <v>401000007</v>
      </c>
      <c r="D832" s="366" t="s">
        <v>2017</v>
      </c>
      <c r="E832" s="347" t="s">
        <v>1665</v>
      </c>
      <c r="F832" s="396"/>
      <c r="G832" s="396"/>
      <c r="H832" s="367">
        <v>3</v>
      </c>
      <c r="I832" s="396"/>
      <c r="J832" s="367">
        <v>16</v>
      </c>
      <c r="K832" s="397">
        <v>1</v>
      </c>
      <c r="L832" s="398">
        <v>6</v>
      </c>
      <c r="M832" s="367"/>
      <c r="N832" s="367"/>
      <c r="O832" s="367"/>
      <c r="P832" s="399" t="s">
        <v>186</v>
      </c>
      <c r="Q832" s="400" t="s">
        <v>1729</v>
      </c>
      <c r="R832" s="367"/>
      <c r="S832" s="367"/>
      <c r="T832" s="367">
        <v>3</v>
      </c>
      <c r="U832" s="367"/>
      <c r="V832" s="401">
        <v>9</v>
      </c>
      <c r="W832" s="402">
        <v>1</v>
      </c>
      <c r="X832" s="367"/>
      <c r="Y832" s="367"/>
      <c r="Z832" s="367"/>
      <c r="AA832" s="367"/>
      <c r="AB832" s="399" t="s">
        <v>187</v>
      </c>
      <c r="AC832" s="403" t="s">
        <v>1667</v>
      </c>
      <c r="AD832" s="326"/>
      <c r="AE832" s="326"/>
      <c r="AF832" s="326"/>
      <c r="AG832" s="326"/>
      <c r="AH832" s="326"/>
      <c r="AI832" s="326"/>
      <c r="AJ832" s="335"/>
      <c r="AK832" s="335"/>
      <c r="AL832" s="320"/>
      <c r="AM832" s="320" t="s">
        <v>2018</v>
      </c>
      <c r="AN832" s="334" t="s">
        <v>1669</v>
      </c>
      <c r="AO832" s="404" t="s">
        <v>99</v>
      </c>
      <c r="AP832" s="404" t="s">
        <v>68</v>
      </c>
      <c r="AQ832" s="404" t="s">
        <v>1670</v>
      </c>
      <c r="AR832" s="405" t="s">
        <v>1671</v>
      </c>
      <c r="AS832" s="404">
        <v>244</v>
      </c>
      <c r="AT832" s="406">
        <v>479640</v>
      </c>
      <c r="AU832" s="406">
        <v>23899.69</v>
      </c>
      <c r="AV832" s="407">
        <v>0</v>
      </c>
      <c r="AW832" s="407">
        <v>0</v>
      </c>
      <c r="AX832" s="407">
        <v>0</v>
      </c>
      <c r="AY832" s="407">
        <v>0</v>
      </c>
      <c r="AZ832" s="408">
        <v>10101</v>
      </c>
    </row>
    <row r="833" spans="1:57" ht="331.5" hidden="1">
      <c r="A833" s="493">
        <v>619</v>
      </c>
      <c r="B833" s="494" t="s">
        <v>1975</v>
      </c>
      <c r="C833" s="395">
        <v>401000007</v>
      </c>
      <c r="D833" s="366" t="s">
        <v>2017</v>
      </c>
      <c r="E833" s="347" t="s">
        <v>1665</v>
      </c>
      <c r="F833" s="396"/>
      <c r="G833" s="396"/>
      <c r="H833" s="367">
        <v>3</v>
      </c>
      <c r="I833" s="396"/>
      <c r="J833" s="367">
        <v>16</v>
      </c>
      <c r="K833" s="397">
        <v>1</v>
      </c>
      <c r="L833" s="398">
        <v>6</v>
      </c>
      <c r="M833" s="367"/>
      <c r="N833" s="367"/>
      <c r="O833" s="367"/>
      <c r="P833" s="399" t="s">
        <v>186</v>
      </c>
      <c r="Q833" s="400" t="s">
        <v>1729</v>
      </c>
      <c r="R833" s="367"/>
      <c r="S833" s="367"/>
      <c r="T833" s="367">
        <v>3</v>
      </c>
      <c r="U833" s="367"/>
      <c r="V833" s="401">
        <v>9</v>
      </c>
      <c r="W833" s="402">
        <v>1</v>
      </c>
      <c r="X833" s="367"/>
      <c r="Y833" s="367"/>
      <c r="Z833" s="367"/>
      <c r="AA833" s="367"/>
      <c r="AB833" s="399" t="s">
        <v>187</v>
      </c>
      <c r="AC833" s="403" t="s">
        <v>1667</v>
      </c>
      <c r="AD833" s="326"/>
      <c r="AE833" s="326"/>
      <c r="AF833" s="326"/>
      <c r="AG833" s="326"/>
      <c r="AH833" s="326"/>
      <c r="AI833" s="326"/>
      <c r="AJ833" s="335"/>
      <c r="AK833" s="335"/>
      <c r="AL833" s="320"/>
      <c r="AM833" s="320" t="s">
        <v>2018</v>
      </c>
      <c r="AN833" s="334" t="s">
        <v>1669</v>
      </c>
      <c r="AO833" s="404" t="s">
        <v>99</v>
      </c>
      <c r="AP833" s="404" t="s">
        <v>68</v>
      </c>
      <c r="AQ833" s="404" t="s">
        <v>1672</v>
      </c>
      <c r="AR833" s="405" t="s">
        <v>1671</v>
      </c>
      <c r="AS833" s="404" t="s">
        <v>116</v>
      </c>
      <c r="AT833" s="406">
        <v>0</v>
      </c>
      <c r="AU833" s="406">
        <v>0</v>
      </c>
      <c r="AV833" s="407">
        <v>811927.03</v>
      </c>
      <c r="AW833" s="407">
        <v>352750</v>
      </c>
      <c r="AX833" s="407">
        <v>352750</v>
      </c>
      <c r="AY833" s="407">
        <v>352750</v>
      </c>
      <c r="AZ833" s="408">
        <v>10101</v>
      </c>
    </row>
    <row r="834" spans="1:57" ht="331.5" hidden="1">
      <c r="A834" s="493">
        <v>619</v>
      </c>
      <c r="B834" s="494" t="s">
        <v>1975</v>
      </c>
      <c r="C834" s="395">
        <v>401000007</v>
      </c>
      <c r="D834" s="366" t="s">
        <v>2017</v>
      </c>
      <c r="E834" s="347" t="s">
        <v>1665</v>
      </c>
      <c r="F834" s="396"/>
      <c r="G834" s="396"/>
      <c r="H834" s="367">
        <v>3</v>
      </c>
      <c r="I834" s="396"/>
      <c r="J834" s="367">
        <v>16</v>
      </c>
      <c r="K834" s="397">
        <v>1</v>
      </c>
      <c r="L834" s="398">
        <v>6</v>
      </c>
      <c r="M834" s="367"/>
      <c r="N834" s="367"/>
      <c r="O834" s="367"/>
      <c r="P834" s="399" t="s">
        <v>186</v>
      </c>
      <c r="Q834" s="400" t="s">
        <v>1729</v>
      </c>
      <c r="R834" s="367"/>
      <c r="S834" s="367"/>
      <c r="T834" s="367">
        <v>3</v>
      </c>
      <c r="U834" s="367"/>
      <c r="V834" s="401">
        <v>9</v>
      </c>
      <c r="W834" s="402">
        <v>1</v>
      </c>
      <c r="X834" s="367"/>
      <c r="Y834" s="367"/>
      <c r="Z834" s="367"/>
      <c r="AA834" s="367"/>
      <c r="AB834" s="399" t="s">
        <v>187</v>
      </c>
      <c r="AC834" s="403" t="s">
        <v>1667</v>
      </c>
      <c r="AD834" s="326"/>
      <c r="AE834" s="326"/>
      <c r="AF834" s="326"/>
      <c r="AG834" s="326"/>
      <c r="AH834" s="326"/>
      <c r="AI834" s="326"/>
      <c r="AJ834" s="335"/>
      <c r="AK834" s="335"/>
      <c r="AL834" s="320"/>
      <c r="AM834" s="320" t="s">
        <v>2018</v>
      </c>
      <c r="AN834" s="334" t="s">
        <v>1669</v>
      </c>
      <c r="AO834" s="404" t="s">
        <v>99</v>
      </c>
      <c r="AP834" s="404" t="s">
        <v>68</v>
      </c>
      <c r="AQ834" s="404" t="s">
        <v>1672</v>
      </c>
      <c r="AR834" s="405" t="s">
        <v>1671</v>
      </c>
      <c r="AS834" s="404" t="s">
        <v>227</v>
      </c>
      <c r="AT834" s="406">
        <v>0</v>
      </c>
      <c r="AU834" s="406">
        <v>0</v>
      </c>
      <c r="AV834" s="407">
        <v>0</v>
      </c>
      <c r="AW834" s="407">
        <v>131650</v>
      </c>
      <c r="AX834" s="407">
        <v>131650</v>
      </c>
      <c r="AY834" s="407">
        <v>131650</v>
      </c>
      <c r="AZ834" s="408"/>
    </row>
    <row r="835" spans="1:57" ht="331.5" hidden="1">
      <c r="A835" s="493">
        <v>619</v>
      </c>
      <c r="B835" s="494" t="s">
        <v>1975</v>
      </c>
      <c r="C835" s="395">
        <v>401000007</v>
      </c>
      <c r="D835" s="366" t="s">
        <v>2017</v>
      </c>
      <c r="E835" s="347" t="s">
        <v>1665</v>
      </c>
      <c r="F835" s="396"/>
      <c r="G835" s="396"/>
      <c r="H835" s="367">
        <v>3</v>
      </c>
      <c r="I835" s="396"/>
      <c r="J835" s="367">
        <v>16</v>
      </c>
      <c r="K835" s="397">
        <v>1</v>
      </c>
      <c r="L835" s="398">
        <v>6</v>
      </c>
      <c r="M835" s="367"/>
      <c r="N835" s="367"/>
      <c r="O835" s="367"/>
      <c r="P835" s="399" t="s">
        <v>186</v>
      </c>
      <c r="Q835" s="400" t="s">
        <v>1729</v>
      </c>
      <c r="R835" s="367"/>
      <c r="S835" s="367"/>
      <c r="T835" s="367">
        <v>3</v>
      </c>
      <c r="U835" s="367"/>
      <c r="V835" s="401">
        <v>9</v>
      </c>
      <c r="W835" s="402">
        <v>1</v>
      </c>
      <c r="X835" s="367"/>
      <c r="Y835" s="367"/>
      <c r="Z835" s="367"/>
      <c r="AA835" s="367"/>
      <c r="AB835" s="399" t="s">
        <v>187</v>
      </c>
      <c r="AC835" s="403" t="s">
        <v>1667</v>
      </c>
      <c r="AD835" s="326"/>
      <c r="AE835" s="326"/>
      <c r="AF835" s="326"/>
      <c r="AG835" s="326"/>
      <c r="AH835" s="326"/>
      <c r="AI835" s="326"/>
      <c r="AJ835" s="335"/>
      <c r="AK835" s="335"/>
      <c r="AL835" s="320"/>
      <c r="AM835" s="320" t="s">
        <v>2018</v>
      </c>
      <c r="AN835" s="334" t="s">
        <v>1669</v>
      </c>
      <c r="AO835" s="404" t="s">
        <v>99</v>
      </c>
      <c r="AP835" s="404" t="s">
        <v>68</v>
      </c>
      <c r="AQ835" s="404" t="s">
        <v>2019</v>
      </c>
      <c r="AR835" s="405" t="s">
        <v>1671</v>
      </c>
      <c r="AS835" s="404" t="s">
        <v>116</v>
      </c>
      <c r="AT835" s="406">
        <v>0</v>
      </c>
      <c r="AU835" s="406">
        <v>0</v>
      </c>
      <c r="AV835" s="407">
        <v>418328.59</v>
      </c>
      <c r="AW835" s="407">
        <v>0</v>
      </c>
      <c r="AX835" s="407">
        <v>0</v>
      </c>
      <c r="AY835" s="407">
        <v>0</v>
      </c>
      <c r="AZ835" s="408">
        <v>10113</v>
      </c>
    </row>
    <row r="836" spans="1:57" ht="331.5" hidden="1">
      <c r="A836" s="493">
        <v>619</v>
      </c>
      <c r="B836" s="494" t="s">
        <v>1975</v>
      </c>
      <c r="C836" s="395">
        <v>401000007</v>
      </c>
      <c r="D836" s="366" t="s">
        <v>2017</v>
      </c>
      <c r="E836" s="347" t="s">
        <v>1665</v>
      </c>
      <c r="F836" s="396"/>
      <c r="G836" s="396"/>
      <c r="H836" s="367">
        <v>3</v>
      </c>
      <c r="I836" s="396"/>
      <c r="J836" s="367">
        <v>16</v>
      </c>
      <c r="K836" s="397">
        <v>1</v>
      </c>
      <c r="L836" s="398">
        <v>6</v>
      </c>
      <c r="M836" s="367"/>
      <c r="N836" s="367"/>
      <c r="O836" s="367"/>
      <c r="P836" s="399" t="s">
        <v>186</v>
      </c>
      <c r="Q836" s="400" t="s">
        <v>1729</v>
      </c>
      <c r="R836" s="367"/>
      <c r="S836" s="367"/>
      <c r="T836" s="367">
        <v>3</v>
      </c>
      <c r="U836" s="367"/>
      <c r="V836" s="401">
        <v>9</v>
      </c>
      <c r="W836" s="402">
        <v>1</v>
      </c>
      <c r="X836" s="367"/>
      <c r="Y836" s="367"/>
      <c r="Z836" s="367"/>
      <c r="AA836" s="367"/>
      <c r="AB836" s="399" t="s">
        <v>187</v>
      </c>
      <c r="AC836" s="403" t="s">
        <v>2020</v>
      </c>
      <c r="AD836" s="326"/>
      <c r="AE836" s="326"/>
      <c r="AF836" s="326"/>
      <c r="AG836" s="326"/>
      <c r="AH836" s="326"/>
      <c r="AI836" s="326"/>
      <c r="AJ836" s="335"/>
      <c r="AK836" s="335"/>
      <c r="AL836" s="320"/>
      <c r="AM836" s="320" t="s">
        <v>2018</v>
      </c>
      <c r="AN836" s="334" t="s">
        <v>1669</v>
      </c>
      <c r="AO836" s="404" t="s">
        <v>99</v>
      </c>
      <c r="AP836" s="404" t="s">
        <v>68</v>
      </c>
      <c r="AQ836" s="404" t="s">
        <v>1046</v>
      </c>
      <c r="AR836" s="405" t="s">
        <v>1047</v>
      </c>
      <c r="AS836" s="404">
        <v>244</v>
      </c>
      <c r="AT836" s="406">
        <v>100160</v>
      </c>
      <c r="AU836" s="406">
        <v>84191.78</v>
      </c>
      <c r="AV836" s="407">
        <v>0</v>
      </c>
      <c r="AW836" s="407">
        <v>0</v>
      </c>
      <c r="AX836" s="407">
        <v>0</v>
      </c>
      <c r="AY836" s="407">
        <v>0</v>
      </c>
      <c r="AZ836" s="408">
        <v>10101</v>
      </c>
    </row>
    <row r="837" spans="1:57" ht="331.5" hidden="1">
      <c r="A837" s="493">
        <v>619</v>
      </c>
      <c r="B837" s="494" t="s">
        <v>1975</v>
      </c>
      <c r="C837" s="395">
        <v>401000007</v>
      </c>
      <c r="D837" s="366" t="s">
        <v>2017</v>
      </c>
      <c r="E837" s="347" t="s">
        <v>1665</v>
      </c>
      <c r="F837" s="396"/>
      <c r="G837" s="396"/>
      <c r="H837" s="367">
        <v>3</v>
      </c>
      <c r="I837" s="396"/>
      <c r="J837" s="367">
        <v>16</v>
      </c>
      <c r="K837" s="397">
        <v>1</v>
      </c>
      <c r="L837" s="398">
        <v>6</v>
      </c>
      <c r="M837" s="367"/>
      <c r="N837" s="367"/>
      <c r="O837" s="367"/>
      <c r="P837" s="399" t="s">
        <v>186</v>
      </c>
      <c r="Q837" s="400" t="s">
        <v>1729</v>
      </c>
      <c r="R837" s="367"/>
      <c r="S837" s="367"/>
      <c r="T837" s="367">
        <v>3</v>
      </c>
      <c r="U837" s="367"/>
      <c r="V837" s="401">
        <v>9</v>
      </c>
      <c r="W837" s="402">
        <v>1</v>
      </c>
      <c r="X837" s="367"/>
      <c r="Y837" s="367"/>
      <c r="Z837" s="367"/>
      <c r="AA837" s="367"/>
      <c r="AB837" s="399" t="s">
        <v>187</v>
      </c>
      <c r="AC837" s="403" t="s">
        <v>2020</v>
      </c>
      <c r="AD837" s="326"/>
      <c r="AE837" s="326"/>
      <c r="AF837" s="326"/>
      <c r="AG837" s="326"/>
      <c r="AH837" s="326"/>
      <c r="AI837" s="326"/>
      <c r="AJ837" s="335"/>
      <c r="AK837" s="335"/>
      <c r="AL837" s="320"/>
      <c r="AM837" s="320" t="s">
        <v>2018</v>
      </c>
      <c r="AN837" s="334" t="s">
        <v>1669</v>
      </c>
      <c r="AO837" s="404" t="s">
        <v>99</v>
      </c>
      <c r="AP837" s="404" t="s">
        <v>68</v>
      </c>
      <c r="AQ837" s="404" t="s">
        <v>1048</v>
      </c>
      <c r="AR837" s="405" t="s">
        <v>1047</v>
      </c>
      <c r="AS837" s="404">
        <v>244</v>
      </c>
      <c r="AT837" s="406">
        <v>0</v>
      </c>
      <c r="AU837" s="406">
        <v>0</v>
      </c>
      <c r="AV837" s="407">
        <v>100160</v>
      </c>
      <c r="AW837" s="407">
        <v>100160</v>
      </c>
      <c r="AX837" s="407">
        <v>100160</v>
      </c>
      <c r="AY837" s="407">
        <v>100160</v>
      </c>
      <c r="AZ837" s="408">
        <v>10101</v>
      </c>
    </row>
    <row r="838" spans="1:57" ht="331.5" hidden="1">
      <c r="A838" s="493">
        <v>619</v>
      </c>
      <c r="B838" s="494" t="s">
        <v>1975</v>
      </c>
      <c r="C838" s="395">
        <v>401000007</v>
      </c>
      <c r="D838" s="366" t="s">
        <v>2017</v>
      </c>
      <c r="E838" s="347" t="s">
        <v>1665</v>
      </c>
      <c r="F838" s="396"/>
      <c r="G838" s="396"/>
      <c r="H838" s="367">
        <v>3</v>
      </c>
      <c r="I838" s="396"/>
      <c r="J838" s="367">
        <v>16</v>
      </c>
      <c r="K838" s="397">
        <v>1</v>
      </c>
      <c r="L838" s="398">
        <v>6</v>
      </c>
      <c r="M838" s="367"/>
      <c r="N838" s="367"/>
      <c r="O838" s="367"/>
      <c r="P838" s="399" t="s">
        <v>186</v>
      </c>
      <c r="Q838" s="400" t="s">
        <v>1729</v>
      </c>
      <c r="R838" s="367"/>
      <c r="S838" s="367"/>
      <c r="T838" s="367">
        <v>3</v>
      </c>
      <c r="U838" s="367"/>
      <c r="V838" s="401">
        <v>9</v>
      </c>
      <c r="W838" s="402">
        <v>1</v>
      </c>
      <c r="X838" s="367"/>
      <c r="Y838" s="367"/>
      <c r="Z838" s="367"/>
      <c r="AA838" s="367"/>
      <c r="AB838" s="399" t="s">
        <v>187</v>
      </c>
      <c r="AC838" s="403" t="s">
        <v>2020</v>
      </c>
      <c r="AD838" s="326"/>
      <c r="AE838" s="326"/>
      <c r="AF838" s="326"/>
      <c r="AG838" s="326"/>
      <c r="AH838" s="326"/>
      <c r="AI838" s="326"/>
      <c r="AJ838" s="335"/>
      <c r="AK838" s="335"/>
      <c r="AL838" s="320"/>
      <c r="AM838" s="320" t="s">
        <v>2018</v>
      </c>
      <c r="AN838" s="334" t="s">
        <v>1669</v>
      </c>
      <c r="AO838" s="404" t="s">
        <v>99</v>
      </c>
      <c r="AP838" s="404" t="s">
        <v>68</v>
      </c>
      <c r="AQ838" s="404" t="s">
        <v>1049</v>
      </c>
      <c r="AR838" s="405" t="s">
        <v>1047</v>
      </c>
      <c r="AS838" s="404" t="s">
        <v>116</v>
      </c>
      <c r="AT838" s="406">
        <v>0</v>
      </c>
      <c r="AU838" s="406">
        <v>0</v>
      </c>
      <c r="AV838" s="407">
        <v>8839.59</v>
      </c>
      <c r="AW838" s="407">
        <v>0</v>
      </c>
      <c r="AX838" s="407">
        <v>0</v>
      </c>
      <c r="AY838" s="407">
        <v>0</v>
      </c>
      <c r="AZ838" s="408">
        <v>10113</v>
      </c>
    </row>
    <row r="839" spans="1:57" ht="331.5" hidden="1">
      <c r="A839" s="493">
        <v>619</v>
      </c>
      <c r="B839" s="494" t="s">
        <v>1975</v>
      </c>
      <c r="C839" s="395">
        <v>401000007</v>
      </c>
      <c r="D839" s="366" t="s">
        <v>2017</v>
      </c>
      <c r="E839" s="347" t="s">
        <v>1665</v>
      </c>
      <c r="F839" s="396"/>
      <c r="G839" s="396"/>
      <c r="H839" s="367">
        <v>3</v>
      </c>
      <c r="I839" s="396"/>
      <c r="J839" s="367">
        <v>16</v>
      </c>
      <c r="K839" s="397">
        <v>1</v>
      </c>
      <c r="L839" s="398">
        <v>6</v>
      </c>
      <c r="M839" s="367"/>
      <c r="N839" s="367"/>
      <c r="O839" s="367"/>
      <c r="P839" s="399" t="s">
        <v>186</v>
      </c>
      <c r="Q839" s="400" t="s">
        <v>1729</v>
      </c>
      <c r="R839" s="367"/>
      <c r="S839" s="367"/>
      <c r="T839" s="367">
        <v>3</v>
      </c>
      <c r="U839" s="367"/>
      <c r="V839" s="401">
        <v>9</v>
      </c>
      <c r="W839" s="402">
        <v>1</v>
      </c>
      <c r="X839" s="367"/>
      <c r="Y839" s="367"/>
      <c r="Z839" s="367"/>
      <c r="AA839" s="367"/>
      <c r="AB839" s="399" t="s">
        <v>187</v>
      </c>
      <c r="AC839" s="403" t="s">
        <v>1667</v>
      </c>
      <c r="AD839" s="326"/>
      <c r="AE839" s="326"/>
      <c r="AF839" s="326"/>
      <c r="AG839" s="326"/>
      <c r="AH839" s="326"/>
      <c r="AI839" s="326"/>
      <c r="AJ839" s="335"/>
      <c r="AK839" s="335"/>
      <c r="AL839" s="320"/>
      <c r="AM839" s="320" t="s">
        <v>2018</v>
      </c>
      <c r="AN839" s="334" t="s">
        <v>1669</v>
      </c>
      <c r="AO839" s="404" t="s">
        <v>891</v>
      </c>
      <c r="AP839" s="404" t="s">
        <v>99</v>
      </c>
      <c r="AQ839" s="404" t="s">
        <v>1754</v>
      </c>
      <c r="AR839" s="405" t="s">
        <v>1755</v>
      </c>
      <c r="AS839" s="404" t="s">
        <v>1021</v>
      </c>
      <c r="AT839" s="406">
        <v>1548000</v>
      </c>
      <c r="AU839" s="406">
        <v>1133576</v>
      </c>
      <c r="AV839" s="407">
        <v>1880883.63</v>
      </c>
      <c r="AW839" s="407">
        <v>1472090</v>
      </c>
      <c r="AX839" s="407">
        <v>1414680</v>
      </c>
      <c r="AY839" s="407">
        <v>1359480</v>
      </c>
      <c r="AZ839" s="408">
        <v>10101</v>
      </c>
    </row>
    <row r="840" spans="1:57" ht="331.5" hidden="1">
      <c r="A840" s="493">
        <v>619</v>
      </c>
      <c r="B840" s="494" t="s">
        <v>1975</v>
      </c>
      <c r="C840" s="395">
        <v>401000007</v>
      </c>
      <c r="D840" s="366" t="s">
        <v>2017</v>
      </c>
      <c r="E840" s="347" t="s">
        <v>1665</v>
      </c>
      <c r="F840" s="396"/>
      <c r="G840" s="396"/>
      <c r="H840" s="367">
        <v>3</v>
      </c>
      <c r="I840" s="396"/>
      <c r="J840" s="367">
        <v>16</v>
      </c>
      <c r="K840" s="397">
        <v>1</v>
      </c>
      <c r="L840" s="398">
        <v>6</v>
      </c>
      <c r="M840" s="367"/>
      <c r="N840" s="367"/>
      <c r="O840" s="367"/>
      <c r="P840" s="399" t="s">
        <v>186</v>
      </c>
      <c r="Q840" s="400" t="s">
        <v>1729</v>
      </c>
      <c r="R840" s="367"/>
      <c r="S840" s="367"/>
      <c r="T840" s="367">
        <v>3</v>
      </c>
      <c r="U840" s="367"/>
      <c r="V840" s="401">
        <v>9</v>
      </c>
      <c r="W840" s="402">
        <v>1</v>
      </c>
      <c r="X840" s="367"/>
      <c r="Y840" s="367"/>
      <c r="Z840" s="367"/>
      <c r="AA840" s="367"/>
      <c r="AB840" s="399" t="s">
        <v>187</v>
      </c>
      <c r="AC840" s="403" t="s">
        <v>1667</v>
      </c>
      <c r="AD840" s="326"/>
      <c r="AE840" s="326"/>
      <c r="AF840" s="326"/>
      <c r="AG840" s="326"/>
      <c r="AH840" s="326"/>
      <c r="AI840" s="326"/>
      <c r="AJ840" s="335"/>
      <c r="AK840" s="335"/>
      <c r="AL840" s="320"/>
      <c r="AM840" s="320" t="s">
        <v>2018</v>
      </c>
      <c r="AN840" s="334" t="s">
        <v>1669</v>
      </c>
      <c r="AO840" s="404" t="s">
        <v>891</v>
      </c>
      <c r="AP840" s="404" t="s">
        <v>99</v>
      </c>
      <c r="AQ840" s="404" t="s">
        <v>1754</v>
      </c>
      <c r="AR840" s="405" t="s">
        <v>1755</v>
      </c>
      <c r="AS840" s="404" t="s">
        <v>1021</v>
      </c>
      <c r="AT840" s="406">
        <v>196209.55</v>
      </c>
      <c r="AU840" s="406">
        <v>0</v>
      </c>
      <c r="AV840" s="407">
        <v>0</v>
      </c>
      <c r="AW840" s="407">
        <v>0</v>
      </c>
      <c r="AX840" s="407">
        <v>0</v>
      </c>
      <c r="AY840" s="407">
        <v>0</v>
      </c>
      <c r="AZ840" s="408">
        <v>10113</v>
      </c>
    </row>
    <row r="841" spans="1:57" ht="331.5" hidden="1">
      <c r="A841" s="493">
        <v>619</v>
      </c>
      <c r="B841" s="494" t="s">
        <v>1975</v>
      </c>
      <c r="C841" s="395">
        <v>401000007</v>
      </c>
      <c r="D841" s="366" t="s">
        <v>2017</v>
      </c>
      <c r="E841" s="347" t="s">
        <v>1665</v>
      </c>
      <c r="F841" s="396"/>
      <c r="G841" s="396"/>
      <c r="H841" s="367">
        <v>3</v>
      </c>
      <c r="I841" s="396"/>
      <c r="J841" s="367">
        <v>16</v>
      </c>
      <c r="K841" s="397">
        <v>1</v>
      </c>
      <c r="L841" s="398">
        <v>6</v>
      </c>
      <c r="M841" s="367"/>
      <c r="N841" s="367"/>
      <c r="O841" s="367"/>
      <c r="P841" s="399" t="s">
        <v>186</v>
      </c>
      <c r="Q841" s="400" t="s">
        <v>1729</v>
      </c>
      <c r="R841" s="367"/>
      <c r="S841" s="367"/>
      <c r="T841" s="367">
        <v>3</v>
      </c>
      <c r="U841" s="367"/>
      <c r="V841" s="401">
        <v>9</v>
      </c>
      <c r="W841" s="402">
        <v>1</v>
      </c>
      <c r="X841" s="367"/>
      <c r="Y841" s="367"/>
      <c r="Z841" s="367"/>
      <c r="AA841" s="367"/>
      <c r="AB841" s="399" t="s">
        <v>187</v>
      </c>
      <c r="AC841" s="403" t="s">
        <v>1667</v>
      </c>
      <c r="AD841" s="326"/>
      <c r="AE841" s="326"/>
      <c r="AF841" s="326"/>
      <c r="AG841" s="326"/>
      <c r="AH841" s="326"/>
      <c r="AI841" s="326"/>
      <c r="AJ841" s="335"/>
      <c r="AK841" s="335"/>
      <c r="AL841" s="320"/>
      <c r="AM841" s="320" t="s">
        <v>2018</v>
      </c>
      <c r="AN841" s="334" t="s">
        <v>1669</v>
      </c>
      <c r="AO841" s="404" t="s">
        <v>891</v>
      </c>
      <c r="AP841" s="404" t="s">
        <v>99</v>
      </c>
      <c r="AQ841" s="404" t="s">
        <v>2021</v>
      </c>
      <c r="AR841" s="405" t="s">
        <v>1755</v>
      </c>
      <c r="AS841" s="404" t="s">
        <v>1021</v>
      </c>
      <c r="AT841" s="406">
        <v>0</v>
      </c>
      <c r="AU841" s="406">
        <v>0</v>
      </c>
      <c r="AV841" s="407">
        <v>256766</v>
      </c>
      <c r="AW841" s="407">
        <v>0</v>
      </c>
      <c r="AX841" s="407">
        <v>0</v>
      </c>
      <c r="AY841" s="407">
        <v>0</v>
      </c>
      <c r="AZ841" s="408">
        <v>10113</v>
      </c>
    </row>
    <row r="842" spans="1:57" ht="331.5" hidden="1">
      <c r="A842" s="493">
        <v>619</v>
      </c>
      <c r="B842" s="494" t="s">
        <v>1975</v>
      </c>
      <c r="C842" s="395">
        <v>401000007</v>
      </c>
      <c r="D842" s="366" t="s">
        <v>2017</v>
      </c>
      <c r="E842" s="347" t="s">
        <v>1665</v>
      </c>
      <c r="F842" s="396"/>
      <c r="G842" s="396"/>
      <c r="H842" s="367">
        <v>3</v>
      </c>
      <c r="I842" s="396"/>
      <c r="J842" s="367">
        <v>16</v>
      </c>
      <c r="K842" s="397">
        <v>1</v>
      </c>
      <c r="L842" s="398">
        <v>6</v>
      </c>
      <c r="M842" s="367"/>
      <c r="N842" s="367"/>
      <c r="O842" s="367"/>
      <c r="P842" s="399" t="s">
        <v>186</v>
      </c>
      <c r="Q842" s="400" t="s">
        <v>1729</v>
      </c>
      <c r="R842" s="367"/>
      <c r="S842" s="367"/>
      <c r="T842" s="367">
        <v>3</v>
      </c>
      <c r="U842" s="367"/>
      <c r="V842" s="401">
        <v>9</v>
      </c>
      <c r="W842" s="402">
        <v>1</v>
      </c>
      <c r="X842" s="367"/>
      <c r="Y842" s="367"/>
      <c r="Z842" s="367"/>
      <c r="AA842" s="367"/>
      <c r="AB842" s="399" t="s">
        <v>187</v>
      </c>
      <c r="AC842" s="403" t="s">
        <v>1667</v>
      </c>
      <c r="AD842" s="326"/>
      <c r="AE842" s="326"/>
      <c r="AF842" s="326"/>
      <c r="AG842" s="326"/>
      <c r="AH842" s="326"/>
      <c r="AI842" s="326"/>
      <c r="AJ842" s="335"/>
      <c r="AK842" s="335"/>
      <c r="AL842" s="320"/>
      <c r="AM842" s="320" t="s">
        <v>2018</v>
      </c>
      <c r="AN842" s="334" t="s">
        <v>1669</v>
      </c>
      <c r="AO842" s="404" t="s">
        <v>891</v>
      </c>
      <c r="AP842" s="404" t="s">
        <v>99</v>
      </c>
      <c r="AQ842" s="404" t="s">
        <v>1754</v>
      </c>
      <c r="AR842" s="405" t="s">
        <v>1755</v>
      </c>
      <c r="AS842" s="404">
        <v>244</v>
      </c>
      <c r="AT842" s="406">
        <v>2534907.8199999998</v>
      </c>
      <c r="AU842" s="406">
        <v>2370192.21</v>
      </c>
      <c r="AV842" s="407">
        <v>2492930</v>
      </c>
      <c r="AW842" s="407">
        <v>2492930</v>
      </c>
      <c r="AX842" s="407">
        <v>2492930</v>
      </c>
      <c r="AY842" s="407">
        <v>2492930</v>
      </c>
      <c r="AZ842" s="408">
        <v>10101</v>
      </c>
    </row>
    <row r="843" spans="1:57" ht="331.5" hidden="1">
      <c r="A843" s="493">
        <v>619</v>
      </c>
      <c r="B843" s="494" t="s">
        <v>1975</v>
      </c>
      <c r="C843" s="395">
        <v>401000007</v>
      </c>
      <c r="D843" s="366" t="s">
        <v>2017</v>
      </c>
      <c r="E843" s="347" t="s">
        <v>1665</v>
      </c>
      <c r="F843" s="396"/>
      <c r="G843" s="396"/>
      <c r="H843" s="367">
        <v>3</v>
      </c>
      <c r="I843" s="396"/>
      <c r="J843" s="367">
        <v>16</v>
      </c>
      <c r="K843" s="397">
        <v>1</v>
      </c>
      <c r="L843" s="398">
        <v>6</v>
      </c>
      <c r="M843" s="367"/>
      <c r="N843" s="367"/>
      <c r="O843" s="367"/>
      <c r="P843" s="399" t="s">
        <v>186</v>
      </c>
      <c r="Q843" s="400" t="s">
        <v>1729</v>
      </c>
      <c r="R843" s="367"/>
      <c r="S843" s="367"/>
      <c r="T843" s="367">
        <v>3</v>
      </c>
      <c r="U843" s="367"/>
      <c r="V843" s="401">
        <v>9</v>
      </c>
      <c r="W843" s="402">
        <v>1</v>
      </c>
      <c r="X843" s="367"/>
      <c r="Y843" s="367"/>
      <c r="Z843" s="367"/>
      <c r="AA843" s="367"/>
      <c r="AB843" s="399" t="s">
        <v>187</v>
      </c>
      <c r="AC843" s="403" t="s">
        <v>1667</v>
      </c>
      <c r="AD843" s="326"/>
      <c r="AE843" s="326"/>
      <c r="AF843" s="326"/>
      <c r="AG843" s="326"/>
      <c r="AH843" s="326"/>
      <c r="AI843" s="326"/>
      <c r="AJ843" s="335"/>
      <c r="AK843" s="335"/>
      <c r="AL843" s="320"/>
      <c r="AM843" s="320" t="s">
        <v>2018</v>
      </c>
      <c r="AN843" s="334" t="s">
        <v>1669</v>
      </c>
      <c r="AO843" s="404" t="s">
        <v>891</v>
      </c>
      <c r="AP843" s="404" t="s">
        <v>99</v>
      </c>
      <c r="AQ843" s="404" t="s">
        <v>2021</v>
      </c>
      <c r="AR843" s="405" t="s">
        <v>1755</v>
      </c>
      <c r="AS843" s="404" t="s">
        <v>116</v>
      </c>
      <c r="AT843" s="406">
        <v>0</v>
      </c>
      <c r="AU843" s="406">
        <v>0</v>
      </c>
      <c r="AV843" s="407">
        <v>132023.97</v>
      </c>
      <c r="AW843" s="407">
        <v>0</v>
      </c>
      <c r="AX843" s="407">
        <v>0</v>
      </c>
      <c r="AY843" s="407">
        <v>0</v>
      </c>
      <c r="AZ843" s="408">
        <v>10113</v>
      </c>
    </row>
    <row r="844" spans="1:57" ht="114.75" hidden="1">
      <c r="A844" s="493">
        <v>619</v>
      </c>
      <c r="B844" s="494" t="s">
        <v>1975</v>
      </c>
      <c r="C844" s="395">
        <v>401000016</v>
      </c>
      <c r="D844" s="366" t="s">
        <v>1756</v>
      </c>
      <c r="E844" s="347" t="s">
        <v>1665</v>
      </c>
      <c r="F844" s="396"/>
      <c r="G844" s="396"/>
      <c r="H844" s="367">
        <v>3</v>
      </c>
      <c r="I844" s="396"/>
      <c r="J844" s="367">
        <v>16</v>
      </c>
      <c r="K844" s="397">
        <v>1</v>
      </c>
      <c r="L844" s="398">
        <v>8</v>
      </c>
      <c r="M844" s="367"/>
      <c r="N844" s="367"/>
      <c r="O844" s="367"/>
      <c r="P844" s="399" t="s">
        <v>186</v>
      </c>
      <c r="Q844" s="400" t="s">
        <v>1729</v>
      </c>
      <c r="R844" s="367"/>
      <c r="S844" s="367"/>
      <c r="T844" s="367">
        <v>3</v>
      </c>
      <c r="U844" s="367"/>
      <c r="V844" s="401">
        <v>9</v>
      </c>
      <c r="W844" s="402">
        <v>1</v>
      </c>
      <c r="X844" s="367"/>
      <c r="Y844" s="367"/>
      <c r="Z844" s="367"/>
      <c r="AA844" s="367"/>
      <c r="AB844" s="399" t="s">
        <v>187</v>
      </c>
      <c r="AC844" s="403" t="s">
        <v>2022</v>
      </c>
      <c r="AD844" s="326"/>
      <c r="AE844" s="326"/>
      <c r="AF844" s="326"/>
      <c r="AG844" s="326"/>
      <c r="AH844" s="326"/>
      <c r="AI844" s="326"/>
      <c r="AJ844" s="335">
        <v>1</v>
      </c>
      <c r="AK844" s="335">
        <v>3</v>
      </c>
      <c r="AL844" s="320"/>
      <c r="AM844" s="320"/>
      <c r="AN844" s="334" t="s">
        <v>2023</v>
      </c>
      <c r="AO844" s="404" t="s">
        <v>891</v>
      </c>
      <c r="AP844" s="404" t="s">
        <v>200</v>
      </c>
      <c r="AQ844" s="404" t="s">
        <v>2024</v>
      </c>
      <c r="AR844" s="405" t="s">
        <v>1762</v>
      </c>
      <c r="AS844" s="404" t="s">
        <v>116</v>
      </c>
      <c r="AT844" s="406">
        <v>500000</v>
      </c>
      <c r="AU844" s="406">
        <v>500000</v>
      </c>
      <c r="AV844" s="407">
        <v>0</v>
      </c>
      <c r="AW844" s="407">
        <v>0</v>
      </c>
      <c r="AX844" s="407">
        <v>0</v>
      </c>
      <c r="AY844" s="407">
        <v>0</v>
      </c>
      <c r="AZ844" s="408">
        <v>10101</v>
      </c>
    </row>
    <row r="845" spans="1:57" ht="293.25" hidden="1">
      <c r="A845" s="493">
        <v>619</v>
      </c>
      <c r="B845" s="494" t="s">
        <v>1975</v>
      </c>
      <c r="C845" s="395">
        <v>401000016</v>
      </c>
      <c r="D845" s="366" t="s">
        <v>1756</v>
      </c>
      <c r="E845" s="347" t="s">
        <v>1665</v>
      </c>
      <c r="F845" s="396"/>
      <c r="G845" s="396"/>
      <c r="H845" s="367">
        <v>3</v>
      </c>
      <c r="I845" s="396"/>
      <c r="J845" s="367">
        <v>16</v>
      </c>
      <c r="K845" s="397">
        <v>1</v>
      </c>
      <c r="L845" s="398">
        <v>8</v>
      </c>
      <c r="M845" s="367"/>
      <c r="N845" s="367"/>
      <c r="O845" s="367"/>
      <c r="P845" s="399" t="s">
        <v>186</v>
      </c>
      <c r="Q845" s="400" t="s">
        <v>1729</v>
      </c>
      <c r="R845" s="367"/>
      <c r="S845" s="367"/>
      <c r="T845" s="367">
        <v>3</v>
      </c>
      <c r="U845" s="367"/>
      <c r="V845" s="401">
        <v>9</v>
      </c>
      <c r="W845" s="402">
        <v>1</v>
      </c>
      <c r="X845" s="367"/>
      <c r="Y845" s="367"/>
      <c r="Z845" s="367"/>
      <c r="AA845" s="367"/>
      <c r="AB845" s="399" t="s">
        <v>187</v>
      </c>
      <c r="AC845" s="403" t="s">
        <v>2025</v>
      </c>
      <c r="AD845" s="326"/>
      <c r="AE845" s="326"/>
      <c r="AF845" s="326"/>
      <c r="AG845" s="326"/>
      <c r="AH845" s="326"/>
      <c r="AI845" s="326"/>
      <c r="AJ845" s="335" t="s">
        <v>2026</v>
      </c>
      <c r="AK845" s="335" t="s">
        <v>2027</v>
      </c>
      <c r="AL845" s="320"/>
      <c r="AM845" s="320"/>
      <c r="AN845" s="334" t="s">
        <v>2028</v>
      </c>
      <c r="AO845" s="404" t="s">
        <v>99</v>
      </c>
      <c r="AP845" s="404" t="s">
        <v>68</v>
      </c>
      <c r="AQ845" s="404" t="s">
        <v>1768</v>
      </c>
      <c r="AR845" s="405" t="s">
        <v>1937</v>
      </c>
      <c r="AS845" s="404" t="s">
        <v>116</v>
      </c>
      <c r="AT845" s="406">
        <v>0</v>
      </c>
      <c r="AU845" s="406">
        <v>0</v>
      </c>
      <c r="AV845" s="407">
        <v>900000</v>
      </c>
      <c r="AW845" s="407">
        <v>0</v>
      </c>
      <c r="AX845" s="407">
        <v>0</v>
      </c>
      <c r="AY845" s="407">
        <v>0</v>
      </c>
      <c r="AZ845" s="408">
        <v>10101</v>
      </c>
    </row>
    <row r="846" spans="1:57" ht="114.75" hidden="1">
      <c r="A846" s="493">
        <v>619</v>
      </c>
      <c r="B846" s="494" t="s">
        <v>1975</v>
      </c>
      <c r="C846" s="395">
        <v>401000030</v>
      </c>
      <c r="D846" s="366" t="s">
        <v>649</v>
      </c>
      <c r="E846" s="347" t="s">
        <v>1665</v>
      </c>
      <c r="F846" s="396"/>
      <c r="G846" s="396"/>
      <c r="H846" s="367">
        <v>3</v>
      </c>
      <c r="I846" s="396"/>
      <c r="J846" s="367">
        <v>16</v>
      </c>
      <c r="K846" s="397">
        <v>1</v>
      </c>
      <c r="L846" s="398">
        <v>17</v>
      </c>
      <c r="M846" s="367"/>
      <c r="N846" s="367"/>
      <c r="O846" s="367"/>
      <c r="P846" s="399" t="s">
        <v>186</v>
      </c>
      <c r="Q846" s="400" t="s">
        <v>1729</v>
      </c>
      <c r="R846" s="367"/>
      <c r="S846" s="367"/>
      <c r="T846" s="367">
        <v>3</v>
      </c>
      <c r="U846" s="367"/>
      <c r="V846" s="401">
        <v>9</v>
      </c>
      <c r="W846" s="402">
        <v>1</v>
      </c>
      <c r="X846" s="367"/>
      <c r="Y846" s="367"/>
      <c r="Z846" s="367"/>
      <c r="AA846" s="367"/>
      <c r="AB846" s="399" t="s">
        <v>187</v>
      </c>
      <c r="AC846" s="403" t="s">
        <v>1750</v>
      </c>
      <c r="AD846" s="326"/>
      <c r="AE846" s="326"/>
      <c r="AF846" s="326"/>
      <c r="AG846" s="326"/>
      <c r="AH846" s="326"/>
      <c r="AI846" s="326"/>
      <c r="AJ846" s="335"/>
      <c r="AK846" s="335"/>
      <c r="AL846" s="320"/>
      <c r="AM846" s="320" t="s">
        <v>2029</v>
      </c>
      <c r="AN846" s="334" t="s">
        <v>1707</v>
      </c>
      <c r="AO846" s="404" t="s">
        <v>208</v>
      </c>
      <c r="AP846" s="404" t="s">
        <v>99</v>
      </c>
      <c r="AQ846" s="404" t="s">
        <v>209</v>
      </c>
      <c r="AR846" s="405" t="s">
        <v>621</v>
      </c>
      <c r="AS846" s="404">
        <v>244</v>
      </c>
      <c r="AT846" s="406">
        <v>1161500</v>
      </c>
      <c r="AU846" s="406">
        <v>955238</v>
      </c>
      <c r="AV846" s="407">
        <v>911500</v>
      </c>
      <c r="AW846" s="407">
        <v>911500</v>
      </c>
      <c r="AX846" s="407">
        <v>911500</v>
      </c>
      <c r="AY846" s="407">
        <v>911500</v>
      </c>
      <c r="AZ846" s="408">
        <v>10101</v>
      </c>
    </row>
    <row r="847" spans="1:57" ht="114.75" hidden="1">
      <c r="A847" s="493">
        <v>619</v>
      </c>
      <c r="B847" s="494" t="s">
        <v>1975</v>
      </c>
      <c r="C847" s="395">
        <v>401000030</v>
      </c>
      <c r="D847" s="366" t="s">
        <v>649</v>
      </c>
      <c r="E847" s="347" t="s">
        <v>1665</v>
      </c>
      <c r="F847" s="396"/>
      <c r="G847" s="396"/>
      <c r="H847" s="367">
        <v>3</v>
      </c>
      <c r="I847" s="396"/>
      <c r="J847" s="367">
        <v>16</v>
      </c>
      <c r="K847" s="397">
        <v>1</v>
      </c>
      <c r="L847" s="398">
        <v>17</v>
      </c>
      <c r="M847" s="367"/>
      <c r="N847" s="367"/>
      <c r="O847" s="367"/>
      <c r="P847" s="399" t="s">
        <v>186</v>
      </c>
      <c r="Q847" s="400" t="s">
        <v>1729</v>
      </c>
      <c r="R847" s="367"/>
      <c r="S847" s="367"/>
      <c r="T847" s="367">
        <v>3</v>
      </c>
      <c r="U847" s="367"/>
      <c r="V847" s="401">
        <v>9</v>
      </c>
      <c r="W847" s="402">
        <v>1</v>
      </c>
      <c r="X847" s="367"/>
      <c r="Y847" s="367"/>
      <c r="Z847" s="367"/>
      <c r="AA847" s="367"/>
      <c r="AB847" s="399" t="s">
        <v>187</v>
      </c>
      <c r="AC847" s="403" t="s">
        <v>1750</v>
      </c>
      <c r="AD847" s="326"/>
      <c r="AE847" s="326"/>
      <c r="AF847" s="326"/>
      <c r="AG847" s="326"/>
      <c r="AH847" s="326"/>
      <c r="AI847" s="326"/>
      <c r="AJ847" s="335"/>
      <c r="AK847" s="335"/>
      <c r="AL847" s="320"/>
      <c r="AM847" s="320" t="s">
        <v>2029</v>
      </c>
      <c r="AN847" s="334" t="s">
        <v>1707</v>
      </c>
      <c r="AO847" s="404" t="s">
        <v>208</v>
      </c>
      <c r="AP847" s="404" t="s">
        <v>99</v>
      </c>
      <c r="AQ847" s="404" t="s">
        <v>2030</v>
      </c>
      <c r="AR847" s="405" t="s">
        <v>621</v>
      </c>
      <c r="AS847" s="404" t="s">
        <v>116</v>
      </c>
      <c r="AT847" s="406">
        <v>0</v>
      </c>
      <c r="AU847" s="406">
        <v>0</v>
      </c>
      <c r="AV847" s="407">
        <v>206262</v>
      </c>
      <c r="AW847" s="407">
        <v>0</v>
      </c>
      <c r="AX847" s="407">
        <v>0</v>
      </c>
      <c r="AY847" s="407">
        <v>0</v>
      </c>
      <c r="AZ847" s="408">
        <v>10113</v>
      </c>
    </row>
    <row r="848" spans="1:57" ht="114.75" hidden="1">
      <c r="A848" s="493">
        <v>619</v>
      </c>
      <c r="B848" s="494" t="s">
        <v>1975</v>
      </c>
      <c r="C848" s="395">
        <v>401000030</v>
      </c>
      <c r="D848" s="366" t="s">
        <v>649</v>
      </c>
      <c r="E848" s="347" t="s">
        <v>1665</v>
      </c>
      <c r="F848" s="396"/>
      <c r="G848" s="396"/>
      <c r="H848" s="367">
        <v>3</v>
      </c>
      <c r="I848" s="396"/>
      <c r="J848" s="367">
        <v>16</v>
      </c>
      <c r="K848" s="397">
        <v>1</v>
      </c>
      <c r="L848" s="398">
        <v>17</v>
      </c>
      <c r="M848" s="367"/>
      <c r="N848" s="367"/>
      <c r="O848" s="367"/>
      <c r="P848" s="399" t="s">
        <v>186</v>
      </c>
      <c r="Q848" s="400" t="s">
        <v>1729</v>
      </c>
      <c r="R848" s="367"/>
      <c r="S848" s="367"/>
      <c r="T848" s="367">
        <v>3</v>
      </c>
      <c r="U848" s="367"/>
      <c r="V848" s="401">
        <v>9</v>
      </c>
      <c r="W848" s="402">
        <v>1</v>
      </c>
      <c r="X848" s="367"/>
      <c r="Y848" s="367"/>
      <c r="Z848" s="367"/>
      <c r="AA848" s="367"/>
      <c r="AB848" s="399" t="s">
        <v>187</v>
      </c>
      <c r="AC848" s="403" t="s">
        <v>1750</v>
      </c>
      <c r="AD848" s="326"/>
      <c r="AE848" s="326"/>
      <c r="AF848" s="326"/>
      <c r="AG848" s="326"/>
      <c r="AH848" s="326"/>
      <c r="AI848" s="326"/>
      <c r="AJ848" s="335"/>
      <c r="AK848" s="335"/>
      <c r="AL848" s="320"/>
      <c r="AM848" s="320" t="s">
        <v>2029</v>
      </c>
      <c r="AN848" s="334" t="s">
        <v>1707</v>
      </c>
      <c r="AO848" s="404" t="s">
        <v>208</v>
      </c>
      <c r="AP848" s="404" t="s">
        <v>99</v>
      </c>
      <c r="AQ848" s="404" t="s">
        <v>1772</v>
      </c>
      <c r="AR848" s="405" t="s">
        <v>1773</v>
      </c>
      <c r="AS848" s="404">
        <v>244</v>
      </c>
      <c r="AT848" s="406">
        <v>1421175</v>
      </c>
      <c r="AU848" s="406">
        <v>1421175</v>
      </c>
      <c r="AV848" s="407">
        <v>1551000</v>
      </c>
      <c r="AW848" s="407">
        <v>1551000</v>
      </c>
      <c r="AX848" s="407">
        <v>1551000</v>
      </c>
      <c r="AY848" s="407">
        <v>1551000</v>
      </c>
      <c r="AZ848" s="408">
        <v>10101</v>
      </c>
      <c r="BA848" s="3">
        <v>2462500</v>
      </c>
      <c r="BB848" s="3">
        <v>2462500</v>
      </c>
      <c r="BC848" s="3">
        <v>2462500</v>
      </c>
      <c r="BD848" s="9">
        <v>20202</v>
      </c>
      <c r="BE848" s="10">
        <v>2462500</v>
      </c>
    </row>
    <row r="849" spans="1:52" ht="280.5" hidden="1">
      <c r="A849" s="493">
        <v>619</v>
      </c>
      <c r="B849" s="494" t="s">
        <v>1975</v>
      </c>
      <c r="C849" s="395">
        <v>401000032</v>
      </c>
      <c r="D849" s="366" t="s">
        <v>1904</v>
      </c>
      <c r="E849" s="347" t="s">
        <v>1665</v>
      </c>
      <c r="F849" s="396"/>
      <c r="G849" s="396"/>
      <c r="H849" s="367">
        <v>3</v>
      </c>
      <c r="I849" s="396"/>
      <c r="J849" s="367">
        <v>16</v>
      </c>
      <c r="K849" s="397">
        <v>1</v>
      </c>
      <c r="L849" s="398">
        <v>17</v>
      </c>
      <c r="M849" s="367"/>
      <c r="N849" s="367"/>
      <c r="O849" s="367"/>
      <c r="P849" s="399" t="s">
        <v>186</v>
      </c>
      <c r="Q849" s="400" t="s">
        <v>1729</v>
      </c>
      <c r="R849" s="367"/>
      <c r="S849" s="367"/>
      <c r="T849" s="367">
        <v>3</v>
      </c>
      <c r="U849" s="367"/>
      <c r="V849" s="401">
        <v>9</v>
      </c>
      <c r="W849" s="402">
        <v>1</v>
      </c>
      <c r="X849" s="367"/>
      <c r="Y849" s="367"/>
      <c r="Z849" s="367"/>
      <c r="AA849" s="367"/>
      <c r="AB849" s="399" t="s">
        <v>187</v>
      </c>
      <c r="AC849" s="403" t="s">
        <v>1750</v>
      </c>
      <c r="AD849" s="326"/>
      <c r="AE849" s="326"/>
      <c r="AF849" s="326"/>
      <c r="AG849" s="326"/>
      <c r="AH849" s="326"/>
      <c r="AI849" s="326"/>
      <c r="AJ849" s="335"/>
      <c r="AK849" s="335"/>
      <c r="AL849" s="320"/>
      <c r="AM849" s="320" t="s">
        <v>2031</v>
      </c>
      <c r="AN849" s="334" t="s">
        <v>1707</v>
      </c>
      <c r="AO849" s="404" t="s">
        <v>208</v>
      </c>
      <c r="AP849" s="404" t="s">
        <v>99</v>
      </c>
      <c r="AQ849" s="404" t="s">
        <v>627</v>
      </c>
      <c r="AR849" s="405" t="s">
        <v>628</v>
      </c>
      <c r="AS849" s="404" t="s">
        <v>1021</v>
      </c>
      <c r="AT849" s="406">
        <v>3607666.67</v>
      </c>
      <c r="AU849" s="406">
        <v>150000</v>
      </c>
      <c r="AV849" s="407">
        <v>0</v>
      </c>
      <c r="AW849" s="407">
        <v>0</v>
      </c>
      <c r="AX849" s="407">
        <v>0</v>
      </c>
      <c r="AY849" s="407">
        <v>0</v>
      </c>
      <c r="AZ849" s="408">
        <v>10101</v>
      </c>
    </row>
    <row r="850" spans="1:52" ht="280.5" hidden="1">
      <c r="A850" s="493">
        <v>619</v>
      </c>
      <c r="B850" s="494" t="s">
        <v>1975</v>
      </c>
      <c r="C850" s="395">
        <v>401000032</v>
      </c>
      <c r="D850" s="366" t="s">
        <v>1904</v>
      </c>
      <c r="E850" s="347" t="s">
        <v>1665</v>
      </c>
      <c r="F850" s="396"/>
      <c r="G850" s="396"/>
      <c r="H850" s="367">
        <v>3</v>
      </c>
      <c r="I850" s="396"/>
      <c r="J850" s="367">
        <v>16</v>
      </c>
      <c r="K850" s="397">
        <v>1</v>
      </c>
      <c r="L850" s="398">
        <v>17</v>
      </c>
      <c r="M850" s="367"/>
      <c r="N850" s="367"/>
      <c r="O850" s="367"/>
      <c r="P850" s="399" t="s">
        <v>186</v>
      </c>
      <c r="Q850" s="400" t="s">
        <v>1729</v>
      </c>
      <c r="R850" s="367"/>
      <c r="S850" s="367"/>
      <c r="T850" s="367">
        <v>3</v>
      </c>
      <c r="U850" s="367"/>
      <c r="V850" s="401">
        <v>9</v>
      </c>
      <c r="W850" s="402">
        <v>1</v>
      </c>
      <c r="X850" s="367"/>
      <c r="Y850" s="367"/>
      <c r="Z850" s="367"/>
      <c r="AA850" s="367"/>
      <c r="AB850" s="399" t="s">
        <v>187</v>
      </c>
      <c r="AC850" s="403" t="s">
        <v>1750</v>
      </c>
      <c r="AD850" s="326"/>
      <c r="AE850" s="326"/>
      <c r="AF850" s="326"/>
      <c r="AG850" s="326"/>
      <c r="AH850" s="326"/>
      <c r="AI850" s="326"/>
      <c r="AJ850" s="335"/>
      <c r="AK850" s="335"/>
      <c r="AL850" s="320"/>
      <c r="AM850" s="320" t="s">
        <v>2031</v>
      </c>
      <c r="AN850" s="334" t="s">
        <v>1707</v>
      </c>
      <c r="AO850" s="404" t="s">
        <v>208</v>
      </c>
      <c r="AP850" s="404" t="s">
        <v>99</v>
      </c>
      <c r="AQ850" s="404" t="s">
        <v>684</v>
      </c>
      <c r="AR850" s="405" t="s">
        <v>628</v>
      </c>
      <c r="AS850" s="404" t="s">
        <v>1021</v>
      </c>
      <c r="AT850" s="406">
        <v>0</v>
      </c>
      <c r="AU850" s="406">
        <v>0</v>
      </c>
      <c r="AV850" s="407">
        <v>3457666.67</v>
      </c>
      <c r="AW850" s="407">
        <v>0</v>
      </c>
      <c r="AX850" s="407">
        <v>0</v>
      </c>
      <c r="AY850" s="407">
        <v>0</v>
      </c>
      <c r="AZ850" s="408">
        <v>10113</v>
      </c>
    </row>
    <row r="851" spans="1:52" ht="280.5" hidden="1">
      <c r="A851" s="493">
        <v>619</v>
      </c>
      <c r="B851" s="494" t="s">
        <v>1975</v>
      </c>
      <c r="C851" s="395">
        <v>401000032</v>
      </c>
      <c r="D851" s="366" t="s">
        <v>1904</v>
      </c>
      <c r="E851" s="347" t="s">
        <v>1665</v>
      </c>
      <c r="F851" s="396"/>
      <c r="G851" s="396"/>
      <c r="H851" s="367">
        <v>3</v>
      </c>
      <c r="I851" s="396"/>
      <c r="J851" s="367">
        <v>16</v>
      </c>
      <c r="K851" s="397">
        <v>1</v>
      </c>
      <c r="L851" s="398">
        <v>17</v>
      </c>
      <c r="M851" s="367"/>
      <c r="N851" s="367"/>
      <c r="O851" s="367"/>
      <c r="P851" s="399" t="s">
        <v>186</v>
      </c>
      <c r="Q851" s="400" t="s">
        <v>1729</v>
      </c>
      <c r="R851" s="367"/>
      <c r="S851" s="367"/>
      <c r="T851" s="367">
        <v>3</v>
      </c>
      <c r="U851" s="367"/>
      <c r="V851" s="401">
        <v>9</v>
      </c>
      <c r="W851" s="402">
        <v>1</v>
      </c>
      <c r="X851" s="367"/>
      <c r="Y851" s="367"/>
      <c r="Z851" s="367"/>
      <c r="AA851" s="367"/>
      <c r="AB851" s="399" t="s">
        <v>187</v>
      </c>
      <c r="AC851" s="403" t="s">
        <v>1750</v>
      </c>
      <c r="AD851" s="326"/>
      <c r="AE851" s="326"/>
      <c r="AF851" s="326"/>
      <c r="AG851" s="326"/>
      <c r="AH851" s="326"/>
      <c r="AI851" s="326"/>
      <c r="AJ851" s="335"/>
      <c r="AK851" s="335"/>
      <c r="AL851" s="320"/>
      <c r="AM851" s="320" t="s">
        <v>2031</v>
      </c>
      <c r="AN851" s="334" t="s">
        <v>1707</v>
      </c>
      <c r="AO851" s="404" t="s">
        <v>208</v>
      </c>
      <c r="AP851" s="404" t="s">
        <v>99</v>
      </c>
      <c r="AQ851" s="404" t="s">
        <v>1914</v>
      </c>
      <c r="AR851" s="405" t="s">
        <v>1915</v>
      </c>
      <c r="AS851" s="404" t="s">
        <v>1021</v>
      </c>
      <c r="AT851" s="406">
        <v>0</v>
      </c>
      <c r="AU851" s="406">
        <v>0</v>
      </c>
      <c r="AV851" s="407">
        <v>118544.34</v>
      </c>
      <c r="AW851" s="407">
        <v>0</v>
      </c>
      <c r="AX851" s="407">
        <v>0</v>
      </c>
      <c r="AY851" s="407">
        <v>0</v>
      </c>
      <c r="AZ851" s="408">
        <v>10101</v>
      </c>
    </row>
    <row r="852" spans="1:52" ht="409.5" hidden="1">
      <c r="A852" s="493">
        <v>619</v>
      </c>
      <c r="B852" s="494" t="s">
        <v>1975</v>
      </c>
      <c r="C852" s="395">
        <v>401000032</v>
      </c>
      <c r="D852" s="366" t="s">
        <v>1904</v>
      </c>
      <c r="E852" s="347" t="s">
        <v>1665</v>
      </c>
      <c r="F852" s="396"/>
      <c r="G852" s="396"/>
      <c r="H852" s="367">
        <v>3</v>
      </c>
      <c r="I852" s="396"/>
      <c r="J852" s="367">
        <v>16</v>
      </c>
      <c r="K852" s="397">
        <v>1</v>
      </c>
      <c r="L852" s="398">
        <v>17</v>
      </c>
      <c r="M852" s="367"/>
      <c r="N852" s="367"/>
      <c r="O852" s="367"/>
      <c r="P852" s="399" t="s">
        <v>186</v>
      </c>
      <c r="Q852" s="400" t="s">
        <v>2032</v>
      </c>
      <c r="R852" s="367" t="s">
        <v>2033</v>
      </c>
      <c r="S852" s="367"/>
      <c r="T852" s="367" t="s">
        <v>94</v>
      </c>
      <c r="U852" s="367"/>
      <c r="V852" s="401" t="s">
        <v>1032</v>
      </c>
      <c r="W852" s="402" t="s">
        <v>95</v>
      </c>
      <c r="X852" s="367" t="s">
        <v>2034</v>
      </c>
      <c r="Y852" s="367"/>
      <c r="Z852" s="367"/>
      <c r="AA852" s="367"/>
      <c r="AB852" s="399" t="s">
        <v>2035</v>
      </c>
      <c r="AC852" s="403" t="s">
        <v>1750</v>
      </c>
      <c r="AD852" s="326"/>
      <c r="AE852" s="326"/>
      <c r="AF852" s="326"/>
      <c r="AG852" s="326"/>
      <c r="AH852" s="326"/>
      <c r="AI852" s="326"/>
      <c r="AJ852" s="335"/>
      <c r="AK852" s="335"/>
      <c r="AL852" s="320"/>
      <c r="AM852" s="320" t="s">
        <v>2031</v>
      </c>
      <c r="AN852" s="334" t="s">
        <v>1707</v>
      </c>
      <c r="AO852" s="404" t="s">
        <v>208</v>
      </c>
      <c r="AP852" s="404" t="s">
        <v>99</v>
      </c>
      <c r="AQ852" s="404" t="s">
        <v>1912</v>
      </c>
      <c r="AR852" s="405" t="s">
        <v>2036</v>
      </c>
      <c r="AS852" s="404" t="s">
        <v>1021</v>
      </c>
      <c r="AT852" s="406">
        <v>0</v>
      </c>
      <c r="AU852" s="406">
        <v>0</v>
      </c>
      <c r="AV852" s="407">
        <v>393708.5</v>
      </c>
      <c r="AW852" s="407">
        <v>0</v>
      </c>
      <c r="AX852" s="407">
        <v>0</v>
      </c>
      <c r="AY852" s="407">
        <v>0</v>
      </c>
      <c r="AZ852" s="408">
        <v>10306</v>
      </c>
    </row>
    <row r="853" spans="1:52" ht="409.5" hidden="1">
      <c r="A853" s="493">
        <v>619</v>
      </c>
      <c r="B853" s="494" t="s">
        <v>1975</v>
      </c>
      <c r="C853" s="395">
        <v>401000032</v>
      </c>
      <c r="D853" s="366" t="s">
        <v>1904</v>
      </c>
      <c r="E853" s="347" t="s">
        <v>1665</v>
      </c>
      <c r="F853" s="396"/>
      <c r="G853" s="396"/>
      <c r="H853" s="367">
        <v>3</v>
      </c>
      <c r="I853" s="396"/>
      <c r="J853" s="367">
        <v>16</v>
      </c>
      <c r="K853" s="397">
        <v>1</v>
      </c>
      <c r="L853" s="398">
        <v>17</v>
      </c>
      <c r="M853" s="367"/>
      <c r="N853" s="367"/>
      <c r="O853" s="367"/>
      <c r="P853" s="399" t="s">
        <v>186</v>
      </c>
      <c r="Q853" s="400" t="s">
        <v>2032</v>
      </c>
      <c r="R853" s="367" t="s">
        <v>2033</v>
      </c>
      <c r="S853" s="367"/>
      <c r="T853" s="367" t="s">
        <v>94</v>
      </c>
      <c r="U853" s="367"/>
      <c r="V853" s="401" t="s">
        <v>1032</v>
      </c>
      <c r="W853" s="402" t="s">
        <v>95</v>
      </c>
      <c r="X853" s="367" t="s">
        <v>2034</v>
      </c>
      <c r="Y853" s="367"/>
      <c r="Z853" s="367"/>
      <c r="AA853" s="367"/>
      <c r="AB853" s="399" t="s">
        <v>2035</v>
      </c>
      <c r="AC853" s="403" t="s">
        <v>1750</v>
      </c>
      <c r="AD853" s="326"/>
      <c r="AE853" s="326"/>
      <c r="AF853" s="326"/>
      <c r="AG853" s="326"/>
      <c r="AH853" s="326"/>
      <c r="AI853" s="326"/>
      <c r="AJ853" s="335"/>
      <c r="AK853" s="335"/>
      <c r="AL853" s="320"/>
      <c r="AM853" s="320" t="s">
        <v>2031</v>
      </c>
      <c r="AN853" s="334" t="s">
        <v>1707</v>
      </c>
      <c r="AO853" s="404" t="s">
        <v>208</v>
      </c>
      <c r="AP853" s="404" t="s">
        <v>99</v>
      </c>
      <c r="AQ853" s="404" t="s">
        <v>1912</v>
      </c>
      <c r="AR853" s="405" t="s">
        <v>2036</v>
      </c>
      <c r="AS853" s="404" t="s">
        <v>1021</v>
      </c>
      <c r="AT853" s="406">
        <v>0</v>
      </c>
      <c r="AU853" s="406">
        <v>0</v>
      </c>
      <c r="AV853" s="407">
        <v>20721.5</v>
      </c>
      <c r="AW853" s="407">
        <v>0</v>
      </c>
      <c r="AX853" s="407">
        <v>0</v>
      </c>
      <c r="AY853" s="407">
        <v>0</v>
      </c>
      <c r="AZ853" s="408">
        <v>10112</v>
      </c>
    </row>
    <row r="854" spans="1:52" ht="409.5" hidden="1">
      <c r="A854" s="493">
        <v>619</v>
      </c>
      <c r="B854" s="494" t="s">
        <v>1975</v>
      </c>
      <c r="C854" s="395">
        <v>401000032</v>
      </c>
      <c r="D854" s="366" t="s">
        <v>1904</v>
      </c>
      <c r="E854" s="347" t="s">
        <v>1665</v>
      </c>
      <c r="F854" s="396"/>
      <c r="G854" s="396"/>
      <c r="H854" s="367">
        <v>3</v>
      </c>
      <c r="I854" s="396"/>
      <c r="J854" s="367">
        <v>16</v>
      </c>
      <c r="K854" s="397">
        <v>1</v>
      </c>
      <c r="L854" s="398">
        <v>17</v>
      </c>
      <c r="M854" s="367"/>
      <c r="N854" s="367"/>
      <c r="O854" s="367"/>
      <c r="P854" s="399" t="s">
        <v>186</v>
      </c>
      <c r="Q854" s="400" t="s">
        <v>2037</v>
      </c>
      <c r="R854" s="367" t="s">
        <v>2038</v>
      </c>
      <c r="S854" s="367"/>
      <c r="T854" s="367" t="s">
        <v>94</v>
      </c>
      <c r="U854" s="367"/>
      <c r="V854" s="401" t="s">
        <v>1032</v>
      </c>
      <c r="W854" s="402" t="s">
        <v>95</v>
      </c>
      <c r="X854" s="367" t="s">
        <v>2034</v>
      </c>
      <c r="Y854" s="367"/>
      <c r="Z854" s="367"/>
      <c r="AA854" s="367"/>
      <c r="AB854" s="399" t="s">
        <v>2039</v>
      </c>
      <c r="AC854" s="403" t="s">
        <v>1750</v>
      </c>
      <c r="AD854" s="326"/>
      <c r="AE854" s="326"/>
      <c r="AF854" s="326"/>
      <c r="AG854" s="326"/>
      <c r="AH854" s="326"/>
      <c r="AI854" s="326"/>
      <c r="AJ854" s="335"/>
      <c r="AK854" s="335"/>
      <c r="AL854" s="320"/>
      <c r="AM854" s="320" t="s">
        <v>2031</v>
      </c>
      <c r="AN854" s="334" t="s">
        <v>1707</v>
      </c>
      <c r="AO854" s="404" t="s">
        <v>208</v>
      </c>
      <c r="AP854" s="404" t="s">
        <v>99</v>
      </c>
      <c r="AQ854" s="404" t="s">
        <v>1943</v>
      </c>
      <c r="AR854" s="405" t="s">
        <v>2040</v>
      </c>
      <c r="AS854" s="404" t="s">
        <v>1021</v>
      </c>
      <c r="AT854" s="406">
        <v>0</v>
      </c>
      <c r="AU854" s="406">
        <v>0</v>
      </c>
      <c r="AV854" s="407">
        <v>4418989.09</v>
      </c>
      <c r="AW854" s="407">
        <v>0</v>
      </c>
      <c r="AX854" s="407">
        <v>0</v>
      </c>
      <c r="AY854" s="407">
        <v>0</v>
      </c>
      <c r="AZ854" s="408">
        <v>10306</v>
      </c>
    </row>
    <row r="855" spans="1:52" ht="409.5" hidden="1">
      <c r="A855" s="493">
        <v>619</v>
      </c>
      <c r="B855" s="494" t="s">
        <v>1975</v>
      </c>
      <c r="C855" s="395">
        <v>401000032</v>
      </c>
      <c r="D855" s="366" t="s">
        <v>1904</v>
      </c>
      <c r="E855" s="347" t="s">
        <v>1665</v>
      </c>
      <c r="F855" s="396"/>
      <c r="G855" s="396"/>
      <c r="H855" s="367">
        <v>3</v>
      </c>
      <c r="I855" s="396"/>
      <c r="J855" s="367">
        <v>16</v>
      </c>
      <c r="K855" s="397">
        <v>1</v>
      </c>
      <c r="L855" s="398">
        <v>17</v>
      </c>
      <c r="M855" s="367"/>
      <c r="N855" s="367"/>
      <c r="O855" s="367"/>
      <c r="P855" s="399" t="s">
        <v>186</v>
      </c>
      <c r="Q855" s="400" t="s">
        <v>2037</v>
      </c>
      <c r="R855" s="367" t="s">
        <v>2038</v>
      </c>
      <c r="S855" s="367"/>
      <c r="T855" s="367" t="s">
        <v>94</v>
      </c>
      <c r="U855" s="367"/>
      <c r="V855" s="401" t="s">
        <v>1032</v>
      </c>
      <c r="W855" s="402" t="s">
        <v>95</v>
      </c>
      <c r="X855" s="367" t="s">
        <v>2034</v>
      </c>
      <c r="Y855" s="367"/>
      <c r="Z855" s="367"/>
      <c r="AA855" s="367"/>
      <c r="AB855" s="399" t="s">
        <v>2039</v>
      </c>
      <c r="AC855" s="403" t="s">
        <v>1750</v>
      </c>
      <c r="AD855" s="326"/>
      <c r="AE855" s="326"/>
      <c r="AF855" s="326"/>
      <c r="AG855" s="326"/>
      <c r="AH855" s="326"/>
      <c r="AI855" s="326"/>
      <c r="AJ855" s="335"/>
      <c r="AK855" s="335"/>
      <c r="AL855" s="320"/>
      <c r="AM855" s="320" t="s">
        <v>2031</v>
      </c>
      <c r="AN855" s="334" t="s">
        <v>1707</v>
      </c>
      <c r="AO855" s="404" t="s">
        <v>208</v>
      </c>
      <c r="AP855" s="404" t="s">
        <v>99</v>
      </c>
      <c r="AQ855" s="404" t="s">
        <v>1943</v>
      </c>
      <c r="AR855" s="405" t="s">
        <v>2040</v>
      </c>
      <c r="AS855" s="404" t="s">
        <v>1021</v>
      </c>
      <c r="AT855" s="406">
        <v>0</v>
      </c>
      <c r="AU855" s="406">
        <v>0</v>
      </c>
      <c r="AV855" s="407">
        <v>232578.37</v>
      </c>
      <c r="AW855" s="407">
        <v>0</v>
      </c>
      <c r="AX855" s="407">
        <v>0</v>
      </c>
      <c r="AY855" s="407">
        <v>0</v>
      </c>
      <c r="AZ855" s="408">
        <v>10111</v>
      </c>
    </row>
    <row r="856" spans="1:52" ht="114.75" hidden="1">
      <c r="A856" s="493">
        <v>619</v>
      </c>
      <c r="B856" s="494" t="s">
        <v>1975</v>
      </c>
      <c r="C856" s="395">
        <v>401000035</v>
      </c>
      <c r="D856" s="366" t="s">
        <v>601</v>
      </c>
      <c r="E856" s="347" t="s">
        <v>1665</v>
      </c>
      <c r="F856" s="396"/>
      <c r="G856" s="396"/>
      <c r="H856" s="367">
        <v>3</v>
      </c>
      <c r="I856" s="396"/>
      <c r="J856" s="367">
        <v>16</v>
      </c>
      <c r="K856" s="397">
        <v>1</v>
      </c>
      <c r="L856" s="398" t="s">
        <v>2041</v>
      </c>
      <c r="M856" s="367"/>
      <c r="N856" s="367"/>
      <c r="O856" s="367"/>
      <c r="P856" s="399" t="s">
        <v>186</v>
      </c>
      <c r="Q856" s="400" t="s">
        <v>1729</v>
      </c>
      <c r="R856" s="367"/>
      <c r="S856" s="367"/>
      <c r="T856" s="367">
        <v>3</v>
      </c>
      <c r="U856" s="367"/>
      <c r="V856" s="401">
        <v>9</v>
      </c>
      <c r="W856" s="402">
        <v>1</v>
      </c>
      <c r="X856" s="367"/>
      <c r="Y856" s="367"/>
      <c r="Z856" s="367"/>
      <c r="AA856" s="367"/>
      <c r="AB856" s="399" t="s">
        <v>187</v>
      </c>
      <c r="AC856" s="403" t="s">
        <v>1750</v>
      </c>
      <c r="AD856" s="326"/>
      <c r="AE856" s="326"/>
      <c r="AF856" s="326"/>
      <c r="AG856" s="326"/>
      <c r="AH856" s="326"/>
      <c r="AI856" s="326"/>
      <c r="AJ856" s="335"/>
      <c r="AK856" s="335"/>
      <c r="AL856" s="320"/>
      <c r="AM856" s="320" t="s">
        <v>2042</v>
      </c>
      <c r="AN856" s="334" t="s">
        <v>1707</v>
      </c>
      <c r="AO856" s="404" t="s">
        <v>891</v>
      </c>
      <c r="AP856" s="404" t="s">
        <v>200</v>
      </c>
      <c r="AQ856" s="404" t="s">
        <v>606</v>
      </c>
      <c r="AR856" s="405" t="s">
        <v>607</v>
      </c>
      <c r="AS856" s="404">
        <v>244</v>
      </c>
      <c r="AT856" s="406">
        <v>7229840.6200000001</v>
      </c>
      <c r="AU856" s="406">
        <v>7229840.6200000001</v>
      </c>
      <c r="AV856" s="407">
        <v>8873314.2100000009</v>
      </c>
      <c r="AW856" s="407">
        <v>4410380</v>
      </c>
      <c r="AX856" s="407">
        <v>4410380</v>
      </c>
      <c r="AY856" s="407">
        <v>4410380</v>
      </c>
      <c r="AZ856" s="408">
        <v>10101</v>
      </c>
    </row>
    <row r="857" spans="1:52" ht="114.75" hidden="1">
      <c r="A857" s="493">
        <v>619</v>
      </c>
      <c r="B857" s="494" t="s">
        <v>1975</v>
      </c>
      <c r="C857" s="395">
        <v>401000035</v>
      </c>
      <c r="D857" s="366" t="s">
        <v>601</v>
      </c>
      <c r="E857" s="347" t="s">
        <v>1665</v>
      </c>
      <c r="F857" s="396"/>
      <c r="G857" s="396"/>
      <c r="H857" s="367">
        <v>3</v>
      </c>
      <c r="I857" s="396"/>
      <c r="J857" s="367">
        <v>16</v>
      </c>
      <c r="K857" s="397">
        <v>1</v>
      </c>
      <c r="L857" s="398" t="s">
        <v>2041</v>
      </c>
      <c r="M857" s="367"/>
      <c r="N857" s="367"/>
      <c r="O857" s="367"/>
      <c r="P857" s="399" t="s">
        <v>186</v>
      </c>
      <c r="Q857" s="400" t="s">
        <v>1729</v>
      </c>
      <c r="R857" s="367"/>
      <c r="S857" s="367"/>
      <c r="T857" s="367">
        <v>3</v>
      </c>
      <c r="U857" s="367"/>
      <c r="V857" s="401">
        <v>9</v>
      </c>
      <c r="W857" s="402">
        <v>1</v>
      </c>
      <c r="X857" s="367"/>
      <c r="Y857" s="367"/>
      <c r="Z857" s="367"/>
      <c r="AA857" s="367"/>
      <c r="AB857" s="399" t="s">
        <v>187</v>
      </c>
      <c r="AC857" s="403" t="s">
        <v>1750</v>
      </c>
      <c r="AD857" s="326"/>
      <c r="AE857" s="326"/>
      <c r="AF857" s="326"/>
      <c r="AG857" s="326"/>
      <c r="AH857" s="326"/>
      <c r="AI857" s="326"/>
      <c r="AJ857" s="335"/>
      <c r="AK857" s="335"/>
      <c r="AL857" s="320"/>
      <c r="AM857" s="320" t="s">
        <v>2042</v>
      </c>
      <c r="AN857" s="334" t="s">
        <v>1707</v>
      </c>
      <c r="AO857" s="404" t="s">
        <v>891</v>
      </c>
      <c r="AP857" s="404" t="s">
        <v>200</v>
      </c>
      <c r="AQ857" s="404" t="s">
        <v>606</v>
      </c>
      <c r="AR857" s="405" t="s">
        <v>607</v>
      </c>
      <c r="AS857" s="404">
        <v>244</v>
      </c>
      <c r="AT857" s="406">
        <v>358189.38</v>
      </c>
      <c r="AU857" s="406">
        <v>358189.38</v>
      </c>
      <c r="AV857" s="407">
        <v>0</v>
      </c>
      <c r="AW857" s="407">
        <v>0</v>
      </c>
      <c r="AX857" s="407">
        <v>0</v>
      </c>
      <c r="AY857" s="407">
        <v>0</v>
      </c>
      <c r="AZ857" s="408">
        <v>10113</v>
      </c>
    </row>
    <row r="858" spans="1:52" ht="409.5" hidden="1">
      <c r="A858" s="493">
        <v>619</v>
      </c>
      <c r="B858" s="494" t="s">
        <v>1975</v>
      </c>
      <c r="C858" s="395">
        <v>401000035</v>
      </c>
      <c r="D858" s="366" t="s">
        <v>601</v>
      </c>
      <c r="E858" s="347" t="s">
        <v>1665</v>
      </c>
      <c r="F858" s="396"/>
      <c r="G858" s="396"/>
      <c r="H858" s="367">
        <v>3</v>
      </c>
      <c r="I858" s="396"/>
      <c r="J858" s="367">
        <v>16</v>
      </c>
      <c r="K858" s="397">
        <v>1</v>
      </c>
      <c r="L858" s="398" t="s">
        <v>2041</v>
      </c>
      <c r="M858" s="367"/>
      <c r="N858" s="367"/>
      <c r="O858" s="367"/>
      <c r="P858" s="399" t="s">
        <v>186</v>
      </c>
      <c r="Q858" s="400" t="s">
        <v>2043</v>
      </c>
      <c r="R858" s="367" t="s">
        <v>2038</v>
      </c>
      <c r="S858" s="367"/>
      <c r="T858" s="367" t="s">
        <v>94</v>
      </c>
      <c r="U858" s="367"/>
      <c r="V858" s="401" t="s">
        <v>1032</v>
      </c>
      <c r="W858" s="402" t="s">
        <v>95</v>
      </c>
      <c r="X858" s="367" t="s">
        <v>2044</v>
      </c>
      <c r="Y858" s="367"/>
      <c r="Z858" s="367"/>
      <c r="AA858" s="367"/>
      <c r="AB858" s="399" t="s">
        <v>2045</v>
      </c>
      <c r="AC858" s="403" t="s">
        <v>1750</v>
      </c>
      <c r="AD858" s="326"/>
      <c r="AE858" s="326"/>
      <c r="AF858" s="326"/>
      <c r="AG858" s="326"/>
      <c r="AH858" s="326"/>
      <c r="AI858" s="326"/>
      <c r="AJ858" s="335"/>
      <c r="AK858" s="335"/>
      <c r="AL858" s="320"/>
      <c r="AM858" s="320" t="s">
        <v>2042</v>
      </c>
      <c r="AN858" s="334" t="s">
        <v>1707</v>
      </c>
      <c r="AO858" s="404" t="s">
        <v>891</v>
      </c>
      <c r="AP858" s="404" t="s">
        <v>200</v>
      </c>
      <c r="AQ858" s="404" t="s">
        <v>1788</v>
      </c>
      <c r="AR858" s="405" t="s">
        <v>2046</v>
      </c>
      <c r="AS858" s="404" t="s">
        <v>116</v>
      </c>
      <c r="AT858" s="406">
        <v>0</v>
      </c>
      <c r="AU858" s="406">
        <v>0</v>
      </c>
      <c r="AV858" s="407">
        <v>724851.62100000004</v>
      </c>
      <c r="AW858" s="407">
        <v>0</v>
      </c>
      <c r="AX858" s="407">
        <v>0</v>
      </c>
      <c r="AY858" s="407">
        <v>0</v>
      </c>
      <c r="AZ858" s="408">
        <v>1012</v>
      </c>
    </row>
    <row r="859" spans="1:52" ht="409.5" hidden="1">
      <c r="A859" s="493">
        <v>619</v>
      </c>
      <c r="B859" s="494" t="s">
        <v>1975</v>
      </c>
      <c r="C859" s="395">
        <v>401000035</v>
      </c>
      <c r="D859" s="366" t="s">
        <v>601</v>
      </c>
      <c r="E859" s="347" t="s">
        <v>1665</v>
      </c>
      <c r="F859" s="396"/>
      <c r="G859" s="396"/>
      <c r="H859" s="367">
        <v>3</v>
      </c>
      <c r="I859" s="396"/>
      <c r="J859" s="367">
        <v>16</v>
      </c>
      <c r="K859" s="397">
        <v>1</v>
      </c>
      <c r="L859" s="398" t="s">
        <v>2041</v>
      </c>
      <c r="M859" s="367"/>
      <c r="N859" s="367"/>
      <c r="O859" s="367"/>
      <c r="P859" s="399" t="s">
        <v>186</v>
      </c>
      <c r="Q859" s="400" t="s">
        <v>2047</v>
      </c>
      <c r="R859" s="367" t="s">
        <v>2038</v>
      </c>
      <c r="S859" s="367"/>
      <c r="T859" s="367" t="s">
        <v>94</v>
      </c>
      <c r="U859" s="367"/>
      <c r="V859" s="401" t="s">
        <v>1032</v>
      </c>
      <c r="W859" s="402" t="s">
        <v>95</v>
      </c>
      <c r="X859" s="367" t="s">
        <v>2034</v>
      </c>
      <c r="Y859" s="367"/>
      <c r="Z859" s="367"/>
      <c r="AA859" s="367"/>
      <c r="AB859" s="399" t="s">
        <v>2045</v>
      </c>
      <c r="AC859" s="403" t="s">
        <v>1750</v>
      </c>
      <c r="AD859" s="326"/>
      <c r="AE859" s="326"/>
      <c r="AF859" s="326"/>
      <c r="AG859" s="326"/>
      <c r="AH859" s="326"/>
      <c r="AI859" s="326"/>
      <c r="AJ859" s="335"/>
      <c r="AK859" s="335"/>
      <c r="AL859" s="320"/>
      <c r="AM859" s="320" t="s">
        <v>2042</v>
      </c>
      <c r="AN859" s="334" t="s">
        <v>1707</v>
      </c>
      <c r="AO859" s="404" t="s">
        <v>891</v>
      </c>
      <c r="AP859" s="404" t="s">
        <v>200</v>
      </c>
      <c r="AQ859" s="404" t="s">
        <v>1788</v>
      </c>
      <c r="AR859" s="405" t="s">
        <v>2046</v>
      </c>
      <c r="AS859" s="404" t="s">
        <v>116</v>
      </c>
      <c r="AT859" s="406">
        <v>0</v>
      </c>
      <c r="AU859" s="406">
        <v>0</v>
      </c>
      <c r="AV859" s="407">
        <v>13772180.68</v>
      </c>
      <c r="AW859" s="407">
        <v>0</v>
      </c>
      <c r="AX859" s="407">
        <v>0</v>
      </c>
      <c r="AY859" s="407">
        <v>0</v>
      </c>
      <c r="AZ859" s="408">
        <v>10306</v>
      </c>
    </row>
    <row r="860" spans="1:52" ht="382.5" hidden="1">
      <c r="A860" s="493">
        <v>619</v>
      </c>
      <c r="B860" s="494" t="s">
        <v>1975</v>
      </c>
      <c r="C860" s="395">
        <v>401000035</v>
      </c>
      <c r="D860" s="366" t="s">
        <v>601</v>
      </c>
      <c r="E860" s="347" t="s">
        <v>1665</v>
      </c>
      <c r="F860" s="396"/>
      <c r="G860" s="396"/>
      <c r="H860" s="367">
        <v>3</v>
      </c>
      <c r="I860" s="396"/>
      <c r="J860" s="367">
        <v>16</v>
      </c>
      <c r="K860" s="397">
        <v>1</v>
      </c>
      <c r="L860" s="398" t="s">
        <v>2041</v>
      </c>
      <c r="M860" s="367"/>
      <c r="N860" s="367"/>
      <c r="O860" s="367"/>
      <c r="P860" s="399" t="s">
        <v>186</v>
      </c>
      <c r="Q860" s="400" t="s">
        <v>2048</v>
      </c>
      <c r="R860" s="367" t="s">
        <v>2049</v>
      </c>
      <c r="S860" s="367"/>
      <c r="T860" s="367" t="s">
        <v>94</v>
      </c>
      <c r="U860" s="367"/>
      <c r="V860" s="401" t="s">
        <v>1032</v>
      </c>
      <c r="W860" s="402" t="s">
        <v>95</v>
      </c>
      <c r="X860" s="367" t="s">
        <v>2050</v>
      </c>
      <c r="Y860" s="367"/>
      <c r="Z860" s="367"/>
      <c r="AA860" s="367"/>
      <c r="AB860" s="399" t="s">
        <v>2051</v>
      </c>
      <c r="AC860" s="403" t="s">
        <v>1750</v>
      </c>
      <c r="AD860" s="326"/>
      <c r="AE860" s="326"/>
      <c r="AF860" s="326"/>
      <c r="AG860" s="326"/>
      <c r="AH860" s="326"/>
      <c r="AI860" s="326"/>
      <c r="AJ860" s="335"/>
      <c r="AK860" s="335"/>
      <c r="AL860" s="320"/>
      <c r="AM860" s="320" t="s">
        <v>2042</v>
      </c>
      <c r="AN860" s="334" t="s">
        <v>1707</v>
      </c>
      <c r="AO860" s="404" t="s">
        <v>891</v>
      </c>
      <c r="AP860" s="404" t="s">
        <v>200</v>
      </c>
      <c r="AQ860" s="404" t="s">
        <v>618</v>
      </c>
      <c r="AR860" s="405" t="s">
        <v>619</v>
      </c>
      <c r="AS860" s="404">
        <v>244</v>
      </c>
      <c r="AT860" s="406">
        <v>0</v>
      </c>
      <c r="AU860" s="406">
        <v>0</v>
      </c>
      <c r="AV860" s="407">
        <v>1200001</v>
      </c>
      <c r="AW860" s="407">
        <v>2400000</v>
      </c>
      <c r="AX860" s="407">
        <v>0</v>
      </c>
      <c r="AY860" s="407">
        <v>0</v>
      </c>
      <c r="AZ860" s="408">
        <v>10202</v>
      </c>
    </row>
    <row r="861" spans="1:52" ht="382.5" hidden="1">
      <c r="A861" s="493">
        <v>619</v>
      </c>
      <c r="B861" s="494" t="s">
        <v>1975</v>
      </c>
      <c r="C861" s="395">
        <v>401000035</v>
      </c>
      <c r="D861" s="366" t="s">
        <v>601</v>
      </c>
      <c r="E861" s="347" t="s">
        <v>1665</v>
      </c>
      <c r="F861" s="396"/>
      <c r="G861" s="396"/>
      <c r="H861" s="367">
        <v>3</v>
      </c>
      <c r="I861" s="396"/>
      <c r="J861" s="367">
        <v>16</v>
      </c>
      <c r="K861" s="397">
        <v>1</v>
      </c>
      <c r="L861" s="398" t="s">
        <v>2041</v>
      </c>
      <c r="M861" s="367"/>
      <c r="N861" s="367"/>
      <c r="O861" s="367"/>
      <c r="P861" s="399" t="s">
        <v>186</v>
      </c>
      <c r="Q861" s="400" t="s">
        <v>2048</v>
      </c>
      <c r="R861" s="367" t="s">
        <v>2049</v>
      </c>
      <c r="S861" s="367"/>
      <c r="T861" s="367" t="s">
        <v>94</v>
      </c>
      <c r="U861" s="367"/>
      <c r="V861" s="401" t="s">
        <v>1032</v>
      </c>
      <c r="W861" s="402" t="s">
        <v>95</v>
      </c>
      <c r="X861" s="367" t="s">
        <v>2050</v>
      </c>
      <c r="Y861" s="367"/>
      <c r="Z861" s="367"/>
      <c r="AA861" s="367"/>
      <c r="AB861" s="399" t="s">
        <v>2051</v>
      </c>
      <c r="AC861" s="403" t="s">
        <v>1750</v>
      </c>
      <c r="AD861" s="326"/>
      <c r="AE861" s="326"/>
      <c r="AF861" s="326"/>
      <c r="AG861" s="326"/>
      <c r="AH861" s="326"/>
      <c r="AI861" s="326"/>
      <c r="AJ861" s="335"/>
      <c r="AK861" s="335"/>
      <c r="AL861" s="320"/>
      <c r="AM861" s="320" t="s">
        <v>2042</v>
      </c>
      <c r="AN861" s="334" t="s">
        <v>1707</v>
      </c>
      <c r="AO861" s="404" t="s">
        <v>891</v>
      </c>
      <c r="AP861" s="404" t="s">
        <v>200</v>
      </c>
      <c r="AQ861" s="404" t="s">
        <v>618</v>
      </c>
      <c r="AR861" s="405" t="s">
        <v>619</v>
      </c>
      <c r="AS861" s="404">
        <v>244</v>
      </c>
      <c r="AT861" s="406">
        <v>0</v>
      </c>
      <c r="AU861" s="406">
        <v>0</v>
      </c>
      <c r="AV861" s="407">
        <v>300001</v>
      </c>
      <c r="AW861" s="407">
        <v>600002</v>
      </c>
      <c r="AX861" s="407">
        <v>0</v>
      </c>
      <c r="AY861" s="407">
        <v>0</v>
      </c>
      <c r="AZ861" s="408">
        <v>10201</v>
      </c>
    </row>
    <row r="862" spans="1:52" ht="382.5" hidden="1">
      <c r="A862" s="493">
        <v>619</v>
      </c>
      <c r="B862" s="494" t="s">
        <v>1975</v>
      </c>
      <c r="C862" s="395">
        <v>401000035</v>
      </c>
      <c r="D862" s="366" t="s">
        <v>601</v>
      </c>
      <c r="E862" s="347" t="s">
        <v>1665</v>
      </c>
      <c r="F862" s="396"/>
      <c r="G862" s="396"/>
      <c r="H862" s="367">
        <v>3</v>
      </c>
      <c r="I862" s="396"/>
      <c r="J862" s="367">
        <v>16</v>
      </c>
      <c r="K862" s="397">
        <v>1</v>
      </c>
      <c r="L862" s="398" t="s">
        <v>2041</v>
      </c>
      <c r="M862" s="367"/>
      <c r="N862" s="367"/>
      <c r="O862" s="367"/>
      <c r="P862" s="399" t="s">
        <v>186</v>
      </c>
      <c r="Q862" s="400" t="s">
        <v>2048</v>
      </c>
      <c r="R862" s="367" t="s">
        <v>2049</v>
      </c>
      <c r="S862" s="367"/>
      <c r="T862" s="367" t="s">
        <v>94</v>
      </c>
      <c r="U862" s="367"/>
      <c r="V862" s="401" t="s">
        <v>1032</v>
      </c>
      <c r="W862" s="402" t="s">
        <v>95</v>
      </c>
      <c r="X862" s="367" t="s">
        <v>2052</v>
      </c>
      <c r="Y862" s="367"/>
      <c r="Z862" s="367"/>
      <c r="AA862" s="367"/>
      <c r="AB862" s="399" t="s">
        <v>2051</v>
      </c>
      <c r="AC862" s="403" t="s">
        <v>1750</v>
      </c>
      <c r="AD862" s="326"/>
      <c r="AE862" s="326"/>
      <c r="AF862" s="326"/>
      <c r="AG862" s="326"/>
      <c r="AH862" s="326"/>
      <c r="AI862" s="326"/>
      <c r="AJ862" s="335"/>
      <c r="AK862" s="335"/>
      <c r="AL862" s="320"/>
      <c r="AM862" s="320" t="s">
        <v>2042</v>
      </c>
      <c r="AN862" s="334" t="s">
        <v>1707</v>
      </c>
      <c r="AO862" s="404" t="s">
        <v>891</v>
      </c>
      <c r="AP862" s="404" t="s">
        <v>200</v>
      </c>
      <c r="AQ862" s="404" t="s">
        <v>612</v>
      </c>
      <c r="AR862" s="405" t="s">
        <v>613</v>
      </c>
      <c r="AS862" s="404">
        <v>244</v>
      </c>
      <c r="AT862" s="406">
        <v>0</v>
      </c>
      <c r="AU862" s="406">
        <v>0</v>
      </c>
      <c r="AV862" s="407">
        <v>4882074.6500000004</v>
      </c>
      <c r="AW862" s="407">
        <v>9367518</v>
      </c>
      <c r="AX862" s="407">
        <v>0</v>
      </c>
      <c r="AY862" s="407">
        <v>0</v>
      </c>
      <c r="AZ862" s="408">
        <v>10112</v>
      </c>
    </row>
    <row r="863" spans="1:52" ht="382.5" hidden="1">
      <c r="A863" s="493">
        <v>619</v>
      </c>
      <c r="B863" s="494" t="s">
        <v>1975</v>
      </c>
      <c r="C863" s="395">
        <v>401000035</v>
      </c>
      <c r="D863" s="366" t="s">
        <v>601</v>
      </c>
      <c r="E863" s="347" t="s">
        <v>1665</v>
      </c>
      <c r="F863" s="396"/>
      <c r="G863" s="396"/>
      <c r="H863" s="367">
        <v>3</v>
      </c>
      <c r="I863" s="396"/>
      <c r="J863" s="367">
        <v>16</v>
      </c>
      <c r="K863" s="397">
        <v>1</v>
      </c>
      <c r="L863" s="398" t="s">
        <v>2041</v>
      </c>
      <c r="M863" s="367"/>
      <c r="N863" s="367"/>
      <c r="O863" s="367"/>
      <c r="P863" s="399" t="s">
        <v>186</v>
      </c>
      <c r="Q863" s="400" t="s">
        <v>2048</v>
      </c>
      <c r="R863" s="367" t="s">
        <v>2049</v>
      </c>
      <c r="S863" s="367"/>
      <c r="T863" s="367" t="s">
        <v>94</v>
      </c>
      <c r="U863" s="367"/>
      <c r="V863" s="401" t="s">
        <v>1032</v>
      </c>
      <c r="W863" s="402" t="s">
        <v>95</v>
      </c>
      <c r="X863" s="367" t="s">
        <v>2053</v>
      </c>
      <c r="Y863" s="367"/>
      <c r="Z863" s="367"/>
      <c r="AA863" s="367"/>
      <c r="AB863" s="399" t="s">
        <v>2051</v>
      </c>
      <c r="AC863" s="403" t="s">
        <v>1750</v>
      </c>
      <c r="AD863" s="326"/>
      <c r="AE863" s="326"/>
      <c r="AF863" s="326"/>
      <c r="AG863" s="326"/>
      <c r="AH863" s="326"/>
      <c r="AI863" s="326"/>
      <c r="AJ863" s="335"/>
      <c r="AK863" s="335"/>
      <c r="AL863" s="320"/>
      <c r="AM863" s="320" t="s">
        <v>2042</v>
      </c>
      <c r="AN863" s="334" t="s">
        <v>1707</v>
      </c>
      <c r="AO863" s="404" t="s">
        <v>891</v>
      </c>
      <c r="AP863" s="404" t="s">
        <v>200</v>
      </c>
      <c r="AQ863" s="404" t="s">
        <v>612</v>
      </c>
      <c r="AR863" s="405" t="s">
        <v>613</v>
      </c>
      <c r="AS863" s="404">
        <v>244</v>
      </c>
      <c r="AT863" s="406">
        <v>0</v>
      </c>
      <c r="AU863" s="406">
        <v>0</v>
      </c>
      <c r="AV863" s="407">
        <v>5965875.3399999999</v>
      </c>
      <c r="AW863" s="407">
        <v>11128000</v>
      </c>
      <c r="AX863" s="407">
        <v>0</v>
      </c>
      <c r="AY863" s="407">
        <v>0</v>
      </c>
      <c r="AZ863" s="408">
        <v>10306</v>
      </c>
    </row>
    <row r="864" spans="1:52" ht="255" hidden="1">
      <c r="A864" s="493">
        <v>619</v>
      </c>
      <c r="B864" s="494" t="s">
        <v>1975</v>
      </c>
      <c r="C864" s="395">
        <v>401000040</v>
      </c>
      <c r="D864" s="366" t="s">
        <v>2054</v>
      </c>
      <c r="E864" s="347" t="s">
        <v>1665</v>
      </c>
      <c r="F864" s="396"/>
      <c r="G864" s="396"/>
      <c r="H864" s="367">
        <v>3</v>
      </c>
      <c r="I864" s="396"/>
      <c r="J864" s="367">
        <v>16</v>
      </c>
      <c r="K864" s="397">
        <v>1</v>
      </c>
      <c r="L864" s="398">
        <v>25</v>
      </c>
      <c r="M864" s="367"/>
      <c r="N864" s="367"/>
      <c r="O864" s="367"/>
      <c r="P864" s="399" t="s">
        <v>186</v>
      </c>
      <c r="Q864" s="400" t="s">
        <v>1729</v>
      </c>
      <c r="R864" s="367"/>
      <c r="S864" s="367"/>
      <c r="T864" s="367">
        <v>3</v>
      </c>
      <c r="U864" s="367"/>
      <c r="V864" s="401">
        <v>9</v>
      </c>
      <c r="W864" s="402">
        <v>1</v>
      </c>
      <c r="X864" s="367"/>
      <c r="Y864" s="367"/>
      <c r="Z864" s="367"/>
      <c r="AA864" s="367"/>
      <c r="AB864" s="399" t="s">
        <v>187</v>
      </c>
      <c r="AC864" s="403" t="s">
        <v>2055</v>
      </c>
      <c r="AD864" s="326"/>
      <c r="AE864" s="326"/>
      <c r="AF864" s="326"/>
      <c r="AG864" s="326"/>
      <c r="AH864" s="326" t="s">
        <v>2056</v>
      </c>
      <c r="AI864" s="326" t="s">
        <v>2057</v>
      </c>
      <c r="AJ864" s="335"/>
      <c r="AK864" s="335"/>
      <c r="AL864" s="320" t="s">
        <v>2058</v>
      </c>
      <c r="AM864" s="320" t="s">
        <v>2059</v>
      </c>
      <c r="AN864" s="334" t="s">
        <v>2060</v>
      </c>
      <c r="AO864" s="404" t="s">
        <v>891</v>
      </c>
      <c r="AP864" s="404" t="s">
        <v>200</v>
      </c>
      <c r="AQ864" s="404" t="s">
        <v>606</v>
      </c>
      <c r="AR864" s="405" t="s">
        <v>607</v>
      </c>
      <c r="AS864" s="404">
        <v>244</v>
      </c>
      <c r="AT864" s="406">
        <v>3039937</v>
      </c>
      <c r="AU864" s="406">
        <v>1864699</v>
      </c>
      <c r="AV864" s="407">
        <v>3003937</v>
      </c>
      <c r="AW864" s="407">
        <v>1660000</v>
      </c>
      <c r="AX864" s="407">
        <v>1660000</v>
      </c>
      <c r="AY864" s="407">
        <v>1660000</v>
      </c>
      <c r="AZ864" s="408">
        <v>10101</v>
      </c>
    </row>
    <row r="865" spans="1:55" ht="255" hidden="1">
      <c r="A865" s="493">
        <v>619</v>
      </c>
      <c r="B865" s="494" t="s">
        <v>1975</v>
      </c>
      <c r="C865" s="395">
        <v>401000040</v>
      </c>
      <c r="D865" s="366" t="s">
        <v>2054</v>
      </c>
      <c r="E865" s="347" t="s">
        <v>1665</v>
      </c>
      <c r="F865" s="396"/>
      <c r="G865" s="396"/>
      <c r="H865" s="367">
        <v>3</v>
      </c>
      <c r="I865" s="396"/>
      <c r="J865" s="367">
        <v>16</v>
      </c>
      <c r="K865" s="397">
        <v>1</v>
      </c>
      <c r="L865" s="398">
        <v>25</v>
      </c>
      <c r="M865" s="367"/>
      <c r="N865" s="367"/>
      <c r="O865" s="367"/>
      <c r="P865" s="399" t="s">
        <v>186</v>
      </c>
      <c r="Q865" s="400" t="s">
        <v>1729</v>
      </c>
      <c r="R865" s="367"/>
      <c r="S865" s="367"/>
      <c r="T865" s="367">
        <v>3</v>
      </c>
      <c r="U865" s="367"/>
      <c r="V865" s="401">
        <v>9</v>
      </c>
      <c r="W865" s="402">
        <v>1</v>
      </c>
      <c r="X865" s="367"/>
      <c r="Y865" s="367"/>
      <c r="Z865" s="367"/>
      <c r="AA865" s="367"/>
      <c r="AB865" s="399" t="s">
        <v>187</v>
      </c>
      <c r="AC865" s="403" t="s">
        <v>2055</v>
      </c>
      <c r="AD865" s="326"/>
      <c r="AE865" s="326"/>
      <c r="AF865" s="326"/>
      <c r="AG865" s="326"/>
      <c r="AH865" s="326" t="s">
        <v>2056</v>
      </c>
      <c r="AI865" s="326" t="s">
        <v>2057</v>
      </c>
      <c r="AJ865" s="335"/>
      <c r="AK865" s="335"/>
      <c r="AL865" s="320" t="s">
        <v>2058</v>
      </c>
      <c r="AM865" s="320" t="s">
        <v>2059</v>
      </c>
      <c r="AN865" s="334" t="s">
        <v>2060</v>
      </c>
      <c r="AO865" s="404" t="s">
        <v>891</v>
      </c>
      <c r="AP865" s="404" t="s">
        <v>200</v>
      </c>
      <c r="AQ865" s="404" t="s">
        <v>2061</v>
      </c>
      <c r="AR865" s="405" t="s">
        <v>607</v>
      </c>
      <c r="AS865" s="404" t="s">
        <v>116</v>
      </c>
      <c r="AT865" s="406">
        <v>0</v>
      </c>
      <c r="AU865" s="406">
        <v>0</v>
      </c>
      <c r="AV865" s="407">
        <v>1174100</v>
      </c>
      <c r="AW865" s="407">
        <v>0</v>
      </c>
      <c r="AX865" s="407">
        <v>0</v>
      </c>
      <c r="AY865" s="407">
        <v>0</v>
      </c>
      <c r="AZ865" s="408">
        <v>10113</v>
      </c>
    </row>
    <row r="866" spans="1:55" ht="255" hidden="1">
      <c r="A866" s="493">
        <v>619</v>
      </c>
      <c r="B866" s="494" t="s">
        <v>1975</v>
      </c>
      <c r="C866" s="395">
        <v>401000040</v>
      </c>
      <c r="D866" s="366" t="s">
        <v>2062</v>
      </c>
      <c r="E866" s="347" t="s">
        <v>1665</v>
      </c>
      <c r="F866" s="396"/>
      <c r="G866" s="396"/>
      <c r="H866" s="367">
        <v>3</v>
      </c>
      <c r="I866" s="396"/>
      <c r="J866" s="367">
        <v>16</v>
      </c>
      <c r="K866" s="397">
        <v>1</v>
      </c>
      <c r="L866" s="398">
        <v>25</v>
      </c>
      <c r="M866" s="367"/>
      <c r="N866" s="367"/>
      <c r="O866" s="367"/>
      <c r="P866" s="399" t="s">
        <v>186</v>
      </c>
      <c r="Q866" s="400" t="s">
        <v>1729</v>
      </c>
      <c r="R866" s="367"/>
      <c r="S866" s="367"/>
      <c r="T866" s="367">
        <v>3</v>
      </c>
      <c r="U866" s="367"/>
      <c r="V866" s="401">
        <v>9</v>
      </c>
      <c r="W866" s="402">
        <v>1</v>
      </c>
      <c r="X866" s="367"/>
      <c r="Y866" s="367"/>
      <c r="Z866" s="367"/>
      <c r="AA866" s="367"/>
      <c r="AB866" s="399" t="s">
        <v>187</v>
      </c>
      <c r="AC866" s="403" t="s">
        <v>1705</v>
      </c>
      <c r="AD866" s="326"/>
      <c r="AE866" s="326"/>
      <c r="AF866" s="326"/>
      <c r="AG866" s="326"/>
      <c r="AH866" s="326"/>
      <c r="AI866" s="326"/>
      <c r="AJ866" s="335"/>
      <c r="AK866" s="335"/>
      <c r="AL866" s="320"/>
      <c r="AM866" s="320" t="s">
        <v>2063</v>
      </c>
      <c r="AN866" s="334" t="s">
        <v>1707</v>
      </c>
      <c r="AO866" s="404" t="s">
        <v>891</v>
      </c>
      <c r="AP866" s="404" t="s">
        <v>200</v>
      </c>
      <c r="AQ866" s="404" t="s">
        <v>606</v>
      </c>
      <c r="AR866" s="405" t="s">
        <v>607</v>
      </c>
      <c r="AS866" s="404">
        <v>244</v>
      </c>
      <c r="AT866" s="406">
        <v>25524957.640000001</v>
      </c>
      <c r="AU866" s="406">
        <v>23617130.379999999</v>
      </c>
      <c r="AV866" s="407">
        <v>31402899.210000001</v>
      </c>
      <c r="AW866" s="407">
        <v>37730514</v>
      </c>
      <c r="AX866" s="407">
        <v>37732400</v>
      </c>
      <c r="AY866" s="407">
        <v>37735332</v>
      </c>
      <c r="AZ866" s="408">
        <v>10101</v>
      </c>
    </row>
    <row r="867" spans="1:55" ht="255" hidden="1">
      <c r="A867" s="493">
        <v>619</v>
      </c>
      <c r="B867" s="494" t="s">
        <v>1975</v>
      </c>
      <c r="C867" s="395">
        <v>401000040</v>
      </c>
      <c r="D867" s="366" t="s">
        <v>2062</v>
      </c>
      <c r="E867" s="347" t="s">
        <v>1665</v>
      </c>
      <c r="F867" s="396"/>
      <c r="G867" s="396"/>
      <c r="H867" s="367">
        <v>3</v>
      </c>
      <c r="I867" s="396"/>
      <c r="J867" s="367">
        <v>16</v>
      </c>
      <c r="K867" s="397">
        <v>1</v>
      </c>
      <c r="L867" s="398">
        <v>25</v>
      </c>
      <c r="M867" s="367"/>
      <c r="N867" s="367"/>
      <c r="O867" s="367"/>
      <c r="P867" s="399" t="s">
        <v>186</v>
      </c>
      <c r="Q867" s="400" t="s">
        <v>1729</v>
      </c>
      <c r="R867" s="367"/>
      <c r="S867" s="367"/>
      <c r="T867" s="367">
        <v>3</v>
      </c>
      <c r="U867" s="367"/>
      <c r="V867" s="401">
        <v>9</v>
      </c>
      <c r="W867" s="402">
        <v>1</v>
      </c>
      <c r="X867" s="367"/>
      <c r="Y867" s="367"/>
      <c r="Z867" s="367"/>
      <c r="AA867" s="367"/>
      <c r="AB867" s="399" t="s">
        <v>187</v>
      </c>
      <c r="AC867" s="403" t="s">
        <v>1705</v>
      </c>
      <c r="AD867" s="326"/>
      <c r="AE867" s="326"/>
      <c r="AF867" s="326"/>
      <c r="AG867" s="326"/>
      <c r="AH867" s="326"/>
      <c r="AI867" s="326"/>
      <c r="AJ867" s="335"/>
      <c r="AK867" s="335"/>
      <c r="AL867" s="320"/>
      <c r="AM867" s="320" t="s">
        <v>2063</v>
      </c>
      <c r="AN867" s="334" t="s">
        <v>1707</v>
      </c>
      <c r="AO867" s="404" t="s">
        <v>891</v>
      </c>
      <c r="AP867" s="404" t="s">
        <v>200</v>
      </c>
      <c r="AQ867" s="404" t="s">
        <v>606</v>
      </c>
      <c r="AR867" s="405" t="s">
        <v>607</v>
      </c>
      <c r="AS867" s="404" t="s">
        <v>227</v>
      </c>
      <c r="AT867" s="406">
        <v>0</v>
      </c>
      <c r="AU867" s="406">
        <v>0</v>
      </c>
      <c r="AV867" s="407">
        <v>0</v>
      </c>
      <c r="AW867" s="407">
        <v>254117</v>
      </c>
      <c r="AX867" s="407">
        <v>257929</v>
      </c>
      <c r="AY867" s="407">
        <v>263863</v>
      </c>
      <c r="AZ867" s="408">
        <v>10101</v>
      </c>
    </row>
    <row r="868" spans="1:55" ht="255" hidden="1">
      <c r="A868" s="493">
        <v>619</v>
      </c>
      <c r="B868" s="494" t="s">
        <v>1975</v>
      </c>
      <c r="C868" s="395">
        <v>401000040</v>
      </c>
      <c r="D868" s="366" t="s">
        <v>2062</v>
      </c>
      <c r="E868" s="347" t="s">
        <v>1665</v>
      </c>
      <c r="F868" s="396"/>
      <c r="G868" s="396"/>
      <c r="H868" s="367">
        <v>3</v>
      </c>
      <c r="I868" s="396"/>
      <c r="J868" s="367">
        <v>16</v>
      </c>
      <c r="K868" s="397">
        <v>1</v>
      </c>
      <c r="L868" s="398">
        <v>25</v>
      </c>
      <c r="M868" s="367"/>
      <c r="N868" s="367"/>
      <c r="O868" s="367"/>
      <c r="P868" s="399" t="s">
        <v>186</v>
      </c>
      <c r="Q868" s="400" t="s">
        <v>1729</v>
      </c>
      <c r="R868" s="367"/>
      <c r="S868" s="367"/>
      <c r="T868" s="367">
        <v>3</v>
      </c>
      <c r="U868" s="367"/>
      <c r="V868" s="401">
        <v>9</v>
      </c>
      <c r="W868" s="402">
        <v>1</v>
      </c>
      <c r="X868" s="367"/>
      <c r="Y868" s="367"/>
      <c r="Z868" s="367"/>
      <c r="AA868" s="367"/>
      <c r="AB868" s="399" t="s">
        <v>187</v>
      </c>
      <c r="AC868" s="403" t="s">
        <v>1705</v>
      </c>
      <c r="AD868" s="326"/>
      <c r="AE868" s="326"/>
      <c r="AF868" s="326"/>
      <c r="AG868" s="326"/>
      <c r="AH868" s="326"/>
      <c r="AI868" s="326"/>
      <c r="AJ868" s="335"/>
      <c r="AK868" s="335"/>
      <c r="AL868" s="320"/>
      <c r="AM868" s="320" t="s">
        <v>2063</v>
      </c>
      <c r="AN868" s="334" t="s">
        <v>1707</v>
      </c>
      <c r="AO868" s="404" t="s">
        <v>891</v>
      </c>
      <c r="AP868" s="404" t="s">
        <v>200</v>
      </c>
      <c r="AQ868" s="404" t="s">
        <v>2061</v>
      </c>
      <c r="AR868" s="405" t="s">
        <v>607</v>
      </c>
      <c r="AS868" s="404" t="s">
        <v>116</v>
      </c>
      <c r="AT868" s="406">
        <v>0</v>
      </c>
      <c r="AU868" s="406">
        <v>0</v>
      </c>
      <c r="AV868" s="407">
        <v>947292.11</v>
      </c>
      <c r="AW868" s="407">
        <v>0</v>
      </c>
      <c r="AX868" s="407">
        <v>0</v>
      </c>
      <c r="AY868" s="407">
        <v>0</v>
      </c>
      <c r="AZ868" s="408">
        <v>10113</v>
      </c>
    </row>
    <row r="869" spans="1:55" ht="255" hidden="1">
      <c r="A869" s="493">
        <v>619</v>
      </c>
      <c r="B869" s="494" t="s">
        <v>1975</v>
      </c>
      <c r="C869" s="395">
        <v>401000040</v>
      </c>
      <c r="D869" s="366" t="s">
        <v>2062</v>
      </c>
      <c r="E869" s="347" t="s">
        <v>1665</v>
      </c>
      <c r="F869" s="396"/>
      <c r="G869" s="396"/>
      <c r="H869" s="367">
        <v>3</v>
      </c>
      <c r="I869" s="396"/>
      <c r="J869" s="367">
        <v>16</v>
      </c>
      <c r="K869" s="397">
        <v>1</v>
      </c>
      <c r="L869" s="398">
        <v>25</v>
      </c>
      <c r="M869" s="367"/>
      <c r="N869" s="367"/>
      <c r="O869" s="367"/>
      <c r="P869" s="399" t="s">
        <v>186</v>
      </c>
      <c r="Q869" s="400" t="s">
        <v>1729</v>
      </c>
      <c r="R869" s="367"/>
      <c r="S869" s="367"/>
      <c r="T869" s="367">
        <v>3</v>
      </c>
      <c r="U869" s="367"/>
      <c r="V869" s="401">
        <v>12</v>
      </c>
      <c r="W869" s="402">
        <v>1</v>
      </c>
      <c r="X869" s="367">
        <v>15</v>
      </c>
      <c r="Y869" s="367"/>
      <c r="Z869" s="367"/>
      <c r="AA869" s="367"/>
      <c r="AB869" s="399" t="s">
        <v>187</v>
      </c>
      <c r="AC869" s="403" t="s">
        <v>1795</v>
      </c>
      <c r="AD869" s="326"/>
      <c r="AE869" s="326"/>
      <c r="AF869" s="326"/>
      <c r="AG869" s="326"/>
      <c r="AH869" s="326"/>
      <c r="AI869" s="326"/>
      <c r="AJ869" s="335"/>
      <c r="AK869" s="335"/>
      <c r="AL869" s="320"/>
      <c r="AM869" s="320" t="s">
        <v>1796</v>
      </c>
      <c r="AN869" s="334" t="s">
        <v>1797</v>
      </c>
      <c r="AO869" s="404" t="s">
        <v>891</v>
      </c>
      <c r="AP869" s="404" t="s">
        <v>200</v>
      </c>
      <c r="AQ869" s="404" t="s">
        <v>1798</v>
      </c>
      <c r="AR869" s="405" t="s">
        <v>1762</v>
      </c>
      <c r="AS869" s="404">
        <v>244</v>
      </c>
      <c r="AT869" s="406">
        <v>3447058.1</v>
      </c>
      <c r="AU869" s="406">
        <v>3447058.1</v>
      </c>
      <c r="AV869" s="407">
        <v>885273.33</v>
      </c>
      <c r="AW869" s="407">
        <v>941720</v>
      </c>
      <c r="AX869" s="407">
        <v>941720</v>
      </c>
      <c r="AY869" s="407">
        <v>941720</v>
      </c>
      <c r="AZ869" s="408">
        <v>10101</v>
      </c>
    </row>
    <row r="870" spans="1:55" ht="255" hidden="1">
      <c r="A870" s="493">
        <v>619</v>
      </c>
      <c r="B870" s="494" t="s">
        <v>1975</v>
      </c>
      <c r="C870" s="395">
        <v>401000040</v>
      </c>
      <c r="D870" s="366" t="s">
        <v>2062</v>
      </c>
      <c r="E870" s="347" t="s">
        <v>1665</v>
      </c>
      <c r="F870" s="396"/>
      <c r="G870" s="396"/>
      <c r="H870" s="367">
        <v>3</v>
      </c>
      <c r="I870" s="396"/>
      <c r="J870" s="367">
        <v>16</v>
      </c>
      <c r="K870" s="397">
        <v>1</v>
      </c>
      <c r="L870" s="398">
        <v>25</v>
      </c>
      <c r="M870" s="367"/>
      <c r="N870" s="367"/>
      <c r="O870" s="367"/>
      <c r="P870" s="399" t="s">
        <v>186</v>
      </c>
      <c r="Q870" s="400" t="s">
        <v>1729</v>
      </c>
      <c r="R870" s="367"/>
      <c r="S870" s="367"/>
      <c r="T870" s="367">
        <v>3</v>
      </c>
      <c r="U870" s="367"/>
      <c r="V870" s="401">
        <v>9</v>
      </c>
      <c r="W870" s="402">
        <v>1</v>
      </c>
      <c r="X870" s="367"/>
      <c r="Y870" s="367"/>
      <c r="Z870" s="367"/>
      <c r="AA870" s="367"/>
      <c r="AB870" s="399" t="s">
        <v>187</v>
      </c>
      <c r="AC870" s="403" t="s">
        <v>2064</v>
      </c>
      <c r="AD870" s="326"/>
      <c r="AE870" s="326"/>
      <c r="AF870" s="326"/>
      <c r="AG870" s="326"/>
      <c r="AH870" s="326" t="s">
        <v>2065</v>
      </c>
      <c r="AI870" s="326" t="s">
        <v>2066</v>
      </c>
      <c r="AJ870" s="335"/>
      <c r="AK870" s="335"/>
      <c r="AL870" s="320"/>
      <c r="AM870" s="320" t="s">
        <v>2067</v>
      </c>
      <c r="AN870" s="334" t="s">
        <v>2068</v>
      </c>
      <c r="AO870" s="404" t="s">
        <v>891</v>
      </c>
      <c r="AP870" s="404" t="s">
        <v>200</v>
      </c>
      <c r="AQ870" s="404" t="s">
        <v>1818</v>
      </c>
      <c r="AR870" s="405" t="s">
        <v>2016</v>
      </c>
      <c r="AS870" s="404">
        <v>244</v>
      </c>
      <c r="AT870" s="406">
        <v>3500000</v>
      </c>
      <c r="AU870" s="406">
        <v>3500000</v>
      </c>
      <c r="AV870" s="407">
        <v>4387500</v>
      </c>
      <c r="AW870" s="407">
        <v>0</v>
      </c>
      <c r="AX870" s="407">
        <v>0</v>
      </c>
      <c r="AY870" s="407">
        <v>0</v>
      </c>
      <c r="AZ870" s="408">
        <v>10101</v>
      </c>
      <c r="BA870" s="3" t="e">
        <v>#REF!</v>
      </c>
      <c r="BB870" s="3" t="e">
        <v>#REF!</v>
      </c>
      <c r="BC870" s="3" t="e">
        <v>#REF!</v>
      </c>
    </row>
    <row r="871" spans="1:55" ht="255" hidden="1">
      <c r="A871" s="493">
        <v>619</v>
      </c>
      <c r="B871" s="494" t="s">
        <v>1975</v>
      </c>
      <c r="C871" s="395">
        <v>401000040</v>
      </c>
      <c r="D871" s="366" t="s">
        <v>2062</v>
      </c>
      <c r="E871" s="347" t="s">
        <v>1665</v>
      </c>
      <c r="F871" s="396"/>
      <c r="G871" s="396"/>
      <c r="H871" s="367">
        <v>3</v>
      </c>
      <c r="I871" s="396"/>
      <c r="J871" s="367">
        <v>16</v>
      </c>
      <c r="K871" s="397">
        <v>1</v>
      </c>
      <c r="L871" s="398">
        <v>25</v>
      </c>
      <c r="M871" s="367"/>
      <c r="N871" s="367"/>
      <c r="O871" s="367"/>
      <c r="P871" s="399" t="s">
        <v>186</v>
      </c>
      <c r="Q871" s="400" t="s">
        <v>1729</v>
      </c>
      <c r="R871" s="367"/>
      <c r="S871" s="367"/>
      <c r="T871" s="367">
        <v>3</v>
      </c>
      <c r="U871" s="367"/>
      <c r="V871" s="401">
        <v>9</v>
      </c>
      <c r="W871" s="402">
        <v>1</v>
      </c>
      <c r="X871" s="367"/>
      <c r="Y871" s="367"/>
      <c r="Z871" s="367"/>
      <c r="AA871" s="367"/>
      <c r="AB871" s="399" t="s">
        <v>187</v>
      </c>
      <c r="AC871" s="403" t="s">
        <v>2064</v>
      </c>
      <c r="AD871" s="326"/>
      <c r="AE871" s="326"/>
      <c r="AF871" s="326"/>
      <c r="AG871" s="326"/>
      <c r="AH871" s="326" t="s">
        <v>2065</v>
      </c>
      <c r="AI871" s="326" t="s">
        <v>2066</v>
      </c>
      <c r="AJ871" s="335"/>
      <c r="AK871" s="335"/>
      <c r="AL871" s="320"/>
      <c r="AM871" s="320" t="s">
        <v>2067</v>
      </c>
      <c r="AN871" s="334" t="s">
        <v>2068</v>
      </c>
      <c r="AO871" s="404" t="s">
        <v>891</v>
      </c>
      <c r="AP871" s="404" t="s">
        <v>200</v>
      </c>
      <c r="AQ871" s="404" t="s">
        <v>2069</v>
      </c>
      <c r="AR871" s="405" t="s">
        <v>607</v>
      </c>
      <c r="AS871" s="404" t="s">
        <v>116</v>
      </c>
      <c r="AT871" s="406">
        <v>0</v>
      </c>
      <c r="AU871" s="406">
        <v>0</v>
      </c>
      <c r="AV871" s="407">
        <v>298814</v>
      </c>
      <c r="AW871" s="407">
        <v>0</v>
      </c>
      <c r="AX871" s="407">
        <v>0</v>
      </c>
      <c r="AY871" s="407">
        <v>0</v>
      </c>
      <c r="AZ871" s="408">
        <v>10113</v>
      </c>
    </row>
    <row r="872" spans="1:55" ht="255" hidden="1">
      <c r="A872" s="493">
        <v>619</v>
      </c>
      <c r="B872" s="494" t="s">
        <v>1975</v>
      </c>
      <c r="C872" s="395">
        <v>401000040</v>
      </c>
      <c r="D872" s="366" t="s">
        <v>2062</v>
      </c>
      <c r="E872" s="347" t="s">
        <v>1665</v>
      </c>
      <c r="F872" s="396"/>
      <c r="G872" s="396"/>
      <c r="H872" s="367">
        <v>3</v>
      </c>
      <c r="I872" s="396"/>
      <c r="J872" s="367">
        <v>16</v>
      </c>
      <c r="K872" s="397">
        <v>1</v>
      </c>
      <c r="L872" s="398">
        <v>25</v>
      </c>
      <c r="M872" s="367"/>
      <c r="N872" s="367"/>
      <c r="O872" s="367"/>
      <c r="P872" s="399" t="s">
        <v>186</v>
      </c>
      <c r="Q872" s="400" t="s">
        <v>1729</v>
      </c>
      <c r="R872" s="367"/>
      <c r="S872" s="367"/>
      <c r="T872" s="367">
        <v>3</v>
      </c>
      <c r="U872" s="367"/>
      <c r="V872" s="401">
        <v>9</v>
      </c>
      <c r="W872" s="402">
        <v>1</v>
      </c>
      <c r="X872" s="367"/>
      <c r="Y872" s="367"/>
      <c r="Z872" s="367"/>
      <c r="AA872" s="367"/>
      <c r="AB872" s="399" t="s">
        <v>187</v>
      </c>
      <c r="AC872" s="403" t="s">
        <v>2064</v>
      </c>
      <c r="AD872" s="326"/>
      <c r="AE872" s="326"/>
      <c r="AF872" s="326"/>
      <c r="AG872" s="326"/>
      <c r="AH872" s="326" t="s">
        <v>2065</v>
      </c>
      <c r="AI872" s="326" t="s">
        <v>2066</v>
      </c>
      <c r="AJ872" s="335"/>
      <c r="AK872" s="335"/>
      <c r="AL872" s="320"/>
      <c r="AM872" s="320" t="s">
        <v>2067</v>
      </c>
      <c r="AN872" s="334" t="s">
        <v>2068</v>
      </c>
      <c r="AO872" s="404" t="s">
        <v>891</v>
      </c>
      <c r="AP872" s="404" t="s">
        <v>200</v>
      </c>
      <c r="AQ872" s="404" t="s">
        <v>606</v>
      </c>
      <c r="AR872" s="405" t="s">
        <v>607</v>
      </c>
      <c r="AS872" s="404" t="s">
        <v>116</v>
      </c>
      <c r="AT872" s="406">
        <v>0</v>
      </c>
      <c r="AU872" s="406">
        <v>0</v>
      </c>
      <c r="AV872" s="407">
        <v>1862746.67</v>
      </c>
      <c r="AW872" s="407">
        <v>0</v>
      </c>
      <c r="AX872" s="407">
        <v>0</v>
      </c>
      <c r="AY872" s="407">
        <v>0</v>
      </c>
      <c r="AZ872" s="408">
        <v>10101</v>
      </c>
    </row>
    <row r="873" spans="1:55" ht="165.75" hidden="1">
      <c r="A873" s="493">
        <v>619</v>
      </c>
      <c r="B873" s="494" t="s">
        <v>1975</v>
      </c>
      <c r="C873" s="395">
        <v>401000060</v>
      </c>
      <c r="D873" s="366" t="s">
        <v>2070</v>
      </c>
      <c r="E873" s="347" t="s">
        <v>1665</v>
      </c>
      <c r="F873" s="396"/>
      <c r="G873" s="396"/>
      <c r="H873" s="367">
        <v>3</v>
      </c>
      <c r="I873" s="396"/>
      <c r="J873" s="367">
        <v>16</v>
      </c>
      <c r="K873" s="397">
        <v>1</v>
      </c>
      <c r="L873" s="398">
        <v>25</v>
      </c>
      <c r="M873" s="367"/>
      <c r="N873" s="367"/>
      <c r="O873" s="367"/>
      <c r="P873" s="399" t="s">
        <v>186</v>
      </c>
      <c r="Q873" s="400" t="s">
        <v>1729</v>
      </c>
      <c r="R873" s="367"/>
      <c r="S873" s="367"/>
      <c r="T873" s="367">
        <v>3</v>
      </c>
      <c r="U873" s="367"/>
      <c r="V873" s="401">
        <v>9</v>
      </c>
      <c r="W873" s="402">
        <v>1</v>
      </c>
      <c r="X873" s="367"/>
      <c r="Y873" s="367"/>
      <c r="Z873" s="367"/>
      <c r="AA873" s="367"/>
      <c r="AB873" s="399" t="s">
        <v>187</v>
      </c>
      <c r="AC873" s="403" t="s">
        <v>1750</v>
      </c>
      <c r="AD873" s="326"/>
      <c r="AE873" s="326"/>
      <c r="AF873" s="326"/>
      <c r="AG873" s="326"/>
      <c r="AH873" s="326"/>
      <c r="AI873" s="326"/>
      <c r="AJ873" s="335"/>
      <c r="AK873" s="335"/>
      <c r="AL873" s="320"/>
      <c r="AM873" s="320" t="s">
        <v>2071</v>
      </c>
      <c r="AN873" s="334" t="s">
        <v>1707</v>
      </c>
      <c r="AO873" s="404" t="s">
        <v>430</v>
      </c>
      <c r="AP873" s="404" t="s">
        <v>948</v>
      </c>
      <c r="AQ873" s="404" t="s">
        <v>1213</v>
      </c>
      <c r="AR873" s="405" t="s">
        <v>1214</v>
      </c>
      <c r="AS873" s="404" t="s">
        <v>116</v>
      </c>
      <c r="AT873" s="406">
        <v>25000</v>
      </c>
      <c r="AU873" s="406">
        <v>0</v>
      </c>
      <c r="AV873" s="407">
        <v>0</v>
      </c>
      <c r="AW873" s="407">
        <v>0</v>
      </c>
      <c r="AX873" s="407">
        <v>0</v>
      </c>
      <c r="AY873" s="407">
        <v>0</v>
      </c>
      <c r="AZ873" s="408">
        <v>10101</v>
      </c>
    </row>
    <row r="874" spans="1:55" ht="153" hidden="1">
      <c r="A874" s="493">
        <v>619</v>
      </c>
      <c r="B874" s="494" t="s">
        <v>1975</v>
      </c>
      <c r="C874" s="395">
        <v>402000001</v>
      </c>
      <c r="D874" s="366" t="s">
        <v>79</v>
      </c>
      <c r="E874" s="347" t="s">
        <v>1916</v>
      </c>
      <c r="F874" s="396"/>
      <c r="G874" s="396"/>
      <c r="H874" s="367">
        <v>6</v>
      </c>
      <c r="I874" s="396"/>
      <c r="J874" s="367">
        <v>23</v>
      </c>
      <c r="K874" s="397">
        <v>3</v>
      </c>
      <c r="L874" s="398"/>
      <c r="M874" s="367"/>
      <c r="N874" s="367"/>
      <c r="O874" s="367"/>
      <c r="P874" s="399" t="s">
        <v>218</v>
      </c>
      <c r="Q874" s="400" t="s">
        <v>2072</v>
      </c>
      <c r="R874" s="367"/>
      <c r="S874" s="367"/>
      <c r="T874" s="367"/>
      <c r="U874" s="367"/>
      <c r="V874" s="401">
        <v>11</v>
      </c>
      <c r="W874" s="402">
        <v>1</v>
      </c>
      <c r="X874" s="367" t="s">
        <v>69</v>
      </c>
      <c r="Y874" s="367"/>
      <c r="Z874" s="367"/>
      <c r="AA874" s="367"/>
      <c r="AB874" s="399" t="s">
        <v>220</v>
      </c>
      <c r="AC874" s="403" t="s">
        <v>2073</v>
      </c>
      <c r="AD874" s="326"/>
      <c r="AE874" s="326"/>
      <c r="AF874" s="326"/>
      <c r="AG874" s="326"/>
      <c r="AH874" s="326"/>
      <c r="AI874" s="326"/>
      <c r="AJ874" s="335"/>
      <c r="AK874" s="335"/>
      <c r="AL874" s="320"/>
      <c r="AM874" s="320" t="s">
        <v>2074</v>
      </c>
      <c r="AN874" s="334" t="s">
        <v>223</v>
      </c>
      <c r="AO874" s="404" t="s">
        <v>99</v>
      </c>
      <c r="AP874" s="404" t="s">
        <v>430</v>
      </c>
      <c r="AQ874" s="404" t="s">
        <v>2075</v>
      </c>
      <c r="AR874" s="405" t="s">
        <v>111</v>
      </c>
      <c r="AS874" s="404">
        <v>122</v>
      </c>
      <c r="AT874" s="406">
        <v>633688.81999999995</v>
      </c>
      <c r="AU874" s="406">
        <v>633633.07999999996</v>
      </c>
      <c r="AV874" s="407">
        <v>642510</v>
      </c>
      <c r="AW874" s="407">
        <v>642510</v>
      </c>
      <c r="AX874" s="407">
        <v>642510</v>
      </c>
      <c r="AY874" s="407">
        <v>642510</v>
      </c>
      <c r="AZ874" s="408">
        <v>10101</v>
      </c>
    </row>
    <row r="875" spans="1:55" ht="153" hidden="1">
      <c r="A875" s="493">
        <v>619</v>
      </c>
      <c r="B875" s="494" t="s">
        <v>1975</v>
      </c>
      <c r="C875" s="395">
        <v>402000001</v>
      </c>
      <c r="D875" s="366" t="s">
        <v>79</v>
      </c>
      <c r="E875" s="347" t="s">
        <v>1916</v>
      </c>
      <c r="F875" s="396"/>
      <c r="G875" s="396"/>
      <c r="H875" s="367">
        <v>6</v>
      </c>
      <c r="I875" s="396"/>
      <c r="J875" s="367">
        <v>23</v>
      </c>
      <c r="K875" s="397">
        <v>3</v>
      </c>
      <c r="L875" s="398"/>
      <c r="M875" s="367"/>
      <c r="N875" s="367"/>
      <c r="O875" s="367"/>
      <c r="P875" s="399" t="s">
        <v>218</v>
      </c>
      <c r="Q875" s="400" t="s">
        <v>2072</v>
      </c>
      <c r="R875" s="367"/>
      <c r="S875" s="367"/>
      <c r="T875" s="367"/>
      <c r="U875" s="367"/>
      <c r="V875" s="401">
        <v>11</v>
      </c>
      <c r="W875" s="402">
        <v>1</v>
      </c>
      <c r="X875" s="367" t="s">
        <v>69</v>
      </c>
      <c r="Y875" s="367"/>
      <c r="Z875" s="367"/>
      <c r="AA875" s="367"/>
      <c r="AB875" s="399" t="s">
        <v>220</v>
      </c>
      <c r="AC875" s="403" t="s">
        <v>2073</v>
      </c>
      <c r="AD875" s="326"/>
      <c r="AE875" s="326"/>
      <c r="AF875" s="326"/>
      <c r="AG875" s="326"/>
      <c r="AH875" s="326"/>
      <c r="AI875" s="326"/>
      <c r="AJ875" s="335"/>
      <c r="AK875" s="335"/>
      <c r="AL875" s="320"/>
      <c r="AM875" s="320" t="s">
        <v>2074</v>
      </c>
      <c r="AN875" s="334" t="s">
        <v>223</v>
      </c>
      <c r="AO875" s="404" t="s">
        <v>99</v>
      </c>
      <c r="AP875" s="404" t="s">
        <v>430</v>
      </c>
      <c r="AQ875" s="404" t="s">
        <v>2075</v>
      </c>
      <c r="AR875" s="405" t="s">
        <v>111</v>
      </c>
      <c r="AS875" s="404" t="s">
        <v>113</v>
      </c>
      <c r="AT875" s="406">
        <v>190525.65</v>
      </c>
      <c r="AU875" s="406">
        <v>190508.82</v>
      </c>
      <c r="AV875" s="407">
        <v>194040</v>
      </c>
      <c r="AW875" s="407">
        <v>194040</v>
      </c>
      <c r="AX875" s="407">
        <v>194040</v>
      </c>
      <c r="AY875" s="407">
        <v>194040</v>
      </c>
      <c r="AZ875" s="408">
        <v>10101</v>
      </c>
    </row>
    <row r="876" spans="1:55" ht="153" hidden="1">
      <c r="A876" s="493">
        <v>619</v>
      </c>
      <c r="B876" s="494" t="s">
        <v>1975</v>
      </c>
      <c r="C876" s="395">
        <v>402000001</v>
      </c>
      <c r="D876" s="366" t="s">
        <v>79</v>
      </c>
      <c r="E876" s="347" t="s">
        <v>1665</v>
      </c>
      <c r="F876" s="396"/>
      <c r="G876" s="396"/>
      <c r="H876" s="367">
        <v>3</v>
      </c>
      <c r="I876" s="396"/>
      <c r="J876" s="367">
        <v>17</v>
      </c>
      <c r="K876" s="397">
        <v>1</v>
      </c>
      <c r="L876" s="398">
        <v>3</v>
      </c>
      <c r="M876" s="367"/>
      <c r="N876" s="367"/>
      <c r="O876" s="367"/>
      <c r="P876" s="399" t="s">
        <v>186</v>
      </c>
      <c r="Q876" s="400" t="s">
        <v>1729</v>
      </c>
      <c r="R876" s="367"/>
      <c r="S876" s="367"/>
      <c r="T876" s="367">
        <v>3</v>
      </c>
      <c r="U876" s="367"/>
      <c r="V876" s="401">
        <v>9</v>
      </c>
      <c r="W876" s="402">
        <v>1</v>
      </c>
      <c r="X876" s="367"/>
      <c r="Y876" s="367"/>
      <c r="Z876" s="367"/>
      <c r="AA876" s="367"/>
      <c r="AB876" s="399" t="s">
        <v>187</v>
      </c>
      <c r="AC876" s="403" t="s">
        <v>1826</v>
      </c>
      <c r="AD876" s="326"/>
      <c r="AE876" s="326"/>
      <c r="AF876" s="326"/>
      <c r="AG876" s="326"/>
      <c r="AH876" s="326"/>
      <c r="AI876" s="326"/>
      <c r="AJ876" s="335"/>
      <c r="AK876" s="335"/>
      <c r="AL876" s="320"/>
      <c r="AM876" s="320" t="s">
        <v>2076</v>
      </c>
      <c r="AN876" s="334" t="s">
        <v>226</v>
      </c>
      <c r="AO876" s="404" t="s">
        <v>99</v>
      </c>
      <c r="AP876" s="404" t="s">
        <v>430</v>
      </c>
      <c r="AQ876" s="404" t="s">
        <v>2075</v>
      </c>
      <c r="AR876" s="405" t="s">
        <v>111</v>
      </c>
      <c r="AS876" s="404" t="s">
        <v>116</v>
      </c>
      <c r="AT876" s="406">
        <v>4536524.54</v>
      </c>
      <c r="AU876" s="406">
        <v>4000359.08</v>
      </c>
      <c r="AV876" s="407">
        <v>4871441.01</v>
      </c>
      <c r="AW876" s="407">
        <v>2887884</v>
      </c>
      <c r="AX876" s="407">
        <v>2920784</v>
      </c>
      <c r="AY876" s="407">
        <v>2922184</v>
      </c>
      <c r="AZ876" s="408">
        <v>10101</v>
      </c>
    </row>
    <row r="877" spans="1:55" ht="153" hidden="1">
      <c r="A877" s="493">
        <v>619</v>
      </c>
      <c r="B877" s="494" t="s">
        <v>1975</v>
      </c>
      <c r="C877" s="395">
        <v>402000001</v>
      </c>
      <c r="D877" s="366" t="s">
        <v>79</v>
      </c>
      <c r="E877" s="347" t="s">
        <v>1665</v>
      </c>
      <c r="F877" s="396"/>
      <c r="G877" s="396"/>
      <c r="H877" s="367">
        <v>3</v>
      </c>
      <c r="I877" s="396"/>
      <c r="J877" s="367">
        <v>17</v>
      </c>
      <c r="K877" s="397">
        <v>1</v>
      </c>
      <c r="L877" s="398">
        <v>3</v>
      </c>
      <c r="M877" s="367"/>
      <c r="N877" s="367"/>
      <c r="O877" s="367"/>
      <c r="P877" s="399" t="s">
        <v>186</v>
      </c>
      <c r="Q877" s="400" t="s">
        <v>1729</v>
      </c>
      <c r="R877" s="367"/>
      <c r="S877" s="367"/>
      <c r="T877" s="367">
        <v>3</v>
      </c>
      <c r="U877" s="367"/>
      <c r="V877" s="401">
        <v>9</v>
      </c>
      <c r="W877" s="402">
        <v>1</v>
      </c>
      <c r="X877" s="367"/>
      <c r="Y877" s="367"/>
      <c r="Z877" s="367"/>
      <c r="AA877" s="367"/>
      <c r="AB877" s="399" t="s">
        <v>187</v>
      </c>
      <c r="AC877" s="403" t="s">
        <v>1826</v>
      </c>
      <c r="AD877" s="326"/>
      <c r="AE877" s="326"/>
      <c r="AF877" s="326"/>
      <c r="AG877" s="326"/>
      <c r="AH877" s="326"/>
      <c r="AI877" s="326"/>
      <c r="AJ877" s="335"/>
      <c r="AK877" s="335"/>
      <c r="AL877" s="320"/>
      <c r="AM877" s="320" t="s">
        <v>2076</v>
      </c>
      <c r="AN877" s="334" t="s">
        <v>226</v>
      </c>
      <c r="AO877" s="404" t="s">
        <v>99</v>
      </c>
      <c r="AP877" s="404" t="s">
        <v>430</v>
      </c>
      <c r="AQ877" s="404" t="s">
        <v>2075</v>
      </c>
      <c r="AR877" s="405" t="s">
        <v>111</v>
      </c>
      <c r="AS877" s="404" t="s">
        <v>227</v>
      </c>
      <c r="AT877" s="406">
        <v>0</v>
      </c>
      <c r="AU877" s="406">
        <v>0</v>
      </c>
      <c r="AV877" s="407">
        <v>0</v>
      </c>
      <c r="AW877" s="407">
        <v>1040886</v>
      </c>
      <c r="AX877" s="407">
        <v>1056496</v>
      </c>
      <c r="AY877" s="407">
        <v>1080796</v>
      </c>
      <c r="AZ877" s="408">
        <v>10101</v>
      </c>
    </row>
    <row r="878" spans="1:55" ht="153" hidden="1">
      <c r="A878" s="493">
        <v>619</v>
      </c>
      <c r="B878" s="494" t="s">
        <v>1975</v>
      </c>
      <c r="C878" s="395">
        <v>402000001</v>
      </c>
      <c r="D878" s="366" t="s">
        <v>79</v>
      </c>
      <c r="E878" s="347" t="s">
        <v>1665</v>
      </c>
      <c r="F878" s="396"/>
      <c r="G878" s="396"/>
      <c r="H878" s="367">
        <v>3</v>
      </c>
      <c r="I878" s="396"/>
      <c r="J878" s="367">
        <v>17</v>
      </c>
      <c r="K878" s="397">
        <v>1</v>
      </c>
      <c r="L878" s="398">
        <v>3</v>
      </c>
      <c r="M878" s="367"/>
      <c r="N878" s="367"/>
      <c r="O878" s="367"/>
      <c r="P878" s="399" t="s">
        <v>186</v>
      </c>
      <c r="Q878" s="400" t="s">
        <v>1729</v>
      </c>
      <c r="R878" s="367"/>
      <c r="S878" s="367"/>
      <c r="T878" s="367">
        <v>3</v>
      </c>
      <c r="U878" s="367"/>
      <c r="V878" s="401">
        <v>9</v>
      </c>
      <c r="W878" s="402">
        <v>1</v>
      </c>
      <c r="X878" s="367"/>
      <c r="Y878" s="367"/>
      <c r="Z878" s="367"/>
      <c r="AA878" s="367"/>
      <c r="AB878" s="399" t="s">
        <v>187</v>
      </c>
      <c r="AC878" s="403" t="s">
        <v>1826</v>
      </c>
      <c r="AD878" s="326"/>
      <c r="AE878" s="326"/>
      <c r="AF878" s="326"/>
      <c r="AG878" s="326"/>
      <c r="AH878" s="326"/>
      <c r="AI878" s="326"/>
      <c r="AJ878" s="335"/>
      <c r="AK878" s="335"/>
      <c r="AL878" s="320"/>
      <c r="AM878" s="320" t="s">
        <v>2076</v>
      </c>
      <c r="AN878" s="334" t="s">
        <v>226</v>
      </c>
      <c r="AO878" s="404" t="s">
        <v>99</v>
      </c>
      <c r="AP878" s="404" t="s">
        <v>430</v>
      </c>
      <c r="AQ878" s="404" t="s">
        <v>2075</v>
      </c>
      <c r="AR878" s="405" t="s">
        <v>111</v>
      </c>
      <c r="AS878" s="404" t="s">
        <v>117</v>
      </c>
      <c r="AT878" s="406">
        <v>320000</v>
      </c>
      <c r="AU878" s="406">
        <v>320000</v>
      </c>
      <c r="AV878" s="407">
        <v>320000</v>
      </c>
      <c r="AW878" s="407">
        <v>320000</v>
      </c>
      <c r="AX878" s="407">
        <v>320000</v>
      </c>
      <c r="AY878" s="407">
        <v>320000</v>
      </c>
      <c r="AZ878" s="408">
        <v>10101</v>
      </c>
    </row>
    <row r="879" spans="1:55" ht="153" hidden="1">
      <c r="A879" s="493">
        <v>619</v>
      </c>
      <c r="B879" s="494" t="s">
        <v>1975</v>
      </c>
      <c r="C879" s="395">
        <v>402000001</v>
      </c>
      <c r="D879" s="366" t="s">
        <v>79</v>
      </c>
      <c r="E879" s="347" t="s">
        <v>1665</v>
      </c>
      <c r="F879" s="396"/>
      <c r="G879" s="396"/>
      <c r="H879" s="367">
        <v>3</v>
      </c>
      <c r="I879" s="396"/>
      <c r="J879" s="367">
        <v>17</v>
      </c>
      <c r="K879" s="397">
        <v>1</v>
      </c>
      <c r="L879" s="398">
        <v>3</v>
      </c>
      <c r="M879" s="367"/>
      <c r="N879" s="367"/>
      <c r="O879" s="367"/>
      <c r="P879" s="399" t="s">
        <v>186</v>
      </c>
      <c r="Q879" s="400" t="s">
        <v>1729</v>
      </c>
      <c r="R879" s="367"/>
      <c r="S879" s="367"/>
      <c r="T879" s="367">
        <v>3</v>
      </c>
      <c r="U879" s="367"/>
      <c r="V879" s="401">
        <v>9</v>
      </c>
      <c r="W879" s="402">
        <v>1</v>
      </c>
      <c r="X879" s="367"/>
      <c r="Y879" s="367"/>
      <c r="Z879" s="367"/>
      <c r="AA879" s="367"/>
      <c r="AB879" s="399" t="s">
        <v>187</v>
      </c>
      <c r="AC879" s="403" t="s">
        <v>1826</v>
      </c>
      <c r="AD879" s="326"/>
      <c r="AE879" s="326"/>
      <c r="AF879" s="326"/>
      <c r="AG879" s="326"/>
      <c r="AH879" s="326"/>
      <c r="AI879" s="326"/>
      <c r="AJ879" s="335"/>
      <c r="AK879" s="335"/>
      <c r="AL879" s="320"/>
      <c r="AM879" s="320" t="s">
        <v>2076</v>
      </c>
      <c r="AN879" s="334" t="s">
        <v>226</v>
      </c>
      <c r="AO879" s="404" t="s">
        <v>99</v>
      </c>
      <c r="AP879" s="404" t="s">
        <v>430</v>
      </c>
      <c r="AQ879" s="404" t="s">
        <v>2075</v>
      </c>
      <c r="AR879" s="405" t="s">
        <v>111</v>
      </c>
      <c r="AS879" s="404" t="s">
        <v>118</v>
      </c>
      <c r="AT879" s="406">
        <v>15000</v>
      </c>
      <c r="AU879" s="406">
        <v>15000</v>
      </c>
      <c r="AV879" s="407">
        <v>15000</v>
      </c>
      <c r="AW879" s="407">
        <v>15000</v>
      </c>
      <c r="AX879" s="407">
        <v>15000</v>
      </c>
      <c r="AY879" s="407">
        <v>15000</v>
      </c>
      <c r="AZ879" s="408">
        <v>10101</v>
      </c>
    </row>
    <row r="880" spans="1:55" ht="153" hidden="1">
      <c r="A880" s="493">
        <v>619</v>
      </c>
      <c r="B880" s="494" t="s">
        <v>1975</v>
      </c>
      <c r="C880" s="395">
        <v>402000001</v>
      </c>
      <c r="D880" s="366" t="s">
        <v>79</v>
      </c>
      <c r="E880" s="347" t="s">
        <v>1665</v>
      </c>
      <c r="F880" s="396"/>
      <c r="G880" s="396"/>
      <c r="H880" s="367">
        <v>3</v>
      </c>
      <c r="I880" s="396"/>
      <c r="J880" s="367">
        <v>17</v>
      </c>
      <c r="K880" s="397">
        <v>1</v>
      </c>
      <c r="L880" s="398">
        <v>3</v>
      </c>
      <c r="M880" s="367"/>
      <c r="N880" s="367"/>
      <c r="O880" s="367"/>
      <c r="P880" s="399" t="s">
        <v>186</v>
      </c>
      <c r="Q880" s="400" t="s">
        <v>1729</v>
      </c>
      <c r="R880" s="367"/>
      <c r="S880" s="367"/>
      <c r="T880" s="367">
        <v>3</v>
      </c>
      <c r="U880" s="367"/>
      <c r="V880" s="401">
        <v>9</v>
      </c>
      <c r="W880" s="402">
        <v>1</v>
      </c>
      <c r="X880" s="367"/>
      <c r="Y880" s="367"/>
      <c r="Z880" s="367"/>
      <c r="AA880" s="367"/>
      <c r="AB880" s="399" t="s">
        <v>187</v>
      </c>
      <c r="AC880" s="403" t="s">
        <v>1826</v>
      </c>
      <c r="AD880" s="326"/>
      <c r="AE880" s="326"/>
      <c r="AF880" s="326"/>
      <c r="AG880" s="326"/>
      <c r="AH880" s="326"/>
      <c r="AI880" s="326"/>
      <c r="AJ880" s="335"/>
      <c r="AK880" s="335"/>
      <c r="AL880" s="320"/>
      <c r="AM880" s="320" t="s">
        <v>2076</v>
      </c>
      <c r="AN880" s="334" t="s">
        <v>226</v>
      </c>
      <c r="AO880" s="404" t="s">
        <v>99</v>
      </c>
      <c r="AP880" s="404" t="s">
        <v>430</v>
      </c>
      <c r="AQ880" s="404" t="s">
        <v>2075</v>
      </c>
      <c r="AR880" s="405" t="s">
        <v>111</v>
      </c>
      <c r="AS880" s="404" t="s">
        <v>119</v>
      </c>
      <c r="AT880" s="406">
        <v>5000</v>
      </c>
      <c r="AU880" s="406">
        <v>0</v>
      </c>
      <c r="AV880" s="407">
        <v>5000</v>
      </c>
      <c r="AW880" s="407">
        <v>5000</v>
      </c>
      <c r="AX880" s="407">
        <v>5000</v>
      </c>
      <c r="AY880" s="407">
        <v>5000</v>
      </c>
      <c r="AZ880" s="408">
        <v>10101</v>
      </c>
    </row>
    <row r="881" spans="1:232 16367:16372" ht="318.75" hidden="1">
      <c r="A881" s="493">
        <v>619</v>
      </c>
      <c r="B881" s="494" t="s">
        <v>1975</v>
      </c>
      <c r="C881" s="395">
        <v>402000001</v>
      </c>
      <c r="D881" s="366" t="s">
        <v>79</v>
      </c>
      <c r="E881" s="347" t="s">
        <v>2077</v>
      </c>
      <c r="F881" s="396"/>
      <c r="G881" s="396"/>
      <c r="H881" s="367" t="s">
        <v>2078</v>
      </c>
      <c r="I881" s="396"/>
      <c r="J881" s="367" t="s">
        <v>2079</v>
      </c>
      <c r="K881" s="397" t="s">
        <v>963</v>
      </c>
      <c r="L881" s="398" t="s">
        <v>2080</v>
      </c>
      <c r="M881" s="367"/>
      <c r="N881" s="367"/>
      <c r="O881" s="367"/>
      <c r="P881" s="399" t="s">
        <v>2081</v>
      </c>
      <c r="Q881" s="400" t="s">
        <v>2082</v>
      </c>
      <c r="R881" s="367"/>
      <c r="S881" s="367"/>
      <c r="T881" s="367" t="s">
        <v>961</v>
      </c>
      <c r="U881" s="367"/>
      <c r="V881" s="401" t="s">
        <v>2083</v>
      </c>
      <c r="W881" s="402" t="s">
        <v>2084</v>
      </c>
      <c r="X881" s="367"/>
      <c r="Y881" s="367"/>
      <c r="Z881" s="367"/>
      <c r="AA881" s="367"/>
      <c r="AB881" s="399" t="s">
        <v>2085</v>
      </c>
      <c r="AC881" s="403" t="s">
        <v>2086</v>
      </c>
      <c r="AD881" s="326"/>
      <c r="AE881" s="326"/>
      <c r="AF881" s="326"/>
      <c r="AG881" s="326"/>
      <c r="AH881" s="326"/>
      <c r="AI881" s="326"/>
      <c r="AJ881" s="335" t="s">
        <v>2087</v>
      </c>
      <c r="AK881" s="335"/>
      <c r="AL881" s="320"/>
      <c r="AM881" s="320"/>
      <c r="AN881" s="334" t="s">
        <v>2088</v>
      </c>
      <c r="AO881" s="404" t="s">
        <v>99</v>
      </c>
      <c r="AP881" s="404" t="s">
        <v>430</v>
      </c>
      <c r="AQ881" s="404" t="s">
        <v>2089</v>
      </c>
      <c r="AR881" s="405" t="s">
        <v>121</v>
      </c>
      <c r="AS881" s="404" t="s">
        <v>113</v>
      </c>
      <c r="AT881" s="406">
        <v>9072963.3100000005</v>
      </c>
      <c r="AU881" s="406">
        <v>9072963.3100000005</v>
      </c>
      <c r="AV881" s="407">
        <v>10383511.789999999</v>
      </c>
      <c r="AW881" s="407">
        <v>10385978</v>
      </c>
      <c r="AX881" s="407">
        <v>10385978</v>
      </c>
      <c r="AY881" s="407">
        <v>10385978</v>
      </c>
      <c r="AZ881" s="408">
        <v>10101</v>
      </c>
    </row>
    <row r="882" spans="1:232 16367:16372" ht="165.75" hidden="1">
      <c r="A882" s="493">
        <v>619</v>
      </c>
      <c r="B882" s="494" t="s">
        <v>1975</v>
      </c>
      <c r="C882" s="395">
        <v>402000001</v>
      </c>
      <c r="D882" s="366" t="s">
        <v>79</v>
      </c>
      <c r="E882" s="347" t="s">
        <v>1916</v>
      </c>
      <c r="F882" s="396"/>
      <c r="G882" s="396"/>
      <c r="H882" s="367">
        <v>7</v>
      </c>
      <c r="I882" s="396"/>
      <c r="J882" s="367">
        <v>26</v>
      </c>
      <c r="K882" s="397"/>
      <c r="L882" s="398"/>
      <c r="M882" s="367"/>
      <c r="N882" s="367"/>
      <c r="O882" s="367"/>
      <c r="P882" s="399" t="s">
        <v>218</v>
      </c>
      <c r="Q882" s="400" t="s">
        <v>2090</v>
      </c>
      <c r="R882" s="367"/>
      <c r="S882" s="367"/>
      <c r="T882" s="367"/>
      <c r="U882" s="367"/>
      <c r="V882" s="401">
        <v>13</v>
      </c>
      <c r="W882" s="402" t="s">
        <v>69</v>
      </c>
      <c r="X882" s="367"/>
      <c r="Y882" s="367"/>
      <c r="Z882" s="367"/>
      <c r="AA882" s="367"/>
      <c r="AB882" s="399" t="s">
        <v>220</v>
      </c>
      <c r="AC882" s="403" t="s">
        <v>176</v>
      </c>
      <c r="AD882" s="326"/>
      <c r="AE882" s="326"/>
      <c r="AF882" s="326"/>
      <c r="AG882" s="326"/>
      <c r="AH882" s="326"/>
      <c r="AI882" s="326"/>
      <c r="AJ882" s="335"/>
      <c r="AK882" s="335"/>
      <c r="AL882" s="320"/>
      <c r="AM882" s="320" t="s">
        <v>173</v>
      </c>
      <c r="AN882" s="334" t="s">
        <v>174</v>
      </c>
      <c r="AO882" s="404" t="s">
        <v>99</v>
      </c>
      <c r="AP882" s="404" t="s">
        <v>68</v>
      </c>
      <c r="AQ882" s="404" t="s">
        <v>2091</v>
      </c>
      <c r="AR882" s="405" t="s">
        <v>243</v>
      </c>
      <c r="AS882" s="404" t="s">
        <v>115</v>
      </c>
      <c r="AT882" s="406">
        <v>207210</v>
      </c>
      <c r="AU882" s="406">
        <v>207210</v>
      </c>
      <c r="AV882" s="407">
        <v>0</v>
      </c>
      <c r="AW882" s="407">
        <v>0</v>
      </c>
      <c r="AX882" s="407">
        <v>0</v>
      </c>
      <c r="AY882" s="407">
        <v>0</v>
      </c>
      <c r="AZ882" s="408">
        <v>10101</v>
      </c>
    </row>
    <row r="883" spans="1:232 16367:16372" ht="165.75" hidden="1">
      <c r="A883" s="493">
        <v>619</v>
      </c>
      <c r="B883" s="494" t="s">
        <v>1975</v>
      </c>
      <c r="C883" s="395">
        <v>402000001</v>
      </c>
      <c r="D883" s="366" t="s">
        <v>79</v>
      </c>
      <c r="E883" s="347" t="s">
        <v>1916</v>
      </c>
      <c r="F883" s="396"/>
      <c r="G883" s="396"/>
      <c r="H883" s="367">
        <v>7</v>
      </c>
      <c r="I883" s="396"/>
      <c r="J883" s="367">
        <v>26</v>
      </c>
      <c r="K883" s="397"/>
      <c r="L883" s="398"/>
      <c r="M883" s="367"/>
      <c r="N883" s="367"/>
      <c r="O883" s="367"/>
      <c r="P883" s="399" t="s">
        <v>218</v>
      </c>
      <c r="Q883" s="400" t="s">
        <v>2090</v>
      </c>
      <c r="R883" s="367"/>
      <c r="S883" s="367"/>
      <c r="T883" s="367"/>
      <c r="U883" s="367"/>
      <c r="V883" s="401">
        <v>13</v>
      </c>
      <c r="W883" s="402" t="s">
        <v>69</v>
      </c>
      <c r="X883" s="367"/>
      <c r="Y883" s="367"/>
      <c r="Z883" s="367"/>
      <c r="AA883" s="367"/>
      <c r="AB883" s="399" t="s">
        <v>220</v>
      </c>
      <c r="AC883" s="403" t="s">
        <v>176</v>
      </c>
      <c r="AD883" s="326"/>
      <c r="AE883" s="326"/>
      <c r="AF883" s="326"/>
      <c r="AG883" s="326"/>
      <c r="AH883" s="326"/>
      <c r="AI883" s="326"/>
      <c r="AJ883" s="335"/>
      <c r="AK883" s="335"/>
      <c r="AL883" s="320"/>
      <c r="AM883" s="320" t="s">
        <v>173</v>
      </c>
      <c r="AN883" s="334" t="s">
        <v>174</v>
      </c>
      <c r="AO883" s="404" t="s">
        <v>99</v>
      </c>
      <c r="AP883" s="404" t="s">
        <v>68</v>
      </c>
      <c r="AQ883" s="404" t="s">
        <v>2091</v>
      </c>
      <c r="AR883" s="405" t="s">
        <v>243</v>
      </c>
      <c r="AS883" s="404" t="s">
        <v>113</v>
      </c>
      <c r="AT883" s="406">
        <v>62577.42</v>
      </c>
      <c r="AU883" s="406">
        <v>62577.42</v>
      </c>
      <c r="AV883" s="407">
        <v>0</v>
      </c>
      <c r="AW883" s="407">
        <v>0</v>
      </c>
      <c r="AX883" s="407">
        <v>0</v>
      </c>
      <c r="AY883" s="407">
        <v>0</v>
      </c>
      <c r="AZ883" s="408">
        <v>10101</v>
      </c>
    </row>
    <row r="884" spans="1:232 16367:16372" ht="153" hidden="1">
      <c r="A884" s="493">
        <v>619</v>
      </c>
      <c r="B884" s="494" t="s">
        <v>1975</v>
      </c>
      <c r="C884" s="395">
        <v>402000001</v>
      </c>
      <c r="D884" s="366" t="s">
        <v>79</v>
      </c>
      <c r="E884" s="347" t="s">
        <v>1665</v>
      </c>
      <c r="F884" s="396"/>
      <c r="G884" s="396"/>
      <c r="H884" s="367">
        <v>3</v>
      </c>
      <c r="I884" s="396"/>
      <c r="J884" s="367">
        <v>16</v>
      </c>
      <c r="K884" s="397">
        <v>1</v>
      </c>
      <c r="L884" s="398">
        <v>3</v>
      </c>
      <c r="M884" s="367"/>
      <c r="N884" s="367"/>
      <c r="O884" s="367"/>
      <c r="P884" s="399" t="s">
        <v>186</v>
      </c>
      <c r="Q884" s="400" t="s">
        <v>1729</v>
      </c>
      <c r="R884" s="367"/>
      <c r="S884" s="367"/>
      <c r="T884" s="367">
        <v>3</v>
      </c>
      <c r="U884" s="367"/>
      <c r="V884" s="401">
        <v>9</v>
      </c>
      <c r="W884" s="402">
        <v>1</v>
      </c>
      <c r="X884" s="367"/>
      <c r="Y884" s="367"/>
      <c r="Z884" s="367"/>
      <c r="AA884" s="367"/>
      <c r="AB884" s="399" t="s">
        <v>187</v>
      </c>
      <c r="AC884" s="403" t="s">
        <v>1705</v>
      </c>
      <c r="AD884" s="326"/>
      <c r="AE884" s="326"/>
      <c r="AF884" s="326"/>
      <c r="AG884" s="326"/>
      <c r="AH884" s="326"/>
      <c r="AI884" s="326"/>
      <c r="AJ884" s="335"/>
      <c r="AK884" s="335"/>
      <c r="AL884" s="320"/>
      <c r="AM884" s="320" t="s">
        <v>2092</v>
      </c>
      <c r="AN884" s="334"/>
      <c r="AO884" s="404" t="s">
        <v>99</v>
      </c>
      <c r="AP884" s="404" t="s">
        <v>68</v>
      </c>
      <c r="AQ884" s="404" t="s">
        <v>2093</v>
      </c>
      <c r="AR884" s="405" t="s">
        <v>104</v>
      </c>
      <c r="AS884" s="404" t="s">
        <v>105</v>
      </c>
      <c r="AT884" s="406">
        <v>1152672.25</v>
      </c>
      <c r="AU884" s="406">
        <v>1152672.25</v>
      </c>
      <c r="AV884" s="407">
        <v>157638.54</v>
      </c>
      <c r="AW884" s="407">
        <v>0</v>
      </c>
      <c r="AX884" s="407">
        <v>0</v>
      </c>
      <c r="AY884" s="407">
        <v>0</v>
      </c>
      <c r="AZ884" s="408">
        <v>10101</v>
      </c>
      <c r="BA884" s="3" t="e">
        <v>#REF!</v>
      </c>
      <c r="BB884" s="3" t="e">
        <v>#REF!</v>
      </c>
      <c r="BC884" s="3" t="e">
        <v>#REF!</v>
      </c>
    </row>
    <row r="885" spans="1:232 16367:16372" ht="409.5" hidden="1">
      <c r="A885" s="493">
        <v>619</v>
      </c>
      <c r="B885" s="494" t="s">
        <v>1975</v>
      </c>
      <c r="C885" s="395">
        <v>402000002</v>
      </c>
      <c r="D885" s="366" t="s">
        <v>91</v>
      </c>
      <c r="E885" s="347" t="s">
        <v>2094</v>
      </c>
      <c r="F885" s="396"/>
      <c r="G885" s="396"/>
      <c r="H885" s="367" t="s">
        <v>2078</v>
      </c>
      <c r="I885" s="396"/>
      <c r="J885" s="367" t="s">
        <v>2079</v>
      </c>
      <c r="K885" s="397" t="s">
        <v>963</v>
      </c>
      <c r="L885" s="398" t="s">
        <v>2095</v>
      </c>
      <c r="M885" s="367"/>
      <c r="N885" s="367"/>
      <c r="O885" s="367"/>
      <c r="P885" s="399" t="s">
        <v>2081</v>
      </c>
      <c r="Q885" s="400" t="s">
        <v>2096</v>
      </c>
      <c r="R885" s="367"/>
      <c r="S885" s="367"/>
      <c r="T885" s="367" t="s">
        <v>2095</v>
      </c>
      <c r="U885" s="367" t="s">
        <v>2097</v>
      </c>
      <c r="V885" s="401" t="s">
        <v>2098</v>
      </c>
      <c r="W885" s="402" t="s">
        <v>2084</v>
      </c>
      <c r="X885" s="367" t="s">
        <v>2099</v>
      </c>
      <c r="Y885" s="367"/>
      <c r="Z885" s="367"/>
      <c r="AA885" s="367"/>
      <c r="AB885" s="399" t="s">
        <v>2100</v>
      </c>
      <c r="AC885" s="403" t="s">
        <v>2086</v>
      </c>
      <c r="AD885" s="326"/>
      <c r="AE885" s="326"/>
      <c r="AF885" s="326"/>
      <c r="AG885" s="326"/>
      <c r="AH885" s="326"/>
      <c r="AI885" s="326"/>
      <c r="AJ885" s="335" t="s">
        <v>2087</v>
      </c>
      <c r="AK885" s="335"/>
      <c r="AL885" s="320"/>
      <c r="AM885" s="320"/>
      <c r="AN885" s="334" t="s">
        <v>2101</v>
      </c>
      <c r="AO885" s="404" t="s">
        <v>99</v>
      </c>
      <c r="AP885" s="404" t="s">
        <v>430</v>
      </c>
      <c r="AQ885" s="404" t="s">
        <v>2089</v>
      </c>
      <c r="AR885" s="405" t="s">
        <v>121</v>
      </c>
      <c r="AS885" s="404">
        <v>121</v>
      </c>
      <c r="AT885" s="406">
        <v>30522806.75</v>
      </c>
      <c r="AU885" s="406">
        <v>30522806.75</v>
      </c>
      <c r="AV885" s="407">
        <v>34382489.5</v>
      </c>
      <c r="AW885" s="407">
        <v>34390657</v>
      </c>
      <c r="AX885" s="407">
        <v>34390657</v>
      </c>
      <c r="AY885" s="407">
        <v>34390657</v>
      </c>
      <c r="AZ885" s="408">
        <v>10101</v>
      </c>
    </row>
    <row r="886" spans="1:232 16367:16372" ht="409.5" hidden="1">
      <c r="A886" s="493">
        <v>619</v>
      </c>
      <c r="B886" s="494" t="s">
        <v>1975</v>
      </c>
      <c r="C886" s="395">
        <v>402000002</v>
      </c>
      <c r="D886" s="366" t="s">
        <v>91</v>
      </c>
      <c r="E886" s="347" t="s">
        <v>2094</v>
      </c>
      <c r="F886" s="396"/>
      <c r="G886" s="396"/>
      <c r="H886" s="367" t="s">
        <v>2078</v>
      </c>
      <c r="I886" s="396"/>
      <c r="J886" s="367" t="s">
        <v>2079</v>
      </c>
      <c r="K886" s="397" t="s">
        <v>963</v>
      </c>
      <c r="L886" s="398" t="s">
        <v>2095</v>
      </c>
      <c r="M886" s="367"/>
      <c r="N886" s="367"/>
      <c r="O886" s="367"/>
      <c r="P886" s="399" t="s">
        <v>2081</v>
      </c>
      <c r="Q886" s="400" t="s">
        <v>2096</v>
      </c>
      <c r="R886" s="367"/>
      <c r="S886" s="367"/>
      <c r="T886" s="367" t="s">
        <v>961</v>
      </c>
      <c r="U886" s="367" t="s">
        <v>2102</v>
      </c>
      <c r="V886" s="401" t="s">
        <v>2098</v>
      </c>
      <c r="W886" s="402" t="s">
        <v>2084</v>
      </c>
      <c r="X886" s="367" t="s">
        <v>2103</v>
      </c>
      <c r="Y886" s="367"/>
      <c r="Z886" s="367"/>
      <c r="AA886" s="367"/>
      <c r="AB886" s="399" t="s">
        <v>2100</v>
      </c>
      <c r="AC886" s="403" t="s">
        <v>2104</v>
      </c>
      <c r="AD886" s="326"/>
      <c r="AE886" s="326"/>
      <c r="AF886" s="326"/>
      <c r="AG886" s="326"/>
      <c r="AH886" s="326"/>
      <c r="AI886" s="326"/>
      <c r="AJ886" s="335" t="s">
        <v>2087</v>
      </c>
      <c r="AK886" s="335"/>
      <c r="AL886" s="320"/>
      <c r="AM886" s="320"/>
      <c r="AN886" s="334" t="s">
        <v>2101</v>
      </c>
      <c r="AO886" s="404" t="s">
        <v>99</v>
      </c>
      <c r="AP886" s="404" t="s">
        <v>430</v>
      </c>
      <c r="AQ886" s="404" t="s">
        <v>2105</v>
      </c>
      <c r="AR886" s="405" t="s">
        <v>2106</v>
      </c>
      <c r="AS886" s="404">
        <v>121</v>
      </c>
      <c r="AT886" s="406">
        <v>0</v>
      </c>
      <c r="AU886" s="406">
        <v>0</v>
      </c>
      <c r="AV886" s="407">
        <v>0</v>
      </c>
      <c r="AW886" s="407">
        <v>0</v>
      </c>
      <c r="AX886" s="407">
        <v>0</v>
      </c>
      <c r="AY886" s="407">
        <v>0</v>
      </c>
      <c r="AZ886" s="408">
        <v>10306</v>
      </c>
    </row>
    <row r="887" spans="1:232 16367:16372" ht="140.25" hidden="1">
      <c r="A887" s="493">
        <v>619</v>
      </c>
      <c r="B887" s="494" t="s">
        <v>1975</v>
      </c>
      <c r="C887" s="395">
        <v>403030006</v>
      </c>
      <c r="D887" s="366" t="s">
        <v>1391</v>
      </c>
      <c r="E887" s="347" t="s">
        <v>1279</v>
      </c>
      <c r="F887" s="396"/>
      <c r="G887" s="396"/>
      <c r="H887" s="367" t="s">
        <v>71</v>
      </c>
      <c r="I887" s="396"/>
      <c r="J887" s="367" t="s">
        <v>510</v>
      </c>
      <c r="K887" s="397" t="s">
        <v>73</v>
      </c>
      <c r="L887" s="398" t="s">
        <v>75</v>
      </c>
      <c r="M887" s="367"/>
      <c r="N887" s="367"/>
      <c r="O887" s="367"/>
      <c r="P887" s="399" t="s">
        <v>186</v>
      </c>
      <c r="Q887" s="400" t="s">
        <v>74</v>
      </c>
      <c r="R887" s="367"/>
      <c r="S887" s="367"/>
      <c r="T887" s="367" t="s">
        <v>71</v>
      </c>
      <c r="U887" s="367"/>
      <c r="V887" s="401" t="s">
        <v>75</v>
      </c>
      <c r="W887" s="402" t="s">
        <v>73</v>
      </c>
      <c r="X887" s="367"/>
      <c r="Y887" s="367"/>
      <c r="Z887" s="367"/>
      <c r="AA887" s="367"/>
      <c r="AB887" s="399" t="s">
        <v>187</v>
      </c>
      <c r="AC887" s="403" t="s">
        <v>2107</v>
      </c>
      <c r="AD887" s="326"/>
      <c r="AE887" s="326"/>
      <c r="AF887" s="326"/>
      <c r="AG887" s="326"/>
      <c r="AH887" s="326"/>
      <c r="AI887" s="326"/>
      <c r="AJ887" s="335">
        <v>1.2</v>
      </c>
      <c r="AK887" s="335"/>
      <c r="AL887" s="320"/>
      <c r="AM887" s="320"/>
      <c r="AN887" s="334" t="s">
        <v>2108</v>
      </c>
      <c r="AO887" s="404" t="s">
        <v>199</v>
      </c>
      <c r="AP887" s="404" t="s">
        <v>200</v>
      </c>
      <c r="AQ887" s="404" t="s">
        <v>2109</v>
      </c>
      <c r="AR887" s="405" t="s">
        <v>2110</v>
      </c>
      <c r="AS887" s="404" t="s">
        <v>562</v>
      </c>
      <c r="AT887" s="406">
        <v>25195882.579999998</v>
      </c>
      <c r="AU887" s="406">
        <v>25195882.579999998</v>
      </c>
      <c r="AV887" s="407">
        <v>0</v>
      </c>
      <c r="AW887" s="407">
        <v>0</v>
      </c>
      <c r="AX887" s="407">
        <v>0</v>
      </c>
      <c r="AY887" s="407">
        <v>0</v>
      </c>
      <c r="AZ887" s="408">
        <v>10101</v>
      </c>
    </row>
    <row r="888" spans="1:232 16367:16372" ht="267.75" hidden="1">
      <c r="A888" s="493">
        <v>619</v>
      </c>
      <c r="B888" s="494" t="s">
        <v>1975</v>
      </c>
      <c r="C888" s="395">
        <v>404020001</v>
      </c>
      <c r="D888" s="366" t="s">
        <v>79</v>
      </c>
      <c r="E888" s="347" t="s">
        <v>2111</v>
      </c>
      <c r="F888" s="396"/>
      <c r="G888" s="396"/>
      <c r="H888" s="367">
        <v>2</v>
      </c>
      <c r="I888" s="396"/>
      <c r="J888" s="367">
        <v>6</v>
      </c>
      <c r="K888" s="397" t="s">
        <v>238</v>
      </c>
      <c r="L888" s="398"/>
      <c r="M888" s="367"/>
      <c r="N888" s="367"/>
      <c r="O888" s="367"/>
      <c r="P888" s="399" t="s">
        <v>576</v>
      </c>
      <c r="Q888" s="400" t="s">
        <v>2112</v>
      </c>
      <c r="R888" s="367"/>
      <c r="S888" s="367"/>
      <c r="T888" s="367"/>
      <c r="U888" s="367"/>
      <c r="V888" s="401" t="s">
        <v>2113</v>
      </c>
      <c r="W888" s="402">
        <v>1</v>
      </c>
      <c r="X888" s="367"/>
      <c r="Y888" s="367"/>
      <c r="Z888" s="367"/>
      <c r="AA888" s="367"/>
      <c r="AB888" s="399" t="s">
        <v>1363</v>
      </c>
      <c r="AC888" s="403" t="s">
        <v>1705</v>
      </c>
      <c r="AD888" s="326"/>
      <c r="AE888" s="326"/>
      <c r="AF888" s="326"/>
      <c r="AG888" s="326"/>
      <c r="AH888" s="326"/>
      <c r="AI888" s="326"/>
      <c r="AJ888" s="335"/>
      <c r="AK888" s="335"/>
      <c r="AL888" s="320"/>
      <c r="AM888" s="320" t="s">
        <v>2114</v>
      </c>
      <c r="AN888" s="334" t="s">
        <v>1707</v>
      </c>
      <c r="AO888" s="404" t="s">
        <v>99</v>
      </c>
      <c r="AP888" s="404" t="s">
        <v>430</v>
      </c>
      <c r="AQ888" s="404" t="s">
        <v>2115</v>
      </c>
      <c r="AR888" s="405" t="s">
        <v>508</v>
      </c>
      <c r="AS888" s="404" t="s">
        <v>116</v>
      </c>
      <c r="AT888" s="406">
        <v>161325.46</v>
      </c>
      <c r="AU888" s="406">
        <v>161325.46</v>
      </c>
      <c r="AV888" s="407">
        <v>133949</v>
      </c>
      <c r="AW888" s="407">
        <v>119583.32</v>
      </c>
      <c r="AX888" s="407">
        <v>119583.32</v>
      </c>
      <c r="AY888" s="407">
        <v>119583.32</v>
      </c>
      <c r="AZ888" s="408">
        <v>10306</v>
      </c>
      <c r="BA888" s="3">
        <v>2201466</v>
      </c>
    </row>
    <row r="889" spans="1:232 16367:16372" ht="382.5" hidden="1">
      <c r="A889" s="493">
        <v>619</v>
      </c>
      <c r="B889" s="494" t="s">
        <v>1975</v>
      </c>
      <c r="C889" s="395">
        <v>404020001</v>
      </c>
      <c r="D889" s="366" t="s">
        <v>79</v>
      </c>
      <c r="E889" s="347" t="s">
        <v>1857</v>
      </c>
      <c r="F889" s="396"/>
      <c r="G889" s="396"/>
      <c r="H889" s="367" t="s">
        <v>2116</v>
      </c>
      <c r="I889" s="396"/>
      <c r="J889" s="367" t="s">
        <v>2117</v>
      </c>
      <c r="K889" s="397" t="s">
        <v>2118</v>
      </c>
      <c r="L889" s="398" t="s">
        <v>1861</v>
      </c>
      <c r="M889" s="367"/>
      <c r="N889" s="367"/>
      <c r="O889" s="367"/>
      <c r="P889" s="399" t="s">
        <v>2119</v>
      </c>
      <c r="Q889" s="400" t="s">
        <v>1871</v>
      </c>
      <c r="R889" s="367"/>
      <c r="S889" s="367"/>
      <c r="T889" s="367"/>
      <c r="U889" s="367"/>
      <c r="V889" s="401" t="s">
        <v>2120</v>
      </c>
      <c r="W889" s="402" t="s">
        <v>2121</v>
      </c>
      <c r="X889" s="367" t="s">
        <v>2122</v>
      </c>
      <c r="Y889" s="367"/>
      <c r="Z889" s="367"/>
      <c r="AA889" s="367"/>
      <c r="AB889" s="399" t="s">
        <v>2123</v>
      </c>
      <c r="AC889" s="403" t="s">
        <v>1875</v>
      </c>
      <c r="AD889" s="326"/>
      <c r="AE889" s="326"/>
      <c r="AF889" s="326"/>
      <c r="AG889" s="326"/>
      <c r="AH889" s="326"/>
      <c r="AI889" s="326"/>
      <c r="AJ889" s="335" t="s">
        <v>2124</v>
      </c>
      <c r="AK889" s="335"/>
      <c r="AL889" s="320"/>
      <c r="AM889" s="320"/>
      <c r="AN889" s="334" t="s">
        <v>2125</v>
      </c>
      <c r="AO889" s="404" t="s">
        <v>99</v>
      </c>
      <c r="AP889" s="404" t="s">
        <v>430</v>
      </c>
      <c r="AQ889" s="404" t="s">
        <v>2115</v>
      </c>
      <c r="AR889" s="405" t="s">
        <v>508</v>
      </c>
      <c r="AS889" s="404" t="s">
        <v>113</v>
      </c>
      <c r="AT889" s="406">
        <v>394559.95</v>
      </c>
      <c r="AU889" s="406">
        <v>394559.95</v>
      </c>
      <c r="AV889" s="407">
        <v>464623.68</v>
      </c>
      <c r="AW889" s="407">
        <v>464623.68</v>
      </c>
      <c r="AX889" s="407">
        <v>464623.68</v>
      </c>
      <c r="AY889" s="407">
        <v>464623.68</v>
      </c>
      <c r="AZ889" s="408">
        <v>10306</v>
      </c>
    </row>
    <row r="890" spans="1:232 16367:16372" ht="382.5" hidden="1">
      <c r="A890" s="493">
        <v>619</v>
      </c>
      <c r="B890" s="494" t="s">
        <v>1975</v>
      </c>
      <c r="C890" s="395">
        <v>404020001</v>
      </c>
      <c r="D890" s="366" t="s">
        <v>79</v>
      </c>
      <c r="E890" s="347" t="s">
        <v>1857</v>
      </c>
      <c r="F890" s="396"/>
      <c r="G890" s="396"/>
      <c r="H890" s="367" t="s">
        <v>2126</v>
      </c>
      <c r="I890" s="396"/>
      <c r="J890" s="367" t="s">
        <v>2127</v>
      </c>
      <c r="K890" s="397" t="s">
        <v>2128</v>
      </c>
      <c r="L890" s="398" t="s">
        <v>1861</v>
      </c>
      <c r="M890" s="367"/>
      <c r="N890" s="367"/>
      <c r="O890" s="367"/>
      <c r="P890" s="399" t="s">
        <v>2129</v>
      </c>
      <c r="Q890" s="400" t="s">
        <v>2130</v>
      </c>
      <c r="R890" s="367"/>
      <c r="S890" s="367"/>
      <c r="T890" s="367"/>
      <c r="U890" s="367"/>
      <c r="V890" s="401" t="s">
        <v>2131</v>
      </c>
      <c r="W890" s="402" t="s">
        <v>2132</v>
      </c>
      <c r="X890" s="367" t="s">
        <v>2122</v>
      </c>
      <c r="Y890" s="367"/>
      <c r="Z890" s="367"/>
      <c r="AA890" s="367"/>
      <c r="AB890" s="399" t="s">
        <v>2123</v>
      </c>
      <c r="AC890" s="403" t="s">
        <v>1824</v>
      </c>
      <c r="AD890" s="326"/>
      <c r="AE890" s="326"/>
      <c r="AF890" s="326"/>
      <c r="AG890" s="326"/>
      <c r="AH890" s="326"/>
      <c r="AI890" s="326"/>
      <c r="AJ890" s="335">
        <v>2</v>
      </c>
      <c r="AK890" s="335"/>
      <c r="AL890" s="320"/>
      <c r="AM890" s="320"/>
      <c r="AN890" s="334" t="s">
        <v>223</v>
      </c>
      <c r="AO890" s="404" t="s">
        <v>99</v>
      </c>
      <c r="AP890" s="404" t="s">
        <v>430</v>
      </c>
      <c r="AQ890" s="404" t="s">
        <v>2115</v>
      </c>
      <c r="AR890" s="405" t="s">
        <v>508</v>
      </c>
      <c r="AS890" s="404" t="s">
        <v>112</v>
      </c>
      <c r="AT890" s="406">
        <v>51060</v>
      </c>
      <c r="AU890" s="406">
        <v>51060</v>
      </c>
      <c r="AV890" s="407">
        <v>51060</v>
      </c>
      <c r="AW890" s="407">
        <v>51060</v>
      </c>
      <c r="AX890" s="407">
        <v>51060</v>
      </c>
      <c r="AY890" s="407">
        <v>51060</v>
      </c>
      <c r="AZ890" s="408">
        <v>10306</v>
      </c>
    </row>
    <row r="891" spans="1:232 16367:16372" ht="267.75" hidden="1">
      <c r="A891" s="493">
        <v>619</v>
      </c>
      <c r="B891" s="494" t="s">
        <v>1975</v>
      </c>
      <c r="C891" s="395">
        <v>404020002</v>
      </c>
      <c r="D891" s="366" t="s">
        <v>91</v>
      </c>
      <c r="E891" s="347" t="s">
        <v>2111</v>
      </c>
      <c r="F891" s="396"/>
      <c r="G891" s="396"/>
      <c r="H891" s="367">
        <v>2</v>
      </c>
      <c r="I891" s="396"/>
      <c r="J891" s="367">
        <v>6</v>
      </c>
      <c r="K891" s="397" t="s">
        <v>238</v>
      </c>
      <c r="L891" s="398"/>
      <c r="M891" s="367"/>
      <c r="N891" s="367"/>
      <c r="O891" s="367"/>
      <c r="P891" s="399" t="s">
        <v>576</v>
      </c>
      <c r="Q891" s="400" t="s">
        <v>2112</v>
      </c>
      <c r="R891" s="367"/>
      <c r="S891" s="367"/>
      <c r="T891" s="367"/>
      <c r="U891" s="367"/>
      <c r="V891" s="401" t="s">
        <v>2113</v>
      </c>
      <c r="W891" s="402">
        <v>1</v>
      </c>
      <c r="X891" s="367"/>
      <c r="Y891" s="367"/>
      <c r="Z891" s="367"/>
      <c r="AA891" s="367"/>
      <c r="AB891" s="399" t="s">
        <v>1363</v>
      </c>
      <c r="AC891" s="403" t="s">
        <v>1705</v>
      </c>
      <c r="AD891" s="326"/>
      <c r="AE891" s="326"/>
      <c r="AF891" s="326"/>
      <c r="AG891" s="326"/>
      <c r="AH891" s="326"/>
      <c r="AI891" s="326"/>
      <c r="AJ891" s="335"/>
      <c r="AK891" s="335"/>
      <c r="AL891" s="320"/>
      <c r="AM891" s="320" t="s">
        <v>2114</v>
      </c>
      <c r="AN891" s="334" t="s">
        <v>1707</v>
      </c>
      <c r="AO891" s="404" t="s">
        <v>99</v>
      </c>
      <c r="AP891" s="404" t="s">
        <v>430</v>
      </c>
      <c r="AQ891" s="404" t="s">
        <v>2115</v>
      </c>
      <c r="AR891" s="405" t="s">
        <v>508</v>
      </c>
      <c r="AS891" s="404" t="s">
        <v>115</v>
      </c>
      <c r="AT891" s="406">
        <v>1273819.57</v>
      </c>
      <c r="AU891" s="406">
        <v>1273819.57</v>
      </c>
      <c r="AV891" s="407">
        <v>1487429</v>
      </c>
      <c r="AW891" s="407">
        <v>1487429</v>
      </c>
      <c r="AX891" s="407">
        <v>1487429</v>
      </c>
      <c r="AY891" s="407">
        <v>1487429</v>
      </c>
      <c r="AZ891" s="408">
        <v>10306</v>
      </c>
    </row>
    <row r="892" spans="1:232 16367:16372" ht="344.25" hidden="1">
      <c r="A892" s="493">
        <v>619</v>
      </c>
      <c r="B892" s="494" t="s">
        <v>1975</v>
      </c>
      <c r="C892" s="395">
        <v>404020039</v>
      </c>
      <c r="D892" s="366" t="s">
        <v>1830</v>
      </c>
      <c r="E892" s="347" t="s">
        <v>1665</v>
      </c>
      <c r="F892" s="396"/>
      <c r="G892" s="396"/>
      <c r="H892" s="367">
        <v>3</v>
      </c>
      <c r="I892" s="396"/>
      <c r="J892" s="367">
        <v>17</v>
      </c>
      <c r="K892" s="397">
        <v>1</v>
      </c>
      <c r="L892" s="398">
        <v>3</v>
      </c>
      <c r="M892" s="367"/>
      <c r="N892" s="367"/>
      <c r="O892" s="367"/>
      <c r="P892" s="399" t="s">
        <v>186</v>
      </c>
      <c r="Q892" s="400" t="s">
        <v>2133</v>
      </c>
      <c r="R892" s="367"/>
      <c r="S892" s="367"/>
      <c r="T892" s="367" t="s">
        <v>2134</v>
      </c>
      <c r="U892" s="367" t="s">
        <v>2135</v>
      </c>
      <c r="V892" s="401" t="s">
        <v>2136</v>
      </c>
      <c r="W892" s="402" t="s">
        <v>95</v>
      </c>
      <c r="X892" s="367" t="s">
        <v>2137</v>
      </c>
      <c r="Y892" s="367"/>
      <c r="Z892" s="367"/>
      <c r="AA892" s="367"/>
      <c r="AB892" s="399" t="s">
        <v>2138</v>
      </c>
      <c r="AC892" s="403" t="s">
        <v>2139</v>
      </c>
      <c r="AD892" s="326"/>
      <c r="AE892" s="326"/>
      <c r="AF892" s="326"/>
      <c r="AG892" s="326"/>
      <c r="AH892" s="326"/>
      <c r="AI892" s="326"/>
      <c r="AJ892" s="335"/>
      <c r="AK892" s="335"/>
      <c r="AL892" s="320"/>
      <c r="AM892" s="320" t="s">
        <v>2140</v>
      </c>
      <c r="AN892" s="334" t="s">
        <v>2141</v>
      </c>
      <c r="AO892" s="404" t="s">
        <v>99</v>
      </c>
      <c r="AP892" s="404" t="s">
        <v>68</v>
      </c>
      <c r="AQ892" s="404" t="s">
        <v>952</v>
      </c>
      <c r="AR892" s="405" t="s">
        <v>953</v>
      </c>
      <c r="AS892" s="404" t="s">
        <v>116</v>
      </c>
      <c r="AT892" s="406">
        <v>0</v>
      </c>
      <c r="AU892" s="406">
        <v>0</v>
      </c>
      <c r="AV892" s="407">
        <v>0</v>
      </c>
      <c r="AW892" s="407">
        <v>700000</v>
      </c>
      <c r="AX892" s="407">
        <v>700000</v>
      </c>
      <c r="AY892" s="407">
        <v>700000</v>
      </c>
      <c r="AZ892" s="408">
        <v>10101</v>
      </c>
    </row>
    <row r="893" spans="1:232 16367:16372" ht="344.25" hidden="1">
      <c r="A893" s="493">
        <v>619</v>
      </c>
      <c r="B893" s="494" t="s">
        <v>1975</v>
      </c>
      <c r="C893" s="395">
        <v>404020039</v>
      </c>
      <c r="D893" s="366" t="s">
        <v>1830</v>
      </c>
      <c r="E893" s="347" t="s">
        <v>2142</v>
      </c>
      <c r="F893" s="396"/>
      <c r="G893" s="396"/>
      <c r="H893" s="367">
        <v>4</v>
      </c>
      <c r="I893" s="396"/>
      <c r="J893" s="367">
        <v>19</v>
      </c>
      <c r="K893" s="397" t="s">
        <v>520</v>
      </c>
      <c r="L893" s="398"/>
      <c r="M893" s="367"/>
      <c r="N893" s="367"/>
      <c r="O893" s="367"/>
      <c r="P893" s="399" t="s">
        <v>186</v>
      </c>
      <c r="Q893" s="400" t="s">
        <v>2143</v>
      </c>
      <c r="R893" s="367"/>
      <c r="S893" s="367"/>
      <c r="T893" s="367"/>
      <c r="U893" s="367"/>
      <c r="V893" s="401" t="s">
        <v>473</v>
      </c>
      <c r="W893" s="402"/>
      <c r="X893" s="367"/>
      <c r="Y893" s="367"/>
      <c r="Z893" s="367"/>
      <c r="AA893" s="367"/>
      <c r="AB893" s="399" t="s">
        <v>1895</v>
      </c>
      <c r="AC893" s="403" t="s">
        <v>2144</v>
      </c>
      <c r="AD893" s="326"/>
      <c r="AE893" s="326"/>
      <c r="AF893" s="326"/>
      <c r="AG893" s="326"/>
      <c r="AH893" s="326"/>
      <c r="AI893" s="326"/>
      <c r="AJ893" s="335" t="s">
        <v>1899</v>
      </c>
      <c r="AK893" s="335">
        <v>3</v>
      </c>
      <c r="AL893" s="320"/>
      <c r="AM893" s="320"/>
      <c r="AN893" s="334" t="s">
        <v>1901</v>
      </c>
      <c r="AO893" s="404" t="s">
        <v>99</v>
      </c>
      <c r="AP893" s="404" t="s">
        <v>430</v>
      </c>
      <c r="AQ893" s="404" t="s">
        <v>2145</v>
      </c>
      <c r="AR893" s="405" t="s">
        <v>2146</v>
      </c>
      <c r="AS893" s="404" t="s">
        <v>116</v>
      </c>
      <c r="AT893" s="406">
        <v>72800</v>
      </c>
      <c r="AU893" s="406">
        <v>72800</v>
      </c>
      <c r="AV893" s="407">
        <v>74497.009999999995</v>
      </c>
      <c r="AW893" s="407">
        <v>78770</v>
      </c>
      <c r="AX893" s="407">
        <v>78770</v>
      </c>
      <c r="AY893" s="407">
        <v>78770</v>
      </c>
      <c r="AZ893" s="408">
        <v>10306</v>
      </c>
      <c r="BA893" s="3">
        <v>52783421</v>
      </c>
      <c r="BB893" s="3">
        <v>52831931</v>
      </c>
      <c r="BC893" s="3">
        <v>52857631</v>
      </c>
    </row>
    <row r="894" spans="1:232 16367:16372" ht="14.25">
      <c r="A894" s="141" t="s">
        <v>2147</v>
      </c>
      <c r="B894" s="157"/>
      <c r="C894" s="158"/>
      <c r="D894" s="159" t="s">
        <v>98</v>
      </c>
      <c r="E894" s="160"/>
      <c r="F894" s="161"/>
      <c r="G894" s="161"/>
      <c r="H894" s="161"/>
      <c r="I894" s="161"/>
      <c r="J894" s="161"/>
      <c r="K894" s="161"/>
      <c r="L894" s="161"/>
      <c r="M894" s="161"/>
      <c r="N894" s="161"/>
      <c r="O894" s="161"/>
      <c r="P894" s="162"/>
      <c r="Q894" s="161"/>
      <c r="R894" s="161"/>
      <c r="S894" s="161"/>
      <c r="T894" s="161"/>
      <c r="U894" s="161"/>
      <c r="V894" s="161"/>
      <c r="W894" s="161"/>
      <c r="X894" s="161"/>
      <c r="Y894" s="161"/>
      <c r="Z894" s="161"/>
      <c r="AA894" s="161"/>
      <c r="AB894" s="161"/>
      <c r="AC894" s="161"/>
      <c r="AD894" s="161"/>
      <c r="AE894" s="161"/>
      <c r="AF894" s="161"/>
      <c r="AG894" s="161"/>
      <c r="AH894" s="161"/>
      <c r="AI894" s="161"/>
      <c r="AJ894" s="161"/>
      <c r="AK894" s="161"/>
      <c r="AL894" s="161"/>
      <c r="AM894" s="161"/>
      <c r="AN894" s="161"/>
      <c r="AO894" s="161"/>
      <c r="AP894" s="161"/>
      <c r="AQ894" s="163"/>
      <c r="AR894" s="157"/>
      <c r="AS894" s="157"/>
      <c r="AT894" s="56">
        <v>294511668.8499999</v>
      </c>
      <c r="AU894" s="56">
        <v>284447212.17999995</v>
      </c>
      <c r="AV894" s="56">
        <v>314208254.37100005</v>
      </c>
      <c r="AW894" s="56">
        <v>294039792</v>
      </c>
      <c r="AX894" s="56">
        <v>276695128</v>
      </c>
      <c r="AY894" s="56">
        <v>283074714</v>
      </c>
      <c r="AZ894" s="164"/>
      <c r="BA894" s="165"/>
      <c r="BB894" s="166"/>
      <c r="BC894" s="166"/>
      <c r="BD894" s="167"/>
      <c r="BE894" s="167"/>
      <c r="BF894" s="167"/>
      <c r="BG894" s="167"/>
      <c r="BH894" s="167"/>
      <c r="BI894" s="167"/>
      <c r="BJ894" s="167"/>
      <c r="BK894" s="167"/>
      <c r="BL894" s="168"/>
      <c r="BM894" s="169"/>
      <c r="BN894" s="170"/>
      <c r="BO894" s="170"/>
      <c r="BP894" s="170"/>
      <c r="BQ894" s="170"/>
      <c r="BR894" s="170"/>
      <c r="BS894" s="170"/>
      <c r="BT894" s="170"/>
      <c r="BU894" s="170"/>
      <c r="BV894" s="170"/>
      <c r="BW894" s="170"/>
      <c r="BX894" s="170"/>
      <c r="BY894" s="170"/>
      <c r="BZ894" s="170"/>
      <c r="CA894" s="170"/>
      <c r="CB894" s="170"/>
      <c r="CC894" s="170"/>
      <c r="CD894" s="170"/>
      <c r="CE894" s="170"/>
      <c r="CF894" s="170"/>
      <c r="CG894" s="170"/>
      <c r="CH894" s="170"/>
      <c r="CI894" s="170"/>
      <c r="CJ894" s="170"/>
      <c r="CK894" s="170"/>
      <c r="CL894" s="170"/>
      <c r="CM894" s="170"/>
      <c r="CN894" s="170"/>
      <c r="CO894" s="170"/>
      <c r="CP894" s="170"/>
      <c r="CQ894" s="170"/>
      <c r="CR894" s="170"/>
      <c r="CS894" s="170"/>
      <c r="CT894" s="170"/>
      <c r="CU894" s="170"/>
      <c r="CV894" s="170"/>
      <c r="CW894" s="170"/>
      <c r="CX894" s="170"/>
      <c r="CY894" s="170"/>
      <c r="CZ894" s="170"/>
      <c r="DA894" s="170"/>
      <c r="DB894" s="170"/>
      <c r="DC894" s="170"/>
      <c r="DD894" s="170"/>
      <c r="DE894" s="170"/>
      <c r="DF894" s="170"/>
      <c r="DG894" s="170"/>
      <c r="DH894" s="170"/>
      <c r="DI894" s="170"/>
      <c r="DJ894" s="170"/>
      <c r="DK894" s="170"/>
      <c r="DL894" s="170"/>
      <c r="DM894" s="170"/>
      <c r="DN894" s="170"/>
      <c r="DO894" s="170"/>
      <c r="DP894" s="170"/>
      <c r="DQ894" s="170"/>
      <c r="DR894" s="170"/>
      <c r="DS894" s="170"/>
      <c r="DT894" s="170"/>
      <c r="DU894" s="170"/>
      <c r="DV894" s="170"/>
      <c r="DW894" s="170"/>
      <c r="DX894" s="170"/>
      <c r="DY894" s="170"/>
      <c r="DZ894" s="170"/>
      <c r="EA894" s="170"/>
      <c r="EB894" s="170"/>
      <c r="EC894" s="170"/>
      <c r="ED894" s="170"/>
      <c r="EE894" s="170"/>
      <c r="EF894" s="170"/>
      <c r="EG894" s="170"/>
      <c r="EH894" s="170"/>
      <c r="EI894" s="170"/>
      <c r="EJ894" s="170"/>
      <c r="EK894" s="170"/>
      <c r="EL894" s="170"/>
      <c r="EM894" s="170"/>
      <c r="EN894" s="170"/>
      <c r="EO894" s="170"/>
      <c r="EP894" s="170"/>
      <c r="EQ894" s="170"/>
      <c r="ER894" s="170"/>
      <c r="ES894" s="170"/>
      <c r="ET894" s="170"/>
      <c r="EU894" s="170"/>
      <c r="EV894" s="170"/>
      <c r="EW894" s="170"/>
      <c r="EX894" s="170"/>
      <c r="EY894" s="170"/>
      <c r="EZ894" s="170"/>
      <c r="FA894" s="170"/>
      <c r="FB894" s="170"/>
      <c r="FC894" s="170"/>
      <c r="FD894" s="170"/>
      <c r="FE894" s="170"/>
      <c r="FF894" s="170"/>
      <c r="FG894" s="170"/>
      <c r="FH894" s="170"/>
      <c r="FI894" s="170"/>
      <c r="FJ894" s="170"/>
      <c r="FK894" s="170"/>
      <c r="FL894" s="170"/>
      <c r="FM894" s="170"/>
      <c r="FN894" s="170"/>
      <c r="FO894" s="170"/>
      <c r="FP894" s="170"/>
      <c r="FQ894" s="170"/>
      <c r="FR894" s="170"/>
      <c r="FS894" s="170"/>
      <c r="FT894" s="170"/>
      <c r="FU894" s="170"/>
      <c r="FV894" s="170"/>
      <c r="FW894" s="170"/>
      <c r="FX894" s="170"/>
      <c r="FY894" s="170"/>
      <c r="FZ894" s="170"/>
      <c r="GA894" s="170"/>
      <c r="GB894" s="170"/>
      <c r="GC894" s="170"/>
      <c r="GD894" s="170"/>
      <c r="GE894" s="170"/>
      <c r="GF894" s="170"/>
      <c r="GG894" s="170"/>
      <c r="GH894" s="170"/>
      <c r="GI894" s="170"/>
      <c r="GJ894" s="170"/>
      <c r="GK894" s="170"/>
      <c r="GL894" s="170"/>
      <c r="GM894" s="170"/>
      <c r="GN894" s="170"/>
      <c r="GO894" s="170"/>
      <c r="GP894" s="170"/>
      <c r="GQ894" s="170"/>
      <c r="GR894" s="170"/>
      <c r="GS894" s="170"/>
      <c r="GT894" s="170"/>
      <c r="GU894" s="170"/>
      <c r="GV894" s="170"/>
      <c r="GW894" s="170"/>
      <c r="GX894" s="170"/>
      <c r="GY894" s="170"/>
      <c r="GZ894" s="170"/>
      <c r="HA894" s="170"/>
      <c r="HB894" s="170"/>
      <c r="HC894" s="170"/>
      <c r="HD894" s="170"/>
      <c r="HE894" s="170"/>
      <c r="HF894" s="170"/>
      <c r="HG894" s="170"/>
      <c r="HH894" s="170"/>
      <c r="HI894" s="170"/>
      <c r="HJ894" s="170"/>
      <c r="HK894" s="170"/>
      <c r="HL894" s="170"/>
      <c r="HM894" s="170"/>
      <c r="HN894" s="170"/>
      <c r="HO894" s="170"/>
      <c r="HP894" s="170"/>
      <c r="HQ894" s="170"/>
      <c r="HR894" s="170"/>
      <c r="HS894" s="170"/>
      <c r="HT894" s="170"/>
      <c r="HU894" s="170"/>
      <c r="HV894" s="170"/>
      <c r="HW894" s="170"/>
      <c r="HX894" s="170"/>
      <c r="XEM894" s="152"/>
      <c r="XEN894" s="152"/>
      <c r="XEO894" s="152"/>
      <c r="XEP894" s="152"/>
      <c r="XEQ894" s="35"/>
      <c r="XER894" s="35"/>
    </row>
    <row r="895" spans="1:232 16367:16372" ht="204" hidden="1">
      <c r="A895" s="493" t="s">
        <v>2148</v>
      </c>
      <c r="B895" s="494" t="s">
        <v>2149</v>
      </c>
      <c r="C895" s="395" t="s">
        <v>2150</v>
      </c>
      <c r="D895" s="366" t="s">
        <v>2151</v>
      </c>
      <c r="E895" s="347" t="s">
        <v>2152</v>
      </c>
      <c r="F895" s="396"/>
      <c r="G895" s="396"/>
      <c r="H895" s="367">
        <v>3</v>
      </c>
      <c r="I895" s="396"/>
      <c r="J895" s="367">
        <v>16</v>
      </c>
      <c r="K895" s="397" t="s">
        <v>73</v>
      </c>
      <c r="L895" s="398" t="s">
        <v>1301</v>
      </c>
      <c r="M895" s="367"/>
      <c r="N895" s="367"/>
      <c r="O895" s="367"/>
      <c r="P895" s="399" t="s">
        <v>186</v>
      </c>
      <c r="Q895" s="400" t="s">
        <v>2153</v>
      </c>
      <c r="R895" s="367"/>
      <c r="S895" s="367"/>
      <c r="T895" s="367">
        <v>3</v>
      </c>
      <c r="U895" s="367"/>
      <c r="V895" s="401" t="s">
        <v>75</v>
      </c>
      <c r="W895" s="402">
        <v>1</v>
      </c>
      <c r="X895" s="367"/>
      <c r="Y895" s="367"/>
      <c r="Z895" s="367"/>
      <c r="AA895" s="367"/>
      <c r="AB895" s="399" t="s">
        <v>187</v>
      </c>
      <c r="AC895" s="403" t="s">
        <v>2154</v>
      </c>
      <c r="AD895" s="326"/>
      <c r="AE895" s="326"/>
      <c r="AF895" s="326"/>
      <c r="AG895" s="326"/>
      <c r="AH895" s="326"/>
      <c r="AI895" s="326"/>
      <c r="AJ895" s="335"/>
      <c r="AK895" s="335"/>
      <c r="AL895" s="320"/>
      <c r="AM895" s="320" t="s">
        <v>2155</v>
      </c>
      <c r="AN895" s="334" t="s">
        <v>2156</v>
      </c>
      <c r="AO895" s="404" t="s">
        <v>891</v>
      </c>
      <c r="AP895" s="404" t="s">
        <v>329</v>
      </c>
      <c r="AQ895" s="404" t="s">
        <v>2157</v>
      </c>
      <c r="AR895" s="405" t="s">
        <v>2158</v>
      </c>
      <c r="AS895" s="404">
        <v>244</v>
      </c>
      <c r="AT895" s="406">
        <v>3971.96</v>
      </c>
      <c r="AU895" s="406">
        <v>3536.3</v>
      </c>
      <c r="AV895" s="407">
        <v>98003.55</v>
      </c>
      <c r="AW895" s="407">
        <v>20000</v>
      </c>
      <c r="AX895" s="407">
        <v>20000</v>
      </c>
      <c r="AY895" s="407">
        <v>20000</v>
      </c>
      <c r="AZ895" s="408" t="s">
        <v>134</v>
      </c>
    </row>
    <row r="896" spans="1:232 16367:16372" ht="204" hidden="1">
      <c r="A896" s="493" t="s">
        <v>2148</v>
      </c>
      <c r="B896" s="494" t="s">
        <v>2149</v>
      </c>
      <c r="C896" s="395" t="s">
        <v>2150</v>
      </c>
      <c r="D896" s="366" t="s">
        <v>2151</v>
      </c>
      <c r="E896" s="347" t="s">
        <v>2152</v>
      </c>
      <c r="F896" s="396"/>
      <c r="G896" s="396"/>
      <c r="H896" s="367">
        <v>3</v>
      </c>
      <c r="I896" s="396"/>
      <c r="J896" s="367">
        <v>16</v>
      </c>
      <c r="K896" s="397" t="s">
        <v>73</v>
      </c>
      <c r="L896" s="398" t="s">
        <v>1301</v>
      </c>
      <c r="M896" s="367"/>
      <c r="N896" s="367"/>
      <c r="O896" s="367"/>
      <c r="P896" s="399" t="s">
        <v>186</v>
      </c>
      <c r="Q896" s="400" t="s">
        <v>2153</v>
      </c>
      <c r="R896" s="367"/>
      <c r="S896" s="367"/>
      <c r="T896" s="367">
        <v>3</v>
      </c>
      <c r="U896" s="367"/>
      <c r="V896" s="401" t="s">
        <v>75</v>
      </c>
      <c r="W896" s="402">
        <v>1</v>
      </c>
      <c r="X896" s="367"/>
      <c r="Y896" s="367"/>
      <c r="Z896" s="367"/>
      <c r="AA896" s="367"/>
      <c r="AB896" s="399" t="s">
        <v>187</v>
      </c>
      <c r="AC896" s="403" t="s">
        <v>2154</v>
      </c>
      <c r="AD896" s="326"/>
      <c r="AE896" s="326"/>
      <c r="AF896" s="326"/>
      <c r="AG896" s="326"/>
      <c r="AH896" s="326"/>
      <c r="AI896" s="326"/>
      <c r="AJ896" s="335"/>
      <c r="AK896" s="335"/>
      <c r="AL896" s="320"/>
      <c r="AM896" s="320" t="s">
        <v>2155</v>
      </c>
      <c r="AN896" s="334" t="s">
        <v>2156</v>
      </c>
      <c r="AO896" s="404" t="s">
        <v>891</v>
      </c>
      <c r="AP896" s="404" t="s">
        <v>329</v>
      </c>
      <c r="AQ896" s="404" t="s">
        <v>2159</v>
      </c>
      <c r="AR896" s="405" t="s">
        <v>2158</v>
      </c>
      <c r="AS896" s="404">
        <v>244</v>
      </c>
      <c r="AT896" s="406">
        <v>0</v>
      </c>
      <c r="AU896" s="406">
        <v>0</v>
      </c>
      <c r="AV896" s="407">
        <v>435.66</v>
      </c>
      <c r="AW896" s="407">
        <v>0</v>
      </c>
      <c r="AX896" s="407">
        <v>0</v>
      </c>
      <c r="AY896" s="407">
        <v>0</v>
      </c>
      <c r="AZ896" s="408" t="s">
        <v>134</v>
      </c>
    </row>
    <row r="897" spans="1:53" ht="204" hidden="1">
      <c r="A897" s="493" t="s">
        <v>2148</v>
      </c>
      <c r="B897" s="494" t="s">
        <v>2149</v>
      </c>
      <c r="C897" s="395" t="s">
        <v>2150</v>
      </c>
      <c r="D897" s="366" t="s">
        <v>2151</v>
      </c>
      <c r="E897" s="347" t="s">
        <v>2152</v>
      </c>
      <c r="F897" s="396"/>
      <c r="G897" s="396"/>
      <c r="H897" s="367">
        <v>3</v>
      </c>
      <c r="I897" s="396"/>
      <c r="J897" s="367">
        <v>16</v>
      </c>
      <c r="K897" s="397" t="s">
        <v>73</v>
      </c>
      <c r="L897" s="398" t="s">
        <v>1301</v>
      </c>
      <c r="M897" s="367"/>
      <c r="N897" s="367"/>
      <c r="O897" s="367"/>
      <c r="P897" s="399" t="s">
        <v>186</v>
      </c>
      <c r="Q897" s="400" t="s">
        <v>2153</v>
      </c>
      <c r="R897" s="367"/>
      <c r="S897" s="367"/>
      <c r="T897" s="367">
        <v>3</v>
      </c>
      <c r="U897" s="367"/>
      <c r="V897" s="401" t="s">
        <v>75</v>
      </c>
      <c r="W897" s="402">
        <v>1</v>
      </c>
      <c r="X897" s="367"/>
      <c r="Y897" s="367"/>
      <c r="Z897" s="367"/>
      <c r="AA897" s="367"/>
      <c r="AB897" s="399" t="s">
        <v>187</v>
      </c>
      <c r="AC897" s="403" t="s">
        <v>2154</v>
      </c>
      <c r="AD897" s="326"/>
      <c r="AE897" s="326"/>
      <c r="AF897" s="326"/>
      <c r="AG897" s="326"/>
      <c r="AH897" s="326"/>
      <c r="AI897" s="326"/>
      <c r="AJ897" s="335"/>
      <c r="AK897" s="335"/>
      <c r="AL897" s="320"/>
      <c r="AM897" s="320" t="s">
        <v>2155</v>
      </c>
      <c r="AN897" s="334" t="s">
        <v>2156</v>
      </c>
      <c r="AO897" s="404" t="s">
        <v>891</v>
      </c>
      <c r="AP897" s="404" t="s">
        <v>329</v>
      </c>
      <c r="AQ897" s="404" t="s">
        <v>2160</v>
      </c>
      <c r="AR897" s="405" t="s">
        <v>2158</v>
      </c>
      <c r="AS897" s="404" t="s">
        <v>2161</v>
      </c>
      <c r="AT897" s="406"/>
      <c r="AU897" s="406"/>
      <c r="AV897" s="407"/>
      <c r="AW897" s="407">
        <v>55444510.439999998</v>
      </c>
      <c r="AX897" s="407">
        <v>55444510.439999998</v>
      </c>
      <c r="AY897" s="407"/>
      <c r="AZ897" s="408" t="s">
        <v>152</v>
      </c>
    </row>
    <row r="898" spans="1:53" ht="204" hidden="1">
      <c r="A898" s="493" t="s">
        <v>2148</v>
      </c>
      <c r="B898" s="494" t="s">
        <v>2149</v>
      </c>
      <c r="C898" s="395" t="s">
        <v>2150</v>
      </c>
      <c r="D898" s="366" t="s">
        <v>2151</v>
      </c>
      <c r="E898" s="347" t="s">
        <v>2152</v>
      </c>
      <c r="F898" s="396"/>
      <c r="G898" s="396"/>
      <c r="H898" s="367">
        <v>3</v>
      </c>
      <c r="I898" s="396"/>
      <c r="J898" s="367">
        <v>16</v>
      </c>
      <c r="K898" s="397" t="s">
        <v>73</v>
      </c>
      <c r="L898" s="398" t="s">
        <v>1301</v>
      </c>
      <c r="M898" s="367"/>
      <c r="N898" s="367"/>
      <c r="O898" s="367"/>
      <c r="P898" s="399" t="s">
        <v>186</v>
      </c>
      <c r="Q898" s="400" t="s">
        <v>2153</v>
      </c>
      <c r="R898" s="367"/>
      <c r="S898" s="367"/>
      <c r="T898" s="367">
        <v>3</v>
      </c>
      <c r="U898" s="367"/>
      <c r="V898" s="401" t="s">
        <v>75</v>
      </c>
      <c r="W898" s="402">
        <v>1</v>
      </c>
      <c r="X898" s="367"/>
      <c r="Y898" s="367"/>
      <c r="Z898" s="367"/>
      <c r="AA898" s="367"/>
      <c r="AB898" s="399" t="s">
        <v>187</v>
      </c>
      <c r="AC898" s="403" t="s">
        <v>2154</v>
      </c>
      <c r="AD898" s="326"/>
      <c r="AE898" s="326"/>
      <c r="AF898" s="326"/>
      <c r="AG898" s="326"/>
      <c r="AH898" s="326"/>
      <c r="AI898" s="326"/>
      <c r="AJ898" s="335"/>
      <c r="AK898" s="335"/>
      <c r="AL898" s="320"/>
      <c r="AM898" s="320" t="s">
        <v>2155</v>
      </c>
      <c r="AN898" s="334" t="s">
        <v>2156</v>
      </c>
      <c r="AO898" s="404" t="s">
        <v>891</v>
      </c>
      <c r="AP898" s="404" t="s">
        <v>329</v>
      </c>
      <c r="AQ898" s="404" t="s">
        <v>2160</v>
      </c>
      <c r="AR898" s="405" t="s">
        <v>2158</v>
      </c>
      <c r="AS898" s="404">
        <v>244</v>
      </c>
      <c r="AT898" s="406"/>
      <c r="AU898" s="406"/>
      <c r="AV898" s="407"/>
      <c r="AW898" s="407">
        <v>560045.56000000006</v>
      </c>
      <c r="AX898" s="407">
        <v>560045.56000000006</v>
      </c>
      <c r="AY898" s="407"/>
      <c r="AZ898" s="408" t="s">
        <v>315</v>
      </c>
    </row>
    <row r="899" spans="1:53" ht="204" hidden="1">
      <c r="A899" s="493" t="s">
        <v>2148</v>
      </c>
      <c r="B899" s="494" t="s">
        <v>2162</v>
      </c>
      <c r="C899" s="395" t="s">
        <v>2150</v>
      </c>
      <c r="D899" s="366" t="s">
        <v>2151</v>
      </c>
      <c r="E899" s="347" t="s">
        <v>2152</v>
      </c>
      <c r="F899" s="396"/>
      <c r="G899" s="396"/>
      <c r="H899" s="367">
        <v>3</v>
      </c>
      <c r="I899" s="396"/>
      <c r="J899" s="367">
        <v>16</v>
      </c>
      <c r="K899" s="397" t="s">
        <v>73</v>
      </c>
      <c r="L899" s="398" t="s">
        <v>1301</v>
      </c>
      <c r="M899" s="367"/>
      <c r="N899" s="367"/>
      <c r="O899" s="367"/>
      <c r="P899" s="399" t="s">
        <v>186</v>
      </c>
      <c r="Q899" s="400" t="s">
        <v>2153</v>
      </c>
      <c r="R899" s="367"/>
      <c r="S899" s="367"/>
      <c r="T899" s="367">
        <v>3</v>
      </c>
      <c r="U899" s="367"/>
      <c r="V899" s="401" t="s">
        <v>75</v>
      </c>
      <c r="W899" s="402">
        <v>1</v>
      </c>
      <c r="X899" s="367"/>
      <c r="Y899" s="367"/>
      <c r="Z899" s="367"/>
      <c r="AA899" s="367"/>
      <c r="AB899" s="399" t="s">
        <v>187</v>
      </c>
      <c r="AC899" s="403" t="s">
        <v>2163</v>
      </c>
      <c r="AD899" s="326"/>
      <c r="AE899" s="326"/>
      <c r="AF899" s="326"/>
      <c r="AG899" s="326"/>
      <c r="AH899" s="326"/>
      <c r="AI899" s="326"/>
      <c r="AJ899" s="335"/>
      <c r="AK899" s="335"/>
      <c r="AL899" s="320"/>
      <c r="AM899" s="320" t="s">
        <v>2155</v>
      </c>
      <c r="AN899" s="334" t="s">
        <v>2164</v>
      </c>
      <c r="AO899" s="404" t="s">
        <v>891</v>
      </c>
      <c r="AP899" s="404" t="s">
        <v>329</v>
      </c>
      <c r="AQ899" s="404" t="s">
        <v>2165</v>
      </c>
      <c r="AR899" s="405" t="s">
        <v>2158</v>
      </c>
      <c r="AS899" s="404">
        <v>244</v>
      </c>
      <c r="AT899" s="406">
        <v>13010266.919999998</v>
      </c>
      <c r="AU899" s="406">
        <v>13010266.919999998</v>
      </c>
      <c r="AV899" s="407">
        <v>0</v>
      </c>
      <c r="AW899" s="407">
        <v>0</v>
      </c>
      <c r="AX899" s="407">
        <v>0</v>
      </c>
      <c r="AY899" s="407">
        <v>0</v>
      </c>
      <c r="AZ899" s="408" t="s">
        <v>134</v>
      </c>
    </row>
    <row r="900" spans="1:53" ht="409.5" hidden="1">
      <c r="A900" s="493" t="s">
        <v>2148</v>
      </c>
      <c r="B900" s="494" t="s">
        <v>2149</v>
      </c>
      <c r="C900" s="395" t="s">
        <v>2166</v>
      </c>
      <c r="D900" s="366" t="s">
        <v>2167</v>
      </c>
      <c r="E900" s="347" t="s">
        <v>2152</v>
      </c>
      <c r="F900" s="396"/>
      <c r="G900" s="396"/>
      <c r="H900" s="367">
        <v>3</v>
      </c>
      <c r="I900" s="396"/>
      <c r="J900" s="367">
        <v>16</v>
      </c>
      <c r="K900" s="397" t="s">
        <v>73</v>
      </c>
      <c r="L900" s="398">
        <v>5</v>
      </c>
      <c r="M900" s="367"/>
      <c r="N900" s="367"/>
      <c r="O900" s="367"/>
      <c r="P900" s="399" t="s">
        <v>186</v>
      </c>
      <c r="Q900" s="400" t="s">
        <v>2168</v>
      </c>
      <c r="R900" s="367" t="s">
        <v>269</v>
      </c>
      <c r="S900" s="367"/>
      <c r="T900" s="367" t="s">
        <v>85</v>
      </c>
      <c r="U900" s="367"/>
      <c r="V900" s="401" t="s">
        <v>1377</v>
      </c>
      <c r="W900" s="402" t="s">
        <v>88</v>
      </c>
      <c r="X900" s="367"/>
      <c r="Y900" s="367" t="s">
        <v>2169</v>
      </c>
      <c r="Z900" s="367"/>
      <c r="AA900" s="367"/>
      <c r="AB900" s="399" t="s">
        <v>2170</v>
      </c>
      <c r="AC900" s="403" t="s">
        <v>2171</v>
      </c>
      <c r="AD900" s="326"/>
      <c r="AE900" s="326"/>
      <c r="AF900" s="326"/>
      <c r="AG900" s="326"/>
      <c r="AH900" s="326"/>
      <c r="AI900" s="326"/>
      <c r="AJ900" s="335"/>
      <c r="AK900" s="335"/>
      <c r="AL900" s="320"/>
      <c r="AM900" s="320" t="s">
        <v>2172</v>
      </c>
      <c r="AN900" s="334" t="s">
        <v>2173</v>
      </c>
      <c r="AO900" s="404" t="s">
        <v>430</v>
      </c>
      <c r="AP900" s="404" t="s">
        <v>464</v>
      </c>
      <c r="AQ900" s="404" t="s">
        <v>2174</v>
      </c>
      <c r="AR900" s="405" t="s">
        <v>2175</v>
      </c>
      <c r="AS900" s="404">
        <v>244</v>
      </c>
      <c r="AT900" s="406">
        <v>15438053</v>
      </c>
      <c r="AU900" s="406">
        <v>15339028.99</v>
      </c>
      <c r="AV900" s="407">
        <v>0</v>
      </c>
      <c r="AW900" s="407">
        <v>0</v>
      </c>
      <c r="AX900" s="407">
        <v>0</v>
      </c>
      <c r="AY900" s="407">
        <v>0</v>
      </c>
      <c r="AZ900" s="408" t="s">
        <v>152</v>
      </c>
    </row>
    <row r="901" spans="1:53" ht="409.5" hidden="1">
      <c r="A901" s="493" t="s">
        <v>2148</v>
      </c>
      <c r="B901" s="494" t="s">
        <v>2149</v>
      </c>
      <c r="C901" s="395" t="s">
        <v>2166</v>
      </c>
      <c r="D901" s="366" t="s">
        <v>2167</v>
      </c>
      <c r="E901" s="347" t="s">
        <v>2152</v>
      </c>
      <c r="F901" s="396"/>
      <c r="G901" s="396"/>
      <c r="H901" s="367">
        <v>3</v>
      </c>
      <c r="I901" s="396"/>
      <c r="J901" s="367">
        <v>16</v>
      </c>
      <c r="K901" s="397" t="s">
        <v>73</v>
      </c>
      <c r="L901" s="398">
        <v>5</v>
      </c>
      <c r="M901" s="367"/>
      <c r="N901" s="367"/>
      <c r="O901" s="367"/>
      <c r="P901" s="399" t="s">
        <v>186</v>
      </c>
      <c r="Q901" s="400" t="s">
        <v>2153</v>
      </c>
      <c r="R901" s="367"/>
      <c r="S901" s="367"/>
      <c r="T901" s="367">
        <v>3</v>
      </c>
      <c r="U901" s="367"/>
      <c r="V901" s="401" t="s">
        <v>75</v>
      </c>
      <c r="W901" s="402">
        <v>1</v>
      </c>
      <c r="X901" s="367"/>
      <c r="Y901" s="367"/>
      <c r="Z901" s="367"/>
      <c r="AA901" s="367"/>
      <c r="AB901" s="399" t="s">
        <v>187</v>
      </c>
      <c r="AC901" s="403" t="s">
        <v>2176</v>
      </c>
      <c r="AD901" s="326"/>
      <c r="AE901" s="326"/>
      <c r="AF901" s="326"/>
      <c r="AG901" s="326"/>
      <c r="AH901" s="326"/>
      <c r="AI901" s="326"/>
      <c r="AJ901" s="335"/>
      <c r="AK901" s="335"/>
      <c r="AL901" s="320"/>
      <c r="AM901" s="320" t="s">
        <v>2177</v>
      </c>
      <c r="AN901" s="334" t="s">
        <v>2178</v>
      </c>
      <c r="AO901" s="404" t="s">
        <v>430</v>
      </c>
      <c r="AP901" s="404" t="s">
        <v>464</v>
      </c>
      <c r="AQ901" s="404" t="s">
        <v>2179</v>
      </c>
      <c r="AR901" s="405" t="s">
        <v>2180</v>
      </c>
      <c r="AS901" s="404">
        <v>244</v>
      </c>
      <c r="AT901" s="406">
        <v>141312377.13999999</v>
      </c>
      <c r="AU901" s="406">
        <v>106672410.68000001</v>
      </c>
      <c r="AV901" s="407">
        <v>87693793.280000001</v>
      </c>
      <c r="AW901" s="407">
        <v>115530549</v>
      </c>
      <c r="AX901" s="407">
        <v>70007015.920000002</v>
      </c>
      <c r="AY901" s="407">
        <v>70041495.709999993</v>
      </c>
      <c r="AZ901" s="408" t="s">
        <v>134</v>
      </c>
    </row>
    <row r="902" spans="1:53" ht="409.5" hidden="1">
      <c r="A902" s="493" t="s">
        <v>2148</v>
      </c>
      <c r="B902" s="494" t="s">
        <v>2149</v>
      </c>
      <c r="C902" s="395" t="s">
        <v>2166</v>
      </c>
      <c r="D902" s="366" t="s">
        <v>2167</v>
      </c>
      <c r="E902" s="347" t="s">
        <v>2152</v>
      </c>
      <c r="F902" s="396"/>
      <c r="G902" s="396"/>
      <c r="H902" s="367">
        <v>3</v>
      </c>
      <c r="I902" s="396"/>
      <c r="J902" s="367">
        <v>16</v>
      </c>
      <c r="K902" s="397" t="s">
        <v>73</v>
      </c>
      <c r="L902" s="398">
        <v>5</v>
      </c>
      <c r="M902" s="367"/>
      <c r="N902" s="367"/>
      <c r="O902" s="367"/>
      <c r="P902" s="399" t="s">
        <v>186</v>
      </c>
      <c r="Q902" s="400" t="s">
        <v>2153</v>
      </c>
      <c r="R902" s="367"/>
      <c r="S902" s="367"/>
      <c r="T902" s="367">
        <v>3</v>
      </c>
      <c r="U902" s="367"/>
      <c r="V902" s="401" t="s">
        <v>75</v>
      </c>
      <c r="W902" s="402">
        <v>1</v>
      </c>
      <c r="X902" s="367"/>
      <c r="Y902" s="367"/>
      <c r="Z902" s="367"/>
      <c r="AA902" s="367"/>
      <c r="AB902" s="399" t="s">
        <v>187</v>
      </c>
      <c r="AC902" s="403" t="s">
        <v>2176</v>
      </c>
      <c r="AD902" s="326"/>
      <c r="AE902" s="326"/>
      <c r="AF902" s="326"/>
      <c r="AG902" s="326"/>
      <c r="AH902" s="326"/>
      <c r="AI902" s="326"/>
      <c r="AJ902" s="335"/>
      <c r="AK902" s="335"/>
      <c r="AL902" s="320"/>
      <c r="AM902" s="320" t="s">
        <v>2177</v>
      </c>
      <c r="AN902" s="334" t="s">
        <v>2178</v>
      </c>
      <c r="AO902" s="404" t="s">
        <v>430</v>
      </c>
      <c r="AP902" s="404" t="s">
        <v>464</v>
      </c>
      <c r="AQ902" s="404" t="s">
        <v>2181</v>
      </c>
      <c r="AR902" s="405" t="s">
        <v>2180</v>
      </c>
      <c r="AS902" s="404">
        <v>244</v>
      </c>
      <c r="AT902" s="406">
        <v>0</v>
      </c>
      <c r="AU902" s="406">
        <v>0</v>
      </c>
      <c r="AV902" s="407">
        <v>34473301.560000002</v>
      </c>
      <c r="AW902" s="407">
        <v>0</v>
      </c>
      <c r="AX902" s="407">
        <v>0</v>
      </c>
      <c r="AY902" s="407">
        <v>0</v>
      </c>
      <c r="AZ902" s="408" t="s">
        <v>228</v>
      </c>
    </row>
    <row r="903" spans="1:53" ht="409.5" hidden="1">
      <c r="A903" s="493" t="s">
        <v>2148</v>
      </c>
      <c r="B903" s="494" t="s">
        <v>2149</v>
      </c>
      <c r="C903" s="395" t="s">
        <v>2166</v>
      </c>
      <c r="D903" s="366" t="s">
        <v>2167</v>
      </c>
      <c r="E903" s="347" t="s">
        <v>2152</v>
      </c>
      <c r="F903" s="396"/>
      <c r="G903" s="396"/>
      <c r="H903" s="367">
        <v>3</v>
      </c>
      <c r="I903" s="396"/>
      <c r="J903" s="367" t="s">
        <v>72</v>
      </c>
      <c r="K903" s="397" t="s">
        <v>73</v>
      </c>
      <c r="L903" s="398" t="s">
        <v>1686</v>
      </c>
      <c r="M903" s="367"/>
      <c r="N903" s="367"/>
      <c r="O903" s="367"/>
      <c r="P903" s="399" t="s">
        <v>186</v>
      </c>
      <c r="Q903" s="400" t="s">
        <v>2153</v>
      </c>
      <c r="R903" s="367"/>
      <c r="S903" s="367"/>
      <c r="T903" s="367">
        <v>3</v>
      </c>
      <c r="U903" s="367"/>
      <c r="V903" s="401" t="s">
        <v>75</v>
      </c>
      <c r="W903" s="402" t="s">
        <v>73</v>
      </c>
      <c r="X903" s="367"/>
      <c r="Y903" s="367"/>
      <c r="Z903" s="367"/>
      <c r="AA903" s="367"/>
      <c r="AB903" s="399" t="s">
        <v>187</v>
      </c>
      <c r="AC903" s="403" t="s">
        <v>2154</v>
      </c>
      <c r="AD903" s="326"/>
      <c r="AE903" s="326"/>
      <c r="AF903" s="326"/>
      <c r="AG903" s="326"/>
      <c r="AH903" s="326"/>
      <c r="AI903" s="326"/>
      <c r="AJ903" s="335"/>
      <c r="AK903" s="335"/>
      <c r="AL903" s="320"/>
      <c r="AM903" s="320" t="s">
        <v>2182</v>
      </c>
      <c r="AN903" s="334" t="s">
        <v>2183</v>
      </c>
      <c r="AO903" s="404" t="s">
        <v>430</v>
      </c>
      <c r="AP903" s="404" t="s">
        <v>464</v>
      </c>
      <c r="AQ903" s="404" t="s">
        <v>2184</v>
      </c>
      <c r="AR903" s="405" t="s">
        <v>2185</v>
      </c>
      <c r="AS903" s="404">
        <v>244</v>
      </c>
      <c r="AT903" s="406">
        <v>10334711.9</v>
      </c>
      <c r="AU903" s="406">
        <v>10034711.9</v>
      </c>
      <c r="AV903" s="407">
        <v>17073524</v>
      </c>
      <c r="AW903" s="407">
        <v>6881000</v>
      </c>
      <c r="AX903" s="407">
        <v>1350000</v>
      </c>
      <c r="AY903" s="407">
        <v>1350000</v>
      </c>
      <c r="AZ903" s="408" t="s">
        <v>134</v>
      </c>
      <c r="BA903" s="3" t="s">
        <v>2186</v>
      </c>
    </row>
    <row r="904" spans="1:53" ht="409.5" hidden="1">
      <c r="A904" s="493" t="s">
        <v>2148</v>
      </c>
      <c r="B904" s="494" t="s">
        <v>2149</v>
      </c>
      <c r="C904" s="395" t="s">
        <v>2166</v>
      </c>
      <c r="D904" s="366" t="s">
        <v>2167</v>
      </c>
      <c r="E904" s="347" t="s">
        <v>2152</v>
      </c>
      <c r="F904" s="396"/>
      <c r="G904" s="396"/>
      <c r="H904" s="367">
        <v>3</v>
      </c>
      <c r="I904" s="396"/>
      <c r="J904" s="367" t="s">
        <v>72</v>
      </c>
      <c r="K904" s="397" t="s">
        <v>73</v>
      </c>
      <c r="L904" s="398" t="s">
        <v>1686</v>
      </c>
      <c r="M904" s="367"/>
      <c r="N904" s="367"/>
      <c r="O904" s="367"/>
      <c r="P904" s="399" t="s">
        <v>186</v>
      </c>
      <c r="Q904" s="400" t="s">
        <v>2153</v>
      </c>
      <c r="R904" s="367"/>
      <c r="S904" s="367"/>
      <c r="T904" s="367">
        <v>3</v>
      </c>
      <c r="U904" s="367"/>
      <c r="V904" s="401" t="s">
        <v>75</v>
      </c>
      <c r="W904" s="402" t="s">
        <v>73</v>
      </c>
      <c r="X904" s="367"/>
      <c r="Y904" s="367"/>
      <c r="Z904" s="367"/>
      <c r="AA904" s="367"/>
      <c r="AB904" s="399" t="s">
        <v>187</v>
      </c>
      <c r="AC904" s="403" t="s">
        <v>2154</v>
      </c>
      <c r="AD904" s="326"/>
      <c r="AE904" s="326"/>
      <c r="AF904" s="326"/>
      <c r="AG904" s="326"/>
      <c r="AH904" s="326"/>
      <c r="AI904" s="326"/>
      <c r="AJ904" s="335"/>
      <c r="AK904" s="335"/>
      <c r="AL904" s="320"/>
      <c r="AM904" s="320" t="s">
        <v>2182</v>
      </c>
      <c r="AN904" s="334" t="s">
        <v>2183</v>
      </c>
      <c r="AO904" s="404" t="s">
        <v>430</v>
      </c>
      <c r="AP904" s="404" t="s">
        <v>464</v>
      </c>
      <c r="AQ904" s="404" t="s">
        <v>2187</v>
      </c>
      <c r="AR904" s="405" t="s">
        <v>2185</v>
      </c>
      <c r="AS904" s="404">
        <v>244</v>
      </c>
      <c r="AT904" s="406">
        <v>0</v>
      </c>
      <c r="AU904" s="406">
        <v>0</v>
      </c>
      <c r="AV904" s="407">
        <v>180000</v>
      </c>
      <c r="AW904" s="407">
        <v>0</v>
      </c>
      <c r="AX904" s="407">
        <v>0</v>
      </c>
      <c r="AY904" s="407">
        <v>0</v>
      </c>
      <c r="AZ904" s="408" t="s">
        <v>134</v>
      </c>
    </row>
    <row r="905" spans="1:53" ht="409.5" hidden="1">
      <c r="A905" s="493" t="s">
        <v>2148</v>
      </c>
      <c r="B905" s="494" t="s">
        <v>2149</v>
      </c>
      <c r="C905" s="395" t="s">
        <v>2166</v>
      </c>
      <c r="D905" s="366" t="s">
        <v>2167</v>
      </c>
      <c r="E905" s="347" t="s">
        <v>2152</v>
      </c>
      <c r="F905" s="396"/>
      <c r="G905" s="396"/>
      <c r="H905" s="367">
        <v>3</v>
      </c>
      <c r="I905" s="396"/>
      <c r="J905" s="367">
        <v>16</v>
      </c>
      <c r="K905" s="397" t="s">
        <v>73</v>
      </c>
      <c r="L905" s="398">
        <v>5</v>
      </c>
      <c r="M905" s="367"/>
      <c r="N905" s="367"/>
      <c r="O905" s="367"/>
      <c r="P905" s="399" t="s">
        <v>186</v>
      </c>
      <c r="Q905" s="400" t="s">
        <v>2153</v>
      </c>
      <c r="R905" s="367"/>
      <c r="S905" s="367"/>
      <c r="T905" s="367">
        <v>3</v>
      </c>
      <c r="U905" s="367"/>
      <c r="V905" s="401" t="s">
        <v>75</v>
      </c>
      <c r="W905" s="402">
        <v>1</v>
      </c>
      <c r="X905" s="367"/>
      <c r="Y905" s="367"/>
      <c r="Z905" s="367"/>
      <c r="AA905" s="367"/>
      <c r="AB905" s="399" t="s">
        <v>187</v>
      </c>
      <c r="AC905" s="403" t="s">
        <v>2188</v>
      </c>
      <c r="AD905" s="326"/>
      <c r="AE905" s="326"/>
      <c r="AF905" s="326"/>
      <c r="AG905" s="326"/>
      <c r="AH905" s="326"/>
      <c r="AI905" s="326"/>
      <c r="AJ905" s="335"/>
      <c r="AK905" s="335"/>
      <c r="AL905" s="320"/>
      <c r="AM905" s="320" t="s">
        <v>2189</v>
      </c>
      <c r="AN905" s="334" t="s">
        <v>2190</v>
      </c>
      <c r="AO905" s="404" t="s">
        <v>430</v>
      </c>
      <c r="AP905" s="404" t="s">
        <v>464</v>
      </c>
      <c r="AQ905" s="404" t="s">
        <v>2191</v>
      </c>
      <c r="AR905" s="405" t="s">
        <v>2192</v>
      </c>
      <c r="AS905" s="404">
        <v>414</v>
      </c>
      <c r="AT905" s="406">
        <v>30228670.799999997</v>
      </c>
      <c r="AU905" s="406">
        <v>18104398.799999997</v>
      </c>
      <c r="AV905" s="407">
        <v>9450000</v>
      </c>
      <c r="AW905" s="407">
        <v>100000</v>
      </c>
      <c r="AX905" s="407">
        <v>100000</v>
      </c>
      <c r="AY905" s="407">
        <v>0</v>
      </c>
      <c r="AZ905" s="408" t="s">
        <v>134</v>
      </c>
    </row>
    <row r="906" spans="1:53" ht="409.5" hidden="1">
      <c r="A906" s="493" t="s">
        <v>2148</v>
      </c>
      <c r="B906" s="494" t="s">
        <v>2149</v>
      </c>
      <c r="C906" s="395" t="s">
        <v>2166</v>
      </c>
      <c r="D906" s="366" t="s">
        <v>2167</v>
      </c>
      <c r="E906" s="347" t="s">
        <v>2152</v>
      </c>
      <c r="F906" s="396"/>
      <c r="G906" s="396"/>
      <c r="H906" s="367">
        <v>3</v>
      </c>
      <c r="I906" s="396"/>
      <c r="J906" s="367">
        <v>16</v>
      </c>
      <c r="K906" s="397" t="s">
        <v>73</v>
      </c>
      <c r="L906" s="398">
        <v>5</v>
      </c>
      <c r="M906" s="367"/>
      <c r="N906" s="367"/>
      <c r="O906" s="367"/>
      <c r="P906" s="399" t="s">
        <v>186</v>
      </c>
      <c r="Q906" s="400" t="s">
        <v>2153</v>
      </c>
      <c r="R906" s="367"/>
      <c r="S906" s="367"/>
      <c r="T906" s="367">
        <v>3</v>
      </c>
      <c r="U906" s="367"/>
      <c r="V906" s="401" t="s">
        <v>75</v>
      </c>
      <c r="W906" s="402">
        <v>1</v>
      </c>
      <c r="X906" s="367"/>
      <c r="Y906" s="367"/>
      <c r="Z906" s="367"/>
      <c r="AA906" s="367"/>
      <c r="AB906" s="399" t="s">
        <v>187</v>
      </c>
      <c r="AC906" s="403" t="s">
        <v>2188</v>
      </c>
      <c r="AD906" s="326"/>
      <c r="AE906" s="326"/>
      <c r="AF906" s="326"/>
      <c r="AG906" s="326"/>
      <c r="AH906" s="326"/>
      <c r="AI906" s="326"/>
      <c r="AJ906" s="335"/>
      <c r="AK906" s="335"/>
      <c r="AL906" s="320"/>
      <c r="AM906" s="320" t="s">
        <v>2189</v>
      </c>
      <c r="AN906" s="334" t="s">
        <v>2190</v>
      </c>
      <c r="AO906" s="404" t="s">
        <v>430</v>
      </c>
      <c r="AP906" s="404" t="s">
        <v>464</v>
      </c>
      <c r="AQ906" s="404" t="s">
        <v>2193</v>
      </c>
      <c r="AR906" s="405" t="s">
        <v>2192</v>
      </c>
      <c r="AS906" s="404">
        <v>414</v>
      </c>
      <c r="AT906" s="406">
        <v>0</v>
      </c>
      <c r="AU906" s="406">
        <v>0</v>
      </c>
      <c r="AV906" s="407">
        <v>10952147.5</v>
      </c>
      <c r="AW906" s="407">
        <v>0</v>
      </c>
      <c r="AX906" s="407">
        <v>0</v>
      </c>
      <c r="AY906" s="407">
        <v>0</v>
      </c>
      <c r="AZ906" s="408" t="s">
        <v>228</v>
      </c>
    </row>
    <row r="907" spans="1:53" ht="409.5" hidden="1">
      <c r="A907" s="493" t="s">
        <v>2148</v>
      </c>
      <c r="B907" s="494" t="s">
        <v>2149</v>
      </c>
      <c r="C907" s="395" t="s">
        <v>2166</v>
      </c>
      <c r="D907" s="366" t="s">
        <v>2167</v>
      </c>
      <c r="E907" s="347" t="s">
        <v>2152</v>
      </c>
      <c r="F907" s="396"/>
      <c r="G907" s="396"/>
      <c r="H907" s="367">
        <v>3</v>
      </c>
      <c r="I907" s="396"/>
      <c r="J907" s="367" t="s">
        <v>72</v>
      </c>
      <c r="K907" s="397" t="s">
        <v>73</v>
      </c>
      <c r="L907" s="398" t="s">
        <v>1686</v>
      </c>
      <c r="M907" s="367"/>
      <c r="N907" s="367"/>
      <c r="O907" s="367"/>
      <c r="P907" s="399" t="s">
        <v>186</v>
      </c>
      <c r="Q907" s="400" t="s">
        <v>2194</v>
      </c>
      <c r="R907" s="367"/>
      <c r="S907" s="367"/>
      <c r="T907" s="367" t="s">
        <v>71</v>
      </c>
      <c r="U907" s="367"/>
      <c r="V907" s="401" t="s">
        <v>75</v>
      </c>
      <c r="W907" s="402" t="s">
        <v>73</v>
      </c>
      <c r="X907" s="367"/>
      <c r="Y907" s="367"/>
      <c r="Z907" s="367"/>
      <c r="AA907" s="367"/>
      <c r="AB907" s="399" t="s">
        <v>187</v>
      </c>
      <c r="AC907" s="403" t="s">
        <v>2195</v>
      </c>
      <c r="AD907" s="326"/>
      <c r="AE907" s="326"/>
      <c r="AF907" s="326"/>
      <c r="AG907" s="326"/>
      <c r="AH907" s="326"/>
      <c r="AI907" s="326"/>
      <c r="AJ907" s="335" t="s">
        <v>73</v>
      </c>
      <c r="AK907" s="335"/>
      <c r="AL907" s="320"/>
      <c r="AM907" s="320"/>
      <c r="AN907" s="334" t="s">
        <v>2196</v>
      </c>
      <c r="AO907" s="404" t="s">
        <v>430</v>
      </c>
      <c r="AP907" s="404" t="s">
        <v>464</v>
      </c>
      <c r="AQ907" s="404" t="s">
        <v>2197</v>
      </c>
      <c r="AR907" s="405" t="s">
        <v>2198</v>
      </c>
      <c r="AS907" s="404">
        <v>811</v>
      </c>
      <c r="AT907" s="406">
        <v>12793390.800000001</v>
      </c>
      <c r="AU907" s="406">
        <v>11703066.600000001</v>
      </c>
      <c r="AV907" s="407">
        <v>11415255</v>
      </c>
      <c r="AW907" s="407">
        <v>9374080</v>
      </c>
      <c r="AX907" s="407">
        <v>4687040</v>
      </c>
      <c r="AY907" s="407"/>
      <c r="AZ907" s="408" t="s">
        <v>134</v>
      </c>
    </row>
    <row r="908" spans="1:53" ht="409.5" hidden="1">
      <c r="A908" s="493" t="s">
        <v>2148</v>
      </c>
      <c r="B908" s="494" t="s">
        <v>2149</v>
      </c>
      <c r="C908" s="395" t="s">
        <v>2166</v>
      </c>
      <c r="D908" s="366" t="s">
        <v>2167</v>
      </c>
      <c r="E908" s="347" t="s">
        <v>2152</v>
      </c>
      <c r="F908" s="396"/>
      <c r="G908" s="396"/>
      <c r="H908" s="367">
        <v>3</v>
      </c>
      <c r="I908" s="396"/>
      <c r="J908" s="367" t="s">
        <v>72</v>
      </c>
      <c r="K908" s="397" t="s">
        <v>73</v>
      </c>
      <c r="L908" s="398" t="s">
        <v>1686</v>
      </c>
      <c r="M908" s="367"/>
      <c r="N908" s="367"/>
      <c r="O908" s="367"/>
      <c r="P908" s="399" t="s">
        <v>186</v>
      </c>
      <c r="Q908" s="400" t="s">
        <v>2199</v>
      </c>
      <c r="R908" s="367"/>
      <c r="S908" s="367"/>
      <c r="T908" s="367" t="s">
        <v>71</v>
      </c>
      <c r="U908" s="367"/>
      <c r="V908" s="401" t="s">
        <v>75</v>
      </c>
      <c r="W908" s="402" t="s">
        <v>73</v>
      </c>
      <c r="X908" s="367"/>
      <c r="Y908" s="367"/>
      <c r="Z908" s="367"/>
      <c r="AA908" s="367"/>
      <c r="AB908" s="399" t="s">
        <v>187</v>
      </c>
      <c r="AC908" s="403" t="s">
        <v>2195</v>
      </c>
      <c r="AD908" s="326"/>
      <c r="AE908" s="326"/>
      <c r="AF908" s="326"/>
      <c r="AG908" s="326"/>
      <c r="AH908" s="326"/>
      <c r="AI908" s="326"/>
      <c r="AJ908" s="335" t="s">
        <v>73</v>
      </c>
      <c r="AK908" s="335"/>
      <c r="AL908" s="320"/>
      <c r="AM908" s="320"/>
      <c r="AN908" s="334" t="s">
        <v>2196</v>
      </c>
      <c r="AO908" s="404" t="s">
        <v>430</v>
      </c>
      <c r="AP908" s="404" t="s">
        <v>464</v>
      </c>
      <c r="AQ908" s="404" t="s">
        <v>2200</v>
      </c>
      <c r="AR908" s="405" t="s">
        <v>2198</v>
      </c>
      <c r="AS908" s="404">
        <v>811</v>
      </c>
      <c r="AT908" s="406">
        <v>0</v>
      </c>
      <c r="AU908" s="406">
        <v>0</v>
      </c>
      <c r="AV908" s="407">
        <v>1090324.2</v>
      </c>
      <c r="AW908" s="407">
        <v>0</v>
      </c>
      <c r="AX908" s="407">
        <v>0</v>
      </c>
      <c r="AY908" s="407">
        <v>0</v>
      </c>
      <c r="AZ908" s="408" t="s">
        <v>228</v>
      </c>
    </row>
    <row r="909" spans="1:53" ht="409.5" hidden="1">
      <c r="A909" s="493" t="s">
        <v>2148</v>
      </c>
      <c r="B909" s="494" t="s">
        <v>2149</v>
      </c>
      <c r="C909" s="395" t="s">
        <v>2166</v>
      </c>
      <c r="D909" s="366" t="s">
        <v>2167</v>
      </c>
      <c r="E909" s="347" t="s">
        <v>2152</v>
      </c>
      <c r="F909" s="396"/>
      <c r="G909" s="396"/>
      <c r="H909" s="367">
        <v>3</v>
      </c>
      <c r="I909" s="396"/>
      <c r="J909" s="367" t="s">
        <v>72</v>
      </c>
      <c r="K909" s="397">
        <v>1</v>
      </c>
      <c r="L909" s="398">
        <v>5</v>
      </c>
      <c r="M909" s="367"/>
      <c r="N909" s="367"/>
      <c r="O909" s="367"/>
      <c r="P909" s="399" t="s">
        <v>186</v>
      </c>
      <c r="Q909" s="400" t="s">
        <v>2201</v>
      </c>
      <c r="R909" s="367" t="s">
        <v>2202</v>
      </c>
      <c r="S909" s="367"/>
      <c r="T909" s="367"/>
      <c r="U909" s="367"/>
      <c r="V909" s="401" t="s">
        <v>2203</v>
      </c>
      <c r="W909" s="402"/>
      <c r="X909" s="367"/>
      <c r="Y909" s="367" t="s">
        <v>2169</v>
      </c>
      <c r="Z909" s="367"/>
      <c r="AA909" s="367"/>
      <c r="AB909" s="399" t="s">
        <v>2204</v>
      </c>
      <c r="AC909" s="403" t="s">
        <v>2205</v>
      </c>
      <c r="AD909" s="326"/>
      <c r="AE909" s="326"/>
      <c r="AF909" s="326"/>
      <c r="AG909" s="326"/>
      <c r="AH909" s="326"/>
      <c r="AI909" s="326"/>
      <c r="AJ909" s="335"/>
      <c r="AK909" s="335"/>
      <c r="AL909" s="320"/>
      <c r="AM909" s="320" t="s">
        <v>2206</v>
      </c>
      <c r="AN909" s="334" t="s">
        <v>2207</v>
      </c>
      <c r="AO909" s="404" t="s">
        <v>430</v>
      </c>
      <c r="AP909" s="404" t="s">
        <v>464</v>
      </c>
      <c r="AQ909" s="404" t="s">
        <v>2208</v>
      </c>
      <c r="AR909" s="405" t="s">
        <v>2209</v>
      </c>
      <c r="AS909" s="404">
        <v>244</v>
      </c>
      <c r="AT909" s="406">
        <v>18688990</v>
      </c>
      <c r="AU909" s="406">
        <v>18688989.93</v>
      </c>
      <c r="AV909" s="407">
        <v>0</v>
      </c>
      <c r="AW909" s="407">
        <v>0</v>
      </c>
      <c r="AX909" s="407">
        <v>0</v>
      </c>
      <c r="AY909" s="407">
        <v>0</v>
      </c>
      <c r="AZ909" s="408" t="s">
        <v>152</v>
      </c>
    </row>
    <row r="910" spans="1:53" ht="409.5" hidden="1">
      <c r="A910" s="493" t="s">
        <v>2148</v>
      </c>
      <c r="B910" s="494" t="s">
        <v>2149</v>
      </c>
      <c r="C910" s="395" t="s">
        <v>2166</v>
      </c>
      <c r="D910" s="366" t="s">
        <v>2167</v>
      </c>
      <c r="E910" s="347" t="s">
        <v>2152</v>
      </c>
      <c r="F910" s="396"/>
      <c r="G910" s="396"/>
      <c r="H910" s="367">
        <v>3</v>
      </c>
      <c r="I910" s="396"/>
      <c r="J910" s="367" t="s">
        <v>72</v>
      </c>
      <c r="K910" s="397" t="s">
        <v>73</v>
      </c>
      <c r="L910" s="398">
        <v>5</v>
      </c>
      <c r="M910" s="367"/>
      <c r="N910" s="367"/>
      <c r="O910" s="367"/>
      <c r="P910" s="399" t="s">
        <v>186</v>
      </c>
      <c r="Q910" s="400" t="s">
        <v>2210</v>
      </c>
      <c r="R910" s="367" t="s">
        <v>2211</v>
      </c>
      <c r="S910" s="367"/>
      <c r="T910" s="367" t="s">
        <v>85</v>
      </c>
      <c r="U910" s="367"/>
      <c r="V910" s="401" t="s">
        <v>1377</v>
      </c>
      <c r="W910" s="402" t="s">
        <v>445</v>
      </c>
      <c r="X910" s="367"/>
      <c r="Y910" s="367" t="s">
        <v>2212</v>
      </c>
      <c r="Z910" s="367"/>
      <c r="AA910" s="367"/>
      <c r="AB910" s="399" t="s">
        <v>2213</v>
      </c>
      <c r="AC910" s="403" t="s">
        <v>2214</v>
      </c>
      <c r="AD910" s="326"/>
      <c r="AE910" s="326"/>
      <c r="AF910" s="326"/>
      <c r="AG910" s="326"/>
      <c r="AH910" s="326"/>
      <c r="AI910" s="326"/>
      <c r="AJ910" s="335"/>
      <c r="AK910" s="335"/>
      <c r="AL910" s="320"/>
      <c r="AM910" s="320" t="s">
        <v>2215</v>
      </c>
      <c r="AN910" s="334" t="s">
        <v>2216</v>
      </c>
      <c r="AO910" s="404" t="s">
        <v>430</v>
      </c>
      <c r="AP910" s="404" t="s">
        <v>464</v>
      </c>
      <c r="AQ910" s="404" t="s">
        <v>2217</v>
      </c>
      <c r="AR910" s="405" t="s">
        <v>2218</v>
      </c>
      <c r="AS910" s="404" t="s">
        <v>116</v>
      </c>
      <c r="AT910" s="406">
        <v>128958546.95</v>
      </c>
      <c r="AU910" s="406">
        <v>128398844.25</v>
      </c>
      <c r="AV910" s="407">
        <v>0</v>
      </c>
      <c r="AW910" s="407">
        <v>0</v>
      </c>
      <c r="AX910" s="407">
        <v>0</v>
      </c>
      <c r="AY910" s="407">
        <v>0</v>
      </c>
      <c r="AZ910" s="408" t="s">
        <v>152</v>
      </c>
    </row>
    <row r="911" spans="1:53" ht="409.5" hidden="1">
      <c r="A911" s="493" t="s">
        <v>2148</v>
      </c>
      <c r="B911" s="494" t="s">
        <v>2149</v>
      </c>
      <c r="C911" s="395" t="s">
        <v>2166</v>
      </c>
      <c r="D911" s="366" t="s">
        <v>2167</v>
      </c>
      <c r="E911" s="347" t="s">
        <v>2152</v>
      </c>
      <c r="F911" s="396"/>
      <c r="G911" s="396"/>
      <c r="H911" s="367">
        <v>3</v>
      </c>
      <c r="I911" s="396"/>
      <c r="J911" s="367" t="s">
        <v>72</v>
      </c>
      <c r="K911" s="397" t="s">
        <v>73</v>
      </c>
      <c r="L911" s="398">
        <v>5</v>
      </c>
      <c r="M911" s="367"/>
      <c r="N911" s="367"/>
      <c r="O911" s="367"/>
      <c r="P911" s="399" t="s">
        <v>186</v>
      </c>
      <c r="Q911" s="400" t="s">
        <v>2219</v>
      </c>
      <c r="R911" s="367" t="s">
        <v>2220</v>
      </c>
      <c r="S911" s="367"/>
      <c r="T911" s="367" t="s">
        <v>85</v>
      </c>
      <c r="U911" s="367"/>
      <c r="V911" s="401" t="s">
        <v>1377</v>
      </c>
      <c r="W911" s="402" t="s">
        <v>445</v>
      </c>
      <c r="X911" s="367"/>
      <c r="Y911" s="367" t="s">
        <v>2221</v>
      </c>
      <c r="Z911" s="367"/>
      <c r="AA911" s="367"/>
      <c r="AB911" s="399" t="s">
        <v>2222</v>
      </c>
      <c r="AC911" s="403" t="s">
        <v>2223</v>
      </c>
      <c r="AD911" s="326"/>
      <c r="AE911" s="326"/>
      <c r="AF911" s="326"/>
      <c r="AG911" s="326"/>
      <c r="AH911" s="326"/>
      <c r="AI911" s="326"/>
      <c r="AJ911" s="335"/>
      <c r="AK911" s="335"/>
      <c r="AL911" s="320"/>
      <c r="AM911" s="320" t="s">
        <v>2224</v>
      </c>
      <c r="AN911" s="334" t="s">
        <v>2225</v>
      </c>
      <c r="AO911" s="404" t="s">
        <v>430</v>
      </c>
      <c r="AP911" s="404" t="s">
        <v>464</v>
      </c>
      <c r="AQ911" s="404" t="s">
        <v>2226</v>
      </c>
      <c r="AR911" s="405" t="s">
        <v>2227</v>
      </c>
      <c r="AS911" s="404" t="s">
        <v>2161</v>
      </c>
      <c r="AT911" s="406">
        <v>394802629.19999999</v>
      </c>
      <c r="AU911" s="406">
        <v>313433295.37</v>
      </c>
      <c r="AV911" s="407">
        <v>0</v>
      </c>
      <c r="AW911" s="407">
        <v>0</v>
      </c>
      <c r="AX911" s="407">
        <v>0</v>
      </c>
      <c r="AY911" s="407">
        <v>0</v>
      </c>
      <c r="AZ911" s="408" t="s">
        <v>152</v>
      </c>
    </row>
    <row r="912" spans="1:53" ht="409.5" hidden="1">
      <c r="A912" s="493" t="s">
        <v>2148</v>
      </c>
      <c r="B912" s="494" t="s">
        <v>2149</v>
      </c>
      <c r="C912" s="395" t="s">
        <v>2166</v>
      </c>
      <c r="D912" s="366" t="s">
        <v>2167</v>
      </c>
      <c r="E912" s="347" t="s">
        <v>2152</v>
      </c>
      <c r="F912" s="396"/>
      <c r="G912" s="396"/>
      <c r="H912" s="367">
        <v>3</v>
      </c>
      <c r="I912" s="396"/>
      <c r="J912" s="367" t="s">
        <v>72</v>
      </c>
      <c r="K912" s="397" t="s">
        <v>73</v>
      </c>
      <c r="L912" s="398">
        <v>5</v>
      </c>
      <c r="M912" s="367"/>
      <c r="N912" s="367"/>
      <c r="O912" s="367"/>
      <c r="P912" s="399" t="s">
        <v>186</v>
      </c>
      <c r="Q912" s="400" t="s">
        <v>2219</v>
      </c>
      <c r="R912" s="367" t="s">
        <v>2220</v>
      </c>
      <c r="S912" s="367"/>
      <c r="T912" s="367" t="s">
        <v>85</v>
      </c>
      <c r="U912" s="367"/>
      <c r="V912" s="401" t="s">
        <v>1377</v>
      </c>
      <c r="W912" s="402" t="s">
        <v>445</v>
      </c>
      <c r="X912" s="367"/>
      <c r="Y912" s="367" t="s">
        <v>2221</v>
      </c>
      <c r="Z912" s="367"/>
      <c r="AA912" s="367"/>
      <c r="AB912" s="399" t="s">
        <v>2222</v>
      </c>
      <c r="AC912" s="403" t="s">
        <v>2223</v>
      </c>
      <c r="AD912" s="326"/>
      <c r="AE912" s="326"/>
      <c r="AF912" s="326"/>
      <c r="AG912" s="326"/>
      <c r="AH912" s="326"/>
      <c r="AI912" s="326"/>
      <c r="AJ912" s="335"/>
      <c r="AK912" s="335"/>
      <c r="AL912" s="320"/>
      <c r="AM912" s="320" t="s">
        <v>2224</v>
      </c>
      <c r="AN912" s="334" t="s">
        <v>2225</v>
      </c>
      <c r="AO912" s="404" t="s">
        <v>430</v>
      </c>
      <c r="AP912" s="404" t="s">
        <v>464</v>
      </c>
      <c r="AQ912" s="404" t="s">
        <v>2228</v>
      </c>
      <c r="AR912" s="405" t="s">
        <v>2227</v>
      </c>
      <c r="AS912" s="404" t="s">
        <v>2161</v>
      </c>
      <c r="AT912" s="406">
        <v>0</v>
      </c>
      <c r="AU912" s="406">
        <v>0</v>
      </c>
      <c r="AV912" s="407">
        <v>76711627.280000001</v>
      </c>
      <c r="AW912" s="407">
        <v>0</v>
      </c>
      <c r="AX912" s="407">
        <v>0</v>
      </c>
      <c r="AY912" s="407">
        <v>0</v>
      </c>
      <c r="AZ912" s="408" t="s">
        <v>2229</v>
      </c>
    </row>
    <row r="913" spans="1:53" ht="409.5" hidden="1">
      <c r="A913" s="493" t="s">
        <v>2148</v>
      </c>
      <c r="B913" s="494" t="s">
        <v>2149</v>
      </c>
      <c r="C913" s="395" t="s">
        <v>2166</v>
      </c>
      <c r="D913" s="366" t="s">
        <v>2167</v>
      </c>
      <c r="E913" s="347" t="s">
        <v>2152</v>
      </c>
      <c r="F913" s="396"/>
      <c r="G913" s="396"/>
      <c r="H913" s="367">
        <v>3</v>
      </c>
      <c r="I913" s="396"/>
      <c r="J913" s="367" t="s">
        <v>72</v>
      </c>
      <c r="K913" s="397" t="s">
        <v>73</v>
      </c>
      <c r="L913" s="398">
        <v>5</v>
      </c>
      <c r="M913" s="367"/>
      <c r="N913" s="367"/>
      <c r="O913" s="367"/>
      <c r="P913" s="399" t="s">
        <v>186</v>
      </c>
      <c r="Q913" s="400" t="s">
        <v>2219</v>
      </c>
      <c r="R913" s="367" t="s">
        <v>2220</v>
      </c>
      <c r="S913" s="367"/>
      <c r="T913" s="367" t="s">
        <v>85</v>
      </c>
      <c r="U913" s="367"/>
      <c r="V913" s="401" t="s">
        <v>1377</v>
      </c>
      <c r="W913" s="402" t="s">
        <v>445</v>
      </c>
      <c r="X913" s="367"/>
      <c r="Y913" s="367" t="s">
        <v>2221</v>
      </c>
      <c r="Z913" s="367"/>
      <c r="AA913" s="367"/>
      <c r="AB913" s="399" t="s">
        <v>2222</v>
      </c>
      <c r="AC913" s="403" t="s">
        <v>2223</v>
      </c>
      <c r="AD913" s="326"/>
      <c r="AE913" s="326"/>
      <c r="AF913" s="326"/>
      <c r="AG913" s="326"/>
      <c r="AH913" s="326"/>
      <c r="AI913" s="326"/>
      <c r="AJ913" s="335"/>
      <c r="AK913" s="335"/>
      <c r="AL913" s="320"/>
      <c r="AM913" s="320" t="s">
        <v>2224</v>
      </c>
      <c r="AN913" s="334" t="s">
        <v>2225</v>
      </c>
      <c r="AO913" s="404" t="s">
        <v>430</v>
      </c>
      <c r="AP913" s="404" t="s">
        <v>464</v>
      </c>
      <c r="AQ913" s="404" t="s">
        <v>2228</v>
      </c>
      <c r="AR913" s="405" t="s">
        <v>2227</v>
      </c>
      <c r="AS913" s="404" t="s">
        <v>2161</v>
      </c>
      <c r="AT913" s="406">
        <v>0</v>
      </c>
      <c r="AU913" s="406">
        <v>0</v>
      </c>
      <c r="AV913" s="407">
        <v>4464697.88</v>
      </c>
      <c r="AW913" s="407">
        <v>0</v>
      </c>
      <c r="AX913" s="407">
        <v>0</v>
      </c>
      <c r="AY913" s="407">
        <v>0</v>
      </c>
      <c r="AZ913" s="408" t="s">
        <v>2230</v>
      </c>
    </row>
    <row r="914" spans="1:53" ht="409.5" hidden="1">
      <c r="A914" s="493" t="s">
        <v>2148</v>
      </c>
      <c r="B914" s="494" t="s">
        <v>2149</v>
      </c>
      <c r="C914" s="395" t="s">
        <v>2166</v>
      </c>
      <c r="D914" s="366" t="s">
        <v>2167</v>
      </c>
      <c r="E914" s="347" t="s">
        <v>2152</v>
      </c>
      <c r="F914" s="396"/>
      <c r="G914" s="396"/>
      <c r="H914" s="367">
        <v>3</v>
      </c>
      <c r="I914" s="396"/>
      <c r="J914" s="367" t="s">
        <v>72</v>
      </c>
      <c r="K914" s="397" t="s">
        <v>73</v>
      </c>
      <c r="L914" s="398">
        <v>5</v>
      </c>
      <c r="M914" s="367"/>
      <c r="N914" s="367"/>
      <c r="O914" s="367"/>
      <c r="P914" s="399" t="s">
        <v>186</v>
      </c>
      <c r="Q914" s="400" t="s">
        <v>2219</v>
      </c>
      <c r="R914" s="367" t="s">
        <v>2220</v>
      </c>
      <c r="S914" s="367"/>
      <c r="T914" s="367" t="s">
        <v>85</v>
      </c>
      <c r="U914" s="367"/>
      <c r="V914" s="401" t="s">
        <v>1377</v>
      </c>
      <c r="W914" s="402" t="s">
        <v>445</v>
      </c>
      <c r="X914" s="367"/>
      <c r="Y914" s="367" t="s">
        <v>2221</v>
      </c>
      <c r="Z914" s="367"/>
      <c r="AA914" s="367"/>
      <c r="AB914" s="399" t="s">
        <v>2222</v>
      </c>
      <c r="AC914" s="403" t="s">
        <v>2223</v>
      </c>
      <c r="AD914" s="326"/>
      <c r="AE914" s="326"/>
      <c r="AF914" s="326"/>
      <c r="AG914" s="326"/>
      <c r="AH914" s="326"/>
      <c r="AI914" s="326"/>
      <c r="AJ914" s="335"/>
      <c r="AK914" s="335"/>
      <c r="AL914" s="320"/>
      <c r="AM914" s="320" t="s">
        <v>2224</v>
      </c>
      <c r="AN914" s="334" t="s">
        <v>2225</v>
      </c>
      <c r="AO914" s="404" t="s">
        <v>430</v>
      </c>
      <c r="AP914" s="404" t="s">
        <v>464</v>
      </c>
      <c r="AQ914" s="404" t="s">
        <v>2231</v>
      </c>
      <c r="AR914" s="405" t="s">
        <v>2232</v>
      </c>
      <c r="AS914" s="404" t="s">
        <v>2161</v>
      </c>
      <c r="AT914" s="406">
        <v>374844919.05000001</v>
      </c>
      <c r="AU914" s="406">
        <v>372459503.86000001</v>
      </c>
      <c r="AV914" s="407">
        <v>0</v>
      </c>
      <c r="AW914" s="407">
        <v>0</v>
      </c>
      <c r="AX914" s="407">
        <v>0</v>
      </c>
      <c r="AY914" s="407">
        <v>0</v>
      </c>
      <c r="AZ914" s="408" t="s">
        <v>152</v>
      </c>
    </row>
    <row r="915" spans="1:53" ht="409.5" hidden="1">
      <c r="A915" s="493" t="s">
        <v>2148</v>
      </c>
      <c r="B915" s="494" t="s">
        <v>2149</v>
      </c>
      <c r="C915" s="395" t="s">
        <v>2166</v>
      </c>
      <c r="D915" s="366" t="s">
        <v>2167</v>
      </c>
      <c r="E915" s="347" t="s">
        <v>2152</v>
      </c>
      <c r="F915" s="396"/>
      <c r="G915" s="396"/>
      <c r="H915" s="367">
        <v>3</v>
      </c>
      <c r="I915" s="396"/>
      <c r="J915" s="367" t="s">
        <v>72</v>
      </c>
      <c r="K915" s="397" t="s">
        <v>73</v>
      </c>
      <c r="L915" s="398">
        <v>5</v>
      </c>
      <c r="M915" s="367"/>
      <c r="N915" s="367"/>
      <c r="O915" s="367"/>
      <c r="P915" s="399" t="s">
        <v>186</v>
      </c>
      <c r="Q915" s="400" t="s">
        <v>2233</v>
      </c>
      <c r="R915" s="367" t="s">
        <v>2220</v>
      </c>
      <c r="S915" s="367"/>
      <c r="T915" s="367" t="s">
        <v>85</v>
      </c>
      <c r="U915" s="367"/>
      <c r="V915" s="401" t="s">
        <v>1377</v>
      </c>
      <c r="W915" s="402" t="s">
        <v>88</v>
      </c>
      <c r="X915" s="367"/>
      <c r="Y915" s="367" t="s">
        <v>2221</v>
      </c>
      <c r="Z915" s="367"/>
      <c r="AA915" s="367"/>
      <c r="AB915" s="399" t="s">
        <v>2234</v>
      </c>
      <c r="AC915" s="403" t="s">
        <v>2154</v>
      </c>
      <c r="AD915" s="326"/>
      <c r="AE915" s="326"/>
      <c r="AF915" s="326"/>
      <c r="AG915" s="326"/>
      <c r="AH915" s="326"/>
      <c r="AI915" s="326"/>
      <c r="AJ915" s="335"/>
      <c r="AK915" s="335"/>
      <c r="AL915" s="320"/>
      <c r="AM915" s="320" t="s">
        <v>2235</v>
      </c>
      <c r="AN915" s="334" t="s">
        <v>2236</v>
      </c>
      <c r="AO915" s="404" t="s">
        <v>430</v>
      </c>
      <c r="AP915" s="404" t="s">
        <v>464</v>
      </c>
      <c r="AQ915" s="404" t="s">
        <v>2237</v>
      </c>
      <c r="AR915" s="405" t="s">
        <v>2238</v>
      </c>
      <c r="AS915" s="404" t="s">
        <v>116</v>
      </c>
      <c r="AT915" s="406">
        <v>86529971.549999997</v>
      </c>
      <c r="AU915" s="406">
        <v>86529971.549999997</v>
      </c>
      <c r="AV915" s="407">
        <v>0</v>
      </c>
      <c r="AW915" s="407">
        <v>0</v>
      </c>
      <c r="AX915" s="407">
        <v>0</v>
      </c>
      <c r="AY915" s="407">
        <v>0</v>
      </c>
      <c r="AZ915" s="408" t="s">
        <v>152</v>
      </c>
    </row>
    <row r="916" spans="1:53" ht="409.5" hidden="1">
      <c r="A916" s="493" t="s">
        <v>2148</v>
      </c>
      <c r="B916" s="494" t="s">
        <v>2149</v>
      </c>
      <c r="C916" s="395" t="s">
        <v>2166</v>
      </c>
      <c r="D916" s="366" t="s">
        <v>2167</v>
      </c>
      <c r="E916" s="347" t="s">
        <v>2152</v>
      </c>
      <c r="F916" s="396"/>
      <c r="G916" s="396"/>
      <c r="H916" s="367">
        <v>3</v>
      </c>
      <c r="I916" s="396"/>
      <c r="J916" s="367" t="s">
        <v>72</v>
      </c>
      <c r="K916" s="397" t="s">
        <v>73</v>
      </c>
      <c r="L916" s="398">
        <v>5</v>
      </c>
      <c r="M916" s="367"/>
      <c r="N916" s="367"/>
      <c r="O916" s="367"/>
      <c r="P916" s="399" t="s">
        <v>186</v>
      </c>
      <c r="Q916" s="400" t="s">
        <v>2239</v>
      </c>
      <c r="R916" s="367" t="s">
        <v>2220</v>
      </c>
      <c r="S916" s="367"/>
      <c r="T916" s="367" t="s">
        <v>85</v>
      </c>
      <c r="U916" s="367"/>
      <c r="V916" s="401" t="s">
        <v>1377</v>
      </c>
      <c r="W916" s="402" t="s">
        <v>88</v>
      </c>
      <c r="X916" s="367"/>
      <c r="Y916" s="367" t="s">
        <v>2240</v>
      </c>
      <c r="Z916" s="367"/>
      <c r="AA916" s="367"/>
      <c r="AB916" s="399" t="s">
        <v>2241</v>
      </c>
      <c r="AC916" s="403" t="s">
        <v>2154</v>
      </c>
      <c r="AD916" s="326"/>
      <c r="AE916" s="326"/>
      <c r="AF916" s="326"/>
      <c r="AG916" s="326"/>
      <c r="AH916" s="326"/>
      <c r="AI916" s="326"/>
      <c r="AJ916" s="335"/>
      <c r="AK916" s="335"/>
      <c r="AL916" s="320"/>
      <c r="AM916" s="320" t="s">
        <v>2235</v>
      </c>
      <c r="AN916" s="334" t="s">
        <v>2236</v>
      </c>
      <c r="AO916" s="404" t="s">
        <v>430</v>
      </c>
      <c r="AP916" s="404" t="s">
        <v>464</v>
      </c>
      <c r="AQ916" s="404" t="s">
        <v>2242</v>
      </c>
      <c r="AR916" s="405" t="s">
        <v>2243</v>
      </c>
      <c r="AS916" s="404" t="s">
        <v>116</v>
      </c>
      <c r="AT916" s="406">
        <v>4554209.0199999996</v>
      </c>
      <c r="AU916" s="406">
        <v>4554209.0199999996</v>
      </c>
      <c r="AV916" s="407">
        <v>0</v>
      </c>
      <c r="AW916" s="407">
        <v>0</v>
      </c>
      <c r="AX916" s="407">
        <v>0</v>
      </c>
      <c r="AY916" s="407">
        <v>0</v>
      </c>
      <c r="AZ916" s="408" t="s">
        <v>315</v>
      </c>
    </row>
    <row r="917" spans="1:53" ht="409.5" hidden="1">
      <c r="A917" s="493" t="s">
        <v>2148</v>
      </c>
      <c r="B917" s="494" t="s">
        <v>2149</v>
      </c>
      <c r="C917" s="395" t="s">
        <v>2166</v>
      </c>
      <c r="D917" s="366" t="s">
        <v>2167</v>
      </c>
      <c r="E917" s="347" t="s">
        <v>2152</v>
      </c>
      <c r="F917" s="396"/>
      <c r="G917" s="396"/>
      <c r="H917" s="367">
        <v>3</v>
      </c>
      <c r="I917" s="396"/>
      <c r="J917" s="367" t="s">
        <v>72</v>
      </c>
      <c r="K917" s="397" t="s">
        <v>73</v>
      </c>
      <c r="L917" s="398">
        <v>5</v>
      </c>
      <c r="M917" s="367"/>
      <c r="N917" s="367"/>
      <c r="O917" s="367"/>
      <c r="P917" s="399" t="s">
        <v>186</v>
      </c>
      <c r="Q917" s="400" t="s">
        <v>2244</v>
      </c>
      <c r="R917" s="367" t="s">
        <v>2245</v>
      </c>
      <c r="S917" s="367"/>
      <c r="T917" s="367" t="s">
        <v>85</v>
      </c>
      <c r="U917" s="367"/>
      <c r="V917" s="401" t="s">
        <v>1377</v>
      </c>
      <c r="W917" s="402" t="s">
        <v>88</v>
      </c>
      <c r="X917" s="367"/>
      <c r="Y917" s="367" t="s">
        <v>2246</v>
      </c>
      <c r="Z917" s="367"/>
      <c r="AA917" s="367"/>
      <c r="AB917" s="399" t="s">
        <v>2241</v>
      </c>
      <c r="AC917" s="403" t="s">
        <v>2154</v>
      </c>
      <c r="AD917" s="326"/>
      <c r="AE917" s="326"/>
      <c r="AF917" s="326"/>
      <c r="AG917" s="326"/>
      <c r="AH917" s="326"/>
      <c r="AI917" s="326"/>
      <c r="AJ917" s="335"/>
      <c r="AK917" s="335"/>
      <c r="AL917" s="320"/>
      <c r="AM917" s="320" t="s">
        <v>2247</v>
      </c>
      <c r="AN917" s="334" t="s">
        <v>2248</v>
      </c>
      <c r="AO917" s="404" t="s">
        <v>430</v>
      </c>
      <c r="AP917" s="404" t="s">
        <v>464</v>
      </c>
      <c r="AQ917" s="404" t="s">
        <v>2249</v>
      </c>
      <c r="AR917" s="405" t="s">
        <v>2250</v>
      </c>
      <c r="AS917" s="404" t="s">
        <v>116</v>
      </c>
      <c r="AT917" s="406">
        <v>204846463.27000001</v>
      </c>
      <c r="AU917" s="406">
        <v>204846463.27000001</v>
      </c>
      <c r="AV917" s="407">
        <v>364168739.62</v>
      </c>
      <c r="AW917" s="407">
        <v>177483305.94</v>
      </c>
      <c r="AX917" s="407">
        <v>0</v>
      </c>
      <c r="AY917" s="407">
        <v>0</v>
      </c>
      <c r="AZ917" s="408" t="s">
        <v>152</v>
      </c>
    </row>
    <row r="918" spans="1:53" ht="409.5" hidden="1">
      <c r="A918" s="493" t="s">
        <v>2148</v>
      </c>
      <c r="B918" s="494" t="s">
        <v>2149</v>
      </c>
      <c r="C918" s="395" t="s">
        <v>2166</v>
      </c>
      <c r="D918" s="366" t="s">
        <v>2167</v>
      </c>
      <c r="E918" s="347" t="s">
        <v>2152</v>
      </c>
      <c r="F918" s="396"/>
      <c r="G918" s="396"/>
      <c r="H918" s="367">
        <v>3</v>
      </c>
      <c r="I918" s="396"/>
      <c r="J918" s="367" t="s">
        <v>72</v>
      </c>
      <c r="K918" s="397" t="s">
        <v>73</v>
      </c>
      <c r="L918" s="398">
        <v>5</v>
      </c>
      <c r="M918" s="367"/>
      <c r="N918" s="367"/>
      <c r="O918" s="367"/>
      <c r="P918" s="399" t="s">
        <v>186</v>
      </c>
      <c r="Q918" s="400" t="s">
        <v>2244</v>
      </c>
      <c r="R918" s="367" t="s">
        <v>2245</v>
      </c>
      <c r="S918" s="367"/>
      <c r="T918" s="367" t="s">
        <v>85</v>
      </c>
      <c r="U918" s="367"/>
      <c r="V918" s="401" t="s">
        <v>1377</v>
      </c>
      <c r="W918" s="402" t="s">
        <v>88</v>
      </c>
      <c r="X918" s="367"/>
      <c r="Y918" s="367" t="s">
        <v>2246</v>
      </c>
      <c r="Z918" s="367"/>
      <c r="AA918" s="367"/>
      <c r="AB918" s="399" t="s">
        <v>2241</v>
      </c>
      <c r="AC918" s="403" t="s">
        <v>2154</v>
      </c>
      <c r="AD918" s="326"/>
      <c r="AE918" s="326"/>
      <c r="AF918" s="326"/>
      <c r="AG918" s="326"/>
      <c r="AH918" s="326"/>
      <c r="AI918" s="326"/>
      <c r="AJ918" s="335"/>
      <c r="AK918" s="335"/>
      <c r="AL918" s="320"/>
      <c r="AM918" s="320" t="s">
        <v>2247</v>
      </c>
      <c r="AN918" s="334" t="s">
        <v>2248</v>
      </c>
      <c r="AO918" s="404" t="s">
        <v>430</v>
      </c>
      <c r="AP918" s="404" t="s">
        <v>464</v>
      </c>
      <c r="AQ918" s="404" t="s">
        <v>2249</v>
      </c>
      <c r="AR918" s="405" t="s">
        <v>2250</v>
      </c>
      <c r="AS918" s="404" t="s">
        <v>116</v>
      </c>
      <c r="AT918" s="406">
        <v>10781392.800000001</v>
      </c>
      <c r="AU918" s="406">
        <v>10781392.800000001</v>
      </c>
      <c r="AV918" s="407">
        <v>19166775.77</v>
      </c>
      <c r="AW918" s="407">
        <v>9341226.6300000008</v>
      </c>
      <c r="AX918" s="407">
        <v>0</v>
      </c>
      <c r="AY918" s="407">
        <v>0</v>
      </c>
      <c r="AZ918" s="408" t="s">
        <v>282</v>
      </c>
    </row>
    <row r="919" spans="1:53" ht="409.5" hidden="1">
      <c r="A919" s="493" t="s">
        <v>2148</v>
      </c>
      <c r="B919" s="494" t="s">
        <v>2149</v>
      </c>
      <c r="C919" s="395" t="s">
        <v>2166</v>
      </c>
      <c r="D919" s="366" t="s">
        <v>2167</v>
      </c>
      <c r="E919" s="347" t="s">
        <v>2152</v>
      </c>
      <c r="F919" s="396"/>
      <c r="G919" s="396"/>
      <c r="H919" s="367">
        <v>3</v>
      </c>
      <c r="I919" s="396"/>
      <c r="J919" s="367" t="s">
        <v>72</v>
      </c>
      <c r="K919" s="397" t="s">
        <v>73</v>
      </c>
      <c r="L919" s="398">
        <v>5</v>
      </c>
      <c r="M919" s="367"/>
      <c r="N919" s="367"/>
      <c r="O919" s="367"/>
      <c r="P919" s="399" t="s">
        <v>186</v>
      </c>
      <c r="Q919" s="400" t="s">
        <v>2244</v>
      </c>
      <c r="R919" s="367" t="s">
        <v>2251</v>
      </c>
      <c r="S919" s="367"/>
      <c r="T919" s="367" t="s">
        <v>85</v>
      </c>
      <c r="U919" s="367"/>
      <c r="V919" s="401" t="s">
        <v>1377</v>
      </c>
      <c r="W919" s="402" t="s">
        <v>88</v>
      </c>
      <c r="X919" s="367"/>
      <c r="Y919" s="367" t="s">
        <v>2252</v>
      </c>
      <c r="Z919" s="367"/>
      <c r="AA919" s="367"/>
      <c r="AB919" s="399" t="s">
        <v>2241</v>
      </c>
      <c r="AC919" s="403" t="s">
        <v>2154</v>
      </c>
      <c r="AD919" s="326"/>
      <c r="AE919" s="326"/>
      <c r="AF919" s="326"/>
      <c r="AG919" s="326"/>
      <c r="AH919" s="326"/>
      <c r="AI919" s="326"/>
      <c r="AJ919" s="335"/>
      <c r="AK919" s="335"/>
      <c r="AL919" s="320"/>
      <c r="AM919" s="320" t="s">
        <v>2235</v>
      </c>
      <c r="AN919" s="334" t="s">
        <v>2248</v>
      </c>
      <c r="AO919" s="404" t="s">
        <v>430</v>
      </c>
      <c r="AP919" s="404" t="s">
        <v>464</v>
      </c>
      <c r="AQ919" s="404" t="s">
        <v>2253</v>
      </c>
      <c r="AR919" s="405" t="s">
        <v>2250</v>
      </c>
      <c r="AS919" s="404" t="s">
        <v>116</v>
      </c>
      <c r="AT919" s="406">
        <v>0</v>
      </c>
      <c r="AU919" s="406">
        <v>0</v>
      </c>
      <c r="AV919" s="407">
        <v>132828316.31</v>
      </c>
      <c r="AW919" s="407">
        <v>119026216.92</v>
      </c>
      <c r="AX919" s="407">
        <v>0</v>
      </c>
      <c r="AY919" s="407">
        <v>0</v>
      </c>
      <c r="AZ919" s="408" t="s">
        <v>152</v>
      </c>
    </row>
    <row r="920" spans="1:53" ht="409.5" hidden="1">
      <c r="A920" s="493" t="s">
        <v>2148</v>
      </c>
      <c r="B920" s="494" t="s">
        <v>2149</v>
      </c>
      <c r="C920" s="395" t="s">
        <v>2166</v>
      </c>
      <c r="D920" s="366" t="s">
        <v>2167</v>
      </c>
      <c r="E920" s="347" t="s">
        <v>2152</v>
      </c>
      <c r="F920" s="396"/>
      <c r="G920" s="396"/>
      <c r="H920" s="367">
        <v>3</v>
      </c>
      <c r="I920" s="396"/>
      <c r="J920" s="367" t="s">
        <v>72</v>
      </c>
      <c r="K920" s="397" t="s">
        <v>73</v>
      </c>
      <c r="L920" s="398">
        <v>5</v>
      </c>
      <c r="M920" s="367"/>
      <c r="N920" s="367"/>
      <c r="O920" s="367"/>
      <c r="P920" s="399" t="s">
        <v>186</v>
      </c>
      <c r="Q920" s="400" t="s">
        <v>2244</v>
      </c>
      <c r="R920" s="367" t="s">
        <v>2251</v>
      </c>
      <c r="S920" s="367"/>
      <c r="T920" s="367" t="s">
        <v>85</v>
      </c>
      <c r="U920" s="367"/>
      <c r="V920" s="401" t="s">
        <v>1377</v>
      </c>
      <c r="W920" s="402" t="s">
        <v>88</v>
      </c>
      <c r="X920" s="367"/>
      <c r="Y920" s="367" t="s">
        <v>2252</v>
      </c>
      <c r="Z920" s="367"/>
      <c r="AA920" s="367"/>
      <c r="AB920" s="399" t="s">
        <v>2241</v>
      </c>
      <c r="AC920" s="403" t="s">
        <v>2154</v>
      </c>
      <c r="AD920" s="326"/>
      <c r="AE920" s="326"/>
      <c r="AF920" s="326"/>
      <c r="AG920" s="326"/>
      <c r="AH920" s="326"/>
      <c r="AI920" s="326"/>
      <c r="AJ920" s="335"/>
      <c r="AK920" s="335"/>
      <c r="AL920" s="320"/>
      <c r="AM920" s="320" t="s">
        <v>2235</v>
      </c>
      <c r="AN920" s="334" t="s">
        <v>2248</v>
      </c>
      <c r="AO920" s="404" t="s">
        <v>430</v>
      </c>
      <c r="AP920" s="404" t="s">
        <v>464</v>
      </c>
      <c r="AQ920" s="404" t="s">
        <v>2253</v>
      </c>
      <c r="AR920" s="405" t="s">
        <v>2250</v>
      </c>
      <c r="AS920" s="404" t="s">
        <v>116</v>
      </c>
      <c r="AT920" s="406">
        <v>0</v>
      </c>
      <c r="AU920" s="406">
        <v>0</v>
      </c>
      <c r="AV920" s="407">
        <v>6990964.0099999998</v>
      </c>
      <c r="AW920" s="407">
        <v>6264537.7300000004</v>
      </c>
      <c r="AX920" s="407">
        <v>0</v>
      </c>
      <c r="AY920" s="407">
        <v>0</v>
      </c>
      <c r="AZ920" s="408" t="s">
        <v>315</v>
      </c>
    </row>
    <row r="921" spans="1:53" ht="409.5" hidden="1">
      <c r="A921" s="493" t="s">
        <v>2148</v>
      </c>
      <c r="B921" s="494" t="s">
        <v>2149</v>
      </c>
      <c r="C921" s="395" t="s">
        <v>2166</v>
      </c>
      <c r="D921" s="366" t="s">
        <v>2167</v>
      </c>
      <c r="E921" s="347" t="s">
        <v>2152</v>
      </c>
      <c r="F921" s="396"/>
      <c r="G921" s="396"/>
      <c r="H921" s="367">
        <v>3</v>
      </c>
      <c r="I921" s="396"/>
      <c r="J921" s="367" t="s">
        <v>72</v>
      </c>
      <c r="K921" s="397">
        <v>1</v>
      </c>
      <c r="L921" s="398">
        <v>5</v>
      </c>
      <c r="M921" s="367"/>
      <c r="N921" s="367"/>
      <c r="O921" s="367"/>
      <c r="P921" s="399" t="s">
        <v>186</v>
      </c>
      <c r="Q921" s="400" t="s">
        <v>2254</v>
      </c>
      <c r="R921" s="367" t="s">
        <v>2220</v>
      </c>
      <c r="S921" s="367"/>
      <c r="T921" s="367" t="s">
        <v>2255</v>
      </c>
      <c r="U921" s="367"/>
      <c r="V921" s="401" t="s">
        <v>1377</v>
      </c>
      <c r="W921" s="402" t="s">
        <v>88</v>
      </c>
      <c r="X921" s="367"/>
      <c r="Y921" s="367" t="s">
        <v>2256</v>
      </c>
      <c r="Z921" s="367"/>
      <c r="AA921" s="367"/>
      <c r="AB921" s="399" t="s">
        <v>2257</v>
      </c>
      <c r="AC921" s="403" t="s">
        <v>2258</v>
      </c>
      <c r="AD921" s="326"/>
      <c r="AE921" s="326"/>
      <c r="AF921" s="326"/>
      <c r="AG921" s="326"/>
      <c r="AH921" s="326"/>
      <c r="AI921" s="326"/>
      <c r="AJ921" s="335"/>
      <c r="AK921" s="335"/>
      <c r="AL921" s="320"/>
      <c r="AM921" s="320" t="s">
        <v>2259</v>
      </c>
      <c r="AN921" s="334" t="s">
        <v>2207</v>
      </c>
      <c r="AO921" s="404" t="s">
        <v>430</v>
      </c>
      <c r="AP921" s="404" t="s">
        <v>464</v>
      </c>
      <c r="AQ921" s="404" t="s">
        <v>2260</v>
      </c>
      <c r="AR921" s="405" t="s">
        <v>2261</v>
      </c>
      <c r="AS921" s="404">
        <v>414</v>
      </c>
      <c r="AT921" s="406">
        <v>50000000</v>
      </c>
      <c r="AU921" s="406">
        <v>48920995.18</v>
      </c>
      <c r="AV921" s="407">
        <v>0</v>
      </c>
      <c r="AW921" s="407">
        <v>0</v>
      </c>
      <c r="AX921" s="407">
        <v>0</v>
      </c>
      <c r="AY921" s="407">
        <v>0</v>
      </c>
      <c r="AZ921" s="408" t="s">
        <v>152</v>
      </c>
    </row>
    <row r="922" spans="1:53" ht="409.5" hidden="1">
      <c r="A922" s="493" t="s">
        <v>2148</v>
      </c>
      <c r="B922" s="494" t="s">
        <v>2149</v>
      </c>
      <c r="C922" s="395" t="s">
        <v>2166</v>
      </c>
      <c r="D922" s="366" t="s">
        <v>2167</v>
      </c>
      <c r="E922" s="347" t="s">
        <v>2262</v>
      </c>
      <c r="F922" s="396"/>
      <c r="G922" s="396"/>
      <c r="H922" s="367" t="s">
        <v>2263</v>
      </c>
      <c r="I922" s="396"/>
      <c r="J922" s="367" t="s">
        <v>2264</v>
      </c>
      <c r="K922" s="397" t="s">
        <v>269</v>
      </c>
      <c r="L922" s="398" t="s">
        <v>2265</v>
      </c>
      <c r="M922" s="367"/>
      <c r="N922" s="367"/>
      <c r="O922" s="367"/>
      <c r="P922" s="399" t="s">
        <v>2266</v>
      </c>
      <c r="Q922" s="400" t="s">
        <v>2153</v>
      </c>
      <c r="R922" s="367"/>
      <c r="S922" s="367"/>
      <c r="T922" s="367">
        <v>3</v>
      </c>
      <c r="U922" s="367"/>
      <c r="V922" s="401" t="s">
        <v>75</v>
      </c>
      <c r="W922" s="402" t="s">
        <v>73</v>
      </c>
      <c r="X922" s="367"/>
      <c r="Y922" s="367"/>
      <c r="Z922" s="367"/>
      <c r="AA922" s="367"/>
      <c r="AB922" s="399" t="s">
        <v>187</v>
      </c>
      <c r="AC922" s="403" t="s">
        <v>2267</v>
      </c>
      <c r="AD922" s="326"/>
      <c r="AE922" s="326"/>
      <c r="AF922" s="326"/>
      <c r="AG922" s="326"/>
      <c r="AH922" s="326"/>
      <c r="AI922" s="326"/>
      <c r="AJ922" s="335" t="s">
        <v>2268</v>
      </c>
      <c r="AK922" s="335"/>
      <c r="AL922" s="320"/>
      <c r="AM922" s="320"/>
      <c r="AN922" s="334" t="s">
        <v>2269</v>
      </c>
      <c r="AO922" s="404" t="s">
        <v>430</v>
      </c>
      <c r="AP922" s="404" t="s">
        <v>464</v>
      </c>
      <c r="AQ922" s="404" t="s">
        <v>2270</v>
      </c>
      <c r="AR922" s="405" t="s">
        <v>2271</v>
      </c>
      <c r="AS922" s="404">
        <v>611</v>
      </c>
      <c r="AT922" s="406">
        <v>348798.87</v>
      </c>
      <c r="AU922" s="406">
        <v>348798.87</v>
      </c>
      <c r="AV922" s="407"/>
      <c r="AW922" s="407"/>
      <c r="AX922" s="407"/>
      <c r="AY922" s="407"/>
      <c r="AZ922" s="408" t="s">
        <v>152</v>
      </c>
    </row>
    <row r="923" spans="1:53" ht="409.5" hidden="1">
      <c r="A923" s="493" t="s">
        <v>2148</v>
      </c>
      <c r="B923" s="494" t="s">
        <v>2149</v>
      </c>
      <c r="C923" s="395" t="s">
        <v>2166</v>
      </c>
      <c r="D923" s="366" t="s">
        <v>2167</v>
      </c>
      <c r="E923" s="347" t="s">
        <v>2262</v>
      </c>
      <c r="F923" s="396"/>
      <c r="G923" s="396"/>
      <c r="H923" s="367" t="s">
        <v>2263</v>
      </c>
      <c r="I923" s="396"/>
      <c r="J923" s="367" t="s">
        <v>2264</v>
      </c>
      <c r="K923" s="397" t="s">
        <v>269</v>
      </c>
      <c r="L923" s="398" t="s">
        <v>2265</v>
      </c>
      <c r="M923" s="367"/>
      <c r="N923" s="367"/>
      <c r="O923" s="367"/>
      <c r="P923" s="399" t="s">
        <v>2266</v>
      </c>
      <c r="Q923" s="400" t="s">
        <v>2153</v>
      </c>
      <c r="R923" s="367"/>
      <c r="S923" s="367"/>
      <c r="T923" s="367">
        <v>3</v>
      </c>
      <c r="U923" s="367"/>
      <c r="V923" s="401" t="s">
        <v>75</v>
      </c>
      <c r="W923" s="402" t="s">
        <v>73</v>
      </c>
      <c r="X923" s="367"/>
      <c r="Y923" s="367"/>
      <c r="Z923" s="367"/>
      <c r="AA923" s="367"/>
      <c r="AB923" s="399" t="s">
        <v>187</v>
      </c>
      <c r="AC923" s="403" t="s">
        <v>2267</v>
      </c>
      <c r="AD923" s="326"/>
      <c r="AE923" s="326"/>
      <c r="AF923" s="326"/>
      <c r="AG923" s="326"/>
      <c r="AH923" s="326"/>
      <c r="AI923" s="326"/>
      <c r="AJ923" s="335" t="s">
        <v>2268</v>
      </c>
      <c r="AK923" s="335"/>
      <c r="AL923" s="320"/>
      <c r="AM923" s="320"/>
      <c r="AN923" s="334" t="s">
        <v>2269</v>
      </c>
      <c r="AO923" s="404" t="s">
        <v>430</v>
      </c>
      <c r="AP923" s="404" t="s">
        <v>464</v>
      </c>
      <c r="AQ923" s="404" t="s">
        <v>2270</v>
      </c>
      <c r="AR923" s="405" t="s">
        <v>2271</v>
      </c>
      <c r="AS923" s="404">
        <v>611</v>
      </c>
      <c r="AT923" s="406">
        <v>67576544</v>
      </c>
      <c r="AU923" s="406">
        <v>67576544</v>
      </c>
      <c r="AV923" s="407">
        <v>79766994.620000005</v>
      </c>
      <c r="AW923" s="407">
        <v>57311695.369999997</v>
      </c>
      <c r="AX923" s="407">
        <v>57316854.479999997</v>
      </c>
      <c r="AY923" s="407">
        <v>57327894.479999997</v>
      </c>
      <c r="AZ923" s="408" t="s">
        <v>134</v>
      </c>
    </row>
    <row r="924" spans="1:53" ht="409.5" hidden="1">
      <c r="A924" s="493" t="s">
        <v>2148</v>
      </c>
      <c r="B924" s="494" t="s">
        <v>2149</v>
      </c>
      <c r="C924" s="395" t="s">
        <v>2166</v>
      </c>
      <c r="D924" s="366" t="s">
        <v>2167</v>
      </c>
      <c r="E924" s="347" t="s">
        <v>2272</v>
      </c>
      <c r="F924" s="396"/>
      <c r="G924" s="396"/>
      <c r="H924" s="367" t="s">
        <v>2263</v>
      </c>
      <c r="I924" s="396"/>
      <c r="J924" s="367" t="s">
        <v>2264</v>
      </c>
      <c r="K924" s="397" t="s">
        <v>269</v>
      </c>
      <c r="L924" s="398" t="s">
        <v>2265</v>
      </c>
      <c r="M924" s="367"/>
      <c r="N924" s="367"/>
      <c r="O924" s="367"/>
      <c r="P924" s="399" t="s">
        <v>2273</v>
      </c>
      <c r="Q924" s="400" t="s">
        <v>2153</v>
      </c>
      <c r="R924" s="367"/>
      <c r="S924" s="367"/>
      <c r="T924" s="367">
        <v>3</v>
      </c>
      <c r="U924" s="367"/>
      <c r="V924" s="401" t="s">
        <v>75</v>
      </c>
      <c r="W924" s="402" t="s">
        <v>73</v>
      </c>
      <c r="X924" s="367"/>
      <c r="Y924" s="367"/>
      <c r="Z924" s="367"/>
      <c r="AA924" s="367"/>
      <c r="AB924" s="399" t="s">
        <v>187</v>
      </c>
      <c r="AC924" s="403" t="s">
        <v>2274</v>
      </c>
      <c r="AD924" s="326"/>
      <c r="AE924" s="326"/>
      <c r="AF924" s="326"/>
      <c r="AG924" s="326"/>
      <c r="AH924" s="326"/>
      <c r="AI924" s="326"/>
      <c r="AJ924" s="335" t="s">
        <v>2268</v>
      </c>
      <c r="AK924" s="335"/>
      <c r="AL924" s="320"/>
      <c r="AM924" s="320"/>
      <c r="AN924" s="334" t="s">
        <v>2269</v>
      </c>
      <c r="AO924" s="404" t="s">
        <v>430</v>
      </c>
      <c r="AP924" s="404" t="s">
        <v>464</v>
      </c>
      <c r="AQ924" s="404" t="s">
        <v>2270</v>
      </c>
      <c r="AR924" s="405" t="s">
        <v>2271</v>
      </c>
      <c r="AS924" s="404">
        <v>612</v>
      </c>
      <c r="AT924" s="406">
        <v>7126333.3300000001</v>
      </c>
      <c r="AU924" s="406">
        <v>7126333.3300000001</v>
      </c>
      <c r="AV924" s="407">
        <v>800000</v>
      </c>
      <c r="AW924" s="407">
        <v>800000</v>
      </c>
      <c r="AX924" s="407">
        <v>800000</v>
      </c>
      <c r="AY924" s="407">
        <v>800000</v>
      </c>
      <c r="AZ924" s="408" t="s">
        <v>134</v>
      </c>
      <c r="BA924" s="3" t="s">
        <v>2275</v>
      </c>
    </row>
    <row r="925" spans="1:53" ht="409.5" hidden="1">
      <c r="A925" s="493" t="s">
        <v>2148</v>
      </c>
      <c r="B925" s="494" t="s">
        <v>2149</v>
      </c>
      <c r="C925" s="395" t="s">
        <v>2166</v>
      </c>
      <c r="D925" s="366" t="s">
        <v>2167</v>
      </c>
      <c r="E925" s="347" t="s">
        <v>2152</v>
      </c>
      <c r="F925" s="396"/>
      <c r="G925" s="396"/>
      <c r="H925" s="367">
        <v>3</v>
      </c>
      <c r="I925" s="396"/>
      <c r="J925" s="367">
        <v>16</v>
      </c>
      <c r="K925" s="397" t="s">
        <v>73</v>
      </c>
      <c r="L925" s="398">
        <v>5</v>
      </c>
      <c r="M925" s="367"/>
      <c r="N925" s="367"/>
      <c r="O925" s="367"/>
      <c r="P925" s="399" t="s">
        <v>186</v>
      </c>
      <c r="Q925" s="400" t="s">
        <v>2276</v>
      </c>
      <c r="R925" s="367"/>
      <c r="S925" s="367"/>
      <c r="T925" s="367">
        <v>3</v>
      </c>
      <c r="U925" s="367"/>
      <c r="V925" s="401">
        <v>9</v>
      </c>
      <c r="W925" s="402">
        <v>1</v>
      </c>
      <c r="X925" s="367"/>
      <c r="Y925" s="367"/>
      <c r="Z925" s="367"/>
      <c r="AA925" s="367"/>
      <c r="AB925" s="399" t="s">
        <v>2277</v>
      </c>
      <c r="AC925" s="403" t="s">
        <v>2278</v>
      </c>
      <c r="AD925" s="326"/>
      <c r="AE925" s="326"/>
      <c r="AF925" s="326"/>
      <c r="AG925" s="326"/>
      <c r="AH925" s="326"/>
      <c r="AI925" s="326"/>
      <c r="AJ925" s="335"/>
      <c r="AK925" s="335"/>
      <c r="AL925" s="320"/>
      <c r="AM925" s="320" t="s">
        <v>2279</v>
      </c>
      <c r="AN925" s="334" t="s">
        <v>2280</v>
      </c>
      <c r="AO925" s="404" t="s">
        <v>430</v>
      </c>
      <c r="AP925" s="404" t="s">
        <v>464</v>
      </c>
      <c r="AQ925" s="404" t="s">
        <v>2281</v>
      </c>
      <c r="AR925" s="405" t="s">
        <v>2282</v>
      </c>
      <c r="AS925" s="404">
        <v>244</v>
      </c>
      <c r="AT925" s="406">
        <v>49342405.689999998</v>
      </c>
      <c r="AU925" s="406">
        <v>47168110.420000002</v>
      </c>
      <c r="AV925" s="407">
        <v>8618065.3399999999</v>
      </c>
      <c r="AW925" s="407">
        <v>12124990</v>
      </c>
      <c r="AX925" s="407">
        <v>6124990</v>
      </c>
      <c r="AY925" s="407">
        <v>6124990</v>
      </c>
      <c r="AZ925" s="408" t="s">
        <v>134</v>
      </c>
      <c r="BA925" s="3" t="s">
        <v>2283</v>
      </c>
    </row>
    <row r="926" spans="1:53" ht="409.5" hidden="1">
      <c r="A926" s="493"/>
      <c r="B926" s="494"/>
      <c r="C926" s="395" t="s">
        <v>2166</v>
      </c>
      <c r="D926" s="366" t="s">
        <v>2167</v>
      </c>
      <c r="E926" s="347" t="s">
        <v>2152</v>
      </c>
      <c r="F926" s="396"/>
      <c r="G926" s="396"/>
      <c r="H926" s="367">
        <v>3</v>
      </c>
      <c r="I926" s="396"/>
      <c r="J926" s="367">
        <v>16</v>
      </c>
      <c r="K926" s="397" t="s">
        <v>73</v>
      </c>
      <c r="L926" s="398">
        <v>5</v>
      </c>
      <c r="M926" s="367"/>
      <c r="N926" s="367"/>
      <c r="O926" s="367"/>
      <c r="P926" s="399" t="s">
        <v>186</v>
      </c>
      <c r="Q926" s="400" t="s">
        <v>2276</v>
      </c>
      <c r="R926" s="367"/>
      <c r="S926" s="367"/>
      <c r="T926" s="367">
        <v>3</v>
      </c>
      <c r="U926" s="367"/>
      <c r="V926" s="401">
        <v>9</v>
      </c>
      <c r="W926" s="402">
        <v>1</v>
      </c>
      <c r="X926" s="367"/>
      <c r="Y926" s="367"/>
      <c r="Z926" s="367"/>
      <c r="AA926" s="367"/>
      <c r="AB926" s="399" t="s">
        <v>2277</v>
      </c>
      <c r="AC926" s="403" t="s">
        <v>2278</v>
      </c>
      <c r="AD926" s="326"/>
      <c r="AE926" s="326"/>
      <c r="AF926" s="326"/>
      <c r="AG926" s="326"/>
      <c r="AH926" s="326"/>
      <c r="AI926" s="326"/>
      <c r="AJ926" s="335"/>
      <c r="AK926" s="335"/>
      <c r="AL926" s="320"/>
      <c r="AM926" s="320" t="s">
        <v>2279</v>
      </c>
      <c r="AN926" s="334" t="s">
        <v>2280</v>
      </c>
      <c r="AO926" s="404" t="s">
        <v>430</v>
      </c>
      <c r="AP926" s="404" t="s">
        <v>464</v>
      </c>
      <c r="AQ926" s="404" t="s">
        <v>2281</v>
      </c>
      <c r="AR926" s="405" t="s">
        <v>2282</v>
      </c>
      <c r="AS926" s="404" t="s">
        <v>227</v>
      </c>
      <c r="AT926" s="406"/>
      <c r="AU926" s="406"/>
      <c r="AV926" s="407"/>
      <c r="AW926" s="407">
        <v>3432466.58</v>
      </c>
      <c r="AX926" s="407">
        <v>3499895.59</v>
      </c>
      <c r="AY926" s="407">
        <v>3580393.19</v>
      </c>
      <c r="AZ926" s="408" t="s">
        <v>134</v>
      </c>
    </row>
    <row r="927" spans="1:53" ht="409.5" hidden="1">
      <c r="A927" s="493" t="s">
        <v>2148</v>
      </c>
      <c r="B927" s="494" t="s">
        <v>2149</v>
      </c>
      <c r="C927" s="395" t="s">
        <v>2166</v>
      </c>
      <c r="D927" s="366" t="s">
        <v>2167</v>
      </c>
      <c r="E927" s="347" t="s">
        <v>2152</v>
      </c>
      <c r="F927" s="396"/>
      <c r="G927" s="396"/>
      <c r="H927" s="367">
        <v>3</v>
      </c>
      <c r="I927" s="396"/>
      <c r="J927" s="367">
        <v>16</v>
      </c>
      <c r="K927" s="397" t="s">
        <v>73</v>
      </c>
      <c r="L927" s="398">
        <v>5</v>
      </c>
      <c r="M927" s="367"/>
      <c r="N927" s="367"/>
      <c r="O927" s="367"/>
      <c r="P927" s="399" t="s">
        <v>186</v>
      </c>
      <c r="Q927" s="400" t="s">
        <v>2276</v>
      </c>
      <c r="R927" s="367"/>
      <c r="S927" s="367"/>
      <c r="T927" s="367">
        <v>3</v>
      </c>
      <c r="U927" s="367"/>
      <c r="V927" s="401">
        <v>9</v>
      </c>
      <c r="W927" s="402">
        <v>1</v>
      </c>
      <c r="X927" s="367"/>
      <c r="Y927" s="367"/>
      <c r="Z927" s="367"/>
      <c r="AA927" s="367"/>
      <c r="AB927" s="399" t="s">
        <v>187</v>
      </c>
      <c r="AC927" s="403" t="s">
        <v>2278</v>
      </c>
      <c r="AD927" s="326"/>
      <c r="AE927" s="326"/>
      <c r="AF927" s="326"/>
      <c r="AG927" s="326"/>
      <c r="AH927" s="326"/>
      <c r="AI927" s="326"/>
      <c r="AJ927" s="335"/>
      <c r="AK927" s="335"/>
      <c r="AL927" s="320"/>
      <c r="AM927" s="320" t="s">
        <v>2279</v>
      </c>
      <c r="AN927" s="334" t="s">
        <v>2280</v>
      </c>
      <c r="AO927" s="404" t="s">
        <v>430</v>
      </c>
      <c r="AP927" s="404" t="s">
        <v>464</v>
      </c>
      <c r="AQ927" s="404" t="s">
        <v>2284</v>
      </c>
      <c r="AR927" s="405" t="s">
        <v>2282</v>
      </c>
      <c r="AS927" s="404">
        <v>244</v>
      </c>
      <c r="AT927" s="406">
        <v>0</v>
      </c>
      <c r="AU927" s="406">
        <v>0</v>
      </c>
      <c r="AV927" s="407">
        <v>99999.32</v>
      </c>
      <c r="AW927" s="407">
        <v>0</v>
      </c>
      <c r="AX927" s="407">
        <v>0</v>
      </c>
      <c r="AY927" s="407">
        <v>0</v>
      </c>
      <c r="AZ927" s="408" t="s">
        <v>228</v>
      </c>
    </row>
    <row r="928" spans="1:53" ht="178.5" hidden="1">
      <c r="A928" s="493" t="s">
        <v>2148</v>
      </c>
      <c r="B928" s="494" t="s">
        <v>2149</v>
      </c>
      <c r="C928" s="395" t="s">
        <v>2285</v>
      </c>
      <c r="D928" s="366" t="s">
        <v>2286</v>
      </c>
      <c r="E928" s="347" t="s">
        <v>2152</v>
      </c>
      <c r="F928" s="396"/>
      <c r="G928" s="396"/>
      <c r="H928" s="367">
        <v>3</v>
      </c>
      <c r="I928" s="396"/>
      <c r="J928" s="367">
        <v>16</v>
      </c>
      <c r="K928" s="397" t="s">
        <v>73</v>
      </c>
      <c r="L928" s="398" t="s">
        <v>1181</v>
      </c>
      <c r="M928" s="367"/>
      <c r="N928" s="367"/>
      <c r="O928" s="367"/>
      <c r="P928" s="399" t="s">
        <v>186</v>
      </c>
      <c r="Q928" s="400" t="s">
        <v>2153</v>
      </c>
      <c r="R928" s="367"/>
      <c r="S928" s="367"/>
      <c r="T928" s="367">
        <v>3</v>
      </c>
      <c r="U928" s="367"/>
      <c r="V928" s="401" t="s">
        <v>75</v>
      </c>
      <c r="W928" s="402">
        <v>1</v>
      </c>
      <c r="X928" s="367"/>
      <c r="Y928" s="367"/>
      <c r="Z928" s="367"/>
      <c r="AA928" s="367"/>
      <c r="AB928" s="399" t="s">
        <v>187</v>
      </c>
      <c r="AC928" s="403" t="s">
        <v>2278</v>
      </c>
      <c r="AD928" s="326"/>
      <c r="AE928" s="326"/>
      <c r="AF928" s="326"/>
      <c r="AG928" s="326"/>
      <c r="AH928" s="326"/>
      <c r="AI928" s="326"/>
      <c r="AJ928" s="335"/>
      <c r="AK928" s="335"/>
      <c r="AL928" s="320"/>
      <c r="AM928" s="320" t="s">
        <v>2287</v>
      </c>
      <c r="AN928" s="334" t="s">
        <v>2288</v>
      </c>
      <c r="AO928" s="404" t="s">
        <v>99</v>
      </c>
      <c r="AP928" s="404" t="s">
        <v>68</v>
      </c>
      <c r="AQ928" s="404" t="s">
        <v>285</v>
      </c>
      <c r="AR928" s="405" t="s">
        <v>286</v>
      </c>
      <c r="AS928" s="404">
        <v>244</v>
      </c>
      <c r="AT928" s="406">
        <v>7306256</v>
      </c>
      <c r="AU928" s="406">
        <v>7293322</v>
      </c>
      <c r="AV928" s="407">
        <v>0</v>
      </c>
      <c r="AW928" s="407">
        <v>0</v>
      </c>
      <c r="AX928" s="407">
        <v>0</v>
      </c>
      <c r="AY928" s="407">
        <v>0</v>
      </c>
      <c r="AZ928" s="408" t="s">
        <v>134</v>
      </c>
    </row>
    <row r="929" spans="1:72" ht="409.5" hidden="1">
      <c r="A929" s="493" t="s">
        <v>2148</v>
      </c>
      <c r="B929" s="494" t="s">
        <v>2149</v>
      </c>
      <c r="C929" s="395" t="s">
        <v>2166</v>
      </c>
      <c r="D929" s="366" t="s">
        <v>2167</v>
      </c>
      <c r="E929" s="347" t="s">
        <v>2152</v>
      </c>
      <c r="F929" s="396"/>
      <c r="G929" s="396"/>
      <c r="H929" s="367">
        <v>3</v>
      </c>
      <c r="I929" s="396"/>
      <c r="J929" s="367">
        <v>16</v>
      </c>
      <c r="K929" s="397" t="s">
        <v>73</v>
      </c>
      <c r="L929" s="398">
        <v>5</v>
      </c>
      <c r="M929" s="367"/>
      <c r="N929" s="367"/>
      <c r="O929" s="367"/>
      <c r="P929" s="399" t="s">
        <v>186</v>
      </c>
      <c r="Q929" s="400" t="s">
        <v>2153</v>
      </c>
      <c r="R929" s="367"/>
      <c r="S929" s="367"/>
      <c r="T929" s="367">
        <v>3</v>
      </c>
      <c r="U929" s="367"/>
      <c r="V929" s="401" t="s">
        <v>75</v>
      </c>
      <c r="W929" s="402">
        <v>1</v>
      </c>
      <c r="X929" s="367"/>
      <c r="Y929" s="367"/>
      <c r="Z929" s="367"/>
      <c r="AA929" s="367"/>
      <c r="AB929" s="399" t="s">
        <v>187</v>
      </c>
      <c r="AC929" s="403" t="s">
        <v>2154</v>
      </c>
      <c r="AD929" s="326"/>
      <c r="AE929" s="326"/>
      <c r="AF929" s="326"/>
      <c r="AG929" s="326"/>
      <c r="AH929" s="326"/>
      <c r="AI929" s="326"/>
      <c r="AJ929" s="335"/>
      <c r="AK929" s="335"/>
      <c r="AL929" s="320"/>
      <c r="AM929" s="320" t="s">
        <v>2289</v>
      </c>
      <c r="AN929" s="334" t="s">
        <v>2290</v>
      </c>
      <c r="AO929" s="404" t="s">
        <v>430</v>
      </c>
      <c r="AP929" s="404" t="s">
        <v>464</v>
      </c>
      <c r="AQ929" s="404" t="s">
        <v>2291</v>
      </c>
      <c r="AR929" s="405" t="s">
        <v>2292</v>
      </c>
      <c r="AS929" s="404">
        <v>244</v>
      </c>
      <c r="AT929" s="406">
        <v>5249144.99</v>
      </c>
      <c r="AU929" s="406">
        <v>5249144.99</v>
      </c>
      <c r="AV929" s="407">
        <v>5251460</v>
      </c>
      <c r="AW929" s="407">
        <v>5251460</v>
      </c>
      <c r="AX929" s="407">
        <v>5251460</v>
      </c>
      <c r="AY929" s="407">
        <v>5251460</v>
      </c>
      <c r="AZ929" s="408" t="s">
        <v>134</v>
      </c>
    </row>
    <row r="930" spans="1:72" ht="409.5" hidden="1">
      <c r="A930" s="493" t="s">
        <v>2148</v>
      </c>
      <c r="B930" s="494" t="s">
        <v>2149</v>
      </c>
      <c r="C930" s="395" t="s">
        <v>2166</v>
      </c>
      <c r="D930" s="366" t="s">
        <v>2167</v>
      </c>
      <c r="E930" s="347" t="s">
        <v>2152</v>
      </c>
      <c r="F930" s="396"/>
      <c r="G930" s="396"/>
      <c r="H930" s="367">
        <v>3</v>
      </c>
      <c r="I930" s="396"/>
      <c r="J930" s="367">
        <v>16</v>
      </c>
      <c r="K930" s="397" t="s">
        <v>73</v>
      </c>
      <c r="L930" s="398">
        <v>5</v>
      </c>
      <c r="M930" s="367"/>
      <c r="N930" s="367"/>
      <c r="O930" s="367"/>
      <c r="P930" s="399" t="s">
        <v>186</v>
      </c>
      <c r="Q930" s="400" t="s">
        <v>2293</v>
      </c>
      <c r="R930" s="367" t="s">
        <v>2294</v>
      </c>
      <c r="S930" s="367"/>
      <c r="T930" s="367" t="s">
        <v>2295</v>
      </c>
      <c r="U930" s="367"/>
      <c r="V930" s="401" t="s">
        <v>2296</v>
      </c>
      <c r="W930" s="402" t="s">
        <v>2297</v>
      </c>
      <c r="X930" s="367"/>
      <c r="Y930" s="367" t="s">
        <v>2298</v>
      </c>
      <c r="Z930" s="367"/>
      <c r="AA930" s="367"/>
      <c r="AB930" s="399" t="s">
        <v>2299</v>
      </c>
      <c r="AC930" s="403" t="s">
        <v>2300</v>
      </c>
      <c r="AD930" s="326"/>
      <c r="AE930" s="326"/>
      <c r="AF930" s="326"/>
      <c r="AG930" s="326"/>
      <c r="AH930" s="326"/>
      <c r="AI930" s="326"/>
      <c r="AJ930" s="335"/>
      <c r="AK930" s="335"/>
      <c r="AL930" s="320"/>
      <c r="AM930" s="320" t="s">
        <v>2301</v>
      </c>
      <c r="AN930" s="334" t="s">
        <v>2302</v>
      </c>
      <c r="AO930" s="404" t="s">
        <v>430</v>
      </c>
      <c r="AP930" s="404" t="s">
        <v>464</v>
      </c>
      <c r="AQ930" s="404" t="s">
        <v>2303</v>
      </c>
      <c r="AR930" s="405" t="s">
        <v>2304</v>
      </c>
      <c r="AS930" s="404">
        <v>244</v>
      </c>
      <c r="AT930" s="406"/>
      <c r="AU930" s="406"/>
      <c r="AV930" s="407">
        <v>18688990</v>
      </c>
      <c r="AW930" s="407">
        <v>18688990</v>
      </c>
      <c r="AX930" s="407">
        <v>18688990</v>
      </c>
      <c r="AY930" s="407">
        <v>18688990</v>
      </c>
      <c r="AZ930" s="408" t="s">
        <v>152</v>
      </c>
    </row>
    <row r="931" spans="1:72" ht="409.5" hidden="1">
      <c r="A931" s="493" t="s">
        <v>2148</v>
      </c>
      <c r="B931" s="494" t="s">
        <v>2149</v>
      </c>
      <c r="C931" s="395" t="s">
        <v>2166</v>
      </c>
      <c r="D931" s="366" t="s">
        <v>2167</v>
      </c>
      <c r="E931" s="347" t="s">
        <v>2152</v>
      </c>
      <c r="F931" s="396"/>
      <c r="G931" s="396"/>
      <c r="H931" s="367">
        <v>3</v>
      </c>
      <c r="I931" s="396"/>
      <c r="J931" s="367">
        <v>16</v>
      </c>
      <c r="K931" s="397" t="s">
        <v>73</v>
      </c>
      <c r="L931" s="398">
        <v>5</v>
      </c>
      <c r="M931" s="367"/>
      <c r="N931" s="367"/>
      <c r="O931" s="367"/>
      <c r="P931" s="399" t="s">
        <v>186</v>
      </c>
      <c r="Q931" s="400" t="s">
        <v>2293</v>
      </c>
      <c r="R931" s="367" t="s">
        <v>2294</v>
      </c>
      <c r="S931" s="367"/>
      <c r="T931" s="367" t="s">
        <v>2295</v>
      </c>
      <c r="U931" s="367"/>
      <c r="V931" s="401" t="s">
        <v>2296</v>
      </c>
      <c r="W931" s="402" t="s">
        <v>2297</v>
      </c>
      <c r="X931" s="367"/>
      <c r="Y931" s="367" t="s">
        <v>2298</v>
      </c>
      <c r="Z931" s="367"/>
      <c r="AA931" s="367"/>
      <c r="AB931" s="399" t="s">
        <v>2299</v>
      </c>
      <c r="AC931" s="403" t="s">
        <v>2300</v>
      </c>
      <c r="AD931" s="326"/>
      <c r="AE931" s="326"/>
      <c r="AF931" s="326"/>
      <c r="AG931" s="326"/>
      <c r="AH931" s="326"/>
      <c r="AI931" s="326"/>
      <c r="AJ931" s="335"/>
      <c r="AK931" s="335"/>
      <c r="AL931" s="320"/>
      <c r="AM931" s="320" t="s">
        <v>2301</v>
      </c>
      <c r="AN931" s="334" t="s">
        <v>2302</v>
      </c>
      <c r="AO931" s="404" t="s">
        <v>430</v>
      </c>
      <c r="AP931" s="404" t="s">
        <v>464</v>
      </c>
      <c r="AQ931" s="404" t="s">
        <v>2303</v>
      </c>
      <c r="AR931" s="405" t="s">
        <v>2304</v>
      </c>
      <c r="AS931" s="404">
        <v>244</v>
      </c>
      <c r="AT931" s="406">
        <v>7278947.3700000001</v>
      </c>
      <c r="AU931" s="406">
        <v>7278947.3700000001</v>
      </c>
      <c r="AV931" s="407">
        <v>1689578.95</v>
      </c>
      <c r="AW931" s="407">
        <v>1689578.95</v>
      </c>
      <c r="AX931" s="407">
        <v>1689578.95</v>
      </c>
      <c r="AY931" s="407">
        <v>1689578.95</v>
      </c>
      <c r="AZ931" s="408" t="s">
        <v>315</v>
      </c>
    </row>
    <row r="932" spans="1:72" ht="409.5" hidden="1">
      <c r="A932" s="493" t="s">
        <v>2148</v>
      </c>
      <c r="B932" s="494" t="s">
        <v>2149</v>
      </c>
      <c r="C932" s="395" t="s">
        <v>2166</v>
      </c>
      <c r="D932" s="366" t="s">
        <v>2167</v>
      </c>
      <c r="E932" s="347" t="s">
        <v>2152</v>
      </c>
      <c r="F932" s="396"/>
      <c r="G932" s="396"/>
      <c r="H932" s="367">
        <v>3</v>
      </c>
      <c r="I932" s="396"/>
      <c r="J932" s="367" t="s">
        <v>72</v>
      </c>
      <c r="K932" s="397" t="s">
        <v>73</v>
      </c>
      <c r="L932" s="398" t="s">
        <v>1686</v>
      </c>
      <c r="M932" s="367"/>
      <c r="N932" s="367"/>
      <c r="O932" s="367"/>
      <c r="P932" s="399" t="s">
        <v>186</v>
      </c>
      <c r="Q932" s="400" t="s">
        <v>2305</v>
      </c>
      <c r="R932" s="367"/>
      <c r="S932" s="367"/>
      <c r="T932" s="367" t="s">
        <v>85</v>
      </c>
      <c r="U932" s="367"/>
      <c r="V932" s="401" t="s">
        <v>1377</v>
      </c>
      <c r="W932" s="402" t="s">
        <v>445</v>
      </c>
      <c r="X932" s="367"/>
      <c r="Y932" s="367" t="s">
        <v>2306</v>
      </c>
      <c r="Z932" s="367"/>
      <c r="AA932" s="367"/>
      <c r="AB932" s="399" t="s">
        <v>2213</v>
      </c>
      <c r="AC932" s="403" t="s">
        <v>2307</v>
      </c>
      <c r="AD932" s="326"/>
      <c r="AE932" s="326"/>
      <c r="AF932" s="326"/>
      <c r="AG932" s="326"/>
      <c r="AH932" s="326"/>
      <c r="AI932" s="326"/>
      <c r="AJ932" s="335"/>
      <c r="AK932" s="335"/>
      <c r="AL932" s="320"/>
      <c r="AM932" s="320" t="s">
        <v>2308</v>
      </c>
      <c r="AN932" s="334" t="s">
        <v>2309</v>
      </c>
      <c r="AO932" s="404" t="s">
        <v>430</v>
      </c>
      <c r="AP932" s="404" t="s">
        <v>464</v>
      </c>
      <c r="AQ932" s="404" t="s">
        <v>2310</v>
      </c>
      <c r="AR932" s="405" t="s">
        <v>2311</v>
      </c>
      <c r="AS932" s="404" t="s">
        <v>116</v>
      </c>
      <c r="AT932" s="406">
        <v>7505523.9000000004</v>
      </c>
      <c r="AU932" s="406">
        <v>7472948.5999999996</v>
      </c>
      <c r="AV932" s="407">
        <v>0</v>
      </c>
      <c r="AW932" s="407">
        <v>0</v>
      </c>
      <c r="AX932" s="407">
        <v>0</v>
      </c>
      <c r="AY932" s="407">
        <v>0</v>
      </c>
      <c r="AZ932" s="408" t="s">
        <v>228</v>
      </c>
    </row>
    <row r="933" spans="1:72" ht="409.5" hidden="1">
      <c r="A933" s="493" t="s">
        <v>2148</v>
      </c>
      <c r="B933" s="494" t="s">
        <v>2149</v>
      </c>
      <c r="C933" s="395" t="s">
        <v>2166</v>
      </c>
      <c r="D933" s="366" t="s">
        <v>2167</v>
      </c>
      <c r="E933" s="347" t="s">
        <v>2152</v>
      </c>
      <c r="F933" s="396"/>
      <c r="G933" s="396"/>
      <c r="H933" s="367">
        <v>3</v>
      </c>
      <c r="I933" s="396"/>
      <c r="J933" s="367" t="s">
        <v>72</v>
      </c>
      <c r="K933" s="397" t="s">
        <v>73</v>
      </c>
      <c r="L933" s="398" t="s">
        <v>1686</v>
      </c>
      <c r="M933" s="367"/>
      <c r="N933" s="367"/>
      <c r="O933" s="367"/>
      <c r="P933" s="399" t="s">
        <v>186</v>
      </c>
      <c r="Q933" s="400" t="s">
        <v>2312</v>
      </c>
      <c r="R933" s="367"/>
      <c r="S933" s="367"/>
      <c r="T933" s="367" t="s">
        <v>85</v>
      </c>
      <c r="U933" s="367"/>
      <c r="V933" s="401" t="s">
        <v>1377</v>
      </c>
      <c r="W933" s="402" t="s">
        <v>445</v>
      </c>
      <c r="X933" s="367"/>
      <c r="Y933" s="367" t="s">
        <v>2313</v>
      </c>
      <c r="Z933" s="367"/>
      <c r="AA933" s="367"/>
      <c r="AB933" s="399" t="s">
        <v>2314</v>
      </c>
      <c r="AC933" s="403" t="s">
        <v>2307</v>
      </c>
      <c r="AD933" s="326"/>
      <c r="AE933" s="326"/>
      <c r="AF933" s="326"/>
      <c r="AG933" s="326"/>
      <c r="AH933" s="326"/>
      <c r="AI933" s="326"/>
      <c r="AJ933" s="335"/>
      <c r="AK933" s="335"/>
      <c r="AL933" s="320"/>
      <c r="AM933" s="320" t="s">
        <v>2308</v>
      </c>
      <c r="AN933" s="334" t="s">
        <v>2309</v>
      </c>
      <c r="AO933" s="404" t="s">
        <v>430</v>
      </c>
      <c r="AP933" s="404" t="s">
        <v>464</v>
      </c>
      <c r="AQ933" s="404" t="s">
        <v>2315</v>
      </c>
      <c r="AR933" s="405" t="s">
        <v>2311</v>
      </c>
      <c r="AS933" s="404" t="s">
        <v>116</v>
      </c>
      <c r="AT933" s="406">
        <v>0</v>
      </c>
      <c r="AU933" s="406">
        <v>0</v>
      </c>
      <c r="AV933" s="407">
        <v>52690009.970000006</v>
      </c>
      <c r="AW933" s="407">
        <v>0</v>
      </c>
      <c r="AX933" s="407"/>
      <c r="AY933" s="407"/>
      <c r="AZ933" s="408" t="s">
        <v>152</v>
      </c>
    </row>
    <row r="934" spans="1:72" s="455" customFormat="1" ht="409.5" hidden="1">
      <c r="A934" s="493" t="s">
        <v>2148</v>
      </c>
      <c r="B934" s="494" t="s">
        <v>2149</v>
      </c>
      <c r="C934" s="438" t="s">
        <v>2166</v>
      </c>
      <c r="D934" s="439" t="s">
        <v>2167</v>
      </c>
      <c r="E934" s="440" t="s">
        <v>2152</v>
      </c>
      <c r="F934" s="441"/>
      <c r="G934" s="441"/>
      <c r="H934" s="442">
        <v>3</v>
      </c>
      <c r="I934" s="441"/>
      <c r="J934" s="442" t="s">
        <v>72</v>
      </c>
      <c r="K934" s="443" t="s">
        <v>73</v>
      </c>
      <c r="L934" s="442" t="s">
        <v>1686</v>
      </c>
      <c r="M934" s="442"/>
      <c r="N934" s="442"/>
      <c r="O934" s="442"/>
      <c r="P934" s="444" t="s">
        <v>186</v>
      </c>
      <c r="Q934" s="445" t="s">
        <v>2312</v>
      </c>
      <c r="R934" s="442"/>
      <c r="S934" s="442"/>
      <c r="T934" s="442" t="s">
        <v>85</v>
      </c>
      <c r="U934" s="442"/>
      <c r="V934" s="446" t="s">
        <v>1377</v>
      </c>
      <c r="W934" s="447" t="s">
        <v>445</v>
      </c>
      <c r="X934" s="442"/>
      <c r="Y934" s="442" t="s">
        <v>2313</v>
      </c>
      <c r="Z934" s="442"/>
      <c r="AA934" s="442"/>
      <c r="AB934" s="444" t="s">
        <v>2314</v>
      </c>
      <c r="AC934" s="448" t="s">
        <v>2307</v>
      </c>
      <c r="AD934" s="449"/>
      <c r="AE934" s="449"/>
      <c r="AF934" s="449"/>
      <c r="AG934" s="449"/>
      <c r="AH934" s="449"/>
      <c r="AI934" s="449"/>
      <c r="AJ934" s="450"/>
      <c r="AK934" s="450"/>
      <c r="AL934" s="451"/>
      <c r="AM934" s="451" t="s">
        <v>2308</v>
      </c>
      <c r="AN934" s="452" t="s">
        <v>2309</v>
      </c>
      <c r="AO934" s="453" t="s">
        <v>430</v>
      </c>
      <c r="AP934" s="453" t="s">
        <v>464</v>
      </c>
      <c r="AQ934" s="453" t="s">
        <v>2315</v>
      </c>
      <c r="AR934" s="437" t="s">
        <v>2311</v>
      </c>
      <c r="AS934" s="453" t="s">
        <v>116</v>
      </c>
      <c r="AT934" s="436">
        <v>0</v>
      </c>
      <c r="AU934" s="436">
        <v>0</v>
      </c>
      <c r="AV934" s="436">
        <v>2773158.4200000018</v>
      </c>
      <c r="AW934" s="436">
        <v>0</v>
      </c>
      <c r="AX934" s="436">
        <v>0</v>
      </c>
      <c r="AY934" s="436">
        <v>0</v>
      </c>
      <c r="AZ934" s="454" t="s">
        <v>315</v>
      </c>
      <c r="BD934" s="456"/>
      <c r="BE934" s="457"/>
      <c r="BF934" s="458"/>
      <c r="BG934" s="458"/>
      <c r="BH934" s="459"/>
      <c r="BI934" s="459"/>
      <c r="BJ934" s="459"/>
      <c r="BK934" s="459"/>
      <c r="BL934" s="459"/>
      <c r="BM934" s="459"/>
      <c r="BN934" s="459"/>
      <c r="BO934" s="459"/>
      <c r="BP934" s="460"/>
      <c r="BQ934" s="461"/>
      <c r="BS934" s="3"/>
      <c r="BT934" s="3"/>
    </row>
    <row r="935" spans="1:72" s="455" customFormat="1" ht="409.5" hidden="1">
      <c r="A935" s="493" t="s">
        <v>2148</v>
      </c>
      <c r="B935" s="494" t="s">
        <v>2149</v>
      </c>
      <c r="C935" s="438" t="s">
        <v>2166</v>
      </c>
      <c r="D935" s="439" t="s">
        <v>2167</v>
      </c>
      <c r="E935" s="440" t="s">
        <v>2152</v>
      </c>
      <c r="F935" s="441"/>
      <c r="G935" s="441"/>
      <c r="H935" s="442">
        <v>3</v>
      </c>
      <c r="I935" s="441"/>
      <c r="J935" s="442" t="s">
        <v>72</v>
      </c>
      <c r="K935" s="443" t="s">
        <v>73</v>
      </c>
      <c r="L935" s="442" t="s">
        <v>1686</v>
      </c>
      <c r="M935" s="442"/>
      <c r="N935" s="442"/>
      <c r="O935" s="442"/>
      <c r="P935" s="444" t="s">
        <v>186</v>
      </c>
      <c r="Q935" s="445" t="s">
        <v>2312</v>
      </c>
      <c r="R935" s="442"/>
      <c r="S935" s="442"/>
      <c r="T935" s="442" t="s">
        <v>85</v>
      </c>
      <c r="U935" s="442"/>
      <c r="V935" s="446" t="s">
        <v>1377</v>
      </c>
      <c r="W935" s="447" t="s">
        <v>445</v>
      </c>
      <c r="X935" s="442"/>
      <c r="Y935" s="442" t="s">
        <v>2313</v>
      </c>
      <c r="Z935" s="442"/>
      <c r="AA935" s="442"/>
      <c r="AB935" s="444" t="s">
        <v>2314</v>
      </c>
      <c r="AC935" s="448" t="s">
        <v>2307</v>
      </c>
      <c r="AD935" s="449"/>
      <c r="AE935" s="449"/>
      <c r="AF935" s="449"/>
      <c r="AG935" s="449"/>
      <c r="AH935" s="449"/>
      <c r="AI935" s="449"/>
      <c r="AJ935" s="450"/>
      <c r="AK935" s="450"/>
      <c r="AL935" s="451"/>
      <c r="AM935" s="451" t="s">
        <v>2308</v>
      </c>
      <c r="AN935" s="452" t="s">
        <v>2309</v>
      </c>
      <c r="AO935" s="453" t="s">
        <v>430</v>
      </c>
      <c r="AP935" s="453" t="s">
        <v>464</v>
      </c>
      <c r="AQ935" s="453" t="s">
        <v>3004</v>
      </c>
      <c r="AR935" s="437" t="s">
        <v>3005</v>
      </c>
      <c r="AS935" s="453" t="s">
        <v>116</v>
      </c>
      <c r="AT935" s="436">
        <v>0</v>
      </c>
      <c r="AU935" s="436">
        <v>0</v>
      </c>
      <c r="AV935" s="436">
        <v>0</v>
      </c>
      <c r="AW935" s="436">
        <v>0</v>
      </c>
      <c r="AX935" s="436">
        <v>14841270</v>
      </c>
      <c r="AY935" s="436">
        <v>14841270</v>
      </c>
      <c r="AZ935" s="454" t="s">
        <v>315</v>
      </c>
      <c r="BD935" s="456"/>
      <c r="BE935" s="457"/>
      <c r="BF935" s="458"/>
      <c r="BG935" s="458"/>
      <c r="BH935" s="459"/>
      <c r="BI935" s="459"/>
      <c r="BJ935" s="459"/>
      <c r="BK935" s="459"/>
      <c r="BL935" s="459"/>
      <c r="BM935" s="459"/>
      <c r="BN935" s="459"/>
      <c r="BO935" s="459"/>
      <c r="BP935" s="460"/>
      <c r="BQ935" s="461"/>
      <c r="BS935" s="3"/>
      <c r="BT935" s="3"/>
    </row>
    <row r="936" spans="1:72" ht="409.5" hidden="1">
      <c r="A936" s="493" t="s">
        <v>2148</v>
      </c>
      <c r="B936" s="494" t="s">
        <v>2149</v>
      </c>
      <c r="C936" s="395" t="s">
        <v>2166</v>
      </c>
      <c r="D936" s="366" t="s">
        <v>2167</v>
      </c>
      <c r="E936" s="347" t="s">
        <v>2152</v>
      </c>
      <c r="F936" s="396"/>
      <c r="G936" s="396"/>
      <c r="H936" s="367">
        <v>3</v>
      </c>
      <c r="I936" s="396"/>
      <c r="J936" s="367" t="s">
        <v>72</v>
      </c>
      <c r="K936" s="397">
        <v>1</v>
      </c>
      <c r="L936" s="398">
        <v>5</v>
      </c>
      <c r="M936" s="367"/>
      <c r="N936" s="367"/>
      <c r="O936" s="367"/>
      <c r="P936" s="399" t="s">
        <v>186</v>
      </c>
      <c r="Q936" s="400" t="s">
        <v>2316</v>
      </c>
      <c r="R936" s="367"/>
      <c r="S936" s="367"/>
      <c r="T936" s="367" t="s">
        <v>85</v>
      </c>
      <c r="U936" s="367"/>
      <c r="V936" s="401" t="s">
        <v>1377</v>
      </c>
      <c r="W936" s="402" t="s">
        <v>88</v>
      </c>
      <c r="X936" s="367"/>
      <c r="Y936" s="367" t="s">
        <v>278</v>
      </c>
      <c r="Z936" s="367"/>
      <c r="AA936" s="367"/>
      <c r="AB936" s="399" t="s">
        <v>2317</v>
      </c>
      <c r="AC936" s="403" t="s">
        <v>2318</v>
      </c>
      <c r="AD936" s="326"/>
      <c r="AE936" s="326"/>
      <c r="AF936" s="326"/>
      <c r="AG936" s="326"/>
      <c r="AH936" s="326"/>
      <c r="AI936" s="326"/>
      <c r="AJ936" s="335"/>
      <c r="AK936" s="335"/>
      <c r="AL936" s="320"/>
      <c r="AM936" s="320" t="s">
        <v>2319</v>
      </c>
      <c r="AN936" s="334" t="s">
        <v>2320</v>
      </c>
      <c r="AO936" s="404" t="s">
        <v>430</v>
      </c>
      <c r="AP936" s="404" t="s">
        <v>464</v>
      </c>
      <c r="AQ936" s="404" t="s">
        <v>2321</v>
      </c>
      <c r="AR936" s="405" t="s">
        <v>2322</v>
      </c>
      <c r="AS936" s="404">
        <v>414</v>
      </c>
      <c r="AT936" s="406">
        <v>0</v>
      </c>
      <c r="AU936" s="406">
        <v>0</v>
      </c>
      <c r="AV936" s="407">
        <v>48091913.100000001</v>
      </c>
      <c r="AW936" s="407">
        <v>85843204.879999995</v>
      </c>
      <c r="AX936" s="407">
        <v>0</v>
      </c>
      <c r="AY936" s="407">
        <v>0</v>
      </c>
      <c r="AZ936" s="408" t="s">
        <v>152</v>
      </c>
    </row>
    <row r="937" spans="1:72" ht="409.5" hidden="1">
      <c r="A937" s="493" t="s">
        <v>2148</v>
      </c>
      <c r="B937" s="494" t="s">
        <v>2149</v>
      </c>
      <c r="C937" s="395" t="s">
        <v>2166</v>
      </c>
      <c r="D937" s="366" t="s">
        <v>2167</v>
      </c>
      <c r="E937" s="347" t="s">
        <v>2152</v>
      </c>
      <c r="F937" s="396"/>
      <c r="G937" s="396"/>
      <c r="H937" s="367">
        <v>3</v>
      </c>
      <c r="I937" s="396"/>
      <c r="J937" s="367" t="s">
        <v>72</v>
      </c>
      <c r="K937" s="397">
        <v>1</v>
      </c>
      <c r="L937" s="398">
        <v>5</v>
      </c>
      <c r="M937" s="367"/>
      <c r="N937" s="367"/>
      <c r="O937" s="367"/>
      <c r="P937" s="399" t="s">
        <v>186</v>
      </c>
      <c r="Q937" s="400" t="s">
        <v>2316</v>
      </c>
      <c r="R937" s="367"/>
      <c r="S937" s="367"/>
      <c r="T937" s="367" t="s">
        <v>85</v>
      </c>
      <c r="U937" s="367"/>
      <c r="V937" s="401" t="s">
        <v>1377</v>
      </c>
      <c r="W937" s="402" t="s">
        <v>88</v>
      </c>
      <c r="X937" s="367"/>
      <c r="Y937" s="367" t="s">
        <v>278</v>
      </c>
      <c r="Z937" s="367"/>
      <c r="AA937" s="367"/>
      <c r="AB937" s="399" t="s">
        <v>2317</v>
      </c>
      <c r="AC937" s="403" t="s">
        <v>2318</v>
      </c>
      <c r="AD937" s="326"/>
      <c r="AE937" s="326"/>
      <c r="AF937" s="326"/>
      <c r="AG937" s="326"/>
      <c r="AH937" s="326"/>
      <c r="AI937" s="326"/>
      <c r="AJ937" s="335"/>
      <c r="AK937" s="335"/>
      <c r="AL937" s="320"/>
      <c r="AM937" s="320" t="s">
        <v>2319</v>
      </c>
      <c r="AN937" s="334" t="s">
        <v>2320</v>
      </c>
      <c r="AO937" s="404" t="s">
        <v>430</v>
      </c>
      <c r="AP937" s="404" t="s">
        <v>464</v>
      </c>
      <c r="AQ937" s="404" t="s">
        <v>2321</v>
      </c>
      <c r="AR937" s="405" t="s">
        <v>2322</v>
      </c>
      <c r="AS937" s="404">
        <v>414</v>
      </c>
      <c r="AT937" s="406">
        <v>0</v>
      </c>
      <c r="AU937" s="406">
        <v>0</v>
      </c>
      <c r="AV937" s="407">
        <v>485776.9</v>
      </c>
      <c r="AW937" s="407">
        <v>12815477.98</v>
      </c>
      <c r="AX937" s="407"/>
      <c r="AY937" s="407">
        <v>0</v>
      </c>
      <c r="AZ937" s="408" t="s">
        <v>315</v>
      </c>
    </row>
    <row r="938" spans="1:72" ht="409.5" hidden="1">
      <c r="A938" s="493" t="s">
        <v>2148</v>
      </c>
      <c r="B938" s="494" t="s">
        <v>2149</v>
      </c>
      <c r="C938" s="395" t="s">
        <v>2166</v>
      </c>
      <c r="D938" s="366" t="s">
        <v>2167</v>
      </c>
      <c r="E938" s="347" t="s">
        <v>2152</v>
      </c>
      <c r="F938" s="396"/>
      <c r="G938" s="396"/>
      <c r="H938" s="367">
        <v>3</v>
      </c>
      <c r="I938" s="396"/>
      <c r="J938" s="367" t="s">
        <v>72</v>
      </c>
      <c r="K938" s="397">
        <v>1</v>
      </c>
      <c r="L938" s="398">
        <v>5</v>
      </c>
      <c r="M938" s="367"/>
      <c r="N938" s="367"/>
      <c r="O938" s="367"/>
      <c r="P938" s="399" t="s">
        <v>186</v>
      </c>
      <c r="Q938" s="400" t="s">
        <v>2316</v>
      </c>
      <c r="R938" s="367"/>
      <c r="S938" s="367"/>
      <c r="T938" s="367" t="s">
        <v>85</v>
      </c>
      <c r="U938" s="367"/>
      <c r="V938" s="401" t="s">
        <v>1377</v>
      </c>
      <c r="W938" s="402" t="s">
        <v>88</v>
      </c>
      <c r="X938" s="367"/>
      <c r="Y938" s="367" t="s">
        <v>278</v>
      </c>
      <c r="Z938" s="367"/>
      <c r="AA938" s="367"/>
      <c r="AB938" s="399" t="s">
        <v>2222</v>
      </c>
      <c r="AC938" s="403" t="s">
        <v>2223</v>
      </c>
      <c r="AD938" s="326"/>
      <c r="AE938" s="326"/>
      <c r="AF938" s="326"/>
      <c r="AG938" s="326"/>
      <c r="AH938" s="326"/>
      <c r="AI938" s="326"/>
      <c r="AJ938" s="335"/>
      <c r="AK938" s="335"/>
      <c r="AL938" s="320"/>
      <c r="AM938" s="320" t="s">
        <v>2323</v>
      </c>
      <c r="AN938" s="334" t="s">
        <v>2324</v>
      </c>
      <c r="AO938" s="404" t="s">
        <v>430</v>
      </c>
      <c r="AP938" s="404" t="s">
        <v>464</v>
      </c>
      <c r="AQ938" s="404" t="s">
        <v>2325</v>
      </c>
      <c r="AR938" s="405" t="s">
        <v>2326</v>
      </c>
      <c r="AS938" s="404">
        <v>414</v>
      </c>
      <c r="AT938" s="406">
        <v>22977930.800000001</v>
      </c>
      <c r="AU938" s="406">
        <v>18242149.469999999</v>
      </c>
      <c r="AV938" s="407">
        <v>0</v>
      </c>
      <c r="AW938" s="407">
        <v>0</v>
      </c>
      <c r="AX938" s="407">
        <v>0</v>
      </c>
      <c r="AY938" s="407">
        <v>0</v>
      </c>
      <c r="AZ938" s="408" t="s">
        <v>315</v>
      </c>
    </row>
    <row r="939" spans="1:72" ht="409.5" hidden="1">
      <c r="A939" s="493" t="s">
        <v>2148</v>
      </c>
      <c r="B939" s="494" t="s">
        <v>2149</v>
      </c>
      <c r="C939" s="395" t="s">
        <v>2166</v>
      </c>
      <c r="D939" s="366" t="s">
        <v>2167</v>
      </c>
      <c r="E939" s="347" t="s">
        <v>2152</v>
      </c>
      <c r="F939" s="396"/>
      <c r="G939" s="396"/>
      <c r="H939" s="367">
        <v>3</v>
      </c>
      <c r="I939" s="396"/>
      <c r="J939" s="367" t="s">
        <v>72</v>
      </c>
      <c r="K939" s="397">
        <v>1</v>
      </c>
      <c r="L939" s="398">
        <v>5</v>
      </c>
      <c r="M939" s="367"/>
      <c r="N939" s="367"/>
      <c r="O939" s="367"/>
      <c r="P939" s="399" t="s">
        <v>186</v>
      </c>
      <c r="Q939" s="400" t="s">
        <v>2316</v>
      </c>
      <c r="R939" s="367"/>
      <c r="S939" s="367"/>
      <c r="T939" s="367" t="s">
        <v>85</v>
      </c>
      <c r="U939" s="367"/>
      <c r="V939" s="401" t="s">
        <v>1377</v>
      </c>
      <c r="W939" s="402" t="s">
        <v>88</v>
      </c>
      <c r="X939" s="367"/>
      <c r="Y939" s="367" t="s">
        <v>278</v>
      </c>
      <c r="Z939" s="367"/>
      <c r="AA939" s="367"/>
      <c r="AB939" s="399" t="s">
        <v>2222</v>
      </c>
      <c r="AC939" s="403" t="s">
        <v>2223</v>
      </c>
      <c r="AD939" s="326"/>
      <c r="AE939" s="326"/>
      <c r="AF939" s="326"/>
      <c r="AG939" s="326"/>
      <c r="AH939" s="326"/>
      <c r="AI939" s="326"/>
      <c r="AJ939" s="335"/>
      <c r="AK939" s="335"/>
      <c r="AL939" s="320"/>
      <c r="AM939" s="320" t="s">
        <v>2323</v>
      </c>
      <c r="AN939" s="334" t="s">
        <v>2324</v>
      </c>
      <c r="AO939" s="404" t="s">
        <v>430</v>
      </c>
      <c r="AP939" s="404" t="s">
        <v>464</v>
      </c>
      <c r="AQ939" s="404" t="s">
        <v>2327</v>
      </c>
      <c r="AR939" s="405" t="s">
        <v>2328</v>
      </c>
      <c r="AS939" s="404">
        <v>414</v>
      </c>
      <c r="AT939" s="406">
        <v>21816370.949999999</v>
      </c>
      <c r="AU939" s="406">
        <v>21677537.27</v>
      </c>
      <c r="AV939" s="407">
        <v>0</v>
      </c>
      <c r="AW939" s="407">
        <v>0</v>
      </c>
      <c r="AX939" s="407">
        <v>0</v>
      </c>
      <c r="AY939" s="407">
        <v>0</v>
      </c>
      <c r="AZ939" s="408" t="s">
        <v>315</v>
      </c>
    </row>
    <row r="940" spans="1:72" ht="409.5" hidden="1">
      <c r="A940" s="493" t="s">
        <v>2148</v>
      </c>
      <c r="B940" s="494" t="s">
        <v>2149</v>
      </c>
      <c r="C940" s="395" t="s">
        <v>2166</v>
      </c>
      <c r="D940" s="366" t="s">
        <v>2167</v>
      </c>
      <c r="E940" s="347" t="s">
        <v>2152</v>
      </c>
      <c r="F940" s="396"/>
      <c r="G940" s="396"/>
      <c r="H940" s="367">
        <v>3</v>
      </c>
      <c r="I940" s="396"/>
      <c r="J940" s="367" t="s">
        <v>72</v>
      </c>
      <c r="K940" s="397">
        <v>1</v>
      </c>
      <c r="L940" s="398">
        <v>5</v>
      </c>
      <c r="M940" s="367"/>
      <c r="N940" s="367"/>
      <c r="O940" s="367"/>
      <c r="P940" s="399" t="s">
        <v>186</v>
      </c>
      <c r="Q940" s="400" t="s">
        <v>2316</v>
      </c>
      <c r="R940" s="367"/>
      <c r="S940" s="367"/>
      <c r="T940" s="367" t="s">
        <v>85</v>
      </c>
      <c r="U940" s="367"/>
      <c r="V940" s="401" t="s">
        <v>1377</v>
      </c>
      <c r="W940" s="402" t="s">
        <v>88</v>
      </c>
      <c r="X940" s="367"/>
      <c r="Y940" s="367" t="s">
        <v>278</v>
      </c>
      <c r="Z940" s="367"/>
      <c r="AA940" s="367"/>
      <c r="AB940" s="399" t="s">
        <v>2329</v>
      </c>
      <c r="AC940" s="403" t="s">
        <v>2330</v>
      </c>
      <c r="AD940" s="326"/>
      <c r="AE940" s="326"/>
      <c r="AF940" s="326"/>
      <c r="AG940" s="326"/>
      <c r="AH940" s="326"/>
      <c r="AI940" s="326"/>
      <c r="AJ940" s="335"/>
      <c r="AK940" s="335"/>
      <c r="AL940" s="320"/>
      <c r="AM940" s="320" t="s">
        <v>2323</v>
      </c>
      <c r="AN940" s="334" t="s">
        <v>2324</v>
      </c>
      <c r="AO940" s="404" t="s">
        <v>430</v>
      </c>
      <c r="AP940" s="404" t="s">
        <v>464</v>
      </c>
      <c r="AQ940" s="404" t="s">
        <v>2331</v>
      </c>
      <c r="AR940" s="405" t="s">
        <v>2332</v>
      </c>
      <c r="AS940" s="404">
        <v>414</v>
      </c>
      <c r="AT940" s="406">
        <v>2910053</v>
      </c>
      <c r="AU940" s="406">
        <v>2847253.69</v>
      </c>
      <c r="AV940" s="407">
        <v>7369748.3499999996</v>
      </c>
      <c r="AW940" s="407">
        <v>0</v>
      </c>
      <c r="AX940" s="407">
        <v>0</v>
      </c>
      <c r="AY940" s="407">
        <v>0</v>
      </c>
      <c r="AZ940" s="408" t="s">
        <v>315</v>
      </c>
    </row>
    <row r="941" spans="1:72" ht="409.5" hidden="1">
      <c r="A941" s="493" t="s">
        <v>2148</v>
      </c>
      <c r="B941" s="494" t="s">
        <v>2149</v>
      </c>
      <c r="C941" s="395" t="s">
        <v>2166</v>
      </c>
      <c r="D941" s="366" t="s">
        <v>2167</v>
      </c>
      <c r="E941" s="347" t="s">
        <v>2152</v>
      </c>
      <c r="F941" s="396"/>
      <c r="G941" s="396"/>
      <c r="H941" s="367">
        <v>3</v>
      </c>
      <c r="I941" s="396"/>
      <c r="J941" s="367" t="s">
        <v>72</v>
      </c>
      <c r="K941" s="397">
        <v>1</v>
      </c>
      <c r="L941" s="398">
        <v>5</v>
      </c>
      <c r="M941" s="367"/>
      <c r="N941" s="367"/>
      <c r="O941" s="367"/>
      <c r="P941" s="399" t="s">
        <v>186</v>
      </c>
      <c r="Q941" s="400" t="s">
        <v>2316</v>
      </c>
      <c r="R941" s="367"/>
      <c r="S941" s="367"/>
      <c r="T941" s="367" t="s">
        <v>85</v>
      </c>
      <c r="U941" s="367"/>
      <c r="V941" s="401" t="s">
        <v>1377</v>
      </c>
      <c r="W941" s="402" t="s">
        <v>88</v>
      </c>
      <c r="X941" s="367"/>
      <c r="Y941" s="367" t="s">
        <v>278</v>
      </c>
      <c r="Z941" s="367"/>
      <c r="AA941" s="367"/>
      <c r="AB941" s="399" t="s">
        <v>2329</v>
      </c>
      <c r="AC941" s="403" t="s">
        <v>2330</v>
      </c>
      <c r="AD941" s="326"/>
      <c r="AE941" s="326"/>
      <c r="AF941" s="326"/>
      <c r="AG941" s="326"/>
      <c r="AH941" s="326"/>
      <c r="AI941" s="326"/>
      <c r="AJ941" s="335"/>
      <c r="AK941" s="335"/>
      <c r="AL941" s="320"/>
      <c r="AM941" s="320" t="s">
        <v>2323</v>
      </c>
      <c r="AN941" s="334" t="s">
        <v>2324</v>
      </c>
      <c r="AO941" s="404" t="s">
        <v>430</v>
      </c>
      <c r="AP941" s="404" t="s">
        <v>464</v>
      </c>
      <c r="AQ941" s="404" t="s">
        <v>2331</v>
      </c>
      <c r="AR941" s="405" t="s">
        <v>2332</v>
      </c>
      <c r="AS941" s="404">
        <v>414</v>
      </c>
      <c r="AT941" s="406"/>
      <c r="AU941" s="406"/>
      <c r="AV941" s="407">
        <v>126625676.12</v>
      </c>
      <c r="AW941" s="407">
        <v>0</v>
      </c>
      <c r="AX941" s="407">
        <v>0</v>
      </c>
      <c r="AY941" s="407">
        <v>0</v>
      </c>
      <c r="AZ941" s="408" t="s">
        <v>152</v>
      </c>
    </row>
    <row r="942" spans="1:72" ht="357" hidden="1">
      <c r="A942" s="493" t="s">
        <v>2148</v>
      </c>
      <c r="B942" s="494" t="s">
        <v>2149</v>
      </c>
      <c r="C942" s="395" t="s">
        <v>2333</v>
      </c>
      <c r="D942" s="366" t="s">
        <v>2334</v>
      </c>
      <c r="E942" s="347" t="s">
        <v>2152</v>
      </c>
      <c r="F942" s="396"/>
      <c r="G942" s="396"/>
      <c r="H942" s="367">
        <v>3</v>
      </c>
      <c r="I942" s="396"/>
      <c r="J942" s="367">
        <v>16</v>
      </c>
      <c r="K942" s="397">
        <v>1</v>
      </c>
      <c r="L942" s="398">
        <v>3</v>
      </c>
      <c r="M942" s="367"/>
      <c r="N942" s="367"/>
      <c r="O942" s="367"/>
      <c r="P942" s="399" t="s">
        <v>186</v>
      </c>
      <c r="Q942" s="400" t="s">
        <v>2153</v>
      </c>
      <c r="R942" s="367"/>
      <c r="S942" s="367"/>
      <c r="T942" s="367" t="s">
        <v>71</v>
      </c>
      <c r="U942" s="367"/>
      <c r="V942" s="401" t="s">
        <v>75</v>
      </c>
      <c r="W942" s="402" t="s">
        <v>73</v>
      </c>
      <c r="X942" s="367"/>
      <c r="Y942" s="367"/>
      <c r="Z942" s="367"/>
      <c r="AA942" s="367"/>
      <c r="AB942" s="399" t="s">
        <v>187</v>
      </c>
      <c r="AC942" s="403" t="s">
        <v>2335</v>
      </c>
      <c r="AD942" s="326"/>
      <c r="AE942" s="326"/>
      <c r="AF942" s="326"/>
      <c r="AG942" s="326"/>
      <c r="AH942" s="326"/>
      <c r="AI942" s="326"/>
      <c r="AJ942" s="335"/>
      <c r="AK942" s="335"/>
      <c r="AL942" s="320"/>
      <c r="AM942" s="320" t="s">
        <v>2018</v>
      </c>
      <c r="AN942" s="334" t="s">
        <v>2336</v>
      </c>
      <c r="AO942" s="404" t="s">
        <v>99</v>
      </c>
      <c r="AP942" s="404" t="s">
        <v>68</v>
      </c>
      <c r="AQ942" s="404" t="s">
        <v>1046</v>
      </c>
      <c r="AR942" s="405" t="s">
        <v>1047</v>
      </c>
      <c r="AS942" s="404">
        <v>244</v>
      </c>
      <c r="AT942" s="406">
        <v>68210.38</v>
      </c>
      <c r="AU942" s="406">
        <v>61350.3</v>
      </c>
      <c r="AV942" s="407">
        <v>0</v>
      </c>
      <c r="AW942" s="407">
        <v>0</v>
      </c>
      <c r="AX942" s="407">
        <v>0</v>
      </c>
      <c r="AY942" s="407">
        <v>0</v>
      </c>
      <c r="AZ942" s="408" t="s">
        <v>134</v>
      </c>
    </row>
    <row r="943" spans="1:72" ht="357" hidden="1">
      <c r="A943" s="493" t="s">
        <v>2148</v>
      </c>
      <c r="B943" s="494" t="s">
        <v>2149</v>
      </c>
      <c r="C943" s="395" t="s">
        <v>2333</v>
      </c>
      <c r="D943" s="366" t="s">
        <v>2334</v>
      </c>
      <c r="E943" s="347" t="s">
        <v>2152</v>
      </c>
      <c r="F943" s="396"/>
      <c r="G943" s="396"/>
      <c r="H943" s="367">
        <v>3</v>
      </c>
      <c r="I943" s="396"/>
      <c r="J943" s="367">
        <v>16</v>
      </c>
      <c r="K943" s="397">
        <v>1</v>
      </c>
      <c r="L943" s="398">
        <v>3</v>
      </c>
      <c r="M943" s="367"/>
      <c r="N943" s="367"/>
      <c r="O943" s="367"/>
      <c r="P943" s="399" t="s">
        <v>186</v>
      </c>
      <c r="Q943" s="400" t="s">
        <v>2153</v>
      </c>
      <c r="R943" s="367"/>
      <c r="S943" s="367"/>
      <c r="T943" s="367" t="s">
        <v>71</v>
      </c>
      <c r="U943" s="367"/>
      <c r="V943" s="401" t="s">
        <v>75</v>
      </c>
      <c r="W943" s="402" t="s">
        <v>73</v>
      </c>
      <c r="X943" s="367"/>
      <c r="Y943" s="367"/>
      <c r="Z943" s="367"/>
      <c r="AA943" s="367"/>
      <c r="AB943" s="399" t="s">
        <v>187</v>
      </c>
      <c r="AC943" s="403" t="s">
        <v>2335</v>
      </c>
      <c r="AD943" s="326"/>
      <c r="AE943" s="326"/>
      <c r="AF943" s="326"/>
      <c r="AG943" s="326"/>
      <c r="AH943" s="326"/>
      <c r="AI943" s="326"/>
      <c r="AJ943" s="335"/>
      <c r="AK943" s="335"/>
      <c r="AL943" s="320"/>
      <c r="AM943" s="320" t="s">
        <v>2018</v>
      </c>
      <c r="AN943" s="334" t="s">
        <v>2336</v>
      </c>
      <c r="AO943" s="404" t="s">
        <v>99</v>
      </c>
      <c r="AP943" s="404" t="s">
        <v>68</v>
      </c>
      <c r="AQ943" s="404" t="s">
        <v>1048</v>
      </c>
      <c r="AR943" s="405" t="s">
        <v>1047</v>
      </c>
      <c r="AS943" s="404">
        <v>244</v>
      </c>
      <c r="AT943" s="406">
        <v>0</v>
      </c>
      <c r="AU943" s="406">
        <v>0</v>
      </c>
      <c r="AV943" s="407">
        <v>82319.839999999997</v>
      </c>
      <c r="AW943" s="407">
        <v>71660</v>
      </c>
      <c r="AX943" s="407">
        <v>71660</v>
      </c>
      <c r="AY943" s="407">
        <v>71660</v>
      </c>
      <c r="AZ943" s="408" t="s">
        <v>134</v>
      </c>
      <c r="BA943" s="3" t="s">
        <v>2275</v>
      </c>
    </row>
    <row r="944" spans="1:72" ht="357" hidden="1">
      <c r="A944" s="493" t="s">
        <v>2148</v>
      </c>
      <c r="B944" s="494" t="s">
        <v>2149</v>
      </c>
      <c r="C944" s="395" t="s">
        <v>2333</v>
      </c>
      <c r="D944" s="366" t="s">
        <v>2334</v>
      </c>
      <c r="E944" s="347" t="s">
        <v>2152</v>
      </c>
      <c r="F944" s="396"/>
      <c r="G944" s="396"/>
      <c r="H944" s="367">
        <v>3</v>
      </c>
      <c r="I944" s="396"/>
      <c r="J944" s="367">
        <v>16</v>
      </c>
      <c r="K944" s="397">
        <v>1</v>
      </c>
      <c r="L944" s="398">
        <v>3</v>
      </c>
      <c r="M944" s="367"/>
      <c r="N944" s="367"/>
      <c r="O944" s="367"/>
      <c r="P944" s="399" t="s">
        <v>186</v>
      </c>
      <c r="Q944" s="400" t="s">
        <v>2153</v>
      </c>
      <c r="R944" s="367"/>
      <c r="S944" s="367"/>
      <c r="T944" s="367" t="s">
        <v>71</v>
      </c>
      <c r="U944" s="367"/>
      <c r="V944" s="401" t="s">
        <v>75</v>
      </c>
      <c r="W944" s="402" t="s">
        <v>73</v>
      </c>
      <c r="X944" s="367"/>
      <c r="Y944" s="367"/>
      <c r="Z944" s="367"/>
      <c r="AA944" s="367"/>
      <c r="AB944" s="399" t="s">
        <v>187</v>
      </c>
      <c r="AC944" s="403" t="s">
        <v>2335</v>
      </c>
      <c r="AD944" s="326"/>
      <c r="AE944" s="326"/>
      <c r="AF944" s="326"/>
      <c r="AG944" s="326"/>
      <c r="AH944" s="326"/>
      <c r="AI944" s="326"/>
      <c r="AJ944" s="335"/>
      <c r="AK944" s="335"/>
      <c r="AL944" s="320"/>
      <c r="AM944" s="320" t="s">
        <v>2018</v>
      </c>
      <c r="AN944" s="334" t="s">
        <v>2336</v>
      </c>
      <c r="AO944" s="404" t="s">
        <v>99</v>
      </c>
      <c r="AP944" s="404" t="s">
        <v>68</v>
      </c>
      <c r="AQ944" s="404" t="s">
        <v>1049</v>
      </c>
      <c r="AR944" s="405" t="s">
        <v>1047</v>
      </c>
      <c r="AS944" s="404">
        <v>244</v>
      </c>
      <c r="AT944" s="406"/>
      <c r="AU944" s="406"/>
      <c r="AV944" s="407">
        <v>6859.98</v>
      </c>
      <c r="AW944" s="407">
        <v>0</v>
      </c>
      <c r="AX944" s="407">
        <v>0</v>
      </c>
      <c r="AY944" s="407">
        <v>0</v>
      </c>
      <c r="AZ944" s="408" t="s">
        <v>134</v>
      </c>
    </row>
    <row r="945" spans="1:53" ht="357" hidden="1">
      <c r="A945" s="493"/>
      <c r="B945" s="494"/>
      <c r="C945" s="395" t="s">
        <v>2333</v>
      </c>
      <c r="D945" s="366" t="s">
        <v>2334</v>
      </c>
      <c r="E945" s="347" t="s">
        <v>2152</v>
      </c>
      <c r="F945" s="396"/>
      <c r="G945" s="396"/>
      <c r="H945" s="367">
        <v>3</v>
      </c>
      <c r="I945" s="396"/>
      <c r="J945" s="367">
        <v>16</v>
      </c>
      <c r="K945" s="397">
        <v>1</v>
      </c>
      <c r="L945" s="398">
        <v>3</v>
      </c>
      <c r="M945" s="367"/>
      <c r="N945" s="367"/>
      <c r="O945" s="367"/>
      <c r="P945" s="399" t="s">
        <v>186</v>
      </c>
      <c r="Q945" s="400" t="s">
        <v>2153</v>
      </c>
      <c r="R945" s="367"/>
      <c r="S945" s="367"/>
      <c r="T945" s="367" t="s">
        <v>71</v>
      </c>
      <c r="U945" s="367"/>
      <c r="V945" s="401" t="s">
        <v>75</v>
      </c>
      <c r="W945" s="402" t="s">
        <v>73</v>
      </c>
      <c r="X945" s="367"/>
      <c r="Y945" s="367"/>
      <c r="Z945" s="367"/>
      <c r="AA945" s="367"/>
      <c r="AB945" s="399" t="s">
        <v>187</v>
      </c>
      <c r="AC945" s="403" t="s">
        <v>2335</v>
      </c>
      <c r="AD945" s="326"/>
      <c r="AE945" s="326"/>
      <c r="AF945" s="326"/>
      <c r="AG945" s="326"/>
      <c r="AH945" s="326"/>
      <c r="AI945" s="326"/>
      <c r="AJ945" s="335"/>
      <c r="AK945" s="335"/>
      <c r="AL945" s="320"/>
      <c r="AM945" s="320" t="s">
        <v>2018</v>
      </c>
      <c r="AN945" s="334" t="s">
        <v>2336</v>
      </c>
      <c r="AO945" s="404" t="s">
        <v>99</v>
      </c>
      <c r="AP945" s="404" t="s">
        <v>68</v>
      </c>
      <c r="AQ945" s="404" t="s">
        <v>1020</v>
      </c>
      <c r="AR945" s="405" t="s">
        <v>1019</v>
      </c>
      <c r="AS945" s="404" t="s">
        <v>116</v>
      </c>
      <c r="AT945" s="406"/>
      <c r="AU945" s="406"/>
      <c r="AV945" s="407">
        <v>247634.96</v>
      </c>
      <c r="AW945" s="407">
        <v>248630</v>
      </c>
      <c r="AX945" s="407">
        <v>248630</v>
      </c>
      <c r="AY945" s="407">
        <v>248630</v>
      </c>
      <c r="AZ945" s="408" t="s">
        <v>134</v>
      </c>
    </row>
    <row r="946" spans="1:53" ht="357" hidden="1">
      <c r="A946" s="493" t="s">
        <v>2148</v>
      </c>
      <c r="B946" s="494" t="s">
        <v>2149</v>
      </c>
      <c r="C946" s="395" t="s">
        <v>2333</v>
      </c>
      <c r="D946" s="366" t="s">
        <v>2334</v>
      </c>
      <c r="E946" s="347" t="s">
        <v>2337</v>
      </c>
      <c r="F946" s="396" t="s">
        <v>2338</v>
      </c>
      <c r="G946" s="396"/>
      <c r="H946" s="367" t="s">
        <v>321</v>
      </c>
      <c r="I946" s="396"/>
      <c r="J946" s="367" t="s">
        <v>2339</v>
      </c>
      <c r="K946" s="397" t="s">
        <v>2340</v>
      </c>
      <c r="L946" s="398" t="s">
        <v>82</v>
      </c>
      <c r="M946" s="367"/>
      <c r="N946" s="367"/>
      <c r="O946" s="367"/>
      <c r="P946" s="399" t="s">
        <v>2341</v>
      </c>
      <c r="Q946" s="400" t="s">
        <v>2153</v>
      </c>
      <c r="R946" s="367"/>
      <c r="S946" s="367"/>
      <c r="T946" s="367" t="s">
        <v>71</v>
      </c>
      <c r="U946" s="367"/>
      <c r="V946" s="401" t="s">
        <v>75</v>
      </c>
      <c r="W946" s="402" t="s">
        <v>73</v>
      </c>
      <c r="X946" s="367"/>
      <c r="Y946" s="367"/>
      <c r="Z946" s="367"/>
      <c r="AA946" s="367"/>
      <c r="AB946" s="399" t="s">
        <v>187</v>
      </c>
      <c r="AC946" s="403" t="s">
        <v>2163</v>
      </c>
      <c r="AD946" s="326"/>
      <c r="AE946" s="326"/>
      <c r="AF946" s="326"/>
      <c r="AG946" s="326"/>
      <c r="AH946" s="326"/>
      <c r="AI946" s="326"/>
      <c r="AJ946" s="335"/>
      <c r="AK946" s="335"/>
      <c r="AL946" s="320"/>
      <c r="AM946" s="320" t="s">
        <v>2342</v>
      </c>
      <c r="AN946" s="334" t="s">
        <v>2290</v>
      </c>
      <c r="AO946" s="404" t="s">
        <v>891</v>
      </c>
      <c r="AP946" s="404" t="s">
        <v>99</v>
      </c>
      <c r="AQ946" s="404" t="s">
        <v>2343</v>
      </c>
      <c r="AR946" s="405" t="s">
        <v>2344</v>
      </c>
      <c r="AS946" s="404">
        <v>244</v>
      </c>
      <c r="AT946" s="406">
        <v>90000</v>
      </c>
      <c r="AU946" s="406">
        <v>90000</v>
      </c>
      <c r="AV946" s="407">
        <v>0</v>
      </c>
      <c r="AW946" s="407">
        <v>90000</v>
      </c>
      <c r="AX946" s="407">
        <v>90000</v>
      </c>
      <c r="AY946" s="407">
        <v>90000</v>
      </c>
      <c r="AZ946" s="408" t="s">
        <v>134</v>
      </c>
    </row>
    <row r="947" spans="1:53" ht="409.5" hidden="1">
      <c r="A947" s="493" t="s">
        <v>2148</v>
      </c>
      <c r="B947" s="494" t="s">
        <v>2149</v>
      </c>
      <c r="C947" s="395" t="s">
        <v>2333</v>
      </c>
      <c r="D947" s="366" t="s">
        <v>2334</v>
      </c>
      <c r="E947" s="347" t="s">
        <v>2345</v>
      </c>
      <c r="F947" s="396" t="s">
        <v>2338</v>
      </c>
      <c r="G947" s="396"/>
      <c r="H947" s="367" t="s">
        <v>2346</v>
      </c>
      <c r="I947" s="396"/>
      <c r="J947" s="367" t="s">
        <v>2347</v>
      </c>
      <c r="K947" s="397" t="s">
        <v>2340</v>
      </c>
      <c r="L947" s="398" t="s">
        <v>2348</v>
      </c>
      <c r="M947" s="367"/>
      <c r="N947" s="367"/>
      <c r="O947" s="367"/>
      <c r="P947" s="399" t="s">
        <v>2349</v>
      </c>
      <c r="Q947" s="400" t="s">
        <v>2350</v>
      </c>
      <c r="R947" s="367"/>
      <c r="S947" s="367"/>
      <c r="T947" s="367" t="s">
        <v>85</v>
      </c>
      <c r="U947" s="367"/>
      <c r="V947" s="401" t="s">
        <v>1377</v>
      </c>
      <c r="W947" s="402" t="s">
        <v>88</v>
      </c>
      <c r="X947" s="367" t="s">
        <v>2220</v>
      </c>
      <c r="Y947" s="367"/>
      <c r="Z947" s="367"/>
      <c r="AA947" s="367"/>
      <c r="AB947" s="399" t="s">
        <v>2351</v>
      </c>
      <c r="AC947" s="403" t="s">
        <v>2352</v>
      </c>
      <c r="AD947" s="326"/>
      <c r="AE947" s="326"/>
      <c r="AF947" s="326"/>
      <c r="AG947" s="326"/>
      <c r="AH947" s="326"/>
      <c r="AI947" s="326"/>
      <c r="AJ947" s="335"/>
      <c r="AK947" s="335"/>
      <c r="AL947" s="320"/>
      <c r="AM947" s="320" t="s">
        <v>2353</v>
      </c>
      <c r="AN947" s="334" t="s">
        <v>2354</v>
      </c>
      <c r="AO947" s="404" t="s">
        <v>891</v>
      </c>
      <c r="AP947" s="404" t="s">
        <v>99</v>
      </c>
      <c r="AQ947" s="404" t="s">
        <v>2355</v>
      </c>
      <c r="AR947" s="405" t="s">
        <v>2356</v>
      </c>
      <c r="AS947" s="404" t="s">
        <v>535</v>
      </c>
      <c r="AT947" s="406"/>
      <c r="AU947" s="406"/>
      <c r="AV947" s="407">
        <v>1624698.85</v>
      </c>
      <c r="AW947" s="407"/>
      <c r="AX947" s="407"/>
      <c r="AY947" s="407"/>
      <c r="AZ947" s="408" t="s">
        <v>2357</v>
      </c>
    </row>
    <row r="948" spans="1:53" ht="357" hidden="1">
      <c r="A948" s="493" t="s">
        <v>2148</v>
      </c>
      <c r="B948" s="494" t="s">
        <v>2149</v>
      </c>
      <c r="C948" s="395" t="s">
        <v>2333</v>
      </c>
      <c r="D948" s="366" t="s">
        <v>2334</v>
      </c>
      <c r="E948" s="347" t="s">
        <v>2337</v>
      </c>
      <c r="F948" s="396" t="s">
        <v>2338</v>
      </c>
      <c r="G948" s="396"/>
      <c r="H948" s="367" t="s">
        <v>2358</v>
      </c>
      <c r="I948" s="396"/>
      <c r="J948" s="367" t="s">
        <v>2359</v>
      </c>
      <c r="K948" s="397" t="s">
        <v>2340</v>
      </c>
      <c r="L948" s="398" t="s">
        <v>2360</v>
      </c>
      <c r="M948" s="367"/>
      <c r="N948" s="367"/>
      <c r="O948" s="367"/>
      <c r="P948" s="399" t="s">
        <v>2341</v>
      </c>
      <c r="Q948" s="400" t="s">
        <v>2153</v>
      </c>
      <c r="R948" s="367"/>
      <c r="S948" s="367"/>
      <c r="T948" s="367" t="s">
        <v>71</v>
      </c>
      <c r="U948" s="367"/>
      <c r="V948" s="401" t="s">
        <v>75</v>
      </c>
      <c r="W948" s="402" t="s">
        <v>73</v>
      </c>
      <c r="X948" s="367"/>
      <c r="Y948" s="367"/>
      <c r="Z948" s="367"/>
      <c r="AA948" s="367"/>
      <c r="AB948" s="399" t="s">
        <v>187</v>
      </c>
      <c r="AC948" s="403" t="s">
        <v>2361</v>
      </c>
      <c r="AD948" s="326"/>
      <c r="AE948" s="326"/>
      <c r="AF948" s="326"/>
      <c r="AG948" s="326"/>
      <c r="AH948" s="326"/>
      <c r="AI948" s="326"/>
      <c r="AJ948" s="335">
        <v>1</v>
      </c>
      <c r="AK948" s="335"/>
      <c r="AL948" s="320"/>
      <c r="AM948" s="320"/>
      <c r="AN948" s="334" t="s">
        <v>2362</v>
      </c>
      <c r="AO948" s="404" t="s">
        <v>891</v>
      </c>
      <c r="AP948" s="404" t="s">
        <v>99</v>
      </c>
      <c r="AQ948" s="404" t="s">
        <v>2363</v>
      </c>
      <c r="AR948" s="405" t="s">
        <v>2344</v>
      </c>
      <c r="AS948" s="404" t="s">
        <v>535</v>
      </c>
      <c r="AT948" s="406">
        <v>2018000</v>
      </c>
      <c r="AU948" s="406">
        <v>2018000</v>
      </c>
      <c r="AV948" s="407">
        <v>11197663.77</v>
      </c>
      <c r="AW948" s="407">
        <v>0</v>
      </c>
      <c r="AX948" s="407">
        <v>0</v>
      </c>
      <c r="AY948" s="407">
        <v>0</v>
      </c>
      <c r="AZ948" s="408" t="s">
        <v>272</v>
      </c>
    </row>
    <row r="949" spans="1:53" ht="165.75" hidden="1">
      <c r="A949" s="493" t="s">
        <v>2148</v>
      </c>
      <c r="B949" s="494" t="s">
        <v>2149</v>
      </c>
      <c r="C949" s="395" t="s">
        <v>2364</v>
      </c>
      <c r="D949" s="366" t="s">
        <v>2365</v>
      </c>
      <c r="E949" s="347" t="s">
        <v>2152</v>
      </c>
      <c r="F949" s="396"/>
      <c r="G949" s="396"/>
      <c r="H949" s="367">
        <v>3</v>
      </c>
      <c r="I949" s="396"/>
      <c r="J949" s="367" t="s">
        <v>72</v>
      </c>
      <c r="K949" s="397">
        <v>1</v>
      </c>
      <c r="L949" s="398">
        <v>7</v>
      </c>
      <c r="M949" s="367"/>
      <c r="N949" s="367"/>
      <c r="O949" s="367"/>
      <c r="P949" s="399" t="s">
        <v>186</v>
      </c>
      <c r="Q949" s="400" t="s">
        <v>2366</v>
      </c>
      <c r="R949" s="367"/>
      <c r="S949" s="367"/>
      <c r="T949" s="367" t="s">
        <v>71</v>
      </c>
      <c r="U949" s="367"/>
      <c r="V949" s="401" t="s">
        <v>75</v>
      </c>
      <c r="W949" s="402" t="s">
        <v>73</v>
      </c>
      <c r="X949" s="367"/>
      <c r="Y949" s="367"/>
      <c r="Z949" s="367"/>
      <c r="AA949" s="367"/>
      <c r="AB949" s="399" t="s">
        <v>187</v>
      </c>
      <c r="AC949" s="403" t="s">
        <v>2367</v>
      </c>
      <c r="AD949" s="326"/>
      <c r="AE949" s="326"/>
      <c r="AF949" s="326"/>
      <c r="AG949" s="326"/>
      <c r="AH949" s="326"/>
      <c r="AI949" s="326"/>
      <c r="AJ949" s="335"/>
      <c r="AK949" s="335"/>
      <c r="AL949" s="320"/>
      <c r="AM949" s="320" t="s">
        <v>2368</v>
      </c>
      <c r="AN949" s="334" t="s">
        <v>2290</v>
      </c>
      <c r="AO949" s="404" t="s">
        <v>430</v>
      </c>
      <c r="AP949" s="404" t="s">
        <v>208</v>
      </c>
      <c r="AQ949" s="404" t="s">
        <v>2369</v>
      </c>
      <c r="AR949" s="405" t="s">
        <v>265</v>
      </c>
      <c r="AS949" s="404">
        <v>611</v>
      </c>
      <c r="AT949" s="406">
        <v>29491.040000000001</v>
      </c>
      <c r="AU949" s="406">
        <v>29491.040000000001</v>
      </c>
      <c r="AV949" s="407"/>
      <c r="AW949" s="407"/>
      <c r="AX949" s="407"/>
      <c r="AY949" s="407"/>
      <c r="AZ949" s="408" t="s">
        <v>152</v>
      </c>
    </row>
    <row r="950" spans="1:53" ht="165.75" hidden="1">
      <c r="A950" s="493" t="s">
        <v>2148</v>
      </c>
      <c r="B950" s="494" t="s">
        <v>2149</v>
      </c>
      <c r="C950" s="395" t="s">
        <v>2364</v>
      </c>
      <c r="D950" s="366" t="s">
        <v>2365</v>
      </c>
      <c r="E950" s="347" t="s">
        <v>2152</v>
      </c>
      <c r="F950" s="396"/>
      <c r="G950" s="396"/>
      <c r="H950" s="367">
        <v>3</v>
      </c>
      <c r="I950" s="396"/>
      <c r="J950" s="367" t="s">
        <v>72</v>
      </c>
      <c r="K950" s="397">
        <v>1</v>
      </c>
      <c r="L950" s="398">
        <v>7</v>
      </c>
      <c r="M950" s="367"/>
      <c r="N950" s="367"/>
      <c r="O950" s="367"/>
      <c r="P950" s="399" t="s">
        <v>186</v>
      </c>
      <c r="Q950" s="400" t="s">
        <v>2366</v>
      </c>
      <c r="R950" s="367"/>
      <c r="S950" s="367"/>
      <c r="T950" s="367" t="s">
        <v>71</v>
      </c>
      <c r="U950" s="367"/>
      <c r="V950" s="401" t="s">
        <v>75</v>
      </c>
      <c r="W950" s="402" t="s">
        <v>73</v>
      </c>
      <c r="X950" s="367"/>
      <c r="Y950" s="367"/>
      <c r="Z950" s="367"/>
      <c r="AA950" s="367"/>
      <c r="AB950" s="399" t="s">
        <v>187</v>
      </c>
      <c r="AC950" s="403" t="s">
        <v>2367</v>
      </c>
      <c r="AD950" s="326"/>
      <c r="AE950" s="326"/>
      <c r="AF950" s="326"/>
      <c r="AG950" s="326"/>
      <c r="AH950" s="326"/>
      <c r="AI950" s="326"/>
      <c r="AJ950" s="335"/>
      <c r="AK950" s="335"/>
      <c r="AL950" s="320"/>
      <c r="AM950" s="320" t="s">
        <v>2368</v>
      </c>
      <c r="AN950" s="334" t="s">
        <v>2290</v>
      </c>
      <c r="AO950" s="404" t="s">
        <v>430</v>
      </c>
      <c r="AP950" s="404" t="s">
        <v>208</v>
      </c>
      <c r="AQ950" s="404" t="s">
        <v>2369</v>
      </c>
      <c r="AR950" s="405" t="s">
        <v>265</v>
      </c>
      <c r="AS950" s="404">
        <v>611</v>
      </c>
      <c r="AT950" s="406">
        <v>4165160</v>
      </c>
      <c r="AU950" s="406">
        <v>4165160</v>
      </c>
      <c r="AV950" s="407">
        <v>4358310.9800000004</v>
      </c>
      <c r="AW950" s="407">
        <v>1346868.53</v>
      </c>
      <c r="AX950" s="407"/>
      <c r="AY950" s="407"/>
      <c r="AZ950" s="408" t="s">
        <v>134</v>
      </c>
    </row>
    <row r="951" spans="1:53" ht="165.75" hidden="1">
      <c r="A951" s="493" t="s">
        <v>2148</v>
      </c>
      <c r="B951" s="494" t="s">
        <v>2149</v>
      </c>
      <c r="C951" s="395" t="s">
        <v>2364</v>
      </c>
      <c r="D951" s="366" t="s">
        <v>2365</v>
      </c>
      <c r="E951" s="347" t="s">
        <v>2152</v>
      </c>
      <c r="F951" s="396"/>
      <c r="G951" s="396"/>
      <c r="H951" s="367">
        <v>3</v>
      </c>
      <c r="I951" s="396"/>
      <c r="J951" s="367" t="s">
        <v>72</v>
      </c>
      <c r="K951" s="397">
        <v>1</v>
      </c>
      <c r="L951" s="398">
        <v>7</v>
      </c>
      <c r="M951" s="367"/>
      <c r="N951" s="367"/>
      <c r="O951" s="367"/>
      <c r="P951" s="399" t="s">
        <v>186</v>
      </c>
      <c r="Q951" s="400" t="s">
        <v>2366</v>
      </c>
      <c r="R951" s="367"/>
      <c r="S951" s="367"/>
      <c r="T951" s="367" t="s">
        <v>71</v>
      </c>
      <c r="U951" s="367"/>
      <c r="V951" s="401" t="s">
        <v>75</v>
      </c>
      <c r="W951" s="402" t="s">
        <v>73</v>
      </c>
      <c r="X951" s="367"/>
      <c r="Y951" s="367"/>
      <c r="Z951" s="367"/>
      <c r="AA951" s="367"/>
      <c r="AB951" s="399" t="s">
        <v>187</v>
      </c>
      <c r="AC951" s="403" t="s">
        <v>2367</v>
      </c>
      <c r="AD951" s="326"/>
      <c r="AE951" s="326"/>
      <c r="AF951" s="326"/>
      <c r="AG951" s="326"/>
      <c r="AH951" s="326"/>
      <c r="AI951" s="326"/>
      <c r="AJ951" s="335"/>
      <c r="AK951" s="335"/>
      <c r="AL951" s="320"/>
      <c r="AM951" s="320" t="s">
        <v>2370</v>
      </c>
      <c r="AN951" s="334" t="s">
        <v>2371</v>
      </c>
      <c r="AO951" s="404" t="s">
        <v>430</v>
      </c>
      <c r="AP951" s="404" t="s">
        <v>208</v>
      </c>
      <c r="AQ951" s="404" t="s">
        <v>2372</v>
      </c>
      <c r="AR951" s="405" t="s">
        <v>2373</v>
      </c>
      <c r="AS951" s="404" t="s">
        <v>116</v>
      </c>
      <c r="AT951" s="406">
        <v>980000</v>
      </c>
      <c r="AU951" s="406">
        <v>980000</v>
      </c>
      <c r="AV951" s="407">
        <v>0</v>
      </c>
      <c r="AW951" s="407">
        <v>0</v>
      </c>
      <c r="AX951" s="407">
        <v>0</v>
      </c>
      <c r="AY951" s="407">
        <v>0</v>
      </c>
      <c r="AZ951" s="408" t="s">
        <v>134</v>
      </c>
    </row>
    <row r="952" spans="1:53" ht="267.75" hidden="1">
      <c r="A952" s="493" t="s">
        <v>2148</v>
      </c>
      <c r="B952" s="494" t="s">
        <v>2149</v>
      </c>
      <c r="C952" s="395" t="s">
        <v>2364</v>
      </c>
      <c r="D952" s="366" t="s">
        <v>2365</v>
      </c>
      <c r="E952" s="347" t="s">
        <v>2374</v>
      </c>
      <c r="F952" s="396"/>
      <c r="G952" s="396"/>
      <c r="H952" s="367">
        <v>3</v>
      </c>
      <c r="I952" s="396"/>
      <c r="J952" s="367" t="s">
        <v>2375</v>
      </c>
      <c r="K952" s="397">
        <v>2</v>
      </c>
      <c r="L952" s="398"/>
      <c r="M952" s="367"/>
      <c r="N952" s="367"/>
      <c r="O952" s="367"/>
      <c r="P952" s="399" t="s">
        <v>2376</v>
      </c>
      <c r="Q952" s="400" t="s">
        <v>2153</v>
      </c>
      <c r="R952" s="367"/>
      <c r="S952" s="367"/>
      <c r="T952" s="367" t="s">
        <v>71</v>
      </c>
      <c r="U952" s="367"/>
      <c r="V952" s="401" t="s">
        <v>75</v>
      </c>
      <c r="W952" s="402" t="s">
        <v>73</v>
      </c>
      <c r="X952" s="367"/>
      <c r="Y952" s="367"/>
      <c r="Z952" s="367"/>
      <c r="AA952" s="367"/>
      <c r="AB952" s="399" t="s">
        <v>187</v>
      </c>
      <c r="AC952" s="403" t="s">
        <v>2377</v>
      </c>
      <c r="AD952" s="326"/>
      <c r="AE952" s="326"/>
      <c r="AF952" s="326"/>
      <c r="AG952" s="326"/>
      <c r="AH952" s="326"/>
      <c r="AI952" s="326"/>
      <c r="AJ952" s="335"/>
      <c r="AK952" s="335"/>
      <c r="AL952" s="320"/>
      <c r="AM952" s="320" t="s">
        <v>2378</v>
      </c>
      <c r="AN952" s="334" t="s">
        <v>2290</v>
      </c>
      <c r="AO952" s="404" t="s">
        <v>430</v>
      </c>
      <c r="AP952" s="404" t="s">
        <v>208</v>
      </c>
      <c r="AQ952" s="404">
        <v>9810021170</v>
      </c>
      <c r="AR952" s="405" t="s">
        <v>2379</v>
      </c>
      <c r="AS952" s="404">
        <v>244</v>
      </c>
      <c r="AT952" s="406">
        <v>12.01</v>
      </c>
      <c r="AU952" s="406">
        <v>12.01</v>
      </c>
      <c r="AV952" s="407">
        <v>9.02</v>
      </c>
      <c r="AW952" s="407"/>
      <c r="AX952" s="407"/>
      <c r="AY952" s="407"/>
      <c r="AZ952" s="408" t="s">
        <v>134</v>
      </c>
    </row>
    <row r="953" spans="1:53" ht="191.25" hidden="1">
      <c r="A953" s="493" t="s">
        <v>2148</v>
      </c>
      <c r="B953" s="494" t="s">
        <v>2149</v>
      </c>
      <c r="C953" s="395" t="s">
        <v>2380</v>
      </c>
      <c r="D953" s="366" t="s">
        <v>2381</v>
      </c>
      <c r="E953" s="347" t="s">
        <v>2152</v>
      </c>
      <c r="F953" s="396"/>
      <c r="G953" s="396"/>
      <c r="H953" s="367">
        <v>3</v>
      </c>
      <c r="I953" s="396"/>
      <c r="J953" s="367" t="s">
        <v>72</v>
      </c>
      <c r="K953" s="397">
        <v>1</v>
      </c>
      <c r="L953" s="398">
        <v>7</v>
      </c>
      <c r="M953" s="367"/>
      <c r="N953" s="367"/>
      <c r="O953" s="367"/>
      <c r="P953" s="399" t="s">
        <v>186</v>
      </c>
      <c r="Q953" s="400" t="s">
        <v>2153</v>
      </c>
      <c r="R953" s="367"/>
      <c r="S953" s="367"/>
      <c r="T953" s="367" t="s">
        <v>71</v>
      </c>
      <c r="U953" s="367"/>
      <c r="V953" s="401" t="s">
        <v>75</v>
      </c>
      <c r="W953" s="402" t="s">
        <v>73</v>
      </c>
      <c r="X953" s="367"/>
      <c r="Y953" s="367"/>
      <c r="Z953" s="367"/>
      <c r="AA953" s="367"/>
      <c r="AB953" s="399" t="s">
        <v>187</v>
      </c>
      <c r="AC953" s="403" t="s">
        <v>2382</v>
      </c>
      <c r="AD953" s="326"/>
      <c r="AE953" s="326"/>
      <c r="AF953" s="326"/>
      <c r="AG953" s="326"/>
      <c r="AH953" s="326"/>
      <c r="AI953" s="326"/>
      <c r="AJ953" s="335" t="s">
        <v>73</v>
      </c>
      <c r="AK953" s="335"/>
      <c r="AL953" s="320"/>
      <c r="AM953" s="320" t="s">
        <v>2370</v>
      </c>
      <c r="AN953" s="334" t="s">
        <v>2383</v>
      </c>
      <c r="AO953" s="404" t="s">
        <v>430</v>
      </c>
      <c r="AP953" s="404" t="s">
        <v>208</v>
      </c>
      <c r="AQ953" s="404" t="s">
        <v>2384</v>
      </c>
      <c r="AR953" s="405" t="s">
        <v>2385</v>
      </c>
      <c r="AS953" s="404" t="s">
        <v>535</v>
      </c>
      <c r="AT953" s="406">
        <v>17761830</v>
      </c>
      <c r="AU953" s="406">
        <v>17761032</v>
      </c>
      <c r="AV953" s="407">
        <v>17761830</v>
      </c>
      <c r="AW953" s="407"/>
      <c r="AX953" s="407"/>
      <c r="AY953" s="407"/>
      <c r="AZ953" s="408" t="s">
        <v>134</v>
      </c>
    </row>
    <row r="954" spans="1:53" ht="395.25" hidden="1">
      <c r="A954" s="493" t="s">
        <v>2148</v>
      </c>
      <c r="B954" s="494" t="s">
        <v>2149</v>
      </c>
      <c r="C954" s="395" t="s">
        <v>2380</v>
      </c>
      <c r="D954" s="366" t="s">
        <v>2381</v>
      </c>
      <c r="E954" s="347" t="s">
        <v>2152</v>
      </c>
      <c r="F954" s="396"/>
      <c r="G954" s="396"/>
      <c r="H954" s="367">
        <v>3</v>
      </c>
      <c r="I954" s="396"/>
      <c r="J954" s="367" t="s">
        <v>72</v>
      </c>
      <c r="K954" s="397">
        <v>1</v>
      </c>
      <c r="L954" s="398">
        <v>7</v>
      </c>
      <c r="M954" s="367"/>
      <c r="N954" s="367"/>
      <c r="O954" s="367"/>
      <c r="P954" s="399" t="s">
        <v>186</v>
      </c>
      <c r="Q954" s="400" t="s">
        <v>2153</v>
      </c>
      <c r="R954" s="367"/>
      <c r="S954" s="367"/>
      <c r="T954" s="367" t="s">
        <v>71</v>
      </c>
      <c r="U954" s="367"/>
      <c r="V954" s="401" t="s">
        <v>75</v>
      </c>
      <c r="W954" s="402" t="s">
        <v>73</v>
      </c>
      <c r="X954" s="367"/>
      <c r="Y954" s="367"/>
      <c r="Z954" s="367"/>
      <c r="AA954" s="367"/>
      <c r="AB954" s="399" t="s">
        <v>187</v>
      </c>
      <c r="AC954" s="403" t="s">
        <v>2386</v>
      </c>
      <c r="AD954" s="326"/>
      <c r="AE954" s="326"/>
      <c r="AF954" s="326"/>
      <c r="AG954" s="326"/>
      <c r="AH954" s="326"/>
      <c r="AI954" s="326"/>
      <c r="AJ954" s="335" t="s">
        <v>73</v>
      </c>
      <c r="AK954" s="335"/>
      <c r="AL954" s="320"/>
      <c r="AM954" s="320" t="s">
        <v>2387</v>
      </c>
      <c r="AN954" s="334" t="s">
        <v>2388</v>
      </c>
      <c r="AO954" s="404" t="s">
        <v>430</v>
      </c>
      <c r="AP954" s="404" t="s">
        <v>208</v>
      </c>
      <c r="AQ954" s="404" t="s">
        <v>2389</v>
      </c>
      <c r="AR954" s="405" t="s">
        <v>2390</v>
      </c>
      <c r="AS954" s="404" t="s">
        <v>535</v>
      </c>
      <c r="AT954" s="406">
        <v>138567887.34999999</v>
      </c>
      <c r="AU954" s="406">
        <v>138567887.34999999</v>
      </c>
      <c r="AV954" s="407">
        <v>65692100</v>
      </c>
      <c r="AW954" s="407">
        <v>0</v>
      </c>
      <c r="AX954" s="407">
        <v>0</v>
      </c>
      <c r="AY954" s="407">
        <v>0</v>
      </c>
      <c r="AZ954" s="408" t="s">
        <v>134</v>
      </c>
      <c r="BA954" s="3" t="s">
        <v>2275</v>
      </c>
    </row>
    <row r="955" spans="1:53" ht="114.75" hidden="1">
      <c r="A955" s="493" t="s">
        <v>2148</v>
      </c>
      <c r="B955" s="494" t="s">
        <v>2149</v>
      </c>
      <c r="C955" s="395" t="s">
        <v>2391</v>
      </c>
      <c r="D955" s="366" t="s">
        <v>2392</v>
      </c>
      <c r="E955" s="347" t="s">
        <v>2152</v>
      </c>
      <c r="F955" s="396"/>
      <c r="G955" s="396"/>
      <c r="H955" s="367"/>
      <c r="I955" s="396"/>
      <c r="J955" s="367">
        <v>16</v>
      </c>
      <c r="K955" s="397">
        <v>1</v>
      </c>
      <c r="L955" s="398">
        <v>8</v>
      </c>
      <c r="M955" s="367"/>
      <c r="N955" s="367"/>
      <c r="O955" s="367"/>
      <c r="P955" s="399" t="s">
        <v>186</v>
      </c>
      <c r="Q955" s="400" t="s">
        <v>2153</v>
      </c>
      <c r="R955" s="367"/>
      <c r="S955" s="367"/>
      <c r="T955" s="367">
        <v>3</v>
      </c>
      <c r="U955" s="367"/>
      <c r="V955" s="401">
        <v>9</v>
      </c>
      <c r="W955" s="402">
        <v>1</v>
      </c>
      <c r="X955" s="367"/>
      <c r="Y955" s="367"/>
      <c r="Z955" s="367"/>
      <c r="AA955" s="367"/>
      <c r="AB955" s="399" t="s">
        <v>187</v>
      </c>
      <c r="AC955" s="403" t="s">
        <v>2393</v>
      </c>
      <c r="AD955" s="326"/>
      <c r="AE955" s="326"/>
      <c r="AF955" s="326"/>
      <c r="AG955" s="326"/>
      <c r="AH955" s="326"/>
      <c r="AI955" s="326"/>
      <c r="AJ955" s="335" t="s">
        <v>73</v>
      </c>
      <c r="AK955" s="335" t="s">
        <v>1301</v>
      </c>
      <c r="AL955" s="320"/>
      <c r="AM955" s="320"/>
      <c r="AN955" s="334" t="s">
        <v>2394</v>
      </c>
      <c r="AO955" s="404" t="s">
        <v>891</v>
      </c>
      <c r="AP955" s="404" t="s">
        <v>200</v>
      </c>
      <c r="AQ955" s="404" t="s">
        <v>2395</v>
      </c>
      <c r="AR955" s="405" t="s">
        <v>265</v>
      </c>
      <c r="AS955" s="404" t="s">
        <v>267</v>
      </c>
      <c r="AT955" s="406">
        <v>386351.29</v>
      </c>
      <c r="AU955" s="406">
        <v>386351.29</v>
      </c>
      <c r="AV955" s="407">
        <v>0</v>
      </c>
      <c r="AW955" s="407">
        <v>0</v>
      </c>
      <c r="AX955" s="407">
        <v>0</v>
      </c>
      <c r="AY955" s="407">
        <v>0</v>
      </c>
      <c r="AZ955" s="408" t="s">
        <v>272</v>
      </c>
    </row>
    <row r="956" spans="1:53" ht="114.75" hidden="1">
      <c r="A956" s="493" t="s">
        <v>2148</v>
      </c>
      <c r="B956" s="494" t="s">
        <v>2149</v>
      </c>
      <c r="C956" s="395" t="s">
        <v>2391</v>
      </c>
      <c r="D956" s="366" t="s">
        <v>2392</v>
      </c>
      <c r="E956" s="347" t="s">
        <v>2152</v>
      </c>
      <c r="F956" s="396"/>
      <c r="G956" s="396"/>
      <c r="H956" s="367"/>
      <c r="I956" s="396"/>
      <c r="J956" s="367">
        <v>16</v>
      </c>
      <c r="K956" s="397">
        <v>1</v>
      </c>
      <c r="L956" s="398">
        <v>8</v>
      </c>
      <c r="M956" s="367"/>
      <c r="N956" s="367"/>
      <c r="O956" s="367"/>
      <c r="P956" s="399" t="s">
        <v>186</v>
      </c>
      <c r="Q956" s="400" t="s">
        <v>2194</v>
      </c>
      <c r="R956" s="367"/>
      <c r="S956" s="367"/>
      <c r="T956" s="367">
        <v>3</v>
      </c>
      <c r="U956" s="367"/>
      <c r="V956" s="401">
        <v>9</v>
      </c>
      <c r="W956" s="402">
        <v>1</v>
      </c>
      <c r="X956" s="367"/>
      <c r="Y956" s="367"/>
      <c r="Z956" s="367"/>
      <c r="AA956" s="367"/>
      <c r="AB956" s="399" t="s">
        <v>2396</v>
      </c>
      <c r="AC956" s="403" t="s">
        <v>2393</v>
      </c>
      <c r="AD956" s="326"/>
      <c r="AE956" s="326"/>
      <c r="AF956" s="326"/>
      <c r="AG956" s="326"/>
      <c r="AH956" s="326"/>
      <c r="AI956" s="326"/>
      <c r="AJ956" s="335" t="s">
        <v>73</v>
      </c>
      <c r="AK956" s="335" t="s">
        <v>1301</v>
      </c>
      <c r="AL956" s="320"/>
      <c r="AM956" s="320"/>
      <c r="AN956" s="334" t="s">
        <v>2397</v>
      </c>
      <c r="AO956" s="404" t="s">
        <v>891</v>
      </c>
      <c r="AP956" s="404" t="s">
        <v>200</v>
      </c>
      <c r="AQ956" s="404" t="s">
        <v>2398</v>
      </c>
      <c r="AR956" s="405" t="s">
        <v>2399</v>
      </c>
      <c r="AS956" s="404" t="s">
        <v>116</v>
      </c>
      <c r="AT956" s="406">
        <v>477152.21</v>
      </c>
      <c r="AU956" s="406">
        <v>477152.21</v>
      </c>
      <c r="AV956" s="407">
        <v>0</v>
      </c>
      <c r="AW956" s="407">
        <v>0</v>
      </c>
      <c r="AX956" s="407">
        <v>0</v>
      </c>
      <c r="AY956" s="407">
        <v>0</v>
      </c>
      <c r="AZ956" s="408" t="s">
        <v>272</v>
      </c>
    </row>
    <row r="957" spans="1:53" ht="114.75" hidden="1">
      <c r="A957" s="493" t="s">
        <v>2148</v>
      </c>
      <c r="B957" s="494" t="s">
        <v>2149</v>
      </c>
      <c r="C957" s="395" t="s">
        <v>2400</v>
      </c>
      <c r="D957" s="366" t="s">
        <v>2401</v>
      </c>
      <c r="E957" s="347" t="s">
        <v>2152</v>
      </c>
      <c r="F957" s="396"/>
      <c r="G957" s="396"/>
      <c r="H957" s="367">
        <v>3</v>
      </c>
      <c r="I957" s="396"/>
      <c r="J957" s="367">
        <v>16</v>
      </c>
      <c r="K957" s="397" t="s">
        <v>73</v>
      </c>
      <c r="L957" s="398" t="s">
        <v>2402</v>
      </c>
      <c r="M957" s="367"/>
      <c r="N957" s="367"/>
      <c r="O957" s="367"/>
      <c r="P957" s="399" t="s">
        <v>186</v>
      </c>
      <c r="Q957" s="400" t="s">
        <v>2366</v>
      </c>
      <c r="R957" s="367"/>
      <c r="S957" s="367"/>
      <c r="T957" s="367" t="s">
        <v>71</v>
      </c>
      <c r="U957" s="367"/>
      <c r="V957" s="401">
        <v>9</v>
      </c>
      <c r="W957" s="402">
        <v>1</v>
      </c>
      <c r="X957" s="367"/>
      <c r="Y957" s="367"/>
      <c r="Z957" s="367"/>
      <c r="AA957" s="367"/>
      <c r="AB957" s="399" t="s">
        <v>187</v>
      </c>
      <c r="AC957" s="403" t="s">
        <v>2377</v>
      </c>
      <c r="AD957" s="326"/>
      <c r="AE957" s="326"/>
      <c r="AF957" s="326"/>
      <c r="AG957" s="326"/>
      <c r="AH957" s="326"/>
      <c r="AI957" s="326"/>
      <c r="AJ957" s="335"/>
      <c r="AK957" s="335"/>
      <c r="AL957" s="320"/>
      <c r="AM957" s="320" t="s">
        <v>2403</v>
      </c>
      <c r="AN957" s="334" t="s">
        <v>2290</v>
      </c>
      <c r="AO957" s="404" t="s">
        <v>208</v>
      </c>
      <c r="AP957" s="404" t="s">
        <v>99</v>
      </c>
      <c r="AQ957" s="404" t="s">
        <v>209</v>
      </c>
      <c r="AR957" s="405" t="s">
        <v>621</v>
      </c>
      <c r="AS957" s="404">
        <v>244</v>
      </c>
      <c r="AT957" s="406">
        <v>1802180</v>
      </c>
      <c r="AU957" s="406">
        <v>1802180</v>
      </c>
      <c r="AV957" s="407">
        <v>2078509.06</v>
      </c>
      <c r="AW957" s="407">
        <v>1162500</v>
      </c>
      <c r="AX957" s="407">
        <v>1162500</v>
      </c>
      <c r="AY957" s="407">
        <v>1162500</v>
      </c>
      <c r="AZ957" s="408" t="s">
        <v>134</v>
      </c>
      <c r="BA957" s="3" t="s">
        <v>2404</v>
      </c>
    </row>
    <row r="958" spans="1:53" ht="408" hidden="1">
      <c r="A958" s="493" t="s">
        <v>2148</v>
      </c>
      <c r="B958" s="494" t="s">
        <v>2149</v>
      </c>
      <c r="C958" s="395" t="s">
        <v>2405</v>
      </c>
      <c r="D958" s="366" t="s">
        <v>2406</v>
      </c>
      <c r="E958" s="347" t="s">
        <v>2152</v>
      </c>
      <c r="F958" s="396"/>
      <c r="G958" s="396"/>
      <c r="H958" s="367">
        <v>3</v>
      </c>
      <c r="I958" s="396"/>
      <c r="J958" s="367">
        <v>16</v>
      </c>
      <c r="K958" s="397" t="s">
        <v>73</v>
      </c>
      <c r="L958" s="398">
        <v>25</v>
      </c>
      <c r="M958" s="367"/>
      <c r="N958" s="367"/>
      <c r="O958" s="367"/>
      <c r="P958" s="399" t="s">
        <v>186</v>
      </c>
      <c r="Q958" s="400" t="s">
        <v>2153</v>
      </c>
      <c r="R958" s="367"/>
      <c r="S958" s="367"/>
      <c r="T958" s="367">
        <v>3</v>
      </c>
      <c r="U958" s="367"/>
      <c r="V958" s="401" t="s">
        <v>75</v>
      </c>
      <c r="W958" s="402">
        <v>1</v>
      </c>
      <c r="X958" s="367"/>
      <c r="Y958" s="367"/>
      <c r="Z958" s="367"/>
      <c r="AA958" s="367"/>
      <c r="AB958" s="399" t="s">
        <v>187</v>
      </c>
      <c r="AC958" s="403" t="s">
        <v>2407</v>
      </c>
      <c r="AD958" s="326"/>
      <c r="AE958" s="326"/>
      <c r="AF958" s="326"/>
      <c r="AG958" s="326"/>
      <c r="AH958" s="326"/>
      <c r="AI958" s="326"/>
      <c r="AJ958" s="335"/>
      <c r="AK958" s="335"/>
      <c r="AL958" s="320"/>
      <c r="AM958" s="320" t="s">
        <v>2408</v>
      </c>
      <c r="AN958" s="334" t="s">
        <v>2409</v>
      </c>
      <c r="AO958" s="404" t="s">
        <v>891</v>
      </c>
      <c r="AP958" s="404" t="s">
        <v>200</v>
      </c>
      <c r="AQ958" s="404" t="s">
        <v>2410</v>
      </c>
      <c r="AR958" s="405" t="s">
        <v>2411</v>
      </c>
      <c r="AS958" s="404" t="s">
        <v>347</v>
      </c>
      <c r="AT958" s="406">
        <v>4925823.2</v>
      </c>
      <c r="AU958" s="406">
        <v>4925823.0999999996</v>
      </c>
      <c r="AV958" s="407">
        <v>0</v>
      </c>
      <c r="AW958" s="407">
        <v>0</v>
      </c>
      <c r="AX958" s="407">
        <v>0</v>
      </c>
      <c r="AY958" s="407">
        <v>0</v>
      </c>
      <c r="AZ958" s="408" t="s">
        <v>134</v>
      </c>
    </row>
    <row r="959" spans="1:53" ht="280.5" hidden="1">
      <c r="A959" s="493" t="s">
        <v>2148</v>
      </c>
      <c r="B959" s="494" t="s">
        <v>2149</v>
      </c>
      <c r="C959" s="395" t="s">
        <v>2405</v>
      </c>
      <c r="D959" s="366" t="s">
        <v>2406</v>
      </c>
      <c r="E959" s="347" t="s">
        <v>2412</v>
      </c>
      <c r="F959" s="396"/>
      <c r="G959" s="396"/>
      <c r="H959" s="367"/>
      <c r="I959" s="396"/>
      <c r="J959" s="367" t="s">
        <v>2413</v>
      </c>
      <c r="K959" s="397"/>
      <c r="L959" s="398"/>
      <c r="M959" s="367"/>
      <c r="N959" s="367"/>
      <c r="O959" s="367"/>
      <c r="P959" s="399" t="s">
        <v>2414</v>
      </c>
      <c r="Q959" s="400" t="s">
        <v>2153</v>
      </c>
      <c r="R959" s="367"/>
      <c r="S959" s="367"/>
      <c r="T959" s="367">
        <v>3</v>
      </c>
      <c r="U959" s="367"/>
      <c r="V959" s="401" t="s">
        <v>75</v>
      </c>
      <c r="W959" s="402">
        <v>1</v>
      </c>
      <c r="X959" s="367"/>
      <c r="Y959" s="367"/>
      <c r="Z959" s="367"/>
      <c r="AA959" s="367"/>
      <c r="AB959" s="399" t="s">
        <v>187</v>
      </c>
      <c r="AC959" s="403" t="s">
        <v>2163</v>
      </c>
      <c r="AD959" s="326"/>
      <c r="AE959" s="326"/>
      <c r="AF959" s="326"/>
      <c r="AG959" s="326"/>
      <c r="AH959" s="326"/>
      <c r="AI959" s="326"/>
      <c r="AJ959" s="335"/>
      <c r="AK959" s="335"/>
      <c r="AL959" s="320"/>
      <c r="AM959" s="320" t="s">
        <v>2415</v>
      </c>
      <c r="AN959" s="334" t="s">
        <v>2416</v>
      </c>
      <c r="AO959" s="404" t="s">
        <v>430</v>
      </c>
      <c r="AP959" s="404" t="s">
        <v>109</v>
      </c>
      <c r="AQ959" s="404" t="s">
        <v>2417</v>
      </c>
      <c r="AR959" s="405" t="s">
        <v>265</v>
      </c>
      <c r="AS959" s="404" t="s">
        <v>267</v>
      </c>
      <c r="AT959" s="406"/>
      <c r="AU959" s="406"/>
      <c r="AV959" s="407">
        <v>0</v>
      </c>
      <c r="AW959" s="407">
        <v>5000000</v>
      </c>
      <c r="AX959" s="407">
        <v>0</v>
      </c>
      <c r="AY959" s="407">
        <v>0</v>
      </c>
      <c r="AZ959" s="408" t="s">
        <v>134</v>
      </c>
    </row>
    <row r="960" spans="1:53" ht="280.5" hidden="1">
      <c r="A960" s="493" t="s">
        <v>2148</v>
      </c>
      <c r="B960" s="494" t="s">
        <v>2149</v>
      </c>
      <c r="C960" s="395" t="s">
        <v>2405</v>
      </c>
      <c r="D960" s="366" t="s">
        <v>2406</v>
      </c>
      <c r="E960" s="347" t="s">
        <v>2412</v>
      </c>
      <c r="F960" s="396"/>
      <c r="G960" s="396"/>
      <c r="H960" s="367"/>
      <c r="I960" s="396"/>
      <c r="J960" s="367" t="s">
        <v>2413</v>
      </c>
      <c r="K960" s="397"/>
      <c r="L960" s="398"/>
      <c r="M960" s="367"/>
      <c r="N960" s="367"/>
      <c r="O960" s="367"/>
      <c r="P960" s="399" t="s">
        <v>2414</v>
      </c>
      <c r="Q960" s="400" t="s">
        <v>2153</v>
      </c>
      <c r="R960" s="367"/>
      <c r="S960" s="367"/>
      <c r="T960" s="367">
        <v>3</v>
      </c>
      <c r="U960" s="367"/>
      <c r="V960" s="401" t="s">
        <v>75</v>
      </c>
      <c r="W960" s="402">
        <v>1</v>
      </c>
      <c r="X960" s="367"/>
      <c r="Y960" s="367"/>
      <c r="Z960" s="367"/>
      <c r="AA960" s="367"/>
      <c r="AB960" s="399" t="s">
        <v>187</v>
      </c>
      <c r="AC960" s="403" t="s">
        <v>2163</v>
      </c>
      <c r="AD960" s="326"/>
      <c r="AE960" s="326"/>
      <c r="AF960" s="326"/>
      <c r="AG960" s="326"/>
      <c r="AH960" s="326"/>
      <c r="AI960" s="326"/>
      <c r="AJ960" s="335"/>
      <c r="AK960" s="335"/>
      <c r="AL960" s="320"/>
      <c r="AM960" s="320" t="s">
        <v>2415</v>
      </c>
      <c r="AN960" s="334" t="s">
        <v>2416</v>
      </c>
      <c r="AO960" s="404" t="s">
        <v>430</v>
      </c>
      <c r="AP960" s="404" t="s">
        <v>109</v>
      </c>
      <c r="AQ960" s="404" t="s">
        <v>2418</v>
      </c>
      <c r="AR960" s="405" t="s">
        <v>265</v>
      </c>
      <c r="AS960" s="404" t="s">
        <v>331</v>
      </c>
      <c r="AT960" s="406">
        <v>5539157.7699999996</v>
      </c>
      <c r="AU960" s="406">
        <v>5539157.7699999996</v>
      </c>
      <c r="AV960" s="407">
        <v>0</v>
      </c>
      <c r="AW960" s="407">
        <v>3412241.62</v>
      </c>
      <c r="AX960" s="407">
        <v>3412241.62</v>
      </c>
      <c r="AY960" s="407">
        <v>3412241.62</v>
      </c>
      <c r="AZ960" s="408" t="s">
        <v>134</v>
      </c>
    </row>
    <row r="961" spans="1:55" ht="395.25" hidden="1">
      <c r="A961" s="493" t="s">
        <v>2148</v>
      </c>
      <c r="B961" s="494" t="s">
        <v>2149</v>
      </c>
      <c r="C961" s="395" t="s">
        <v>2405</v>
      </c>
      <c r="D961" s="366" t="s">
        <v>2406</v>
      </c>
      <c r="E961" s="347" t="s">
        <v>2412</v>
      </c>
      <c r="F961" s="396"/>
      <c r="G961" s="396"/>
      <c r="H961" s="367"/>
      <c r="I961" s="396"/>
      <c r="J961" s="367" t="s">
        <v>2413</v>
      </c>
      <c r="K961" s="397"/>
      <c r="L961" s="398"/>
      <c r="M961" s="367"/>
      <c r="N961" s="367"/>
      <c r="O961" s="367"/>
      <c r="P961" s="399" t="s">
        <v>2414</v>
      </c>
      <c r="Q961" s="400" t="s">
        <v>2419</v>
      </c>
      <c r="R961" s="367" t="s">
        <v>2220</v>
      </c>
      <c r="S961" s="367"/>
      <c r="T961" s="367" t="s">
        <v>85</v>
      </c>
      <c r="U961" s="367"/>
      <c r="V961" s="401" t="s">
        <v>1377</v>
      </c>
      <c r="W961" s="402" t="s">
        <v>88</v>
      </c>
      <c r="X961" s="367"/>
      <c r="Y961" s="367" t="s">
        <v>2256</v>
      </c>
      <c r="Z961" s="367"/>
      <c r="AA961" s="367"/>
      <c r="AB961" s="399" t="s">
        <v>2420</v>
      </c>
      <c r="AC961" s="403" t="s">
        <v>2163</v>
      </c>
      <c r="AD961" s="326"/>
      <c r="AE961" s="326"/>
      <c r="AF961" s="326"/>
      <c r="AG961" s="326"/>
      <c r="AH961" s="326"/>
      <c r="AI961" s="326"/>
      <c r="AJ961" s="335"/>
      <c r="AK961" s="335"/>
      <c r="AL961" s="320"/>
      <c r="AM961" s="320" t="s">
        <v>2415</v>
      </c>
      <c r="AN961" s="334" t="s">
        <v>2416</v>
      </c>
      <c r="AO961" s="404" t="s">
        <v>430</v>
      </c>
      <c r="AP961" s="404" t="s">
        <v>109</v>
      </c>
      <c r="AQ961" s="404" t="s">
        <v>2421</v>
      </c>
      <c r="AR961" s="405" t="s">
        <v>2422</v>
      </c>
      <c r="AS961" s="404" t="s">
        <v>267</v>
      </c>
      <c r="AT961" s="406">
        <v>34773950</v>
      </c>
      <c r="AU961" s="406">
        <v>22457773.239999998</v>
      </c>
      <c r="AV961" s="407">
        <v>0</v>
      </c>
      <c r="AW961" s="407">
        <v>0</v>
      </c>
      <c r="AX961" s="407">
        <v>0</v>
      </c>
      <c r="AY961" s="407">
        <v>0</v>
      </c>
      <c r="AZ961" s="408" t="s">
        <v>152</v>
      </c>
    </row>
    <row r="962" spans="1:55" ht="395.25" hidden="1">
      <c r="A962" s="493" t="s">
        <v>2148</v>
      </c>
      <c r="B962" s="494" t="s">
        <v>2149</v>
      </c>
      <c r="C962" s="395" t="s">
        <v>2405</v>
      </c>
      <c r="D962" s="366" t="s">
        <v>2406</v>
      </c>
      <c r="E962" s="347" t="s">
        <v>2412</v>
      </c>
      <c r="F962" s="396"/>
      <c r="G962" s="396"/>
      <c r="H962" s="367"/>
      <c r="I962" s="396"/>
      <c r="J962" s="367" t="s">
        <v>2413</v>
      </c>
      <c r="K962" s="397"/>
      <c r="L962" s="398"/>
      <c r="M962" s="367"/>
      <c r="N962" s="367"/>
      <c r="O962" s="367"/>
      <c r="P962" s="399" t="s">
        <v>2414</v>
      </c>
      <c r="Q962" s="400" t="s">
        <v>2423</v>
      </c>
      <c r="R962" s="367" t="s">
        <v>2424</v>
      </c>
      <c r="S962" s="367"/>
      <c r="T962" s="367" t="s">
        <v>85</v>
      </c>
      <c r="U962" s="367"/>
      <c r="V962" s="401" t="s">
        <v>1377</v>
      </c>
      <c r="W962" s="402" t="s">
        <v>88</v>
      </c>
      <c r="X962" s="367"/>
      <c r="Y962" s="367" t="s">
        <v>2425</v>
      </c>
      <c r="Z962" s="367"/>
      <c r="AA962" s="367"/>
      <c r="AB962" s="399" t="s">
        <v>2426</v>
      </c>
      <c r="AC962" s="403" t="s">
        <v>2163</v>
      </c>
      <c r="AD962" s="326"/>
      <c r="AE962" s="326"/>
      <c r="AF962" s="326"/>
      <c r="AG962" s="326"/>
      <c r="AH962" s="326"/>
      <c r="AI962" s="326"/>
      <c r="AJ962" s="335"/>
      <c r="AK962" s="335"/>
      <c r="AL962" s="320"/>
      <c r="AM962" s="320" t="s">
        <v>2427</v>
      </c>
      <c r="AN962" s="334" t="s">
        <v>2416</v>
      </c>
      <c r="AO962" s="404" t="s">
        <v>430</v>
      </c>
      <c r="AP962" s="404" t="s">
        <v>109</v>
      </c>
      <c r="AQ962" s="404" t="s">
        <v>2428</v>
      </c>
      <c r="AR962" s="405" t="s">
        <v>2429</v>
      </c>
      <c r="AS962" s="404" t="s">
        <v>267</v>
      </c>
      <c r="AT962" s="406"/>
      <c r="AU962" s="406"/>
      <c r="AV962" s="407">
        <v>98131050</v>
      </c>
      <c r="AW962" s="407">
        <v>0</v>
      </c>
      <c r="AX962" s="407">
        <v>0</v>
      </c>
      <c r="AY962" s="407">
        <v>0</v>
      </c>
      <c r="AZ962" s="408" t="s">
        <v>152</v>
      </c>
    </row>
    <row r="963" spans="1:55" ht="409.5" hidden="1">
      <c r="A963" s="493" t="s">
        <v>2148</v>
      </c>
      <c r="B963" s="494" t="s">
        <v>2149</v>
      </c>
      <c r="C963" s="395" t="s">
        <v>2405</v>
      </c>
      <c r="D963" s="366" t="s">
        <v>2406</v>
      </c>
      <c r="E963" s="347" t="s">
        <v>2412</v>
      </c>
      <c r="F963" s="396"/>
      <c r="G963" s="396"/>
      <c r="H963" s="367"/>
      <c r="I963" s="396"/>
      <c r="J963" s="367" t="s">
        <v>2413</v>
      </c>
      <c r="K963" s="397"/>
      <c r="L963" s="398"/>
      <c r="M963" s="367"/>
      <c r="N963" s="367"/>
      <c r="O963" s="367"/>
      <c r="P963" s="399" t="s">
        <v>2414</v>
      </c>
      <c r="Q963" s="400" t="s">
        <v>2430</v>
      </c>
      <c r="R963" s="367" t="s">
        <v>2431</v>
      </c>
      <c r="S963" s="367"/>
      <c r="T963" s="367" t="s">
        <v>85</v>
      </c>
      <c r="U963" s="367"/>
      <c r="V963" s="401" t="s">
        <v>1377</v>
      </c>
      <c r="W963" s="402" t="s">
        <v>88</v>
      </c>
      <c r="X963" s="367"/>
      <c r="Y963" s="367" t="s">
        <v>2432</v>
      </c>
      <c r="Z963" s="367"/>
      <c r="AA963" s="367"/>
      <c r="AB963" s="399" t="s">
        <v>2433</v>
      </c>
      <c r="AC963" s="403" t="s">
        <v>2163</v>
      </c>
      <c r="AD963" s="326"/>
      <c r="AE963" s="326"/>
      <c r="AF963" s="326"/>
      <c r="AG963" s="326"/>
      <c r="AH963" s="326"/>
      <c r="AI963" s="326"/>
      <c r="AJ963" s="335"/>
      <c r="AK963" s="335"/>
      <c r="AL963" s="320"/>
      <c r="AM963" s="320" t="s">
        <v>2427</v>
      </c>
      <c r="AN963" s="334" t="s">
        <v>2416</v>
      </c>
      <c r="AO963" s="404" t="s">
        <v>430</v>
      </c>
      <c r="AP963" s="404" t="s">
        <v>109</v>
      </c>
      <c r="AQ963" s="404" t="s">
        <v>2428</v>
      </c>
      <c r="AR963" s="405" t="s">
        <v>2429</v>
      </c>
      <c r="AS963" s="404" t="s">
        <v>267</v>
      </c>
      <c r="AT963" s="406">
        <v>1830207.9</v>
      </c>
      <c r="AU963" s="406">
        <v>1181988.08</v>
      </c>
      <c r="AV963" s="407">
        <v>5164792.1100000003</v>
      </c>
      <c r="AW963" s="407">
        <v>0</v>
      </c>
      <c r="AX963" s="407">
        <v>0</v>
      </c>
      <c r="AY963" s="407">
        <v>0</v>
      </c>
      <c r="AZ963" s="408" t="s">
        <v>315</v>
      </c>
    </row>
    <row r="964" spans="1:55" ht="395.25" hidden="1">
      <c r="A964" s="493" t="s">
        <v>2148</v>
      </c>
      <c r="B964" s="494" t="s">
        <v>2149</v>
      </c>
      <c r="C964" s="395" t="s">
        <v>2405</v>
      </c>
      <c r="D964" s="366" t="s">
        <v>2406</v>
      </c>
      <c r="E964" s="347" t="s">
        <v>2412</v>
      </c>
      <c r="F964" s="396"/>
      <c r="G964" s="396"/>
      <c r="H964" s="367"/>
      <c r="I964" s="396"/>
      <c r="J964" s="367" t="s">
        <v>2413</v>
      </c>
      <c r="K964" s="397"/>
      <c r="L964" s="398"/>
      <c r="M964" s="367"/>
      <c r="N964" s="367"/>
      <c r="O964" s="367"/>
      <c r="P964" s="399" t="s">
        <v>2414</v>
      </c>
      <c r="Q964" s="400" t="s">
        <v>2434</v>
      </c>
      <c r="R964" s="367" t="s">
        <v>2220</v>
      </c>
      <c r="S964" s="367"/>
      <c r="T964" s="367" t="s">
        <v>85</v>
      </c>
      <c r="U964" s="367"/>
      <c r="V964" s="401" t="s">
        <v>1377</v>
      </c>
      <c r="W964" s="402" t="s">
        <v>88</v>
      </c>
      <c r="X964" s="367"/>
      <c r="Y964" s="367" t="s">
        <v>2256</v>
      </c>
      <c r="Z964" s="367"/>
      <c r="AA964" s="367"/>
      <c r="AB964" s="399" t="s">
        <v>2435</v>
      </c>
      <c r="AC964" s="403" t="s">
        <v>2163</v>
      </c>
      <c r="AD964" s="326"/>
      <c r="AE964" s="326"/>
      <c r="AF964" s="326"/>
      <c r="AG964" s="326"/>
      <c r="AH964" s="326"/>
      <c r="AI964" s="326"/>
      <c r="AJ964" s="335"/>
      <c r="AK964" s="335"/>
      <c r="AL964" s="320"/>
      <c r="AM964" s="320" t="s">
        <v>2427</v>
      </c>
      <c r="AN964" s="334" t="s">
        <v>2416</v>
      </c>
      <c r="AO964" s="404" t="s">
        <v>430</v>
      </c>
      <c r="AP964" s="404" t="s">
        <v>109</v>
      </c>
      <c r="AQ964" s="404" t="s">
        <v>2436</v>
      </c>
      <c r="AR964" s="405" t="s">
        <v>2422</v>
      </c>
      <c r="AS964" s="404" t="s">
        <v>267</v>
      </c>
      <c r="AT964" s="406">
        <v>0</v>
      </c>
      <c r="AU964" s="406">
        <v>0</v>
      </c>
      <c r="AV964" s="407">
        <v>919625.01</v>
      </c>
      <c r="AW964" s="407">
        <v>0</v>
      </c>
      <c r="AX964" s="407">
        <v>0</v>
      </c>
      <c r="AY964" s="407">
        <v>0</v>
      </c>
      <c r="AZ964" s="408" t="s">
        <v>2229</v>
      </c>
    </row>
    <row r="965" spans="1:55" ht="395.25" hidden="1">
      <c r="A965" s="493" t="s">
        <v>2148</v>
      </c>
      <c r="B965" s="494" t="s">
        <v>2149</v>
      </c>
      <c r="C965" s="395" t="s">
        <v>2405</v>
      </c>
      <c r="D965" s="366" t="s">
        <v>2406</v>
      </c>
      <c r="E965" s="347" t="s">
        <v>2412</v>
      </c>
      <c r="F965" s="396"/>
      <c r="G965" s="396"/>
      <c r="H965" s="367"/>
      <c r="I965" s="396"/>
      <c r="J965" s="367" t="s">
        <v>2413</v>
      </c>
      <c r="K965" s="397"/>
      <c r="L965" s="398"/>
      <c r="M965" s="367"/>
      <c r="N965" s="367"/>
      <c r="O965" s="367"/>
      <c r="P965" s="399" t="s">
        <v>2414</v>
      </c>
      <c r="Q965" s="400" t="s">
        <v>2434</v>
      </c>
      <c r="R965" s="367" t="s">
        <v>2220</v>
      </c>
      <c r="S965" s="367"/>
      <c r="T965" s="367" t="s">
        <v>85</v>
      </c>
      <c r="U965" s="367"/>
      <c r="V965" s="401" t="s">
        <v>1377</v>
      </c>
      <c r="W965" s="402" t="s">
        <v>88</v>
      </c>
      <c r="X965" s="367"/>
      <c r="Y965" s="367" t="s">
        <v>2425</v>
      </c>
      <c r="Z965" s="367"/>
      <c r="AA965" s="367"/>
      <c r="AB965" s="399" t="s">
        <v>2435</v>
      </c>
      <c r="AC965" s="403" t="s">
        <v>2163</v>
      </c>
      <c r="AD965" s="326"/>
      <c r="AE965" s="326"/>
      <c r="AF965" s="326"/>
      <c r="AG965" s="326"/>
      <c r="AH965" s="326"/>
      <c r="AI965" s="326"/>
      <c r="AJ965" s="335"/>
      <c r="AK965" s="335"/>
      <c r="AL965" s="320"/>
      <c r="AM965" s="320" t="s">
        <v>2427</v>
      </c>
      <c r="AN965" s="334" t="s">
        <v>2416</v>
      </c>
      <c r="AO965" s="404" t="s">
        <v>430</v>
      </c>
      <c r="AP965" s="404" t="s">
        <v>109</v>
      </c>
      <c r="AQ965" s="404" t="s">
        <v>2437</v>
      </c>
      <c r="AR965" s="405" t="s">
        <v>2438</v>
      </c>
      <c r="AS965" s="404" t="s">
        <v>267</v>
      </c>
      <c r="AT965" s="406">
        <v>0</v>
      </c>
      <c r="AU965" s="406">
        <v>0</v>
      </c>
      <c r="AV965" s="407">
        <v>648219.81999999995</v>
      </c>
      <c r="AW965" s="407">
        <v>0</v>
      </c>
      <c r="AX965" s="407">
        <v>0</v>
      </c>
      <c r="AY965" s="407">
        <v>0</v>
      </c>
      <c r="AZ965" s="408" t="s">
        <v>2230</v>
      </c>
    </row>
    <row r="966" spans="1:55" ht="280.5" hidden="1">
      <c r="A966" s="493" t="s">
        <v>2148</v>
      </c>
      <c r="B966" s="494" t="s">
        <v>2149</v>
      </c>
      <c r="C966" s="395" t="s">
        <v>2405</v>
      </c>
      <c r="D966" s="366" t="s">
        <v>2406</v>
      </c>
      <c r="E966" s="347" t="s">
        <v>2412</v>
      </c>
      <c r="F966" s="396"/>
      <c r="G966" s="396"/>
      <c r="H966" s="367"/>
      <c r="I966" s="396"/>
      <c r="J966" s="367" t="s">
        <v>2413</v>
      </c>
      <c r="K966" s="397"/>
      <c r="L966" s="398"/>
      <c r="M966" s="367"/>
      <c r="N966" s="367"/>
      <c r="O966" s="367"/>
      <c r="P966" s="399" t="s">
        <v>2414</v>
      </c>
      <c r="Q966" s="400" t="s">
        <v>2153</v>
      </c>
      <c r="R966" s="367"/>
      <c r="S966" s="367"/>
      <c r="T966" s="367">
        <v>3</v>
      </c>
      <c r="U966" s="367"/>
      <c r="V966" s="401" t="s">
        <v>75</v>
      </c>
      <c r="W966" s="402">
        <v>1</v>
      </c>
      <c r="X966" s="367"/>
      <c r="Y966" s="367"/>
      <c r="Z966" s="367"/>
      <c r="AA966" s="367"/>
      <c r="AB966" s="399" t="s">
        <v>187</v>
      </c>
      <c r="AC966" s="403" t="s">
        <v>2163</v>
      </c>
      <c r="AD966" s="326"/>
      <c r="AE966" s="326"/>
      <c r="AF966" s="326"/>
      <c r="AG966" s="326"/>
      <c r="AH966" s="326"/>
      <c r="AI966" s="326"/>
      <c r="AJ966" s="335"/>
      <c r="AK966" s="335"/>
      <c r="AL966" s="320"/>
      <c r="AM966" s="320" t="s">
        <v>2427</v>
      </c>
      <c r="AN966" s="334" t="s">
        <v>2416</v>
      </c>
      <c r="AO966" s="404" t="s">
        <v>430</v>
      </c>
      <c r="AP966" s="404" t="s">
        <v>109</v>
      </c>
      <c r="AQ966" s="404" t="s">
        <v>606</v>
      </c>
      <c r="AR966" s="405" t="s">
        <v>607</v>
      </c>
      <c r="AS966" s="404" t="s">
        <v>116</v>
      </c>
      <c r="AT966" s="406">
        <v>0</v>
      </c>
      <c r="AU966" s="406">
        <v>0</v>
      </c>
      <c r="AV966" s="407">
        <v>200000</v>
      </c>
      <c r="AW966" s="407">
        <v>0</v>
      </c>
      <c r="AX966" s="407">
        <v>0</v>
      </c>
      <c r="AY966" s="407">
        <v>0</v>
      </c>
      <c r="AZ966" s="408" t="s">
        <v>134</v>
      </c>
    </row>
    <row r="967" spans="1:55" ht="280.5" hidden="1">
      <c r="A967" s="493"/>
      <c r="B967" s="494"/>
      <c r="C967" s="395" t="s">
        <v>2405</v>
      </c>
      <c r="D967" s="366" t="s">
        <v>2406</v>
      </c>
      <c r="E967" s="347" t="s">
        <v>2152</v>
      </c>
      <c r="F967" s="396"/>
      <c r="G967" s="396"/>
      <c r="H967" s="367">
        <v>3</v>
      </c>
      <c r="I967" s="396"/>
      <c r="J967" s="367" t="s">
        <v>72</v>
      </c>
      <c r="K967" s="397">
        <v>1</v>
      </c>
      <c r="L967" s="398">
        <v>23</v>
      </c>
      <c r="M967" s="367"/>
      <c r="N967" s="367"/>
      <c r="O967" s="367"/>
      <c r="P967" s="399" t="s">
        <v>186</v>
      </c>
      <c r="Q967" s="400" t="s">
        <v>2153</v>
      </c>
      <c r="R967" s="367"/>
      <c r="S967" s="367"/>
      <c r="T967" s="367" t="s">
        <v>71</v>
      </c>
      <c r="U967" s="367"/>
      <c r="V967" s="401" t="s">
        <v>75</v>
      </c>
      <c r="W967" s="402" t="s">
        <v>73</v>
      </c>
      <c r="X967" s="367"/>
      <c r="Y967" s="367"/>
      <c r="Z967" s="367"/>
      <c r="AA967" s="367"/>
      <c r="AB967" s="399" t="s">
        <v>187</v>
      </c>
      <c r="AC967" s="403" t="s">
        <v>2163</v>
      </c>
      <c r="AD967" s="326"/>
      <c r="AE967" s="326"/>
      <c r="AF967" s="326"/>
      <c r="AG967" s="326"/>
      <c r="AH967" s="326"/>
      <c r="AI967" s="326"/>
      <c r="AJ967" s="335"/>
      <c r="AK967" s="335"/>
      <c r="AL967" s="320"/>
      <c r="AM967" s="320" t="s">
        <v>2439</v>
      </c>
      <c r="AN967" s="334" t="s">
        <v>2416</v>
      </c>
      <c r="AO967" s="404" t="s">
        <v>891</v>
      </c>
      <c r="AP967" s="404" t="s">
        <v>200</v>
      </c>
      <c r="AQ967" s="404" t="s">
        <v>597</v>
      </c>
      <c r="AR967" s="405" t="s">
        <v>598</v>
      </c>
      <c r="AS967" s="404" t="s">
        <v>116</v>
      </c>
      <c r="AT967" s="406"/>
      <c r="AU967" s="406"/>
      <c r="AV967" s="407"/>
      <c r="AW967" s="407">
        <v>800000</v>
      </c>
      <c r="AX967" s="407"/>
      <c r="AY967" s="407"/>
      <c r="AZ967" s="408" t="s">
        <v>134</v>
      </c>
    </row>
    <row r="968" spans="1:55" ht="114.75" hidden="1">
      <c r="A968" s="493" t="s">
        <v>2148</v>
      </c>
      <c r="B968" s="494" t="s">
        <v>2149</v>
      </c>
      <c r="C968" s="395" t="s">
        <v>2440</v>
      </c>
      <c r="D968" s="366" t="s">
        <v>1299</v>
      </c>
      <c r="E968" s="347" t="s">
        <v>2152</v>
      </c>
      <c r="F968" s="396"/>
      <c r="G968" s="396"/>
      <c r="H968" s="367">
        <v>3</v>
      </c>
      <c r="I968" s="396"/>
      <c r="J968" s="367" t="s">
        <v>72</v>
      </c>
      <c r="K968" s="397">
        <v>1</v>
      </c>
      <c r="L968" s="398">
        <v>23</v>
      </c>
      <c r="M968" s="367"/>
      <c r="N968" s="367"/>
      <c r="O968" s="367"/>
      <c r="P968" s="399" t="s">
        <v>186</v>
      </c>
      <c r="Q968" s="400" t="s">
        <v>2153</v>
      </c>
      <c r="R968" s="367"/>
      <c r="S968" s="367"/>
      <c r="T968" s="367" t="s">
        <v>71</v>
      </c>
      <c r="U968" s="367"/>
      <c r="V968" s="401">
        <v>9</v>
      </c>
      <c r="W968" s="402">
        <v>1</v>
      </c>
      <c r="X968" s="367"/>
      <c r="Y968" s="367"/>
      <c r="Z968" s="367"/>
      <c r="AA968" s="367"/>
      <c r="AB968" s="399" t="s">
        <v>187</v>
      </c>
      <c r="AC968" s="403" t="s">
        <v>2367</v>
      </c>
      <c r="AD968" s="326"/>
      <c r="AE968" s="326"/>
      <c r="AF968" s="326"/>
      <c r="AG968" s="326"/>
      <c r="AH968" s="326"/>
      <c r="AI968" s="326"/>
      <c r="AJ968" s="335"/>
      <c r="AK968" s="335"/>
      <c r="AL968" s="320"/>
      <c r="AM968" s="320" t="s">
        <v>2441</v>
      </c>
      <c r="AN968" s="334" t="s">
        <v>2290</v>
      </c>
      <c r="AO968" s="404" t="s">
        <v>891</v>
      </c>
      <c r="AP968" s="404" t="s">
        <v>200</v>
      </c>
      <c r="AQ968" s="404" t="s">
        <v>2442</v>
      </c>
      <c r="AR968" s="405" t="s">
        <v>2443</v>
      </c>
      <c r="AS968" s="404">
        <v>244</v>
      </c>
      <c r="AT968" s="406">
        <v>31996245.550000001</v>
      </c>
      <c r="AU968" s="406">
        <v>31656606.239999998</v>
      </c>
      <c r="AV968" s="407">
        <v>19006541.350000001</v>
      </c>
      <c r="AW968" s="407">
        <v>24446900</v>
      </c>
      <c r="AX968" s="407">
        <v>17463208.050000001</v>
      </c>
      <c r="AY968" s="407">
        <v>17488591.359999999</v>
      </c>
      <c r="AZ968" s="408" t="s">
        <v>134</v>
      </c>
      <c r="BA968" s="3">
        <v>24581710</v>
      </c>
      <c r="BB968" s="3" t="s">
        <v>2444</v>
      </c>
      <c r="BC968" s="3" t="s">
        <v>2445</v>
      </c>
    </row>
    <row r="969" spans="1:55" ht="114.75" hidden="1">
      <c r="A969" s="493"/>
      <c r="B969" s="494"/>
      <c r="C969" s="395" t="s">
        <v>2440</v>
      </c>
      <c r="D969" s="366" t="s">
        <v>1299</v>
      </c>
      <c r="E969" s="347" t="s">
        <v>2152</v>
      </c>
      <c r="F969" s="396"/>
      <c r="G969" s="396"/>
      <c r="H969" s="367">
        <v>3</v>
      </c>
      <c r="I969" s="396"/>
      <c r="J969" s="367" t="s">
        <v>72</v>
      </c>
      <c r="K969" s="397">
        <v>1</v>
      </c>
      <c r="L969" s="398">
        <v>23</v>
      </c>
      <c r="M969" s="367"/>
      <c r="N969" s="367"/>
      <c r="O969" s="367"/>
      <c r="P969" s="399" t="s">
        <v>186</v>
      </c>
      <c r="Q969" s="400" t="s">
        <v>2153</v>
      </c>
      <c r="R969" s="367"/>
      <c r="S969" s="367"/>
      <c r="T969" s="367" t="s">
        <v>71</v>
      </c>
      <c r="U969" s="367"/>
      <c r="V969" s="401">
        <v>9</v>
      </c>
      <c r="W969" s="402">
        <v>1</v>
      </c>
      <c r="X969" s="367"/>
      <c r="Y969" s="367"/>
      <c r="Z969" s="367"/>
      <c r="AA969" s="367"/>
      <c r="AB969" s="399" t="s">
        <v>187</v>
      </c>
      <c r="AC969" s="403" t="s">
        <v>2367</v>
      </c>
      <c r="AD969" s="326"/>
      <c r="AE969" s="326"/>
      <c r="AF969" s="326"/>
      <c r="AG969" s="326"/>
      <c r="AH969" s="326"/>
      <c r="AI969" s="326"/>
      <c r="AJ969" s="335"/>
      <c r="AK969" s="335"/>
      <c r="AL969" s="320"/>
      <c r="AM969" s="320" t="s">
        <v>2441</v>
      </c>
      <c r="AN969" s="334" t="s">
        <v>2290</v>
      </c>
      <c r="AO969" s="404" t="s">
        <v>891</v>
      </c>
      <c r="AP969" s="404" t="s">
        <v>200</v>
      </c>
      <c r="AQ969" s="404" t="s">
        <v>2442</v>
      </c>
      <c r="AR969" s="405" t="s">
        <v>2443</v>
      </c>
      <c r="AS969" s="404" t="s">
        <v>227</v>
      </c>
      <c r="AT969" s="406"/>
      <c r="AU969" s="406"/>
      <c r="AV969" s="407"/>
      <c r="AW969" s="407">
        <v>134810</v>
      </c>
      <c r="AX969" s="407">
        <v>134810</v>
      </c>
      <c r="AY969" s="407">
        <v>134810</v>
      </c>
      <c r="AZ969" s="408" t="s">
        <v>134</v>
      </c>
    </row>
    <row r="970" spans="1:55" ht="114.75" hidden="1">
      <c r="A970" s="493" t="s">
        <v>2148</v>
      </c>
      <c r="B970" s="494" t="s">
        <v>2149</v>
      </c>
      <c r="C970" s="395" t="s">
        <v>2440</v>
      </c>
      <c r="D970" s="366" t="s">
        <v>1299</v>
      </c>
      <c r="E970" s="347" t="s">
        <v>2152</v>
      </c>
      <c r="F970" s="396"/>
      <c r="G970" s="396"/>
      <c r="H970" s="367">
        <v>3</v>
      </c>
      <c r="I970" s="396"/>
      <c r="J970" s="367" t="s">
        <v>72</v>
      </c>
      <c r="K970" s="397">
        <v>1</v>
      </c>
      <c r="L970" s="398">
        <v>23</v>
      </c>
      <c r="M970" s="367"/>
      <c r="N970" s="367"/>
      <c r="O970" s="367"/>
      <c r="P970" s="399" t="s">
        <v>186</v>
      </c>
      <c r="Q970" s="400" t="s">
        <v>2153</v>
      </c>
      <c r="R970" s="367"/>
      <c r="S970" s="367"/>
      <c r="T970" s="367" t="s">
        <v>71</v>
      </c>
      <c r="U970" s="367"/>
      <c r="V970" s="401">
        <v>9</v>
      </c>
      <c r="W970" s="402">
        <v>1</v>
      </c>
      <c r="X970" s="367"/>
      <c r="Y970" s="367"/>
      <c r="Z970" s="367"/>
      <c r="AA970" s="367"/>
      <c r="AB970" s="399" t="s">
        <v>187</v>
      </c>
      <c r="AC970" s="403" t="s">
        <v>2367</v>
      </c>
      <c r="AD970" s="326"/>
      <c r="AE970" s="326"/>
      <c r="AF970" s="326"/>
      <c r="AG970" s="326"/>
      <c r="AH970" s="326"/>
      <c r="AI970" s="326"/>
      <c r="AJ970" s="335"/>
      <c r="AK970" s="335"/>
      <c r="AL970" s="320"/>
      <c r="AM970" s="320" t="s">
        <v>2441</v>
      </c>
      <c r="AN970" s="334" t="s">
        <v>2290</v>
      </c>
      <c r="AO970" s="404" t="s">
        <v>891</v>
      </c>
      <c r="AP970" s="404" t="s">
        <v>200</v>
      </c>
      <c r="AQ970" s="404" t="s">
        <v>2446</v>
      </c>
      <c r="AR970" s="405" t="s">
        <v>2443</v>
      </c>
      <c r="AS970" s="404">
        <v>244</v>
      </c>
      <c r="AT970" s="406"/>
      <c r="AU970" s="406"/>
      <c r="AV970" s="407">
        <v>304378.19</v>
      </c>
      <c r="AW970" s="407">
        <v>0</v>
      </c>
      <c r="AX970" s="407">
        <v>0</v>
      </c>
      <c r="AY970" s="407">
        <v>0</v>
      </c>
      <c r="AZ970" s="408" t="s">
        <v>228</v>
      </c>
    </row>
    <row r="971" spans="1:55" ht="395.25" hidden="1">
      <c r="A971" s="493" t="s">
        <v>2148</v>
      </c>
      <c r="B971" s="494" t="s">
        <v>2149</v>
      </c>
      <c r="C971" s="395" t="s">
        <v>2440</v>
      </c>
      <c r="D971" s="366" t="s">
        <v>1299</v>
      </c>
      <c r="E971" s="347" t="s">
        <v>2447</v>
      </c>
      <c r="F971" s="396"/>
      <c r="G971" s="396"/>
      <c r="H971" s="367" t="s">
        <v>85</v>
      </c>
      <c r="I971" s="396"/>
      <c r="J971" s="367" t="s">
        <v>2448</v>
      </c>
      <c r="K971" s="397" t="s">
        <v>88</v>
      </c>
      <c r="L971" s="398" t="s">
        <v>2449</v>
      </c>
      <c r="M971" s="367"/>
      <c r="N971" s="367"/>
      <c r="O971" s="367"/>
      <c r="P971" s="399" t="s">
        <v>2450</v>
      </c>
      <c r="Q971" s="400" t="s">
        <v>2153</v>
      </c>
      <c r="R971" s="367"/>
      <c r="S971" s="367"/>
      <c r="T971" s="367" t="s">
        <v>71</v>
      </c>
      <c r="U971" s="367"/>
      <c r="V971" s="401">
        <v>9</v>
      </c>
      <c r="W971" s="402">
        <v>1</v>
      </c>
      <c r="X971" s="367"/>
      <c r="Y971" s="367"/>
      <c r="Z971" s="367"/>
      <c r="AA971" s="367"/>
      <c r="AB971" s="399" t="s">
        <v>187</v>
      </c>
      <c r="AC971" s="403" t="s">
        <v>2451</v>
      </c>
      <c r="AD971" s="326"/>
      <c r="AE971" s="326"/>
      <c r="AF971" s="326"/>
      <c r="AG971" s="326"/>
      <c r="AH971" s="326"/>
      <c r="AI971" s="326"/>
      <c r="AJ971" s="335" t="s">
        <v>88</v>
      </c>
      <c r="AK971" s="335"/>
      <c r="AL971" s="320"/>
      <c r="AM971" s="320" t="s">
        <v>2452</v>
      </c>
      <c r="AN971" s="334" t="s">
        <v>2453</v>
      </c>
      <c r="AO971" s="404" t="s">
        <v>199</v>
      </c>
      <c r="AP971" s="404" t="s">
        <v>200</v>
      </c>
      <c r="AQ971" s="404" t="s">
        <v>2454</v>
      </c>
      <c r="AR971" s="405" t="s">
        <v>2455</v>
      </c>
      <c r="AS971" s="404">
        <v>811</v>
      </c>
      <c r="AT971" s="406">
        <v>4245796</v>
      </c>
      <c r="AU971" s="406">
        <v>4208170.55</v>
      </c>
      <c r="AV971" s="407">
        <v>6260448</v>
      </c>
      <c r="AW971" s="407">
        <v>3595030</v>
      </c>
      <c r="AX971" s="407">
        <v>3595030</v>
      </c>
      <c r="AY971" s="407">
        <v>3595030</v>
      </c>
      <c r="AZ971" s="408" t="s">
        <v>134</v>
      </c>
      <c r="BA971" s="3" t="s">
        <v>2275</v>
      </c>
    </row>
    <row r="972" spans="1:55" ht="165.75" hidden="1">
      <c r="A972" s="493" t="s">
        <v>2148</v>
      </c>
      <c r="B972" s="494" t="s">
        <v>2149</v>
      </c>
      <c r="C972" s="395" t="s">
        <v>2456</v>
      </c>
      <c r="D972" s="366" t="s">
        <v>79</v>
      </c>
      <c r="E972" s="347" t="s">
        <v>2457</v>
      </c>
      <c r="F972" s="396"/>
      <c r="G972" s="396"/>
      <c r="H972" s="367">
        <v>7</v>
      </c>
      <c r="I972" s="396"/>
      <c r="J972" s="367">
        <v>26</v>
      </c>
      <c r="K972" s="397"/>
      <c r="L972" s="398"/>
      <c r="M972" s="367"/>
      <c r="N972" s="367"/>
      <c r="O972" s="367"/>
      <c r="P972" s="399" t="s">
        <v>2458</v>
      </c>
      <c r="Q972" s="400" t="s">
        <v>2459</v>
      </c>
      <c r="R972" s="367"/>
      <c r="S972" s="367"/>
      <c r="T972" s="367"/>
      <c r="U972" s="367"/>
      <c r="V972" s="401">
        <v>13</v>
      </c>
      <c r="W972" s="402" t="s">
        <v>69</v>
      </c>
      <c r="X972" s="367"/>
      <c r="Y972" s="367"/>
      <c r="Z972" s="367"/>
      <c r="AA972" s="367"/>
      <c r="AB972" s="399" t="s">
        <v>2460</v>
      </c>
      <c r="AC972" s="403" t="s">
        <v>2461</v>
      </c>
      <c r="AD972" s="326"/>
      <c r="AE972" s="326"/>
      <c r="AF972" s="326"/>
      <c r="AG972" s="326"/>
      <c r="AH972" s="326"/>
      <c r="AI972" s="326"/>
      <c r="AJ972" s="335"/>
      <c r="AK972" s="335"/>
      <c r="AL972" s="320"/>
      <c r="AM972" s="320" t="s">
        <v>2462</v>
      </c>
      <c r="AN972" s="334" t="s">
        <v>2463</v>
      </c>
      <c r="AO972" s="404" t="s">
        <v>99</v>
      </c>
      <c r="AP972" s="404" t="s">
        <v>68</v>
      </c>
      <c r="AQ972" s="404" t="s">
        <v>2464</v>
      </c>
      <c r="AR972" s="405" t="s">
        <v>101</v>
      </c>
      <c r="AS972" s="404" t="s">
        <v>115</v>
      </c>
      <c r="AT972" s="406">
        <v>253095</v>
      </c>
      <c r="AU972" s="406">
        <v>253095</v>
      </c>
      <c r="AV972" s="407">
        <v>0</v>
      </c>
      <c r="AW972" s="407">
        <v>0</v>
      </c>
      <c r="AX972" s="407">
        <v>0</v>
      </c>
      <c r="AY972" s="407">
        <v>0</v>
      </c>
      <c r="AZ972" s="408" t="s">
        <v>134</v>
      </c>
    </row>
    <row r="973" spans="1:55" ht="165.75" hidden="1">
      <c r="A973" s="493" t="s">
        <v>2148</v>
      </c>
      <c r="B973" s="494" t="s">
        <v>2149</v>
      </c>
      <c r="C973" s="395" t="s">
        <v>2456</v>
      </c>
      <c r="D973" s="366" t="s">
        <v>79</v>
      </c>
      <c r="E973" s="347" t="s">
        <v>2457</v>
      </c>
      <c r="F973" s="396"/>
      <c r="G973" s="396"/>
      <c r="H973" s="367">
        <v>7</v>
      </c>
      <c r="I973" s="396"/>
      <c r="J973" s="367">
        <v>26</v>
      </c>
      <c r="K973" s="397"/>
      <c r="L973" s="398"/>
      <c r="M973" s="367"/>
      <c r="N973" s="367"/>
      <c r="O973" s="367"/>
      <c r="P973" s="399" t="s">
        <v>2458</v>
      </c>
      <c r="Q973" s="400" t="s">
        <v>2459</v>
      </c>
      <c r="R973" s="367"/>
      <c r="S973" s="367"/>
      <c r="T973" s="367"/>
      <c r="U973" s="367"/>
      <c r="V973" s="401">
        <v>13</v>
      </c>
      <c r="W973" s="402" t="s">
        <v>69</v>
      </c>
      <c r="X973" s="367"/>
      <c r="Y973" s="367"/>
      <c r="Z973" s="367"/>
      <c r="AA973" s="367"/>
      <c r="AB973" s="399" t="s">
        <v>2460</v>
      </c>
      <c r="AC973" s="403" t="s">
        <v>2461</v>
      </c>
      <c r="AD973" s="326"/>
      <c r="AE973" s="326"/>
      <c r="AF973" s="326"/>
      <c r="AG973" s="326"/>
      <c r="AH973" s="326"/>
      <c r="AI973" s="326"/>
      <c r="AJ973" s="335"/>
      <c r="AK973" s="335"/>
      <c r="AL973" s="320"/>
      <c r="AM973" s="320" t="s">
        <v>2462</v>
      </c>
      <c r="AN973" s="334" t="s">
        <v>2463</v>
      </c>
      <c r="AO973" s="404" t="s">
        <v>99</v>
      </c>
      <c r="AP973" s="404" t="s">
        <v>68</v>
      </c>
      <c r="AQ973" s="404" t="s">
        <v>2464</v>
      </c>
      <c r="AR973" s="405" t="s">
        <v>243</v>
      </c>
      <c r="AS973" s="404">
        <v>129</v>
      </c>
      <c r="AT973" s="406">
        <v>76434.69</v>
      </c>
      <c r="AU973" s="406">
        <v>76434.69</v>
      </c>
      <c r="AV973" s="407">
        <v>0</v>
      </c>
      <c r="AW973" s="407">
        <v>0</v>
      </c>
      <c r="AX973" s="407">
        <v>0</v>
      </c>
      <c r="AY973" s="407">
        <v>0</v>
      </c>
      <c r="AZ973" s="408" t="s">
        <v>134</v>
      </c>
    </row>
    <row r="974" spans="1:55" ht="153" hidden="1">
      <c r="A974" s="493" t="s">
        <v>2148</v>
      </c>
      <c r="B974" s="494" t="s">
        <v>2149</v>
      </c>
      <c r="C974" s="395" t="s">
        <v>2456</v>
      </c>
      <c r="D974" s="366" t="s">
        <v>79</v>
      </c>
      <c r="E974" s="347" t="s">
        <v>2152</v>
      </c>
      <c r="F974" s="396"/>
      <c r="G974" s="396"/>
      <c r="H974" s="367">
        <v>3</v>
      </c>
      <c r="I974" s="396"/>
      <c r="J974" s="367">
        <v>17</v>
      </c>
      <c r="K974" s="397" t="s">
        <v>73</v>
      </c>
      <c r="L974" s="398">
        <v>9</v>
      </c>
      <c r="M974" s="367"/>
      <c r="N974" s="367"/>
      <c r="O974" s="367"/>
      <c r="P974" s="399" t="s">
        <v>186</v>
      </c>
      <c r="Q974" s="400" t="s">
        <v>2366</v>
      </c>
      <c r="R974" s="367"/>
      <c r="S974" s="367"/>
      <c r="T974" s="367">
        <v>3</v>
      </c>
      <c r="U974" s="367"/>
      <c r="V974" s="401">
        <v>9</v>
      </c>
      <c r="W974" s="402">
        <v>1</v>
      </c>
      <c r="X974" s="367"/>
      <c r="Y974" s="367"/>
      <c r="Z974" s="367"/>
      <c r="AA974" s="367"/>
      <c r="AB974" s="399" t="s">
        <v>187</v>
      </c>
      <c r="AC974" s="403" t="s">
        <v>2367</v>
      </c>
      <c r="AD974" s="326"/>
      <c r="AE974" s="326"/>
      <c r="AF974" s="326"/>
      <c r="AG974" s="326"/>
      <c r="AH974" s="326"/>
      <c r="AI974" s="326"/>
      <c r="AJ974" s="335"/>
      <c r="AK974" s="335"/>
      <c r="AL974" s="320"/>
      <c r="AM974" s="320" t="s">
        <v>2465</v>
      </c>
      <c r="AN974" s="334" t="s">
        <v>2290</v>
      </c>
      <c r="AO974" s="404" t="s">
        <v>99</v>
      </c>
      <c r="AP974" s="404" t="s">
        <v>68</v>
      </c>
      <c r="AQ974" s="404" t="s">
        <v>2466</v>
      </c>
      <c r="AR974" s="405" t="s">
        <v>104</v>
      </c>
      <c r="AS974" s="404">
        <v>831</v>
      </c>
      <c r="AT974" s="406">
        <v>1331518.19</v>
      </c>
      <c r="AU974" s="406">
        <v>1331518.19</v>
      </c>
      <c r="AV974" s="407">
        <v>656590.9</v>
      </c>
      <c r="AW974" s="407">
        <v>500000</v>
      </c>
      <c r="AX974" s="407">
        <v>500000</v>
      </c>
      <c r="AY974" s="407">
        <v>500000</v>
      </c>
      <c r="AZ974" s="408" t="s">
        <v>134</v>
      </c>
    </row>
    <row r="975" spans="1:55" ht="280.5" hidden="1">
      <c r="A975" s="493" t="s">
        <v>2148</v>
      </c>
      <c r="B975" s="494" t="s">
        <v>2149</v>
      </c>
      <c r="C975" s="395" t="s">
        <v>2405</v>
      </c>
      <c r="D975" s="366" t="s">
        <v>2406</v>
      </c>
      <c r="E975" s="347" t="s">
        <v>2467</v>
      </c>
      <c r="F975" s="396"/>
      <c r="G975" s="396"/>
      <c r="H975" s="367" t="s">
        <v>321</v>
      </c>
      <c r="I975" s="396"/>
      <c r="J975" s="367" t="s">
        <v>2468</v>
      </c>
      <c r="K975" s="397" t="s">
        <v>2340</v>
      </c>
      <c r="L975" s="398" t="s">
        <v>2469</v>
      </c>
      <c r="M975" s="367"/>
      <c r="N975" s="367"/>
      <c r="O975" s="367"/>
      <c r="P975" s="399" t="s">
        <v>2273</v>
      </c>
      <c r="Q975" s="400" t="s">
        <v>2366</v>
      </c>
      <c r="R975" s="367"/>
      <c r="S975" s="367"/>
      <c r="T975" s="367">
        <v>3</v>
      </c>
      <c r="U975" s="367"/>
      <c r="V975" s="401" t="s">
        <v>75</v>
      </c>
      <c r="W975" s="402" t="s">
        <v>73</v>
      </c>
      <c r="X975" s="367"/>
      <c r="Y975" s="367"/>
      <c r="Z975" s="367"/>
      <c r="AA975" s="367"/>
      <c r="AB975" s="399" t="s">
        <v>187</v>
      </c>
      <c r="AC975" s="403" t="s">
        <v>2470</v>
      </c>
      <c r="AD975" s="326"/>
      <c r="AE975" s="326"/>
      <c r="AF975" s="326"/>
      <c r="AG975" s="326"/>
      <c r="AH975" s="326"/>
      <c r="AI975" s="326"/>
      <c r="AJ975" s="335" t="s">
        <v>575</v>
      </c>
      <c r="AK975" s="335" t="s">
        <v>2471</v>
      </c>
      <c r="AL975" s="320"/>
      <c r="AM975" s="320"/>
      <c r="AN975" s="334" t="s">
        <v>2472</v>
      </c>
      <c r="AO975" s="404" t="s">
        <v>430</v>
      </c>
      <c r="AP975" s="404" t="s">
        <v>263</v>
      </c>
      <c r="AQ975" s="404" t="s">
        <v>2417</v>
      </c>
      <c r="AR975" s="405" t="s">
        <v>265</v>
      </c>
      <c r="AS975" s="404">
        <v>611</v>
      </c>
      <c r="AT975" s="406">
        <v>144298.20000000001</v>
      </c>
      <c r="AU975" s="406">
        <v>144298.20000000001</v>
      </c>
      <c r="AV975" s="407"/>
      <c r="AW975" s="407"/>
      <c r="AX975" s="407"/>
      <c r="AY975" s="407"/>
      <c r="AZ975" s="408" t="s">
        <v>152</v>
      </c>
    </row>
    <row r="976" spans="1:55" ht="280.5" hidden="1">
      <c r="A976" s="493" t="s">
        <v>2148</v>
      </c>
      <c r="B976" s="494" t="s">
        <v>2149</v>
      </c>
      <c r="C976" s="395" t="s">
        <v>2405</v>
      </c>
      <c r="D976" s="366" t="s">
        <v>2406</v>
      </c>
      <c r="E976" s="347" t="s">
        <v>2467</v>
      </c>
      <c r="F976" s="396"/>
      <c r="G976" s="396"/>
      <c r="H976" s="367" t="s">
        <v>321</v>
      </c>
      <c r="I976" s="396"/>
      <c r="J976" s="367" t="s">
        <v>2468</v>
      </c>
      <c r="K976" s="397" t="s">
        <v>2340</v>
      </c>
      <c r="L976" s="398" t="s">
        <v>2469</v>
      </c>
      <c r="M976" s="367"/>
      <c r="N976" s="367"/>
      <c r="O976" s="367"/>
      <c r="P976" s="399" t="s">
        <v>2273</v>
      </c>
      <c r="Q976" s="400" t="s">
        <v>2366</v>
      </c>
      <c r="R976" s="367"/>
      <c r="S976" s="367"/>
      <c r="T976" s="367">
        <v>3</v>
      </c>
      <c r="U976" s="367"/>
      <c r="V976" s="401" t="s">
        <v>75</v>
      </c>
      <c r="W976" s="402" t="s">
        <v>73</v>
      </c>
      <c r="X976" s="367"/>
      <c r="Y976" s="367"/>
      <c r="Z976" s="367"/>
      <c r="AA976" s="367"/>
      <c r="AB976" s="399" t="s">
        <v>187</v>
      </c>
      <c r="AC976" s="403" t="s">
        <v>2470</v>
      </c>
      <c r="AD976" s="326"/>
      <c r="AE976" s="326"/>
      <c r="AF976" s="326"/>
      <c r="AG976" s="326"/>
      <c r="AH976" s="326"/>
      <c r="AI976" s="326"/>
      <c r="AJ976" s="335" t="s">
        <v>575</v>
      </c>
      <c r="AK976" s="335" t="s">
        <v>2471</v>
      </c>
      <c r="AL976" s="320"/>
      <c r="AM976" s="320"/>
      <c r="AN976" s="334" t="s">
        <v>2472</v>
      </c>
      <c r="AO976" s="404" t="s">
        <v>430</v>
      </c>
      <c r="AP976" s="404" t="s">
        <v>263</v>
      </c>
      <c r="AQ976" s="404" t="s">
        <v>2417</v>
      </c>
      <c r="AR976" s="405" t="s">
        <v>265</v>
      </c>
      <c r="AS976" s="404">
        <v>611</v>
      </c>
      <c r="AT976" s="406">
        <v>16548071.08</v>
      </c>
      <c r="AU976" s="406">
        <v>16548071.08</v>
      </c>
      <c r="AV976" s="407">
        <v>20472337.370000001</v>
      </c>
      <c r="AW976" s="407">
        <v>17082317.02</v>
      </c>
      <c r="AX976" s="407">
        <v>17150160.039999999</v>
      </c>
      <c r="AY976" s="407">
        <v>17152152.030000001</v>
      </c>
      <c r="AZ976" s="408" t="s">
        <v>134</v>
      </c>
    </row>
    <row r="977" spans="1:56" ht="280.5" hidden="1">
      <c r="A977" s="493" t="s">
        <v>2148</v>
      </c>
      <c r="B977" s="494" t="s">
        <v>2149</v>
      </c>
      <c r="C977" s="395" t="s">
        <v>2405</v>
      </c>
      <c r="D977" s="366" t="s">
        <v>2406</v>
      </c>
      <c r="E977" s="347" t="s">
        <v>2272</v>
      </c>
      <c r="F977" s="396"/>
      <c r="G977" s="396"/>
      <c r="H977" s="367" t="s">
        <v>321</v>
      </c>
      <c r="I977" s="396"/>
      <c r="J977" s="367" t="s">
        <v>2468</v>
      </c>
      <c r="K977" s="397" t="s">
        <v>269</v>
      </c>
      <c r="L977" s="398" t="s">
        <v>2469</v>
      </c>
      <c r="M977" s="367"/>
      <c r="N977" s="367"/>
      <c r="O977" s="367"/>
      <c r="P977" s="399" t="s">
        <v>2473</v>
      </c>
      <c r="Q977" s="400" t="s">
        <v>2366</v>
      </c>
      <c r="R977" s="367"/>
      <c r="S977" s="367"/>
      <c r="T977" s="367">
        <v>3</v>
      </c>
      <c r="U977" s="367"/>
      <c r="V977" s="401" t="s">
        <v>75</v>
      </c>
      <c r="W977" s="402" t="s">
        <v>73</v>
      </c>
      <c r="X977" s="367"/>
      <c r="Y977" s="367"/>
      <c r="Z977" s="367"/>
      <c r="AA977" s="367"/>
      <c r="AB977" s="399" t="s">
        <v>187</v>
      </c>
      <c r="AC977" s="403" t="s">
        <v>2470</v>
      </c>
      <c r="AD977" s="326"/>
      <c r="AE977" s="326"/>
      <c r="AF977" s="326"/>
      <c r="AG977" s="326"/>
      <c r="AH977" s="326"/>
      <c r="AI977" s="326"/>
      <c r="AJ977" s="335" t="s">
        <v>575</v>
      </c>
      <c r="AK977" s="335" t="s">
        <v>2471</v>
      </c>
      <c r="AL977" s="320"/>
      <c r="AM977" s="320"/>
      <c r="AN977" s="334" t="s">
        <v>2472</v>
      </c>
      <c r="AO977" s="404" t="s">
        <v>430</v>
      </c>
      <c r="AP977" s="404" t="s">
        <v>263</v>
      </c>
      <c r="AQ977" s="404" t="s">
        <v>2417</v>
      </c>
      <c r="AR977" s="405" t="s">
        <v>2474</v>
      </c>
      <c r="AS977" s="404">
        <v>612</v>
      </c>
      <c r="AT977" s="406">
        <v>536041</v>
      </c>
      <c r="AU977" s="406">
        <v>536041</v>
      </c>
      <c r="AV977" s="407">
        <v>1341800</v>
      </c>
      <c r="AW977" s="407">
        <v>550000</v>
      </c>
      <c r="AX977" s="407">
        <v>550000</v>
      </c>
      <c r="AY977" s="407">
        <v>550000</v>
      </c>
      <c r="AZ977" s="408" t="s">
        <v>134</v>
      </c>
    </row>
    <row r="978" spans="1:56" ht="280.5" hidden="1">
      <c r="A978" s="493" t="s">
        <v>2148</v>
      </c>
      <c r="B978" s="494" t="s">
        <v>2149</v>
      </c>
      <c r="C978" s="395" t="s">
        <v>2405</v>
      </c>
      <c r="D978" s="366" t="s">
        <v>2406</v>
      </c>
      <c r="E978" s="347" t="s">
        <v>2272</v>
      </c>
      <c r="F978" s="396"/>
      <c r="G978" s="396"/>
      <c r="H978" s="367" t="s">
        <v>321</v>
      </c>
      <c r="I978" s="396"/>
      <c r="J978" s="367" t="s">
        <v>2468</v>
      </c>
      <c r="K978" s="397" t="s">
        <v>269</v>
      </c>
      <c r="L978" s="398" t="s">
        <v>2475</v>
      </c>
      <c r="M978" s="367"/>
      <c r="N978" s="367"/>
      <c r="O978" s="367"/>
      <c r="P978" s="399" t="s">
        <v>2273</v>
      </c>
      <c r="Q978" s="400" t="s">
        <v>2366</v>
      </c>
      <c r="R978" s="367"/>
      <c r="S978" s="367"/>
      <c r="T978" s="367">
        <v>3</v>
      </c>
      <c r="U978" s="367"/>
      <c r="V978" s="401" t="s">
        <v>75</v>
      </c>
      <c r="W978" s="402" t="s">
        <v>73</v>
      </c>
      <c r="X978" s="367"/>
      <c r="Y978" s="367"/>
      <c r="Z978" s="367"/>
      <c r="AA978" s="367"/>
      <c r="AB978" s="399" t="s">
        <v>187</v>
      </c>
      <c r="AC978" s="403" t="s">
        <v>2470</v>
      </c>
      <c r="AD978" s="326"/>
      <c r="AE978" s="326"/>
      <c r="AF978" s="326"/>
      <c r="AG978" s="326"/>
      <c r="AH978" s="326"/>
      <c r="AI978" s="326"/>
      <c r="AJ978" s="335" t="s">
        <v>575</v>
      </c>
      <c r="AK978" s="335" t="s">
        <v>2471</v>
      </c>
      <c r="AL978" s="320"/>
      <c r="AM978" s="320"/>
      <c r="AN978" s="334" t="s">
        <v>2472</v>
      </c>
      <c r="AO978" s="404" t="s">
        <v>891</v>
      </c>
      <c r="AP978" s="404" t="s">
        <v>200</v>
      </c>
      <c r="AQ978" s="404" t="s">
        <v>2418</v>
      </c>
      <c r="AR978" s="405" t="s">
        <v>265</v>
      </c>
      <c r="AS978" s="404">
        <v>611</v>
      </c>
      <c r="AT978" s="406">
        <v>117096.31</v>
      </c>
      <c r="AU978" s="406">
        <v>117096.31</v>
      </c>
      <c r="AV978" s="407"/>
      <c r="AW978" s="407"/>
      <c r="AX978" s="407"/>
      <c r="AY978" s="407"/>
      <c r="AZ978" s="408" t="s">
        <v>152</v>
      </c>
    </row>
    <row r="979" spans="1:56" ht="280.5" hidden="1">
      <c r="A979" s="493" t="s">
        <v>2148</v>
      </c>
      <c r="B979" s="494" t="s">
        <v>2149</v>
      </c>
      <c r="C979" s="395" t="s">
        <v>2405</v>
      </c>
      <c r="D979" s="366" t="s">
        <v>2406</v>
      </c>
      <c r="E979" s="347" t="s">
        <v>2272</v>
      </c>
      <c r="F979" s="396"/>
      <c r="G979" s="396"/>
      <c r="H979" s="367" t="s">
        <v>321</v>
      </c>
      <c r="I979" s="396"/>
      <c r="J979" s="367" t="s">
        <v>2468</v>
      </c>
      <c r="K979" s="397" t="s">
        <v>269</v>
      </c>
      <c r="L979" s="398" t="s">
        <v>2475</v>
      </c>
      <c r="M979" s="367"/>
      <c r="N979" s="367"/>
      <c r="O979" s="367"/>
      <c r="P979" s="399" t="s">
        <v>2273</v>
      </c>
      <c r="Q979" s="400" t="s">
        <v>2366</v>
      </c>
      <c r="R979" s="367"/>
      <c r="S979" s="367"/>
      <c r="T979" s="367">
        <v>3</v>
      </c>
      <c r="U979" s="367"/>
      <c r="V979" s="401" t="s">
        <v>75</v>
      </c>
      <c r="W979" s="402" t="s">
        <v>73</v>
      </c>
      <c r="X979" s="367"/>
      <c r="Y979" s="367"/>
      <c r="Z979" s="367"/>
      <c r="AA979" s="367"/>
      <c r="AB979" s="399" t="s">
        <v>187</v>
      </c>
      <c r="AC979" s="403" t="s">
        <v>2470</v>
      </c>
      <c r="AD979" s="326"/>
      <c r="AE979" s="326"/>
      <c r="AF979" s="326"/>
      <c r="AG979" s="326"/>
      <c r="AH979" s="326"/>
      <c r="AI979" s="326"/>
      <c r="AJ979" s="335" t="s">
        <v>575</v>
      </c>
      <c r="AK979" s="335" t="s">
        <v>2471</v>
      </c>
      <c r="AL979" s="320"/>
      <c r="AM979" s="320"/>
      <c r="AN979" s="334" t="s">
        <v>2472</v>
      </c>
      <c r="AO979" s="404" t="s">
        <v>891</v>
      </c>
      <c r="AP979" s="404" t="s">
        <v>200</v>
      </c>
      <c r="AQ979" s="404" t="s">
        <v>2418</v>
      </c>
      <c r="AR979" s="405" t="s">
        <v>265</v>
      </c>
      <c r="AS979" s="404">
        <v>611</v>
      </c>
      <c r="AT979" s="406">
        <v>18022649.079999998</v>
      </c>
      <c r="AU979" s="406">
        <v>18022649.079999998</v>
      </c>
      <c r="AV979" s="407">
        <v>15416810.23</v>
      </c>
      <c r="AW979" s="407">
        <v>6828737.7699999996</v>
      </c>
      <c r="AX979" s="407">
        <v>6717451.6900000004</v>
      </c>
      <c r="AY979" s="407">
        <v>6718154.96</v>
      </c>
      <c r="AZ979" s="408" t="s">
        <v>134</v>
      </c>
    </row>
    <row r="980" spans="1:56" ht="280.5" hidden="1">
      <c r="A980" s="493" t="s">
        <v>2148</v>
      </c>
      <c r="B980" s="494" t="s">
        <v>2149</v>
      </c>
      <c r="C980" s="395" t="s">
        <v>2405</v>
      </c>
      <c r="D980" s="366" t="s">
        <v>2406</v>
      </c>
      <c r="E980" s="347" t="s">
        <v>2152</v>
      </c>
      <c r="F980" s="396"/>
      <c r="G980" s="396"/>
      <c r="H980" s="367">
        <v>3</v>
      </c>
      <c r="I980" s="396"/>
      <c r="J980" s="367" t="s">
        <v>72</v>
      </c>
      <c r="K980" s="397">
        <v>1</v>
      </c>
      <c r="L980" s="398">
        <v>25</v>
      </c>
      <c r="M980" s="367"/>
      <c r="N980" s="367"/>
      <c r="O980" s="367"/>
      <c r="P980" s="399" t="s">
        <v>186</v>
      </c>
      <c r="Q980" s="400" t="s">
        <v>2476</v>
      </c>
      <c r="R980" s="367"/>
      <c r="S980" s="367"/>
      <c r="T980" s="367">
        <v>3</v>
      </c>
      <c r="U980" s="367"/>
      <c r="V980" s="401" t="s">
        <v>75</v>
      </c>
      <c r="W980" s="402" t="s">
        <v>73</v>
      </c>
      <c r="X980" s="367"/>
      <c r="Y980" s="367"/>
      <c r="Z980" s="367"/>
      <c r="AA980" s="367"/>
      <c r="AB980" s="399" t="s">
        <v>187</v>
      </c>
      <c r="AC980" s="403" t="s">
        <v>2477</v>
      </c>
      <c r="AD980" s="326"/>
      <c r="AE980" s="326"/>
      <c r="AF980" s="326"/>
      <c r="AG980" s="326"/>
      <c r="AH980" s="326"/>
      <c r="AI980" s="326"/>
      <c r="AJ980" s="335"/>
      <c r="AK980" s="335"/>
      <c r="AL980" s="320"/>
      <c r="AM980" s="320" t="s">
        <v>2478</v>
      </c>
      <c r="AN980" s="334" t="s">
        <v>2479</v>
      </c>
      <c r="AO980" s="404" t="s">
        <v>891</v>
      </c>
      <c r="AP980" s="404" t="s">
        <v>200</v>
      </c>
      <c r="AQ980" s="404" t="s">
        <v>2480</v>
      </c>
      <c r="AR980" s="405" t="s">
        <v>2481</v>
      </c>
      <c r="AS980" s="404">
        <v>244</v>
      </c>
      <c r="AT980" s="406">
        <v>157949689.19999999</v>
      </c>
      <c r="AU980" s="406">
        <v>139442759.52000001</v>
      </c>
      <c r="AV980" s="407">
        <v>115749586.20999999</v>
      </c>
      <c r="AW980" s="407">
        <v>140552177.27000001</v>
      </c>
      <c r="AX980" s="407">
        <v>141295248.77000001</v>
      </c>
      <c r="AY980" s="407">
        <v>142448014.61000001</v>
      </c>
      <c r="AZ980" s="408" t="s">
        <v>134</v>
      </c>
      <c r="BA980" s="3">
        <v>153244270</v>
      </c>
      <c r="BB980" s="3">
        <v>154164560</v>
      </c>
      <c r="BC980" s="3">
        <v>155613320</v>
      </c>
    </row>
    <row r="981" spans="1:56" ht="280.5" hidden="1">
      <c r="A981" s="493"/>
      <c r="B981" s="494" t="s">
        <v>2149</v>
      </c>
      <c r="C981" s="395" t="s">
        <v>2405</v>
      </c>
      <c r="D981" s="366" t="s">
        <v>2406</v>
      </c>
      <c r="E981" s="347" t="s">
        <v>2152</v>
      </c>
      <c r="F981" s="396"/>
      <c r="G981" s="396"/>
      <c r="H981" s="367">
        <v>3</v>
      </c>
      <c r="I981" s="396"/>
      <c r="J981" s="367" t="s">
        <v>72</v>
      </c>
      <c r="K981" s="397">
        <v>1</v>
      </c>
      <c r="L981" s="398">
        <v>25</v>
      </c>
      <c r="M981" s="367"/>
      <c r="N981" s="367"/>
      <c r="O981" s="367"/>
      <c r="P981" s="399" t="s">
        <v>186</v>
      </c>
      <c r="Q981" s="400" t="s">
        <v>2476</v>
      </c>
      <c r="R981" s="367"/>
      <c r="S981" s="367"/>
      <c r="T981" s="367">
        <v>3</v>
      </c>
      <c r="U981" s="367"/>
      <c r="V981" s="401" t="s">
        <v>75</v>
      </c>
      <c r="W981" s="402" t="s">
        <v>73</v>
      </c>
      <c r="X981" s="367"/>
      <c r="Y981" s="367"/>
      <c r="Z981" s="367"/>
      <c r="AA981" s="367"/>
      <c r="AB981" s="399" t="s">
        <v>187</v>
      </c>
      <c r="AC981" s="403" t="s">
        <v>2477</v>
      </c>
      <c r="AD981" s="326"/>
      <c r="AE981" s="326"/>
      <c r="AF981" s="326"/>
      <c r="AG981" s="326"/>
      <c r="AH981" s="326"/>
      <c r="AI981" s="326"/>
      <c r="AJ981" s="335"/>
      <c r="AK981" s="335"/>
      <c r="AL981" s="320"/>
      <c r="AM981" s="320" t="s">
        <v>2478</v>
      </c>
      <c r="AN981" s="334" t="s">
        <v>2479</v>
      </c>
      <c r="AO981" s="404" t="s">
        <v>891</v>
      </c>
      <c r="AP981" s="404" t="s">
        <v>200</v>
      </c>
      <c r="AQ981" s="404" t="s">
        <v>2480</v>
      </c>
      <c r="AR981" s="405" t="s">
        <v>2481</v>
      </c>
      <c r="AS981" s="404" t="s">
        <v>227</v>
      </c>
      <c r="AT981" s="406"/>
      <c r="AU981" s="406"/>
      <c r="AV981" s="407"/>
      <c r="AW981" s="407">
        <v>12692092.73</v>
      </c>
      <c r="AX981" s="407">
        <v>12869311.23</v>
      </c>
      <c r="AY981" s="407">
        <v>13165305.390000001</v>
      </c>
      <c r="AZ981" s="408" t="s">
        <v>134</v>
      </c>
    </row>
    <row r="982" spans="1:56" ht="280.5" hidden="1">
      <c r="A982" s="493" t="s">
        <v>2148</v>
      </c>
      <c r="B982" s="494" t="s">
        <v>2149</v>
      </c>
      <c r="C982" s="395" t="s">
        <v>2405</v>
      </c>
      <c r="D982" s="366" t="s">
        <v>2406</v>
      </c>
      <c r="E982" s="347" t="s">
        <v>2152</v>
      </c>
      <c r="F982" s="396"/>
      <c r="G982" s="396"/>
      <c r="H982" s="367">
        <v>3</v>
      </c>
      <c r="I982" s="396"/>
      <c r="J982" s="367" t="s">
        <v>72</v>
      </c>
      <c r="K982" s="397">
        <v>1</v>
      </c>
      <c r="L982" s="398">
        <v>25</v>
      </c>
      <c r="M982" s="367"/>
      <c r="N982" s="367"/>
      <c r="O982" s="367"/>
      <c r="P982" s="399" t="s">
        <v>186</v>
      </c>
      <c r="Q982" s="400" t="s">
        <v>2476</v>
      </c>
      <c r="R982" s="367"/>
      <c r="S982" s="367"/>
      <c r="T982" s="367">
        <v>3</v>
      </c>
      <c r="U982" s="367"/>
      <c r="V982" s="401" t="s">
        <v>75</v>
      </c>
      <c r="W982" s="402" t="s">
        <v>73</v>
      </c>
      <c r="X982" s="367"/>
      <c r="Y982" s="367"/>
      <c r="Z982" s="367"/>
      <c r="AA982" s="367"/>
      <c r="AB982" s="399" t="s">
        <v>187</v>
      </c>
      <c r="AC982" s="403" t="s">
        <v>2477</v>
      </c>
      <c r="AD982" s="326"/>
      <c r="AE982" s="326"/>
      <c r="AF982" s="326"/>
      <c r="AG982" s="326"/>
      <c r="AH982" s="326"/>
      <c r="AI982" s="326"/>
      <c r="AJ982" s="335"/>
      <c r="AK982" s="335"/>
      <c r="AL982" s="320"/>
      <c r="AM982" s="320" t="s">
        <v>2478</v>
      </c>
      <c r="AN982" s="334" t="s">
        <v>2479</v>
      </c>
      <c r="AO982" s="404" t="s">
        <v>891</v>
      </c>
      <c r="AP982" s="404" t="s">
        <v>200</v>
      </c>
      <c r="AQ982" s="404" t="s">
        <v>2482</v>
      </c>
      <c r="AR982" s="405" t="s">
        <v>2483</v>
      </c>
      <c r="AS982" s="404">
        <v>244</v>
      </c>
      <c r="AT982" s="406"/>
      <c r="AU982" s="406"/>
      <c r="AV982" s="407">
        <v>10350849.939999999</v>
      </c>
      <c r="AW982" s="407">
        <v>0</v>
      </c>
      <c r="AX982" s="407">
        <v>0</v>
      </c>
      <c r="AY982" s="407">
        <v>0</v>
      </c>
      <c r="AZ982" s="408" t="s">
        <v>2229</v>
      </c>
    </row>
    <row r="983" spans="1:56" ht="280.5" hidden="1">
      <c r="A983" s="493" t="s">
        <v>2148</v>
      </c>
      <c r="B983" s="494" t="s">
        <v>2149</v>
      </c>
      <c r="C983" s="395" t="s">
        <v>2405</v>
      </c>
      <c r="D983" s="366" t="s">
        <v>2406</v>
      </c>
      <c r="E983" s="347" t="s">
        <v>2152</v>
      </c>
      <c r="F983" s="396"/>
      <c r="G983" s="396"/>
      <c r="H983" s="367">
        <v>3</v>
      </c>
      <c r="I983" s="396"/>
      <c r="J983" s="367" t="s">
        <v>72</v>
      </c>
      <c r="K983" s="397">
        <v>1</v>
      </c>
      <c r="L983" s="398">
        <v>25</v>
      </c>
      <c r="M983" s="367"/>
      <c r="N983" s="367"/>
      <c r="O983" s="367"/>
      <c r="P983" s="399" t="s">
        <v>186</v>
      </c>
      <c r="Q983" s="400" t="s">
        <v>2476</v>
      </c>
      <c r="R983" s="367"/>
      <c r="S983" s="367"/>
      <c r="T983" s="367">
        <v>3</v>
      </c>
      <c r="U983" s="367"/>
      <c r="V983" s="401" t="s">
        <v>75</v>
      </c>
      <c r="W983" s="402" t="s">
        <v>73</v>
      </c>
      <c r="X983" s="367"/>
      <c r="Y983" s="367"/>
      <c r="Z983" s="367"/>
      <c r="AA983" s="367"/>
      <c r="AB983" s="399" t="s">
        <v>187</v>
      </c>
      <c r="AC983" s="403" t="s">
        <v>2477</v>
      </c>
      <c r="AD983" s="326"/>
      <c r="AE983" s="326"/>
      <c r="AF983" s="326"/>
      <c r="AG983" s="326"/>
      <c r="AH983" s="326"/>
      <c r="AI983" s="326"/>
      <c r="AJ983" s="335"/>
      <c r="AK983" s="335"/>
      <c r="AL983" s="320"/>
      <c r="AM983" s="320" t="s">
        <v>2478</v>
      </c>
      <c r="AN983" s="334" t="s">
        <v>2479</v>
      </c>
      <c r="AO983" s="404" t="s">
        <v>891</v>
      </c>
      <c r="AP983" s="404" t="s">
        <v>200</v>
      </c>
      <c r="AQ983" s="404" t="s">
        <v>2482</v>
      </c>
      <c r="AR983" s="405" t="s">
        <v>2483</v>
      </c>
      <c r="AS983" s="404">
        <v>244</v>
      </c>
      <c r="AT983" s="406"/>
      <c r="AU983" s="406"/>
      <c r="AV983" s="407">
        <v>544781.57999999996</v>
      </c>
      <c r="AW983" s="407">
        <v>0</v>
      </c>
      <c r="AX983" s="407">
        <v>0</v>
      </c>
      <c r="AY983" s="407">
        <v>0</v>
      </c>
      <c r="AZ983" s="408" t="s">
        <v>2230</v>
      </c>
    </row>
    <row r="984" spans="1:56" ht="280.5" hidden="1">
      <c r="A984" s="493" t="s">
        <v>2148</v>
      </c>
      <c r="B984" s="494" t="s">
        <v>2149</v>
      </c>
      <c r="C984" s="395" t="s">
        <v>2405</v>
      </c>
      <c r="D984" s="366" t="s">
        <v>2406</v>
      </c>
      <c r="E984" s="347" t="s">
        <v>2152</v>
      </c>
      <c r="F984" s="396"/>
      <c r="G984" s="396"/>
      <c r="H984" s="367">
        <v>3</v>
      </c>
      <c r="I984" s="396"/>
      <c r="J984" s="367" t="s">
        <v>72</v>
      </c>
      <c r="K984" s="397">
        <v>1</v>
      </c>
      <c r="L984" s="398">
        <v>25</v>
      </c>
      <c r="M984" s="367"/>
      <c r="N984" s="367"/>
      <c r="O984" s="367"/>
      <c r="P984" s="399" t="s">
        <v>186</v>
      </c>
      <c r="Q984" s="400" t="s">
        <v>2476</v>
      </c>
      <c r="R984" s="367"/>
      <c r="S984" s="367"/>
      <c r="T984" s="367">
        <v>3</v>
      </c>
      <c r="U984" s="367"/>
      <c r="V984" s="401" t="s">
        <v>75</v>
      </c>
      <c r="W984" s="402" t="s">
        <v>73</v>
      </c>
      <c r="X984" s="367"/>
      <c r="Y984" s="367"/>
      <c r="Z984" s="367"/>
      <c r="AA984" s="367"/>
      <c r="AB984" s="399" t="s">
        <v>187</v>
      </c>
      <c r="AC984" s="403" t="s">
        <v>2477</v>
      </c>
      <c r="AD984" s="326"/>
      <c r="AE984" s="326"/>
      <c r="AF984" s="326"/>
      <c r="AG984" s="326"/>
      <c r="AH984" s="326"/>
      <c r="AI984" s="326"/>
      <c r="AJ984" s="335"/>
      <c r="AK984" s="335"/>
      <c r="AL984" s="320"/>
      <c r="AM984" s="320" t="s">
        <v>2478</v>
      </c>
      <c r="AN984" s="334" t="s">
        <v>2479</v>
      </c>
      <c r="AO984" s="404" t="s">
        <v>891</v>
      </c>
      <c r="AP984" s="404" t="s">
        <v>200</v>
      </c>
      <c r="AQ984" s="404" t="s">
        <v>2484</v>
      </c>
      <c r="AR984" s="405" t="s">
        <v>2481</v>
      </c>
      <c r="AS984" s="404">
        <v>244</v>
      </c>
      <c r="AT984" s="406">
        <v>0</v>
      </c>
      <c r="AU984" s="406">
        <v>0</v>
      </c>
      <c r="AV984" s="407">
        <v>13535277.039999999</v>
      </c>
      <c r="AW984" s="407">
        <v>0</v>
      </c>
      <c r="AX984" s="407">
        <v>0</v>
      </c>
      <c r="AY984" s="407">
        <v>0</v>
      </c>
      <c r="AZ984" s="408" t="s">
        <v>228</v>
      </c>
    </row>
    <row r="985" spans="1:56" ht="280.5" hidden="1">
      <c r="A985" s="493" t="s">
        <v>2148</v>
      </c>
      <c r="B985" s="494" t="s">
        <v>2149</v>
      </c>
      <c r="C985" s="395" t="s">
        <v>2405</v>
      </c>
      <c r="D985" s="366" t="s">
        <v>2406</v>
      </c>
      <c r="E985" s="347" t="s">
        <v>2152</v>
      </c>
      <c r="F985" s="396"/>
      <c r="G985" s="396"/>
      <c r="H985" s="367">
        <v>3</v>
      </c>
      <c r="I985" s="396"/>
      <c r="J985" s="367" t="s">
        <v>72</v>
      </c>
      <c r="K985" s="397">
        <v>1</v>
      </c>
      <c r="L985" s="398">
        <v>25</v>
      </c>
      <c r="M985" s="367"/>
      <c r="N985" s="367"/>
      <c r="O985" s="367"/>
      <c r="P985" s="399" t="s">
        <v>186</v>
      </c>
      <c r="Q985" s="400" t="s">
        <v>2476</v>
      </c>
      <c r="R985" s="367"/>
      <c r="S985" s="367"/>
      <c r="T985" s="367">
        <v>3</v>
      </c>
      <c r="U985" s="367"/>
      <c r="V985" s="401" t="s">
        <v>75</v>
      </c>
      <c r="W985" s="402" t="s">
        <v>73</v>
      </c>
      <c r="X985" s="367"/>
      <c r="Y985" s="367"/>
      <c r="Z985" s="367"/>
      <c r="AA985" s="367"/>
      <c r="AB985" s="399" t="s">
        <v>187</v>
      </c>
      <c r="AC985" s="403" t="s">
        <v>2485</v>
      </c>
      <c r="AD985" s="326"/>
      <c r="AE985" s="326"/>
      <c r="AF985" s="326"/>
      <c r="AG985" s="326"/>
      <c r="AH985" s="326"/>
      <c r="AI985" s="326"/>
      <c r="AJ985" s="335"/>
      <c r="AK985" s="335"/>
      <c r="AL985" s="320"/>
      <c r="AM985" s="320" t="s">
        <v>2486</v>
      </c>
      <c r="AN985" s="334" t="s">
        <v>2479</v>
      </c>
      <c r="AO985" s="404" t="s">
        <v>891</v>
      </c>
      <c r="AP985" s="404" t="s">
        <v>200</v>
      </c>
      <c r="AQ985" s="404" t="s">
        <v>606</v>
      </c>
      <c r="AR985" s="405" t="s">
        <v>607</v>
      </c>
      <c r="AS985" s="404">
        <v>244</v>
      </c>
      <c r="AT985" s="406">
        <v>19869990.800000001</v>
      </c>
      <c r="AU985" s="406">
        <v>18806006.140000001</v>
      </c>
      <c r="AV985" s="407">
        <v>106220570.69</v>
      </c>
      <c r="AW985" s="407">
        <v>11783300</v>
      </c>
      <c r="AX985" s="407">
        <v>9983300</v>
      </c>
      <c r="AY985" s="407">
        <v>9970297.3000000007</v>
      </c>
      <c r="AZ985" s="408" t="s">
        <v>134</v>
      </c>
      <c r="BA985" s="3" t="s">
        <v>2487</v>
      </c>
      <c r="BB985" s="3">
        <v>12340280</v>
      </c>
      <c r="BC985" s="3">
        <v>10548634.699999999</v>
      </c>
      <c r="BD985" s="9">
        <v>10561637.4</v>
      </c>
    </row>
    <row r="986" spans="1:56" ht="280.5" hidden="1">
      <c r="A986" s="493"/>
      <c r="B986" s="494" t="s">
        <v>2149</v>
      </c>
      <c r="C986" s="395" t="s">
        <v>2405</v>
      </c>
      <c r="D986" s="366" t="s">
        <v>2406</v>
      </c>
      <c r="E986" s="347" t="s">
        <v>2152</v>
      </c>
      <c r="F986" s="396"/>
      <c r="G986" s="396"/>
      <c r="H986" s="367">
        <v>3</v>
      </c>
      <c r="I986" s="396"/>
      <c r="J986" s="367" t="s">
        <v>72</v>
      </c>
      <c r="K986" s="397">
        <v>1</v>
      </c>
      <c r="L986" s="398">
        <v>25</v>
      </c>
      <c r="M986" s="367"/>
      <c r="N986" s="367"/>
      <c r="O986" s="367"/>
      <c r="P986" s="399" t="s">
        <v>186</v>
      </c>
      <c r="Q986" s="400" t="s">
        <v>2476</v>
      </c>
      <c r="R986" s="367"/>
      <c r="S986" s="367"/>
      <c r="T986" s="367">
        <v>3</v>
      </c>
      <c r="U986" s="367"/>
      <c r="V986" s="401" t="s">
        <v>75</v>
      </c>
      <c r="W986" s="402" t="s">
        <v>73</v>
      </c>
      <c r="X986" s="367"/>
      <c r="Y986" s="367"/>
      <c r="Z986" s="367"/>
      <c r="AA986" s="367"/>
      <c r="AB986" s="399" t="s">
        <v>187</v>
      </c>
      <c r="AC986" s="403" t="s">
        <v>2485</v>
      </c>
      <c r="AD986" s="326"/>
      <c r="AE986" s="326"/>
      <c r="AF986" s="326"/>
      <c r="AG986" s="326"/>
      <c r="AH986" s="326"/>
      <c r="AI986" s="326"/>
      <c r="AJ986" s="335"/>
      <c r="AK986" s="335"/>
      <c r="AL986" s="320"/>
      <c r="AM986" s="320" t="s">
        <v>2486</v>
      </c>
      <c r="AN986" s="334" t="s">
        <v>2479</v>
      </c>
      <c r="AO986" s="404" t="s">
        <v>891</v>
      </c>
      <c r="AP986" s="404" t="s">
        <v>200</v>
      </c>
      <c r="AQ986" s="404" t="s">
        <v>606</v>
      </c>
      <c r="AR986" s="405" t="s">
        <v>607</v>
      </c>
      <c r="AS986" s="404" t="s">
        <v>227</v>
      </c>
      <c r="AT986" s="406"/>
      <c r="AU986" s="406"/>
      <c r="AV986" s="407"/>
      <c r="AW986" s="407">
        <v>556980</v>
      </c>
      <c r="AX986" s="407">
        <v>565335.69999999995</v>
      </c>
      <c r="AY986" s="407">
        <v>591340.1</v>
      </c>
      <c r="AZ986" s="408" t="s">
        <v>134</v>
      </c>
    </row>
    <row r="987" spans="1:56" ht="280.5" hidden="1">
      <c r="A987" s="493" t="s">
        <v>2148</v>
      </c>
      <c r="B987" s="494" t="s">
        <v>2149</v>
      </c>
      <c r="C987" s="395" t="s">
        <v>2405</v>
      </c>
      <c r="D987" s="366" t="s">
        <v>2406</v>
      </c>
      <c r="E987" s="347" t="s">
        <v>2152</v>
      </c>
      <c r="F987" s="396"/>
      <c r="G987" s="396"/>
      <c r="H987" s="367">
        <v>3</v>
      </c>
      <c r="I987" s="396"/>
      <c r="J987" s="367" t="s">
        <v>72</v>
      </c>
      <c r="K987" s="397">
        <v>1</v>
      </c>
      <c r="L987" s="398">
        <v>25</v>
      </c>
      <c r="M987" s="367"/>
      <c r="N987" s="367"/>
      <c r="O987" s="367"/>
      <c r="P987" s="399" t="s">
        <v>186</v>
      </c>
      <c r="Q987" s="400" t="s">
        <v>2476</v>
      </c>
      <c r="R987" s="367"/>
      <c r="S987" s="367"/>
      <c r="T987" s="367">
        <v>3</v>
      </c>
      <c r="U987" s="367"/>
      <c r="V987" s="401" t="s">
        <v>75</v>
      </c>
      <c r="W987" s="402" t="s">
        <v>73</v>
      </c>
      <c r="X987" s="367"/>
      <c r="Y987" s="367"/>
      <c r="Z987" s="367"/>
      <c r="AA987" s="367"/>
      <c r="AB987" s="399" t="s">
        <v>187</v>
      </c>
      <c r="AC987" s="403" t="s">
        <v>2485</v>
      </c>
      <c r="AD987" s="326"/>
      <c r="AE987" s="326"/>
      <c r="AF987" s="326"/>
      <c r="AG987" s="326"/>
      <c r="AH987" s="326"/>
      <c r="AI987" s="326"/>
      <c r="AJ987" s="335"/>
      <c r="AK987" s="335"/>
      <c r="AL987" s="320"/>
      <c r="AM987" s="320" t="s">
        <v>2486</v>
      </c>
      <c r="AN987" s="334" t="s">
        <v>2479</v>
      </c>
      <c r="AO987" s="404" t="s">
        <v>891</v>
      </c>
      <c r="AP987" s="404" t="s">
        <v>200</v>
      </c>
      <c r="AQ987" s="404" t="s">
        <v>2061</v>
      </c>
      <c r="AR987" s="405" t="s">
        <v>607</v>
      </c>
      <c r="AS987" s="404">
        <v>244</v>
      </c>
      <c r="AT987" s="406">
        <v>0</v>
      </c>
      <c r="AU987" s="406">
        <v>0</v>
      </c>
      <c r="AV987" s="407">
        <v>571088.51</v>
      </c>
      <c r="AW987" s="407">
        <v>0</v>
      </c>
      <c r="AX987" s="407">
        <v>0</v>
      </c>
      <c r="AY987" s="407">
        <v>0</v>
      </c>
      <c r="AZ987" s="408" t="s">
        <v>228</v>
      </c>
    </row>
    <row r="988" spans="1:56" ht="280.5" hidden="1">
      <c r="A988" s="493" t="s">
        <v>2148</v>
      </c>
      <c r="B988" s="494" t="s">
        <v>2149</v>
      </c>
      <c r="C988" s="395" t="s">
        <v>2405</v>
      </c>
      <c r="D988" s="366" t="s">
        <v>2406</v>
      </c>
      <c r="E988" s="347" t="s">
        <v>2152</v>
      </c>
      <c r="F988" s="396"/>
      <c r="G988" s="396"/>
      <c r="H988" s="367">
        <v>3</v>
      </c>
      <c r="I988" s="396"/>
      <c r="J988" s="367" t="s">
        <v>72</v>
      </c>
      <c r="K988" s="397">
        <v>1</v>
      </c>
      <c r="L988" s="398">
        <v>25</v>
      </c>
      <c r="M988" s="367"/>
      <c r="N988" s="367"/>
      <c r="O988" s="367"/>
      <c r="P988" s="399" t="s">
        <v>186</v>
      </c>
      <c r="Q988" s="400" t="s">
        <v>2488</v>
      </c>
      <c r="R988" s="367"/>
      <c r="S988" s="367"/>
      <c r="T988" s="367">
        <v>3</v>
      </c>
      <c r="U988" s="367"/>
      <c r="V988" s="401" t="s">
        <v>75</v>
      </c>
      <c r="W988" s="402" t="s">
        <v>73</v>
      </c>
      <c r="X988" s="367"/>
      <c r="Y988" s="367"/>
      <c r="Z988" s="367"/>
      <c r="AA988" s="367"/>
      <c r="AB988" s="399" t="s">
        <v>187</v>
      </c>
      <c r="AC988" s="403" t="s">
        <v>2485</v>
      </c>
      <c r="AD988" s="326"/>
      <c r="AE988" s="326"/>
      <c r="AF988" s="326"/>
      <c r="AG988" s="326"/>
      <c r="AH988" s="326"/>
      <c r="AI988" s="326"/>
      <c r="AJ988" s="335"/>
      <c r="AK988" s="335"/>
      <c r="AL988" s="320"/>
      <c r="AM988" s="320" t="s">
        <v>2489</v>
      </c>
      <c r="AN988" s="334" t="s">
        <v>2479</v>
      </c>
      <c r="AO988" s="404" t="s">
        <v>891</v>
      </c>
      <c r="AP988" s="404" t="s">
        <v>200</v>
      </c>
      <c r="AQ988" s="404" t="s">
        <v>2490</v>
      </c>
      <c r="AR988" s="405" t="s">
        <v>2399</v>
      </c>
      <c r="AS988" s="404">
        <v>244</v>
      </c>
      <c r="AT988" s="406">
        <v>21826235.84</v>
      </c>
      <c r="AU988" s="406">
        <v>14164284.619999999</v>
      </c>
      <c r="AV988" s="407">
        <v>14850792.15</v>
      </c>
      <c r="AW988" s="407">
        <v>40400331.770000003</v>
      </c>
      <c r="AX988" s="407">
        <v>42403592.289999999</v>
      </c>
      <c r="AY988" s="407">
        <v>42403592.289999999</v>
      </c>
      <c r="AZ988" s="408" t="s">
        <v>134</v>
      </c>
    </row>
    <row r="989" spans="1:56" ht="280.5" hidden="1">
      <c r="A989" s="493" t="s">
        <v>2148</v>
      </c>
      <c r="B989" s="494" t="s">
        <v>2149</v>
      </c>
      <c r="C989" s="395" t="s">
        <v>2405</v>
      </c>
      <c r="D989" s="366" t="s">
        <v>2406</v>
      </c>
      <c r="E989" s="347" t="s">
        <v>2152</v>
      </c>
      <c r="F989" s="396"/>
      <c r="G989" s="396"/>
      <c r="H989" s="367">
        <v>3</v>
      </c>
      <c r="I989" s="396"/>
      <c r="J989" s="367" t="s">
        <v>72</v>
      </c>
      <c r="K989" s="397">
        <v>1</v>
      </c>
      <c r="L989" s="398">
        <v>25</v>
      </c>
      <c r="M989" s="367"/>
      <c r="N989" s="367"/>
      <c r="O989" s="367"/>
      <c r="P989" s="399" t="s">
        <v>186</v>
      </c>
      <c r="Q989" s="400" t="s">
        <v>2488</v>
      </c>
      <c r="R989" s="367"/>
      <c r="S989" s="367"/>
      <c r="T989" s="367">
        <v>3</v>
      </c>
      <c r="U989" s="367"/>
      <c r="V989" s="401" t="s">
        <v>75</v>
      </c>
      <c r="W989" s="402" t="s">
        <v>73</v>
      </c>
      <c r="X989" s="367"/>
      <c r="Y989" s="367"/>
      <c r="Z989" s="367"/>
      <c r="AA989" s="367"/>
      <c r="AB989" s="399" t="s">
        <v>187</v>
      </c>
      <c r="AC989" s="403" t="s">
        <v>2485</v>
      </c>
      <c r="AD989" s="326"/>
      <c r="AE989" s="326"/>
      <c r="AF989" s="326"/>
      <c r="AG989" s="326"/>
      <c r="AH989" s="326"/>
      <c r="AI989" s="326"/>
      <c r="AJ989" s="335"/>
      <c r="AK989" s="335"/>
      <c r="AL989" s="320"/>
      <c r="AM989" s="320" t="s">
        <v>2489</v>
      </c>
      <c r="AN989" s="334" t="s">
        <v>2479</v>
      </c>
      <c r="AO989" s="404" t="s">
        <v>891</v>
      </c>
      <c r="AP989" s="404" t="s">
        <v>200</v>
      </c>
      <c r="AQ989" s="404" t="s">
        <v>2491</v>
      </c>
      <c r="AR989" s="405" t="s">
        <v>2399</v>
      </c>
      <c r="AS989" s="404">
        <v>244</v>
      </c>
      <c r="AT989" s="406">
        <v>0</v>
      </c>
      <c r="AU989" s="406">
        <v>0</v>
      </c>
      <c r="AV989" s="407">
        <v>7661951.2199999997</v>
      </c>
      <c r="AW989" s="407">
        <v>0</v>
      </c>
      <c r="AX989" s="407">
        <v>0</v>
      </c>
      <c r="AY989" s="407">
        <v>0</v>
      </c>
      <c r="AZ989" s="408" t="s">
        <v>228</v>
      </c>
    </row>
    <row r="990" spans="1:56" ht="409.5" hidden="1">
      <c r="A990" s="493" t="s">
        <v>2148</v>
      </c>
      <c r="B990" s="494" t="s">
        <v>2149</v>
      </c>
      <c r="C990" s="395" t="s">
        <v>2405</v>
      </c>
      <c r="D990" s="366" t="s">
        <v>2406</v>
      </c>
      <c r="E990" s="347" t="s">
        <v>2152</v>
      </c>
      <c r="F990" s="396"/>
      <c r="G990" s="396"/>
      <c r="H990" s="367">
        <v>3</v>
      </c>
      <c r="I990" s="396"/>
      <c r="J990" s="367">
        <v>17</v>
      </c>
      <c r="K990" s="397">
        <v>1</v>
      </c>
      <c r="L990" s="398">
        <v>9</v>
      </c>
      <c r="M990" s="367"/>
      <c r="N990" s="367"/>
      <c r="O990" s="367"/>
      <c r="P990" s="399" t="s">
        <v>186</v>
      </c>
      <c r="Q990" s="400" t="s">
        <v>2492</v>
      </c>
      <c r="R990" s="367" t="s">
        <v>269</v>
      </c>
      <c r="S990" s="367"/>
      <c r="T990" s="367"/>
      <c r="U990" s="367"/>
      <c r="V990" s="401" t="s">
        <v>2203</v>
      </c>
      <c r="W990" s="402"/>
      <c r="X990" s="367"/>
      <c r="Y990" s="367"/>
      <c r="Z990" s="367"/>
      <c r="AA990" s="367"/>
      <c r="AB990" s="399" t="s">
        <v>2493</v>
      </c>
      <c r="AC990" s="403" t="s">
        <v>2485</v>
      </c>
      <c r="AD990" s="326"/>
      <c r="AE990" s="326"/>
      <c r="AF990" s="326"/>
      <c r="AG990" s="326"/>
      <c r="AH990" s="326"/>
      <c r="AI990" s="326"/>
      <c r="AJ990" s="335"/>
      <c r="AK990" s="335"/>
      <c r="AL990" s="320"/>
      <c r="AM990" s="320" t="s">
        <v>2494</v>
      </c>
      <c r="AN990" s="334" t="s">
        <v>2479</v>
      </c>
      <c r="AO990" s="404" t="s">
        <v>891</v>
      </c>
      <c r="AP990" s="404" t="s">
        <v>200</v>
      </c>
      <c r="AQ990" s="404" t="s">
        <v>2495</v>
      </c>
      <c r="AR990" s="405" t="s">
        <v>2496</v>
      </c>
      <c r="AS990" s="404">
        <v>244</v>
      </c>
      <c r="AT990" s="406">
        <v>39802310</v>
      </c>
      <c r="AU990" s="406">
        <v>39802310</v>
      </c>
      <c r="AV990" s="407">
        <v>0</v>
      </c>
      <c r="AW990" s="407">
        <v>0</v>
      </c>
      <c r="AX990" s="407">
        <v>0</v>
      </c>
      <c r="AY990" s="407">
        <v>0</v>
      </c>
      <c r="AZ990" s="408" t="s">
        <v>152</v>
      </c>
    </row>
    <row r="991" spans="1:56" ht="255" hidden="1">
      <c r="A991" s="493" t="s">
        <v>2148</v>
      </c>
      <c r="B991" s="494" t="s">
        <v>2149</v>
      </c>
      <c r="C991" s="395" t="s">
        <v>2405</v>
      </c>
      <c r="D991" s="366" t="s">
        <v>2054</v>
      </c>
      <c r="E991" s="347" t="s">
        <v>2152</v>
      </c>
      <c r="F991" s="396"/>
      <c r="G991" s="396"/>
      <c r="H991" s="367">
        <v>3</v>
      </c>
      <c r="I991" s="396"/>
      <c r="J991" s="367" t="s">
        <v>72</v>
      </c>
      <c r="K991" s="397">
        <v>1</v>
      </c>
      <c r="L991" s="398">
        <v>25</v>
      </c>
      <c r="M991" s="367"/>
      <c r="N991" s="367"/>
      <c r="O991" s="367"/>
      <c r="P991" s="399" t="s">
        <v>186</v>
      </c>
      <c r="Q991" s="400" t="s">
        <v>2497</v>
      </c>
      <c r="R991" s="367"/>
      <c r="S991" s="367"/>
      <c r="T991" s="367">
        <v>3</v>
      </c>
      <c r="U991" s="367"/>
      <c r="V991" s="401">
        <v>9</v>
      </c>
      <c r="W991" s="402">
        <v>1</v>
      </c>
      <c r="X991" s="367"/>
      <c r="Y991" s="367"/>
      <c r="Z991" s="367"/>
      <c r="AA991" s="367"/>
      <c r="AB991" s="399" t="s">
        <v>2498</v>
      </c>
      <c r="AC991" s="403" t="s">
        <v>2485</v>
      </c>
      <c r="AD991" s="326"/>
      <c r="AE991" s="326"/>
      <c r="AF991" s="326"/>
      <c r="AG991" s="326"/>
      <c r="AH991" s="326"/>
      <c r="AI991" s="326"/>
      <c r="AJ991" s="335"/>
      <c r="AK991" s="335"/>
      <c r="AL991" s="320"/>
      <c r="AM991" s="320" t="s">
        <v>2499</v>
      </c>
      <c r="AN991" s="334" t="s">
        <v>2479</v>
      </c>
      <c r="AO991" s="404" t="s">
        <v>891</v>
      </c>
      <c r="AP991" s="404" t="s">
        <v>200</v>
      </c>
      <c r="AQ991" s="404" t="s">
        <v>2500</v>
      </c>
      <c r="AR991" s="405" t="s">
        <v>2501</v>
      </c>
      <c r="AS991" s="404">
        <v>414</v>
      </c>
      <c r="AT991" s="406">
        <v>48653470</v>
      </c>
      <c r="AU991" s="406">
        <v>48575535.140000001</v>
      </c>
      <c r="AV991" s="407">
        <v>0</v>
      </c>
      <c r="AW991" s="407">
        <v>0</v>
      </c>
      <c r="AX991" s="407">
        <v>0</v>
      </c>
      <c r="AY991" s="407">
        <v>0</v>
      </c>
      <c r="AZ991" s="408" t="s">
        <v>152</v>
      </c>
    </row>
    <row r="992" spans="1:56" ht="255" hidden="1">
      <c r="A992" s="493" t="s">
        <v>2148</v>
      </c>
      <c r="B992" s="494" t="s">
        <v>2149</v>
      </c>
      <c r="C992" s="395" t="s">
        <v>2405</v>
      </c>
      <c r="D992" s="366" t="s">
        <v>2054</v>
      </c>
      <c r="E992" s="347" t="s">
        <v>2152</v>
      </c>
      <c r="F992" s="396"/>
      <c r="G992" s="396"/>
      <c r="H992" s="367">
        <v>3</v>
      </c>
      <c r="I992" s="396"/>
      <c r="J992" s="367" t="s">
        <v>72</v>
      </c>
      <c r="K992" s="397">
        <v>1</v>
      </c>
      <c r="L992" s="398">
        <v>25</v>
      </c>
      <c r="M992" s="367"/>
      <c r="N992" s="367"/>
      <c r="O992" s="367"/>
      <c r="P992" s="399" t="s">
        <v>186</v>
      </c>
      <c r="Q992" s="400" t="s">
        <v>2476</v>
      </c>
      <c r="R992" s="367"/>
      <c r="S992" s="367"/>
      <c r="T992" s="367">
        <v>3</v>
      </c>
      <c r="U992" s="367"/>
      <c r="V992" s="401">
        <v>9</v>
      </c>
      <c r="W992" s="402">
        <v>1</v>
      </c>
      <c r="X992" s="367"/>
      <c r="Y992" s="367"/>
      <c r="Z992" s="367"/>
      <c r="AA992" s="367"/>
      <c r="AB992" s="399" t="s">
        <v>2498</v>
      </c>
      <c r="AC992" s="403" t="s">
        <v>2485</v>
      </c>
      <c r="AD992" s="326"/>
      <c r="AE992" s="326"/>
      <c r="AF992" s="326"/>
      <c r="AG992" s="326"/>
      <c r="AH992" s="326"/>
      <c r="AI992" s="326"/>
      <c r="AJ992" s="335"/>
      <c r="AK992" s="335"/>
      <c r="AL992" s="320"/>
      <c r="AM992" s="320" t="s">
        <v>2499</v>
      </c>
      <c r="AN992" s="334">
        <v>42985</v>
      </c>
      <c r="AO992" s="404" t="s">
        <v>891</v>
      </c>
      <c r="AP992" s="404" t="s">
        <v>200</v>
      </c>
      <c r="AQ992" s="404" t="s">
        <v>2502</v>
      </c>
      <c r="AR992" s="405" t="s">
        <v>2503</v>
      </c>
      <c r="AS992" s="404">
        <v>414</v>
      </c>
      <c r="AT992" s="406">
        <v>4634863.5599999996</v>
      </c>
      <c r="AU992" s="406">
        <v>4021815.97</v>
      </c>
      <c r="AV992" s="407">
        <v>0</v>
      </c>
      <c r="AW992" s="407">
        <v>0</v>
      </c>
      <c r="AX992" s="407">
        <v>0</v>
      </c>
      <c r="AY992" s="407">
        <v>0</v>
      </c>
      <c r="AZ992" s="408" t="s">
        <v>152</v>
      </c>
    </row>
    <row r="993" spans="1:58" ht="409.5" hidden="1">
      <c r="A993" s="493" t="s">
        <v>2148</v>
      </c>
      <c r="B993" s="494" t="s">
        <v>2149</v>
      </c>
      <c r="C993" s="395" t="s">
        <v>2405</v>
      </c>
      <c r="D993" s="366" t="s">
        <v>2054</v>
      </c>
      <c r="E993" s="347" t="s">
        <v>2152</v>
      </c>
      <c r="F993" s="396"/>
      <c r="G993" s="396"/>
      <c r="H993" s="367">
        <v>3</v>
      </c>
      <c r="I993" s="396"/>
      <c r="J993" s="367" t="s">
        <v>72</v>
      </c>
      <c r="K993" s="397">
        <v>1</v>
      </c>
      <c r="L993" s="398">
        <v>25</v>
      </c>
      <c r="M993" s="367"/>
      <c r="N993" s="367"/>
      <c r="O993" s="367"/>
      <c r="P993" s="399" t="s">
        <v>186</v>
      </c>
      <c r="Q993" s="400" t="s">
        <v>2504</v>
      </c>
      <c r="R993" s="367" t="s">
        <v>2220</v>
      </c>
      <c r="S993" s="367"/>
      <c r="T993" s="367" t="s">
        <v>85</v>
      </c>
      <c r="U993" s="367"/>
      <c r="V993" s="401" t="s">
        <v>1377</v>
      </c>
      <c r="W993" s="402" t="s">
        <v>88</v>
      </c>
      <c r="X993" s="367"/>
      <c r="Y993" s="367" t="s">
        <v>2256</v>
      </c>
      <c r="Z993" s="367"/>
      <c r="AA993" s="367"/>
      <c r="AB993" s="399" t="s">
        <v>2505</v>
      </c>
      <c r="AC993" s="403" t="s">
        <v>2485</v>
      </c>
      <c r="AD993" s="326"/>
      <c r="AE993" s="326"/>
      <c r="AF993" s="326"/>
      <c r="AG993" s="326"/>
      <c r="AH993" s="326"/>
      <c r="AI993" s="326"/>
      <c r="AJ993" s="335"/>
      <c r="AK993" s="335"/>
      <c r="AL993" s="320"/>
      <c r="AM993" s="320" t="s">
        <v>2489</v>
      </c>
      <c r="AN993" s="334" t="s">
        <v>2479</v>
      </c>
      <c r="AO993" s="404" t="s">
        <v>891</v>
      </c>
      <c r="AP993" s="404" t="s">
        <v>200</v>
      </c>
      <c r="AQ993" s="404" t="s">
        <v>2506</v>
      </c>
      <c r="AR993" s="405" t="s">
        <v>2483</v>
      </c>
      <c r="AS993" s="404">
        <v>244</v>
      </c>
      <c r="AT993" s="406">
        <v>116791664.26000001</v>
      </c>
      <c r="AU993" s="406">
        <v>104646138.28</v>
      </c>
      <c r="AV993" s="407">
        <v>0</v>
      </c>
      <c r="AW993" s="407">
        <v>0</v>
      </c>
      <c r="AX993" s="407">
        <v>0</v>
      </c>
      <c r="AY993" s="407">
        <v>0</v>
      </c>
      <c r="AZ993" s="408" t="s">
        <v>152</v>
      </c>
    </row>
    <row r="994" spans="1:58" ht="409.5" hidden="1">
      <c r="A994" s="493" t="s">
        <v>2148</v>
      </c>
      <c r="B994" s="494" t="s">
        <v>2149</v>
      </c>
      <c r="C994" s="395" t="s">
        <v>2405</v>
      </c>
      <c r="D994" s="366" t="s">
        <v>2406</v>
      </c>
      <c r="E994" s="347" t="s">
        <v>2152</v>
      </c>
      <c r="F994" s="396"/>
      <c r="G994" s="396"/>
      <c r="H994" s="367">
        <v>3</v>
      </c>
      <c r="I994" s="396"/>
      <c r="J994" s="367" t="s">
        <v>72</v>
      </c>
      <c r="K994" s="397">
        <v>1</v>
      </c>
      <c r="L994" s="398">
        <v>25</v>
      </c>
      <c r="M994" s="367"/>
      <c r="N994" s="367"/>
      <c r="O994" s="367"/>
      <c r="P994" s="399" t="s">
        <v>186</v>
      </c>
      <c r="Q994" s="400" t="s">
        <v>2507</v>
      </c>
      <c r="R994" s="367" t="s">
        <v>2220</v>
      </c>
      <c r="S994" s="367"/>
      <c r="T994" s="367" t="s">
        <v>85</v>
      </c>
      <c r="U994" s="367"/>
      <c r="V994" s="401" t="s">
        <v>1377</v>
      </c>
      <c r="W994" s="402" t="s">
        <v>88</v>
      </c>
      <c r="X994" s="367"/>
      <c r="Y994" s="367" t="s">
        <v>278</v>
      </c>
      <c r="Z994" s="367"/>
      <c r="AA994" s="367"/>
      <c r="AB994" s="399" t="s">
        <v>2505</v>
      </c>
      <c r="AC994" s="403" t="s">
        <v>2485</v>
      </c>
      <c r="AD994" s="326"/>
      <c r="AE994" s="326"/>
      <c r="AF994" s="326"/>
      <c r="AG994" s="326"/>
      <c r="AH994" s="326"/>
      <c r="AI994" s="326"/>
      <c r="AJ994" s="335"/>
      <c r="AK994" s="335"/>
      <c r="AL994" s="320"/>
      <c r="AM994" s="320" t="s">
        <v>2508</v>
      </c>
      <c r="AN994" s="334" t="s">
        <v>2479</v>
      </c>
      <c r="AO994" s="404" t="s">
        <v>891</v>
      </c>
      <c r="AP994" s="404" t="s">
        <v>200</v>
      </c>
      <c r="AQ994" s="404" t="s">
        <v>2509</v>
      </c>
      <c r="AR994" s="405" t="s">
        <v>2483</v>
      </c>
      <c r="AS994" s="404">
        <v>244</v>
      </c>
      <c r="AT994" s="406">
        <v>6146929.7000000002</v>
      </c>
      <c r="AU994" s="406">
        <v>5507691.4900000002</v>
      </c>
      <c r="AV994" s="407">
        <v>0</v>
      </c>
      <c r="AW994" s="407">
        <v>0</v>
      </c>
      <c r="AX994" s="407">
        <v>0</v>
      </c>
      <c r="AY994" s="407">
        <v>0</v>
      </c>
      <c r="AZ994" s="408" t="s">
        <v>315</v>
      </c>
    </row>
    <row r="995" spans="1:58" ht="409.5" hidden="1">
      <c r="A995" s="493" t="s">
        <v>2148</v>
      </c>
      <c r="B995" s="494" t="s">
        <v>2149</v>
      </c>
      <c r="C995" s="395" t="s">
        <v>2405</v>
      </c>
      <c r="D995" s="366" t="s">
        <v>2406</v>
      </c>
      <c r="E995" s="347" t="s">
        <v>2152</v>
      </c>
      <c r="F995" s="396"/>
      <c r="G995" s="396"/>
      <c r="H995" s="367">
        <v>3</v>
      </c>
      <c r="I995" s="396"/>
      <c r="J995" s="367" t="s">
        <v>72</v>
      </c>
      <c r="K995" s="397">
        <v>1</v>
      </c>
      <c r="L995" s="398">
        <v>25</v>
      </c>
      <c r="M995" s="367"/>
      <c r="N995" s="367"/>
      <c r="O995" s="367"/>
      <c r="P995" s="399" t="s">
        <v>186</v>
      </c>
      <c r="Q995" s="400" t="s">
        <v>2510</v>
      </c>
      <c r="R995" s="367" t="s">
        <v>2220</v>
      </c>
      <c r="S995" s="367"/>
      <c r="T995" s="367" t="s">
        <v>85</v>
      </c>
      <c r="U995" s="367"/>
      <c r="V995" s="401" t="s">
        <v>1377</v>
      </c>
      <c r="W995" s="402" t="s">
        <v>88</v>
      </c>
      <c r="X995" s="367"/>
      <c r="Y995" s="367" t="s">
        <v>278</v>
      </c>
      <c r="Z995" s="367"/>
      <c r="AA995" s="367"/>
      <c r="AB995" s="399" t="s">
        <v>2511</v>
      </c>
      <c r="AC995" s="403" t="s">
        <v>2485</v>
      </c>
      <c r="AD995" s="326"/>
      <c r="AE995" s="326"/>
      <c r="AF995" s="326"/>
      <c r="AG995" s="326"/>
      <c r="AH995" s="326"/>
      <c r="AI995" s="326"/>
      <c r="AJ995" s="335"/>
      <c r="AK995" s="335"/>
      <c r="AL995" s="320"/>
      <c r="AM995" s="320" t="s">
        <v>2508</v>
      </c>
      <c r="AN995" s="334" t="s">
        <v>2479</v>
      </c>
      <c r="AO995" s="404" t="s">
        <v>891</v>
      </c>
      <c r="AP995" s="404" t="s">
        <v>200</v>
      </c>
      <c r="AQ995" s="404" t="s">
        <v>1788</v>
      </c>
      <c r="AR995" s="405" t="s">
        <v>2046</v>
      </c>
      <c r="AS995" s="404">
        <v>244</v>
      </c>
      <c r="AT995" s="406"/>
      <c r="AU995" s="406"/>
      <c r="AV995" s="407">
        <v>35908479.32</v>
      </c>
      <c r="AW995" s="407">
        <v>39410783.109999999</v>
      </c>
      <c r="AX995" s="407">
        <v>0</v>
      </c>
      <c r="AY995" s="407">
        <v>0</v>
      </c>
      <c r="AZ995" s="408" t="s">
        <v>152</v>
      </c>
    </row>
    <row r="996" spans="1:58" ht="409.5" hidden="1">
      <c r="A996" s="493" t="s">
        <v>2148</v>
      </c>
      <c r="B996" s="494" t="s">
        <v>2149</v>
      </c>
      <c r="C996" s="395" t="s">
        <v>2405</v>
      </c>
      <c r="D996" s="366" t="s">
        <v>2406</v>
      </c>
      <c r="E996" s="347" t="s">
        <v>2152</v>
      </c>
      <c r="F996" s="396"/>
      <c r="G996" s="396"/>
      <c r="H996" s="367">
        <v>3</v>
      </c>
      <c r="I996" s="396"/>
      <c r="J996" s="367" t="s">
        <v>72</v>
      </c>
      <c r="K996" s="397">
        <v>1</v>
      </c>
      <c r="L996" s="398">
        <v>25</v>
      </c>
      <c r="M996" s="367"/>
      <c r="N996" s="367"/>
      <c r="O996" s="367"/>
      <c r="P996" s="399" t="s">
        <v>186</v>
      </c>
      <c r="Q996" s="400" t="s">
        <v>2510</v>
      </c>
      <c r="R996" s="367" t="s">
        <v>2220</v>
      </c>
      <c r="S996" s="367"/>
      <c r="T996" s="367" t="s">
        <v>85</v>
      </c>
      <c r="U996" s="367"/>
      <c r="V996" s="401" t="s">
        <v>1377</v>
      </c>
      <c r="W996" s="402" t="s">
        <v>88</v>
      </c>
      <c r="X996" s="367"/>
      <c r="Y996" s="367" t="s">
        <v>278</v>
      </c>
      <c r="Z996" s="367"/>
      <c r="AA996" s="367"/>
      <c r="AB996" s="399" t="s">
        <v>2511</v>
      </c>
      <c r="AC996" s="403" t="s">
        <v>2485</v>
      </c>
      <c r="AD996" s="326"/>
      <c r="AE996" s="326"/>
      <c r="AF996" s="326"/>
      <c r="AG996" s="326"/>
      <c r="AH996" s="326"/>
      <c r="AI996" s="326"/>
      <c r="AJ996" s="335"/>
      <c r="AK996" s="335"/>
      <c r="AL996" s="320"/>
      <c r="AM996" s="320" t="s">
        <v>2508</v>
      </c>
      <c r="AN996" s="334" t="s">
        <v>2479</v>
      </c>
      <c r="AO996" s="404" t="s">
        <v>891</v>
      </c>
      <c r="AP996" s="404" t="s">
        <v>200</v>
      </c>
      <c r="AQ996" s="404" t="s">
        <v>1788</v>
      </c>
      <c r="AR996" s="405" t="s">
        <v>2046</v>
      </c>
      <c r="AS996" s="404">
        <v>244</v>
      </c>
      <c r="AT996" s="406"/>
      <c r="AU996" s="406"/>
      <c r="AV996" s="407">
        <v>1889919.96</v>
      </c>
      <c r="AW996" s="407">
        <v>2074251.75</v>
      </c>
      <c r="AX996" s="407">
        <v>0</v>
      </c>
      <c r="AY996" s="407">
        <v>0</v>
      </c>
      <c r="AZ996" s="408" t="s">
        <v>315</v>
      </c>
    </row>
    <row r="997" spans="1:58" ht="409.5" hidden="1">
      <c r="A997" s="493" t="s">
        <v>2148</v>
      </c>
      <c r="B997" s="494" t="s">
        <v>2149</v>
      </c>
      <c r="C997" s="395" t="s">
        <v>2405</v>
      </c>
      <c r="D997" s="366" t="s">
        <v>2406</v>
      </c>
      <c r="E997" s="347" t="s">
        <v>2152</v>
      </c>
      <c r="F997" s="396"/>
      <c r="G997" s="396"/>
      <c r="H997" s="367">
        <v>3</v>
      </c>
      <c r="I997" s="396"/>
      <c r="J997" s="367" t="s">
        <v>72</v>
      </c>
      <c r="K997" s="397">
        <v>1</v>
      </c>
      <c r="L997" s="398">
        <v>25</v>
      </c>
      <c r="M997" s="367"/>
      <c r="N997" s="367"/>
      <c r="O997" s="367"/>
      <c r="P997" s="399" t="s">
        <v>186</v>
      </c>
      <c r="Q997" s="400" t="s">
        <v>2512</v>
      </c>
      <c r="R997" s="367" t="s">
        <v>2513</v>
      </c>
      <c r="S997" s="367"/>
      <c r="T997" s="367" t="s">
        <v>321</v>
      </c>
      <c r="U997" s="367"/>
      <c r="V997" s="401" t="s">
        <v>2514</v>
      </c>
      <c r="W997" s="402" t="s">
        <v>2515</v>
      </c>
      <c r="X997" s="367"/>
      <c r="Y997" s="367"/>
      <c r="Z997" s="367"/>
      <c r="AA997" s="367"/>
      <c r="AB997" s="399" t="s">
        <v>2516</v>
      </c>
      <c r="AC997" s="403" t="s">
        <v>2485</v>
      </c>
      <c r="AD997" s="326"/>
      <c r="AE997" s="326"/>
      <c r="AF997" s="326"/>
      <c r="AG997" s="326"/>
      <c r="AH997" s="326"/>
      <c r="AI997" s="326"/>
      <c r="AJ997" s="335"/>
      <c r="AK997" s="335"/>
      <c r="AL997" s="320"/>
      <c r="AM997" s="320" t="s">
        <v>2494</v>
      </c>
      <c r="AN997" s="334" t="s">
        <v>2479</v>
      </c>
      <c r="AO997" s="404" t="s">
        <v>891</v>
      </c>
      <c r="AP997" s="404" t="s">
        <v>200</v>
      </c>
      <c r="AQ997" s="404" t="s">
        <v>2517</v>
      </c>
      <c r="AR997" s="405" t="s">
        <v>2518</v>
      </c>
      <c r="AS997" s="404">
        <v>244</v>
      </c>
      <c r="AT997" s="406">
        <v>3814105.26</v>
      </c>
      <c r="AU997" s="406">
        <v>3814105.26</v>
      </c>
      <c r="AV997" s="407">
        <v>3534734.2</v>
      </c>
      <c r="AW997" s="407">
        <v>2945260.52</v>
      </c>
      <c r="AX997" s="407">
        <v>942000</v>
      </c>
      <c r="AY997" s="407">
        <v>942000</v>
      </c>
      <c r="AZ997" s="408" t="s">
        <v>315</v>
      </c>
    </row>
    <row r="998" spans="1:58" ht="409.5" hidden="1">
      <c r="A998" s="493" t="s">
        <v>2148</v>
      </c>
      <c r="B998" s="494" t="s">
        <v>2149</v>
      </c>
      <c r="C998" s="395" t="s">
        <v>2405</v>
      </c>
      <c r="D998" s="366" t="s">
        <v>2406</v>
      </c>
      <c r="E998" s="347" t="s">
        <v>2152</v>
      </c>
      <c r="F998" s="396"/>
      <c r="G998" s="396"/>
      <c r="H998" s="367">
        <v>3</v>
      </c>
      <c r="I998" s="396"/>
      <c r="J998" s="367" t="s">
        <v>72</v>
      </c>
      <c r="K998" s="397">
        <v>1</v>
      </c>
      <c r="L998" s="398">
        <v>25</v>
      </c>
      <c r="M998" s="367"/>
      <c r="N998" s="367"/>
      <c r="O998" s="367"/>
      <c r="P998" s="399" t="s">
        <v>186</v>
      </c>
      <c r="Q998" s="400" t="s">
        <v>2512</v>
      </c>
      <c r="R998" s="367" t="s">
        <v>2513</v>
      </c>
      <c r="S998" s="367"/>
      <c r="T998" s="367" t="s">
        <v>321</v>
      </c>
      <c r="U998" s="367"/>
      <c r="V998" s="401" t="s">
        <v>2514</v>
      </c>
      <c r="W998" s="402" t="s">
        <v>2515</v>
      </c>
      <c r="X998" s="367"/>
      <c r="Y998" s="367"/>
      <c r="Z998" s="367"/>
      <c r="AA998" s="367"/>
      <c r="AB998" s="399" t="s">
        <v>2516</v>
      </c>
      <c r="AC998" s="403" t="s">
        <v>2485</v>
      </c>
      <c r="AD998" s="326"/>
      <c r="AE998" s="326"/>
      <c r="AF998" s="326"/>
      <c r="AG998" s="326"/>
      <c r="AH998" s="326"/>
      <c r="AI998" s="326"/>
      <c r="AJ998" s="335"/>
      <c r="AK998" s="335"/>
      <c r="AL998" s="320"/>
      <c r="AM998" s="320" t="s">
        <v>2494</v>
      </c>
      <c r="AN998" s="334" t="s">
        <v>2479</v>
      </c>
      <c r="AO998" s="404" t="s">
        <v>891</v>
      </c>
      <c r="AP998" s="404" t="s">
        <v>200</v>
      </c>
      <c r="AQ998" s="404" t="s">
        <v>2517</v>
      </c>
      <c r="AR998" s="405" t="s">
        <v>2518</v>
      </c>
      <c r="AS998" s="404">
        <v>244</v>
      </c>
      <c r="AT998" s="406"/>
      <c r="AU998" s="406"/>
      <c r="AV998" s="407">
        <v>42134310</v>
      </c>
      <c r="AW998" s="407">
        <v>32134310</v>
      </c>
      <c r="AX998" s="407">
        <v>14838060</v>
      </c>
      <c r="AY998" s="407">
        <v>14838060</v>
      </c>
      <c r="AZ998" s="408" t="s">
        <v>152</v>
      </c>
      <c r="BF998" s="11" t="s">
        <v>73</v>
      </c>
    </row>
    <row r="999" spans="1:58" ht="280.5" hidden="1">
      <c r="A999" s="493" t="s">
        <v>2148</v>
      </c>
      <c r="B999" s="494" t="s">
        <v>2149</v>
      </c>
      <c r="C999" s="395" t="s">
        <v>2405</v>
      </c>
      <c r="D999" s="366" t="s">
        <v>2406</v>
      </c>
      <c r="E999" s="347" t="s">
        <v>2152</v>
      </c>
      <c r="F999" s="396"/>
      <c r="G999" s="396"/>
      <c r="H999" s="367">
        <v>3</v>
      </c>
      <c r="I999" s="396"/>
      <c r="J999" s="367" t="s">
        <v>72</v>
      </c>
      <c r="K999" s="397" t="s">
        <v>73</v>
      </c>
      <c r="L999" s="398">
        <v>25</v>
      </c>
      <c r="M999" s="367"/>
      <c r="N999" s="367"/>
      <c r="O999" s="367"/>
      <c r="P999" s="399" t="s">
        <v>186</v>
      </c>
      <c r="Q999" s="400" t="s">
        <v>2476</v>
      </c>
      <c r="R999" s="367"/>
      <c r="S999" s="367"/>
      <c r="T999" s="367">
        <v>3</v>
      </c>
      <c r="U999" s="367"/>
      <c r="V999" s="401" t="s">
        <v>75</v>
      </c>
      <c r="W999" s="402" t="s">
        <v>73</v>
      </c>
      <c r="X999" s="367"/>
      <c r="Y999" s="367"/>
      <c r="Z999" s="367"/>
      <c r="AA999" s="367"/>
      <c r="AB999" s="399" t="s">
        <v>187</v>
      </c>
      <c r="AC999" s="403" t="s">
        <v>2485</v>
      </c>
      <c r="AD999" s="326"/>
      <c r="AE999" s="326"/>
      <c r="AF999" s="326"/>
      <c r="AG999" s="326"/>
      <c r="AH999" s="326"/>
      <c r="AI999" s="326"/>
      <c r="AJ999" s="335"/>
      <c r="AK999" s="335"/>
      <c r="AL999" s="320"/>
      <c r="AM999" s="320" t="s">
        <v>2519</v>
      </c>
      <c r="AN999" s="334" t="s">
        <v>2479</v>
      </c>
      <c r="AO999" s="404" t="s">
        <v>891</v>
      </c>
      <c r="AP999" s="404" t="s">
        <v>200</v>
      </c>
      <c r="AQ999" s="404" t="s">
        <v>2520</v>
      </c>
      <c r="AR999" s="405" t="s">
        <v>2521</v>
      </c>
      <c r="AS999" s="404">
        <v>414</v>
      </c>
      <c r="AT999" s="406"/>
      <c r="AU999" s="406"/>
      <c r="AV999" s="407">
        <v>0</v>
      </c>
      <c r="AW999" s="407">
        <v>949557.03</v>
      </c>
      <c r="AX999" s="407">
        <v>0</v>
      </c>
      <c r="AY999" s="407">
        <v>0</v>
      </c>
      <c r="AZ999" s="408" t="s">
        <v>2230</v>
      </c>
    </row>
    <row r="1000" spans="1:58" ht="280.5" hidden="1">
      <c r="A1000" s="493" t="s">
        <v>2148</v>
      </c>
      <c r="B1000" s="494" t="s">
        <v>2149</v>
      </c>
      <c r="C1000" s="395" t="s">
        <v>2405</v>
      </c>
      <c r="D1000" s="366" t="s">
        <v>2406</v>
      </c>
      <c r="E1000" s="347" t="s">
        <v>2152</v>
      </c>
      <c r="F1000" s="396"/>
      <c r="G1000" s="396"/>
      <c r="H1000" s="367">
        <v>3</v>
      </c>
      <c r="I1000" s="396"/>
      <c r="J1000" s="367" t="s">
        <v>72</v>
      </c>
      <c r="K1000" s="397" t="s">
        <v>73</v>
      </c>
      <c r="L1000" s="398">
        <v>25</v>
      </c>
      <c r="M1000" s="367"/>
      <c r="N1000" s="367"/>
      <c r="O1000" s="367"/>
      <c r="P1000" s="399" t="s">
        <v>186</v>
      </c>
      <c r="Q1000" s="400" t="s">
        <v>2476</v>
      </c>
      <c r="R1000" s="367"/>
      <c r="S1000" s="367"/>
      <c r="T1000" s="367">
        <v>3</v>
      </c>
      <c r="U1000" s="367"/>
      <c r="V1000" s="401" t="s">
        <v>75</v>
      </c>
      <c r="W1000" s="402" t="s">
        <v>73</v>
      </c>
      <c r="X1000" s="367"/>
      <c r="Y1000" s="367"/>
      <c r="Z1000" s="367"/>
      <c r="AA1000" s="367"/>
      <c r="AB1000" s="399" t="s">
        <v>187</v>
      </c>
      <c r="AC1000" s="403" t="s">
        <v>2485</v>
      </c>
      <c r="AD1000" s="326"/>
      <c r="AE1000" s="326"/>
      <c r="AF1000" s="326"/>
      <c r="AG1000" s="326"/>
      <c r="AH1000" s="326"/>
      <c r="AI1000" s="326"/>
      <c r="AJ1000" s="335"/>
      <c r="AK1000" s="335"/>
      <c r="AL1000" s="320"/>
      <c r="AM1000" s="320" t="s">
        <v>2519</v>
      </c>
      <c r="AN1000" s="334" t="s">
        <v>2479</v>
      </c>
      <c r="AO1000" s="404" t="s">
        <v>891</v>
      </c>
      <c r="AP1000" s="404" t="s">
        <v>200</v>
      </c>
      <c r="AQ1000" s="404" t="s">
        <v>2522</v>
      </c>
      <c r="AR1000" s="405" t="s">
        <v>2523</v>
      </c>
      <c r="AS1000" s="404">
        <v>414</v>
      </c>
      <c r="AT1000" s="406">
        <v>235913.05</v>
      </c>
      <c r="AU1000" s="406">
        <v>211685.06</v>
      </c>
      <c r="AV1000" s="407">
        <v>0</v>
      </c>
      <c r="AW1000" s="407">
        <v>0</v>
      </c>
      <c r="AX1000" s="407">
        <v>0</v>
      </c>
      <c r="AY1000" s="407">
        <v>0</v>
      </c>
      <c r="AZ1000" s="408" t="s">
        <v>2230</v>
      </c>
    </row>
    <row r="1001" spans="1:58" ht="280.5" hidden="1">
      <c r="A1001" s="493" t="s">
        <v>2148</v>
      </c>
      <c r="B1001" s="494" t="s">
        <v>2149</v>
      </c>
      <c r="C1001" s="395" t="s">
        <v>2405</v>
      </c>
      <c r="D1001" s="366" t="s">
        <v>2406</v>
      </c>
      <c r="E1001" s="347" t="s">
        <v>2152</v>
      </c>
      <c r="F1001" s="396"/>
      <c r="G1001" s="396"/>
      <c r="H1001" s="367">
        <v>3</v>
      </c>
      <c r="I1001" s="396"/>
      <c r="J1001" s="367" t="s">
        <v>72</v>
      </c>
      <c r="K1001" s="397" t="s">
        <v>73</v>
      </c>
      <c r="L1001" s="398">
        <v>25</v>
      </c>
      <c r="M1001" s="367"/>
      <c r="N1001" s="367"/>
      <c r="O1001" s="367"/>
      <c r="P1001" s="399" t="s">
        <v>186</v>
      </c>
      <c r="Q1001" s="400" t="s">
        <v>2476</v>
      </c>
      <c r="R1001" s="367"/>
      <c r="S1001" s="367"/>
      <c r="T1001" s="367">
        <v>3</v>
      </c>
      <c r="U1001" s="367"/>
      <c r="V1001" s="401" t="s">
        <v>75</v>
      </c>
      <c r="W1001" s="402" t="s">
        <v>73</v>
      </c>
      <c r="X1001" s="367"/>
      <c r="Y1001" s="367"/>
      <c r="Z1001" s="367"/>
      <c r="AA1001" s="367"/>
      <c r="AB1001" s="399" t="s">
        <v>187</v>
      </c>
      <c r="AC1001" s="403" t="s">
        <v>2485</v>
      </c>
      <c r="AD1001" s="326"/>
      <c r="AE1001" s="326"/>
      <c r="AF1001" s="326"/>
      <c r="AG1001" s="326"/>
      <c r="AH1001" s="326"/>
      <c r="AI1001" s="326"/>
      <c r="AJ1001" s="335"/>
      <c r="AK1001" s="335"/>
      <c r="AL1001" s="320"/>
      <c r="AM1001" s="320" t="s">
        <v>2519</v>
      </c>
      <c r="AN1001" s="334" t="s">
        <v>2479</v>
      </c>
      <c r="AO1001" s="404" t="s">
        <v>891</v>
      </c>
      <c r="AP1001" s="404" t="s">
        <v>200</v>
      </c>
      <c r="AQ1001" s="404" t="s">
        <v>2524</v>
      </c>
      <c r="AR1001" s="405" t="s">
        <v>2525</v>
      </c>
      <c r="AS1001" s="404">
        <v>414</v>
      </c>
      <c r="AT1001" s="406">
        <v>3105540</v>
      </c>
      <c r="AU1001" s="406">
        <v>3100566.07</v>
      </c>
      <c r="AV1001" s="407">
        <v>0</v>
      </c>
      <c r="AW1001" s="407">
        <v>0</v>
      </c>
      <c r="AX1001" s="407">
        <v>0</v>
      </c>
      <c r="AY1001" s="407">
        <v>0</v>
      </c>
      <c r="AZ1001" s="408" t="s">
        <v>315</v>
      </c>
    </row>
    <row r="1002" spans="1:58" ht="293.25" hidden="1">
      <c r="A1002" s="493" t="s">
        <v>2148</v>
      </c>
      <c r="B1002" s="494" t="s">
        <v>2149</v>
      </c>
      <c r="C1002" s="395" t="s">
        <v>2405</v>
      </c>
      <c r="D1002" s="366" t="s">
        <v>2406</v>
      </c>
      <c r="E1002" s="347" t="s">
        <v>2526</v>
      </c>
      <c r="F1002" s="396"/>
      <c r="G1002" s="396"/>
      <c r="H1002" s="367" t="s">
        <v>85</v>
      </c>
      <c r="I1002" s="396"/>
      <c r="J1002" s="367" t="s">
        <v>2527</v>
      </c>
      <c r="K1002" s="397" t="s">
        <v>2528</v>
      </c>
      <c r="L1002" s="398" t="s">
        <v>2529</v>
      </c>
      <c r="M1002" s="367"/>
      <c r="N1002" s="367"/>
      <c r="O1002" s="367"/>
      <c r="P1002" s="399" t="s">
        <v>2530</v>
      </c>
      <c r="Q1002" s="400" t="s">
        <v>2153</v>
      </c>
      <c r="R1002" s="367"/>
      <c r="S1002" s="367"/>
      <c r="T1002" s="367">
        <v>3</v>
      </c>
      <c r="U1002" s="367"/>
      <c r="V1002" s="401" t="s">
        <v>75</v>
      </c>
      <c r="W1002" s="402">
        <v>1</v>
      </c>
      <c r="X1002" s="367"/>
      <c r="Y1002" s="367"/>
      <c r="Z1002" s="367"/>
      <c r="AA1002" s="367"/>
      <c r="AB1002" s="399" t="s">
        <v>187</v>
      </c>
      <c r="AC1002" s="403" t="s">
        <v>2531</v>
      </c>
      <c r="AD1002" s="326"/>
      <c r="AE1002" s="326"/>
      <c r="AF1002" s="326"/>
      <c r="AG1002" s="326"/>
      <c r="AH1002" s="326"/>
      <c r="AI1002" s="326"/>
      <c r="AJ1002" s="335"/>
      <c r="AK1002" s="335"/>
      <c r="AL1002" s="320"/>
      <c r="AM1002" s="320" t="s">
        <v>2532</v>
      </c>
      <c r="AN1002" s="334" t="s">
        <v>2290</v>
      </c>
      <c r="AO1002" s="404" t="s">
        <v>891</v>
      </c>
      <c r="AP1002" s="404" t="s">
        <v>200</v>
      </c>
      <c r="AQ1002" s="404" t="s">
        <v>2533</v>
      </c>
      <c r="AR1002" s="405" t="s">
        <v>327</v>
      </c>
      <c r="AS1002" s="404">
        <v>244</v>
      </c>
      <c r="AT1002" s="406">
        <v>1781152.62</v>
      </c>
      <c r="AU1002" s="406">
        <v>1781152.62</v>
      </c>
      <c r="AV1002" s="407">
        <v>0</v>
      </c>
      <c r="AW1002" s="407">
        <v>3385520</v>
      </c>
      <c r="AX1002" s="407">
        <v>3385520</v>
      </c>
      <c r="AY1002" s="407">
        <v>3385520</v>
      </c>
      <c r="AZ1002" s="408" t="s">
        <v>134</v>
      </c>
    </row>
    <row r="1003" spans="1:58" ht="331.5" hidden="1">
      <c r="A1003" s="493" t="s">
        <v>2148</v>
      </c>
      <c r="B1003" s="494" t="s">
        <v>2149</v>
      </c>
      <c r="C1003" s="395" t="s">
        <v>2534</v>
      </c>
      <c r="D1003" s="366" t="s">
        <v>2535</v>
      </c>
      <c r="E1003" s="347" t="s">
        <v>2152</v>
      </c>
      <c r="F1003" s="396"/>
      <c r="G1003" s="396"/>
      <c r="H1003" s="367">
        <v>3</v>
      </c>
      <c r="I1003" s="396"/>
      <c r="J1003" s="367">
        <v>16</v>
      </c>
      <c r="K1003" s="397">
        <v>1</v>
      </c>
      <c r="L1003" s="398" t="s">
        <v>2041</v>
      </c>
      <c r="M1003" s="367"/>
      <c r="N1003" s="367"/>
      <c r="O1003" s="367"/>
      <c r="P1003" s="399" t="s">
        <v>186</v>
      </c>
      <c r="Q1003" s="400" t="s">
        <v>2536</v>
      </c>
      <c r="R1003" s="367"/>
      <c r="S1003" s="367"/>
      <c r="T1003" s="367">
        <v>3</v>
      </c>
      <c r="U1003" s="367"/>
      <c r="V1003" s="401" t="s">
        <v>75</v>
      </c>
      <c r="W1003" s="402" t="s">
        <v>73</v>
      </c>
      <c r="X1003" s="367"/>
      <c r="Y1003" s="367"/>
      <c r="Z1003" s="367"/>
      <c r="AA1003" s="367"/>
      <c r="AB1003" s="399" t="s">
        <v>187</v>
      </c>
      <c r="AC1003" s="403" t="s">
        <v>2537</v>
      </c>
      <c r="AD1003" s="326"/>
      <c r="AE1003" s="326"/>
      <c r="AF1003" s="326"/>
      <c r="AG1003" s="326"/>
      <c r="AH1003" s="326"/>
      <c r="AI1003" s="326"/>
      <c r="AJ1003" s="335"/>
      <c r="AK1003" s="335"/>
      <c r="AL1003" s="320"/>
      <c r="AM1003" s="320" t="s">
        <v>2538</v>
      </c>
      <c r="AN1003" s="334" t="s">
        <v>2539</v>
      </c>
      <c r="AO1003" s="404" t="s">
        <v>99</v>
      </c>
      <c r="AP1003" s="404" t="s">
        <v>68</v>
      </c>
      <c r="AQ1003" s="404" t="s">
        <v>952</v>
      </c>
      <c r="AR1003" s="405" t="s">
        <v>953</v>
      </c>
      <c r="AS1003" s="404" t="s">
        <v>116</v>
      </c>
      <c r="AT1003" s="406">
        <v>820166.7</v>
      </c>
      <c r="AU1003" s="406">
        <v>820166.7</v>
      </c>
      <c r="AV1003" s="407">
        <v>559846.92000000004</v>
      </c>
      <c r="AW1003" s="407">
        <v>0</v>
      </c>
      <c r="AX1003" s="407">
        <v>0</v>
      </c>
      <c r="AY1003" s="407">
        <v>0</v>
      </c>
      <c r="AZ1003" s="408" t="s">
        <v>134</v>
      </c>
    </row>
    <row r="1004" spans="1:58" ht="331.5" hidden="1">
      <c r="A1004" s="493" t="s">
        <v>2148</v>
      </c>
      <c r="B1004" s="494" t="s">
        <v>2149</v>
      </c>
      <c r="C1004" s="395" t="s">
        <v>2534</v>
      </c>
      <c r="D1004" s="366" t="s">
        <v>2535</v>
      </c>
      <c r="E1004" s="347" t="s">
        <v>2152</v>
      </c>
      <c r="F1004" s="396"/>
      <c r="G1004" s="396"/>
      <c r="H1004" s="367">
        <v>3</v>
      </c>
      <c r="I1004" s="396"/>
      <c r="J1004" s="367">
        <v>16</v>
      </c>
      <c r="K1004" s="397">
        <v>1</v>
      </c>
      <c r="L1004" s="398" t="s">
        <v>2041</v>
      </c>
      <c r="M1004" s="367"/>
      <c r="N1004" s="367"/>
      <c r="O1004" s="367"/>
      <c r="P1004" s="399" t="s">
        <v>186</v>
      </c>
      <c r="Q1004" s="400" t="s">
        <v>2536</v>
      </c>
      <c r="R1004" s="367"/>
      <c r="S1004" s="367"/>
      <c r="T1004" s="367">
        <v>3</v>
      </c>
      <c r="U1004" s="367"/>
      <c r="V1004" s="401" t="s">
        <v>75</v>
      </c>
      <c r="W1004" s="402" t="s">
        <v>73</v>
      </c>
      <c r="X1004" s="367"/>
      <c r="Y1004" s="367"/>
      <c r="Z1004" s="367"/>
      <c r="AA1004" s="367"/>
      <c r="AB1004" s="399" t="s">
        <v>187</v>
      </c>
      <c r="AC1004" s="403" t="s">
        <v>2540</v>
      </c>
      <c r="AD1004" s="326"/>
      <c r="AE1004" s="326"/>
      <c r="AF1004" s="326"/>
      <c r="AG1004" s="326"/>
      <c r="AH1004" s="326"/>
      <c r="AI1004" s="326"/>
      <c r="AJ1004" s="335"/>
      <c r="AK1004" s="335"/>
      <c r="AL1004" s="320"/>
      <c r="AM1004" s="320" t="s">
        <v>2541</v>
      </c>
      <c r="AN1004" s="334" t="s">
        <v>2542</v>
      </c>
      <c r="AO1004" s="404" t="s">
        <v>99</v>
      </c>
      <c r="AP1004" s="404" t="s">
        <v>68</v>
      </c>
      <c r="AQ1004" s="404" t="s">
        <v>952</v>
      </c>
      <c r="AR1004" s="405" t="s">
        <v>953</v>
      </c>
      <c r="AS1004" s="404" t="s">
        <v>119</v>
      </c>
      <c r="AT1004" s="406">
        <v>613486.89</v>
      </c>
      <c r="AU1004" s="406">
        <v>613486.89</v>
      </c>
      <c r="AV1004" s="407">
        <v>0</v>
      </c>
      <c r="AW1004" s="407">
        <v>0</v>
      </c>
      <c r="AX1004" s="407">
        <v>0</v>
      </c>
      <c r="AY1004" s="407">
        <v>0</v>
      </c>
      <c r="AZ1004" s="408" t="s">
        <v>134</v>
      </c>
    </row>
    <row r="1005" spans="1:58" ht="331.5" hidden="1">
      <c r="A1005" s="493" t="s">
        <v>2148</v>
      </c>
      <c r="B1005" s="494" t="s">
        <v>2149</v>
      </c>
      <c r="C1005" s="395" t="s">
        <v>2534</v>
      </c>
      <c r="D1005" s="366" t="s">
        <v>2535</v>
      </c>
      <c r="E1005" s="347" t="s">
        <v>2152</v>
      </c>
      <c r="F1005" s="396"/>
      <c r="G1005" s="396"/>
      <c r="H1005" s="367">
        <v>3</v>
      </c>
      <c r="I1005" s="396"/>
      <c r="J1005" s="367">
        <v>16</v>
      </c>
      <c r="K1005" s="397">
        <v>1</v>
      </c>
      <c r="L1005" s="398" t="s">
        <v>2041</v>
      </c>
      <c r="M1005" s="367"/>
      <c r="N1005" s="367"/>
      <c r="O1005" s="367"/>
      <c r="P1005" s="399" t="s">
        <v>186</v>
      </c>
      <c r="Q1005" s="400" t="s">
        <v>2476</v>
      </c>
      <c r="R1005" s="367"/>
      <c r="S1005" s="367"/>
      <c r="T1005" s="367">
        <v>3</v>
      </c>
      <c r="U1005" s="367"/>
      <c r="V1005" s="401" t="s">
        <v>75</v>
      </c>
      <c r="W1005" s="402" t="s">
        <v>73</v>
      </c>
      <c r="X1005" s="367"/>
      <c r="Y1005" s="367"/>
      <c r="Z1005" s="367"/>
      <c r="AA1005" s="367"/>
      <c r="AB1005" s="399" t="s">
        <v>2543</v>
      </c>
      <c r="AC1005" s="403" t="s">
        <v>2544</v>
      </c>
      <c r="AD1005" s="326"/>
      <c r="AE1005" s="326"/>
      <c r="AF1005" s="326"/>
      <c r="AG1005" s="326"/>
      <c r="AH1005" s="326"/>
      <c r="AI1005" s="326"/>
      <c r="AJ1005" s="335"/>
      <c r="AK1005" s="335"/>
      <c r="AL1005" s="320"/>
      <c r="AM1005" s="320" t="s">
        <v>2545</v>
      </c>
      <c r="AN1005" s="334" t="s">
        <v>2546</v>
      </c>
      <c r="AO1005" s="404" t="s">
        <v>891</v>
      </c>
      <c r="AP1005" s="404" t="s">
        <v>200</v>
      </c>
      <c r="AQ1005" s="404" t="s">
        <v>2547</v>
      </c>
      <c r="AR1005" s="405" t="s">
        <v>2548</v>
      </c>
      <c r="AS1005" s="404"/>
      <c r="AT1005" s="406"/>
      <c r="AU1005" s="406"/>
      <c r="AV1005" s="407"/>
      <c r="AW1005" s="407">
        <v>259854</v>
      </c>
      <c r="AX1005" s="407">
        <v>259854</v>
      </c>
      <c r="AY1005" s="407">
        <v>259854</v>
      </c>
      <c r="AZ1005" s="408" t="s">
        <v>134</v>
      </c>
    </row>
    <row r="1006" spans="1:58" ht="409.5" hidden="1">
      <c r="A1006" s="493" t="s">
        <v>2148</v>
      </c>
      <c r="B1006" s="494" t="s">
        <v>2149</v>
      </c>
      <c r="C1006" s="395" t="s">
        <v>2405</v>
      </c>
      <c r="D1006" s="366" t="s">
        <v>2406</v>
      </c>
      <c r="E1006" s="347" t="s">
        <v>2152</v>
      </c>
      <c r="F1006" s="396"/>
      <c r="G1006" s="396"/>
      <c r="H1006" s="367">
        <v>3</v>
      </c>
      <c r="I1006" s="396"/>
      <c r="J1006" s="367">
        <v>16</v>
      </c>
      <c r="K1006" s="397">
        <v>1</v>
      </c>
      <c r="L1006" s="398" t="s">
        <v>2041</v>
      </c>
      <c r="M1006" s="367"/>
      <c r="N1006" s="367"/>
      <c r="O1006" s="367"/>
      <c r="P1006" s="399" t="s">
        <v>186</v>
      </c>
      <c r="Q1006" s="400" t="s">
        <v>2549</v>
      </c>
      <c r="R1006" s="367" t="s">
        <v>2550</v>
      </c>
      <c r="S1006" s="367"/>
      <c r="T1006" s="367" t="s">
        <v>85</v>
      </c>
      <c r="U1006" s="367"/>
      <c r="V1006" s="401" t="s">
        <v>1377</v>
      </c>
      <c r="W1006" s="402" t="s">
        <v>88</v>
      </c>
      <c r="X1006" s="367"/>
      <c r="Y1006" s="367"/>
      <c r="Z1006" s="367"/>
      <c r="AA1006" s="367"/>
      <c r="AB1006" s="399" t="s">
        <v>2551</v>
      </c>
      <c r="AC1006" s="403" t="s">
        <v>2544</v>
      </c>
      <c r="AD1006" s="326"/>
      <c r="AE1006" s="326"/>
      <c r="AF1006" s="326"/>
      <c r="AG1006" s="326"/>
      <c r="AH1006" s="326"/>
      <c r="AI1006" s="326"/>
      <c r="AJ1006" s="335"/>
      <c r="AK1006" s="335"/>
      <c r="AL1006" s="320"/>
      <c r="AM1006" s="320" t="s">
        <v>2545</v>
      </c>
      <c r="AN1006" s="334" t="s">
        <v>2546</v>
      </c>
      <c r="AO1006" s="404" t="s">
        <v>891</v>
      </c>
      <c r="AP1006" s="404" t="s">
        <v>200</v>
      </c>
      <c r="AQ1006" s="404" t="s">
        <v>2552</v>
      </c>
      <c r="AR1006" s="405" t="s">
        <v>2553</v>
      </c>
      <c r="AS1006" s="404">
        <v>244</v>
      </c>
      <c r="AT1006" s="406">
        <v>109358723.09</v>
      </c>
      <c r="AU1006" s="406">
        <v>109358723.09</v>
      </c>
      <c r="AV1006" s="407">
        <v>447382404.39999998</v>
      </c>
      <c r="AW1006" s="407">
        <v>43637855.020000003</v>
      </c>
      <c r="AX1006" s="407">
        <v>0</v>
      </c>
      <c r="AY1006" s="407">
        <v>0</v>
      </c>
      <c r="AZ1006" s="408" t="s">
        <v>152</v>
      </c>
    </row>
    <row r="1007" spans="1:58" ht="409.5" hidden="1">
      <c r="A1007" s="493" t="s">
        <v>2148</v>
      </c>
      <c r="B1007" s="494" t="s">
        <v>2149</v>
      </c>
      <c r="C1007" s="395" t="s">
        <v>2405</v>
      </c>
      <c r="D1007" s="366" t="s">
        <v>2406</v>
      </c>
      <c r="E1007" s="347" t="s">
        <v>2152</v>
      </c>
      <c r="F1007" s="396"/>
      <c r="G1007" s="396"/>
      <c r="H1007" s="367">
        <v>3</v>
      </c>
      <c r="I1007" s="396"/>
      <c r="J1007" s="367">
        <v>16</v>
      </c>
      <c r="K1007" s="397">
        <v>1</v>
      </c>
      <c r="L1007" s="398" t="s">
        <v>2041</v>
      </c>
      <c r="M1007" s="367"/>
      <c r="N1007" s="367"/>
      <c r="O1007" s="367"/>
      <c r="P1007" s="399" t="s">
        <v>186</v>
      </c>
      <c r="Q1007" s="400" t="s">
        <v>2549</v>
      </c>
      <c r="R1007" s="367" t="s">
        <v>2550</v>
      </c>
      <c r="S1007" s="367"/>
      <c r="T1007" s="367" t="s">
        <v>85</v>
      </c>
      <c r="U1007" s="367"/>
      <c r="V1007" s="401" t="s">
        <v>1377</v>
      </c>
      <c r="W1007" s="402" t="s">
        <v>88</v>
      </c>
      <c r="X1007" s="367"/>
      <c r="Y1007" s="367"/>
      <c r="Z1007" s="367"/>
      <c r="AA1007" s="367"/>
      <c r="AB1007" s="399" t="s">
        <v>2551</v>
      </c>
      <c r="AC1007" s="403" t="s">
        <v>2544</v>
      </c>
      <c r="AD1007" s="326"/>
      <c r="AE1007" s="326"/>
      <c r="AF1007" s="326"/>
      <c r="AG1007" s="326"/>
      <c r="AH1007" s="326"/>
      <c r="AI1007" s="326"/>
      <c r="AJ1007" s="335"/>
      <c r="AK1007" s="335"/>
      <c r="AL1007" s="320"/>
      <c r="AM1007" s="320" t="s">
        <v>2545</v>
      </c>
      <c r="AN1007" s="334" t="s">
        <v>2546</v>
      </c>
      <c r="AO1007" s="404" t="s">
        <v>891</v>
      </c>
      <c r="AP1007" s="404" t="s">
        <v>200</v>
      </c>
      <c r="AQ1007" s="404" t="s">
        <v>2552</v>
      </c>
      <c r="AR1007" s="405" t="s">
        <v>2553</v>
      </c>
      <c r="AS1007" s="404">
        <v>244</v>
      </c>
      <c r="AT1007" s="406">
        <v>6364793.4100000001</v>
      </c>
      <c r="AU1007" s="406">
        <v>6364793.4100000001</v>
      </c>
      <c r="AV1007" s="407">
        <v>1694230.2</v>
      </c>
      <c r="AW1007" s="407">
        <v>43681.54</v>
      </c>
      <c r="AX1007" s="407">
        <v>3880080</v>
      </c>
      <c r="AY1007" s="407">
        <v>3880080</v>
      </c>
      <c r="AZ1007" s="408" t="s">
        <v>282</v>
      </c>
    </row>
    <row r="1008" spans="1:58" ht="369.75" hidden="1">
      <c r="A1008" s="493" t="s">
        <v>2148</v>
      </c>
      <c r="B1008" s="494" t="s">
        <v>2149</v>
      </c>
      <c r="C1008" s="395" t="s">
        <v>2405</v>
      </c>
      <c r="D1008" s="366" t="s">
        <v>2406</v>
      </c>
      <c r="E1008" s="347" t="s">
        <v>2152</v>
      </c>
      <c r="F1008" s="396"/>
      <c r="G1008" s="396"/>
      <c r="H1008" s="367">
        <v>3</v>
      </c>
      <c r="I1008" s="396"/>
      <c r="J1008" s="367">
        <v>16</v>
      </c>
      <c r="K1008" s="397">
        <v>1</v>
      </c>
      <c r="L1008" s="398" t="s">
        <v>2041</v>
      </c>
      <c r="M1008" s="367"/>
      <c r="N1008" s="367"/>
      <c r="O1008" s="367"/>
      <c r="P1008" s="399" t="s">
        <v>186</v>
      </c>
      <c r="Q1008" s="400" t="s">
        <v>2554</v>
      </c>
      <c r="R1008" s="367" t="s">
        <v>269</v>
      </c>
      <c r="S1008" s="367"/>
      <c r="T1008" s="367" t="s">
        <v>85</v>
      </c>
      <c r="U1008" s="367"/>
      <c r="V1008" s="401" t="s">
        <v>1377</v>
      </c>
      <c r="W1008" s="402" t="s">
        <v>88</v>
      </c>
      <c r="X1008" s="367"/>
      <c r="Y1008" s="367"/>
      <c r="Z1008" s="367"/>
      <c r="AA1008" s="367"/>
      <c r="AB1008" s="399" t="s">
        <v>2555</v>
      </c>
      <c r="AC1008" s="403" t="s">
        <v>2544</v>
      </c>
      <c r="AD1008" s="326"/>
      <c r="AE1008" s="326"/>
      <c r="AF1008" s="326"/>
      <c r="AG1008" s="326"/>
      <c r="AH1008" s="326"/>
      <c r="AI1008" s="326"/>
      <c r="AJ1008" s="335"/>
      <c r="AK1008" s="335"/>
      <c r="AL1008" s="320"/>
      <c r="AM1008" s="320" t="s">
        <v>2545</v>
      </c>
      <c r="AN1008" s="334" t="s">
        <v>2546</v>
      </c>
      <c r="AO1008" s="404" t="s">
        <v>891</v>
      </c>
      <c r="AP1008" s="404" t="s">
        <v>200</v>
      </c>
      <c r="AQ1008" s="404" t="s">
        <v>2556</v>
      </c>
      <c r="AR1008" s="405" t="s">
        <v>2553</v>
      </c>
      <c r="AS1008" s="404">
        <v>244</v>
      </c>
      <c r="AT1008" s="406">
        <v>0</v>
      </c>
      <c r="AU1008" s="406">
        <v>0</v>
      </c>
      <c r="AV1008" s="407">
        <v>42788363.539999999</v>
      </c>
      <c r="AW1008" s="407">
        <v>0</v>
      </c>
      <c r="AX1008" s="407">
        <v>0</v>
      </c>
      <c r="AY1008" s="407">
        <v>0</v>
      </c>
      <c r="AZ1008" s="408" t="s">
        <v>152</v>
      </c>
    </row>
    <row r="1009" spans="1:56" ht="369.75" hidden="1">
      <c r="A1009" s="493" t="s">
        <v>2148</v>
      </c>
      <c r="B1009" s="494" t="s">
        <v>2149</v>
      </c>
      <c r="C1009" s="395" t="s">
        <v>2405</v>
      </c>
      <c r="D1009" s="366" t="s">
        <v>2406</v>
      </c>
      <c r="E1009" s="347" t="s">
        <v>2152</v>
      </c>
      <c r="F1009" s="396"/>
      <c r="G1009" s="396"/>
      <c r="H1009" s="367">
        <v>3</v>
      </c>
      <c r="I1009" s="396"/>
      <c r="J1009" s="367">
        <v>16</v>
      </c>
      <c r="K1009" s="397">
        <v>1</v>
      </c>
      <c r="L1009" s="398" t="s">
        <v>2041</v>
      </c>
      <c r="M1009" s="367"/>
      <c r="N1009" s="367"/>
      <c r="O1009" s="367"/>
      <c r="P1009" s="399" t="s">
        <v>186</v>
      </c>
      <c r="Q1009" s="400" t="s">
        <v>2554</v>
      </c>
      <c r="R1009" s="367" t="s">
        <v>269</v>
      </c>
      <c r="S1009" s="367"/>
      <c r="T1009" s="367" t="s">
        <v>85</v>
      </c>
      <c r="U1009" s="367"/>
      <c r="V1009" s="401" t="s">
        <v>1377</v>
      </c>
      <c r="W1009" s="402" t="s">
        <v>88</v>
      </c>
      <c r="X1009" s="367"/>
      <c r="Y1009" s="367"/>
      <c r="Z1009" s="367"/>
      <c r="AA1009" s="367"/>
      <c r="AB1009" s="399" t="s">
        <v>2555</v>
      </c>
      <c r="AC1009" s="403" t="s">
        <v>2544</v>
      </c>
      <c r="AD1009" s="326"/>
      <c r="AE1009" s="326"/>
      <c r="AF1009" s="326"/>
      <c r="AG1009" s="326"/>
      <c r="AH1009" s="326"/>
      <c r="AI1009" s="326"/>
      <c r="AJ1009" s="335"/>
      <c r="AK1009" s="335"/>
      <c r="AL1009" s="320"/>
      <c r="AM1009" s="320" t="s">
        <v>2545</v>
      </c>
      <c r="AN1009" s="334" t="s">
        <v>2546</v>
      </c>
      <c r="AO1009" s="404" t="s">
        <v>891</v>
      </c>
      <c r="AP1009" s="404" t="s">
        <v>200</v>
      </c>
      <c r="AQ1009" s="404" t="s">
        <v>2556</v>
      </c>
      <c r="AR1009" s="405" t="s">
        <v>2553</v>
      </c>
      <c r="AS1009" s="404">
        <v>244</v>
      </c>
      <c r="AT1009" s="406">
        <v>0</v>
      </c>
      <c r="AU1009" s="406">
        <v>0</v>
      </c>
      <c r="AV1009" s="407">
        <v>2291486.58</v>
      </c>
      <c r="AW1009" s="407">
        <v>0</v>
      </c>
      <c r="AX1009" s="407">
        <v>0</v>
      </c>
      <c r="AY1009" s="407">
        <v>0</v>
      </c>
      <c r="AZ1009" s="408" t="s">
        <v>315</v>
      </c>
    </row>
    <row r="1010" spans="1:56" ht="369.75" hidden="1">
      <c r="A1010" s="493" t="s">
        <v>2148</v>
      </c>
      <c r="B1010" s="494" t="s">
        <v>2149</v>
      </c>
      <c r="C1010" s="395" t="s">
        <v>2534</v>
      </c>
      <c r="D1010" s="366" t="s">
        <v>2535</v>
      </c>
      <c r="E1010" s="347" t="s">
        <v>2152</v>
      </c>
      <c r="F1010" s="396"/>
      <c r="G1010" s="396"/>
      <c r="H1010" s="367">
        <v>3</v>
      </c>
      <c r="I1010" s="396"/>
      <c r="J1010" s="367">
        <v>16</v>
      </c>
      <c r="K1010" s="397">
        <v>1</v>
      </c>
      <c r="L1010" s="398" t="s">
        <v>2041</v>
      </c>
      <c r="M1010" s="367"/>
      <c r="N1010" s="367"/>
      <c r="O1010" s="367"/>
      <c r="P1010" s="399" t="s">
        <v>186</v>
      </c>
      <c r="Q1010" s="400" t="s">
        <v>2557</v>
      </c>
      <c r="R1010" s="367" t="s">
        <v>269</v>
      </c>
      <c r="S1010" s="367"/>
      <c r="T1010" s="367" t="s">
        <v>85</v>
      </c>
      <c r="U1010" s="367"/>
      <c r="V1010" s="401" t="s">
        <v>1377</v>
      </c>
      <c r="W1010" s="402" t="s">
        <v>88</v>
      </c>
      <c r="X1010" s="367"/>
      <c r="Y1010" s="367"/>
      <c r="Z1010" s="367"/>
      <c r="AA1010" s="367"/>
      <c r="AB1010" s="399" t="s">
        <v>2558</v>
      </c>
      <c r="AC1010" s="403" t="s">
        <v>2544</v>
      </c>
      <c r="AD1010" s="326"/>
      <c r="AE1010" s="326"/>
      <c r="AF1010" s="326"/>
      <c r="AG1010" s="326"/>
      <c r="AH1010" s="326"/>
      <c r="AI1010" s="326"/>
      <c r="AJ1010" s="335"/>
      <c r="AK1010" s="335"/>
      <c r="AL1010" s="320"/>
      <c r="AM1010" s="320" t="s">
        <v>2545</v>
      </c>
      <c r="AN1010" s="334" t="s">
        <v>2546</v>
      </c>
      <c r="AO1010" s="404" t="s">
        <v>891</v>
      </c>
      <c r="AP1010" s="404" t="s">
        <v>200</v>
      </c>
      <c r="AQ1010" s="404" t="s">
        <v>2559</v>
      </c>
      <c r="AR1010" s="405" t="s">
        <v>2560</v>
      </c>
      <c r="AS1010" s="404">
        <v>244</v>
      </c>
      <c r="AT1010" s="406">
        <v>63139616.560000002</v>
      </c>
      <c r="AU1010" s="406">
        <v>62306935.899999999</v>
      </c>
      <c r="AV1010" s="407">
        <v>0</v>
      </c>
      <c r="AW1010" s="407">
        <v>0</v>
      </c>
      <c r="AX1010" s="407">
        <v>0</v>
      </c>
      <c r="AY1010" s="407">
        <v>0</v>
      </c>
      <c r="AZ1010" s="408" t="s">
        <v>152</v>
      </c>
    </row>
    <row r="1011" spans="1:56" ht="369.75" hidden="1">
      <c r="A1011" s="493" t="s">
        <v>2148</v>
      </c>
      <c r="B1011" s="494" t="s">
        <v>2149</v>
      </c>
      <c r="C1011" s="395" t="s">
        <v>2534</v>
      </c>
      <c r="D1011" s="366" t="s">
        <v>2535</v>
      </c>
      <c r="E1011" s="347" t="s">
        <v>2152</v>
      </c>
      <c r="F1011" s="396"/>
      <c r="G1011" s="396"/>
      <c r="H1011" s="367">
        <v>3</v>
      </c>
      <c r="I1011" s="396"/>
      <c r="J1011" s="367">
        <v>16</v>
      </c>
      <c r="K1011" s="397">
        <v>1</v>
      </c>
      <c r="L1011" s="398" t="s">
        <v>2041</v>
      </c>
      <c r="M1011" s="367"/>
      <c r="N1011" s="367"/>
      <c r="O1011" s="367"/>
      <c r="P1011" s="399" t="s">
        <v>186</v>
      </c>
      <c r="Q1011" s="400" t="s">
        <v>2557</v>
      </c>
      <c r="R1011" s="367" t="s">
        <v>269</v>
      </c>
      <c r="S1011" s="367"/>
      <c r="T1011" s="367" t="s">
        <v>85</v>
      </c>
      <c r="U1011" s="367"/>
      <c r="V1011" s="401" t="s">
        <v>1377</v>
      </c>
      <c r="W1011" s="402" t="s">
        <v>88</v>
      </c>
      <c r="X1011" s="367"/>
      <c r="Y1011" s="367"/>
      <c r="Z1011" s="367"/>
      <c r="AA1011" s="367"/>
      <c r="AB1011" s="399" t="s">
        <v>2558</v>
      </c>
      <c r="AC1011" s="403" t="s">
        <v>2544</v>
      </c>
      <c r="AD1011" s="326"/>
      <c r="AE1011" s="326"/>
      <c r="AF1011" s="326"/>
      <c r="AG1011" s="326"/>
      <c r="AH1011" s="326"/>
      <c r="AI1011" s="326"/>
      <c r="AJ1011" s="335"/>
      <c r="AK1011" s="335"/>
      <c r="AL1011" s="320"/>
      <c r="AM1011" s="320" t="s">
        <v>2545</v>
      </c>
      <c r="AN1011" s="334" t="s">
        <v>2546</v>
      </c>
      <c r="AO1011" s="404" t="s">
        <v>891</v>
      </c>
      <c r="AP1011" s="404" t="s">
        <v>200</v>
      </c>
      <c r="AQ1011" s="404" t="s">
        <v>2561</v>
      </c>
      <c r="AR1011" s="405" t="s">
        <v>2562</v>
      </c>
      <c r="AS1011" s="404">
        <v>244</v>
      </c>
      <c r="AT1011" s="406">
        <v>9359901.1999999993</v>
      </c>
      <c r="AU1011" s="406">
        <v>9311438.3000000007</v>
      </c>
      <c r="AV1011" s="407">
        <v>0</v>
      </c>
      <c r="AW1011" s="407">
        <v>0</v>
      </c>
      <c r="AX1011" s="407">
        <v>0</v>
      </c>
      <c r="AY1011" s="407">
        <v>0</v>
      </c>
      <c r="AZ1011" s="408" t="s">
        <v>315</v>
      </c>
    </row>
    <row r="1012" spans="1:56" ht="331.5" hidden="1">
      <c r="A1012" s="493"/>
      <c r="B1012" s="494"/>
      <c r="C1012" s="395" t="s">
        <v>2534</v>
      </c>
      <c r="D1012" s="366" t="s">
        <v>2535</v>
      </c>
      <c r="E1012" s="347" t="s">
        <v>2152</v>
      </c>
      <c r="F1012" s="396"/>
      <c r="G1012" s="396"/>
      <c r="H1012" s="367">
        <v>3</v>
      </c>
      <c r="I1012" s="396"/>
      <c r="J1012" s="367">
        <v>16</v>
      </c>
      <c r="K1012" s="397">
        <v>1</v>
      </c>
      <c r="L1012" s="398" t="s">
        <v>2041</v>
      </c>
      <c r="M1012" s="367"/>
      <c r="N1012" s="367"/>
      <c r="O1012" s="367"/>
      <c r="P1012" s="399" t="s">
        <v>186</v>
      </c>
      <c r="Q1012" s="400" t="s">
        <v>2563</v>
      </c>
      <c r="R1012" s="367"/>
      <c r="S1012" s="367"/>
      <c r="T1012" s="367">
        <v>3</v>
      </c>
      <c r="U1012" s="367"/>
      <c r="V1012" s="401">
        <v>9</v>
      </c>
      <c r="W1012" s="402">
        <v>1</v>
      </c>
      <c r="X1012" s="367"/>
      <c r="Y1012" s="367"/>
      <c r="Z1012" s="367"/>
      <c r="AA1012" s="367"/>
      <c r="AB1012" s="399" t="s">
        <v>1996</v>
      </c>
      <c r="AC1012" s="403" t="s">
        <v>2544</v>
      </c>
      <c r="AD1012" s="326"/>
      <c r="AE1012" s="326"/>
      <c r="AF1012" s="326"/>
      <c r="AG1012" s="326"/>
      <c r="AH1012" s="326"/>
      <c r="AI1012" s="326"/>
      <c r="AJ1012" s="335"/>
      <c r="AK1012" s="335"/>
      <c r="AL1012" s="320"/>
      <c r="AM1012" s="320" t="s">
        <v>2545</v>
      </c>
      <c r="AN1012" s="334" t="s">
        <v>2546</v>
      </c>
      <c r="AO1012" s="404" t="s">
        <v>891</v>
      </c>
      <c r="AP1012" s="404" t="s">
        <v>200</v>
      </c>
      <c r="AQ1012" s="404" t="s">
        <v>2564</v>
      </c>
      <c r="AR1012" s="405" t="s">
        <v>2565</v>
      </c>
      <c r="AS1012" s="404">
        <v>244</v>
      </c>
      <c r="AT1012" s="406">
        <v>0</v>
      </c>
      <c r="AU1012" s="406">
        <v>0</v>
      </c>
      <c r="AV1012" s="407">
        <v>0</v>
      </c>
      <c r="AW1012" s="407">
        <v>2050806</v>
      </c>
      <c r="AX1012" s="407"/>
      <c r="AY1012" s="407"/>
      <c r="AZ1012" s="408" t="s">
        <v>134</v>
      </c>
    </row>
    <row r="1013" spans="1:56" ht="331.5" hidden="1">
      <c r="A1013" s="493" t="s">
        <v>2148</v>
      </c>
      <c r="B1013" s="494" t="s">
        <v>2149</v>
      </c>
      <c r="C1013" s="395" t="s">
        <v>2534</v>
      </c>
      <c r="D1013" s="366" t="s">
        <v>2535</v>
      </c>
      <c r="E1013" s="347" t="s">
        <v>2152</v>
      </c>
      <c r="F1013" s="396"/>
      <c r="G1013" s="396"/>
      <c r="H1013" s="367">
        <v>3</v>
      </c>
      <c r="I1013" s="396"/>
      <c r="J1013" s="367">
        <v>16</v>
      </c>
      <c r="K1013" s="397">
        <v>1</v>
      </c>
      <c r="L1013" s="398" t="s">
        <v>2041</v>
      </c>
      <c r="M1013" s="367"/>
      <c r="N1013" s="367"/>
      <c r="O1013" s="367"/>
      <c r="P1013" s="399" t="s">
        <v>186</v>
      </c>
      <c r="Q1013" s="400" t="s">
        <v>2476</v>
      </c>
      <c r="R1013" s="367"/>
      <c r="S1013" s="367"/>
      <c r="T1013" s="367">
        <v>3</v>
      </c>
      <c r="U1013" s="367"/>
      <c r="V1013" s="401" t="s">
        <v>75</v>
      </c>
      <c r="W1013" s="402" t="s">
        <v>73</v>
      </c>
      <c r="X1013" s="367"/>
      <c r="Y1013" s="367"/>
      <c r="Z1013" s="367"/>
      <c r="AA1013" s="367"/>
      <c r="AB1013" s="399" t="s">
        <v>2543</v>
      </c>
      <c r="AC1013" s="403" t="s">
        <v>2544</v>
      </c>
      <c r="AD1013" s="326"/>
      <c r="AE1013" s="326"/>
      <c r="AF1013" s="326"/>
      <c r="AG1013" s="326"/>
      <c r="AH1013" s="326"/>
      <c r="AI1013" s="326"/>
      <c r="AJ1013" s="335"/>
      <c r="AK1013" s="335"/>
      <c r="AL1013" s="320"/>
      <c r="AM1013" s="320" t="s">
        <v>2545</v>
      </c>
      <c r="AN1013" s="334" t="s">
        <v>2546</v>
      </c>
      <c r="AO1013" s="404" t="s">
        <v>891</v>
      </c>
      <c r="AP1013" s="404" t="s">
        <v>200</v>
      </c>
      <c r="AQ1013" s="404" t="s">
        <v>2566</v>
      </c>
      <c r="AR1013" s="405" t="s">
        <v>607</v>
      </c>
      <c r="AS1013" s="404">
        <v>244</v>
      </c>
      <c r="AT1013" s="406">
        <v>2710973.47</v>
      </c>
      <c r="AU1013" s="406">
        <v>2710973.47</v>
      </c>
      <c r="AV1013" s="407">
        <v>6313880.9299999997</v>
      </c>
      <c r="AW1013" s="407">
        <v>600000</v>
      </c>
      <c r="AX1013" s="407">
        <v>450000</v>
      </c>
      <c r="AY1013" s="407">
        <v>450000</v>
      </c>
      <c r="AZ1013" s="408" t="s">
        <v>134</v>
      </c>
    </row>
    <row r="1014" spans="1:56" ht="153" hidden="1">
      <c r="A1014" s="493" t="s">
        <v>2148</v>
      </c>
      <c r="B1014" s="494" t="s">
        <v>2149</v>
      </c>
      <c r="C1014" s="395" t="s">
        <v>2456</v>
      </c>
      <c r="D1014" s="366" t="s">
        <v>79</v>
      </c>
      <c r="E1014" s="347" t="s">
        <v>2152</v>
      </c>
      <c r="F1014" s="396"/>
      <c r="G1014" s="396"/>
      <c r="H1014" s="367">
        <v>3</v>
      </c>
      <c r="I1014" s="396"/>
      <c r="J1014" s="367">
        <v>17</v>
      </c>
      <c r="K1014" s="397" t="s">
        <v>73</v>
      </c>
      <c r="L1014" s="398">
        <v>9</v>
      </c>
      <c r="M1014" s="367"/>
      <c r="N1014" s="367"/>
      <c r="O1014" s="367"/>
      <c r="P1014" s="399" t="s">
        <v>186</v>
      </c>
      <c r="Q1014" s="400" t="s">
        <v>2366</v>
      </c>
      <c r="R1014" s="367"/>
      <c r="S1014" s="367"/>
      <c r="T1014" s="367">
        <v>3</v>
      </c>
      <c r="U1014" s="367"/>
      <c r="V1014" s="401">
        <v>9</v>
      </c>
      <c r="W1014" s="402">
        <v>1</v>
      </c>
      <c r="X1014" s="367"/>
      <c r="Y1014" s="367"/>
      <c r="Z1014" s="367"/>
      <c r="AA1014" s="367"/>
      <c r="AB1014" s="399" t="s">
        <v>187</v>
      </c>
      <c r="AC1014" s="403" t="s">
        <v>2567</v>
      </c>
      <c r="AD1014" s="326"/>
      <c r="AE1014" s="326"/>
      <c r="AF1014" s="326"/>
      <c r="AG1014" s="326"/>
      <c r="AH1014" s="326"/>
      <c r="AI1014" s="326"/>
      <c r="AJ1014" s="335"/>
      <c r="AK1014" s="335"/>
      <c r="AL1014" s="320"/>
      <c r="AM1014" s="320" t="s">
        <v>2568</v>
      </c>
      <c r="AN1014" s="334" t="s">
        <v>2290</v>
      </c>
      <c r="AO1014" s="404" t="s">
        <v>99</v>
      </c>
      <c r="AP1014" s="404" t="s">
        <v>68</v>
      </c>
      <c r="AQ1014" s="404" t="s">
        <v>2569</v>
      </c>
      <c r="AR1014" s="405" t="s">
        <v>1963</v>
      </c>
      <c r="AS1014" s="404">
        <v>853</v>
      </c>
      <c r="AT1014" s="406">
        <v>751000</v>
      </c>
      <c r="AU1014" s="406">
        <v>701000</v>
      </c>
      <c r="AV1014" s="407">
        <v>101657</v>
      </c>
      <c r="AW1014" s="407">
        <v>0</v>
      </c>
      <c r="AX1014" s="407">
        <v>0</v>
      </c>
      <c r="AY1014" s="407">
        <v>0</v>
      </c>
      <c r="AZ1014" s="408" t="s">
        <v>134</v>
      </c>
    </row>
    <row r="1015" spans="1:56" ht="153" hidden="1">
      <c r="A1015" s="493" t="s">
        <v>2148</v>
      </c>
      <c r="B1015" s="494" t="s">
        <v>2149</v>
      </c>
      <c r="C1015" s="395" t="s">
        <v>2456</v>
      </c>
      <c r="D1015" s="366" t="s">
        <v>79</v>
      </c>
      <c r="E1015" s="347" t="s">
        <v>2570</v>
      </c>
      <c r="F1015" s="396"/>
      <c r="G1015" s="396"/>
      <c r="H1015" s="367">
        <v>6</v>
      </c>
      <c r="I1015" s="396"/>
      <c r="J1015" s="367">
        <v>23</v>
      </c>
      <c r="K1015" s="397">
        <v>3</v>
      </c>
      <c r="L1015" s="398"/>
      <c r="M1015" s="367"/>
      <c r="N1015" s="367"/>
      <c r="O1015" s="367"/>
      <c r="P1015" s="399" t="s">
        <v>218</v>
      </c>
      <c r="Q1015" s="400" t="s">
        <v>2459</v>
      </c>
      <c r="R1015" s="367"/>
      <c r="S1015" s="367"/>
      <c r="T1015" s="367"/>
      <c r="U1015" s="367"/>
      <c r="V1015" s="401">
        <v>11</v>
      </c>
      <c r="W1015" s="402">
        <v>1</v>
      </c>
      <c r="X1015" s="367"/>
      <c r="Y1015" s="367" t="s">
        <v>69</v>
      </c>
      <c r="Z1015" s="367"/>
      <c r="AA1015" s="367"/>
      <c r="AB1015" s="399" t="s">
        <v>220</v>
      </c>
      <c r="AC1015" s="403" t="s">
        <v>2571</v>
      </c>
      <c r="AD1015" s="326"/>
      <c r="AE1015" s="326"/>
      <c r="AF1015" s="326"/>
      <c r="AG1015" s="326"/>
      <c r="AH1015" s="326"/>
      <c r="AI1015" s="326"/>
      <c r="AJ1015" s="335"/>
      <c r="AK1015" s="335"/>
      <c r="AL1015" s="320"/>
      <c r="AM1015" s="320" t="s">
        <v>222</v>
      </c>
      <c r="AN1015" s="334" t="s">
        <v>2572</v>
      </c>
      <c r="AO1015" s="404" t="s">
        <v>891</v>
      </c>
      <c r="AP1015" s="404" t="s">
        <v>891</v>
      </c>
      <c r="AQ1015" s="404" t="s">
        <v>2573</v>
      </c>
      <c r="AR1015" s="405" t="s">
        <v>111</v>
      </c>
      <c r="AS1015" s="404">
        <v>122</v>
      </c>
      <c r="AT1015" s="406">
        <v>895677.5</v>
      </c>
      <c r="AU1015" s="406">
        <v>859317.79</v>
      </c>
      <c r="AV1015" s="407">
        <v>895655.5</v>
      </c>
      <c r="AW1015" s="407">
        <v>831852.5</v>
      </c>
      <c r="AX1015" s="407">
        <v>831852.5</v>
      </c>
      <c r="AY1015" s="407">
        <v>831852.5</v>
      </c>
      <c r="AZ1015" s="408" t="s">
        <v>134</v>
      </c>
    </row>
    <row r="1016" spans="1:56" ht="153" hidden="1">
      <c r="A1016" s="493" t="s">
        <v>2148</v>
      </c>
      <c r="B1016" s="494" t="s">
        <v>2149</v>
      </c>
      <c r="C1016" s="395" t="s">
        <v>2456</v>
      </c>
      <c r="D1016" s="366" t="s">
        <v>79</v>
      </c>
      <c r="E1016" s="347" t="s">
        <v>2574</v>
      </c>
      <c r="F1016" s="396"/>
      <c r="G1016" s="396"/>
      <c r="H1016" s="367">
        <v>6</v>
      </c>
      <c r="I1016" s="396"/>
      <c r="J1016" s="367">
        <v>23</v>
      </c>
      <c r="K1016" s="397">
        <v>3</v>
      </c>
      <c r="L1016" s="398"/>
      <c r="M1016" s="367"/>
      <c r="N1016" s="367"/>
      <c r="O1016" s="367"/>
      <c r="P1016" s="399" t="s">
        <v>218</v>
      </c>
      <c r="Q1016" s="400" t="s">
        <v>2459</v>
      </c>
      <c r="R1016" s="367"/>
      <c r="S1016" s="367"/>
      <c r="T1016" s="367"/>
      <c r="U1016" s="367"/>
      <c r="V1016" s="401">
        <v>11</v>
      </c>
      <c r="W1016" s="402">
        <v>1</v>
      </c>
      <c r="X1016" s="367"/>
      <c r="Y1016" s="367" t="s">
        <v>69</v>
      </c>
      <c r="Z1016" s="367"/>
      <c r="AA1016" s="367"/>
      <c r="AB1016" s="399" t="s">
        <v>220</v>
      </c>
      <c r="AC1016" s="403" t="s">
        <v>2571</v>
      </c>
      <c r="AD1016" s="326"/>
      <c r="AE1016" s="326"/>
      <c r="AF1016" s="326"/>
      <c r="AG1016" s="326"/>
      <c r="AH1016" s="326"/>
      <c r="AI1016" s="326"/>
      <c r="AJ1016" s="335"/>
      <c r="AK1016" s="335"/>
      <c r="AL1016" s="320"/>
      <c r="AM1016" s="320" t="s">
        <v>222</v>
      </c>
      <c r="AN1016" s="334" t="s">
        <v>2572</v>
      </c>
      <c r="AO1016" s="404" t="s">
        <v>891</v>
      </c>
      <c r="AP1016" s="404" t="s">
        <v>891</v>
      </c>
      <c r="AQ1016" s="404" t="s">
        <v>2573</v>
      </c>
      <c r="AR1016" s="405" t="s">
        <v>111</v>
      </c>
      <c r="AS1016" s="404">
        <v>129</v>
      </c>
      <c r="AT1016" s="406">
        <v>270462.5</v>
      </c>
      <c r="AU1016" s="406">
        <v>259113.54</v>
      </c>
      <c r="AV1016" s="407">
        <v>270487.96000000002</v>
      </c>
      <c r="AW1016" s="407">
        <v>251219.46</v>
      </c>
      <c r="AX1016" s="407">
        <v>251219.46</v>
      </c>
      <c r="AY1016" s="407">
        <v>251219.46</v>
      </c>
      <c r="AZ1016" s="408" t="s">
        <v>134</v>
      </c>
    </row>
    <row r="1017" spans="1:56" ht="153" hidden="1">
      <c r="A1017" s="493" t="s">
        <v>2148</v>
      </c>
      <c r="B1017" s="494" t="s">
        <v>2149</v>
      </c>
      <c r="C1017" s="395" t="s">
        <v>2456</v>
      </c>
      <c r="D1017" s="366" t="s">
        <v>79</v>
      </c>
      <c r="E1017" s="347" t="s">
        <v>2152</v>
      </c>
      <c r="F1017" s="396"/>
      <c r="G1017" s="396"/>
      <c r="H1017" s="367">
        <v>3</v>
      </c>
      <c r="I1017" s="396"/>
      <c r="J1017" s="367">
        <v>17</v>
      </c>
      <c r="K1017" s="397">
        <v>3</v>
      </c>
      <c r="L1017" s="398"/>
      <c r="M1017" s="367"/>
      <c r="N1017" s="367"/>
      <c r="O1017" s="367"/>
      <c r="P1017" s="399" t="s">
        <v>186</v>
      </c>
      <c r="Q1017" s="400" t="s">
        <v>2476</v>
      </c>
      <c r="R1017" s="367"/>
      <c r="S1017" s="367"/>
      <c r="T1017" s="367">
        <v>3</v>
      </c>
      <c r="U1017" s="367"/>
      <c r="V1017" s="401">
        <v>9</v>
      </c>
      <c r="W1017" s="402">
        <v>1</v>
      </c>
      <c r="X1017" s="367"/>
      <c r="Y1017" s="367"/>
      <c r="Z1017" s="367"/>
      <c r="AA1017" s="367"/>
      <c r="AB1017" s="399" t="s">
        <v>187</v>
      </c>
      <c r="AC1017" s="403" t="s">
        <v>2575</v>
      </c>
      <c r="AD1017" s="326"/>
      <c r="AE1017" s="326"/>
      <c r="AF1017" s="326"/>
      <c r="AG1017" s="326"/>
      <c r="AH1017" s="326"/>
      <c r="AI1017" s="326"/>
      <c r="AJ1017" s="335"/>
      <c r="AK1017" s="335"/>
      <c r="AL1017" s="320"/>
      <c r="AM1017" s="320" t="s">
        <v>2576</v>
      </c>
      <c r="AN1017" s="334" t="s">
        <v>2577</v>
      </c>
      <c r="AO1017" s="404" t="s">
        <v>891</v>
      </c>
      <c r="AP1017" s="404" t="s">
        <v>891</v>
      </c>
      <c r="AQ1017" s="404" t="s">
        <v>2573</v>
      </c>
      <c r="AR1017" s="405" t="s">
        <v>111</v>
      </c>
      <c r="AS1017" s="404">
        <v>244</v>
      </c>
      <c r="AT1017" s="406">
        <v>6376464.8300000001</v>
      </c>
      <c r="AU1017" s="406">
        <v>6022668.0899999999</v>
      </c>
      <c r="AV1017" s="407">
        <v>5848708.4000000004</v>
      </c>
      <c r="AW1017" s="407">
        <v>4405423.3899999997</v>
      </c>
      <c r="AX1017" s="407">
        <v>4432941.96</v>
      </c>
      <c r="AY1017" s="407">
        <v>4433747.46</v>
      </c>
      <c r="AZ1017" s="408" t="s">
        <v>134</v>
      </c>
      <c r="BA1017" s="3" t="s">
        <v>2578</v>
      </c>
      <c r="BB1017" s="3">
        <v>5389463.7699999996</v>
      </c>
      <c r="BC1017" s="3">
        <v>5431741.9299999997</v>
      </c>
      <c r="BD1017" s="9">
        <v>5455519.8300000001</v>
      </c>
    </row>
    <row r="1018" spans="1:56" ht="153" hidden="1">
      <c r="A1018" s="493"/>
      <c r="B1018" s="494" t="s">
        <v>2149</v>
      </c>
      <c r="C1018" s="395" t="s">
        <v>2456</v>
      </c>
      <c r="D1018" s="366" t="s">
        <v>79</v>
      </c>
      <c r="E1018" s="347" t="s">
        <v>2152</v>
      </c>
      <c r="F1018" s="396"/>
      <c r="G1018" s="396"/>
      <c r="H1018" s="367">
        <v>3</v>
      </c>
      <c r="I1018" s="396"/>
      <c r="J1018" s="367">
        <v>17</v>
      </c>
      <c r="K1018" s="397">
        <v>3</v>
      </c>
      <c r="L1018" s="398"/>
      <c r="M1018" s="367"/>
      <c r="N1018" s="367"/>
      <c r="O1018" s="367"/>
      <c r="P1018" s="399" t="s">
        <v>186</v>
      </c>
      <c r="Q1018" s="400" t="s">
        <v>2476</v>
      </c>
      <c r="R1018" s="367"/>
      <c r="S1018" s="367"/>
      <c r="T1018" s="367">
        <v>3</v>
      </c>
      <c r="U1018" s="367"/>
      <c r="V1018" s="401">
        <v>9</v>
      </c>
      <c r="W1018" s="402">
        <v>1</v>
      </c>
      <c r="X1018" s="367"/>
      <c r="Y1018" s="367"/>
      <c r="Z1018" s="367"/>
      <c r="AA1018" s="367"/>
      <c r="AB1018" s="399" t="s">
        <v>187</v>
      </c>
      <c r="AC1018" s="403" t="s">
        <v>2575</v>
      </c>
      <c r="AD1018" s="326"/>
      <c r="AE1018" s="326"/>
      <c r="AF1018" s="326"/>
      <c r="AG1018" s="326"/>
      <c r="AH1018" s="326"/>
      <c r="AI1018" s="326"/>
      <c r="AJ1018" s="335"/>
      <c r="AK1018" s="335"/>
      <c r="AL1018" s="320"/>
      <c r="AM1018" s="320" t="s">
        <v>2576</v>
      </c>
      <c r="AN1018" s="334" t="s">
        <v>2577</v>
      </c>
      <c r="AO1018" s="404" t="s">
        <v>891</v>
      </c>
      <c r="AP1018" s="404" t="s">
        <v>891</v>
      </c>
      <c r="AQ1018" s="404" t="s">
        <v>2573</v>
      </c>
      <c r="AR1018" s="405" t="s">
        <v>111</v>
      </c>
      <c r="AS1018" s="404" t="s">
        <v>227</v>
      </c>
      <c r="AT1018" s="406"/>
      <c r="AU1018" s="406"/>
      <c r="AV1018" s="407"/>
      <c r="AW1018" s="407">
        <v>984039.38</v>
      </c>
      <c r="AX1018" s="407">
        <v>998799.97</v>
      </c>
      <c r="AY1018" s="407">
        <v>1021772.37</v>
      </c>
      <c r="AZ1018" s="408" t="s">
        <v>134</v>
      </c>
    </row>
    <row r="1019" spans="1:56" ht="153" hidden="1">
      <c r="A1019" s="493" t="s">
        <v>2148</v>
      </c>
      <c r="B1019" s="494" t="s">
        <v>2149</v>
      </c>
      <c r="C1019" s="395" t="s">
        <v>2456</v>
      </c>
      <c r="D1019" s="366" t="s">
        <v>79</v>
      </c>
      <c r="E1019" s="347" t="s">
        <v>2152</v>
      </c>
      <c r="F1019" s="396"/>
      <c r="G1019" s="396"/>
      <c r="H1019" s="367">
        <v>3</v>
      </c>
      <c r="I1019" s="396"/>
      <c r="J1019" s="367">
        <v>17</v>
      </c>
      <c r="K1019" s="397">
        <v>3</v>
      </c>
      <c r="L1019" s="398"/>
      <c r="M1019" s="367"/>
      <c r="N1019" s="367"/>
      <c r="O1019" s="367"/>
      <c r="P1019" s="399" t="s">
        <v>186</v>
      </c>
      <c r="Q1019" s="400" t="s">
        <v>2366</v>
      </c>
      <c r="R1019" s="367"/>
      <c r="S1019" s="367"/>
      <c r="T1019" s="367">
        <v>3</v>
      </c>
      <c r="U1019" s="367"/>
      <c r="V1019" s="401">
        <v>9</v>
      </c>
      <c r="W1019" s="402">
        <v>1</v>
      </c>
      <c r="X1019" s="367"/>
      <c r="Y1019" s="367"/>
      <c r="Z1019" s="367"/>
      <c r="AA1019" s="367"/>
      <c r="AB1019" s="399" t="s">
        <v>187</v>
      </c>
      <c r="AC1019" s="403" t="s">
        <v>2575</v>
      </c>
      <c r="AD1019" s="326"/>
      <c r="AE1019" s="326"/>
      <c r="AF1019" s="326"/>
      <c r="AG1019" s="326"/>
      <c r="AH1019" s="326"/>
      <c r="AI1019" s="326"/>
      <c r="AJ1019" s="335"/>
      <c r="AK1019" s="335"/>
      <c r="AL1019" s="320"/>
      <c r="AM1019" s="320" t="s">
        <v>2579</v>
      </c>
      <c r="AN1019" s="334" t="s">
        <v>2577</v>
      </c>
      <c r="AO1019" s="404" t="s">
        <v>891</v>
      </c>
      <c r="AP1019" s="404" t="s">
        <v>891</v>
      </c>
      <c r="AQ1019" s="404" t="s">
        <v>2573</v>
      </c>
      <c r="AR1019" s="405" t="s">
        <v>111</v>
      </c>
      <c r="AS1019" s="404">
        <v>851</v>
      </c>
      <c r="AT1019" s="406">
        <v>69000</v>
      </c>
      <c r="AU1019" s="406">
        <v>2031</v>
      </c>
      <c r="AV1019" s="407">
        <v>17343</v>
      </c>
      <c r="AW1019" s="407">
        <v>69000</v>
      </c>
      <c r="AX1019" s="407">
        <v>69000</v>
      </c>
      <c r="AY1019" s="407">
        <v>69000</v>
      </c>
      <c r="AZ1019" s="408" t="s">
        <v>134</v>
      </c>
    </row>
    <row r="1020" spans="1:56" ht="153" hidden="1">
      <c r="A1020" s="493" t="s">
        <v>2148</v>
      </c>
      <c r="B1020" s="494" t="s">
        <v>2149</v>
      </c>
      <c r="C1020" s="395" t="s">
        <v>2456</v>
      </c>
      <c r="D1020" s="366" t="s">
        <v>79</v>
      </c>
      <c r="E1020" s="347" t="s">
        <v>2152</v>
      </c>
      <c r="F1020" s="396"/>
      <c r="G1020" s="396"/>
      <c r="H1020" s="367">
        <v>3</v>
      </c>
      <c r="I1020" s="396"/>
      <c r="J1020" s="367">
        <v>17</v>
      </c>
      <c r="K1020" s="397">
        <v>3</v>
      </c>
      <c r="L1020" s="398"/>
      <c r="M1020" s="367"/>
      <c r="N1020" s="367"/>
      <c r="O1020" s="367"/>
      <c r="P1020" s="399" t="s">
        <v>186</v>
      </c>
      <c r="Q1020" s="400" t="s">
        <v>2366</v>
      </c>
      <c r="R1020" s="367"/>
      <c r="S1020" s="367"/>
      <c r="T1020" s="367">
        <v>3</v>
      </c>
      <c r="U1020" s="367"/>
      <c r="V1020" s="401">
        <v>9</v>
      </c>
      <c r="W1020" s="402">
        <v>1</v>
      </c>
      <c r="X1020" s="367"/>
      <c r="Y1020" s="367"/>
      <c r="Z1020" s="367"/>
      <c r="AA1020" s="367"/>
      <c r="AB1020" s="399" t="s">
        <v>187</v>
      </c>
      <c r="AC1020" s="403" t="s">
        <v>2575</v>
      </c>
      <c r="AD1020" s="326"/>
      <c r="AE1020" s="326"/>
      <c r="AF1020" s="326"/>
      <c r="AG1020" s="326"/>
      <c r="AH1020" s="326"/>
      <c r="AI1020" s="326"/>
      <c r="AJ1020" s="335"/>
      <c r="AK1020" s="335"/>
      <c r="AL1020" s="320"/>
      <c r="AM1020" s="320" t="s">
        <v>2579</v>
      </c>
      <c r="AN1020" s="334" t="s">
        <v>2577</v>
      </c>
      <c r="AO1020" s="404" t="s">
        <v>891</v>
      </c>
      <c r="AP1020" s="404" t="s">
        <v>891</v>
      </c>
      <c r="AQ1020" s="404" t="s">
        <v>2573</v>
      </c>
      <c r="AR1020" s="405" t="s">
        <v>111</v>
      </c>
      <c r="AS1020" s="404">
        <v>852</v>
      </c>
      <c r="AT1020" s="406">
        <v>39000</v>
      </c>
      <c r="AU1020" s="406">
        <v>31832.6</v>
      </c>
      <c r="AV1020" s="407">
        <v>40000</v>
      </c>
      <c r="AW1020" s="407">
        <v>40000</v>
      </c>
      <c r="AX1020" s="407">
        <v>40000</v>
      </c>
      <c r="AY1020" s="407">
        <v>40000</v>
      </c>
      <c r="AZ1020" s="408" t="s">
        <v>134</v>
      </c>
    </row>
    <row r="1021" spans="1:56" ht="409.5" hidden="1">
      <c r="A1021" s="493" t="s">
        <v>2148</v>
      </c>
      <c r="B1021" s="494" t="s">
        <v>2149</v>
      </c>
      <c r="C1021" s="395" t="s">
        <v>2456</v>
      </c>
      <c r="D1021" s="366" t="s">
        <v>79</v>
      </c>
      <c r="E1021" s="347" t="s">
        <v>2580</v>
      </c>
      <c r="F1021" s="396"/>
      <c r="G1021" s="396"/>
      <c r="H1021" s="367" t="s">
        <v>82</v>
      </c>
      <c r="I1021" s="396"/>
      <c r="J1021" s="367" t="s">
        <v>83</v>
      </c>
      <c r="K1021" s="397" t="s">
        <v>2340</v>
      </c>
      <c r="L1021" s="398" t="s">
        <v>85</v>
      </c>
      <c r="M1021" s="367"/>
      <c r="N1021" s="367"/>
      <c r="O1021" s="367"/>
      <c r="P1021" s="399" t="s">
        <v>2581</v>
      </c>
      <c r="Q1021" s="400" t="s">
        <v>2582</v>
      </c>
      <c r="R1021" s="367" t="s">
        <v>2583</v>
      </c>
      <c r="S1021" s="367"/>
      <c r="T1021" s="367" t="s">
        <v>85</v>
      </c>
      <c r="U1021" s="367"/>
      <c r="V1021" s="401" t="s">
        <v>2584</v>
      </c>
      <c r="W1021" s="402" t="s">
        <v>88</v>
      </c>
      <c r="X1021" s="367" t="s">
        <v>2585</v>
      </c>
      <c r="Y1021" s="367"/>
      <c r="Z1021" s="367"/>
      <c r="AA1021" s="367"/>
      <c r="AB1021" s="399" t="s">
        <v>2586</v>
      </c>
      <c r="AC1021" s="403" t="s">
        <v>2587</v>
      </c>
      <c r="AD1021" s="326"/>
      <c r="AE1021" s="326"/>
      <c r="AF1021" s="326"/>
      <c r="AG1021" s="326"/>
      <c r="AH1021" s="326"/>
      <c r="AI1021" s="326"/>
      <c r="AJ1021" s="335" t="s">
        <v>2588</v>
      </c>
      <c r="AK1021" s="335"/>
      <c r="AL1021" s="320"/>
      <c r="AM1021" s="320"/>
      <c r="AN1021" s="334" t="s">
        <v>2589</v>
      </c>
      <c r="AO1021" s="404" t="s">
        <v>891</v>
      </c>
      <c r="AP1021" s="404" t="s">
        <v>891</v>
      </c>
      <c r="AQ1021" s="404" t="s">
        <v>2590</v>
      </c>
      <c r="AR1021" s="405" t="s">
        <v>121</v>
      </c>
      <c r="AS1021" s="404">
        <v>129</v>
      </c>
      <c r="AT1021" s="406">
        <v>523202.28</v>
      </c>
      <c r="AU1021" s="406">
        <v>523202.28</v>
      </c>
      <c r="AV1021" s="407"/>
      <c r="AW1021" s="407"/>
      <c r="AX1021" s="407"/>
      <c r="AY1021" s="407"/>
      <c r="AZ1021" s="408" t="s">
        <v>152</v>
      </c>
    </row>
    <row r="1022" spans="1:56" ht="357" hidden="1">
      <c r="A1022" s="493" t="s">
        <v>2148</v>
      </c>
      <c r="B1022" s="494" t="s">
        <v>2149</v>
      </c>
      <c r="C1022" s="395" t="s">
        <v>2456</v>
      </c>
      <c r="D1022" s="366" t="s">
        <v>79</v>
      </c>
      <c r="E1022" s="347" t="s">
        <v>2580</v>
      </c>
      <c r="F1022" s="396"/>
      <c r="G1022" s="396"/>
      <c r="H1022" s="367" t="s">
        <v>82</v>
      </c>
      <c r="I1022" s="396"/>
      <c r="J1022" s="367" t="s">
        <v>83</v>
      </c>
      <c r="K1022" s="397" t="s">
        <v>2340</v>
      </c>
      <c r="L1022" s="398" t="s">
        <v>85</v>
      </c>
      <c r="M1022" s="367"/>
      <c r="N1022" s="367"/>
      <c r="O1022" s="367"/>
      <c r="P1022" s="399" t="s">
        <v>2581</v>
      </c>
      <c r="Q1022" s="400" t="s">
        <v>2591</v>
      </c>
      <c r="R1022" s="367"/>
      <c r="S1022" s="367"/>
      <c r="T1022" s="367" t="s">
        <v>85</v>
      </c>
      <c r="U1022" s="367"/>
      <c r="V1022" s="401" t="s">
        <v>2584</v>
      </c>
      <c r="W1022" s="402" t="s">
        <v>88</v>
      </c>
      <c r="X1022" s="367"/>
      <c r="Y1022" s="367"/>
      <c r="Z1022" s="367"/>
      <c r="AA1022" s="367"/>
      <c r="AB1022" s="399" t="s">
        <v>2592</v>
      </c>
      <c r="AC1022" s="403" t="s">
        <v>2587</v>
      </c>
      <c r="AD1022" s="326"/>
      <c r="AE1022" s="326"/>
      <c r="AF1022" s="326"/>
      <c r="AG1022" s="326"/>
      <c r="AH1022" s="326"/>
      <c r="AI1022" s="326"/>
      <c r="AJ1022" s="335" t="s">
        <v>2588</v>
      </c>
      <c r="AK1022" s="335"/>
      <c r="AL1022" s="320"/>
      <c r="AM1022" s="320"/>
      <c r="AN1022" s="334" t="s">
        <v>2589</v>
      </c>
      <c r="AO1022" s="404" t="s">
        <v>891</v>
      </c>
      <c r="AP1022" s="404" t="s">
        <v>891</v>
      </c>
      <c r="AQ1022" s="404" t="s">
        <v>2590</v>
      </c>
      <c r="AR1022" s="405" t="s">
        <v>121</v>
      </c>
      <c r="AS1022" s="404">
        <v>129</v>
      </c>
      <c r="AT1022" s="406">
        <v>9963235.4299999997</v>
      </c>
      <c r="AU1022" s="406">
        <v>9962525.6799999997</v>
      </c>
      <c r="AV1022" s="407">
        <v>11942619.23</v>
      </c>
      <c r="AW1022" s="407">
        <v>11336708.84</v>
      </c>
      <c r="AX1022" s="407">
        <v>11336708.84</v>
      </c>
      <c r="AY1022" s="407">
        <v>11336708.84</v>
      </c>
      <c r="AZ1022" s="408" t="s">
        <v>134</v>
      </c>
    </row>
    <row r="1023" spans="1:56" ht="409.5" hidden="1">
      <c r="A1023" s="493" t="s">
        <v>2148</v>
      </c>
      <c r="B1023" s="494" t="s">
        <v>2149</v>
      </c>
      <c r="C1023" s="395" t="s">
        <v>2593</v>
      </c>
      <c r="D1023" s="366" t="s">
        <v>91</v>
      </c>
      <c r="E1023" s="347" t="s">
        <v>2580</v>
      </c>
      <c r="F1023" s="396"/>
      <c r="G1023" s="396"/>
      <c r="H1023" s="367" t="s">
        <v>82</v>
      </c>
      <c r="I1023" s="396"/>
      <c r="J1023" s="367" t="s">
        <v>83</v>
      </c>
      <c r="K1023" s="397" t="s">
        <v>2340</v>
      </c>
      <c r="L1023" s="398" t="s">
        <v>85</v>
      </c>
      <c r="M1023" s="367"/>
      <c r="N1023" s="367"/>
      <c r="O1023" s="367"/>
      <c r="P1023" s="399" t="s">
        <v>2581</v>
      </c>
      <c r="Q1023" s="400" t="s">
        <v>2582</v>
      </c>
      <c r="R1023" s="367" t="s">
        <v>2583</v>
      </c>
      <c r="S1023" s="367"/>
      <c r="T1023" s="367" t="s">
        <v>85</v>
      </c>
      <c r="U1023" s="367"/>
      <c r="V1023" s="401" t="s">
        <v>2584</v>
      </c>
      <c r="W1023" s="402" t="s">
        <v>88</v>
      </c>
      <c r="X1023" s="367" t="s">
        <v>2585</v>
      </c>
      <c r="Y1023" s="367"/>
      <c r="Z1023" s="367"/>
      <c r="AA1023" s="367"/>
      <c r="AB1023" s="399" t="s">
        <v>2586</v>
      </c>
      <c r="AC1023" s="403" t="s">
        <v>2594</v>
      </c>
      <c r="AD1023" s="326"/>
      <c r="AE1023" s="326"/>
      <c r="AF1023" s="326"/>
      <c r="AG1023" s="326"/>
      <c r="AH1023" s="326"/>
      <c r="AI1023" s="326"/>
      <c r="AJ1023" s="335" t="s">
        <v>2595</v>
      </c>
      <c r="AK1023" s="335"/>
      <c r="AL1023" s="320"/>
      <c r="AM1023" s="320"/>
      <c r="AN1023" s="334" t="s">
        <v>2589</v>
      </c>
      <c r="AO1023" s="404" t="s">
        <v>891</v>
      </c>
      <c r="AP1023" s="404" t="s">
        <v>891</v>
      </c>
      <c r="AQ1023" s="404" t="s">
        <v>2590</v>
      </c>
      <c r="AR1023" s="405" t="s">
        <v>121</v>
      </c>
      <c r="AS1023" s="404">
        <v>121</v>
      </c>
      <c r="AT1023" s="406">
        <v>1732458.12</v>
      </c>
      <c r="AU1023" s="406">
        <v>1732458.12</v>
      </c>
      <c r="AV1023" s="407"/>
      <c r="AW1023" s="407"/>
      <c r="AX1023" s="407"/>
      <c r="AY1023" s="407"/>
      <c r="AZ1023" s="408" t="s">
        <v>152</v>
      </c>
    </row>
    <row r="1024" spans="1:56" ht="169.5" hidden="1" customHeight="1">
      <c r="A1024" s="493" t="s">
        <v>2148</v>
      </c>
      <c r="B1024" s="494" t="s">
        <v>2149</v>
      </c>
      <c r="C1024" s="395" t="s">
        <v>2593</v>
      </c>
      <c r="D1024" s="366" t="s">
        <v>91</v>
      </c>
      <c r="E1024" s="347" t="s">
        <v>2580</v>
      </c>
      <c r="F1024" s="396"/>
      <c r="G1024" s="396"/>
      <c r="H1024" s="367" t="s">
        <v>82</v>
      </c>
      <c r="I1024" s="396"/>
      <c r="J1024" s="367" t="s">
        <v>83</v>
      </c>
      <c r="K1024" s="397" t="s">
        <v>2340</v>
      </c>
      <c r="L1024" s="398" t="s">
        <v>85</v>
      </c>
      <c r="M1024" s="367"/>
      <c r="N1024" s="367"/>
      <c r="O1024" s="367"/>
      <c r="P1024" s="399" t="s">
        <v>2581</v>
      </c>
      <c r="Q1024" s="400" t="s">
        <v>2596</v>
      </c>
      <c r="R1024" s="367"/>
      <c r="S1024" s="367"/>
      <c r="T1024" s="367" t="s">
        <v>85</v>
      </c>
      <c r="U1024" s="367"/>
      <c r="V1024" s="401" t="s">
        <v>2584</v>
      </c>
      <c r="W1024" s="402" t="s">
        <v>88</v>
      </c>
      <c r="X1024" s="367"/>
      <c r="Y1024" s="367"/>
      <c r="Z1024" s="367"/>
      <c r="AA1024" s="367"/>
      <c r="AB1024" s="399" t="s">
        <v>2592</v>
      </c>
      <c r="AC1024" s="403" t="s">
        <v>2594</v>
      </c>
      <c r="AD1024" s="326"/>
      <c r="AE1024" s="326"/>
      <c r="AF1024" s="326"/>
      <c r="AG1024" s="326"/>
      <c r="AH1024" s="326"/>
      <c r="AI1024" s="326"/>
      <c r="AJ1024" s="335" t="s">
        <v>2595</v>
      </c>
      <c r="AK1024" s="335"/>
      <c r="AL1024" s="320"/>
      <c r="AM1024" s="320"/>
      <c r="AN1024" s="334" t="s">
        <v>2589</v>
      </c>
      <c r="AO1024" s="404" t="s">
        <v>891</v>
      </c>
      <c r="AP1024" s="404" t="s">
        <v>891</v>
      </c>
      <c r="AQ1024" s="404" t="s">
        <v>2590</v>
      </c>
      <c r="AR1024" s="405" t="s">
        <v>121</v>
      </c>
      <c r="AS1024" s="404">
        <v>121</v>
      </c>
      <c r="AT1024" s="406">
        <v>33508555.98</v>
      </c>
      <c r="AU1024" s="406">
        <v>33508555.98</v>
      </c>
      <c r="AV1024" s="407">
        <v>40071073.75</v>
      </c>
      <c r="AW1024" s="407">
        <v>37538771</v>
      </c>
      <c r="AX1024" s="407">
        <v>37538771</v>
      </c>
      <c r="AY1024" s="407">
        <v>37538771</v>
      </c>
      <c r="AZ1024" s="408" t="s">
        <v>134</v>
      </c>
    </row>
    <row r="1025" spans="1:16382" ht="169.5" hidden="1" customHeight="1">
      <c r="A1025" s="493" t="s">
        <v>2148</v>
      </c>
      <c r="B1025" s="494" t="s">
        <v>2149</v>
      </c>
      <c r="C1025" s="395" t="s">
        <v>2597</v>
      </c>
      <c r="D1025" s="366" t="s">
        <v>2598</v>
      </c>
      <c r="E1025" s="347" t="s">
        <v>2152</v>
      </c>
      <c r="F1025" s="396"/>
      <c r="G1025" s="396"/>
      <c r="H1025" s="367">
        <v>3</v>
      </c>
      <c r="I1025" s="396"/>
      <c r="J1025" s="367">
        <v>17</v>
      </c>
      <c r="K1025" s="397">
        <v>1</v>
      </c>
      <c r="L1025" s="398" t="s">
        <v>2471</v>
      </c>
      <c r="M1025" s="367"/>
      <c r="N1025" s="367"/>
      <c r="O1025" s="367"/>
      <c r="P1025" s="399" t="s">
        <v>186</v>
      </c>
      <c r="Q1025" s="400" t="s">
        <v>2153</v>
      </c>
      <c r="R1025" s="367"/>
      <c r="S1025" s="367"/>
      <c r="T1025" s="367" t="s">
        <v>71</v>
      </c>
      <c r="U1025" s="367"/>
      <c r="V1025" s="401" t="s">
        <v>75</v>
      </c>
      <c r="W1025" s="402" t="s">
        <v>73</v>
      </c>
      <c r="X1025" s="367"/>
      <c r="Y1025" s="367"/>
      <c r="Z1025" s="367"/>
      <c r="AA1025" s="367"/>
      <c r="AB1025" s="399" t="s">
        <v>187</v>
      </c>
      <c r="AC1025" s="403" t="s">
        <v>2330</v>
      </c>
      <c r="AD1025" s="326"/>
      <c r="AE1025" s="326"/>
      <c r="AF1025" s="326"/>
      <c r="AG1025" s="326"/>
      <c r="AH1025" s="326"/>
      <c r="AI1025" s="326"/>
      <c r="AJ1025" s="335"/>
      <c r="AK1025" s="335"/>
      <c r="AL1025" s="320"/>
      <c r="AM1025" s="320" t="s">
        <v>2370</v>
      </c>
      <c r="AN1025" s="334" t="s">
        <v>2290</v>
      </c>
      <c r="AO1025" s="404" t="s">
        <v>430</v>
      </c>
      <c r="AP1025" s="404">
        <v>12</v>
      </c>
      <c r="AQ1025" s="404" t="s">
        <v>2599</v>
      </c>
      <c r="AR1025" s="405" t="s">
        <v>2600</v>
      </c>
      <c r="AS1025" s="404">
        <v>244</v>
      </c>
      <c r="AT1025" s="406">
        <v>670000</v>
      </c>
      <c r="AU1025" s="406">
        <v>0</v>
      </c>
      <c r="AV1025" s="407">
        <v>1775000</v>
      </c>
      <c r="AW1025" s="407">
        <v>0</v>
      </c>
      <c r="AX1025" s="407"/>
      <c r="AY1025" s="407"/>
      <c r="AZ1025" s="408" t="s">
        <v>134</v>
      </c>
    </row>
    <row r="1026" spans="1:16382" ht="169.5" hidden="1" customHeight="1">
      <c r="A1026" s="493" t="s">
        <v>2148</v>
      </c>
      <c r="B1026" s="494" t="s">
        <v>2149</v>
      </c>
      <c r="C1026" s="395" t="s">
        <v>2597</v>
      </c>
      <c r="D1026" s="366" t="s">
        <v>2598</v>
      </c>
      <c r="E1026" s="347" t="s">
        <v>2152</v>
      </c>
      <c r="F1026" s="396"/>
      <c r="G1026" s="396"/>
      <c r="H1026" s="367">
        <v>3</v>
      </c>
      <c r="I1026" s="396"/>
      <c r="J1026" s="367">
        <v>17</v>
      </c>
      <c r="K1026" s="397">
        <v>1</v>
      </c>
      <c r="L1026" s="398" t="s">
        <v>2471</v>
      </c>
      <c r="M1026" s="367"/>
      <c r="N1026" s="367"/>
      <c r="O1026" s="367"/>
      <c r="P1026" s="399" t="s">
        <v>186</v>
      </c>
      <c r="Q1026" s="400" t="s">
        <v>2153</v>
      </c>
      <c r="R1026" s="367"/>
      <c r="S1026" s="367"/>
      <c r="T1026" s="367" t="s">
        <v>71</v>
      </c>
      <c r="U1026" s="367"/>
      <c r="V1026" s="401" t="s">
        <v>75</v>
      </c>
      <c r="W1026" s="402" t="s">
        <v>73</v>
      </c>
      <c r="X1026" s="367"/>
      <c r="Y1026" s="367"/>
      <c r="Z1026" s="367"/>
      <c r="AA1026" s="367"/>
      <c r="AB1026" s="399" t="s">
        <v>187</v>
      </c>
      <c r="AC1026" s="403" t="s">
        <v>2330</v>
      </c>
      <c r="AD1026" s="326"/>
      <c r="AE1026" s="326"/>
      <c r="AF1026" s="326"/>
      <c r="AG1026" s="326"/>
      <c r="AH1026" s="326"/>
      <c r="AI1026" s="326"/>
      <c r="AJ1026" s="335"/>
      <c r="AK1026" s="335"/>
      <c r="AL1026" s="320"/>
      <c r="AM1026" s="320" t="s">
        <v>2370</v>
      </c>
      <c r="AN1026" s="334" t="s">
        <v>2290</v>
      </c>
      <c r="AO1026" s="404" t="s">
        <v>430</v>
      </c>
      <c r="AP1026" s="404" t="s">
        <v>464</v>
      </c>
      <c r="AQ1026" s="404" t="s">
        <v>2601</v>
      </c>
      <c r="AR1026" s="405" t="s">
        <v>2602</v>
      </c>
      <c r="AS1026" s="404">
        <v>244</v>
      </c>
      <c r="AT1026" s="406">
        <v>0</v>
      </c>
      <c r="AU1026" s="406">
        <v>0</v>
      </c>
      <c r="AV1026" s="407">
        <v>30000000</v>
      </c>
      <c r="AW1026" s="407">
        <v>0</v>
      </c>
      <c r="AX1026" s="407"/>
      <c r="AY1026" s="407"/>
      <c r="AZ1026" s="408" t="s">
        <v>152</v>
      </c>
    </row>
    <row r="1027" spans="1:16382" ht="169.5" hidden="1" customHeight="1">
      <c r="A1027" s="493" t="s">
        <v>2148</v>
      </c>
      <c r="B1027" s="494" t="s">
        <v>2149</v>
      </c>
      <c r="C1027" s="395" t="s">
        <v>2597</v>
      </c>
      <c r="D1027" s="366" t="s">
        <v>2598</v>
      </c>
      <c r="E1027" s="347" t="s">
        <v>2152</v>
      </c>
      <c r="F1027" s="396"/>
      <c r="G1027" s="396"/>
      <c r="H1027" s="367">
        <v>3</v>
      </c>
      <c r="I1027" s="396"/>
      <c r="J1027" s="367">
        <v>17</v>
      </c>
      <c r="K1027" s="397">
        <v>1</v>
      </c>
      <c r="L1027" s="398" t="s">
        <v>2471</v>
      </c>
      <c r="M1027" s="367"/>
      <c r="N1027" s="367"/>
      <c r="O1027" s="367"/>
      <c r="P1027" s="399" t="s">
        <v>186</v>
      </c>
      <c r="Q1027" s="400" t="s">
        <v>2153</v>
      </c>
      <c r="R1027" s="367"/>
      <c r="S1027" s="367"/>
      <c r="T1027" s="367" t="s">
        <v>71</v>
      </c>
      <c r="U1027" s="367"/>
      <c r="V1027" s="401" t="s">
        <v>75</v>
      </c>
      <c r="W1027" s="402" t="s">
        <v>73</v>
      </c>
      <c r="X1027" s="367"/>
      <c r="Y1027" s="367"/>
      <c r="Z1027" s="367"/>
      <c r="AA1027" s="367"/>
      <c r="AB1027" s="399" t="s">
        <v>187</v>
      </c>
      <c r="AC1027" s="403" t="s">
        <v>2330</v>
      </c>
      <c r="AD1027" s="326"/>
      <c r="AE1027" s="326"/>
      <c r="AF1027" s="326"/>
      <c r="AG1027" s="326"/>
      <c r="AH1027" s="326"/>
      <c r="AI1027" s="326"/>
      <c r="AJ1027" s="335"/>
      <c r="AK1027" s="335"/>
      <c r="AL1027" s="320"/>
      <c r="AM1027" s="320" t="s">
        <v>2370</v>
      </c>
      <c r="AN1027" s="334" t="s">
        <v>2290</v>
      </c>
      <c r="AO1027" s="404" t="s">
        <v>430</v>
      </c>
      <c r="AP1027" s="404" t="s">
        <v>464</v>
      </c>
      <c r="AQ1027" s="404" t="s">
        <v>2601</v>
      </c>
      <c r="AR1027" s="405" t="s">
        <v>2602</v>
      </c>
      <c r="AS1027" s="404">
        <v>244</v>
      </c>
      <c r="AT1027" s="406">
        <v>0</v>
      </c>
      <c r="AU1027" s="406">
        <v>0</v>
      </c>
      <c r="AV1027" s="407">
        <v>30030</v>
      </c>
      <c r="AW1027" s="407">
        <v>0</v>
      </c>
      <c r="AX1027" s="407"/>
      <c r="AY1027" s="407"/>
      <c r="AZ1027" s="408" t="s">
        <v>315</v>
      </c>
    </row>
    <row r="1028" spans="1:16382" ht="169.5" hidden="1" customHeight="1">
      <c r="A1028" s="493" t="s">
        <v>2148</v>
      </c>
      <c r="B1028" s="494" t="s">
        <v>2149</v>
      </c>
      <c r="C1028" s="395" t="s">
        <v>2603</v>
      </c>
      <c r="D1028" s="366" t="s">
        <v>1391</v>
      </c>
      <c r="E1028" s="347" t="s">
        <v>2152</v>
      </c>
      <c r="F1028" s="396"/>
      <c r="G1028" s="396"/>
      <c r="H1028" s="367">
        <v>3</v>
      </c>
      <c r="I1028" s="396"/>
      <c r="J1028" s="367">
        <v>17</v>
      </c>
      <c r="K1028" s="397" t="s">
        <v>73</v>
      </c>
      <c r="L1028" s="398">
        <v>9</v>
      </c>
      <c r="M1028" s="367"/>
      <c r="N1028" s="367"/>
      <c r="O1028" s="367"/>
      <c r="P1028" s="399" t="s">
        <v>186</v>
      </c>
      <c r="Q1028" s="400" t="s">
        <v>2476</v>
      </c>
      <c r="R1028" s="367"/>
      <c r="S1028" s="367"/>
      <c r="T1028" s="367" t="s">
        <v>71</v>
      </c>
      <c r="U1028" s="367"/>
      <c r="V1028" s="401" t="s">
        <v>75</v>
      </c>
      <c r="W1028" s="402" t="s">
        <v>73</v>
      </c>
      <c r="X1028" s="367"/>
      <c r="Y1028" s="367"/>
      <c r="Z1028" s="367"/>
      <c r="AA1028" s="367"/>
      <c r="AB1028" s="399" t="s">
        <v>187</v>
      </c>
      <c r="AC1028" s="403" t="s">
        <v>2604</v>
      </c>
      <c r="AD1028" s="326"/>
      <c r="AE1028" s="326"/>
      <c r="AF1028" s="326"/>
      <c r="AG1028" s="326"/>
      <c r="AH1028" s="326"/>
      <c r="AI1028" s="326"/>
      <c r="AJ1028" s="335" t="s">
        <v>2605</v>
      </c>
      <c r="AK1028" s="335"/>
      <c r="AL1028" s="320"/>
      <c r="AM1028" s="320" t="s">
        <v>2606</v>
      </c>
      <c r="AN1028" s="334" t="s">
        <v>2607</v>
      </c>
      <c r="AO1028" s="404" t="s">
        <v>199</v>
      </c>
      <c r="AP1028" s="404" t="s">
        <v>200</v>
      </c>
      <c r="AQ1028" s="404" t="s">
        <v>2608</v>
      </c>
      <c r="AR1028" s="405" t="s">
        <v>2609</v>
      </c>
      <c r="AS1028" s="404" t="s">
        <v>535</v>
      </c>
      <c r="AT1028" s="406">
        <v>5567095</v>
      </c>
      <c r="AU1028" s="406">
        <v>5487000</v>
      </c>
      <c r="AV1028" s="407">
        <v>6146700</v>
      </c>
      <c r="AW1028" s="407">
        <v>6146990</v>
      </c>
      <c r="AX1028" s="407">
        <v>6146990</v>
      </c>
      <c r="AY1028" s="407">
        <v>6146990</v>
      </c>
      <c r="AZ1028" s="408" t="s">
        <v>134</v>
      </c>
    </row>
    <row r="1029" spans="1:16382" ht="169.5" hidden="1" customHeight="1">
      <c r="A1029" s="493" t="s">
        <v>2148</v>
      </c>
      <c r="B1029" s="494" t="s">
        <v>2149</v>
      </c>
      <c r="C1029" s="395" t="s">
        <v>2603</v>
      </c>
      <c r="D1029" s="366" t="s">
        <v>1391</v>
      </c>
      <c r="E1029" s="347" t="s">
        <v>2152</v>
      </c>
      <c r="F1029" s="396"/>
      <c r="G1029" s="396"/>
      <c r="H1029" s="367">
        <v>3</v>
      </c>
      <c r="I1029" s="396"/>
      <c r="J1029" s="367">
        <v>17</v>
      </c>
      <c r="K1029" s="397" t="s">
        <v>73</v>
      </c>
      <c r="L1029" s="398">
        <v>9</v>
      </c>
      <c r="M1029" s="367"/>
      <c r="N1029" s="367"/>
      <c r="O1029" s="367"/>
      <c r="P1029" s="399" t="s">
        <v>186</v>
      </c>
      <c r="Q1029" s="400" t="s">
        <v>2476</v>
      </c>
      <c r="R1029" s="367"/>
      <c r="S1029" s="367"/>
      <c r="T1029" s="367" t="s">
        <v>71</v>
      </c>
      <c r="U1029" s="367"/>
      <c r="V1029" s="401" t="s">
        <v>75</v>
      </c>
      <c r="W1029" s="402" t="s">
        <v>73</v>
      </c>
      <c r="X1029" s="367"/>
      <c r="Y1029" s="367"/>
      <c r="Z1029" s="367"/>
      <c r="AA1029" s="367"/>
      <c r="AB1029" s="399" t="s">
        <v>187</v>
      </c>
      <c r="AC1029" s="403" t="s">
        <v>2604</v>
      </c>
      <c r="AD1029" s="326"/>
      <c r="AE1029" s="326"/>
      <c r="AF1029" s="326"/>
      <c r="AG1029" s="326"/>
      <c r="AH1029" s="326"/>
      <c r="AI1029" s="326"/>
      <c r="AJ1029" s="335" t="s">
        <v>2605</v>
      </c>
      <c r="AK1029" s="335"/>
      <c r="AL1029" s="320"/>
      <c r="AM1029" s="320" t="s">
        <v>2606</v>
      </c>
      <c r="AN1029" s="334" t="s">
        <v>2607</v>
      </c>
      <c r="AO1029" s="404" t="s">
        <v>199</v>
      </c>
      <c r="AP1029" s="404" t="s">
        <v>200</v>
      </c>
      <c r="AQ1029" s="404" t="s">
        <v>2608</v>
      </c>
      <c r="AR1029" s="405" t="s">
        <v>2609</v>
      </c>
      <c r="AS1029" s="404" t="s">
        <v>535</v>
      </c>
      <c r="AT1029" s="406">
        <v>4752447.5</v>
      </c>
      <c r="AU1029" s="406">
        <v>4505850</v>
      </c>
      <c r="AV1029" s="407">
        <v>5422130</v>
      </c>
      <c r="AW1029" s="407">
        <v>5422130</v>
      </c>
      <c r="AX1029" s="407">
        <v>5422130</v>
      </c>
      <c r="AY1029" s="407">
        <v>5422130</v>
      </c>
      <c r="AZ1029" s="408" t="s">
        <v>134</v>
      </c>
    </row>
    <row r="1030" spans="1:16382" ht="169.5" hidden="1" customHeight="1">
      <c r="A1030" s="493" t="s">
        <v>2148</v>
      </c>
      <c r="B1030" s="494" t="s">
        <v>2149</v>
      </c>
      <c r="C1030" s="395" t="s">
        <v>2610</v>
      </c>
      <c r="D1030" s="366" t="s">
        <v>2611</v>
      </c>
      <c r="E1030" s="347" t="s">
        <v>2152</v>
      </c>
      <c r="F1030" s="396"/>
      <c r="G1030" s="396"/>
      <c r="H1030" s="367">
        <v>4</v>
      </c>
      <c r="I1030" s="396"/>
      <c r="J1030" s="367">
        <v>19</v>
      </c>
      <c r="K1030" s="397" t="s">
        <v>443</v>
      </c>
      <c r="L1030" s="398"/>
      <c r="M1030" s="367"/>
      <c r="N1030" s="367"/>
      <c r="O1030" s="367"/>
      <c r="P1030" s="399" t="s">
        <v>186</v>
      </c>
      <c r="Q1030" s="400" t="s">
        <v>2612</v>
      </c>
      <c r="R1030" s="367"/>
      <c r="S1030" s="367"/>
      <c r="T1030" s="367"/>
      <c r="U1030" s="367"/>
      <c r="V1030" s="401" t="s">
        <v>2613</v>
      </c>
      <c r="W1030" s="402" t="s">
        <v>2614</v>
      </c>
      <c r="X1030" s="367"/>
      <c r="Y1030" s="367"/>
      <c r="Z1030" s="367"/>
      <c r="AA1030" s="367"/>
      <c r="AB1030" s="399" t="s">
        <v>2615</v>
      </c>
      <c r="AC1030" s="403" t="s">
        <v>2616</v>
      </c>
      <c r="AD1030" s="326"/>
      <c r="AE1030" s="326"/>
      <c r="AF1030" s="326"/>
      <c r="AG1030" s="326"/>
      <c r="AH1030" s="326"/>
      <c r="AI1030" s="326"/>
      <c r="AJ1030" s="335"/>
      <c r="AK1030" s="335"/>
      <c r="AL1030" s="320"/>
      <c r="AM1030" s="320" t="s">
        <v>2617</v>
      </c>
      <c r="AN1030" s="334" t="s">
        <v>2618</v>
      </c>
      <c r="AO1030" s="404" t="s">
        <v>891</v>
      </c>
      <c r="AP1030" s="404" t="s">
        <v>200</v>
      </c>
      <c r="AQ1030" s="404" t="s">
        <v>2619</v>
      </c>
      <c r="AR1030" s="405" t="s">
        <v>2620</v>
      </c>
      <c r="AS1030" s="404">
        <v>244</v>
      </c>
      <c r="AT1030" s="406">
        <v>2097325.7400000002</v>
      </c>
      <c r="AU1030" s="406">
        <v>2097283</v>
      </c>
      <c r="AV1030" s="407">
        <v>5856930</v>
      </c>
      <c r="AW1030" s="407">
        <v>4468220</v>
      </c>
      <c r="AX1030" s="407">
        <v>4468220</v>
      </c>
      <c r="AY1030" s="407">
        <v>4468220</v>
      </c>
      <c r="AZ1030" s="408" t="s">
        <v>152</v>
      </c>
    </row>
    <row r="1031" spans="1:16382" s="35" customFormat="1" ht="17.25" customHeight="1">
      <c r="A1031" s="141" t="s">
        <v>2148</v>
      </c>
      <c r="B1031" s="157"/>
      <c r="C1031" s="158"/>
      <c r="D1031" s="159" t="s">
        <v>98</v>
      </c>
      <c r="E1031" s="160"/>
      <c r="F1031" s="161"/>
      <c r="G1031" s="161"/>
      <c r="H1031" s="161"/>
      <c r="I1031" s="161"/>
      <c r="J1031" s="161"/>
      <c r="K1031" s="161"/>
      <c r="L1031" s="161"/>
      <c r="M1031" s="161"/>
      <c r="N1031" s="161"/>
      <c r="O1031" s="161"/>
      <c r="P1031" s="162"/>
      <c r="Q1031" s="161"/>
      <c r="R1031" s="161"/>
      <c r="S1031" s="161"/>
      <c r="T1031" s="161"/>
      <c r="U1031" s="161"/>
      <c r="V1031" s="161"/>
      <c r="W1031" s="161"/>
      <c r="X1031" s="161"/>
      <c r="Y1031" s="161"/>
      <c r="Z1031" s="161"/>
      <c r="AA1031" s="161"/>
      <c r="AB1031" s="161"/>
      <c r="AC1031" s="161"/>
      <c r="AD1031" s="161"/>
      <c r="AE1031" s="161"/>
      <c r="AF1031" s="161"/>
      <c r="AG1031" s="161"/>
      <c r="AH1031" s="161"/>
      <c r="AI1031" s="161"/>
      <c r="AJ1031" s="161"/>
      <c r="AK1031" s="161"/>
      <c r="AL1031" s="161"/>
      <c r="AM1031" s="161"/>
      <c r="AN1031" s="161"/>
      <c r="AO1031" s="161"/>
      <c r="AP1031" s="161"/>
      <c r="AQ1031" s="163"/>
      <c r="AR1031" s="157"/>
      <c r="AS1031" s="157"/>
      <c r="AT1031" s="56">
        <v>2667448981.999999</v>
      </c>
      <c r="AU1031" s="56">
        <v>2470152920.1699991</v>
      </c>
      <c r="AV1031" s="56">
        <v>2363682694.3799996</v>
      </c>
      <c r="AW1031" s="56">
        <v>1168224146.2300003</v>
      </c>
      <c r="AX1031" s="56">
        <v>593886278.06000006</v>
      </c>
      <c r="AY1031" s="56">
        <v>534734317.62</v>
      </c>
      <c r="AZ1031" s="164"/>
      <c r="BA1031" s="165"/>
      <c r="BB1031" s="166"/>
      <c r="BC1031" s="166"/>
      <c r="BD1031" s="167"/>
      <c r="BE1031" s="167"/>
      <c r="BF1031" s="167"/>
      <c r="BG1031" s="167"/>
      <c r="BH1031" s="167"/>
      <c r="BI1031" s="167"/>
      <c r="BJ1031" s="167"/>
      <c r="BK1031" s="167"/>
      <c r="BL1031" s="168"/>
      <c r="BM1031" s="169"/>
      <c r="BN1031" s="170"/>
      <c r="BO1031" s="170"/>
      <c r="BP1031" s="170"/>
      <c r="BQ1031" s="170"/>
      <c r="BR1031" s="170"/>
      <c r="BS1031" s="170"/>
      <c r="BT1031" s="170"/>
      <c r="BU1031" s="170"/>
      <c r="BV1031" s="170"/>
      <c r="BW1031" s="170"/>
      <c r="BX1031" s="170"/>
      <c r="BY1031" s="170"/>
      <c r="BZ1031" s="170"/>
      <c r="CA1031" s="170"/>
      <c r="CB1031" s="170"/>
      <c r="CC1031" s="170"/>
      <c r="CD1031" s="170"/>
      <c r="CE1031" s="170"/>
      <c r="CF1031" s="170"/>
      <c r="CG1031" s="170"/>
      <c r="CH1031" s="170"/>
      <c r="CI1031" s="170"/>
      <c r="CJ1031" s="170"/>
      <c r="CK1031" s="170"/>
      <c r="CL1031" s="170"/>
      <c r="CM1031" s="170"/>
      <c r="CN1031" s="170"/>
      <c r="CO1031" s="170"/>
      <c r="CP1031" s="170"/>
      <c r="CQ1031" s="170"/>
      <c r="CR1031" s="170"/>
      <c r="CS1031" s="170"/>
      <c r="CT1031" s="170"/>
      <c r="CU1031" s="170"/>
      <c r="CV1031" s="170"/>
      <c r="CW1031" s="170"/>
      <c r="CX1031" s="170"/>
      <c r="CY1031" s="170"/>
      <c r="CZ1031" s="170"/>
      <c r="DA1031" s="170"/>
      <c r="DB1031" s="170"/>
      <c r="DC1031" s="170"/>
      <c r="DD1031" s="170"/>
      <c r="DE1031" s="170"/>
      <c r="DF1031" s="170"/>
      <c r="DG1031" s="170"/>
      <c r="DH1031" s="170"/>
      <c r="DI1031" s="170"/>
      <c r="DJ1031" s="170"/>
      <c r="DK1031" s="170"/>
      <c r="DL1031" s="170"/>
      <c r="DM1031" s="170"/>
      <c r="DN1031" s="170"/>
      <c r="DO1031" s="170"/>
      <c r="DP1031" s="170"/>
      <c r="DQ1031" s="170"/>
      <c r="DR1031" s="170"/>
      <c r="DS1031" s="170"/>
      <c r="DT1031" s="170"/>
      <c r="DU1031" s="170"/>
      <c r="DV1031" s="170"/>
      <c r="DW1031" s="170"/>
      <c r="DX1031" s="170"/>
      <c r="DY1031" s="170"/>
      <c r="DZ1031" s="170"/>
      <c r="EA1031" s="170"/>
      <c r="EB1031" s="170"/>
      <c r="EC1031" s="170"/>
      <c r="ED1031" s="170"/>
      <c r="EE1031" s="170"/>
      <c r="EF1031" s="170"/>
      <c r="EG1031" s="170"/>
      <c r="EH1031" s="170"/>
      <c r="EI1031" s="170"/>
      <c r="EJ1031" s="170"/>
      <c r="EK1031" s="170"/>
      <c r="EL1031" s="170"/>
      <c r="EM1031" s="170"/>
      <c r="EN1031" s="170"/>
      <c r="EO1031" s="170"/>
      <c r="EP1031" s="170"/>
      <c r="EQ1031" s="170"/>
      <c r="ER1031" s="170"/>
      <c r="ES1031" s="170"/>
      <c r="ET1031" s="170"/>
      <c r="EU1031" s="170"/>
      <c r="EV1031" s="170"/>
      <c r="EW1031" s="170"/>
      <c r="EX1031" s="170"/>
      <c r="EY1031" s="170"/>
      <c r="EZ1031" s="170"/>
      <c r="FA1031" s="170"/>
      <c r="FB1031" s="170"/>
      <c r="FC1031" s="170"/>
      <c r="FD1031" s="170"/>
      <c r="FE1031" s="170"/>
      <c r="FF1031" s="170"/>
      <c r="FG1031" s="170"/>
      <c r="FH1031" s="170"/>
      <c r="FI1031" s="170"/>
      <c r="FJ1031" s="170"/>
      <c r="FK1031" s="170"/>
      <c r="FL1031" s="170"/>
      <c r="FM1031" s="170"/>
      <c r="FN1031" s="170"/>
      <c r="FO1031" s="170"/>
      <c r="FP1031" s="170"/>
      <c r="FQ1031" s="170"/>
      <c r="FR1031" s="170"/>
      <c r="FS1031" s="170"/>
      <c r="FT1031" s="170"/>
      <c r="FU1031" s="170"/>
      <c r="FV1031" s="170"/>
      <c r="FW1031" s="170"/>
      <c r="FX1031" s="170"/>
      <c r="FY1031" s="170"/>
      <c r="FZ1031" s="170"/>
      <c r="GA1031" s="170"/>
      <c r="GB1031" s="170"/>
      <c r="GC1031" s="170"/>
      <c r="GD1031" s="170"/>
      <c r="GE1031" s="170"/>
      <c r="GF1031" s="170"/>
      <c r="GG1031" s="170"/>
      <c r="GH1031" s="170"/>
      <c r="GI1031" s="170"/>
      <c r="GJ1031" s="170"/>
      <c r="GK1031" s="170"/>
      <c r="GL1031" s="170"/>
      <c r="GM1031" s="170"/>
      <c r="GN1031" s="170"/>
      <c r="GO1031" s="170"/>
      <c r="GP1031" s="170"/>
      <c r="GQ1031" s="170"/>
      <c r="GR1031" s="170"/>
      <c r="GS1031" s="170"/>
      <c r="GT1031" s="170"/>
      <c r="GU1031" s="170"/>
      <c r="GV1031" s="170"/>
      <c r="GW1031" s="170"/>
      <c r="GX1031" s="170"/>
      <c r="GY1031" s="170"/>
      <c r="GZ1031" s="170"/>
      <c r="HA1031" s="170"/>
      <c r="HB1031" s="170"/>
      <c r="HC1031" s="170"/>
      <c r="HD1031" s="170"/>
      <c r="HE1031" s="170"/>
      <c r="HF1031" s="170"/>
      <c r="HG1031" s="170"/>
      <c r="HH1031" s="170"/>
      <c r="HI1031" s="170"/>
      <c r="HJ1031" s="170"/>
      <c r="HK1031" s="170"/>
      <c r="HL1031" s="170"/>
      <c r="HM1031" s="170"/>
      <c r="HN1031" s="170"/>
      <c r="HO1031" s="170"/>
      <c r="HP1031" s="170"/>
      <c r="HQ1031" s="170"/>
      <c r="HR1031" s="170"/>
      <c r="HS1031" s="170"/>
      <c r="HT1031" s="170"/>
      <c r="HU1031" s="170"/>
      <c r="HV1031" s="170"/>
      <c r="HW1031" s="3"/>
      <c r="HX1031" s="3"/>
      <c r="HY1031" s="3"/>
      <c r="HZ1031" s="3"/>
      <c r="IA1031" s="3"/>
      <c r="IB1031" s="3"/>
      <c r="IC1031" s="3"/>
      <c r="ID1031" s="3"/>
      <c r="IE1031" s="3"/>
      <c r="IF1031" s="3"/>
      <c r="IG1031" s="3"/>
      <c r="IH1031" s="3"/>
      <c r="II1031" s="3"/>
      <c r="IJ1031" s="3"/>
      <c r="IK1031" s="3"/>
      <c r="IL1031" s="3"/>
      <c r="IM1031" s="3"/>
      <c r="IN1031" s="3"/>
      <c r="IO1031" s="3"/>
      <c r="IP1031" s="3"/>
      <c r="IQ1031" s="3"/>
      <c r="IR1031" s="3"/>
      <c r="IS1031" s="3"/>
      <c r="IT1031" s="3"/>
      <c r="IU1031" s="3"/>
      <c r="IV1031" s="3"/>
      <c r="IW1031" s="3"/>
      <c r="IX1031" s="3"/>
      <c r="IY1031" s="3"/>
      <c r="IZ1031" s="3"/>
      <c r="JA1031" s="3"/>
      <c r="JB1031" s="3"/>
      <c r="JC1031" s="3"/>
      <c r="JD1031" s="3"/>
      <c r="JE1031" s="3"/>
      <c r="JF1031" s="3"/>
      <c r="JG1031" s="3"/>
      <c r="JH1031" s="3"/>
      <c r="JI1031" s="3"/>
      <c r="JJ1031" s="3"/>
      <c r="JK1031" s="3"/>
      <c r="JL1031" s="3"/>
      <c r="JM1031" s="3"/>
      <c r="JN1031" s="3"/>
      <c r="JO1031" s="3"/>
      <c r="JP1031" s="3"/>
      <c r="JQ1031" s="3"/>
      <c r="JR1031" s="3"/>
      <c r="JS1031" s="3"/>
      <c r="JT1031" s="3"/>
      <c r="JU1031" s="3"/>
      <c r="JV1031" s="3"/>
      <c r="JW1031" s="3"/>
      <c r="JX1031" s="3"/>
      <c r="JY1031" s="3"/>
      <c r="JZ1031" s="3"/>
      <c r="KA1031" s="3"/>
      <c r="KB1031" s="3"/>
      <c r="KC1031" s="3"/>
      <c r="KD1031" s="3"/>
      <c r="KE1031" s="3"/>
      <c r="KF1031" s="3"/>
      <c r="KG1031" s="3"/>
      <c r="KH1031" s="3"/>
      <c r="KI1031" s="3"/>
      <c r="KJ1031" s="3"/>
      <c r="KK1031" s="3"/>
      <c r="KL1031" s="3"/>
      <c r="KM1031" s="3"/>
      <c r="KN1031" s="3"/>
      <c r="KO1031" s="3"/>
      <c r="KP1031" s="3"/>
      <c r="KQ1031" s="3"/>
      <c r="KR1031" s="3"/>
      <c r="KS1031" s="3"/>
      <c r="KT1031" s="3"/>
      <c r="KU1031" s="3"/>
      <c r="KV1031" s="3"/>
      <c r="KW1031" s="3"/>
      <c r="KX1031" s="3"/>
      <c r="KY1031" s="3"/>
      <c r="KZ1031" s="3"/>
      <c r="LA1031" s="3"/>
      <c r="LB1031" s="3"/>
      <c r="LC1031" s="3"/>
      <c r="LD1031" s="3"/>
      <c r="LE1031" s="3"/>
      <c r="LF1031" s="3"/>
      <c r="LG1031" s="3"/>
      <c r="LH1031" s="3"/>
      <c r="LI1031" s="3"/>
      <c r="LJ1031" s="3"/>
      <c r="LK1031" s="3"/>
      <c r="LL1031" s="3"/>
      <c r="LM1031" s="3"/>
      <c r="LN1031" s="3"/>
      <c r="LO1031" s="3"/>
      <c r="LP1031" s="3"/>
      <c r="LQ1031" s="3"/>
      <c r="LR1031" s="3"/>
      <c r="LS1031" s="3"/>
      <c r="LT1031" s="3"/>
      <c r="LU1031" s="3"/>
      <c r="LV1031" s="3"/>
      <c r="LW1031" s="3"/>
      <c r="LX1031" s="3"/>
      <c r="LY1031" s="3"/>
      <c r="LZ1031" s="3"/>
      <c r="MA1031" s="3"/>
      <c r="MB1031" s="3"/>
      <c r="MC1031" s="3"/>
      <c r="MD1031" s="3"/>
      <c r="ME1031" s="3"/>
      <c r="MF1031" s="3"/>
      <c r="MG1031" s="3"/>
      <c r="MH1031" s="3"/>
      <c r="MI1031" s="3"/>
      <c r="MJ1031" s="3"/>
      <c r="MK1031" s="3"/>
      <c r="ML1031" s="3"/>
      <c r="MM1031" s="3"/>
      <c r="MN1031" s="3"/>
      <c r="MO1031" s="3"/>
      <c r="MP1031" s="3"/>
      <c r="MQ1031" s="3"/>
      <c r="MR1031" s="3"/>
      <c r="MS1031" s="3"/>
      <c r="MT1031" s="3"/>
      <c r="MU1031" s="3"/>
      <c r="MV1031" s="3"/>
      <c r="MW1031" s="3"/>
      <c r="MX1031" s="3"/>
      <c r="MY1031" s="3"/>
      <c r="MZ1031" s="3"/>
      <c r="NA1031" s="3"/>
      <c r="NB1031" s="3"/>
      <c r="NC1031" s="3"/>
      <c r="ND1031" s="3"/>
      <c r="NE1031" s="3"/>
      <c r="NF1031" s="3"/>
      <c r="NG1031" s="3"/>
      <c r="NH1031" s="3"/>
      <c r="NI1031" s="3"/>
      <c r="NJ1031" s="3"/>
      <c r="NK1031" s="3"/>
      <c r="NL1031" s="3"/>
      <c r="NM1031" s="3"/>
      <c r="NN1031" s="3"/>
      <c r="NO1031" s="3"/>
      <c r="NP1031" s="3"/>
      <c r="NQ1031" s="3"/>
      <c r="NR1031" s="3"/>
      <c r="NS1031" s="3"/>
      <c r="NT1031" s="3"/>
      <c r="NU1031" s="3"/>
      <c r="NV1031" s="3"/>
      <c r="NW1031" s="3"/>
      <c r="NX1031" s="3"/>
      <c r="NY1031" s="3"/>
      <c r="NZ1031" s="3"/>
      <c r="OA1031" s="3"/>
      <c r="OB1031" s="3"/>
      <c r="OC1031" s="3"/>
      <c r="OD1031" s="3"/>
      <c r="OE1031" s="3"/>
      <c r="OF1031" s="3"/>
      <c r="OG1031" s="3"/>
      <c r="OH1031" s="3"/>
      <c r="OI1031" s="3"/>
      <c r="OJ1031" s="3"/>
      <c r="OK1031" s="3"/>
      <c r="OL1031" s="3"/>
      <c r="OM1031" s="3"/>
      <c r="ON1031" s="3"/>
      <c r="OO1031" s="3"/>
      <c r="OP1031" s="3"/>
      <c r="OQ1031" s="3"/>
      <c r="OR1031" s="3"/>
      <c r="OS1031" s="3"/>
      <c r="OT1031" s="3"/>
      <c r="OU1031" s="3"/>
      <c r="OV1031" s="3"/>
      <c r="OW1031" s="3"/>
      <c r="OX1031" s="3"/>
      <c r="OY1031" s="3"/>
      <c r="OZ1031" s="3"/>
      <c r="PA1031" s="3"/>
      <c r="PB1031" s="3"/>
      <c r="PC1031" s="3"/>
      <c r="PD1031" s="3"/>
      <c r="PE1031" s="3"/>
      <c r="PF1031" s="3"/>
      <c r="PG1031" s="3"/>
      <c r="PH1031" s="3"/>
      <c r="PI1031" s="3"/>
      <c r="PJ1031" s="3"/>
      <c r="PK1031" s="3"/>
      <c r="PL1031" s="3"/>
      <c r="PM1031" s="3"/>
      <c r="PN1031" s="3"/>
      <c r="PO1031" s="3"/>
      <c r="PP1031" s="3"/>
      <c r="PQ1031" s="3"/>
      <c r="PR1031" s="3"/>
      <c r="PS1031" s="3"/>
      <c r="PT1031" s="3"/>
      <c r="PU1031" s="3"/>
      <c r="PV1031" s="3"/>
      <c r="PW1031" s="3"/>
      <c r="PX1031" s="3"/>
      <c r="PY1031" s="3"/>
      <c r="PZ1031" s="3"/>
      <c r="QA1031" s="3"/>
      <c r="QB1031" s="3"/>
      <c r="QC1031" s="3"/>
      <c r="QD1031" s="3"/>
      <c r="QE1031" s="3"/>
      <c r="QF1031" s="3"/>
      <c r="QG1031" s="3"/>
      <c r="QH1031" s="3"/>
      <c r="QI1031" s="3"/>
      <c r="QJ1031" s="3"/>
      <c r="QK1031" s="3"/>
      <c r="QL1031" s="3"/>
      <c r="QM1031" s="3"/>
      <c r="QN1031" s="3"/>
      <c r="QO1031" s="3"/>
      <c r="QP1031" s="3"/>
      <c r="QQ1031" s="3"/>
      <c r="QR1031" s="3"/>
      <c r="QS1031" s="3"/>
      <c r="QT1031" s="3"/>
      <c r="QU1031" s="3"/>
      <c r="QV1031" s="3"/>
      <c r="QW1031" s="3"/>
      <c r="QX1031" s="3"/>
      <c r="QY1031" s="3"/>
      <c r="QZ1031" s="3"/>
      <c r="RA1031" s="3"/>
      <c r="RB1031" s="3"/>
      <c r="RC1031" s="3"/>
      <c r="RD1031" s="3"/>
      <c r="RE1031" s="3"/>
      <c r="RF1031" s="3"/>
      <c r="RG1031" s="3"/>
      <c r="RH1031" s="3"/>
      <c r="RI1031" s="3"/>
      <c r="RJ1031" s="3"/>
      <c r="RK1031" s="3"/>
      <c r="RL1031" s="3"/>
      <c r="RM1031" s="3"/>
      <c r="RN1031" s="3"/>
      <c r="RO1031" s="3"/>
      <c r="RP1031" s="3"/>
      <c r="RQ1031" s="3"/>
      <c r="RR1031" s="3"/>
      <c r="RS1031" s="3"/>
      <c r="RT1031" s="3"/>
      <c r="RU1031" s="3"/>
      <c r="RV1031" s="3"/>
      <c r="RW1031" s="3"/>
      <c r="RX1031" s="3"/>
      <c r="RY1031" s="3"/>
      <c r="RZ1031" s="3"/>
      <c r="SA1031" s="3"/>
      <c r="SB1031" s="3"/>
      <c r="SC1031" s="3"/>
      <c r="SD1031" s="3"/>
      <c r="SE1031" s="3"/>
      <c r="SF1031" s="3"/>
      <c r="SG1031" s="3"/>
      <c r="SH1031" s="3"/>
      <c r="SI1031" s="3"/>
      <c r="SJ1031" s="3"/>
      <c r="SK1031" s="3"/>
      <c r="SL1031" s="3"/>
      <c r="SM1031" s="3"/>
      <c r="SN1031" s="3"/>
      <c r="SO1031" s="3"/>
      <c r="SP1031" s="3"/>
      <c r="SQ1031" s="3"/>
      <c r="SR1031" s="3"/>
      <c r="SS1031" s="3"/>
      <c r="ST1031" s="3"/>
      <c r="SU1031" s="3"/>
      <c r="SV1031" s="3"/>
      <c r="SW1031" s="3"/>
      <c r="SX1031" s="3"/>
      <c r="SY1031" s="3"/>
      <c r="SZ1031" s="3"/>
      <c r="TA1031" s="3"/>
      <c r="TB1031" s="3"/>
      <c r="TC1031" s="3"/>
      <c r="TD1031" s="3"/>
      <c r="TE1031" s="3"/>
      <c r="TF1031" s="3"/>
      <c r="TG1031" s="3"/>
      <c r="TH1031" s="3"/>
      <c r="TI1031" s="3"/>
      <c r="TJ1031" s="3"/>
      <c r="TK1031" s="3"/>
      <c r="TL1031" s="3"/>
      <c r="TM1031" s="3"/>
      <c r="TN1031" s="3"/>
      <c r="TO1031" s="3"/>
      <c r="TP1031" s="3"/>
      <c r="TQ1031" s="3"/>
      <c r="TR1031" s="3"/>
      <c r="TS1031" s="3"/>
      <c r="TT1031" s="3"/>
      <c r="TU1031" s="3"/>
      <c r="TV1031" s="3"/>
      <c r="TW1031" s="3"/>
      <c r="TX1031" s="3"/>
      <c r="TY1031" s="3"/>
      <c r="TZ1031" s="3"/>
      <c r="UA1031" s="3"/>
      <c r="UB1031" s="3"/>
      <c r="UC1031" s="3"/>
      <c r="UD1031" s="3"/>
      <c r="UE1031" s="3"/>
      <c r="UF1031" s="3"/>
      <c r="UG1031" s="3"/>
      <c r="UH1031" s="3"/>
      <c r="UI1031" s="3"/>
      <c r="UJ1031" s="3"/>
      <c r="UK1031" s="3"/>
      <c r="UL1031" s="3"/>
      <c r="UM1031" s="3"/>
      <c r="UN1031" s="3"/>
      <c r="UO1031" s="3"/>
      <c r="UP1031" s="3"/>
      <c r="UQ1031" s="3"/>
      <c r="UR1031" s="3"/>
      <c r="US1031" s="3"/>
      <c r="UT1031" s="3"/>
      <c r="UU1031" s="3"/>
      <c r="UV1031" s="3"/>
      <c r="UW1031" s="3"/>
      <c r="UX1031" s="3"/>
      <c r="UY1031" s="3"/>
      <c r="UZ1031" s="3"/>
      <c r="VA1031" s="3"/>
      <c r="VB1031" s="3"/>
      <c r="VC1031" s="3"/>
      <c r="VD1031" s="3"/>
      <c r="VE1031" s="3"/>
      <c r="VF1031" s="3"/>
      <c r="VG1031" s="3"/>
      <c r="VH1031" s="3"/>
      <c r="VI1031" s="3"/>
      <c r="VJ1031" s="3"/>
      <c r="VK1031" s="3"/>
      <c r="VL1031" s="3"/>
      <c r="VM1031" s="3"/>
      <c r="VN1031" s="3"/>
      <c r="VO1031" s="3"/>
      <c r="VP1031" s="3"/>
      <c r="VQ1031" s="3"/>
      <c r="VR1031" s="3"/>
      <c r="VS1031" s="3"/>
      <c r="VT1031" s="3"/>
      <c r="VU1031" s="3"/>
      <c r="VV1031" s="3"/>
      <c r="VW1031" s="3"/>
      <c r="VX1031" s="3"/>
      <c r="VY1031" s="3"/>
      <c r="VZ1031" s="3"/>
      <c r="WA1031" s="3"/>
      <c r="WB1031" s="3"/>
      <c r="WC1031" s="3"/>
      <c r="WD1031" s="3"/>
      <c r="WE1031" s="3"/>
      <c r="WF1031" s="3"/>
      <c r="WG1031" s="3"/>
      <c r="WH1031" s="3"/>
      <c r="WI1031" s="3"/>
      <c r="WJ1031" s="3"/>
      <c r="WK1031" s="3"/>
      <c r="WL1031" s="3"/>
      <c r="WM1031" s="3"/>
      <c r="WN1031" s="3"/>
      <c r="WO1031" s="3"/>
      <c r="WP1031" s="3"/>
      <c r="WQ1031" s="3"/>
      <c r="WR1031" s="3"/>
      <c r="WS1031" s="3"/>
      <c r="WT1031" s="3"/>
      <c r="WU1031" s="3"/>
      <c r="WV1031" s="3"/>
      <c r="WW1031" s="3"/>
      <c r="WX1031" s="3"/>
      <c r="WY1031" s="3"/>
      <c r="WZ1031" s="3"/>
      <c r="XA1031" s="3"/>
      <c r="XB1031" s="3"/>
      <c r="XC1031" s="3"/>
      <c r="XD1031" s="3"/>
      <c r="XE1031" s="3"/>
      <c r="XF1031" s="3"/>
      <c r="XG1031" s="3"/>
      <c r="XH1031" s="3"/>
      <c r="XI1031" s="3"/>
      <c r="XJ1031" s="3"/>
      <c r="XK1031" s="3"/>
      <c r="XL1031" s="3"/>
      <c r="XM1031" s="3"/>
      <c r="XN1031" s="3"/>
      <c r="XO1031" s="3"/>
      <c r="XP1031" s="3"/>
      <c r="XQ1031" s="3"/>
      <c r="XR1031" s="3"/>
      <c r="XS1031" s="3"/>
      <c r="XT1031" s="3"/>
      <c r="XU1031" s="3"/>
      <c r="XV1031" s="3"/>
      <c r="XW1031" s="3"/>
      <c r="XX1031" s="3"/>
      <c r="XY1031" s="3"/>
      <c r="XZ1031" s="3"/>
      <c r="YA1031" s="3"/>
      <c r="YB1031" s="3"/>
      <c r="YC1031" s="3"/>
      <c r="YD1031" s="3"/>
      <c r="YE1031" s="3"/>
      <c r="YF1031" s="3"/>
      <c r="YG1031" s="3"/>
      <c r="YH1031" s="3"/>
      <c r="YI1031" s="3"/>
      <c r="YJ1031" s="3"/>
      <c r="YK1031" s="3"/>
      <c r="YL1031" s="3"/>
      <c r="YM1031" s="3"/>
      <c r="YN1031" s="3"/>
      <c r="YO1031" s="3"/>
      <c r="YP1031" s="3"/>
      <c r="YQ1031" s="3"/>
      <c r="YR1031" s="3"/>
      <c r="YS1031" s="3"/>
      <c r="YT1031" s="3"/>
      <c r="YU1031" s="3"/>
      <c r="YV1031" s="3"/>
      <c r="YW1031" s="3"/>
      <c r="YX1031" s="3"/>
      <c r="YY1031" s="3"/>
      <c r="YZ1031" s="3"/>
      <c r="ZA1031" s="3"/>
      <c r="ZB1031" s="3"/>
      <c r="ZC1031" s="3"/>
      <c r="ZD1031" s="3"/>
      <c r="ZE1031" s="3"/>
      <c r="ZF1031" s="3"/>
      <c r="ZG1031" s="3"/>
      <c r="ZH1031" s="3"/>
      <c r="ZI1031" s="3"/>
      <c r="ZJ1031" s="3"/>
      <c r="ZK1031" s="3"/>
      <c r="ZL1031" s="3"/>
      <c r="ZM1031" s="3"/>
      <c r="ZN1031" s="3"/>
      <c r="ZO1031" s="3"/>
      <c r="ZP1031" s="3"/>
      <c r="ZQ1031" s="3"/>
      <c r="ZR1031" s="3"/>
      <c r="ZS1031" s="3"/>
      <c r="ZT1031" s="3"/>
      <c r="ZU1031" s="3"/>
      <c r="ZV1031" s="3"/>
      <c r="ZW1031" s="3"/>
      <c r="ZX1031" s="3"/>
      <c r="ZY1031" s="3"/>
      <c r="ZZ1031" s="3"/>
      <c r="AAA1031" s="3"/>
      <c r="AAB1031" s="3"/>
      <c r="AAC1031" s="3"/>
      <c r="AAD1031" s="3"/>
      <c r="AAE1031" s="3"/>
      <c r="AAF1031" s="3"/>
      <c r="AAG1031" s="3"/>
      <c r="AAH1031" s="3"/>
      <c r="AAI1031" s="3"/>
      <c r="AAJ1031" s="3"/>
      <c r="AAK1031" s="3"/>
      <c r="AAL1031" s="3"/>
      <c r="AAM1031" s="3"/>
      <c r="AAN1031" s="3"/>
      <c r="AAO1031" s="3"/>
      <c r="AAP1031" s="3"/>
      <c r="AAQ1031" s="3"/>
      <c r="AAR1031" s="3"/>
      <c r="AAS1031" s="3"/>
      <c r="AAT1031" s="3"/>
      <c r="AAU1031" s="3"/>
      <c r="AAV1031" s="3"/>
      <c r="AAW1031" s="3"/>
      <c r="AAX1031" s="3"/>
      <c r="AAY1031" s="3"/>
      <c r="AAZ1031" s="3"/>
      <c r="ABA1031" s="3"/>
      <c r="ABB1031" s="3"/>
      <c r="ABC1031" s="3"/>
      <c r="ABD1031" s="3"/>
      <c r="ABE1031" s="3"/>
      <c r="ABF1031" s="3"/>
      <c r="ABG1031" s="3"/>
      <c r="ABH1031" s="3"/>
      <c r="ABI1031" s="3"/>
      <c r="ABJ1031" s="3"/>
      <c r="ABK1031" s="3"/>
      <c r="ABL1031" s="3"/>
      <c r="ABM1031" s="3"/>
      <c r="ABN1031" s="3"/>
      <c r="ABO1031" s="3"/>
      <c r="ABP1031" s="3"/>
      <c r="ABQ1031" s="3"/>
      <c r="ABR1031" s="3"/>
      <c r="ABS1031" s="3"/>
      <c r="ABT1031" s="3"/>
      <c r="ABU1031" s="3"/>
      <c r="ABV1031" s="3"/>
      <c r="ABW1031" s="3"/>
      <c r="ABX1031" s="3"/>
      <c r="ABY1031" s="3"/>
      <c r="ABZ1031" s="3"/>
      <c r="ACA1031" s="3"/>
      <c r="ACB1031" s="3"/>
      <c r="ACC1031" s="3"/>
      <c r="ACD1031" s="3"/>
      <c r="ACE1031" s="3"/>
      <c r="ACF1031" s="3"/>
      <c r="ACG1031" s="3"/>
      <c r="ACH1031" s="3"/>
      <c r="ACI1031" s="3"/>
      <c r="ACJ1031" s="3"/>
      <c r="ACK1031" s="3"/>
      <c r="ACL1031" s="3"/>
      <c r="ACM1031" s="3"/>
      <c r="ACN1031" s="3"/>
      <c r="ACO1031" s="3"/>
      <c r="ACP1031" s="3"/>
      <c r="ACQ1031" s="3"/>
      <c r="ACR1031" s="3"/>
      <c r="ACS1031" s="3"/>
      <c r="ACT1031" s="3"/>
      <c r="ACU1031" s="3"/>
      <c r="ACV1031" s="3"/>
      <c r="ACW1031" s="3"/>
      <c r="ACX1031" s="3"/>
      <c r="ACY1031" s="3"/>
      <c r="ACZ1031" s="3"/>
      <c r="ADA1031" s="3"/>
      <c r="ADB1031" s="3"/>
      <c r="ADC1031" s="3"/>
      <c r="ADD1031" s="3"/>
      <c r="ADE1031" s="3"/>
      <c r="ADF1031" s="3"/>
      <c r="ADG1031" s="3"/>
      <c r="ADH1031" s="3"/>
      <c r="ADI1031" s="3"/>
      <c r="ADJ1031" s="3"/>
      <c r="ADK1031" s="3"/>
      <c r="ADL1031" s="3"/>
      <c r="ADM1031" s="3"/>
      <c r="ADN1031" s="3"/>
      <c r="ADO1031" s="3"/>
      <c r="ADP1031" s="3"/>
      <c r="ADQ1031" s="3"/>
      <c r="ADR1031" s="3"/>
      <c r="ADS1031" s="3"/>
      <c r="ADT1031" s="3"/>
      <c r="ADU1031" s="3"/>
      <c r="ADV1031" s="3"/>
      <c r="ADW1031" s="3"/>
      <c r="ADX1031" s="3"/>
      <c r="ADY1031" s="3"/>
      <c r="ADZ1031" s="3"/>
      <c r="AEA1031" s="3"/>
      <c r="AEB1031" s="3"/>
      <c r="AEC1031" s="3"/>
      <c r="AED1031" s="3"/>
      <c r="AEE1031" s="3"/>
      <c r="AEF1031" s="3"/>
      <c r="AEG1031" s="3"/>
      <c r="AEH1031" s="3"/>
      <c r="AEI1031" s="3"/>
      <c r="AEJ1031" s="3"/>
      <c r="AEK1031" s="3"/>
      <c r="AEL1031" s="3"/>
      <c r="AEM1031" s="3"/>
      <c r="AEN1031" s="3"/>
      <c r="AEO1031" s="3"/>
      <c r="AEP1031" s="3"/>
      <c r="AEQ1031" s="3"/>
      <c r="AER1031" s="3"/>
      <c r="AES1031" s="3"/>
      <c r="AET1031" s="3"/>
      <c r="AEU1031" s="3"/>
      <c r="AEV1031" s="3"/>
      <c r="AEW1031" s="3"/>
      <c r="AEX1031" s="3"/>
      <c r="AEY1031" s="3"/>
      <c r="AEZ1031" s="3"/>
      <c r="AFA1031" s="3"/>
      <c r="AFB1031" s="3"/>
      <c r="AFC1031" s="3"/>
      <c r="AFD1031" s="3"/>
      <c r="AFE1031" s="3"/>
      <c r="AFF1031" s="3"/>
      <c r="AFG1031" s="3"/>
      <c r="AFH1031" s="3"/>
      <c r="AFI1031" s="3"/>
      <c r="AFJ1031" s="3"/>
      <c r="AFK1031" s="3"/>
      <c r="AFL1031" s="3"/>
      <c r="AFM1031" s="3"/>
      <c r="AFN1031" s="3"/>
      <c r="AFO1031" s="3"/>
      <c r="AFP1031" s="3"/>
      <c r="AFQ1031" s="3"/>
      <c r="AFR1031" s="3"/>
      <c r="AFS1031" s="3"/>
      <c r="AFT1031" s="3"/>
      <c r="AFU1031" s="3"/>
      <c r="AFV1031" s="3"/>
      <c r="AFW1031" s="3"/>
      <c r="AFX1031" s="3"/>
      <c r="AFY1031" s="3"/>
      <c r="AFZ1031" s="3"/>
      <c r="AGA1031" s="3"/>
      <c r="AGB1031" s="3"/>
      <c r="AGC1031" s="3"/>
      <c r="AGD1031" s="3"/>
      <c r="AGE1031" s="3"/>
      <c r="AGF1031" s="3"/>
      <c r="AGG1031" s="3"/>
      <c r="AGH1031" s="3"/>
      <c r="AGI1031" s="3"/>
      <c r="AGJ1031" s="3"/>
      <c r="AGK1031" s="3"/>
      <c r="AGL1031" s="3"/>
      <c r="AGM1031" s="3"/>
      <c r="AGN1031" s="3"/>
      <c r="AGO1031" s="3"/>
      <c r="AGP1031" s="3"/>
      <c r="AGQ1031" s="3"/>
      <c r="AGR1031" s="3"/>
      <c r="AGS1031" s="3"/>
      <c r="AGT1031" s="3"/>
      <c r="AGU1031" s="3"/>
      <c r="AGV1031" s="3"/>
      <c r="AGW1031" s="3"/>
      <c r="AGX1031" s="3"/>
      <c r="AGY1031" s="3"/>
      <c r="AGZ1031" s="3"/>
      <c r="AHA1031" s="3"/>
      <c r="AHB1031" s="3"/>
      <c r="AHC1031" s="3"/>
      <c r="AHD1031" s="3"/>
      <c r="AHE1031" s="3"/>
      <c r="AHF1031" s="3"/>
      <c r="AHG1031" s="3"/>
      <c r="AHH1031" s="3"/>
      <c r="AHI1031" s="3"/>
      <c r="AHJ1031" s="3"/>
      <c r="AHK1031" s="3"/>
      <c r="AHL1031" s="3"/>
      <c r="AHM1031" s="3"/>
      <c r="AHN1031" s="3"/>
      <c r="AHO1031" s="3"/>
      <c r="AHP1031" s="3"/>
      <c r="AHQ1031" s="3"/>
      <c r="AHR1031" s="3"/>
      <c r="AHS1031" s="3"/>
      <c r="AHT1031" s="3"/>
      <c r="AHU1031" s="3"/>
      <c r="AHV1031" s="3"/>
      <c r="AHW1031" s="3"/>
      <c r="AHX1031" s="3"/>
      <c r="AHY1031" s="3"/>
      <c r="AHZ1031" s="3"/>
      <c r="AIA1031" s="3"/>
      <c r="AIB1031" s="3"/>
      <c r="AIC1031" s="3"/>
      <c r="AID1031" s="3"/>
      <c r="AIE1031" s="3"/>
      <c r="AIF1031" s="3"/>
      <c r="AIG1031" s="3"/>
      <c r="AIH1031" s="3"/>
      <c r="AII1031" s="3"/>
      <c r="AIJ1031" s="3"/>
      <c r="AIK1031" s="3"/>
      <c r="AIL1031" s="3"/>
      <c r="AIM1031" s="3"/>
      <c r="AIN1031" s="3"/>
      <c r="AIO1031" s="3"/>
      <c r="AIP1031" s="3"/>
      <c r="AIQ1031" s="3"/>
      <c r="AIR1031" s="3"/>
      <c r="AIS1031" s="3"/>
      <c r="AIT1031" s="3"/>
      <c r="AIU1031" s="3"/>
      <c r="AIV1031" s="3"/>
      <c r="AIW1031" s="3"/>
      <c r="AIX1031" s="3"/>
      <c r="AIY1031" s="3"/>
      <c r="AIZ1031" s="3"/>
      <c r="AJA1031" s="3"/>
      <c r="AJB1031" s="3"/>
      <c r="AJC1031" s="3"/>
      <c r="AJD1031" s="3"/>
      <c r="AJE1031" s="3"/>
      <c r="AJF1031" s="3"/>
      <c r="AJG1031" s="3"/>
      <c r="AJH1031" s="3"/>
      <c r="AJI1031" s="3"/>
      <c r="AJJ1031" s="3"/>
      <c r="AJK1031" s="3"/>
      <c r="AJL1031" s="3"/>
      <c r="AJM1031" s="3"/>
      <c r="AJN1031" s="3"/>
      <c r="AJO1031" s="3"/>
      <c r="AJP1031" s="3"/>
      <c r="AJQ1031" s="3"/>
      <c r="AJR1031" s="3"/>
      <c r="AJS1031" s="3"/>
      <c r="AJT1031" s="3"/>
      <c r="AJU1031" s="3"/>
      <c r="AJV1031" s="3"/>
      <c r="AJW1031" s="3"/>
      <c r="AJX1031" s="3"/>
      <c r="AJY1031" s="3"/>
      <c r="AJZ1031" s="3"/>
      <c r="AKA1031" s="3"/>
      <c r="AKB1031" s="3"/>
      <c r="AKC1031" s="3"/>
      <c r="AKD1031" s="3"/>
      <c r="AKE1031" s="3"/>
      <c r="AKF1031" s="3"/>
      <c r="AKG1031" s="3"/>
      <c r="AKH1031" s="3"/>
      <c r="AKI1031" s="3"/>
      <c r="AKJ1031" s="3"/>
      <c r="AKK1031" s="3"/>
      <c r="AKL1031" s="3"/>
      <c r="AKM1031" s="3"/>
      <c r="AKN1031" s="3"/>
      <c r="AKO1031" s="3"/>
      <c r="AKP1031" s="3"/>
      <c r="AKQ1031" s="3"/>
      <c r="AKR1031" s="3"/>
      <c r="AKS1031" s="3"/>
      <c r="AKT1031" s="3"/>
      <c r="AKU1031" s="3"/>
      <c r="AKV1031" s="3"/>
      <c r="AKW1031" s="3"/>
      <c r="AKX1031" s="3"/>
      <c r="AKY1031" s="3"/>
      <c r="AKZ1031" s="3"/>
      <c r="ALA1031" s="3"/>
      <c r="ALB1031" s="3"/>
      <c r="ALC1031" s="3"/>
      <c r="ALD1031" s="3"/>
      <c r="ALE1031" s="3"/>
      <c r="ALF1031" s="3"/>
      <c r="ALG1031" s="3"/>
      <c r="ALH1031" s="3"/>
      <c r="ALI1031" s="3"/>
      <c r="ALJ1031" s="3"/>
      <c r="ALK1031" s="3"/>
      <c r="ALL1031" s="3"/>
      <c r="ALM1031" s="3"/>
      <c r="ALN1031" s="3"/>
      <c r="ALO1031" s="3"/>
      <c r="ALP1031" s="3"/>
      <c r="ALQ1031" s="3"/>
      <c r="ALR1031" s="3"/>
      <c r="ALS1031" s="3"/>
      <c r="ALT1031" s="3"/>
      <c r="ALU1031" s="3"/>
      <c r="ALV1031" s="3"/>
      <c r="ALW1031" s="3"/>
      <c r="ALX1031" s="3"/>
      <c r="ALY1031" s="3"/>
      <c r="ALZ1031" s="3"/>
      <c r="AMA1031" s="3"/>
      <c r="AMB1031" s="3"/>
      <c r="AMC1031" s="3"/>
      <c r="AMD1031" s="3"/>
      <c r="AME1031" s="3"/>
      <c r="AMF1031" s="3"/>
      <c r="AMG1031" s="3"/>
      <c r="AMH1031" s="3"/>
      <c r="AMI1031" s="3"/>
      <c r="AMJ1031" s="3"/>
      <c r="AMK1031" s="3"/>
      <c r="AML1031" s="3"/>
      <c r="AMM1031" s="3"/>
      <c r="AMN1031" s="3"/>
      <c r="AMO1031" s="3"/>
      <c r="AMP1031" s="3"/>
      <c r="AMQ1031" s="3"/>
      <c r="AMR1031" s="3"/>
      <c r="AMS1031" s="3"/>
      <c r="AMT1031" s="3"/>
      <c r="AMU1031" s="3"/>
      <c r="AMV1031" s="3"/>
      <c r="AMW1031" s="3"/>
      <c r="AMX1031" s="3"/>
      <c r="AMY1031" s="3"/>
      <c r="AMZ1031" s="3"/>
      <c r="ANA1031" s="3"/>
      <c r="ANB1031" s="3"/>
      <c r="ANC1031" s="3"/>
      <c r="AND1031" s="3"/>
      <c r="ANE1031" s="3"/>
      <c r="ANF1031" s="3"/>
      <c r="ANG1031" s="3"/>
      <c r="ANH1031" s="3"/>
      <c r="ANI1031" s="3"/>
      <c r="ANJ1031" s="3"/>
      <c r="ANK1031" s="3"/>
      <c r="ANL1031" s="3"/>
      <c r="ANM1031" s="3"/>
      <c r="ANN1031" s="3"/>
      <c r="ANO1031" s="3"/>
      <c r="ANP1031" s="3"/>
      <c r="ANQ1031" s="3"/>
      <c r="ANR1031" s="3"/>
      <c r="ANS1031" s="3"/>
      <c r="ANT1031" s="3"/>
      <c r="ANU1031" s="3"/>
      <c r="ANV1031" s="3"/>
      <c r="ANW1031" s="3"/>
      <c r="ANX1031" s="3"/>
      <c r="ANY1031" s="3"/>
      <c r="ANZ1031" s="3"/>
      <c r="AOA1031" s="3"/>
      <c r="AOB1031" s="3"/>
      <c r="AOC1031" s="3"/>
      <c r="AOD1031" s="3"/>
      <c r="AOE1031" s="3"/>
      <c r="AOF1031" s="3"/>
      <c r="AOG1031" s="3"/>
      <c r="AOH1031" s="3"/>
      <c r="AOI1031" s="3"/>
      <c r="AOJ1031" s="3"/>
      <c r="AOK1031" s="3"/>
      <c r="AOL1031" s="3"/>
      <c r="AOM1031" s="3"/>
      <c r="AON1031" s="3"/>
      <c r="AOO1031" s="3"/>
      <c r="AOP1031" s="3"/>
      <c r="AOQ1031" s="3"/>
      <c r="AOR1031" s="3"/>
      <c r="AOS1031" s="3"/>
      <c r="AOT1031" s="3"/>
      <c r="AOU1031" s="3"/>
      <c r="AOV1031" s="3"/>
      <c r="AOW1031" s="3"/>
      <c r="AOX1031" s="3"/>
      <c r="AOY1031" s="3"/>
      <c r="AOZ1031" s="3"/>
      <c r="APA1031" s="3"/>
      <c r="APB1031" s="3"/>
      <c r="APC1031" s="3"/>
      <c r="APD1031" s="3"/>
      <c r="APE1031" s="3"/>
      <c r="APF1031" s="3"/>
      <c r="APG1031" s="3"/>
      <c r="APH1031" s="3"/>
      <c r="API1031" s="3"/>
      <c r="APJ1031" s="3"/>
      <c r="APK1031" s="3"/>
      <c r="APL1031" s="3"/>
      <c r="APM1031" s="3"/>
      <c r="APN1031" s="3"/>
      <c r="APO1031" s="3"/>
      <c r="APP1031" s="3"/>
      <c r="APQ1031" s="3"/>
      <c r="APR1031" s="3"/>
      <c r="APS1031" s="3"/>
      <c r="APT1031" s="3"/>
      <c r="APU1031" s="3"/>
      <c r="APV1031" s="3"/>
      <c r="APW1031" s="3"/>
      <c r="APX1031" s="3"/>
      <c r="APY1031" s="3"/>
      <c r="APZ1031" s="3"/>
      <c r="AQA1031" s="3"/>
      <c r="AQB1031" s="3"/>
      <c r="AQC1031" s="3"/>
      <c r="AQD1031" s="3"/>
      <c r="AQE1031" s="3"/>
      <c r="AQF1031" s="3"/>
      <c r="AQG1031" s="3"/>
      <c r="AQH1031" s="3"/>
      <c r="AQI1031" s="3"/>
      <c r="AQJ1031" s="3"/>
      <c r="AQK1031" s="3"/>
      <c r="AQL1031" s="3"/>
      <c r="AQM1031" s="3"/>
      <c r="AQN1031" s="3"/>
      <c r="AQO1031" s="3"/>
      <c r="AQP1031" s="3"/>
      <c r="AQQ1031" s="3"/>
      <c r="AQR1031" s="3"/>
      <c r="AQS1031" s="3"/>
      <c r="AQT1031" s="3"/>
      <c r="AQU1031" s="3"/>
      <c r="AQV1031" s="3"/>
      <c r="AQW1031" s="3"/>
      <c r="AQX1031" s="3"/>
      <c r="AQY1031" s="3"/>
      <c r="AQZ1031" s="3"/>
      <c r="ARA1031" s="3"/>
      <c r="ARB1031" s="3"/>
      <c r="ARC1031" s="3"/>
      <c r="ARD1031" s="3"/>
      <c r="ARE1031" s="3"/>
      <c r="ARF1031" s="3"/>
      <c r="ARG1031" s="3"/>
      <c r="ARH1031" s="3"/>
      <c r="ARI1031" s="3"/>
      <c r="ARJ1031" s="3"/>
      <c r="ARK1031" s="3"/>
      <c r="ARL1031" s="3"/>
      <c r="ARM1031" s="3"/>
      <c r="ARN1031" s="3"/>
      <c r="ARO1031" s="3"/>
      <c r="ARP1031" s="3"/>
      <c r="ARQ1031" s="3"/>
      <c r="ARR1031" s="3"/>
      <c r="ARS1031" s="3"/>
      <c r="ART1031" s="3"/>
      <c r="ARU1031" s="3"/>
      <c r="ARV1031" s="3"/>
      <c r="ARW1031" s="3"/>
      <c r="ARX1031" s="3"/>
      <c r="ARY1031" s="3"/>
      <c r="ARZ1031" s="3"/>
      <c r="ASA1031" s="3"/>
      <c r="ASB1031" s="3"/>
      <c r="ASC1031" s="3"/>
      <c r="ASD1031" s="3"/>
      <c r="ASE1031" s="3"/>
      <c r="ASF1031" s="3"/>
      <c r="ASG1031" s="3"/>
      <c r="ASH1031" s="3"/>
      <c r="ASI1031" s="3"/>
      <c r="ASJ1031" s="3"/>
      <c r="ASK1031" s="3"/>
      <c r="ASL1031" s="3"/>
      <c r="ASM1031" s="3"/>
      <c r="ASN1031" s="3"/>
      <c r="ASO1031" s="3"/>
      <c r="ASP1031" s="3"/>
      <c r="ASQ1031" s="3"/>
      <c r="ASR1031" s="3"/>
      <c r="ASS1031" s="3"/>
      <c r="AST1031" s="3"/>
      <c r="ASU1031" s="3"/>
      <c r="ASV1031" s="3"/>
      <c r="ASW1031" s="3"/>
      <c r="ASX1031" s="3"/>
      <c r="ASY1031" s="3"/>
      <c r="ASZ1031" s="3"/>
      <c r="ATA1031" s="3"/>
      <c r="ATB1031" s="3"/>
      <c r="ATC1031" s="3"/>
      <c r="ATD1031" s="3"/>
      <c r="ATE1031" s="3"/>
      <c r="ATF1031" s="3"/>
      <c r="ATG1031" s="3"/>
      <c r="ATH1031" s="3"/>
      <c r="ATI1031" s="3"/>
      <c r="ATJ1031" s="3"/>
      <c r="ATK1031" s="3"/>
      <c r="ATL1031" s="3"/>
      <c r="ATM1031" s="3"/>
      <c r="ATN1031" s="3"/>
      <c r="ATO1031" s="3"/>
      <c r="ATP1031" s="3"/>
      <c r="ATQ1031" s="3"/>
      <c r="ATR1031" s="3"/>
      <c r="ATS1031" s="3"/>
      <c r="ATT1031" s="3"/>
      <c r="ATU1031" s="3"/>
      <c r="ATV1031" s="3"/>
      <c r="ATW1031" s="3"/>
      <c r="ATX1031" s="3"/>
      <c r="ATY1031" s="3"/>
      <c r="ATZ1031" s="3"/>
      <c r="AUA1031" s="3"/>
      <c r="AUB1031" s="3"/>
      <c r="AUC1031" s="3"/>
      <c r="AUD1031" s="3"/>
      <c r="AUE1031" s="3"/>
      <c r="AUF1031" s="3"/>
      <c r="AUG1031" s="3"/>
      <c r="AUH1031" s="3"/>
      <c r="AUI1031" s="3"/>
      <c r="AUJ1031" s="3"/>
      <c r="AUK1031" s="3"/>
      <c r="AUL1031" s="3"/>
      <c r="AUM1031" s="3"/>
      <c r="AUN1031" s="3"/>
      <c r="AUO1031" s="3"/>
      <c r="AUP1031" s="3"/>
      <c r="AUQ1031" s="3"/>
      <c r="AUR1031" s="3"/>
      <c r="AUS1031" s="3"/>
      <c r="AUT1031" s="3"/>
      <c r="AUU1031" s="3"/>
      <c r="AUV1031" s="3"/>
      <c r="AUW1031" s="3"/>
      <c r="AUX1031" s="3"/>
      <c r="AUY1031" s="3"/>
      <c r="AUZ1031" s="3"/>
      <c r="AVA1031" s="3"/>
      <c r="AVB1031" s="3"/>
      <c r="AVC1031" s="3"/>
      <c r="AVD1031" s="3"/>
      <c r="AVE1031" s="3"/>
      <c r="AVF1031" s="3"/>
      <c r="AVG1031" s="3"/>
      <c r="AVH1031" s="3"/>
      <c r="AVI1031" s="3"/>
      <c r="AVJ1031" s="3"/>
      <c r="AVK1031" s="3"/>
      <c r="AVL1031" s="3"/>
      <c r="AVM1031" s="3"/>
      <c r="AVN1031" s="3"/>
      <c r="AVO1031" s="3"/>
      <c r="AVP1031" s="3"/>
      <c r="AVQ1031" s="3"/>
      <c r="AVR1031" s="3"/>
      <c r="AVS1031" s="3"/>
      <c r="AVT1031" s="3"/>
      <c r="AVU1031" s="3"/>
      <c r="AVV1031" s="3"/>
      <c r="AVW1031" s="3"/>
      <c r="AVX1031" s="3"/>
      <c r="AVY1031" s="3"/>
      <c r="AVZ1031" s="3"/>
      <c r="AWA1031" s="3"/>
      <c r="AWB1031" s="3"/>
      <c r="AWC1031" s="3"/>
      <c r="AWD1031" s="3"/>
      <c r="AWE1031" s="3"/>
      <c r="AWF1031" s="3"/>
      <c r="AWG1031" s="3"/>
      <c r="AWH1031" s="3"/>
      <c r="AWI1031" s="3"/>
      <c r="AWJ1031" s="3"/>
      <c r="AWK1031" s="3"/>
      <c r="AWL1031" s="3"/>
      <c r="AWM1031" s="3"/>
      <c r="AWN1031" s="3"/>
      <c r="AWO1031" s="3"/>
      <c r="AWP1031" s="3"/>
      <c r="AWQ1031" s="3"/>
      <c r="AWR1031" s="3"/>
      <c r="AWS1031" s="3"/>
      <c r="AWT1031" s="3"/>
      <c r="AWU1031" s="3"/>
      <c r="AWV1031" s="3"/>
      <c r="AWW1031" s="3"/>
      <c r="AWX1031" s="3"/>
      <c r="AWY1031" s="3"/>
      <c r="AWZ1031" s="3"/>
      <c r="AXA1031" s="3"/>
      <c r="AXB1031" s="3"/>
      <c r="AXC1031" s="3"/>
      <c r="AXD1031" s="3"/>
      <c r="AXE1031" s="3"/>
      <c r="AXF1031" s="3"/>
      <c r="AXG1031" s="3"/>
      <c r="AXH1031" s="3"/>
      <c r="AXI1031" s="3"/>
      <c r="AXJ1031" s="3"/>
      <c r="AXK1031" s="3"/>
      <c r="AXL1031" s="3"/>
      <c r="AXM1031" s="3"/>
      <c r="AXN1031" s="3"/>
      <c r="AXO1031" s="3"/>
      <c r="AXP1031" s="3"/>
      <c r="AXQ1031" s="3"/>
      <c r="AXR1031" s="3"/>
      <c r="AXS1031" s="3"/>
      <c r="AXT1031" s="3"/>
      <c r="AXU1031" s="3"/>
      <c r="AXV1031" s="3"/>
      <c r="AXW1031" s="3"/>
      <c r="AXX1031" s="3"/>
      <c r="AXY1031" s="3"/>
      <c r="AXZ1031" s="3"/>
      <c r="AYA1031" s="3"/>
      <c r="AYB1031" s="3"/>
      <c r="AYC1031" s="3"/>
      <c r="AYD1031" s="3"/>
      <c r="AYE1031" s="3"/>
      <c r="AYF1031" s="3"/>
      <c r="AYG1031" s="3"/>
      <c r="AYH1031" s="3"/>
      <c r="AYI1031" s="3"/>
      <c r="AYJ1031" s="3"/>
      <c r="AYK1031" s="3"/>
      <c r="AYL1031" s="3"/>
      <c r="AYM1031" s="3"/>
      <c r="AYN1031" s="3"/>
      <c r="AYO1031" s="3"/>
      <c r="AYP1031" s="3"/>
      <c r="AYQ1031" s="3"/>
      <c r="AYR1031" s="3"/>
      <c r="AYS1031" s="3"/>
      <c r="AYT1031" s="3"/>
      <c r="AYU1031" s="3"/>
      <c r="AYV1031" s="3"/>
      <c r="AYW1031" s="3"/>
      <c r="AYX1031" s="3"/>
      <c r="AYY1031" s="3"/>
      <c r="AYZ1031" s="3"/>
      <c r="AZA1031" s="3"/>
      <c r="AZB1031" s="3"/>
      <c r="AZC1031" s="3"/>
      <c r="AZD1031" s="3"/>
      <c r="AZE1031" s="3"/>
      <c r="AZF1031" s="3"/>
      <c r="AZG1031" s="3"/>
      <c r="AZH1031" s="3"/>
      <c r="AZI1031" s="3"/>
      <c r="AZJ1031" s="3"/>
      <c r="AZK1031" s="3"/>
      <c r="AZL1031" s="3"/>
      <c r="AZM1031" s="3"/>
      <c r="AZN1031" s="3"/>
      <c r="AZO1031" s="3"/>
      <c r="AZP1031" s="3"/>
      <c r="AZQ1031" s="3"/>
      <c r="AZR1031" s="3"/>
      <c r="AZS1031" s="3"/>
      <c r="AZT1031" s="3"/>
      <c r="AZU1031" s="3"/>
      <c r="AZV1031" s="3"/>
      <c r="AZW1031" s="3"/>
      <c r="AZX1031" s="3"/>
      <c r="AZY1031" s="3"/>
      <c r="AZZ1031" s="3"/>
      <c r="BAA1031" s="3"/>
      <c r="BAB1031" s="3"/>
      <c r="BAC1031" s="3"/>
      <c r="BAD1031" s="3"/>
      <c r="BAE1031" s="3"/>
      <c r="BAF1031" s="3"/>
      <c r="BAG1031" s="3"/>
      <c r="BAH1031" s="3"/>
      <c r="BAI1031" s="3"/>
      <c r="BAJ1031" s="3"/>
      <c r="BAK1031" s="3"/>
      <c r="BAL1031" s="3"/>
      <c r="BAM1031" s="3"/>
      <c r="BAN1031" s="3"/>
      <c r="BAO1031" s="3"/>
      <c r="BAP1031" s="3"/>
      <c r="BAQ1031" s="3"/>
      <c r="BAR1031" s="3"/>
      <c r="BAS1031" s="3"/>
      <c r="BAT1031" s="3"/>
      <c r="BAU1031" s="3"/>
      <c r="BAV1031" s="3"/>
      <c r="BAW1031" s="3"/>
      <c r="BAX1031" s="3"/>
      <c r="BAY1031" s="3"/>
      <c r="BAZ1031" s="3"/>
      <c r="BBA1031" s="3"/>
      <c r="BBB1031" s="3"/>
      <c r="BBC1031" s="3"/>
      <c r="BBD1031" s="3"/>
      <c r="BBE1031" s="3"/>
      <c r="BBF1031" s="3"/>
      <c r="BBG1031" s="3"/>
      <c r="BBH1031" s="3"/>
      <c r="BBI1031" s="3"/>
      <c r="BBJ1031" s="3"/>
      <c r="BBK1031" s="3"/>
      <c r="BBL1031" s="3"/>
      <c r="BBM1031" s="3"/>
      <c r="BBN1031" s="3"/>
      <c r="BBO1031" s="3"/>
      <c r="BBP1031" s="3"/>
      <c r="BBQ1031" s="3"/>
      <c r="BBR1031" s="3"/>
      <c r="BBS1031" s="3"/>
      <c r="BBT1031" s="3"/>
      <c r="BBU1031" s="3"/>
      <c r="BBV1031" s="3"/>
      <c r="BBW1031" s="3"/>
      <c r="BBX1031" s="3"/>
      <c r="BBY1031" s="3"/>
      <c r="BBZ1031" s="3"/>
      <c r="BCA1031" s="3"/>
      <c r="BCB1031" s="3"/>
      <c r="BCC1031" s="3"/>
      <c r="BCD1031" s="3"/>
      <c r="BCE1031" s="3"/>
      <c r="BCF1031" s="3"/>
      <c r="BCG1031" s="3"/>
      <c r="BCH1031" s="3"/>
      <c r="BCI1031" s="3"/>
      <c r="BCJ1031" s="3"/>
      <c r="BCK1031" s="3"/>
      <c r="BCL1031" s="3"/>
      <c r="BCM1031" s="3"/>
      <c r="BCN1031" s="3"/>
      <c r="BCO1031" s="3"/>
      <c r="BCP1031" s="3"/>
      <c r="BCQ1031" s="3"/>
      <c r="BCR1031" s="3"/>
      <c r="BCS1031" s="3"/>
      <c r="BCT1031" s="3"/>
      <c r="BCU1031" s="3"/>
      <c r="BCV1031" s="3"/>
      <c r="BCW1031" s="3"/>
      <c r="BCX1031" s="3"/>
      <c r="BCY1031" s="3"/>
      <c r="BCZ1031" s="3"/>
      <c r="BDA1031" s="3"/>
      <c r="BDB1031" s="3"/>
      <c r="BDC1031" s="3"/>
      <c r="BDD1031" s="3"/>
      <c r="BDE1031" s="3"/>
      <c r="BDF1031" s="3"/>
      <c r="BDG1031" s="3"/>
      <c r="BDH1031" s="3"/>
      <c r="BDI1031" s="3"/>
      <c r="BDJ1031" s="3"/>
      <c r="BDK1031" s="3"/>
      <c r="BDL1031" s="3"/>
      <c r="BDM1031" s="3"/>
      <c r="BDN1031" s="3"/>
      <c r="BDO1031" s="3"/>
      <c r="BDP1031" s="3"/>
      <c r="BDQ1031" s="3"/>
      <c r="BDR1031" s="3"/>
      <c r="BDS1031" s="3"/>
      <c r="BDT1031" s="3"/>
      <c r="BDU1031" s="3"/>
      <c r="BDV1031" s="3"/>
      <c r="BDW1031" s="3"/>
      <c r="BDX1031" s="3"/>
      <c r="BDY1031" s="3"/>
      <c r="BDZ1031" s="3"/>
      <c r="BEA1031" s="3"/>
      <c r="BEB1031" s="3"/>
      <c r="BEC1031" s="3"/>
      <c r="BED1031" s="3"/>
      <c r="BEE1031" s="3"/>
      <c r="BEF1031" s="3"/>
      <c r="BEG1031" s="3"/>
      <c r="BEH1031" s="3"/>
      <c r="BEI1031" s="3"/>
      <c r="BEJ1031" s="3"/>
      <c r="BEK1031" s="3"/>
      <c r="BEL1031" s="3"/>
      <c r="BEM1031" s="3"/>
      <c r="BEN1031" s="3"/>
      <c r="BEO1031" s="3"/>
      <c r="BEP1031" s="3"/>
      <c r="BEQ1031" s="3"/>
      <c r="BER1031" s="3"/>
      <c r="BES1031" s="3"/>
      <c r="BET1031" s="3"/>
      <c r="BEU1031" s="3"/>
      <c r="BEV1031" s="3"/>
      <c r="BEW1031" s="3"/>
      <c r="BEX1031" s="3"/>
      <c r="BEY1031" s="3"/>
      <c r="BEZ1031" s="3"/>
      <c r="BFA1031" s="3"/>
      <c r="BFB1031" s="3"/>
      <c r="BFC1031" s="3"/>
      <c r="BFD1031" s="3"/>
      <c r="BFE1031" s="3"/>
      <c r="BFF1031" s="3"/>
      <c r="BFG1031" s="3"/>
      <c r="BFH1031" s="3"/>
      <c r="BFI1031" s="3"/>
      <c r="BFJ1031" s="3"/>
      <c r="BFK1031" s="3"/>
      <c r="BFL1031" s="3"/>
      <c r="BFM1031" s="3"/>
      <c r="BFN1031" s="3"/>
      <c r="BFO1031" s="3"/>
      <c r="BFP1031" s="3"/>
      <c r="BFQ1031" s="3"/>
      <c r="BFR1031" s="3"/>
      <c r="BFS1031" s="3"/>
      <c r="BFT1031" s="3"/>
      <c r="BFU1031" s="3"/>
      <c r="BFV1031" s="3"/>
      <c r="BFW1031" s="3"/>
      <c r="BFX1031" s="3"/>
      <c r="BFY1031" s="3"/>
      <c r="BFZ1031" s="3"/>
      <c r="BGA1031" s="3"/>
      <c r="BGB1031" s="3"/>
      <c r="BGC1031" s="3"/>
      <c r="BGD1031" s="3"/>
      <c r="BGE1031" s="3"/>
      <c r="BGF1031" s="3"/>
      <c r="BGG1031" s="3"/>
      <c r="BGH1031" s="3"/>
      <c r="BGI1031" s="3"/>
      <c r="BGJ1031" s="3"/>
      <c r="BGK1031" s="3"/>
      <c r="BGL1031" s="3"/>
      <c r="BGM1031" s="3"/>
      <c r="BGN1031" s="3"/>
      <c r="BGO1031" s="3"/>
      <c r="BGP1031" s="3"/>
      <c r="BGQ1031" s="3"/>
      <c r="BGR1031" s="3"/>
      <c r="BGS1031" s="3"/>
      <c r="BGT1031" s="3"/>
      <c r="BGU1031" s="3"/>
      <c r="BGV1031" s="3"/>
      <c r="BGW1031" s="3"/>
      <c r="BGX1031" s="3"/>
      <c r="BGY1031" s="3"/>
      <c r="BGZ1031" s="3"/>
      <c r="BHA1031" s="3"/>
      <c r="BHB1031" s="3"/>
      <c r="BHC1031" s="3"/>
      <c r="BHD1031" s="3"/>
      <c r="BHE1031" s="3"/>
      <c r="BHF1031" s="3"/>
      <c r="BHG1031" s="3"/>
      <c r="BHH1031" s="3"/>
      <c r="BHI1031" s="3"/>
      <c r="BHJ1031" s="3"/>
      <c r="BHK1031" s="3"/>
      <c r="BHL1031" s="3"/>
      <c r="BHM1031" s="3"/>
      <c r="BHN1031" s="3"/>
      <c r="BHO1031" s="3"/>
      <c r="BHP1031" s="3"/>
      <c r="BHQ1031" s="3"/>
      <c r="BHR1031" s="3"/>
      <c r="BHS1031" s="3"/>
      <c r="BHT1031" s="3"/>
      <c r="BHU1031" s="3"/>
      <c r="BHV1031" s="3"/>
      <c r="BHW1031" s="3"/>
      <c r="BHX1031" s="3"/>
      <c r="BHY1031" s="3"/>
      <c r="BHZ1031" s="3"/>
      <c r="BIA1031" s="3"/>
      <c r="BIB1031" s="3"/>
      <c r="BIC1031" s="3"/>
      <c r="BID1031" s="3"/>
      <c r="BIE1031" s="3"/>
      <c r="BIF1031" s="3"/>
      <c r="BIG1031" s="3"/>
      <c r="BIH1031" s="3"/>
      <c r="BII1031" s="3"/>
      <c r="BIJ1031" s="3"/>
      <c r="BIK1031" s="3"/>
      <c r="BIL1031" s="3"/>
      <c r="BIM1031" s="3"/>
      <c r="BIN1031" s="3"/>
      <c r="BIO1031" s="3"/>
      <c r="BIP1031" s="3"/>
      <c r="BIQ1031" s="3"/>
      <c r="BIR1031" s="3"/>
      <c r="BIS1031" s="3"/>
      <c r="BIT1031" s="3"/>
      <c r="BIU1031" s="3"/>
      <c r="BIV1031" s="3"/>
      <c r="BIW1031" s="3"/>
      <c r="BIX1031" s="3"/>
      <c r="BIY1031" s="3"/>
      <c r="BIZ1031" s="3"/>
      <c r="BJA1031" s="3"/>
      <c r="BJB1031" s="3"/>
      <c r="BJC1031" s="3"/>
      <c r="BJD1031" s="3"/>
      <c r="BJE1031" s="3"/>
      <c r="BJF1031" s="3"/>
      <c r="BJG1031" s="3"/>
      <c r="BJH1031" s="3"/>
      <c r="BJI1031" s="3"/>
      <c r="BJJ1031" s="3"/>
      <c r="BJK1031" s="3"/>
      <c r="BJL1031" s="3"/>
      <c r="BJM1031" s="3"/>
      <c r="BJN1031" s="3"/>
      <c r="BJO1031" s="3"/>
      <c r="BJP1031" s="3"/>
      <c r="BJQ1031" s="3"/>
      <c r="BJR1031" s="3"/>
      <c r="BJS1031" s="3"/>
      <c r="BJT1031" s="3"/>
      <c r="BJU1031" s="3"/>
      <c r="BJV1031" s="3"/>
      <c r="BJW1031" s="3"/>
      <c r="BJX1031" s="3"/>
      <c r="BJY1031" s="3"/>
      <c r="BJZ1031" s="3"/>
      <c r="BKA1031" s="3"/>
      <c r="BKB1031" s="3"/>
      <c r="BKC1031" s="3"/>
      <c r="BKD1031" s="3"/>
      <c r="BKE1031" s="3"/>
      <c r="BKF1031" s="3"/>
      <c r="BKG1031" s="3"/>
      <c r="BKH1031" s="3"/>
      <c r="BKI1031" s="3"/>
      <c r="BKJ1031" s="3"/>
      <c r="BKK1031" s="3"/>
      <c r="BKL1031" s="3"/>
      <c r="BKM1031" s="3"/>
      <c r="BKN1031" s="3"/>
      <c r="BKO1031" s="3"/>
      <c r="BKP1031" s="3"/>
      <c r="BKQ1031" s="3"/>
      <c r="BKR1031" s="3"/>
      <c r="BKS1031" s="3"/>
      <c r="BKT1031" s="3"/>
      <c r="BKU1031" s="3"/>
      <c r="BKV1031" s="3"/>
      <c r="BKW1031" s="3"/>
      <c r="BKX1031" s="3"/>
      <c r="BKY1031" s="3"/>
      <c r="BKZ1031" s="3"/>
      <c r="BLA1031" s="3"/>
      <c r="BLB1031" s="3"/>
      <c r="BLC1031" s="3"/>
      <c r="BLD1031" s="3"/>
      <c r="BLE1031" s="3"/>
      <c r="BLF1031" s="3"/>
      <c r="BLG1031" s="3"/>
      <c r="BLH1031" s="3"/>
      <c r="BLI1031" s="3"/>
      <c r="BLJ1031" s="3"/>
      <c r="BLK1031" s="3"/>
      <c r="BLL1031" s="3"/>
      <c r="BLM1031" s="3"/>
      <c r="BLN1031" s="3"/>
      <c r="BLO1031" s="3"/>
      <c r="BLP1031" s="3"/>
      <c r="BLQ1031" s="3"/>
      <c r="BLR1031" s="3"/>
      <c r="BLS1031" s="3"/>
      <c r="BLT1031" s="3"/>
      <c r="BLU1031" s="3"/>
      <c r="BLV1031" s="3"/>
      <c r="BLW1031" s="3"/>
      <c r="BLX1031" s="3"/>
      <c r="BLY1031" s="3"/>
      <c r="BLZ1031" s="3"/>
      <c r="BMA1031" s="3"/>
      <c r="BMB1031" s="3"/>
      <c r="BMC1031" s="3"/>
      <c r="BMD1031" s="3"/>
      <c r="BME1031" s="3"/>
      <c r="BMF1031" s="3"/>
      <c r="BMG1031" s="3"/>
      <c r="BMH1031" s="3"/>
      <c r="BMI1031" s="3"/>
      <c r="BMJ1031" s="3"/>
      <c r="BMK1031" s="3"/>
      <c r="BML1031" s="3"/>
      <c r="BMM1031" s="3"/>
      <c r="BMN1031" s="3"/>
      <c r="BMO1031" s="3"/>
      <c r="BMP1031" s="3"/>
      <c r="BMQ1031" s="3"/>
      <c r="BMR1031" s="3"/>
      <c r="BMS1031" s="3"/>
      <c r="BMT1031" s="3"/>
      <c r="BMU1031" s="3"/>
      <c r="BMV1031" s="3"/>
      <c r="BMW1031" s="3"/>
      <c r="BMX1031" s="3"/>
      <c r="BMY1031" s="3"/>
      <c r="BMZ1031" s="3"/>
      <c r="BNA1031" s="3"/>
      <c r="BNB1031" s="3"/>
      <c r="BNC1031" s="3"/>
      <c r="BND1031" s="3"/>
      <c r="BNE1031" s="3"/>
      <c r="BNF1031" s="3"/>
      <c r="BNG1031" s="3"/>
      <c r="BNH1031" s="3"/>
      <c r="BNI1031" s="3"/>
      <c r="BNJ1031" s="3"/>
      <c r="BNK1031" s="3"/>
      <c r="BNL1031" s="3"/>
      <c r="BNM1031" s="3"/>
      <c r="BNN1031" s="3"/>
      <c r="BNO1031" s="3"/>
      <c r="BNP1031" s="3"/>
      <c r="BNQ1031" s="3"/>
      <c r="BNR1031" s="3"/>
      <c r="BNS1031" s="3"/>
      <c r="BNT1031" s="3"/>
      <c r="BNU1031" s="3"/>
      <c r="BNV1031" s="3"/>
      <c r="BNW1031" s="3"/>
      <c r="BNX1031" s="3"/>
      <c r="BNY1031" s="3"/>
      <c r="BNZ1031" s="3"/>
      <c r="BOA1031" s="3"/>
      <c r="BOB1031" s="3"/>
      <c r="BOC1031" s="3"/>
      <c r="BOD1031" s="3"/>
      <c r="BOE1031" s="3"/>
      <c r="BOF1031" s="3"/>
      <c r="BOG1031" s="3"/>
      <c r="BOH1031" s="3"/>
      <c r="BOI1031" s="3"/>
      <c r="BOJ1031" s="3"/>
      <c r="BOK1031" s="3"/>
      <c r="BOL1031" s="3"/>
      <c r="BOM1031" s="3"/>
      <c r="BON1031" s="3"/>
      <c r="BOO1031" s="3"/>
      <c r="BOP1031" s="3"/>
      <c r="BOQ1031" s="3"/>
      <c r="BOR1031" s="3"/>
      <c r="BOS1031" s="3"/>
      <c r="BOT1031" s="3"/>
      <c r="BOU1031" s="3"/>
      <c r="BOV1031" s="3"/>
      <c r="BOW1031" s="3"/>
      <c r="BOX1031" s="3"/>
      <c r="BOY1031" s="3"/>
      <c r="BOZ1031" s="3"/>
      <c r="BPA1031" s="3"/>
      <c r="BPB1031" s="3"/>
      <c r="BPC1031" s="3"/>
      <c r="BPD1031" s="3"/>
      <c r="BPE1031" s="3"/>
      <c r="BPF1031" s="3"/>
      <c r="BPG1031" s="3"/>
      <c r="BPH1031" s="3"/>
      <c r="BPI1031" s="3"/>
      <c r="BPJ1031" s="3"/>
      <c r="BPK1031" s="3"/>
      <c r="BPL1031" s="3"/>
      <c r="BPM1031" s="3"/>
      <c r="BPN1031" s="3"/>
      <c r="BPO1031" s="3"/>
      <c r="BPP1031" s="3"/>
      <c r="BPQ1031" s="3"/>
      <c r="BPR1031" s="3"/>
      <c r="BPS1031" s="3"/>
      <c r="BPT1031" s="3"/>
      <c r="BPU1031" s="3"/>
      <c r="BPV1031" s="3"/>
      <c r="BPW1031" s="3"/>
      <c r="BPX1031" s="3"/>
      <c r="BPY1031" s="3"/>
      <c r="BPZ1031" s="3"/>
      <c r="BQA1031" s="3"/>
      <c r="BQB1031" s="3"/>
      <c r="BQC1031" s="3"/>
      <c r="BQD1031" s="3"/>
      <c r="BQE1031" s="3"/>
      <c r="BQF1031" s="3"/>
      <c r="BQG1031" s="3"/>
      <c r="BQH1031" s="3"/>
      <c r="BQI1031" s="3"/>
      <c r="BQJ1031" s="3"/>
      <c r="BQK1031" s="3"/>
      <c r="BQL1031" s="3"/>
      <c r="BQM1031" s="3"/>
      <c r="BQN1031" s="3"/>
      <c r="BQO1031" s="3"/>
      <c r="BQP1031" s="3"/>
      <c r="BQQ1031" s="3"/>
      <c r="BQR1031" s="3"/>
      <c r="BQS1031" s="3"/>
      <c r="BQT1031" s="3"/>
      <c r="BQU1031" s="3"/>
      <c r="BQV1031" s="3"/>
      <c r="BQW1031" s="3"/>
      <c r="BQX1031" s="3"/>
      <c r="BQY1031" s="3"/>
      <c r="BQZ1031" s="3"/>
      <c r="BRA1031" s="3"/>
      <c r="BRB1031" s="3"/>
      <c r="BRC1031" s="3"/>
      <c r="BRD1031" s="3"/>
      <c r="BRE1031" s="3"/>
      <c r="BRF1031" s="3"/>
      <c r="BRG1031" s="3"/>
      <c r="BRH1031" s="3"/>
      <c r="BRI1031" s="3"/>
      <c r="BRJ1031" s="3"/>
      <c r="BRK1031" s="3"/>
      <c r="BRL1031" s="3"/>
      <c r="BRM1031" s="3"/>
      <c r="BRN1031" s="3"/>
      <c r="BRO1031" s="3"/>
      <c r="BRP1031" s="3"/>
      <c r="BRQ1031" s="3"/>
      <c r="BRR1031" s="3"/>
      <c r="BRS1031" s="3"/>
      <c r="BRT1031" s="3"/>
      <c r="BRU1031" s="3"/>
      <c r="BRV1031" s="3"/>
      <c r="BRW1031" s="3"/>
      <c r="BRX1031" s="3"/>
      <c r="BRY1031" s="3"/>
      <c r="BRZ1031" s="3"/>
      <c r="BSA1031" s="3"/>
      <c r="BSB1031" s="3"/>
      <c r="BSC1031" s="3"/>
      <c r="BSD1031" s="3"/>
      <c r="BSE1031" s="3"/>
      <c r="BSF1031" s="3"/>
      <c r="BSG1031" s="3"/>
      <c r="BSH1031" s="3"/>
      <c r="BSI1031" s="3"/>
      <c r="BSJ1031" s="3"/>
      <c r="BSK1031" s="3"/>
      <c r="BSL1031" s="3"/>
      <c r="BSM1031" s="3"/>
      <c r="BSN1031" s="3"/>
      <c r="BSO1031" s="3"/>
      <c r="BSP1031" s="3"/>
      <c r="BSQ1031" s="3"/>
      <c r="BSR1031" s="3"/>
      <c r="BSS1031" s="3"/>
      <c r="BST1031" s="3"/>
      <c r="BSU1031" s="3"/>
      <c r="BSV1031" s="3"/>
      <c r="BSW1031" s="3"/>
      <c r="BSX1031" s="3"/>
      <c r="BSY1031" s="3"/>
      <c r="BSZ1031" s="3"/>
      <c r="BTA1031" s="3"/>
      <c r="BTB1031" s="3"/>
      <c r="BTC1031" s="3"/>
      <c r="BTD1031" s="3"/>
      <c r="BTE1031" s="3"/>
      <c r="BTF1031" s="3"/>
      <c r="BTG1031" s="3"/>
      <c r="BTH1031" s="3"/>
      <c r="BTI1031" s="3"/>
      <c r="BTJ1031" s="3"/>
      <c r="BTK1031" s="3"/>
      <c r="BTL1031" s="3"/>
      <c r="BTM1031" s="3"/>
      <c r="BTN1031" s="3"/>
      <c r="BTO1031" s="3"/>
      <c r="BTP1031" s="3"/>
      <c r="BTQ1031" s="3"/>
      <c r="BTR1031" s="3"/>
      <c r="BTS1031" s="3"/>
      <c r="BTT1031" s="3"/>
      <c r="BTU1031" s="3"/>
      <c r="BTV1031" s="3"/>
      <c r="BTW1031" s="3"/>
      <c r="BTX1031" s="3"/>
      <c r="BTY1031" s="3"/>
      <c r="BTZ1031" s="3"/>
      <c r="BUA1031" s="3"/>
      <c r="BUB1031" s="3"/>
      <c r="BUC1031" s="3"/>
      <c r="BUD1031" s="3"/>
      <c r="BUE1031" s="3"/>
      <c r="BUF1031" s="3"/>
      <c r="BUG1031" s="3"/>
      <c r="BUH1031" s="3"/>
      <c r="BUI1031" s="3"/>
      <c r="BUJ1031" s="3"/>
      <c r="BUK1031" s="3"/>
      <c r="BUL1031" s="3"/>
      <c r="BUM1031" s="3"/>
      <c r="BUN1031" s="3"/>
      <c r="BUO1031" s="3"/>
      <c r="BUP1031" s="3"/>
      <c r="BUQ1031" s="3"/>
      <c r="BUR1031" s="3"/>
      <c r="BUS1031" s="3"/>
      <c r="BUT1031" s="3"/>
      <c r="BUU1031" s="3"/>
      <c r="BUV1031" s="3"/>
      <c r="BUW1031" s="3"/>
      <c r="BUX1031" s="3"/>
      <c r="BUY1031" s="3"/>
      <c r="BUZ1031" s="3"/>
      <c r="BVA1031" s="3"/>
      <c r="BVB1031" s="3"/>
      <c r="BVC1031" s="3"/>
      <c r="BVD1031" s="3"/>
      <c r="BVE1031" s="3"/>
      <c r="BVF1031" s="3"/>
      <c r="BVG1031" s="3"/>
      <c r="BVH1031" s="3"/>
      <c r="BVI1031" s="3"/>
      <c r="BVJ1031" s="3"/>
      <c r="BVK1031" s="3"/>
      <c r="BVL1031" s="3"/>
      <c r="BVM1031" s="3"/>
      <c r="BVN1031" s="3"/>
      <c r="BVO1031" s="3"/>
      <c r="BVP1031" s="3"/>
      <c r="BVQ1031" s="3"/>
      <c r="BVR1031" s="3"/>
      <c r="BVS1031" s="3"/>
      <c r="BVT1031" s="3"/>
      <c r="BVU1031" s="3"/>
      <c r="BVV1031" s="3"/>
      <c r="BVW1031" s="3"/>
      <c r="BVX1031" s="3"/>
      <c r="BVY1031" s="3"/>
      <c r="BVZ1031" s="3"/>
      <c r="BWA1031" s="3"/>
      <c r="BWB1031" s="3"/>
      <c r="BWC1031" s="3"/>
      <c r="BWD1031" s="3"/>
      <c r="BWE1031" s="3"/>
      <c r="BWF1031" s="3"/>
      <c r="BWG1031" s="3"/>
      <c r="BWH1031" s="3"/>
      <c r="BWI1031" s="3"/>
      <c r="BWJ1031" s="3"/>
      <c r="BWK1031" s="3"/>
      <c r="BWL1031" s="3"/>
      <c r="BWM1031" s="3"/>
      <c r="BWN1031" s="3"/>
      <c r="BWO1031" s="3"/>
      <c r="BWP1031" s="3"/>
      <c r="BWQ1031" s="3"/>
      <c r="BWR1031" s="3"/>
      <c r="BWS1031" s="3"/>
      <c r="BWT1031" s="3"/>
      <c r="BWU1031" s="3"/>
      <c r="BWV1031" s="3"/>
      <c r="BWW1031" s="3"/>
      <c r="BWX1031" s="3"/>
      <c r="BWY1031" s="3"/>
      <c r="BWZ1031" s="3"/>
      <c r="BXA1031" s="3"/>
      <c r="BXB1031" s="3"/>
      <c r="BXC1031" s="3"/>
      <c r="BXD1031" s="3"/>
      <c r="BXE1031" s="3"/>
      <c r="BXF1031" s="3"/>
      <c r="BXG1031" s="3"/>
      <c r="BXH1031" s="3"/>
      <c r="BXI1031" s="3"/>
      <c r="BXJ1031" s="3"/>
      <c r="BXK1031" s="3"/>
      <c r="BXL1031" s="3"/>
      <c r="BXM1031" s="3"/>
      <c r="BXN1031" s="3"/>
      <c r="BXO1031" s="3"/>
      <c r="BXP1031" s="3"/>
      <c r="BXQ1031" s="3"/>
      <c r="BXR1031" s="3"/>
      <c r="BXS1031" s="3"/>
      <c r="BXT1031" s="3"/>
      <c r="BXU1031" s="3"/>
      <c r="BXV1031" s="3"/>
      <c r="BXW1031" s="3"/>
      <c r="BXX1031" s="3"/>
      <c r="BXY1031" s="3"/>
      <c r="BXZ1031" s="3"/>
      <c r="BYA1031" s="3"/>
      <c r="BYB1031" s="3"/>
      <c r="BYC1031" s="3"/>
      <c r="BYD1031" s="3"/>
      <c r="BYE1031" s="3"/>
      <c r="BYF1031" s="3"/>
      <c r="BYG1031" s="3"/>
      <c r="BYH1031" s="3"/>
      <c r="BYI1031" s="3"/>
      <c r="BYJ1031" s="3"/>
      <c r="BYK1031" s="3"/>
      <c r="BYL1031" s="3"/>
      <c r="BYM1031" s="3"/>
      <c r="BYN1031" s="3"/>
      <c r="BYO1031" s="3"/>
      <c r="BYP1031" s="3"/>
      <c r="BYQ1031" s="3"/>
      <c r="BYR1031" s="3"/>
      <c r="BYS1031" s="3"/>
      <c r="BYT1031" s="3"/>
      <c r="BYU1031" s="3"/>
      <c r="BYV1031" s="3"/>
      <c r="BYW1031" s="3"/>
      <c r="BYX1031" s="3"/>
      <c r="BYY1031" s="3"/>
      <c r="BYZ1031" s="3"/>
      <c r="BZA1031" s="3"/>
      <c r="BZB1031" s="3"/>
      <c r="BZC1031" s="3"/>
      <c r="BZD1031" s="3"/>
      <c r="BZE1031" s="3"/>
      <c r="BZF1031" s="3"/>
      <c r="BZG1031" s="3"/>
      <c r="BZH1031" s="3"/>
      <c r="BZI1031" s="3"/>
      <c r="BZJ1031" s="3"/>
      <c r="BZK1031" s="3"/>
      <c r="BZL1031" s="3"/>
      <c r="BZM1031" s="3"/>
      <c r="BZN1031" s="3"/>
      <c r="BZO1031" s="3"/>
      <c r="BZP1031" s="3"/>
      <c r="BZQ1031" s="3"/>
      <c r="BZR1031" s="3"/>
      <c r="BZS1031" s="3"/>
      <c r="BZT1031" s="3"/>
      <c r="BZU1031" s="3"/>
      <c r="BZV1031" s="3"/>
      <c r="BZW1031" s="3"/>
      <c r="BZX1031" s="3"/>
      <c r="BZY1031" s="3"/>
      <c r="BZZ1031" s="3"/>
      <c r="CAA1031" s="3"/>
      <c r="CAB1031" s="3"/>
      <c r="CAC1031" s="3"/>
      <c r="CAD1031" s="3"/>
      <c r="CAE1031" s="3"/>
      <c r="CAF1031" s="3"/>
      <c r="CAG1031" s="3"/>
      <c r="CAH1031" s="3"/>
      <c r="CAI1031" s="3"/>
      <c r="CAJ1031" s="3"/>
      <c r="CAK1031" s="3"/>
      <c r="CAL1031" s="3"/>
      <c r="CAM1031" s="3"/>
      <c r="CAN1031" s="3"/>
      <c r="CAO1031" s="3"/>
      <c r="CAP1031" s="3"/>
      <c r="CAQ1031" s="3"/>
      <c r="CAR1031" s="3"/>
      <c r="CAS1031" s="3"/>
      <c r="CAT1031" s="3"/>
      <c r="CAU1031" s="3"/>
      <c r="CAV1031" s="3"/>
      <c r="CAW1031" s="3"/>
      <c r="CAX1031" s="3"/>
      <c r="CAY1031" s="3"/>
      <c r="CAZ1031" s="3"/>
      <c r="CBA1031" s="3"/>
      <c r="CBB1031" s="3"/>
      <c r="CBC1031" s="3"/>
      <c r="CBD1031" s="3"/>
      <c r="CBE1031" s="3"/>
      <c r="CBF1031" s="3"/>
      <c r="CBG1031" s="3"/>
      <c r="CBH1031" s="3"/>
      <c r="CBI1031" s="3"/>
      <c r="CBJ1031" s="3"/>
      <c r="CBK1031" s="3"/>
      <c r="CBL1031" s="3"/>
      <c r="CBM1031" s="3"/>
      <c r="CBN1031" s="3"/>
      <c r="CBO1031" s="3"/>
      <c r="CBP1031" s="3"/>
      <c r="CBQ1031" s="3"/>
      <c r="CBR1031" s="3"/>
      <c r="CBS1031" s="3"/>
      <c r="CBT1031" s="3"/>
      <c r="CBU1031" s="3"/>
      <c r="CBV1031" s="3"/>
      <c r="CBW1031" s="3"/>
      <c r="CBX1031" s="3"/>
      <c r="CBY1031" s="3"/>
      <c r="CBZ1031" s="3"/>
      <c r="CCA1031" s="3"/>
      <c r="CCB1031" s="3"/>
      <c r="CCC1031" s="3"/>
      <c r="CCD1031" s="3"/>
      <c r="CCE1031" s="3"/>
      <c r="CCF1031" s="3"/>
      <c r="CCG1031" s="3"/>
      <c r="CCH1031" s="3"/>
      <c r="CCI1031" s="3"/>
      <c r="CCJ1031" s="3"/>
      <c r="CCK1031" s="3"/>
      <c r="CCL1031" s="3"/>
      <c r="CCM1031" s="3"/>
      <c r="CCN1031" s="3"/>
      <c r="CCO1031" s="3"/>
      <c r="CCP1031" s="3"/>
      <c r="CCQ1031" s="3"/>
      <c r="CCR1031" s="3"/>
      <c r="CCS1031" s="3"/>
      <c r="CCT1031" s="3"/>
      <c r="CCU1031" s="3"/>
      <c r="CCV1031" s="3"/>
      <c r="CCW1031" s="3"/>
      <c r="CCX1031" s="3"/>
      <c r="CCY1031" s="3"/>
      <c r="CCZ1031" s="3"/>
      <c r="CDA1031" s="3"/>
      <c r="CDB1031" s="3"/>
      <c r="CDC1031" s="3"/>
      <c r="CDD1031" s="3"/>
      <c r="CDE1031" s="3"/>
      <c r="CDF1031" s="3"/>
      <c r="CDG1031" s="3"/>
      <c r="CDH1031" s="3"/>
      <c r="CDI1031" s="3"/>
      <c r="CDJ1031" s="3"/>
      <c r="CDK1031" s="3"/>
      <c r="CDL1031" s="3"/>
      <c r="CDM1031" s="3"/>
      <c r="CDN1031" s="3"/>
      <c r="CDO1031" s="3"/>
      <c r="CDP1031" s="3"/>
      <c r="CDQ1031" s="3"/>
      <c r="CDR1031" s="3"/>
      <c r="CDS1031" s="3"/>
      <c r="CDT1031" s="3"/>
      <c r="CDU1031" s="3"/>
      <c r="CDV1031" s="3"/>
      <c r="CDW1031" s="3"/>
      <c r="CDX1031" s="3"/>
      <c r="CDY1031" s="3"/>
      <c r="CDZ1031" s="3"/>
      <c r="CEA1031" s="3"/>
      <c r="CEB1031" s="3"/>
      <c r="CEC1031" s="3"/>
      <c r="CED1031" s="3"/>
      <c r="CEE1031" s="3"/>
      <c r="CEF1031" s="3"/>
      <c r="CEG1031" s="3"/>
      <c r="CEH1031" s="3"/>
      <c r="CEI1031" s="3"/>
      <c r="CEJ1031" s="3"/>
      <c r="CEK1031" s="3"/>
      <c r="CEL1031" s="3"/>
      <c r="CEM1031" s="3"/>
      <c r="CEN1031" s="3"/>
      <c r="CEO1031" s="3"/>
      <c r="CEP1031" s="3"/>
      <c r="CEQ1031" s="3"/>
      <c r="CER1031" s="3"/>
      <c r="CES1031" s="3"/>
      <c r="CET1031" s="3"/>
      <c r="CEU1031" s="3"/>
      <c r="CEV1031" s="3"/>
      <c r="CEW1031" s="3"/>
      <c r="CEX1031" s="3"/>
      <c r="CEY1031" s="3"/>
      <c r="CEZ1031" s="3"/>
      <c r="CFA1031" s="3"/>
      <c r="CFB1031" s="3"/>
      <c r="CFC1031" s="3"/>
      <c r="CFD1031" s="3"/>
      <c r="CFE1031" s="3"/>
      <c r="CFF1031" s="3"/>
      <c r="CFG1031" s="3"/>
      <c r="CFH1031" s="3"/>
      <c r="CFI1031" s="3"/>
      <c r="CFJ1031" s="3"/>
      <c r="CFK1031" s="3"/>
      <c r="CFL1031" s="3"/>
      <c r="CFM1031" s="3"/>
      <c r="CFN1031" s="3"/>
      <c r="CFO1031" s="3"/>
      <c r="CFP1031" s="3"/>
      <c r="CFQ1031" s="3"/>
      <c r="CFR1031" s="3"/>
      <c r="CFS1031" s="3"/>
      <c r="CFT1031" s="3"/>
      <c r="CFU1031" s="3"/>
      <c r="CFV1031" s="3"/>
      <c r="CFW1031" s="3"/>
      <c r="CFX1031" s="3"/>
      <c r="CFY1031" s="3"/>
      <c r="CFZ1031" s="3"/>
      <c r="CGA1031" s="3"/>
      <c r="CGB1031" s="3"/>
      <c r="CGC1031" s="3"/>
      <c r="CGD1031" s="3"/>
      <c r="CGE1031" s="3"/>
      <c r="CGF1031" s="3"/>
      <c r="CGG1031" s="3"/>
      <c r="CGH1031" s="3"/>
      <c r="CGI1031" s="3"/>
      <c r="CGJ1031" s="3"/>
      <c r="CGK1031" s="3"/>
      <c r="CGL1031" s="3"/>
      <c r="CGM1031" s="3"/>
      <c r="CGN1031" s="3"/>
      <c r="CGO1031" s="3"/>
      <c r="CGP1031" s="3"/>
      <c r="CGQ1031" s="3"/>
      <c r="CGR1031" s="3"/>
      <c r="CGS1031" s="3"/>
      <c r="CGT1031" s="3"/>
      <c r="CGU1031" s="3"/>
      <c r="CGV1031" s="3"/>
      <c r="CGW1031" s="3"/>
      <c r="CGX1031" s="3"/>
      <c r="CGY1031" s="3"/>
      <c r="CGZ1031" s="3"/>
      <c r="CHA1031" s="3"/>
      <c r="CHB1031" s="3"/>
      <c r="CHC1031" s="3"/>
      <c r="CHD1031" s="3"/>
      <c r="CHE1031" s="3"/>
      <c r="CHF1031" s="3"/>
      <c r="CHG1031" s="3"/>
      <c r="CHH1031" s="3"/>
      <c r="CHI1031" s="3"/>
      <c r="CHJ1031" s="3"/>
      <c r="CHK1031" s="3"/>
      <c r="CHL1031" s="3"/>
      <c r="CHM1031" s="3"/>
      <c r="CHN1031" s="3"/>
      <c r="CHO1031" s="3"/>
      <c r="CHP1031" s="3"/>
      <c r="CHQ1031" s="3"/>
      <c r="CHR1031" s="3"/>
      <c r="CHS1031" s="3"/>
      <c r="CHT1031" s="3"/>
      <c r="CHU1031" s="3"/>
      <c r="CHV1031" s="3"/>
      <c r="CHW1031" s="3"/>
      <c r="CHX1031" s="3"/>
      <c r="CHY1031" s="3"/>
      <c r="CHZ1031" s="3"/>
      <c r="CIA1031" s="3"/>
      <c r="CIB1031" s="3"/>
      <c r="CIC1031" s="3"/>
      <c r="CID1031" s="3"/>
      <c r="CIE1031" s="3"/>
      <c r="CIF1031" s="3"/>
      <c r="CIG1031" s="3"/>
      <c r="CIH1031" s="3"/>
      <c r="CII1031" s="3"/>
      <c r="CIJ1031" s="3"/>
      <c r="CIK1031" s="3"/>
      <c r="CIL1031" s="3"/>
      <c r="CIM1031" s="3"/>
      <c r="CIN1031" s="3"/>
      <c r="CIO1031" s="3"/>
      <c r="CIP1031" s="3"/>
      <c r="CIQ1031" s="3"/>
      <c r="CIR1031" s="3"/>
      <c r="CIS1031" s="3"/>
      <c r="CIT1031" s="3"/>
      <c r="CIU1031" s="3"/>
      <c r="CIV1031" s="3"/>
      <c r="CIW1031" s="3"/>
      <c r="CIX1031" s="3"/>
      <c r="CIY1031" s="3"/>
      <c r="CIZ1031" s="3"/>
      <c r="CJA1031" s="3"/>
      <c r="CJB1031" s="3"/>
      <c r="CJC1031" s="3"/>
      <c r="CJD1031" s="3"/>
      <c r="CJE1031" s="3"/>
      <c r="CJF1031" s="3"/>
      <c r="CJG1031" s="3"/>
      <c r="CJH1031" s="3"/>
      <c r="CJI1031" s="3"/>
      <c r="CJJ1031" s="3"/>
      <c r="CJK1031" s="3"/>
      <c r="CJL1031" s="3"/>
      <c r="CJM1031" s="3"/>
      <c r="CJN1031" s="3"/>
      <c r="CJO1031" s="3"/>
      <c r="CJP1031" s="3"/>
      <c r="CJQ1031" s="3"/>
      <c r="CJR1031" s="3"/>
      <c r="CJS1031" s="3"/>
      <c r="CJT1031" s="3"/>
      <c r="CJU1031" s="3"/>
      <c r="CJV1031" s="3"/>
      <c r="CJW1031" s="3"/>
      <c r="CJX1031" s="3"/>
      <c r="CJY1031" s="3"/>
      <c r="CJZ1031" s="3"/>
      <c r="CKA1031" s="3"/>
      <c r="CKB1031" s="3"/>
      <c r="CKC1031" s="3"/>
      <c r="CKD1031" s="3"/>
      <c r="CKE1031" s="3"/>
      <c r="CKF1031" s="3"/>
      <c r="CKG1031" s="3"/>
      <c r="CKH1031" s="3"/>
      <c r="CKI1031" s="3"/>
      <c r="CKJ1031" s="3"/>
      <c r="CKK1031" s="3"/>
      <c r="CKL1031" s="3"/>
      <c r="CKM1031" s="3"/>
      <c r="CKN1031" s="3"/>
      <c r="CKO1031" s="3"/>
      <c r="CKP1031" s="3"/>
      <c r="CKQ1031" s="3"/>
      <c r="CKR1031" s="3"/>
      <c r="CKS1031" s="3"/>
      <c r="CKT1031" s="3"/>
      <c r="CKU1031" s="3"/>
      <c r="CKV1031" s="3"/>
      <c r="CKW1031" s="3"/>
      <c r="CKX1031" s="3"/>
      <c r="CKY1031" s="3"/>
      <c r="CKZ1031" s="3"/>
      <c r="CLA1031" s="3"/>
      <c r="CLB1031" s="3"/>
      <c r="CLC1031" s="3"/>
      <c r="CLD1031" s="3"/>
      <c r="CLE1031" s="3"/>
      <c r="CLF1031" s="3"/>
      <c r="CLG1031" s="3"/>
      <c r="CLH1031" s="3"/>
      <c r="CLI1031" s="3"/>
      <c r="CLJ1031" s="3"/>
      <c r="CLK1031" s="3"/>
      <c r="CLL1031" s="3"/>
      <c r="CLM1031" s="3"/>
      <c r="CLN1031" s="3"/>
      <c r="CLO1031" s="3"/>
      <c r="CLP1031" s="3"/>
      <c r="CLQ1031" s="3"/>
      <c r="CLR1031" s="3"/>
      <c r="CLS1031" s="3"/>
      <c r="CLT1031" s="3"/>
      <c r="CLU1031" s="3"/>
      <c r="CLV1031" s="3"/>
      <c r="CLW1031" s="3"/>
      <c r="CLX1031" s="3"/>
      <c r="CLY1031" s="3"/>
      <c r="CLZ1031" s="3"/>
      <c r="CMA1031" s="3"/>
      <c r="CMB1031" s="3"/>
      <c r="CMC1031" s="3"/>
      <c r="CMD1031" s="3"/>
      <c r="CME1031" s="3"/>
      <c r="CMF1031" s="3"/>
      <c r="CMG1031" s="3"/>
      <c r="CMH1031" s="3"/>
      <c r="CMI1031" s="3"/>
      <c r="CMJ1031" s="3"/>
      <c r="CMK1031" s="3"/>
      <c r="CML1031" s="3"/>
      <c r="CMM1031" s="3"/>
      <c r="CMN1031" s="3"/>
      <c r="CMO1031" s="3"/>
      <c r="CMP1031" s="3"/>
      <c r="CMQ1031" s="3"/>
      <c r="CMR1031" s="3"/>
      <c r="CMS1031" s="3"/>
      <c r="CMT1031" s="3"/>
      <c r="CMU1031" s="3"/>
      <c r="CMV1031" s="3"/>
      <c r="CMW1031" s="3"/>
      <c r="CMX1031" s="3"/>
      <c r="CMY1031" s="3"/>
      <c r="CMZ1031" s="3"/>
      <c r="CNA1031" s="3"/>
      <c r="CNB1031" s="3"/>
      <c r="CNC1031" s="3"/>
      <c r="CND1031" s="3"/>
      <c r="CNE1031" s="3"/>
      <c r="CNF1031" s="3"/>
      <c r="CNG1031" s="3"/>
      <c r="CNH1031" s="3"/>
      <c r="CNI1031" s="3"/>
      <c r="CNJ1031" s="3"/>
      <c r="CNK1031" s="3"/>
      <c r="CNL1031" s="3"/>
      <c r="CNM1031" s="3"/>
      <c r="CNN1031" s="3"/>
      <c r="CNO1031" s="3"/>
      <c r="CNP1031" s="3"/>
      <c r="CNQ1031" s="3"/>
      <c r="CNR1031" s="3"/>
      <c r="CNS1031" s="3"/>
      <c r="CNT1031" s="3"/>
      <c r="CNU1031" s="3"/>
      <c r="CNV1031" s="3"/>
      <c r="CNW1031" s="3"/>
      <c r="CNX1031" s="3"/>
      <c r="CNY1031" s="3"/>
      <c r="CNZ1031" s="3"/>
      <c r="COA1031" s="3"/>
      <c r="COB1031" s="3"/>
      <c r="COC1031" s="3"/>
      <c r="COD1031" s="3"/>
      <c r="COE1031" s="3"/>
      <c r="COF1031" s="3"/>
      <c r="COG1031" s="3"/>
      <c r="COH1031" s="3"/>
      <c r="COI1031" s="3"/>
      <c r="COJ1031" s="3"/>
      <c r="COK1031" s="3"/>
      <c r="COL1031" s="3"/>
      <c r="COM1031" s="3"/>
      <c r="CON1031" s="3"/>
      <c r="COO1031" s="3"/>
      <c r="COP1031" s="3"/>
      <c r="COQ1031" s="3"/>
      <c r="COR1031" s="3"/>
      <c r="COS1031" s="3"/>
      <c r="COT1031" s="3"/>
      <c r="COU1031" s="3"/>
      <c r="COV1031" s="3"/>
      <c r="COW1031" s="3"/>
      <c r="COX1031" s="3"/>
      <c r="COY1031" s="3"/>
      <c r="COZ1031" s="3"/>
      <c r="CPA1031" s="3"/>
      <c r="CPB1031" s="3"/>
      <c r="CPC1031" s="3"/>
      <c r="CPD1031" s="3"/>
      <c r="CPE1031" s="3"/>
      <c r="CPF1031" s="3"/>
      <c r="CPG1031" s="3"/>
      <c r="CPH1031" s="3"/>
      <c r="CPI1031" s="3"/>
      <c r="CPJ1031" s="3"/>
      <c r="CPK1031" s="3"/>
      <c r="CPL1031" s="3"/>
      <c r="CPM1031" s="3"/>
      <c r="CPN1031" s="3"/>
      <c r="CPO1031" s="3"/>
      <c r="CPP1031" s="3"/>
      <c r="CPQ1031" s="3"/>
      <c r="CPR1031" s="3"/>
      <c r="CPS1031" s="3"/>
      <c r="CPT1031" s="3"/>
      <c r="CPU1031" s="3"/>
      <c r="CPV1031" s="3"/>
      <c r="CPW1031" s="3"/>
      <c r="CPX1031" s="3"/>
      <c r="CPY1031" s="3"/>
      <c r="CPZ1031" s="3"/>
      <c r="CQA1031" s="3"/>
      <c r="CQB1031" s="3"/>
      <c r="CQC1031" s="3"/>
      <c r="CQD1031" s="3"/>
      <c r="CQE1031" s="3"/>
      <c r="CQF1031" s="3"/>
      <c r="CQG1031" s="3"/>
      <c r="CQH1031" s="3"/>
      <c r="CQI1031" s="3"/>
      <c r="CQJ1031" s="3"/>
      <c r="CQK1031" s="3"/>
      <c r="CQL1031" s="3"/>
      <c r="CQM1031" s="3"/>
      <c r="CQN1031" s="3"/>
      <c r="CQO1031" s="3"/>
      <c r="CQP1031" s="3"/>
      <c r="CQQ1031" s="3"/>
      <c r="CQR1031" s="3"/>
      <c r="CQS1031" s="3"/>
      <c r="CQT1031" s="3"/>
      <c r="CQU1031" s="3"/>
      <c r="CQV1031" s="3"/>
      <c r="CQW1031" s="3"/>
      <c r="CQX1031" s="3"/>
      <c r="CQY1031" s="3"/>
      <c r="CQZ1031" s="3"/>
      <c r="CRA1031" s="3"/>
      <c r="CRB1031" s="3"/>
      <c r="CRC1031" s="3"/>
      <c r="CRD1031" s="3"/>
      <c r="CRE1031" s="3"/>
      <c r="CRF1031" s="3"/>
      <c r="CRG1031" s="3"/>
      <c r="CRH1031" s="3"/>
      <c r="CRI1031" s="3"/>
      <c r="CRJ1031" s="3"/>
      <c r="CRK1031" s="3"/>
      <c r="CRL1031" s="3"/>
      <c r="CRM1031" s="3"/>
      <c r="CRN1031" s="3"/>
      <c r="CRO1031" s="3"/>
      <c r="CRP1031" s="3"/>
      <c r="CRQ1031" s="3"/>
      <c r="CRR1031" s="3"/>
      <c r="CRS1031" s="3"/>
      <c r="CRT1031" s="3"/>
      <c r="CRU1031" s="3"/>
      <c r="CRV1031" s="3"/>
      <c r="CRW1031" s="3"/>
      <c r="CRX1031" s="3"/>
      <c r="CRY1031" s="3"/>
      <c r="CRZ1031" s="3"/>
      <c r="CSA1031" s="3"/>
      <c r="CSB1031" s="3"/>
      <c r="CSC1031" s="3"/>
      <c r="CSD1031" s="3"/>
      <c r="CSE1031" s="3"/>
      <c r="CSF1031" s="3"/>
      <c r="CSG1031" s="3"/>
      <c r="CSH1031" s="3"/>
      <c r="CSI1031" s="3"/>
      <c r="CSJ1031" s="3"/>
      <c r="CSK1031" s="3"/>
      <c r="CSL1031" s="3"/>
      <c r="CSM1031" s="3"/>
      <c r="CSN1031" s="3"/>
      <c r="CSO1031" s="3"/>
      <c r="CSP1031" s="3"/>
      <c r="CSQ1031" s="3"/>
      <c r="CSR1031" s="3"/>
      <c r="CSS1031" s="3"/>
      <c r="CST1031" s="3"/>
      <c r="CSU1031" s="3"/>
      <c r="CSV1031" s="3"/>
      <c r="CSW1031" s="3"/>
      <c r="CSX1031" s="3"/>
      <c r="CSY1031" s="3"/>
      <c r="CSZ1031" s="3"/>
      <c r="CTA1031" s="3"/>
      <c r="CTB1031" s="3"/>
      <c r="CTC1031" s="3"/>
      <c r="CTD1031" s="3"/>
      <c r="CTE1031" s="3"/>
      <c r="CTF1031" s="3"/>
      <c r="CTG1031" s="3"/>
      <c r="CTH1031" s="3"/>
      <c r="CTI1031" s="3"/>
      <c r="CTJ1031" s="3"/>
      <c r="CTK1031" s="3"/>
      <c r="CTL1031" s="3"/>
      <c r="CTM1031" s="3"/>
      <c r="CTN1031" s="3"/>
      <c r="CTO1031" s="3"/>
      <c r="CTP1031" s="3"/>
      <c r="CTQ1031" s="3"/>
      <c r="CTR1031" s="3"/>
      <c r="CTS1031" s="3"/>
      <c r="CTT1031" s="3"/>
      <c r="CTU1031" s="3"/>
      <c r="CTV1031" s="3"/>
      <c r="CTW1031" s="3"/>
      <c r="CTX1031" s="3"/>
      <c r="CTY1031" s="3"/>
      <c r="CTZ1031" s="3"/>
      <c r="CUA1031" s="3"/>
      <c r="CUB1031" s="3"/>
      <c r="CUC1031" s="3"/>
      <c r="CUD1031" s="3"/>
      <c r="CUE1031" s="3"/>
      <c r="CUF1031" s="3"/>
      <c r="CUG1031" s="3"/>
      <c r="CUH1031" s="3"/>
      <c r="CUI1031" s="3"/>
      <c r="CUJ1031" s="3"/>
      <c r="CUK1031" s="3"/>
      <c r="CUL1031" s="3"/>
      <c r="CUM1031" s="3"/>
      <c r="CUN1031" s="3"/>
      <c r="CUO1031" s="3"/>
      <c r="CUP1031" s="3"/>
      <c r="CUQ1031" s="3"/>
      <c r="CUR1031" s="3"/>
      <c r="CUS1031" s="3"/>
      <c r="CUT1031" s="3"/>
      <c r="CUU1031" s="3"/>
      <c r="CUV1031" s="3"/>
      <c r="CUW1031" s="3"/>
      <c r="CUX1031" s="3"/>
      <c r="CUY1031" s="3"/>
      <c r="CUZ1031" s="3"/>
      <c r="CVA1031" s="3"/>
      <c r="CVB1031" s="3"/>
      <c r="CVC1031" s="3"/>
      <c r="CVD1031" s="3"/>
      <c r="CVE1031" s="3"/>
      <c r="CVF1031" s="3"/>
      <c r="CVG1031" s="3"/>
      <c r="CVH1031" s="3"/>
      <c r="CVI1031" s="3"/>
      <c r="CVJ1031" s="3"/>
      <c r="CVK1031" s="3"/>
      <c r="CVL1031" s="3"/>
      <c r="CVM1031" s="3"/>
      <c r="CVN1031" s="3"/>
      <c r="CVO1031" s="3"/>
      <c r="CVP1031" s="3"/>
      <c r="CVQ1031" s="3"/>
      <c r="CVR1031" s="3"/>
      <c r="CVS1031" s="3"/>
      <c r="CVT1031" s="3"/>
      <c r="CVU1031" s="3"/>
      <c r="CVV1031" s="3"/>
      <c r="CVW1031" s="3"/>
      <c r="CVX1031" s="3"/>
      <c r="CVY1031" s="3"/>
      <c r="CVZ1031" s="3"/>
      <c r="CWA1031" s="3"/>
      <c r="CWB1031" s="3"/>
      <c r="CWC1031" s="3"/>
      <c r="CWD1031" s="3"/>
      <c r="CWE1031" s="3"/>
      <c r="CWF1031" s="3"/>
      <c r="CWG1031" s="3"/>
      <c r="CWH1031" s="3"/>
      <c r="CWI1031" s="3"/>
      <c r="CWJ1031" s="3"/>
      <c r="CWK1031" s="3"/>
      <c r="CWL1031" s="3"/>
      <c r="CWM1031" s="3"/>
      <c r="CWN1031" s="3"/>
      <c r="CWO1031" s="3"/>
      <c r="CWP1031" s="3"/>
      <c r="CWQ1031" s="3"/>
      <c r="CWR1031" s="3"/>
      <c r="CWS1031" s="3"/>
      <c r="CWT1031" s="3"/>
      <c r="CWU1031" s="3"/>
      <c r="CWV1031" s="3"/>
      <c r="CWW1031" s="3"/>
      <c r="CWX1031" s="3"/>
      <c r="CWY1031" s="3"/>
      <c r="CWZ1031" s="3"/>
      <c r="CXA1031" s="3"/>
      <c r="CXB1031" s="3"/>
      <c r="CXC1031" s="3"/>
      <c r="CXD1031" s="3"/>
      <c r="CXE1031" s="3"/>
      <c r="CXF1031" s="3"/>
      <c r="CXG1031" s="3"/>
      <c r="CXH1031" s="3"/>
      <c r="CXI1031" s="3"/>
      <c r="CXJ1031" s="3"/>
      <c r="CXK1031" s="3"/>
      <c r="CXL1031" s="3"/>
      <c r="CXM1031" s="3"/>
      <c r="CXN1031" s="3"/>
      <c r="CXO1031" s="3"/>
      <c r="CXP1031" s="3"/>
      <c r="CXQ1031" s="3"/>
      <c r="CXR1031" s="3"/>
      <c r="CXS1031" s="3"/>
      <c r="CXT1031" s="3"/>
      <c r="CXU1031" s="3"/>
      <c r="CXV1031" s="3"/>
      <c r="CXW1031" s="3"/>
      <c r="CXX1031" s="3"/>
      <c r="CXY1031" s="3"/>
      <c r="CXZ1031" s="3"/>
      <c r="CYA1031" s="3"/>
      <c r="CYB1031" s="3"/>
      <c r="CYC1031" s="3"/>
      <c r="CYD1031" s="3"/>
      <c r="CYE1031" s="3"/>
      <c r="CYF1031" s="3"/>
      <c r="CYG1031" s="3"/>
      <c r="CYH1031" s="3"/>
      <c r="CYI1031" s="3"/>
      <c r="CYJ1031" s="3"/>
      <c r="CYK1031" s="3"/>
      <c r="CYL1031" s="3"/>
      <c r="CYM1031" s="3"/>
      <c r="CYN1031" s="3"/>
      <c r="CYO1031" s="3"/>
      <c r="CYP1031" s="3"/>
      <c r="CYQ1031" s="3"/>
      <c r="CYR1031" s="3"/>
      <c r="CYS1031" s="3"/>
      <c r="CYT1031" s="3"/>
      <c r="CYU1031" s="3"/>
      <c r="CYV1031" s="3"/>
      <c r="CYW1031" s="3"/>
      <c r="CYX1031" s="3"/>
      <c r="CYY1031" s="3"/>
      <c r="CYZ1031" s="3"/>
      <c r="CZA1031" s="3"/>
      <c r="CZB1031" s="3"/>
      <c r="CZC1031" s="3"/>
      <c r="CZD1031" s="3"/>
      <c r="CZE1031" s="3"/>
      <c r="CZF1031" s="3"/>
      <c r="CZG1031" s="3"/>
      <c r="CZH1031" s="3"/>
      <c r="CZI1031" s="3"/>
      <c r="CZJ1031" s="3"/>
      <c r="CZK1031" s="3"/>
      <c r="CZL1031" s="3"/>
      <c r="CZM1031" s="3"/>
      <c r="CZN1031" s="3"/>
      <c r="CZO1031" s="3"/>
      <c r="CZP1031" s="3"/>
      <c r="CZQ1031" s="3"/>
      <c r="CZR1031" s="3"/>
      <c r="CZS1031" s="3"/>
      <c r="CZT1031" s="3"/>
      <c r="CZU1031" s="3"/>
      <c r="CZV1031" s="3"/>
      <c r="CZW1031" s="3"/>
      <c r="CZX1031" s="3"/>
      <c r="CZY1031" s="3"/>
      <c r="CZZ1031" s="3"/>
      <c r="DAA1031" s="3"/>
      <c r="DAB1031" s="3"/>
      <c r="DAC1031" s="3"/>
      <c r="DAD1031" s="3"/>
      <c r="DAE1031" s="3"/>
      <c r="DAF1031" s="3"/>
      <c r="DAG1031" s="3"/>
      <c r="DAH1031" s="3"/>
      <c r="DAI1031" s="3"/>
      <c r="DAJ1031" s="3"/>
      <c r="DAK1031" s="3"/>
      <c r="DAL1031" s="3"/>
      <c r="DAM1031" s="3"/>
      <c r="DAN1031" s="3"/>
      <c r="DAO1031" s="3"/>
      <c r="DAP1031" s="3"/>
      <c r="DAQ1031" s="3"/>
      <c r="DAR1031" s="3"/>
      <c r="DAS1031" s="3"/>
      <c r="DAT1031" s="3"/>
      <c r="DAU1031" s="3"/>
      <c r="DAV1031" s="3"/>
      <c r="DAW1031" s="3"/>
      <c r="DAX1031" s="3"/>
      <c r="DAY1031" s="3"/>
      <c r="DAZ1031" s="3"/>
      <c r="DBA1031" s="3"/>
      <c r="DBB1031" s="3"/>
      <c r="DBC1031" s="3"/>
      <c r="DBD1031" s="3"/>
      <c r="DBE1031" s="3"/>
      <c r="DBF1031" s="3"/>
      <c r="DBG1031" s="3"/>
      <c r="DBH1031" s="3"/>
      <c r="DBI1031" s="3"/>
      <c r="DBJ1031" s="3"/>
      <c r="DBK1031" s="3"/>
      <c r="DBL1031" s="3"/>
      <c r="DBM1031" s="3"/>
      <c r="DBN1031" s="3"/>
      <c r="DBO1031" s="3"/>
      <c r="DBP1031" s="3"/>
      <c r="DBQ1031" s="3"/>
      <c r="DBR1031" s="3"/>
      <c r="DBS1031" s="3"/>
      <c r="DBT1031" s="3"/>
      <c r="DBU1031" s="3"/>
      <c r="DBV1031" s="3"/>
      <c r="DBW1031" s="3"/>
      <c r="DBX1031" s="3"/>
      <c r="DBY1031" s="3"/>
      <c r="DBZ1031" s="3"/>
      <c r="DCA1031" s="3"/>
      <c r="DCB1031" s="3"/>
      <c r="DCC1031" s="3"/>
      <c r="DCD1031" s="3"/>
      <c r="DCE1031" s="3"/>
      <c r="DCF1031" s="3"/>
      <c r="DCG1031" s="3"/>
      <c r="DCH1031" s="3"/>
      <c r="DCI1031" s="3"/>
      <c r="DCJ1031" s="3"/>
      <c r="DCK1031" s="3"/>
      <c r="DCL1031" s="3"/>
      <c r="DCM1031" s="3"/>
      <c r="DCN1031" s="3"/>
      <c r="DCO1031" s="3"/>
      <c r="DCP1031" s="3"/>
      <c r="DCQ1031" s="3"/>
      <c r="DCR1031" s="3"/>
      <c r="DCS1031" s="3"/>
      <c r="DCT1031" s="3"/>
      <c r="DCU1031" s="3"/>
      <c r="DCV1031" s="3"/>
      <c r="DCW1031" s="3"/>
      <c r="DCX1031" s="3"/>
      <c r="DCY1031" s="3"/>
      <c r="DCZ1031" s="3"/>
      <c r="DDA1031" s="3"/>
      <c r="DDB1031" s="3"/>
      <c r="DDC1031" s="3"/>
      <c r="DDD1031" s="3"/>
      <c r="DDE1031" s="3"/>
      <c r="DDF1031" s="3"/>
      <c r="DDG1031" s="3"/>
      <c r="DDH1031" s="3"/>
      <c r="DDI1031" s="3"/>
      <c r="DDJ1031" s="3"/>
      <c r="DDK1031" s="3"/>
      <c r="DDL1031" s="3"/>
      <c r="DDM1031" s="3"/>
      <c r="DDN1031" s="3"/>
      <c r="DDO1031" s="3"/>
      <c r="DDP1031" s="3"/>
      <c r="DDQ1031" s="3"/>
      <c r="DDR1031" s="3"/>
      <c r="DDS1031" s="3"/>
      <c r="DDT1031" s="3"/>
      <c r="DDU1031" s="3"/>
      <c r="DDV1031" s="3"/>
      <c r="DDW1031" s="3"/>
      <c r="DDX1031" s="3"/>
      <c r="DDY1031" s="3"/>
      <c r="DDZ1031" s="3"/>
      <c r="DEA1031" s="3"/>
      <c r="DEB1031" s="3"/>
      <c r="DEC1031" s="3"/>
      <c r="DED1031" s="3"/>
      <c r="DEE1031" s="3"/>
      <c r="DEF1031" s="3"/>
      <c r="DEG1031" s="3"/>
      <c r="DEH1031" s="3"/>
      <c r="DEI1031" s="3"/>
      <c r="DEJ1031" s="3"/>
      <c r="DEK1031" s="3"/>
      <c r="DEL1031" s="3"/>
      <c r="DEM1031" s="3"/>
      <c r="DEN1031" s="3"/>
      <c r="DEO1031" s="3"/>
      <c r="DEP1031" s="3"/>
      <c r="DEQ1031" s="3"/>
      <c r="DER1031" s="3"/>
      <c r="DES1031" s="3"/>
      <c r="DET1031" s="3"/>
      <c r="DEU1031" s="3"/>
      <c r="DEV1031" s="3"/>
      <c r="DEW1031" s="3"/>
      <c r="DEX1031" s="3"/>
      <c r="DEY1031" s="3"/>
      <c r="DEZ1031" s="3"/>
      <c r="DFA1031" s="3"/>
      <c r="DFB1031" s="3"/>
      <c r="DFC1031" s="3"/>
      <c r="DFD1031" s="3"/>
      <c r="DFE1031" s="3"/>
      <c r="DFF1031" s="3"/>
      <c r="DFG1031" s="3"/>
      <c r="DFH1031" s="3"/>
      <c r="DFI1031" s="3"/>
      <c r="DFJ1031" s="3"/>
      <c r="DFK1031" s="3"/>
      <c r="DFL1031" s="3"/>
      <c r="DFM1031" s="3"/>
      <c r="DFN1031" s="3"/>
      <c r="DFO1031" s="3"/>
      <c r="DFP1031" s="3"/>
      <c r="DFQ1031" s="3"/>
      <c r="DFR1031" s="3"/>
      <c r="DFS1031" s="3"/>
      <c r="DFT1031" s="3"/>
      <c r="DFU1031" s="3"/>
      <c r="DFV1031" s="3"/>
      <c r="DFW1031" s="3"/>
      <c r="DFX1031" s="3"/>
      <c r="DFY1031" s="3"/>
      <c r="DFZ1031" s="3"/>
      <c r="DGA1031" s="3"/>
      <c r="DGB1031" s="3"/>
      <c r="DGC1031" s="3"/>
      <c r="DGD1031" s="3"/>
      <c r="DGE1031" s="3"/>
      <c r="DGF1031" s="3"/>
      <c r="DGG1031" s="3"/>
      <c r="DGH1031" s="3"/>
      <c r="DGI1031" s="3"/>
      <c r="DGJ1031" s="3"/>
      <c r="DGK1031" s="3"/>
      <c r="DGL1031" s="3"/>
      <c r="DGM1031" s="3"/>
      <c r="DGN1031" s="3"/>
      <c r="DGO1031" s="3"/>
      <c r="DGP1031" s="3"/>
      <c r="DGQ1031" s="3"/>
      <c r="DGR1031" s="3"/>
      <c r="DGS1031" s="3"/>
      <c r="DGT1031" s="3"/>
      <c r="DGU1031" s="3"/>
      <c r="DGV1031" s="3"/>
      <c r="DGW1031" s="3"/>
      <c r="DGX1031" s="3"/>
      <c r="DGY1031" s="3"/>
      <c r="DGZ1031" s="3"/>
      <c r="DHA1031" s="3"/>
      <c r="DHB1031" s="3"/>
      <c r="DHC1031" s="3"/>
      <c r="DHD1031" s="3"/>
      <c r="DHE1031" s="3"/>
      <c r="DHF1031" s="3"/>
      <c r="DHG1031" s="3"/>
      <c r="DHH1031" s="3"/>
      <c r="DHI1031" s="3"/>
      <c r="DHJ1031" s="3"/>
      <c r="DHK1031" s="3"/>
      <c r="DHL1031" s="3"/>
      <c r="DHM1031" s="3"/>
      <c r="DHN1031" s="3"/>
      <c r="DHO1031" s="3"/>
      <c r="DHP1031" s="3"/>
      <c r="DHQ1031" s="3"/>
      <c r="DHR1031" s="3"/>
      <c r="DHS1031" s="3"/>
      <c r="DHT1031" s="3"/>
      <c r="DHU1031" s="3"/>
      <c r="DHV1031" s="3"/>
      <c r="DHW1031" s="3"/>
      <c r="DHX1031" s="3"/>
      <c r="DHY1031" s="3"/>
      <c r="DHZ1031" s="3"/>
      <c r="DIA1031" s="3"/>
      <c r="DIB1031" s="3"/>
      <c r="DIC1031" s="3"/>
      <c r="DID1031" s="3"/>
      <c r="DIE1031" s="3"/>
      <c r="DIF1031" s="3"/>
      <c r="DIG1031" s="3"/>
      <c r="DIH1031" s="3"/>
      <c r="DII1031" s="3"/>
      <c r="DIJ1031" s="3"/>
      <c r="DIK1031" s="3"/>
      <c r="DIL1031" s="3"/>
      <c r="DIM1031" s="3"/>
      <c r="DIN1031" s="3"/>
      <c r="DIO1031" s="3"/>
      <c r="DIP1031" s="3"/>
      <c r="DIQ1031" s="3"/>
      <c r="DIR1031" s="3"/>
      <c r="DIS1031" s="3"/>
      <c r="DIT1031" s="3"/>
      <c r="DIU1031" s="3"/>
      <c r="DIV1031" s="3"/>
      <c r="DIW1031" s="3"/>
      <c r="DIX1031" s="3"/>
      <c r="DIY1031" s="3"/>
      <c r="DIZ1031" s="3"/>
      <c r="DJA1031" s="3"/>
      <c r="DJB1031" s="3"/>
      <c r="DJC1031" s="3"/>
      <c r="DJD1031" s="3"/>
      <c r="DJE1031" s="3"/>
      <c r="DJF1031" s="3"/>
      <c r="DJG1031" s="3"/>
      <c r="DJH1031" s="3"/>
      <c r="DJI1031" s="3"/>
      <c r="DJJ1031" s="3"/>
      <c r="DJK1031" s="3"/>
      <c r="DJL1031" s="3"/>
      <c r="DJM1031" s="3"/>
      <c r="DJN1031" s="3"/>
      <c r="DJO1031" s="3"/>
      <c r="DJP1031" s="3"/>
      <c r="DJQ1031" s="3"/>
      <c r="DJR1031" s="3"/>
      <c r="DJS1031" s="3"/>
      <c r="DJT1031" s="3"/>
      <c r="DJU1031" s="3"/>
      <c r="DJV1031" s="3"/>
      <c r="DJW1031" s="3"/>
      <c r="DJX1031" s="3"/>
      <c r="DJY1031" s="3"/>
      <c r="DJZ1031" s="3"/>
      <c r="DKA1031" s="3"/>
      <c r="DKB1031" s="3"/>
      <c r="DKC1031" s="3"/>
      <c r="DKD1031" s="3"/>
      <c r="DKE1031" s="3"/>
      <c r="DKF1031" s="3"/>
      <c r="DKG1031" s="3"/>
      <c r="DKH1031" s="3"/>
      <c r="DKI1031" s="3"/>
      <c r="DKJ1031" s="3"/>
      <c r="DKK1031" s="3"/>
      <c r="DKL1031" s="3"/>
      <c r="DKM1031" s="3"/>
      <c r="DKN1031" s="3"/>
      <c r="DKO1031" s="3"/>
      <c r="DKP1031" s="3"/>
      <c r="DKQ1031" s="3"/>
      <c r="DKR1031" s="3"/>
      <c r="DKS1031" s="3"/>
      <c r="DKT1031" s="3"/>
      <c r="DKU1031" s="3"/>
      <c r="DKV1031" s="3"/>
      <c r="DKW1031" s="3"/>
      <c r="DKX1031" s="3"/>
      <c r="DKY1031" s="3"/>
      <c r="DKZ1031" s="3"/>
      <c r="DLA1031" s="3"/>
      <c r="DLB1031" s="3"/>
      <c r="DLC1031" s="3"/>
      <c r="DLD1031" s="3"/>
      <c r="DLE1031" s="3"/>
      <c r="DLF1031" s="3"/>
      <c r="DLG1031" s="3"/>
      <c r="DLH1031" s="3"/>
      <c r="DLI1031" s="3"/>
      <c r="DLJ1031" s="3"/>
      <c r="DLK1031" s="3"/>
      <c r="DLL1031" s="3"/>
      <c r="DLM1031" s="3"/>
      <c r="DLN1031" s="3"/>
      <c r="DLO1031" s="3"/>
      <c r="DLP1031" s="3"/>
      <c r="DLQ1031" s="3"/>
      <c r="DLR1031" s="3"/>
      <c r="DLS1031" s="3"/>
      <c r="DLT1031" s="3"/>
      <c r="DLU1031" s="3"/>
      <c r="DLV1031" s="3"/>
      <c r="DLW1031" s="3"/>
      <c r="DLX1031" s="3"/>
      <c r="DLY1031" s="3"/>
      <c r="DLZ1031" s="3"/>
      <c r="DMA1031" s="3"/>
      <c r="DMB1031" s="3"/>
      <c r="DMC1031" s="3"/>
      <c r="DMD1031" s="3"/>
      <c r="DME1031" s="3"/>
      <c r="DMF1031" s="3"/>
      <c r="DMG1031" s="3"/>
      <c r="DMH1031" s="3"/>
      <c r="DMI1031" s="3"/>
      <c r="DMJ1031" s="3"/>
      <c r="DMK1031" s="3"/>
      <c r="DML1031" s="3"/>
      <c r="DMM1031" s="3"/>
      <c r="DMN1031" s="3"/>
      <c r="DMO1031" s="3"/>
      <c r="DMP1031" s="3"/>
      <c r="DMQ1031" s="3"/>
      <c r="DMR1031" s="3"/>
      <c r="DMS1031" s="3"/>
      <c r="DMT1031" s="3"/>
      <c r="DMU1031" s="3"/>
      <c r="DMV1031" s="3"/>
      <c r="DMW1031" s="3"/>
      <c r="DMX1031" s="3"/>
      <c r="DMY1031" s="3"/>
      <c r="DMZ1031" s="3"/>
      <c r="DNA1031" s="3"/>
      <c r="DNB1031" s="3"/>
      <c r="DNC1031" s="3"/>
      <c r="DND1031" s="3"/>
      <c r="DNE1031" s="3"/>
      <c r="DNF1031" s="3"/>
      <c r="DNG1031" s="3"/>
      <c r="DNH1031" s="3"/>
      <c r="DNI1031" s="3"/>
      <c r="DNJ1031" s="3"/>
      <c r="DNK1031" s="3"/>
      <c r="DNL1031" s="3"/>
      <c r="DNM1031" s="3"/>
      <c r="DNN1031" s="3"/>
      <c r="DNO1031" s="3"/>
      <c r="DNP1031" s="3"/>
      <c r="DNQ1031" s="3"/>
      <c r="DNR1031" s="3"/>
      <c r="DNS1031" s="3"/>
      <c r="DNT1031" s="3"/>
      <c r="DNU1031" s="3"/>
      <c r="DNV1031" s="3"/>
      <c r="DNW1031" s="3"/>
      <c r="DNX1031" s="3"/>
      <c r="DNY1031" s="3"/>
      <c r="DNZ1031" s="3"/>
      <c r="DOA1031" s="3"/>
      <c r="DOB1031" s="3"/>
      <c r="DOC1031" s="3"/>
      <c r="DOD1031" s="3"/>
      <c r="DOE1031" s="3"/>
      <c r="DOF1031" s="3"/>
      <c r="DOG1031" s="3"/>
      <c r="DOH1031" s="3"/>
      <c r="DOI1031" s="3"/>
      <c r="DOJ1031" s="3"/>
      <c r="DOK1031" s="3"/>
      <c r="DOL1031" s="3"/>
      <c r="DOM1031" s="3"/>
      <c r="DON1031" s="3"/>
      <c r="DOO1031" s="3"/>
      <c r="DOP1031" s="3"/>
      <c r="DOQ1031" s="3"/>
      <c r="DOR1031" s="3"/>
      <c r="DOS1031" s="3"/>
      <c r="DOT1031" s="3"/>
      <c r="DOU1031" s="3"/>
      <c r="DOV1031" s="3"/>
      <c r="DOW1031" s="3"/>
      <c r="DOX1031" s="3"/>
      <c r="DOY1031" s="3"/>
      <c r="DOZ1031" s="3"/>
      <c r="DPA1031" s="3"/>
      <c r="DPB1031" s="3"/>
      <c r="DPC1031" s="3"/>
      <c r="DPD1031" s="3"/>
      <c r="DPE1031" s="3"/>
      <c r="DPF1031" s="3"/>
      <c r="DPG1031" s="3"/>
      <c r="DPH1031" s="3"/>
      <c r="DPI1031" s="3"/>
      <c r="DPJ1031" s="3"/>
      <c r="DPK1031" s="3"/>
      <c r="DPL1031" s="3"/>
      <c r="DPM1031" s="3"/>
      <c r="DPN1031" s="3"/>
      <c r="DPO1031" s="3"/>
      <c r="DPP1031" s="3"/>
      <c r="DPQ1031" s="3"/>
      <c r="DPR1031" s="3"/>
      <c r="DPS1031" s="3"/>
      <c r="DPT1031" s="3"/>
      <c r="DPU1031" s="3"/>
      <c r="DPV1031" s="3"/>
      <c r="DPW1031" s="3"/>
      <c r="DPX1031" s="3"/>
      <c r="DPY1031" s="3"/>
      <c r="DPZ1031" s="3"/>
      <c r="DQA1031" s="3"/>
      <c r="DQB1031" s="3"/>
      <c r="DQC1031" s="3"/>
      <c r="DQD1031" s="3"/>
      <c r="DQE1031" s="3"/>
      <c r="DQF1031" s="3"/>
      <c r="DQG1031" s="3"/>
      <c r="DQH1031" s="3"/>
      <c r="DQI1031" s="3"/>
      <c r="DQJ1031" s="3"/>
      <c r="DQK1031" s="3"/>
      <c r="DQL1031" s="3"/>
      <c r="DQM1031" s="3"/>
      <c r="DQN1031" s="3"/>
      <c r="DQO1031" s="3"/>
      <c r="DQP1031" s="3"/>
      <c r="DQQ1031" s="3"/>
      <c r="DQR1031" s="3"/>
      <c r="DQS1031" s="3"/>
      <c r="DQT1031" s="3"/>
      <c r="DQU1031" s="3"/>
      <c r="DQV1031" s="3"/>
      <c r="DQW1031" s="3"/>
      <c r="DQX1031" s="3"/>
      <c r="DQY1031" s="3"/>
      <c r="DQZ1031" s="3"/>
      <c r="DRA1031" s="3"/>
      <c r="DRB1031" s="3"/>
      <c r="DRC1031" s="3"/>
      <c r="DRD1031" s="3"/>
      <c r="DRE1031" s="3"/>
      <c r="DRF1031" s="3"/>
      <c r="DRG1031" s="3"/>
      <c r="DRH1031" s="3"/>
      <c r="DRI1031" s="3"/>
      <c r="DRJ1031" s="3"/>
      <c r="DRK1031" s="3"/>
      <c r="DRL1031" s="3"/>
      <c r="DRM1031" s="3"/>
      <c r="DRN1031" s="3"/>
      <c r="DRO1031" s="3"/>
      <c r="DRP1031" s="3"/>
      <c r="DRQ1031" s="3"/>
      <c r="DRR1031" s="3"/>
      <c r="DRS1031" s="3"/>
      <c r="DRT1031" s="3"/>
      <c r="DRU1031" s="3"/>
      <c r="DRV1031" s="3"/>
      <c r="DRW1031" s="3"/>
      <c r="DRX1031" s="3"/>
      <c r="DRY1031" s="3"/>
      <c r="DRZ1031" s="3"/>
      <c r="DSA1031" s="3"/>
      <c r="DSB1031" s="3"/>
      <c r="DSC1031" s="3"/>
      <c r="DSD1031" s="3"/>
      <c r="DSE1031" s="3"/>
      <c r="DSF1031" s="3"/>
      <c r="DSG1031" s="3"/>
      <c r="DSH1031" s="3"/>
      <c r="DSI1031" s="3"/>
      <c r="DSJ1031" s="3"/>
      <c r="DSK1031" s="3"/>
      <c r="DSL1031" s="3"/>
      <c r="DSM1031" s="3"/>
      <c r="DSN1031" s="3"/>
      <c r="DSO1031" s="3"/>
      <c r="DSP1031" s="3"/>
      <c r="DSQ1031" s="3"/>
      <c r="DSR1031" s="3"/>
      <c r="DSS1031" s="3"/>
      <c r="DST1031" s="3"/>
      <c r="DSU1031" s="3"/>
      <c r="DSV1031" s="3"/>
      <c r="DSW1031" s="3"/>
      <c r="DSX1031" s="3"/>
      <c r="DSY1031" s="3"/>
      <c r="DSZ1031" s="3"/>
      <c r="DTA1031" s="3"/>
      <c r="DTB1031" s="3"/>
      <c r="DTC1031" s="3"/>
      <c r="DTD1031" s="3"/>
      <c r="DTE1031" s="3"/>
      <c r="DTF1031" s="3"/>
      <c r="DTG1031" s="3"/>
      <c r="DTH1031" s="3"/>
      <c r="DTI1031" s="3"/>
      <c r="DTJ1031" s="3"/>
      <c r="DTK1031" s="3"/>
      <c r="DTL1031" s="3"/>
      <c r="DTM1031" s="3"/>
      <c r="DTN1031" s="3"/>
      <c r="DTO1031" s="3"/>
      <c r="DTP1031" s="3"/>
      <c r="DTQ1031" s="3"/>
      <c r="DTR1031" s="3"/>
      <c r="DTS1031" s="3"/>
      <c r="DTT1031" s="3"/>
      <c r="DTU1031" s="3"/>
      <c r="DTV1031" s="3"/>
      <c r="DTW1031" s="3"/>
      <c r="DTX1031" s="3"/>
      <c r="DTY1031" s="3"/>
      <c r="DTZ1031" s="3"/>
      <c r="DUA1031" s="3"/>
      <c r="DUB1031" s="3"/>
      <c r="DUC1031" s="3"/>
      <c r="DUD1031" s="3"/>
      <c r="DUE1031" s="3"/>
      <c r="DUF1031" s="3"/>
      <c r="DUG1031" s="3"/>
      <c r="DUH1031" s="3"/>
      <c r="DUI1031" s="3"/>
      <c r="DUJ1031" s="3"/>
      <c r="DUK1031" s="3"/>
      <c r="DUL1031" s="3"/>
      <c r="DUM1031" s="3"/>
      <c r="DUN1031" s="3"/>
      <c r="DUO1031" s="3"/>
      <c r="DUP1031" s="3"/>
      <c r="DUQ1031" s="3"/>
      <c r="DUR1031" s="3"/>
      <c r="DUS1031" s="3"/>
      <c r="DUT1031" s="3"/>
      <c r="DUU1031" s="3"/>
      <c r="DUV1031" s="3"/>
      <c r="DUW1031" s="3"/>
      <c r="DUX1031" s="3"/>
      <c r="DUY1031" s="3"/>
      <c r="DUZ1031" s="3"/>
      <c r="DVA1031" s="3"/>
      <c r="DVB1031" s="3"/>
      <c r="DVC1031" s="3"/>
      <c r="DVD1031" s="3"/>
      <c r="DVE1031" s="3"/>
      <c r="DVF1031" s="3"/>
      <c r="DVG1031" s="3"/>
      <c r="DVH1031" s="3"/>
      <c r="DVI1031" s="3"/>
      <c r="DVJ1031" s="3"/>
      <c r="DVK1031" s="3"/>
      <c r="DVL1031" s="3"/>
      <c r="DVM1031" s="3"/>
      <c r="DVN1031" s="3"/>
      <c r="DVO1031" s="3"/>
      <c r="DVP1031" s="3"/>
      <c r="DVQ1031" s="3"/>
      <c r="DVR1031" s="3"/>
      <c r="DVS1031" s="3"/>
      <c r="DVT1031" s="3"/>
      <c r="DVU1031" s="3"/>
      <c r="DVV1031" s="3"/>
      <c r="DVW1031" s="3"/>
      <c r="DVX1031" s="3"/>
      <c r="DVY1031" s="3"/>
      <c r="DVZ1031" s="3"/>
      <c r="DWA1031" s="3"/>
      <c r="DWB1031" s="3"/>
      <c r="DWC1031" s="3"/>
      <c r="DWD1031" s="3"/>
      <c r="DWE1031" s="3"/>
      <c r="DWF1031" s="3"/>
      <c r="DWG1031" s="3"/>
      <c r="DWH1031" s="3"/>
      <c r="DWI1031" s="3"/>
      <c r="DWJ1031" s="3"/>
      <c r="DWK1031" s="3"/>
      <c r="DWL1031" s="3"/>
      <c r="DWM1031" s="3"/>
      <c r="DWN1031" s="3"/>
      <c r="DWO1031" s="3"/>
      <c r="DWP1031" s="3"/>
      <c r="DWQ1031" s="3"/>
      <c r="DWR1031" s="3"/>
      <c r="DWS1031" s="3"/>
      <c r="DWT1031" s="3"/>
      <c r="DWU1031" s="3"/>
      <c r="DWV1031" s="3"/>
      <c r="DWW1031" s="3"/>
      <c r="DWX1031" s="3"/>
      <c r="DWY1031" s="3"/>
      <c r="DWZ1031" s="3"/>
      <c r="DXA1031" s="3"/>
      <c r="DXB1031" s="3"/>
      <c r="DXC1031" s="3"/>
      <c r="DXD1031" s="3"/>
      <c r="DXE1031" s="3"/>
      <c r="DXF1031" s="3"/>
      <c r="DXG1031" s="3"/>
      <c r="DXH1031" s="3"/>
      <c r="DXI1031" s="3"/>
      <c r="DXJ1031" s="3"/>
      <c r="DXK1031" s="3"/>
      <c r="DXL1031" s="3"/>
      <c r="DXM1031" s="3"/>
      <c r="DXN1031" s="3"/>
      <c r="DXO1031" s="3"/>
      <c r="DXP1031" s="3"/>
      <c r="DXQ1031" s="3"/>
      <c r="DXR1031" s="3"/>
      <c r="DXS1031" s="3"/>
      <c r="DXT1031" s="3"/>
      <c r="DXU1031" s="3"/>
      <c r="DXV1031" s="3"/>
      <c r="DXW1031" s="3"/>
      <c r="DXX1031" s="3"/>
      <c r="DXY1031" s="3"/>
      <c r="DXZ1031" s="3"/>
      <c r="DYA1031" s="3"/>
      <c r="DYB1031" s="3"/>
      <c r="DYC1031" s="3"/>
      <c r="DYD1031" s="3"/>
      <c r="DYE1031" s="3"/>
      <c r="DYF1031" s="3"/>
      <c r="DYG1031" s="3"/>
      <c r="DYH1031" s="3"/>
      <c r="DYI1031" s="3"/>
      <c r="DYJ1031" s="3"/>
      <c r="DYK1031" s="3"/>
      <c r="DYL1031" s="3"/>
      <c r="DYM1031" s="3"/>
      <c r="DYN1031" s="3"/>
      <c r="DYO1031" s="3"/>
      <c r="DYP1031" s="3"/>
      <c r="DYQ1031" s="3"/>
      <c r="DYR1031" s="3"/>
      <c r="DYS1031" s="3"/>
      <c r="DYT1031" s="3"/>
      <c r="DYU1031" s="3"/>
      <c r="DYV1031" s="3"/>
      <c r="DYW1031" s="3"/>
      <c r="DYX1031" s="3"/>
      <c r="DYY1031" s="3"/>
      <c r="DYZ1031" s="3"/>
      <c r="DZA1031" s="3"/>
      <c r="DZB1031" s="3"/>
      <c r="DZC1031" s="3"/>
      <c r="DZD1031" s="3"/>
      <c r="DZE1031" s="3"/>
      <c r="DZF1031" s="3"/>
      <c r="DZG1031" s="3"/>
      <c r="DZH1031" s="3"/>
      <c r="DZI1031" s="3"/>
      <c r="DZJ1031" s="3"/>
      <c r="DZK1031" s="3"/>
      <c r="DZL1031" s="3"/>
      <c r="DZM1031" s="3"/>
      <c r="DZN1031" s="3"/>
      <c r="DZO1031" s="3"/>
      <c r="DZP1031" s="3"/>
      <c r="DZQ1031" s="3"/>
      <c r="DZR1031" s="3"/>
      <c r="DZS1031" s="3"/>
      <c r="DZT1031" s="3"/>
      <c r="DZU1031" s="3"/>
      <c r="DZV1031" s="3"/>
      <c r="DZW1031" s="3"/>
      <c r="DZX1031" s="3"/>
      <c r="DZY1031" s="3"/>
      <c r="DZZ1031" s="3"/>
      <c r="EAA1031" s="3"/>
      <c r="EAB1031" s="3"/>
      <c r="EAC1031" s="3"/>
      <c r="EAD1031" s="3"/>
      <c r="EAE1031" s="3"/>
      <c r="EAF1031" s="3"/>
      <c r="EAG1031" s="3"/>
      <c r="EAH1031" s="3"/>
      <c r="EAI1031" s="3"/>
      <c r="EAJ1031" s="3"/>
      <c r="EAK1031" s="3"/>
      <c r="EAL1031" s="3"/>
      <c r="EAM1031" s="3"/>
      <c r="EAN1031" s="3"/>
      <c r="EAO1031" s="3"/>
      <c r="EAP1031" s="3"/>
      <c r="EAQ1031" s="3"/>
      <c r="EAR1031" s="3"/>
      <c r="EAS1031" s="3"/>
      <c r="EAT1031" s="3"/>
      <c r="EAU1031" s="3"/>
      <c r="EAV1031" s="3"/>
      <c r="EAW1031" s="3"/>
      <c r="EAX1031" s="3"/>
      <c r="EAY1031" s="3"/>
      <c r="EAZ1031" s="3"/>
      <c r="EBA1031" s="3"/>
      <c r="EBB1031" s="3"/>
      <c r="EBC1031" s="3"/>
      <c r="EBD1031" s="3"/>
      <c r="EBE1031" s="3"/>
      <c r="EBF1031" s="3"/>
      <c r="EBG1031" s="3"/>
      <c r="EBH1031" s="3"/>
      <c r="EBI1031" s="3"/>
      <c r="EBJ1031" s="3"/>
      <c r="EBK1031" s="3"/>
      <c r="EBL1031" s="3"/>
      <c r="EBM1031" s="3"/>
      <c r="EBN1031" s="3"/>
      <c r="EBO1031" s="3"/>
      <c r="EBP1031" s="3"/>
      <c r="EBQ1031" s="3"/>
      <c r="EBR1031" s="3"/>
      <c r="EBS1031" s="3"/>
      <c r="EBT1031" s="3"/>
      <c r="EBU1031" s="3"/>
      <c r="EBV1031" s="3"/>
      <c r="EBW1031" s="3"/>
      <c r="EBX1031" s="3"/>
      <c r="EBY1031" s="3"/>
      <c r="EBZ1031" s="3"/>
      <c r="ECA1031" s="3"/>
      <c r="ECB1031" s="3"/>
      <c r="ECC1031" s="3"/>
      <c r="ECD1031" s="3"/>
      <c r="ECE1031" s="3"/>
      <c r="ECF1031" s="3"/>
      <c r="ECG1031" s="3"/>
      <c r="ECH1031" s="3"/>
      <c r="ECI1031" s="3"/>
      <c r="ECJ1031" s="3"/>
      <c r="ECK1031" s="3"/>
      <c r="ECL1031" s="3"/>
      <c r="ECM1031" s="3"/>
      <c r="ECN1031" s="3"/>
      <c r="ECO1031" s="3"/>
      <c r="ECP1031" s="3"/>
      <c r="ECQ1031" s="3"/>
      <c r="ECR1031" s="3"/>
      <c r="ECS1031" s="3"/>
      <c r="ECT1031" s="3"/>
      <c r="ECU1031" s="3"/>
      <c r="ECV1031" s="3"/>
      <c r="ECW1031" s="3"/>
      <c r="ECX1031" s="3"/>
      <c r="ECY1031" s="3"/>
      <c r="ECZ1031" s="3"/>
      <c r="EDA1031" s="3"/>
      <c r="EDB1031" s="3"/>
      <c r="EDC1031" s="3"/>
      <c r="EDD1031" s="3"/>
      <c r="EDE1031" s="3"/>
      <c r="EDF1031" s="3"/>
      <c r="EDG1031" s="3"/>
      <c r="EDH1031" s="3"/>
      <c r="EDI1031" s="3"/>
      <c r="EDJ1031" s="3"/>
      <c r="EDK1031" s="3"/>
      <c r="EDL1031" s="3"/>
      <c r="EDM1031" s="3"/>
      <c r="EDN1031" s="3"/>
      <c r="EDO1031" s="3"/>
      <c r="EDP1031" s="3"/>
      <c r="EDQ1031" s="3"/>
      <c r="EDR1031" s="3"/>
      <c r="EDS1031" s="3"/>
      <c r="EDT1031" s="3"/>
      <c r="EDU1031" s="3"/>
      <c r="EDV1031" s="3"/>
      <c r="EDW1031" s="3"/>
      <c r="EDX1031" s="3"/>
      <c r="EDY1031" s="3"/>
      <c r="EDZ1031" s="3"/>
      <c r="EEA1031" s="3"/>
      <c r="EEB1031" s="3"/>
      <c r="EEC1031" s="3"/>
      <c r="EED1031" s="3"/>
      <c r="EEE1031" s="3"/>
      <c r="EEF1031" s="3"/>
      <c r="EEG1031" s="3"/>
      <c r="EEH1031" s="3"/>
      <c r="EEI1031" s="3"/>
      <c r="EEJ1031" s="3"/>
      <c r="EEK1031" s="3"/>
      <c r="EEL1031" s="3"/>
      <c r="EEM1031" s="3"/>
      <c r="EEN1031" s="3"/>
      <c r="EEO1031" s="3"/>
      <c r="EEP1031" s="3"/>
      <c r="EEQ1031" s="3"/>
      <c r="EER1031" s="3"/>
      <c r="EES1031" s="3"/>
      <c r="EET1031" s="3"/>
      <c r="EEU1031" s="3"/>
      <c r="EEV1031" s="3"/>
      <c r="EEW1031" s="3"/>
      <c r="EEX1031" s="3"/>
      <c r="EEY1031" s="3"/>
      <c r="EEZ1031" s="3"/>
      <c r="EFA1031" s="3"/>
      <c r="EFB1031" s="3"/>
      <c r="EFC1031" s="3"/>
      <c r="EFD1031" s="3"/>
      <c r="EFE1031" s="3"/>
      <c r="EFF1031" s="3"/>
      <c r="EFG1031" s="3"/>
      <c r="EFH1031" s="3"/>
      <c r="EFI1031" s="3"/>
      <c r="EFJ1031" s="3"/>
      <c r="EFK1031" s="3"/>
      <c r="EFL1031" s="3"/>
      <c r="EFM1031" s="3"/>
      <c r="EFN1031" s="3"/>
      <c r="EFO1031" s="3"/>
      <c r="EFP1031" s="3"/>
      <c r="EFQ1031" s="3"/>
      <c r="EFR1031" s="3"/>
      <c r="EFS1031" s="3"/>
      <c r="EFT1031" s="3"/>
      <c r="EFU1031" s="3"/>
      <c r="EFV1031" s="3"/>
      <c r="EFW1031" s="3"/>
      <c r="EFX1031" s="3"/>
      <c r="EFY1031" s="3"/>
      <c r="EFZ1031" s="3"/>
      <c r="EGA1031" s="3"/>
      <c r="EGB1031" s="3"/>
      <c r="EGC1031" s="3"/>
      <c r="EGD1031" s="3"/>
      <c r="EGE1031" s="3"/>
      <c r="EGF1031" s="3"/>
      <c r="EGG1031" s="3"/>
      <c r="EGH1031" s="3"/>
      <c r="EGI1031" s="3"/>
      <c r="EGJ1031" s="3"/>
      <c r="EGK1031" s="3"/>
      <c r="EGL1031" s="3"/>
      <c r="EGM1031" s="3"/>
      <c r="EGN1031" s="3"/>
      <c r="EGO1031" s="3"/>
      <c r="EGP1031" s="3"/>
      <c r="EGQ1031" s="3"/>
      <c r="EGR1031" s="3"/>
      <c r="EGS1031" s="3"/>
      <c r="EGT1031" s="3"/>
      <c r="EGU1031" s="3"/>
      <c r="EGV1031" s="3"/>
      <c r="EGW1031" s="3"/>
      <c r="EGX1031" s="3"/>
      <c r="EGY1031" s="3"/>
      <c r="EGZ1031" s="3"/>
      <c r="EHA1031" s="3"/>
      <c r="EHB1031" s="3"/>
      <c r="EHC1031" s="3"/>
      <c r="EHD1031" s="3"/>
      <c r="EHE1031" s="3"/>
      <c r="EHF1031" s="3"/>
      <c r="EHG1031" s="3"/>
      <c r="EHH1031" s="3"/>
      <c r="EHI1031" s="3"/>
      <c r="EHJ1031" s="3"/>
      <c r="EHK1031" s="3"/>
      <c r="EHL1031" s="3"/>
      <c r="EHM1031" s="3"/>
      <c r="EHN1031" s="3"/>
      <c r="EHO1031" s="3"/>
      <c r="EHP1031" s="3"/>
      <c r="EHQ1031" s="3"/>
      <c r="EHR1031" s="3"/>
      <c r="EHS1031" s="3"/>
      <c r="EHT1031" s="3"/>
      <c r="EHU1031" s="3"/>
      <c r="EHV1031" s="3"/>
      <c r="EHW1031" s="3"/>
      <c r="EHX1031" s="3"/>
      <c r="EHY1031" s="3"/>
      <c r="EHZ1031" s="3"/>
      <c r="EIA1031" s="3"/>
      <c r="EIB1031" s="3"/>
      <c r="EIC1031" s="3"/>
      <c r="EID1031" s="3"/>
      <c r="EIE1031" s="3"/>
      <c r="EIF1031" s="3"/>
      <c r="EIG1031" s="3"/>
      <c r="EIH1031" s="3"/>
      <c r="EII1031" s="3"/>
      <c r="EIJ1031" s="3"/>
      <c r="EIK1031" s="3"/>
      <c r="EIL1031" s="3"/>
      <c r="EIM1031" s="3"/>
      <c r="EIN1031" s="3"/>
      <c r="EIO1031" s="3"/>
      <c r="EIP1031" s="3"/>
      <c r="EIQ1031" s="3"/>
      <c r="EIR1031" s="3"/>
      <c r="EIS1031" s="3"/>
      <c r="EIT1031" s="3"/>
      <c r="EIU1031" s="3"/>
      <c r="EIV1031" s="3"/>
      <c r="EIW1031" s="3"/>
      <c r="EIX1031" s="3"/>
      <c r="EIY1031" s="3"/>
      <c r="EIZ1031" s="3"/>
      <c r="EJA1031" s="3"/>
      <c r="EJB1031" s="3"/>
      <c r="EJC1031" s="3"/>
      <c r="EJD1031" s="3"/>
      <c r="EJE1031" s="3"/>
      <c r="EJF1031" s="3"/>
      <c r="EJG1031" s="3"/>
      <c r="EJH1031" s="3"/>
      <c r="EJI1031" s="3"/>
      <c r="EJJ1031" s="3"/>
      <c r="EJK1031" s="3"/>
      <c r="EJL1031" s="3"/>
      <c r="EJM1031" s="3"/>
      <c r="EJN1031" s="3"/>
      <c r="EJO1031" s="3"/>
      <c r="EJP1031" s="3"/>
      <c r="EJQ1031" s="3"/>
      <c r="EJR1031" s="3"/>
      <c r="EJS1031" s="3"/>
      <c r="EJT1031" s="3"/>
      <c r="EJU1031" s="3"/>
      <c r="EJV1031" s="3"/>
      <c r="EJW1031" s="3"/>
      <c r="EJX1031" s="3"/>
      <c r="EJY1031" s="3"/>
      <c r="EJZ1031" s="3"/>
      <c r="EKA1031" s="3"/>
      <c r="EKB1031" s="3"/>
      <c r="EKC1031" s="3"/>
      <c r="EKD1031" s="3"/>
      <c r="EKE1031" s="3"/>
      <c r="EKF1031" s="3"/>
      <c r="EKG1031" s="3"/>
      <c r="EKH1031" s="3"/>
      <c r="EKI1031" s="3"/>
      <c r="EKJ1031" s="3"/>
      <c r="EKK1031" s="3"/>
      <c r="EKL1031" s="3"/>
      <c r="EKM1031" s="3"/>
      <c r="EKN1031" s="3"/>
      <c r="EKO1031" s="3"/>
      <c r="EKP1031" s="3"/>
      <c r="EKQ1031" s="3"/>
      <c r="EKR1031" s="3"/>
      <c r="EKS1031" s="3"/>
      <c r="EKT1031" s="3"/>
      <c r="EKU1031" s="3"/>
      <c r="EKV1031" s="3"/>
      <c r="EKW1031" s="3"/>
      <c r="EKX1031" s="3"/>
      <c r="EKY1031" s="3"/>
      <c r="EKZ1031" s="3"/>
      <c r="ELA1031" s="3"/>
      <c r="ELB1031" s="3"/>
      <c r="ELC1031" s="3"/>
      <c r="ELD1031" s="3"/>
      <c r="ELE1031" s="3"/>
      <c r="ELF1031" s="3"/>
      <c r="ELG1031" s="3"/>
      <c r="ELH1031" s="3"/>
      <c r="ELI1031" s="3"/>
      <c r="ELJ1031" s="3"/>
      <c r="ELK1031" s="3"/>
      <c r="ELL1031" s="3"/>
      <c r="ELM1031" s="3"/>
      <c r="ELN1031" s="3"/>
      <c r="ELO1031" s="3"/>
      <c r="ELP1031" s="3"/>
      <c r="ELQ1031" s="3"/>
      <c r="ELR1031" s="3"/>
      <c r="ELS1031" s="3"/>
      <c r="ELT1031" s="3"/>
      <c r="ELU1031" s="3"/>
      <c r="ELV1031" s="3"/>
      <c r="ELW1031" s="3"/>
      <c r="ELX1031" s="3"/>
      <c r="ELY1031" s="3"/>
      <c r="ELZ1031" s="3"/>
      <c r="EMA1031" s="3"/>
      <c r="EMB1031" s="3"/>
      <c r="EMC1031" s="3"/>
      <c r="EMD1031" s="3"/>
      <c r="EME1031" s="3"/>
      <c r="EMF1031" s="3"/>
      <c r="EMG1031" s="3"/>
      <c r="EMH1031" s="3"/>
      <c r="EMI1031" s="3"/>
      <c r="EMJ1031" s="3"/>
      <c r="EMK1031" s="3"/>
      <c r="EML1031" s="3"/>
      <c r="EMM1031" s="3"/>
      <c r="EMN1031" s="3"/>
      <c r="EMO1031" s="3"/>
      <c r="EMP1031" s="3"/>
      <c r="EMQ1031" s="3"/>
      <c r="EMR1031" s="3"/>
      <c r="EMS1031" s="3"/>
      <c r="EMT1031" s="3"/>
      <c r="EMU1031" s="3"/>
      <c r="EMV1031" s="3"/>
      <c r="EMW1031" s="3"/>
      <c r="EMX1031" s="3"/>
      <c r="EMY1031" s="3"/>
      <c r="EMZ1031" s="3"/>
      <c r="ENA1031" s="3"/>
      <c r="ENB1031" s="3"/>
      <c r="ENC1031" s="3"/>
      <c r="END1031" s="3"/>
      <c r="ENE1031" s="3"/>
      <c r="ENF1031" s="3"/>
      <c r="ENG1031" s="3"/>
      <c r="ENH1031" s="3"/>
      <c r="ENI1031" s="3"/>
      <c r="ENJ1031" s="3"/>
      <c r="ENK1031" s="3"/>
      <c r="ENL1031" s="3"/>
      <c r="ENM1031" s="3"/>
      <c r="ENN1031" s="3"/>
      <c r="ENO1031" s="3"/>
      <c r="ENP1031" s="3"/>
      <c r="ENQ1031" s="3"/>
      <c r="ENR1031" s="3"/>
      <c r="ENS1031" s="3"/>
      <c r="ENT1031" s="3"/>
      <c r="ENU1031" s="3"/>
      <c r="ENV1031" s="3"/>
      <c r="ENW1031" s="3"/>
      <c r="ENX1031" s="3"/>
      <c r="ENY1031" s="3"/>
      <c r="ENZ1031" s="3"/>
      <c r="EOA1031" s="3"/>
      <c r="EOB1031" s="3"/>
      <c r="EOC1031" s="3"/>
      <c r="EOD1031" s="3"/>
      <c r="EOE1031" s="3"/>
      <c r="EOF1031" s="3"/>
      <c r="EOG1031" s="3"/>
      <c r="EOH1031" s="3"/>
      <c r="EOI1031" s="3"/>
      <c r="EOJ1031" s="3"/>
      <c r="EOK1031" s="3"/>
      <c r="EOL1031" s="3"/>
      <c r="EOM1031" s="3"/>
      <c r="EON1031" s="3"/>
      <c r="EOO1031" s="3"/>
      <c r="EOP1031" s="3"/>
      <c r="EOQ1031" s="3"/>
      <c r="EOR1031" s="3"/>
      <c r="EOS1031" s="3"/>
      <c r="EOT1031" s="3"/>
      <c r="EOU1031" s="3"/>
      <c r="EOV1031" s="3"/>
      <c r="EOW1031" s="3"/>
      <c r="EOX1031" s="3"/>
      <c r="EOY1031" s="3"/>
      <c r="EOZ1031" s="3"/>
      <c r="EPA1031" s="3"/>
      <c r="EPB1031" s="3"/>
      <c r="EPC1031" s="3"/>
      <c r="EPD1031" s="3"/>
      <c r="EPE1031" s="3"/>
      <c r="EPF1031" s="3"/>
      <c r="EPG1031" s="3"/>
      <c r="EPH1031" s="3"/>
      <c r="EPI1031" s="3"/>
      <c r="EPJ1031" s="3"/>
      <c r="EPK1031" s="3"/>
      <c r="EPL1031" s="3"/>
      <c r="EPM1031" s="3"/>
      <c r="EPN1031" s="3"/>
      <c r="EPO1031" s="3"/>
      <c r="EPP1031" s="3"/>
      <c r="EPQ1031" s="3"/>
      <c r="EPR1031" s="3"/>
      <c r="EPS1031" s="3"/>
      <c r="EPT1031" s="3"/>
      <c r="EPU1031" s="3"/>
      <c r="EPV1031" s="3"/>
      <c r="EPW1031" s="3"/>
      <c r="EPX1031" s="3"/>
      <c r="EPY1031" s="3"/>
      <c r="EPZ1031" s="3"/>
      <c r="EQA1031" s="3"/>
      <c r="EQB1031" s="3"/>
      <c r="EQC1031" s="3"/>
      <c r="EQD1031" s="3"/>
      <c r="EQE1031" s="3"/>
      <c r="EQF1031" s="3"/>
      <c r="EQG1031" s="3"/>
      <c r="EQH1031" s="3"/>
      <c r="EQI1031" s="3"/>
      <c r="EQJ1031" s="3"/>
      <c r="EQK1031" s="3"/>
      <c r="EQL1031" s="3"/>
      <c r="EQM1031" s="3"/>
      <c r="EQN1031" s="3"/>
      <c r="EQO1031" s="3"/>
      <c r="EQP1031" s="3"/>
      <c r="EQQ1031" s="3"/>
      <c r="EQR1031" s="3"/>
      <c r="EQS1031" s="3"/>
      <c r="EQT1031" s="3"/>
      <c r="EQU1031" s="3"/>
      <c r="EQV1031" s="3"/>
      <c r="EQW1031" s="3"/>
      <c r="EQX1031" s="3"/>
      <c r="EQY1031" s="3"/>
      <c r="EQZ1031" s="3"/>
      <c r="ERA1031" s="3"/>
      <c r="ERB1031" s="3"/>
      <c r="ERC1031" s="3"/>
      <c r="ERD1031" s="3"/>
      <c r="ERE1031" s="3"/>
      <c r="ERF1031" s="3"/>
      <c r="ERG1031" s="3"/>
      <c r="ERH1031" s="3"/>
      <c r="ERI1031" s="3"/>
      <c r="ERJ1031" s="3"/>
      <c r="ERK1031" s="3"/>
      <c r="ERL1031" s="3"/>
      <c r="ERM1031" s="3"/>
      <c r="ERN1031" s="3"/>
      <c r="ERO1031" s="3"/>
      <c r="ERP1031" s="3"/>
      <c r="ERQ1031" s="3"/>
      <c r="ERR1031" s="3"/>
      <c r="ERS1031" s="3"/>
      <c r="ERT1031" s="3"/>
      <c r="ERU1031" s="3"/>
      <c r="ERV1031" s="3"/>
      <c r="ERW1031" s="3"/>
      <c r="ERX1031" s="3"/>
      <c r="ERY1031" s="3"/>
      <c r="ERZ1031" s="3"/>
      <c r="ESA1031" s="3"/>
      <c r="ESB1031" s="3"/>
      <c r="ESC1031" s="3"/>
      <c r="ESD1031" s="3"/>
      <c r="ESE1031" s="3"/>
      <c r="ESF1031" s="3"/>
      <c r="ESG1031" s="3"/>
      <c r="ESH1031" s="3"/>
      <c r="ESI1031" s="3"/>
      <c r="ESJ1031" s="3"/>
      <c r="ESK1031" s="3"/>
      <c r="ESL1031" s="3"/>
      <c r="ESM1031" s="3"/>
      <c r="ESN1031" s="3"/>
      <c r="ESO1031" s="3"/>
      <c r="ESP1031" s="3"/>
      <c r="ESQ1031" s="3"/>
      <c r="ESR1031" s="3"/>
      <c r="ESS1031" s="3"/>
      <c r="EST1031" s="3"/>
      <c r="ESU1031" s="3"/>
      <c r="ESV1031" s="3"/>
      <c r="ESW1031" s="3"/>
      <c r="ESX1031" s="3"/>
      <c r="ESY1031" s="3"/>
      <c r="ESZ1031" s="3"/>
      <c r="ETA1031" s="3"/>
      <c r="ETB1031" s="3"/>
      <c r="ETC1031" s="3"/>
      <c r="ETD1031" s="3"/>
      <c r="ETE1031" s="3"/>
      <c r="ETF1031" s="3"/>
      <c r="ETG1031" s="3"/>
      <c r="ETH1031" s="3"/>
      <c r="ETI1031" s="3"/>
      <c r="ETJ1031" s="3"/>
      <c r="ETK1031" s="3"/>
      <c r="ETL1031" s="3"/>
      <c r="ETM1031" s="3"/>
      <c r="ETN1031" s="3"/>
      <c r="ETO1031" s="3"/>
      <c r="ETP1031" s="3"/>
      <c r="ETQ1031" s="3"/>
      <c r="ETR1031" s="3"/>
      <c r="ETS1031" s="3"/>
      <c r="ETT1031" s="3"/>
      <c r="ETU1031" s="3"/>
      <c r="ETV1031" s="3"/>
      <c r="ETW1031" s="3"/>
      <c r="ETX1031" s="3"/>
      <c r="ETY1031" s="3"/>
      <c r="ETZ1031" s="3"/>
      <c r="EUA1031" s="3"/>
      <c r="EUB1031" s="3"/>
      <c r="EUC1031" s="3"/>
      <c r="EUD1031" s="3"/>
      <c r="EUE1031" s="3"/>
      <c r="EUF1031" s="3"/>
      <c r="EUG1031" s="3"/>
      <c r="EUH1031" s="3"/>
      <c r="EUI1031" s="3"/>
      <c r="EUJ1031" s="3"/>
      <c r="EUK1031" s="3"/>
      <c r="EUL1031" s="3"/>
      <c r="EUM1031" s="3"/>
      <c r="EUN1031" s="3"/>
      <c r="EUO1031" s="3"/>
      <c r="EUP1031" s="3"/>
      <c r="EUQ1031" s="3"/>
      <c r="EUR1031" s="3"/>
      <c r="EUS1031" s="3"/>
      <c r="EUT1031" s="3"/>
      <c r="EUU1031" s="3"/>
      <c r="EUV1031" s="3"/>
      <c r="EUW1031" s="3"/>
      <c r="EUX1031" s="3"/>
      <c r="EUY1031" s="3"/>
      <c r="EUZ1031" s="3"/>
      <c r="EVA1031" s="3"/>
      <c r="EVB1031" s="3"/>
      <c r="EVC1031" s="3"/>
      <c r="EVD1031" s="3"/>
      <c r="EVE1031" s="3"/>
      <c r="EVF1031" s="3"/>
      <c r="EVG1031" s="3"/>
      <c r="EVH1031" s="3"/>
      <c r="EVI1031" s="3"/>
      <c r="EVJ1031" s="3"/>
      <c r="EVK1031" s="3"/>
      <c r="EVL1031" s="3"/>
      <c r="EVM1031" s="3"/>
      <c r="EVN1031" s="3"/>
      <c r="EVO1031" s="3"/>
      <c r="EVP1031" s="3"/>
      <c r="EVQ1031" s="3"/>
      <c r="EVR1031" s="3"/>
      <c r="EVS1031" s="3"/>
      <c r="EVT1031" s="3"/>
      <c r="EVU1031" s="3"/>
      <c r="EVV1031" s="3"/>
      <c r="EVW1031" s="3"/>
      <c r="EVX1031" s="3"/>
      <c r="EVY1031" s="3"/>
      <c r="EVZ1031" s="3"/>
      <c r="EWA1031" s="3"/>
      <c r="EWB1031" s="3"/>
      <c r="EWC1031" s="3"/>
      <c r="EWD1031" s="3"/>
      <c r="EWE1031" s="3"/>
      <c r="EWF1031" s="3"/>
      <c r="EWG1031" s="3"/>
      <c r="EWH1031" s="3"/>
      <c r="EWI1031" s="3"/>
      <c r="EWJ1031" s="3"/>
      <c r="EWK1031" s="3"/>
      <c r="EWL1031" s="3"/>
      <c r="EWM1031" s="3"/>
      <c r="EWN1031" s="3"/>
      <c r="EWO1031" s="3"/>
      <c r="EWP1031" s="3"/>
      <c r="EWQ1031" s="3"/>
      <c r="EWR1031" s="3"/>
      <c r="EWS1031" s="3"/>
      <c r="EWT1031" s="3"/>
      <c r="EWU1031" s="3"/>
      <c r="EWV1031" s="3"/>
      <c r="EWW1031" s="3"/>
      <c r="EWX1031" s="3"/>
      <c r="EWY1031" s="3"/>
      <c r="EWZ1031" s="3"/>
      <c r="EXA1031" s="3"/>
      <c r="EXB1031" s="3"/>
      <c r="EXC1031" s="3"/>
      <c r="EXD1031" s="3"/>
      <c r="EXE1031" s="3"/>
      <c r="EXF1031" s="3"/>
      <c r="EXG1031" s="3"/>
      <c r="EXH1031" s="3"/>
      <c r="EXI1031" s="3"/>
      <c r="EXJ1031" s="3"/>
      <c r="EXK1031" s="3"/>
      <c r="EXL1031" s="3"/>
      <c r="EXM1031" s="3"/>
      <c r="EXN1031" s="3"/>
      <c r="EXO1031" s="3"/>
      <c r="EXP1031" s="3"/>
      <c r="EXQ1031" s="3"/>
      <c r="EXR1031" s="3"/>
      <c r="EXS1031" s="3"/>
      <c r="EXT1031" s="3"/>
      <c r="EXU1031" s="3"/>
      <c r="EXV1031" s="3"/>
      <c r="EXW1031" s="3"/>
      <c r="EXX1031" s="3"/>
      <c r="EXY1031" s="3"/>
      <c r="EXZ1031" s="3"/>
      <c r="EYA1031" s="3"/>
      <c r="EYB1031" s="3"/>
      <c r="EYC1031" s="3"/>
      <c r="EYD1031" s="3"/>
      <c r="EYE1031" s="3"/>
      <c r="EYF1031" s="3"/>
      <c r="EYG1031" s="3"/>
      <c r="EYH1031" s="3"/>
      <c r="EYI1031" s="3"/>
      <c r="EYJ1031" s="3"/>
      <c r="EYK1031" s="3"/>
      <c r="EYL1031" s="3"/>
      <c r="EYM1031" s="3"/>
      <c r="EYN1031" s="3"/>
      <c r="EYO1031" s="3"/>
      <c r="EYP1031" s="3"/>
      <c r="EYQ1031" s="3"/>
      <c r="EYR1031" s="3"/>
      <c r="EYS1031" s="3"/>
      <c r="EYT1031" s="3"/>
      <c r="EYU1031" s="3"/>
      <c r="EYV1031" s="3"/>
      <c r="EYW1031" s="3"/>
      <c r="EYX1031" s="3"/>
      <c r="EYY1031" s="3"/>
      <c r="EYZ1031" s="3"/>
      <c r="EZA1031" s="3"/>
      <c r="EZB1031" s="3"/>
      <c r="EZC1031" s="3"/>
      <c r="EZD1031" s="3"/>
      <c r="EZE1031" s="3"/>
      <c r="EZF1031" s="3"/>
      <c r="EZG1031" s="3"/>
      <c r="EZH1031" s="3"/>
      <c r="EZI1031" s="3"/>
      <c r="EZJ1031" s="3"/>
      <c r="EZK1031" s="3"/>
      <c r="EZL1031" s="3"/>
      <c r="EZM1031" s="3"/>
      <c r="EZN1031" s="3"/>
      <c r="EZO1031" s="3"/>
      <c r="EZP1031" s="3"/>
      <c r="EZQ1031" s="3"/>
      <c r="EZR1031" s="3"/>
      <c r="EZS1031" s="3"/>
      <c r="EZT1031" s="3"/>
      <c r="EZU1031" s="3"/>
      <c r="EZV1031" s="3"/>
      <c r="EZW1031" s="3"/>
      <c r="EZX1031" s="3"/>
      <c r="EZY1031" s="3"/>
      <c r="EZZ1031" s="3"/>
      <c r="FAA1031" s="3"/>
      <c r="FAB1031" s="3"/>
      <c r="FAC1031" s="3"/>
      <c r="FAD1031" s="3"/>
      <c r="FAE1031" s="3"/>
      <c r="FAF1031" s="3"/>
      <c r="FAG1031" s="3"/>
      <c r="FAH1031" s="3"/>
      <c r="FAI1031" s="3"/>
      <c r="FAJ1031" s="3"/>
      <c r="FAK1031" s="3"/>
      <c r="FAL1031" s="3"/>
      <c r="FAM1031" s="3"/>
      <c r="FAN1031" s="3"/>
      <c r="FAO1031" s="3"/>
      <c r="FAP1031" s="3"/>
      <c r="FAQ1031" s="3"/>
      <c r="FAR1031" s="3"/>
      <c r="FAS1031" s="3"/>
      <c r="FAT1031" s="3"/>
      <c r="FAU1031" s="3"/>
      <c r="FAV1031" s="3"/>
      <c r="FAW1031" s="3"/>
      <c r="FAX1031" s="3"/>
      <c r="FAY1031" s="3"/>
      <c r="FAZ1031" s="3"/>
      <c r="FBA1031" s="3"/>
      <c r="FBB1031" s="3"/>
      <c r="FBC1031" s="3"/>
      <c r="FBD1031" s="3"/>
      <c r="FBE1031" s="3"/>
      <c r="FBF1031" s="3"/>
      <c r="FBG1031" s="3"/>
      <c r="FBH1031" s="3"/>
      <c r="FBI1031" s="3"/>
      <c r="FBJ1031" s="3"/>
      <c r="FBK1031" s="3"/>
      <c r="FBL1031" s="3"/>
      <c r="FBM1031" s="3"/>
      <c r="FBN1031" s="3"/>
      <c r="FBO1031" s="3"/>
      <c r="FBP1031" s="3"/>
      <c r="FBQ1031" s="3"/>
      <c r="FBR1031" s="3"/>
      <c r="FBS1031" s="3"/>
      <c r="FBT1031" s="3"/>
      <c r="FBU1031" s="3"/>
      <c r="FBV1031" s="3"/>
      <c r="FBW1031" s="3"/>
      <c r="FBX1031" s="3"/>
      <c r="FBY1031" s="3"/>
      <c r="FBZ1031" s="3"/>
      <c r="FCA1031" s="3"/>
      <c r="FCB1031" s="3"/>
      <c r="FCC1031" s="3"/>
      <c r="FCD1031" s="3"/>
      <c r="FCE1031" s="3"/>
      <c r="FCF1031" s="3"/>
      <c r="FCG1031" s="3"/>
      <c r="FCH1031" s="3"/>
      <c r="FCI1031" s="3"/>
      <c r="FCJ1031" s="3"/>
      <c r="FCK1031" s="3"/>
      <c r="FCL1031" s="3"/>
      <c r="FCM1031" s="3"/>
      <c r="FCN1031" s="3"/>
      <c r="FCO1031" s="3"/>
      <c r="FCP1031" s="3"/>
      <c r="FCQ1031" s="3"/>
      <c r="FCR1031" s="3"/>
      <c r="FCS1031" s="3"/>
      <c r="FCT1031" s="3"/>
      <c r="FCU1031" s="3"/>
      <c r="FCV1031" s="3"/>
      <c r="FCW1031" s="3"/>
      <c r="FCX1031" s="3"/>
      <c r="FCY1031" s="3"/>
      <c r="FCZ1031" s="3"/>
      <c r="FDA1031" s="3"/>
      <c r="FDB1031" s="3"/>
      <c r="FDC1031" s="3"/>
      <c r="FDD1031" s="3"/>
      <c r="FDE1031" s="3"/>
      <c r="FDF1031" s="3"/>
      <c r="FDG1031" s="3"/>
      <c r="FDH1031" s="3"/>
      <c r="FDI1031" s="3"/>
      <c r="FDJ1031" s="3"/>
      <c r="FDK1031" s="3"/>
      <c r="FDL1031" s="3"/>
      <c r="FDM1031" s="3"/>
      <c r="FDN1031" s="3"/>
      <c r="FDO1031" s="3"/>
      <c r="FDP1031" s="3"/>
      <c r="FDQ1031" s="3"/>
      <c r="FDR1031" s="3"/>
      <c r="FDS1031" s="3"/>
      <c r="FDT1031" s="3"/>
      <c r="FDU1031" s="3"/>
      <c r="FDV1031" s="3"/>
      <c r="FDW1031" s="3"/>
      <c r="FDX1031" s="3"/>
      <c r="FDY1031" s="3"/>
      <c r="FDZ1031" s="3"/>
      <c r="FEA1031" s="3"/>
      <c r="FEB1031" s="3"/>
      <c r="FEC1031" s="3"/>
      <c r="FED1031" s="3"/>
      <c r="FEE1031" s="3"/>
      <c r="FEF1031" s="3"/>
      <c r="FEG1031" s="3"/>
      <c r="FEH1031" s="3"/>
      <c r="FEI1031" s="3"/>
      <c r="FEJ1031" s="3"/>
      <c r="FEK1031" s="3"/>
      <c r="FEL1031" s="3"/>
      <c r="FEM1031" s="3"/>
      <c r="FEN1031" s="3"/>
      <c r="FEO1031" s="3"/>
      <c r="FEP1031" s="3"/>
      <c r="FEQ1031" s="3"/>
      <c r="FER1031" s="3"/>
      <c r="FES1031" s="3"/>
      <c r="FET1031" s="3"/>
      <c r="FEU1031" s="3"/>
      <c r="FEV1031" s="3"/>
      <c r="FEW1031" s="3"/>
      <c r="FEX1031" s="3"/>
      <c r="FEY1031" s="3"/>
      <c r="FEZ1031" s="3"/>
      <c r="FFA1031" s="3"/>
      <c r="FFB1031" s="3"/>
      <c r="FFC1031" s="3"/>
      <c r="FFD1031" s="3"/>
      <c r="FFE1031" s="3"/>
      <c r="FFF1031" s="3"/>
      <c r="FFG1031" s="3"/>
      <c r="FFH1031" s="3"/>
      <c r="FFI1031" s="3"/>
      <c r="FFJ1031" s="3"/>
      <c r="FFK1031" s="3"/>
      <c r="FFL1031" s="3"/>
      <c r="FFM1031" s="3"/>
      <c r="FFN1031" s="3"/>
      <c r="FFO1031" s="3"/>
      <c r="FFP1031" s="3"/>
      <c r="FFQ1031" s="3"/>
      <c r="FFR1031" s="3"/>
      <c r="FFS1031" s="3"/>
      <c r="FFT1031" s="3"/>
      <c r="FFU1031" s="3"/>
      <c r="FFV1031" s="3"/>
      <c r="FFW1031" s="3"/>
      <c r="FFX1031" s="3"/>
      <c r="FFY1031" s="3"/>
      <c r="FFZ1031" s="3"/>
      <c r="FGA1031" s="3"/>
      <c r="FGB1031" s="3"/>
      <c r="FGC1031" s="3"/>
      <c r="FGD1031" s="3"/>
      <c r="FGE1031" s="3"/>
      <c r="FGF1031" s="3"/>
      <c r="FGG1031" s="3"/>
      <c r="FGH1031" s="3"/>
      <c r="FGI1031" s="3"/>
      <c r="FGJ1031" s="3"/>
      <c r="FGK1031" s="3"/>
      <c r="FGL1031" s="3"/>
      <c r="FGM1031" s="3"/>
      <c r="FGN1031" s="3"/>
      <c r="FGO1031" s="3"/>
      <c r="FGP1031" s="3"/>
      <c r="FGQ1031" s="3"/>
      <c r="FGR1031" s="3"/>
      <c r="FGS1031" s="3"/>
      <c r="FGT1031" s="3"/>
      <c r="FGU1031" s="3"/>
      <c r="FGV1031" s="3"/>
      <c r="FGW1031" s="3"/>
      <c r="FGX1031" s="3"/>
      <c r="FGY1031" s="3"/>
      <c r="FGZ1031" s="3"/>
      <c r="FHA1031" s="3"/>
      <c r="FHB1031" s="3"/>
      <c r="FHC1031" s="3"/>
      <c r="FHD1031" s="3"/>
      <c r="FHE1031" s="3"/>
      <c r="FHF1031" s="3"/>
      <c r="FHG1031" s="3"/>
      <c r="FHH1031" s="3"/>
      <c r="FHI1031" s="3"/>
      <c r="FHJ1031" s="3"/>
      <c r="FHK1031" s="3"/>
      <c r="FHL1031" s="3"/>
      <c r="FHM1031" s="3"/>
      <c r="FHN1031" s="3"/>
      <c r="FHO1031" s="3"/>
      <c r="FHP1031" s="3"/>
      <c r="FHQ1031" s="3"/>
      <c r="FHR1031" s="3"/>
      <c r="FHS1031" s="3"/>
      <c r="FHT1031" s="3"/>
      <c r="FHU1031" s="3"/>
      <c r="FHV1031" s="3"/>
      <c r="FHW1031" s="3"/>
      <c r="FHX1031" s="3"/>
      <c r="FHY1031" s="3"/>
      <c r="FHZ1031" s="3"/>
      <c r="FIA1031" s="3"/>
      <c r="FIB1031" s="3"/>
      <c r="FIC1031" s="3"/>
      <c r="FID1031" s="3"/>
      <c r="FIE1031" s="3"/>
      <c r="FIF1031" s="3"/>
      <c r="FIG1031" s="3"/>
      <c r="FIH1031" s="3"/>
      <c r="FII1031" s="3"/>
      <c r="FIJ1031" s="3"/>
      <c r="FIK1031" s="3"/>
      <c r="FIL1031" s="3"/>
      <c r="FIM1031" s="3"/>
      <c r="FIN1031" s="3"/>
      <c r="FIO1031" s="3"/>
      <c r="FIP1031" s="3"/>
      <c r="FIQ1031" s="3"/>
      <c r="FIR1031" s="3"/>
      <c r="FIS1031" s="3"/>
      <c r="FIT1031" s="3"/>
      <c r="FIU1031" s="3"/>
      <c r="FIV1031" s="3"/>
      <c r="FIW1031" s="3"/>
      <c r="FIX1031" s="3"/>
      <c r="FIY1031" s="3"/>
      <c r="FIZ1031" s="3"/>
      <c r="FJA1031" s="3"/>
      <c r="FJB1031" s="3"/>
      <c r="FJC1031" s="3"/>
      <c r="FJD1031" s="3"/>
      <c r="FJE1031" s="3"/>
      <c r="FJF1031" s="3"/>
      <c r="FJG1031" s="3"/>
      <c r="FJH1031" s="3"/>
      <c r="FJI1031" s="3"/>
      <c r="FJJ1031" s="3"/>
      <c r="FJK1031" s="3"/>
      <c r="FJL1031" s="3"/>
      <c r="FJM1031" s="3"/>
      <c r="FJN1031" s="3"/>
      <c r="FJO1031" s="3"/>
      <c r="FJP1031" s="3"/>
      <c r="FJQ1031" s="3"/>
      <c r="FJR1031" s="3"/>
      <c r="FJS1031" s="3"/>
      <c r="FJT1031" s="3"/>
      <c r="FJU1031" s="3"/>
      <c r="FJV1031" s="3"/>
      <c r="FJW1031" s="3"/>
      <c r="FJX1031" s="3"/>
      <c r="FJY1031" s="3"/>
      <c r="FJZ1031" s="3"/>
      <c r="FKA1031" s="3"/>
      <c r="FKB1031" s="3"/>
      <c r="FKC1031" s="3"/>
      <c r="FKD1031" s="3"/>
      <c r="FKE1031" s="3"/>
      <c r="FKF1031" s="3"/>
      <c r="FKG1031" s="3"/>
      <c r="FKH1031" s="3"/>
      <c r="FKI1031" s="3"/>
      <c r="FKJ1031" s="3"/>
      <c r="FKK1031" s="3"/>
      <c r="FKL1031" s="3"/>
      <c r="FKM1031" s="3"/>
      <c r="FKN1031" s="3"/>
      <c r="FKO1031" s="3"/>
      <c r="FKP1031" s="3"/>
      <c r="FKQ1031" s="3"/>
      <c r="FKR1031" s="3"/>
      <c r="FKS1031" s="3"/>
      <c r="FKT1031" s="3"/>
      <c r="FKU1031" s="3"/>
      <c r="FKV1031" s="3"/>
      <c r="FKW1031" s="3"/>
      <c r="FKX1031" s="3"/>
      <c r="FKY1031" s="3"/>
      <c r="FKZ1031" s="3"/>
      <c r="FLA1031" s="3"/>
      <c r="FLB1031" s="3"/>
      <c r="FLC1031" s="3"/>
      <c r="FLD1031" s="3"/>
      <c r="FLE1031" s="3"/>
      <c r="FLF1031" s="3"/>
      <c r="FLG1031" s="3"/>
      <c r="FLH1031" s="3"/>
      <c r="FLI1031" s="3"/>
      <c r="FLJ1031" s="3"/>
      <c r="FLK1031" s="3"/>
      <c r="FLL1031" s="3"/>
      <c r="FLM1031" s="3"/>
      <c r="FLN1031" s="3"/>
      <c r="FLO1031" s="3"/>
      <c r="FLP1031" s="3"/>
      <c r="FLQ1031" s="3"/>
      <c r="FLR1031" s="3"/>
      <c r="FLS1031" s="3"/>
      <c r="FLT1031" s="3"/>
      <c r="FLU1031" s="3"/>
      <c r="FLV1031" s="3"/>
      <c r="FLW1031" s="3"/>
      <c r="FLX1031" s="3"/>
      <c r="FLY1031" s="3"/>
      <c r="FLZ1031" s="3"/>
      <c r="FMA1031" s="3"/>
      <c r="FMB1031" s="3"/>
      <c r="FMC1031" s="3"/>
      <c r="FMD1031" s="3"/>
      <c r="FME1031" s="3"/>
      <c r="FMF1031" s="3"/>
      <c r="FMG1031" s="3"/>
      <c r="FMH1031" s="3"/>
      <c r="FMI1031" s="3"/>
      <c r="FMJ1031" s="3"/>
      <c r="FMK1031" s="3"/>
      <c r="FML1031" s="3"/>
      <c r="FMM1031" s="3"/>
      <c r="FMN1031" s="3"/>
      <c r="FMO1031" s="3"/>
      <c r="FMP1031" s="3"/>
      <c r="FMQ1031" s="3"/>
      <c r="FMR1031" s="3"/>
      <c r="FMS1031" s="3"/>
      <c r="FMT1031" s="3"/>
      <c r="FMU1031" s="3"/>
      <c r="FMV1031" s="3"/>
      <c r="FMW1031" s="3"/>
      <c r="FMX1031" s="3"/>
      <c r="FMY1031" s="3"/>
      <c r="FMZ1031" s="3"/>
      <c r="FNA1031" s="3"/>
      <c r="FNB1031" s="3"/>
      <c r="FNC1031" s="3"/>
      <c r="FND1031" s="3"/>
      <c r="FNE1031" s="3"/>
      <c r="FNF1031" s="3"/>
      <c r="FNG1031" s="3"/>
      <c r="FNH1031" s="3"/>
      <c r="FNI1031" s="3"/>
      <c r="FNJ1031" s="3"/>
      <c r="FNK1031" s="3"/>
      <c r="FNL1031" s="3"/>
      <c r="FNM1031" s="3"/>
      <c r="FNN1031" s="3"/>
      <c r="FNO1031" s="3"/>
      <c r="FNP1031" s="3"/>
      <c r="FNQ1031" s="3"/>
      <c r="FNR1031" s="3"/>
      <c r="FNS1031" s="3"/>
      <c r="FNT1031" s="3"/>
      <c r="FNU1031" s="3"/>
      <c r="FNV1031" s="3"/>
      <c r="FNW1031" s="3"/>
      <c r="FNX1031" s="3"/>
      <c r="FNY1031" s="3"/>
      <c r="FNZ1031" s="3"/>
      <c r="FOA1031" s="3"/>
      <c r="FOB1031" s="3"/>
      <c r="FOC1031" s="3"/>
      <c r="FOD1031" s="3"/>
      <c r="FOE1031" s="3"/>
      <c r="FOF1031" s="3"/>
      <c r="FOG1031" s="3"/>
      <c r="FOH1031" s="3"/>
      <c r="FOI1031" s="3"/>
      <c r="FOJ1031" s="3"/>
      <c r="FOK1031" s="3"/>
      <c r="FOL1031" s="3"/>
      <c r="FOM1031" s="3"/>
      <c r="FON1031" s="3"/>
      <c r="FOO1031" s="3"/>
      <c r="FOP1031" s="3"/>
      <c r="FOQ1031" s="3"/>
      <c r="FOR1031" s="3"/>
      <c r="FOS1031" s="3"/>
      <c r="FOT1031" s="3"/>
      <c r="FOU1031" s="3"/>
      <c r="FOV1031" s="3"/>
      <c r="FOW1031" s="3"/>
      <c r="FOX1031" s="3"/>
      <c r="FOY1031" s="3"/>
      <c r="FOZ1031" s="3"/>
      <c r="FPA1031" s="3"/>
      <c r="FPB1031" s="3"/>
      <c r="FPC1031" s="3"/>
      <c r="FPD1031" s="3"/>
      <c r="FPE1031" s="3"/>
      <c r="FPF1031" s="3"/>
      <c r="FPG1031" s="3"/>
      <c r="FPH1031" s="3"/>
      <c r="FPI1031" s="3"/>
      <c r="FPJ1031" s="3"/>
      <c r="FPK1031" s="3"/>
      <c r="FPL1031" s="3"/>
      <c r="FPM1031" s="3"/>
      <c r="FPN1031" s="3"/>
      <c r="FPO1031" s="3"/>
      <c r="FPP1031" s="3"/>
      <c r="FPQ1031" s="3"/>
      <c r="FPR1031" s="3"/>
      <c r="FPS1031" s="3"/>
      <c r="FPT1031" s="3"/>
      <c r="FPU1031" s="3"/>
      <c r="FPV1031" s="3"/>
      <c r="FPW1031" s="3"/>
      <c r="FPX1031" s="3"/>
      <c r="FPY1031" s="3"/>
      <c r="FPZ1031" s="3"/>
      <c r="FQA1031" s="3"/>
      <c r="FQB1031" s="3"/>
      <c r="FQC1031" s="3"/>
      <c r="FQD1031" s="3"/>
      <c r="FQE1031" s="3"/>
      <c r="FQF1031" s="3"/>
      <c r="FQG1031" s="3"/>
      <c r="FQH1031" s="3"/>
      <c r="FQI1031" s="3"/>
      <c r="FQJ1031" s="3"/>
      <c r="FQK1031" s="3"/>
      <c r="FQL1031" s="3"/>
      <c r="FQM1031" s="3"/>
      <c r="FQN1031" s="3"/>
      <c r="FQO1031" s="3"/>
      <c r="FQP1031" s="3"/>
      <c r="FQQ1031" s="3"/>
      <c r="FQR1031" s="3"/>
      <c r="FQS1031" s="3"/>
      <c r="FQT1031" s="3"/>
      <c r="FQU1031" s="3"/>
      <c r="FQV1031" s="3"/>
      <c r="FQW1031" s="3"/>
      <c r="FQX1031" s="3"/>
      <c r="FQY1031" s="3"/>
      <c r="FQZ1031" s="3"/>
      <c r="FRA1031" s="3"/>
      <c r="FRB1031" s="3"/>
      <c r="FRC1031" s="3"/>
      <c r="FRD1031" s="3"/>
      <c r="FRE1031" s="3"/>
      <c r="FRF1031" s="3"/>
      <c r="FRG1031" s="3"/>
      <c r="FRH1031" s="3"/>
      <c r="FRI1031" s="3"/>
      <c r="FRJ1031" s="3"/>
      <c r="FRK1031" s="3"/>
      <c r="FRL1031" s="3"/>
      <c r="FRM1031" s="3"/>
      <c r="FRN1031" s="3"/>
      <c r="FRO1031" s="3"/>
      <c r="FRP1031" s="3"/>
      <c r="FRQ1031" s="3"/>
      <c r="FRR1031" s="3"/>
      <c r="FRS1031" s="3"/>
      <c r="FRT1031" s="3"/>
      <c r="FRU1031" s="3"/>
      <c r="FRV1031" s="3"/>
      <c r="FRW1031" s="3"/>
      <c r="FRX1031" s="3"/>
      <c r="FRY1031" s="3"/>
      <c r="FRZ1031" s="3"/>
      <c r="FSA1031" s="3"/>
      <c r="FSB1031" s="3"/>
      <c r="FSC1031" s="3"/>
      <c r="FSD1031" s="3"/>
      <c r="FSE1031" s="3"/>
      <c r="FSF1031" s="3"/>
      <c r="FSG1031" s="3"/>
      <c r="FSH1031" s="3"/>
      <c r="FSI1031" s="3"/>
      <c r="FSJ1031" s="3"/>
      <c r="FSK1031" s="3"/>
      <c r="FSL1031" s="3"/>
      <c r="FSM1031" s="3"/>
      <c r="FSN1031" s="3"/>
      <c r="FSO1031" s="3"/>
      <c r="FSP1031" s="3"/>
      <c r="FSQ1031" s="3"/>
      <c r="FSR1031" s="3"/>
      <c r="FSS1031" s="3"/>
      <c r="FST1031" s="3"/>
      <c r="FSU1031" s="3"/>
      <c r="FSV1031" s="3"/>
      <c r="FSW1031" s="3"/>
      <c r="FSX1031" s="3"/>
      <c r="FSY1031" s="3"/>
      <c r="FSZ1031" s="3"/>
      <c r="FTA1031" s="3"/>
      <c r="FTB1031" s="3"/>
      <c r="FTC1031" s="3"/>
      <c r="FTD1031" s="3"/>
      <c r="FTE1031" s="3"/>
      <c r="FTF1031" s="3"/>
      <c r="FTG1031" s="3"/>
      <c r="FTH1031" s="3"/>
      <c r="FTI1031" s="3"/>
      <c r="FTJ1031" s="3"/>
      <c r="FTK1031" s="3"/>
      <c r="FTL1031" s="3"/>
      <c r="FTM1031" s="3"/>
      <c r="FTN1031" s="3"/>
      <c r="FTO1031" s="3"/>
      <c r="FTP1031" s="3"/>
      <c r="FTQ1031" s="3"/>
      <c r="FTR1031" s="3"/>
      <c r="FTS1031" s="3"/>
      <c r="FTT1031" s="3"/>
      <c r="FTU1031" s="3"/>
      <c r="FTV1031" s="3"/>
      <c r="FTW1031" s="3"/>
      <c r="FTX1031" s="3"/>
      <c r="FTY1031" s="3"/>
      <c r="FTZ1031" s="3"/>
      <c r="FUA1031" s="3"/>
      <c r="FUB1031" s="3"/>
      <c r="FUC1031" s="3"/>
      <c r="FUD1031" s="3"/>
      <c r="FUE1031" s="3"/>
      <c r="FUF1031" s="3"/>
      <c r="FUG1031" s="3"/>
      <c r="FUH1031" s="3"/>
      <c r="FUI1031" s="3"/>
      <c r="FUJ1031" s="3"/>
      <c r="FUK1031" s="3"/>
      <c r="FUL1031" s="3"/>
      <c r="FUM1031" s="3"/>
      <c r="FUN1031" s="3"/>
      <c r="FUO1031" s="3"/>
      <c r="FUP1031" s="3"/>
      <c r="FUQ1031" s="3"/>
      <c r="FUR1031" s="3"/>
      <c r="FUS1031" s="3"/>
      <c r="FUT1031" s="3"/>
      <c r="FUU1031" s="3"/>
      <c r="FUV1031" s="3"/>
      <c r="FUW1031" s="3"/>
      <c r="FUX1031" s="3"/>
      <c r="FUY1031" s="3"/>
      <c r="FUZ1031" s="3"/>
      <c r="FVA1031" s="3"/>
      <c r="FVB1031" s="3"/>
      <c r="FVC1031" s="3"/>
      <c r="FVD1031" s="3"/>
      <c r="FVE1031" s="3"/>
      <c r="FVF1031" s="3"/>
      <c r="FVG1031" s="3"/>
      <c r="FVH1031" s="3"/>
      <c r="FVI1031" s="3"/>
      <c r="FVJ1031" s="3"/>
      <c r="FVK1031" s="3"/>
      <c r="FVL1031" s="3"/>
      <c r="FVM1031" s="3"/>
      <c r="FVN1031" s="3"/>
      <c r="FVO1031" s="3"/>
      <c r="FVP1031" s="3"/>
      <c r="FVQ1031" s="3"/>
      <c r="FVR1031" s="3"/>
      <c r="FVS1031" s="3"/>
      <c r="FVT1031" s="3"/>
      <c r="FVU1031" s="3"/>
      <c r="FVV1031" s="3"/>
      <c r="FVW1031" s="3"/>
      <c r="FVX1031" s="3"/>
      <c r="FVY1031" s="3"/>
      <c r="FVZ1031" s="3"/>
      <c r="FWA1031" s="3"/>
      <c r="FWB1031" s="3"/>
      <c r="FWC1031" s="3"/>
      <c r="FWD1031" s="3"/>
      <c r="FWE1031" s="3"/>
      <c r="FWF1031" s="3"/>
      <c r="FWG1031" s="3"/>
      <c r="FWH1031" s="3"/>
      <c r="FWI1031" s="3"/>
      <c r="FWJ1031" s="3"/>
      <c r="FWK1031" s="3"/>
      <c r="FWL1031" s="3"/>
      <c r="FWM1031" s="3"/>
      <c r="FWN1031" s="3"/>
      <c r="FWO1031" s="3"/>
      <c r="FWP1031" s="3"/>
      <c r="FWQ1031" s="3"/>
      <c r="FWR1031" s="3"/>
      <c r="FWS1031" s="3"/>
      <c r="FWT1031" s="3"/>
      <c r="FWU1031" s="3"/>
      <c r="FWV1031" s="3"/>
      <c r="FWW1031" s="3"/>
      <c r="FWX1031" s="3"/>
      <c r="FWY1031" s="3"/>
      <c r="FWZ1031" s="3"/>
      <c r="FXA1031" s="3"/>
      <c r="FXB1031" s="3"/>
      <c r="FXC1031" s="3"/>
      <c r="FXD1031" s="3"/>
      <c r="FXE1031" s="3"/>
      <c r="FXF1031" s="3"/>
      <c r="FXG1031" s="3"/>
      <c r="FXH1031" s="3"/>
      <c r="FXI1031" s="3"/>
      <c r="FXJ1031" s="3"/>
      <c r="FXK1031" s="3"/>
      <c r="FXL1031" s="3"/>
      <c r="FXM1031" s="3"/>
      <c r="FXN1031" s="3"/>
      <c r="FXO1031" s="3"/>
      <c r="FXP1031" s="3"/>
      <c r="FXQ1031" s="3"/>
      <c r="FXR1031" s="3"/>
      <c r="FXS1031" s="3"/>
      <c r="FXT1031" s="3"/>
      <c r="FXU1031" s="3"/>
      <c r="FXV1031" s="3"/>
      <c r="FXW1031" s="3"/>
      <c r="FXX1031" s="3"/>
      <c r="FXY1031" s="3"/>
      <c r="FXZ1031" s="3"/>
      <c r="FYA1031" s="3"/>
      <c r="FYB1031" s="3"/>
      <c r="FYC1031" s="3"/>
      <c r="FYD1031" s="3"/>
      <c r="FYE1031" s="3"/>
      <c r="FYF1031" s="3"/>
      <c r="FYG1031" s="3"/>
      <c r="FYH1031" s="3"/>
      <c r="FYI1031" s="3"/>
      <c r="FYJ1031" s="3"/>
      <c r="FYK1031" s="3"/>
      <c r="FYL1031" s="3"/>
      <c r="FYM1031" s="3"/>
      <c r="FYN1031" s="3"/>
      <c r="FYO1031" s="3"/>
      <c r="FYP1031" s="3"/>
      <c r="FYQ1031" s="3"/>
      <c r="FYR1031" s="3"/>
      <c r="FYS1031" s="3"/>
      <c r="FYT1031" s="3"/>
      <c r="FYU1031" s="3"/>
      <c r="FYV1031" s="3"/>
      <c r="FYW1031" s="3"/>
      <c r="FYX1031" s="3"/>
      <c r="FYY1031" s="3"/>
      <c r="FYZ1031" s="3"/>
      <c r="FZA1031" s="3"/>
      <c r="FZB1031" s="3"/>
      <c r="FZC1031" s="3"/>
      <c r="FZD1031" s="3"/>
      <c r="FZE1031" s="3"/>
      <c r="FZF1031" s="3"/>
      <c r="FZG1031" s="3"/>
      <c r="FZH1031" s="3"/>
      <c r="FZI1031" s="3"/>
      <c r="FZJ1031" s="3"/>
      <c r="FZK1031" s="3"/>
      <c r="FZL1031" s="3"/>
      <c r="FZM1031" s="3"/>
      <c r="FZN1031" s="3"/>
      <c r="FZO1031" s="3"/>
      <c r="FZP1031" s="3"/>
      <c r="FZQ1031" s="3"/>
      <c r="FZR1031" s="3"/>
      <c r="FZS1031" s="3"/>
      <c r="FZT1031" s="3"/>
      <c r="FZU1031" s="3"/>
      <c r="FZV1031" s="3"/>
      <c r="FZW1031" s="3"/>
      <c r="FZX1031" s="3"/>
      <c r="FZY1031" s="3"/>
      <c r="FZZ1031" s="3"/>
      <c r="GAA1031" s="3"/>
      <c r="GAB1031" s="3"/>
      <c r="GAC1031" s="3"/>
      <c r="GAD1031" s="3"/>
      <c r="GAE1031" s="3"/>
      <c r="GAF1031" s="3"/>
      <c r="GAG1031" s="3"/>
      <c r="GAH1031" s="3"/>
      <c r="GAI1031" s="3"/>
      <c r="GAJ1031" s="3"/>
      <c r="GAK1031" s="3"/>
      <c r="GAL1031" s="3"/>
      <c r="GAM1031" s="3"/>
      <c r="GAN1031" s="3"/>
      <c r="GAO1031" s="3"/>
      <c r="GAP1031" s="3"/>
      <c r="GAQ1031" s="3"/>
      <c r="GAR1031" s="3"/>
      <c r="GAS1031" s="3"/>
      <c r="GAT1031" s="3"/>
      <c r="GAU1031" s="3"/>
      <c r="GAV1031" s="3"/>
      <c r="GAW1031" s="3"/>
      <c r="GAX1031" s="3"/>
      <c r="GAY1031" s="3"/>
      <c r="GAZ1031" s="3"/>
      <c r="GBA1031" s="3"/>
      <c r="GBB1031" s="3"/>
      <c r="GBC1031" s="3"/>
      <c r="GBD1031" s="3"/>
      <c r="GBE1031" s="3"/>
      <c r="GBF1031" s="3"/>
      <c r="GBG1031" s="3"/>
      <c r="GBH1031" s="3"/>
      <c r="GBI1031" s="3"/>
      <c r="GBJ1031" s="3"/>
      <c r="GBK1031" s="3"/>
      <c r="GBL1031" s="3"/>
      <c r="GBM1031" s="3"/>
      <c r="GBN1031" s="3"/>
      <c r="GBO1031" s="3"/>
      <c r="GBP1031" s="3"/>
      <c r="GBQ1031" s="3"/>
      <c r="GBR1031" s="3"/>
      <c r="GBS1031" s="3"/>
      <c r="GBT1031" s="3"/>
      <c r="GBU1031" s="3"/>
      <c r="GBV1031" s="3"/>
      <c r="GBW1031" s="3"/>
      <c r="GBX1031" s="3"/>
      <c r="GBY1031" s="3"/>
      <c r="GBZ1031" s="3"/>
      <c r="GCA1031" s="3"/>
      <c r="GCB1031" s="3"/>
      <c r="GCC1031" s="3"/>
      <c r="GCD1031" s="3"/>
      <c r="GCE1031" s="3"/>
      <c r="GCF1031" s="3"/>
      <c r="GCG1031" s="3"/>
      <c r="GCH1031" s="3"/>
      <c r="GCI1031" s="3"/>
      <c r="GCJ1031" s="3"/>
      <c r="GCK1031" s="3"/>
      <c r="GCL1031" s="3"/>
      <c r="GCM1031" s="3"/>
      <c r="GCN1031" s="3"/>
      <c r="GCO1031" s="3"/>
      <c r="GCP1031" s="3"/>
      <c r="GCQ1031" s="3"/>
      <c r="GCR1031" s="3"/>
      <c r="GCS1031" s="3"/>
      <c r="GCT1031" s="3"/>
      <c r="GCU1031" s="3"/>
      <c r="GCV1031" s="3"/>
      <c r="GCW1031" s="3"/>
      <c r="GCX1031" s="3"/>
      <c r="GCY1031" s="3"/>
      <c r="GCZ1031" s="3"/>
      <c r="GDA1031" s="3"/>
      <c r="GDB1031" s="3"/>
      <c r="GDC1031" s="3"/>
      <c r="GDD1031" s="3"/>
      <c r="GDE1031" s="3"/>
      <c r="GDF1031" s="3"/>
      <c r="GDG1031" s="3"/>
      <c r="GDH1031" s="3"/>
      <c r="GDI1031" s="3"/>
      <c r="GDJ1031" s="3"/>
      <c r="GDK1031" s="3"/>
      <c r="GDL1031" s="3"/>
      <c r="GDM1031" s="3"/>
      <c r="GDN1031" s="3"/>
      <c r="GDO1031" s="3"/>
      <c r="GDP1031" s="3"/>
      <c r="GDQ1031" s="3"/>
      <c r="GDR1031" s="3"/>
      <c r="GDS1031" s="3"/>
      <c r="GDT1031" s="3"/>
      <c r="GDU1031" s="3"/>
      <c r="GDV1031" s="3"/>
      <c r="GDW1031" s="3"/>
      <c r="GDX1031" s="3"/>
      <c r="GDY1031" s="3"/>
      <c r="GDZ1031" s="3"/>
      <c r="GEA1031" s="3"/>
      <c r="GEB1031" s="3"/>
      <c r="GEC1031" s="3"/>
      <c r="GED1031" s="3"/>
      <c r="GEE1031" s="3"/>
      <c r="GEF1031" s="3"/>
      <c r="GEG1031" s="3"/>
      <c r="GEH1031" s="3"/>
      <c r="GEI1031" s="3"/>
      <c r="GEJ1031" s="3"/>
      <c r="GEK1031" s="3"/>
      <c r="GEL1031" s="3"/>
      <c r="GEM1031" s="3"/>
      <c r="GEN1031" s="3"/>
      <c r="GEO1031" s="3"/>
      <c r="GEP1031" s="3"/>
      <c r="GEQ1031" s="3"/>
      <c r="GER1031" s="3"/>
      <c r="GES1031" s="3"/>
      <c r="GET1031" s="3"/>
      <c r="GEU1031" s="3"/>
      <c r="GEV1031" s="3"/>
      <c r="GEW1031" s="3"/>
      <c r="GEX1031" s="3"/>
      <c r="GEY1031" s="3"/>
      <c r="GEZ1031" s="3"/>
      <c r="GFA1031" s="3"/>
      <c r="GFB1031" s="3"/>
      <c r="GFC1031" s="3"/>
      <c r="GFD1031" s="3"/>
      <c r="GFE1031" s="3"/>
      <c r="GFF1031" s="3"/>
      <c r="GFG1031" s="3"/>
      <c r="GFH1031" s="3"/>
      <c r="GFI1031" s="3"/>
      <c r="GFJ1031" s="3"/>
      <c r="GFK1031" s="3"/>
      <c r="GFL1031" s="3"/>
      <c r="GFM1031" s="3"/>
      <c r="GFN1031" s="3"/>
      <c r="GFO1031" s="3"/>
      <c r="GFP1031" s="3"/>
      <c r="GFQ1031" s="3"/>
      <c r="GFR1031" s="3"/>
      <c r="GFS1031" s="3"/>
      <c r="GFT1031" s="3"/>
      <c r="GFU1031" s="3"/>
      <c r="GFV1031" s="3"/>
      <c r="GFW1031" s="3"/>
      <c r="GFX1031" s="3"/>
      <c r="GFY1031" s="3"/>
      <c r="GFZ1031" s="3"/>
      <c r="GGA1031" s="3"/>
      <c r="GGB1031" s="3"/>
      <c r="GGC1031" s="3"/>
      <c r="GGD1031" s="3"/>
      <c r="GGE1031" s="3"/>
      <c r="GGF1031" s="3"/>
      <c r="GGG1031" s="3"/>
      <c r="GGH1031" s="3"/>
      <c r="GGI1031" s="3"/>
      <c r="GGJ1031" s="3"/>
      <c r="GGK1031" s="3"/>
      <c r="GGL1031" s="3"/>
      <c r="GGM1031" s="3"/>
      <c r="GGN1031" s="3"/>
      <c r="GGO1031" s="3"/>
      <c r="GGP1031" s="3"/>
      <c r="GGQ1031" s="3"/>
      <c r="GGR1031" s="3"/>
      <c r="GGS1031" s="3"/>
      <c r="GGT1031" s="3"/>
      <c r="GGU1031" s="3"/>
      <c r="GGV1031" s="3"/>
      <c r="GGW1031" s="3"/>
      <c r="GGX1031" s="3"/>
      <c r="GGY1031" s="3"/>
      <c r="GGZ1031" s="3"/>
      <c r="GHA1031" s="3"/>
      <c r="GHB1031" s="3"/>
      <c r="GHC1031" s="3"/>
      <c r="GHD1031" s="3"/>
      <c r="GHE1031" s="3"/>
      <c r="GHF1031" s="3"/>
      <c r="GHG1031" s="3"/>
      <c r="GHH1031" s="3"/>
      <c r="GHI1031" s="3"/>
      <c r="GHJ1031" s="3"/>
      <c r="GHK1031" s="3"/>
      <c r="GHL1031" s="3"/>
      <c r="GHM1031" s="3"/>
      <c r="GHN1031" s="3"/>
      <c r="GHO1031" s="3"/>
      <c r="GHP1031" s="3"/>
      <c r="GHQ1031" s="3"/>
      <c r="GHR1031" s="3"/>
      <c r="GHS1031" s="3"/>
      <c r="GHT1031" s="3"/>
      <c r="GHU1031" s="3"/>
      <c r="GHV1031" s="3"/>
      <c r="GHW1031" s="3"/>
      <c r="GHX1031" s="3"/>
      <c r="GHY1031" s="3"/>
      <c r="GHZ1031" s="3"/>
      <c r="GIA1031" s="3"/>
      <c r="GIB1031" s="3"/>
      <c r="GIC1031" s="3"/>
      <c r="GID1031" s="3"/>
      <c r="GIE1031" s="3"/>
      <c r="GIF1031" s="3"/>
      <c r="GIG1031" s="3"/>
      <c r="GIH1031" s="3"/>
      <c r="GII1031" s="3"/>
      <c r="GIJ1031" s="3"/>
      <c r="GIK1031" s="3"/>
      <c r="GIL1031" s="3"/>
      <c r="GIM1031" s="3"/>
      <c r="GIN1031" s="3"/>
      <c r="GIO1031" s="3"/>
      <c r="GIP1031" s="3"/>
      <c r="GIQ1031" s="3"/>
      <c r="GIR1031" s="3"/>
      <c r="GIS1031" s="3"/>
      <c r="GIT1031" s="3"/>
      <c r="GIU1031" s="3"/>
      <c r="GIV1031" s="3"/>
      <c r="GIW1031" s="3"/>
      <c r="GIX1031" s="3"/>
      <c r="GIY1031" s="3"/>
      <c r="GIZ1031" s="3"/>
      <c r="GJA1031" s="3"/>
      <c r="GJB1031" s="3"/>
      <c r="GJC1031" s="3"/>
      <c r="GJD1031" s="3"/>
      <c r="GJE1031" s="3"/>
      <c r="GJF1031" s="3"/>
      <c r="GJG1031" s="3"/>
      <c r="GJH1031" s="3"/>
      <c r="GJI1031" s="3"/>
      <c r="GJJ1031" s="3"/>
      <c r="GJK1031" s="3"/>
      <c r="GJL1031" s="3"/>
      <c r="GJM1031" s="3"/>
      <c r="GJN1031" s="3"/>
      <c r="GJO1031" s="3"/>
      <c r="GJP1031" s="3"/>
      <c r="GJQ1031" s="3"/>
      <c r="GJR1031" s="3"/>
      <c r="GJS1031" s="3"/>
      <c r="GJT1031" s="3"/>
      <c r="GJU1031" s="3"/>
      <c r="GJV1031" s="3"/>
      <c r="GJW1031" s="3"/>
      <c r="GJX1031" s="3"/>
      <c r="GJY1031" s="3"/>
      <c r="GJZ1031" s="3"/>
      <c r="GKA1031" s="3"/>
      <c r="GKB1031" s="3"/>
      <c r="GKC1031" s="3"/>
      <c r="GKD1031" s="3"/>
      <c r="GKE1031" s="3"/>
      <c r="GKF1031" s="3"/>
      <c r="GKG1031" s="3"/>
      <c r="GKH1031" s="3"/>
      <c r="GKI1031" s="3"/>
      <c r="GKJ1031" s="3"/>
      <c r="GKK1031" s="3"/>
      <c r="GKL1031" s="3"/>
      <c r="GKM1031" s="3"/>
      <c r="GKN1031" s="3"/>
      <c r="GKO1031" s="3"/>
      <c r="GKP1031" s="3"/>
      <c r="GKQ1031" s="3"/>
      <c r="GKR1031" s="3"/>
      <c r="GKS1031" s="3"/>
      <c r="GKT1031" s="3"/>
      <c r="GKU1031" s="3"/>
      <c r="GKV1031" s="3"/>
      <c r="GKW1031" s="3"/>
      <c r="GKX1031" s="3"/>
      <c r="GKY1031" s="3"/>
      <c r="GKZ1031" s="3"/>
      <c r="GLA1031" s="3"/>
      <c r="GLB1031" s="3"/>
      <c r="GLC1031" s="3"/>
      <c r="GLD1031" s="3"/>
      <c r="GLE1031" s="3"/>
      <c r="GLF1031" s="3"/>
      <c r="GLG1031" s="3"/>
      <c r="GLH1031" s="3"/>
      <c r="GLI1031" s="3"/>
      <c r="GLJ1031" s="3"/>
      <c r="GLK1031" s="3"/>
      <c r="GLL1031" s="3"/>
      <c r="GLM1031" s="3"/>
      <c r="GLN1031" s="3"/>
      <c r="GLO1031" s="3"/>
      <c r="GLP1031" s="3"/>
      <c r="GLQ1031" s="3"/>
      <c r="GLR1031" s="3"/>
      <c r="GLS1031" s="3"/>
      <c r="GLT1031" s="3"/>
      <c r="GLU1031" s="3"/>
      <c r="GLV1031" s="3"/>
      <c r="GLW1031" s="3"/>
      <c r="GLX1031" s="3"/>
      <c r="GLY1031" s="3"/>
      <c r="GLZ1031" s="3"/>
      <c r="GMA1031" s="3"/>
      <c r="GMB1031" s="3"/>
      <c r="GMC1031" s="3"/>
      <c r="GMD1031" s="3"/>
      <c r="GME1031" s="3"/>
      <c r="GMF1031" s="3"/>
      <c r="GMG1031" s="3"/>
      <c r="GMH1031" s="3"/>
      <c r="GMI1031" s="3"/>
      <c r="GMJ1031" s="3"/>
      <c r="GMK1031" s="3"/>
      <c r="GML1031" s="3"/>
      <c r="GMM1031" s="3"/>
      <c r="GMN1031" s="3"/>
      <c r="GMO1031" s="3"/>
      <c r="GMP1031" s="3"/>
      <c r="GMQ1031" s="3"/>
      <c r="GMR1031" s="3"/>
      <c r="GMS1031" s="3"/>
      <c r="GMT1031" s="3"/>
      <c r="GMU1031" s="3"/>
      <c r="GMV1031" s="3"/>
      <c r="GMW1031" s="3"/>
      <c r="GMX1031" s="3"/>
      <c r="GMY1031" s="3"/>
      <c r="GMZ1031" s="3"/>
      <c r="GNA1031" s="3"/>
      <c r="GNB1031" s="3"/>
      <c r="GNC1031" s="3"/>
      <c r="GND1031" s="3"/>
      <c r="GNE1031" s="3"/>
      <c r="GNF1031" s="3"/>
      <c r="GNG1031" s="3"/>
      <c r="GNH1031" s="3"/>
      <c r="GNI1031" s="3"/>
      <c r="GNJ1031" s="3"/>
      <c r="GNK1031" s="3"/>
      <c r="GNL1031" s="3"/>
      <c r="GNM1031" s="3"/>
      <c r="GNN1031" s="3"/>
      <c r="GNO1031" s="3"/>
      <c r="GNP1031" s="3"/>
      <c r="GNQ1031" s="3"/>
      <c r="GNR1031" s="3"/>
      <c r="GNS1031" s="3"/>
      <c r="GNT1031" s="3"/>
      <c r="GNU1031" s="3"/>
      <c r="GNV1031" s="3"/>
      <c r="GNW1031" s="3"/>
      <c r="GNX1031" s="3"/>
      <c r="GNY1031" s="3"/>
      <c r="GNZ1031" s="3"/>
      <c r="GOA1031" s="3"/>
      <c r="GOB1031" s="3"/>
      <c r="GOC1031" s="3"/>
      <c r="GOD1031" s="3"/>
      <c r="GOE1031" s="3"/>
      <c r="GOF1031" s="3"/>
      <c r="GOG1031" s="3"/>
      <c r="GOH1031" s="3"/>
      <c r="GOI1031" s="3"/>
      <c r="GOJ1031" s="3"/>
      <c r="GOK1031" s="3"/>
      <c r="GOL1031" s="3"/>
      <c r="GOM1031" s="3"/>
      <c r="GON1031" s="3"/>
      <c r="GOO1031" s="3"/>
      <c r="GOP1031" s="3"/>
      <c r="GOQ1031" s="3"/>
      <c r="GOR1031" s="3"/>
      <c r="GOS1031" s="3"/>
      <c r="GOT1031" s="3"/>
      <c r="GOU1031" s="3"/>
      <c r="GOV1031" s="3"/>
      <c r="GOW1031" s="3"/>
      <c r="GOX1031" s="3"/>
      <c r="GOY1031" s="3"/>
      <c r="GOZ1031" s="3"/>
      <c r="GPA1031" s="3"/>
      <c r="GPB1031" s="3"/>
      <c r="GPC1031" s="3"/>
      <c r="GPD1031" s="3"/>
      <c r="GPE1031" s="3"/>
      <c r="GPF1031" s="3"/>
      <c r="GPG1031" s="3"/>
      <c r="GPH1031" s="3"/>
      <c r="GPI1031" s="3"/>
      <c r="GPJ1031" s="3"/>
      <c r="GPK1031" s="3"/>
      <c r="GPL1031" s="3"/>
      <c r="GPM1031" s="3"/>
      <c r="GPN1031" s="3"/>
      <c r="GPO1031" s="3"/>
      <c r="GPP1031" s="3"/>
      <c r="GPQ1031" s="3"/>
      <c r="GPR1031" s="3"/>
      <c r="GPS1031" s="3"/>
      <c r="GPT1031" s="3"/>
      <c r="GPU1031" s="3"/>
      <c r="GPV1031" s="3"/>
      <c r="GPW1031" s="3"/>
      <c r="GPX1031" s="3"/>
      <c r="GPY1031" s="3"/>
      <c r="GPZ1031" s="3"/>
      <c r="GQA1031" s="3"/>
      <c r="GQB1031" s="3"/>
      <c r="GQC1031" s="3"/>
      <c r="GQD1031" s="3"/>
      <c r="GQE1031" s="3"/>
      <c r="GQF1031" s="3"/>
      <c r="GQG1031" s="3"/>
      <c r="GQH1031" s="3"/>
      <c r="GQI1031" s="3"/>
      <c r="GQJ1031" s="3"/>
      <c r="GQK1031" s="3"/>
      <c r="GQL1031" s="3"/>
      <c r="GQM1031" s="3"/>
      <c r="GQN1031" s="3"/>
      <c r="GQO1031" s="3"/>
      <c r="GQP1031" s="3"/>
      <c r="GQQ1031" s="3"/>
      <c r="GQR1031" s="3"/>
      <c r="GQS1031" s="3"/>
      <c r="GQT1031" s="3"/>
      <c r="GQU1031" s="3"/>
      <c r="GQV1031" s="3"/>
      <c r="GQW1031" s="3"/>
      <c r="GQX1031" s="3"/>
      <c r="GQY1031" s="3"/>
      <c r="GQZ1031" s="3"/>
      <c r="GRA1031" s="3"/>
      <c r="GRB1031" s="3"/>
      <c r="GRC1031" s="3"/>
      <c r="GRD1031" s="3"/>
      <c r="GRE1031" s="3"/>
      <c r="GRF1031" s="3"/>
      <c r="GRG1031" s="3"/>
      <c r="GRH1031" s="3"/>
      <c r="GRI1031" s="3"/>
      <c r="GRJ1031" s="3"/>
      <c r="GRK1031" s="3"/>
      <c r="GRL1031" s="3"/>
      <c r="GRM1031" s="3"/>
      <c r="GRN1031" s="3"/>
      <c r="GRO1031" s="3"/>
      <c r="GRP1031" s="3"/>
      <c r="GRQ1031" s="3"/>
      <c r="GRR1031" s="3"/>
      <c r="GRS1031" s="3"/>
      <c r="GRT1031" s="3"/>
      <c r="GRU1031" s="3"/>
      <c r="GRV1031" s="3"/>
      <c r="GRW1031" s="3"/>
      <c r="GRX1031" s="3"/>
      <c r="GRY1031" s="3"/>
      <c r="GRZ1031" s="3"/>
      <c r="GSA1031" s="3"/>
      <c r="GSB1031" s="3"/>
      <c r="GSC1031" s="3"/>
      <c r="GSD1031" s="3"/>
      <c r="GSE1031" s="3"/>
      <c r="GSF1031" s="3"/>
      <c r="GSG1031" s="3"/>
      <c r="GSH1031" s="3"/>
      <c r="GSI1031" s="3"/>
      <c r="GSJ1031" s="3"/>
      <c r="GSK1031" s="3"/>
      <c r="GSL1031" s="3"/>
      <c r="GSM1031" s="3"/>
      <c r="GSN1031" s="3"/>
      <c r="GSO1031" s="3"/>
      <c r="GSP1031" s="3"/>
      <c r="GSQ1031" s="3"/>
      <c r="GSR1031" s="3"/>
      <c r="GSS1031" s="3"/>
      <c r="GST1031" s="3"/>
      <c r="GSU1031" s="3"/>
      <c r="GSV1031" s="3"/>
      <c r="GSW1031" s="3"/>
      <c r="GSX1031" s="3"/>
      <c r="GSY1031" s="3"/>
      <c r="GSZ1031" s="3"/>
      <c r="GTA1031" s="3"/>
      <c r="GTB1031" s="3"/>
      <c r="GTC1031" s="3"/>
      <c r="GTD1031" s="3"/>
      <c r="GTE1031" s="3"/>
      <c r="GTF1031" s="3"/>
      <c r="GTG1031" s="3"/>
      <c r="GTH1031" s="3"/>
      <c r="GTI1031" s="3"/>
      <c r="GTJ1031" s="3"/>
      <c r="GTK1031" s="3"/>
      <c r="GTL1031" s="3"/>
      <c r="GTM1031" s="3"/>
      <c r="GTN1031" s="3"/>
      <c r="GTO1031" s="3"/>
      <c r="GTP1031" s="3"/>
      <c r="GTQ1031" s="3"/>
      <c r="GTR1031" s="3"/>
      <c r="GTS1031" s="3"/>
      <c r="GTT1031" s="3"/>
      <c r="GTU1031" s="3"/>
      <c r="GTV1031" s="3"/>
      <c r="GTW1031" s="3"/>
      <c r="GTX1031" s="3"/>
      <c r="GTY1031" s="3"/>
      <c r="GTZ1031" s="3"/>
      <c r="GUA1031" s="3"/>
      <c r="GUB1031" s="3"/>
      <c r="GUC1031" s="3"/>
      <c r="GUD1031" s="3"/>
      <c r="GUE1031" s="3"/>
      <c r="GUF1031" s="3"/>
      <c r="GUG1031" s="3"/>
      <c r="GUH1031" s="3"/>
      <c r="GUI1031" s="3"/>
      <c r="GUJ1031" s="3"/>
      <c r="GUK1031" s="3"/>
      <c r="GUL1031" s="3"/>
      <c r="GUM1031" s="3"/>
      <c r="GUN1031" s="3"/>
      <c r="GUO1031" s="3"/>
      <c r="GUP1031" s="3"/>
      <c r="GUQ1031" s="3"/>
      <c r="GUR1031" s="3"/>
      <c r="GUS1031" s="3"/>
      <c r="GUT1031" s="3"/>
      <c r="GUU1031" s="3"/>
      <c r="GUV1031" s="3"/>
      <c r="GUW1031" s="3"/>
      <c r="GUX1031" s="3"/>
      <c r="GUY1031" s="3"/>
      <c r="GUZ1031" s="3"/>
      <c r="GVA1031" s="3"/>
      <c r="GVB1031" s="3"/>
      <c r="GVC1031" s="3"/>
      <c r="GVD1031" s="3"/>
      <c r="GVE1031" s="3"/>
      <c r="GVF1031" s="3"/>
      <c r="GVG1031" s="3"/>
      <c r="GVH1031" s="3"/>
      <c r="GVI1031" s="3"/>
      <c r="GVJ1031" s="3"/>
      <c r="GVK1031" s="3"/>
      <c r="GVL1031" s="3"/>
      <c r="GVM1031" s="3"/>
      <c r="GVN1031" s="3"/>
      <c r="GVO1031" s="3"/>
      <c r="GVP1031" s="3"/>
      <c r="GVQ1031" s="3"/>
      <c r="GVR1031" s="3"/>
      <c r="GVS1031" s="3"/>
      <c r="GVT1031" s="3"/>
      <c r="GVU1031" s="3"/>
      <c r="GVV1031" s="3"/>
      <c r="GVW1031" s="3"/>
      <c r="GVX1031" s="3"/>
      <c r="GVY1031" s="3"/>
      <c r="GVZ1031" s="3"/>
      <c r="GWA1031" s="3"/>
      <c r="GWB1031" s="3"/>
      <c r="GWC1031" s="3"/>
      <c r="GWD1031" s="3"/>
      <c r="GWE1031" s="3"/>
      <c r="GWF1031" s="3"/>
      <c r="GWG1031" s="3"/>
      <c r="GWH1031" s="3"/>
      <c r="GWI1031" s="3"/>
      <c r="GWJ1031" s="3"/>
      <c r="GWK1031" s="3"/>
      <c r="GWL1031" s="3"/>
      <c r="GWM1031" s="3"/>
      <c r="GWN1031" s="3"/>
      <c r="GWO1031" s="3"/>
      <c r="GWP1031" s="3"/>
      <c r="GWQ1031" s="3"/>
      <c r="GWR1031" s="3"/>
      <c r="GWS1031" s="3"/>
      <c r="GWT1031" s="3"/>
      <c r="GWU1031" s="3"/>
      <c r="GWV1031" s="3"/>
      <c r="GWW1031" s="3"/>
      <c r="GWX1031" s="3"/>
      <c r="GWY1031" s="3"/>
      <c r="GWZ1031" s="3"/>
      <c r="GXA1031" s="3"/>
      <c r="GXB1031" s="3"/>
      <c r="GXC1031" s="3"/>
      <c r="GXD1031" s="3"/>
      <c r="GXE1031" s="3"/>
      <c r="GXF1031" s="3"/>
      <c r="GXG1031" s="3"/>
      <c r="GXH1031" s="3"/>
      <c r="GXI1031" s="3"/>
      <c r="GXJ1031" s="3"/>
      <c r="GXK1031" s="3"/>
      <c r="GXL1031" s="3"/>
      <c r="GXM1031" s="3"/>
      <c r="GXN1031" s="3"/>
      <c r="GXO1031" s="3"/>
      <c r="GXP1031" s="3"/>
      <c r="GXQ1031" s="3"/>
      <c r="GXR1031" s="3"/>
      <c r="GXS1031" s="3"/>
      <c r="GXT1031" s="3"/>
      <c r="GXU1031" s="3"/>
      <c r="GXV1031" s="3"/>
      <c r="GXW1031" s="3"/>
      <c r="GXX1031" s="3"/>
      <c r="GXY1031" s="3"/>
      <c r="GXZ1031" s="3"/>
      <c r="GYA1031" s="3"/>
      <c r="GYB1031" s="3"/>
      <c r="GYC1031" s="3"/>
      <c r="GYD1031" s="3"/>
      <c r="GYE1031" s="3"/>
      <c r="GYF1031" s="3"/>
      <c r="GYG1031" s="3"/>
      <c r="GYH1031" s="3"/>
      <c r="GYI1031" s="3"/>
      <c r="GYJ1031" s="3"/>
      <c r="GYK1031" s="3"/>
      <c r="GYL1031" s="3"/>
      <c r="GYM1031" s="3"/>
      <c r="GYN1031" s="3"/>
      <c r="GYO1031" s="3"/>
      <c r="GYP1031" s="3"/>
      <c r="GYQ1031" s="3"/>
      <c r="GYR1031" s="3"/>
      <c r="GYS1031" s="3"/>
      <c r="GYT1031" s="3"/>
      <c r="GYU1031" s="3"/>
      <c r="GYV1031" s="3"/>
      <c r="GYW1031" s="3"/>
      <c r="GYX1031" s="3"/>
      <c r="GYY1031" s="3"/>
      <c r="GYZ1031" s="3"/>
      <c r="GZA1031" s="3"/>
      <c r="GZB1031" s="3"/>
      <c r="GZC1031" s="3"/>
      <c r="GZD1031" s="3"/>
      <c r="GZE1031" s="3"/>
      <c r="GZF1031" s="3"/>
      <c r="GZG1031" s="3"/>
      <c r="GZH1031" s="3"/>
      <c r="GZI1031" s="3"/>
      <c r="GZJ1031" s="3"/>
      <c r="GZK1031" s="3"/>
      <c r="GZL1031" s="3"/>
      <c r="GZM1031" s="3"/>
      <c r="GZN1031" s="3"/>
      <c r="GZO1031" s="3"/>
      <c r="GZP1031" s="3"/>
      <c r="GZQ1031" s="3"/>
      <c r="GZR1031" s="3"/>
      <c r="GZS1031" s="3"/>
      <c r="GZT1031" s="3"/>
      <c r="GZU1031" s="3"/>
      <c r="GZV1031" s="3"/>
      <c r="GZW1031" s="3"/>
      <c r="GZX1031" s="3"/>
      <c r="GZY1031" s="3"/>
      <c r="GZZ1031" s="3"/>
      <c r="HAA1031" s="3"/>
      <c r="HAB1031" s="3"/>
      <c r="HAC1031" s="3"/>
      <c r="HAD1031" s="3"/>
      <c r="HAE1031" s="3"/>
      <c r="HAF1031" s="3"/>
      <c r="HAG1031" s="3"/>
      <c r="HAH1031" s="3"/>
      <c r="HAI1031" s="3"/>
      <c r="HAJ1031" s="3"/>
      <c r="HAK1031" s="3"/>
      <c r="HAL1031" s="3"/>
      <c r="HAM1031" s="3"/>
      <c r="HAN1031" s="3"/>
      <c r="HAO1031" s="3"/>
      <c r="HAP1031" s="3"/>
      <c r="HAQ1031" s="3"/>
      <c r="HAR1031" s="3"/>
      <c r="HAS1031" s="3"/>
      <c r="HAT1031" s="3"/>
      <c r="HAU1031" s="3"/>
      <c r="HAV1031" s="3"/>
      <c r="HAW1031" s="3"/>
      <c r="HAX1031" s="3"/>
      <c r="HAY1031" s="3"/>
      <c r="HAZ1031" s="3"/>
      <c r="HBA1031" s="3"/>
      <c r="HBB1031" s="3"/>
      <c r="HBC1031" s="3"/>
      <c r="HBD1031" s="3"/>
      <c r="HBE1031" s="3"/>
      <c r="HBF1031" s="3"/>
      <c r="HBG1031" s="3"/>
      <c r="HBH1031" s="3"/>
      <c r="HBI1031" s="3"/>
      <c r="HBJ1031" s="3"/>
      <c r="HBK1031" s="3"/>
      <c r="HBL1031" s="3"/>
      <c r="HBM1031" s="3"/>
      <c r="HBN1031" s="3"/>
      <c r="HBO1031" s="3"/>
      <c r="HBP1031" s="3"/>
      <c r="HBQ1031" s="3"/>
      <c r="HBR1031" s="3"/>
      <c r="HBS1031" s="3"/>
      <c r="HBT1031" s="3"/>
      <c r="HBU1031" s="3"/>
      <c r="HBV1031" s="3"/>
      <c r="HBW1031" s="3"/>
      <c r="HBX1031" s="3"/>
      <c r="HBY1031" s="3"/>
      <c r="HBZ1031" s="3"/>
      <c r="HCA1031" s="3"/>
      <c r="HCB1031" s="3"/>
      <c r="HCC1031" s="3"/>
      <c r="HCD1031" s="3"/>
      <c r="HCE1031" s="3"/>
      <c r="HCF1031" s="3"/>
      <c r="HCG1031" s="3"/>
      <c r="HCH1031" s="3"/>
      <c r="HCI1031" s="3"/>
      <c r="HCJ1031" s="3"/>
      <c r="HCK1031" s="3"/>
      <c r="HCL1031" s="3"/>
      <c r="HCM1031" s="3"/>
      <c r="HCN1031" s="3"/>
      <c r="HCO1031" s="3"/>
      <c r="HCP1031" s="3"/>
      <c r="HCQ1031" s="3"/>
      <c r="HCR1031" s="3"/>
      <c r="HCS1031" s="3"/>
      <c r="HCT1031" s="3"/>
      <c r="HCU1031" s="3"/>
      <c r="HCV1031" s="3"/>
      <c r="HCW1031" s="3"/>
      <c r="HCX1031" s="3"/>
      <c r="HCY1031" s="3"/>
      <c r="HCZ1031" s="3"/>
      <c r="HDA1031" s="3"/>
      <c r="HDB1031" s="3"/>
      <c r="HDC1031" s="3"/>
      <c r="HDD1031" s="3"/>
      <c r="HDE1031" s="3"/>
      <c r="HDF1031" s="3"/>
      <c r="HDG1031" s="3"/>
      <c r="HDH1031" s="3"/>
      <c r="HDI1031" s="3"/>
      <c r="HDJ1031" s="3"/>
      <c r="HDK1031" s="3"/>
      <c r="HDL1031" s="3"/>
      <c r="HDM1031" s="3"/>
      <c r="HDN1031" s="3"/>
      <c r="HDO1031" s="3"/>
      <c r="HDP1031" s="3"/>
      <c r="HDQ1031" s="3"/>
      <c r="HDR1031" s="3"/>
      <c r="HDS1031" s="3"/>
      <c r="HDT1031" s="3"/>
      <c r="HDU1031" s="3"/>
      <c r="HDV1031" s="3"/>
      <c r="HDW1031" s="3"/>
      <c r="HDX1031" s="3"/>
      <c r="HDY1031" s="3"/>
      <c r="HDZ1031" s="3"/>
      <c r="HEA1031" s="3"/>
      <c r="HEB1031" s="3"/>
      <c r="HEC1031" s="3"/>
      <c r="HED1031" s="3"/>
      <c r="HEE1031" s="3"/>
      <c r="HEF1031" s="3"/>
      <c r="HEG1031" s="3"/>
      <c r="HEH1031" s="3"/>
      <c r="HEI1031" s="3"/>
      <c r="HEJ1031" s="3"/>
      <c r="HEK1031" s="3"/>
      <c r="HEL1031" s="3"/>
      <c r="HEM1031" s="3"/>
      <c r="HEN1031" s="3"/>
      <c r="HEO1031" s="3"/>
      <c r="HEP1031" s="3"/>
      <c r="HEQ1031" s="3"/>
      <c r="HER1031" s="3"/>
      <c r="HES1031" s="3"/>
      <c r="HET1031" s="3"/>
      <c r="HEU1031" s="3"/>
      <c r="HEV1031" s="3"/>
      <c r="HEW1031" s="3"/>
      <c r="HEX1031" s="3"/>
      <c r="HEY1031" s="3"/>
      <c r="HEZ1031" s="3"/>
      <c r="HFA1031" s="3"/>
      <c r="HFB1031" s="3"/>
      <c r="HFC1031" s="3"/>
      <c r="HFD1031" s="3"/>
      <c r="HFE1031" s="3"/>
      <c r="HFF1031" s="3"/>
      <c r="HFG1031" s="3"/>
      <c r="HFH1031" s="3"/>
      <c r="HFI1031" s="3"/>
      <c r="HFJ1031" s="3"/>
      <c r="HFK1031" s="3"/>
      <c r="HFL1031" s="3"/>
      <c r="HFM1031" s="3"/>
      <c r="HFN1031" s="3"/>
      <c r="HFO1031" s="3"/>
      <c r="HFP1031" s="3"/>
      <c r="HFQ1031" s="3"/>
      <c r="HFR1031" s="3"/>
      <c r="HFS1031" s="3"/>
      <c r="HFT1031" s="3"/>
      <c r="HFU1031" s="3"/>
      <c r="HFV1031" s="3"/>
      <c r="HFW1031" s="3"/>
      <c r="HFX1031" s="3"/>
      <c r="HFY1031" s="3"/>
      <c r="HFZ1031" s="3"/>
      <c r="HGA1031" s="3"/>
      <c r="HGB1031" s="3"/>
      <c r="HGC1031" s="3"/>
      <c r="HGD1031" s="3"/>
      <c r="HGE1031" s="3"/>
      <c r="HGF1031" s="3"/>
      <c r="HGG1031" s="3"/>
      <c r="HGH1031" s="3"/>
      <c r="HGI1031" s="3"/>
      <c r="HGJ1031" s="3"/>
      <c r="HGK1031" s="3"/>
      <c r="HGL1031" s="3"/>
      <c r="HGM1031" s="3"/>
      <c r="HGN1031" s="3"/>
      <c r="HGO1031" s="3"/>
      <c r="HGP1031" s="3"/>
      <c r="HGQ1031" s="3"/>
      <c r="HGR1031" s="3"/>
      <c r="HGS1031" s="3"/>
      <c r="HGT1031" s="3"/>
      <c r="HGU1031" s="3"/>
      <c r="HGV1031" s="3"/>
      <c r="HGW1031" s="3"/>
      <c r="HGX1031" s="3"/>
      <c r="HGY1031" s="3"/>
      <c r="HGZ1031" s="3"/>
      <c r="HHA1031" s="3"/>
      <c r="HHB1031" s="3"/>
      <c r="HHC1031" s="3"/>
      <c r="HHD1031" s="3"/>
      <c r="HHE1031" s="3"/>
      <c r="HHF1031" s="3"/>
      <c r="HHG1031" s="3"/>
      <c r="HHH1031" s="3"/>
      <c r="HHI1031" s="3"/>
      <c r="HHJ1031" s="3"/>
      <c r="HHK1031" s="3"/>
      <c r="HHL1031" s="3"/>
      <c r="HHM1031" s="3"/>
      <c r="HHN1031" s="3"/>
      <c r="HHO1031" s="3"/>
      <c r="HHP1031" s="3"/>
      <c r="HHQ1031" s="3"/>
      <c r="HHR1031" s="3"/>
      <c r="HHS1031" s="3"/>
      <c r="HHT1031" s="3"/>
      <c r="HHU1031" s="3"/>
      <c r="HHV1031" s="3"/>
      <c r="HHW1031" s="3"/>
      <c r="HHX1031" s="3"/>
      <c r="HHY1031" s="3"/>
      <c r="HHZ1031" s="3"/>
      <c r="HIA1031" s="3"/>
      <c r="HIB1031" s="3"/>
      <c r="HIC1031" s="3"/>
      <c r="HID1031" s="3"/>
      <c r="HIE1031" s="3"/>
      <c r="HIF1031" s="3"/>
      <c r="HIG1031" s="3"/>
      <c r="HIH1031" s="3"/>
      <c r="HII1031" s="3"/>
      <c r="HIJ1031" s="3"/>
      <c r="HIK1031" s="3"/>
      <c r="HIL1031" s="3"/>
      <c r="HIM1031" s="3"/>
      <c r="HIN1031" s="3"/>
      <c r="HIO1031" s="3"/>
      <c r="HIP1031" s="3"/>
      <c r="HIQ1031" s="3"/>
      <c r="HIR1031" s="3"/>
      <c r="HIS1031" s="3"/>
      <c r="HIT1031" s="3"/>
      <c r="HIU1031" s="3"/>
      <c r="HIV1031" s="3"/>
      <c r="HIW1031" s="3"/>
      <c r="HIX1031" s="3"/>
      <c r="HIY1031" s="3"/>
      <c r="HIZ1031" s="3"/>
      <c r="HJA1031" s="3"/>
      <c r="HJB1031" s="3"/>
      <c r="HJC1031" s="3"/>
      <c r="HJD1031" s="3"/>
      <c r="HJE1031" s="3"/>
      <c r="HJF1031" s="3"/>
      <c r="HJG1031" s="3"/>
      <c r="HJH1031" s="3"/>
      <c r="HJI1031" s="3"/>
      <c r="HJJ1031" s="3"/>
      <c r="HJK1031" s="3"/>
      <c r="HJL1031" s="3"/>
      <c r="HJM1031" s="3"/>
      <c r="HJN1031" s="3"/>
      <c r="HJO1031" s="3"/>
      <c r="HJP1031" s="3"/>
      <c r="HJQ1031" s="3"/>
      <c r="HJR1031" s="3"/>
      <c r="HJS1031" s="3"/>
      <c r="HJT1031" s="3"/>
      <c r="HJU1031" s="3"/>
      <c r="HJV1031" s="3"/>
      <c r="HJW1031" s="3"/>
      <c r="HJX1031" s="3"/>
      <c r="HJY1031" s="3"/>
      <c r="HJZ1031" s="3"/>
      <c r="HKA1031" s="3"/>
      <c r="HKB1031" s="3"/>
      <c r="HKC1031" s="3"/>
      <c r="HKD1031" s="3"/>
      <c r="HKE1031" s="3"/>
      <c r="HKF1031" s="3"/>
      <c r="HKG1031" s="3"/>
      <c r="HKH1031" s="3"/>
      <c r="HKI1031" s="3"/>
      <c r="HKJ1031" s="3"/>
      <c r="HKK1031" s="3"/>
      <c r="HKL1031" s="3"/>
      <c r="HKM1031" s="3"/>
      <c r="HKN1031" s="3"/>
      <c r="HKO1031" s="3"/>
      <c r="HKP1031" s="3"/>
      <c r="HKQ1031" s="3"/>
      <c r="HKR1031" s="3"/>
      <c r="HKS1031" s="3"/>
      <c r="HKT1031" s="3"/>
      <c r="HKU1031" s="3"/>
      <c r="HKV1031" s="3"/>
      <c r="HKW1031" s="3"/>
      <c r="HKX1031" s="3"/>
      <c r="HKY1031" s="3"/>
      <c r="HKZ1031" s="3"/>
      <c r="HLA1031" s="3"/>
      <c r="HLB1031" s="3"/>
      <c r="HLC1031" s="3"/>
      <c r="HLD1031" s="3"/>
      <c r="HLE1031" s="3"/>
      <c r="HLF1031" s="3"/>
      <c r="HLG1031" s="3"/>
      <c r="HLH1031" s="3"/>
      <c r="HLI1031" s="3"/>
      <c r="HLJ1031" s="3"/>
      <c r="HLK1031" s="3"/>
      <c r="HLL1031" s="3"/>
      <c r="HLM1031" s="3"/>
      <c r="HLN1031" s="3"/>
      <c r="HLO1031" s="3"/>
      <c r="HLP1031" s="3"/>
      <c r="HLQ1031" s="3"/>
      <c r="HLR1031" s="3"/>
      <c r="HLS1031" s="3"/>
      <c r="HLT1031" s="3"/>
      <c r="HLU1031" s="3"/>
      <c r="HLV1031" s="3"/>
      <c r="HLW1031" s="3"/>
      <c r="HLX1031" s="3"/>
      <c r="HLY1031" s="3"/>
      <c r="HLZ1031" s="3"/>
      <c r="HMA1031" s="3"/>
      <c r="HMB1031" s="3"/>
      <c r="HMC1031" s="3"/>
      <c r="HMD1031" s="3"/>
      <c r="HME1031" s="3"/>
      <c r="HMF1031" s="3"/>
      <c r="HMG1031" s="3"/>
      <c r="HMH1031" s="3"/>
      <c r="HMI1031" s="3"/>
      <c r="HMJ1031" s="3"/>
      <c r="HMK1031" s="3"/>
      <c r="HML1031" s="3"/>
      <c r="HMM1031" s="3"/>
      <c r="HMN1031" s="3"/>
      <c r="HMO1031" s="3"/>
      <c r="HMP1031" s="3"/>
      <c r="HMQ1031" s="3"/>
      <c r="HMR1031" s="3"/>
      <c r="HMS1031" s="3"/>
      <c r="HMT1031" s="3"/>
      <c r="HMU1031" s="3"/>
      <c r="HMV1031" s="3"/>
      <c r="HMW1031" s="3"/>
      <c r="HMX1031" s="3"/>
      <c r="HMY1031" s="3"/>
      <c r="HMZ1031" s="3"/>
      <c r="HNA1031" s="3"/>
      <c r="HNB1031" s="3"/>
      <c r="HNC1031" s="3"/>
      <c r="HND1031" s="3"/>
      <c r="HNE1031" s="3"/>
      <c r="HNF1031" s="3"/>
      <c r="HNG1031" s="3"/>
      <c r="HNH1031" s="3"/>
      <c r="HNI1031" s="3"/>
      <c r="HNJ1031" s="3"/>
      <c r="HNK1031" s="3"/>
      <c r="HNL1031" s="3"/>
      <c r="HNM1031" s="3"/>
      <c r="HNN1031" s="3"/>
      <c r="HNO1031" s="3"/>
      <c r="HNP1031" s="3"/>
      <c r="HNQ1031" s="3"/>
      <c r="HNR1031" s="3"/>
      <c r="HNS1031" s="3"/>
      <c r="HNT1031" s="3"/>
      <c r="HNU1031" s="3"/>
      <c r="HNV1031" s="3"/>
      <c r="HNW1031" s="3"/>
      <c r="HNX1031" s="3"/>
      <c r="HNY1031" s="3"/>
      <c r="HNZ1031" s="3"/>
      <c r="HOA1031" s="3"/>
      <c r="HOB1031" s="3"/>
      <c r="HOC1031" s="3"/>
      <c r="HOD1031" s="3"/>
      <c r="HOE1031" s="3"/>
      <c r="HOF1031" s="3"/>
      <c r="HOG1031" s="3"/>
      <c r="HOH1031" s="3"/>
      <c r="HOI1031" s="3"/>
      <c r="HOJ1031" s="3"/>
      <c r="HOK1031" s="3"/>
      <c r="HOL1031" s="3"/>
      <c r="HOM1031" s="3"/>
      <c r="HON1031" s="3"/>
      <c r="HOO1031" s="3"/>
      <c r="HOP1031" s="3"/>
      <c r="HOQ1031" s="3"/>
      <c r="HOR1031" s="3"/>
      <c r="HOS1031" s="3"/>
      <c r="HOT1031" s="3"/>
      <c r="HOU1031" s="3"/>
      <c r="HOV1031" s="3"/>
      <c r="HOW1031" s="3"/>
      <c r="HOX1031" s="3"/>
      <c r="HOY1031" s="3"/>
      <c r="HOZ1031" s="3"/>
      <c r="HPA1031" s="3"/>
      <c r="HPB1031" s="3"/>
      <c r="HPC1031" s="3"/>
      <c r="HPD1031" s="3"/>
      <c r="HPE1031" s="3"/>
      <c r="HPF1031" s="3"/>
      <c r="HPG1031" s="3"/>
      <c r="HPH1031" s="3"/>
      <c r="HPI1031" s="3"/>
      <c r="HPJ1031" s="3"/>
      <c r="HPK1031" s="3"/>
      <c r="HPL1031" s="3"/>
      <c r="HPM1031" s="3"/>
      <c r="HPN1031" s="3"/>
      <c r="HPO1031" s="3"/>
      <c r="HPP1031" s="3"/>
      <c r="HPQ1031" s="3"/>
      <c r="HPR1031" s="3"/>
      <c r="HPS1031" s="3"/>
      <c r="HPT1031" s="3"/>
      <c r="HPU1031" s="3"/>
      <c r="HPV1031" s="3"/>
      <c r="HPW1031" s="3"/>
      <c r="HPX1031" s="3"/>
      <c r="HPY1031" s="3"/>
      <c r="HPZ1031" s="3"/>
      <c r="HQA1031" s="3"/>
      <c r="HQB1031" s="3"/>
      <c r="HQC1031" s="3"/>
      <c r="HQD1031" s="3"/>
      <c r="HQE1031" s="3"/>
      <c r="HQF1031" s="3"/>
      <c r="HQG1031" s="3"/>
      <c r="HQH1031" s="3"/>
      <c r="HQI1031" s="3"/>
      <c r="HQJ1031" s="3"/>
      <c r="HQK1031" s="3"/>
      <c r="HQL1031" s="3"/>
      <c r="HQM1031" s="3"/>
      <c r="HQN1031" s="3"/>
      <c r="HQO1031" s="3"/>
      <c r="HQP1031" s="3"/>
      <c r="HQQ1031" s="3"/>
      <c r="HQR1031" s="3"/>
      <c r="HQS1031" s="3"/>
      <c r="HQT1031" s="3"/>
      <c r="HQU1031" s="3"/>
      <c r="HQV1031" s="3"/>
      <c r="HQW1031" s="3"/>
      <c r="HQX1031" s="3"/>
      <c r="HQY1031" s="3"/>
      <c r="HQZ1031" s="3"/>
      <c r="HRA1031" s="3"/>
      <c r="HRB1031" s="3"/>
      <c r="HRC1031" s="3"/>
      <c r="HRD1031" s="3"/>
      <c r="HRE1031" s="3"/>
      <c r="HRF1031" s="3"/>
      <c r="HRG1031" s="3"/>
      <c r="HRH1031" s="3"/>
      <c r="HRI1031" s="3"/>
      <c r="HRJ1031" s="3"/>
      <c r="HRK1031" s="3"/>
      <c r="HRL1031" s="3"/>
      <c r="HRM1031" s="3"/>
      <c r="HRN1031" s="3"/>
      <c r="HRO1031" s="3"/>
      <c r="HRP1031" s="3"/>
      <c r="HRQ1031" s="3"/>
      <c r="HRR1031" s="3"/>
      <c r="HRS1031" s="3"/>
      <c r="HRT1031" s="3"/>
      <c r="HRU1031" s="3"/>
      <c r="HRV1031" s="3"/>
      <c r="HRW1031" s="3"/>
      <c r="HRX1031" s="3"/>
      <c r="HRY1031" s="3"/>
      <c r="HRZ1031" s="3"/>
      <c r="HSA1031" s="3"/>
      <c r="HSB1031" s="3"/>
      <c r="HSC1031" s="3"/>
      <c r="HSD1031" s="3"/>
      <c r="HSE1031" s="3"/>
      <c r="HSF1031" s="3"/>
      <c r="HSG1031" s="3"/>
      <c r="HSH1031" s="3"/>
      <c r="HSI1031" s="3"/>
      <c r="HSJ1031" s="3"/>
      <c r="HSK1031" s="3"/>
      <c r="HSL1031" s="3"/>
      <c r="HSM1031" s="3"/>
      <c r="HSN1031" s="3"/>
      <c r="HSO1031" s="3"/>
      <c r="HSP1031" s="3"/>
      <c r="HSQ1031" s="3"/>
      <c r="HSR1031" s="3"/>
      <c r="HSS1031" s="3"/>
      <c r="HST1031" s="3"/>
      <c r="HSU1031" s="3"/>
      <c r="HSV1031" s="3"/>
      <c r="HSW1031" s="3"/>
      <c r="HSX1031" s="3"/>
      <c r="HSY1031" s="3"/>
      <c r="HSZ1031" s="3"/>
      <c r="HTA1031" s="3"/>
      <c r="HTB1031" s="3"/>
      <c r="HTC1031" s="3"/>
      <c r="HTD1031" s="3"/>
      <c r="HTE1031" s="3"/>
      <c r="HTF1031" s="3"/>
      <c r="HTG1031" s="3"/>
      <c r="HTH1031" s="3"/>
      <c r="HTI1031" s="3"/>
      <c r="HTJ1031" s="3"/>
      <c r="HTK1031" s="3"/>
      <c r="HTL1031" s="3"/>
      <c r="HTM1031" s="3"/>
      <c r="HTN1031" s="3"/>
      <c r="HTO1031" s="3"/>
      <c r="HTP1031" s="3"/>
      <c r="HTQ1031" s="3"/>
      <c r="HTR1031" s="3"/>
      <c r="HTS1031" s="3"/>
      <c r="HTT1031" s="3"/>
      <c r="HTU1031" s="3"/>
      <c r="HTV1031" s="3"/>
      <c r="HTW1031" s="3"/>
      <c r="HTX1031" s="3"/>
      <c r="HTY1031" s="3"/>
      <c r="HTZ1031" s="3"/>
      <c r="HUA1031" s="3"/>
      <c r="HUB1031" s="3"/>
      <c r="HUC1031" s="3"/>
      <c r="HUD1031" s="3"/>
      <c r="HUE1031" s="3"/>
      <c r="HUF1031" s="3"/>
      <c r="HUG1031" s="3"/>
      <c r="HUH1031" s="3"/>
      <c r="HUI1031" s="3"/>
      <c r="HUJ1031" s="3"/>
      <c r="HUK1031" s="3"/>
      <c r="HUL1031" s="3"/>
      <c r="HUM1031" s="3"/>
      <c r="HUN1031" s="3"/>
      <c r="HUO1031" s="3"/>
      <c r="HUP1031" s="3"/>
      <c r="HUQ1031" s="3"/>
      <c r="HUR1031" s="3"/>
      <c r="HUS1031" s="3"/>
      <c r="HUT1031" s="3"/>
      <c r="HUU1031" s="3"/>
      <c r="HUV1031" s="3"/>
      <c r="HUW1031" s="3"/>
      <c r="HUX1031" s="3"/>
      <c r="HUY1031" s="3"/>
      <c r="HUZ1031" s="3"/>
      <c r="HVA1031" s="3"/>
      <c r="HVB1031" s="3"/>
      <c r="HVC1031" s="3"/>
      <c r="HVD1031" s="3"/>
      <c r="HVE1031" s="3"/>
      <c r="HVF1031" s="3"/>
      <c r="HVG1031" s="3"/>
      <c r="HVH1031" s="3"/>
      <c r="HVI1031" s="3"/>
      <c r="HVJ1031" s="3"/>
      <c r="HVK1031" s="3"/>
      <c r="HVL1031" s="3"/>
      <c r="HVM1031" s="3"/>
      <c r="HVN1031" s="3"/>
      <c r="HVO1031" s="3"/>
      <c r="HVP1031" s="3"/>
      <c r="HVQ1031" s="3"/>
      <c r="HVR1031" s="3"/>
      <c r="HVS1031" s="3"/>
      <c r="HVT1031" s="3"/>
      <c r="HVU1031" s="3"/>
      <c r="HVV1031" s="3"/>
      <c r="HVW1031" s="3"/>
      <c r="HVX1031" s="3"/>
      <c r="HVY1031" s="3"/>
      <c r="HVZ1031" s="3"/>
      <c r="HWA1031" s="3"/>
      <c r="HWB1031" s="3"/>
      <c r="HWC1031" s="3"/>
      <c r="HWD1031" s="3"/>
      <c r="HWE1031" s="3"/>
      <c r="HWF1031" s="3"/>
      <c r="HWG1031" s="3"/>
      <c r="HWH1031" s="3"/>
      <c r="HWI1031" s="3"/>
      <c r="HWJ1031" s="3"/>
      <c r="HWK1031" s="3"/>
      <c r="HWL1031" s="3"/>
      <c r="HWM1031" s="3"/>
      <c r="HWN1031" s="3"/>
      <c r="HWO1031" s="3"/>
      <c r="HWP1031" s="3"/>
      <c r="HWQ1031" s="3"/>
      <c r="HWR1031" s="3"/>
      <c r="HWS1031" s="3"/>
      <c r="HWT1031" s="3"/>
      <c r="HWU1031" s="3"/>
      <c r="HWV1031" s="3"/>
      <c r="HWW1031" s="3"/>
      <c r="HWX1031" s="3"/>
      <c r="HWY1031" s="3"/>
      <c r="HWZ1031" s="3"/>
      <c r="HXA1031" s="3"/>
      <c r="HXB1031" s="3"/>
      <c r="HXC1031" s="3"/>
      <c r="HXD1031" s="3"/>
      <c r="HXE1031" s="3"/>
      <c r="HXF1031" s="3"/>
      <c r="HXG1031" s="3"/>
      <c r="HXH1031" s="3"/>
      <c r="HXI1031" s="3"/>
      <c r="HXJ1031" s="3"/>
      <c r="HXK1031" s="3"/>
      <c r="HXL1031" s="3"/>
      <c r="HXM1031" s="3"/>
      <c r="HXN1031" s="3"/>
      <c r="HXO1031" s="3"/>
      <c r="HXP1031" s="3"/>
      <c r="HXQ1031" s="3"/>
      <c r="HXR1031" s="3"/>
      <c r="HXS1031" s="3"/>
      <c r="HXT1031" s="3"/>
      <c r="HXU1031" s="3"/>
      <c r="HXV1031" s="3"/>
      <c r="HXW1031" s="3"/>
      <c r="HXX1031" s="3"/>
      <c r="HXY1031" s="3"/>
      <c r="HXZ1031" s="3"/>
      <c r="HYA1031" s="3"/>
      <c r="HYB1031" s="3"/>
      <c r="HYC1031" s="3"/>
      <c r="HYD1031" s="3"/>
      <c r="HYE1031" s="3"/>
      <c r="HYF1031" s="3"/>
      <c r="HYG1031" s="3"/>
      <c r="HYH1031" s="3"/>
      <c r="HYI1031" s="3"/>
      <c r="HYJ1031" s="3"/>
      <c r="HYK1031" s="3"/>
      <c r="HYL1031" s="3"/>
      <c r="HYM1031" s="3"/>
      <c r="HYN1031" s="3"/>
      <c r="HYO1031" s="3"/>
      <c r="HYP1031" s="3"/>
      <c r="HYQ1031" s="3"/>
      <c r="HYR1031" s="3"/>
      <c r="HYS1031" s="3"/>
      <c r="HYT1031" s="3"/>
      <c r="HYU1031" s="3"/>
      <c r="HYV1031" s="3"/>
      <c r="HYW1031" s="3"/>
      <c r="HYX1031" s="3"/>
      <c r="HYY1031" s="3"/>
      <c r="HYZ1031" s="3"/>
      <c r="HZA1031" s="3"/>
      <c r="HZB1031" s="3"/>
      <c r="HZC1031" s="3"/>
      <c r="HZD1031" s="3"/>
      <c r="HZE1031" s="3"/>
      <c r="HZF1031" s="3"/>
      <c r="HZG1031" s="3"/>
      <c r="HZH1031" s="3"/>
      <c r="HZI1031" s="3"/>
      <c r="HZJ1031" s="3"/>
      <c r="HZK1031" s="3"/>
      <c r="HZL1031" s="3"/>
      <c r="HZM1031" s="3"/>
      <c r="HZN1031" s="3"/>
      <c r="HZO1031" s="3"/>
      <c r="HZP1031" s="3"/>
      <c r="HZQ1031" s="3"/>
      <c r="HZR1031" s="3"/>
      <c r="HZS1031" s="3"/>
      <c r="HZT1031" s="3"/>
      <c r="HZU1031" s="3"/>
      <c r="HZV1031" s="3"/>
      <c r="HZW1031" s="3"/>
      <c r="HZX1031" s="3"/>
      <c r="HZY1031" s="3"/>
      <c r="HZZ1031" s="3"/>
      <c r="IAA1031" s="3"/>
      <c r="IAB1031" s="3"/>
      <c r="IAC1031" s="3"/>
      <c r="IAD1031" s="3"/>
      <c r="IAE1031" s="3"/>
      <c r="IAF1031" s="3"/>
      <c r="IAG1031" s="3"/>
      <c r="IAH1031" s="3"/>
      <c r="IAI1031" s="3"/>
      <c r="IAJ1031" s="3"/>
      <c r="IAK1031" s="3"/>
      <c r="IAL1031" s="3"/>
      <c r="IAM1031" s="3"/>
      <c r="IAN1031" s="3"/>
      <c r="IAO1031" s="3"/>
      <c r="IAP1031" s="3"/>
      <c r="IAQ1031" s="3"/>
      <c r="IAR1031" s="3"/>
      <c r="IAS1031" s="3"/>
      <c r="IAT1031" s="3"/>
      <c r="IAU1031" s="3"/>
      <c r="IAV1031" s="3"/>
      <c r="IAW1031" s="3"/>
      <c r="IAX1031" s="3"/>
      <c r="IAY1031" s="3"/>
      <c r="IAZ1031" s="3"/>
      <c r="IBA1031" s="3"/>
      <c r="IBB1031" s="3"/>
      <c r="IBC1031" s="3"/>
      <c r="IBD1031" s="3"/>
      <c r="IBE1031" s="3"/>
      <c r="IBF1031" s="3"/>
      <c r="IBG1031" s="3"/>
      <c r="IBH1031" s="3"/>
      <c r="IBI1031" s="3"/>
      <c r="IBJ1031" s="3"/>
      <c r="IBK1031" s="3"/>
      <c r="IBL1031" s="3"/>
      <c r="IBM1031" s="3"/>
      <c r="IBN1031" s="3"/>
      <c r="IBO1031" s="3"/>
      <c r="IBP1031" s="3"/>
      <c r="IBQ1031" s="3"/>
      <c r="IBR1031" s="3"/>
      <c r="IBS1031" s="3"/>
      <c r="IBT1031" s="3"/>
      <c r="IBU1031" s="3"/>
      <c r="IBV1031" s="3"/>
      <c r="IBW1031" s="3"/>
      <c r="IBX1031" s="3"/>
      <c r="IBY1031" s="3"/>
      <c r="IBZ1031" s="3"/>
      <c r="ICA1031" s="3"/>
      <c r="ICB1031" s="3"/>
      <c r="ICC1031" s="3"/>
      <c r="ICD1031" s="3"/>
      <c r="ICE1031" s="3"/>
      <c r="ICF1031" s="3"/>
      <c r="ICG1031" s="3"/>
      <c r="ICH1031" s="3"/>
      <c r="ICI1031" s="3"/>
      <c r="ICJ1031" s="3"/>
      <c r="ICK1031" s="3"/>
      <c r="ICL1031" s="3"/>
      <c r="ICM1031" s="3"/>
      <c r="ICN1031" s="3"/>
      <c r="ICO1031" s="3"/>
      <c r="ICP1031" s="3"/>
      <c r="ICQ1031" s="3"/>
      <c r="ICR1031" s="3"/>
      <c r="ICS1031" s="3"/>
      <c r="ICT1031" s="3"/>
      <c r="ICU1031" s="3"/>
      <c r="ICV1031" s="3"/>
      <c r="ICW1031" s="3"/>
      <c r="ICX1031" s="3"/>
      <c r="ICY1031" s="3"/>
      <c r="ICZ1031" s="3"/>
      <c r="IDA1031" s="3"/>
      <c r="IDB1031" s="3"/>
      <c r="IDC1031" s="3"/>
      <c r="IDD1031" s="3"/>
      <c r="IDE1031" s="3"/>
      <c r="IDF1031" s="3"/>
      <c r="IDG1031" s="3"/>
      <c r="IDH1031" s="3"/>
      <c r="IDI1031" s="3"/>
      <c r="IDJ1031" s="3"/>
      <c r="IDK1031" s="3"/>
      <c r="IDL1031" s="3"/>
      <c r="IDM1031" s="3"/>
      <c r="IDN1031" s="3"/>
      <c r="IDO1031" s="3"/>
      <c r="IDP1031" s="3"/>
      <c r="IDQ1031" s="3"/>
      <c r="IDR1031" s="3"/>
      <c r="IDS1031" s="3"/>
      <c r="IDT1031" s="3"/>
      <c r="IDU1031" s="3"/>
      <c r="IDV1031" s="3"/>
      <c r="IDW1031" s="3"/>
      <c r="IDX1031" s="3"/>
      <c r="IDY1031" s="3"/>
      <c r="IDZ1031" s="3"/>
      <c r="IEA1031" s="3"/>
      <c r="IEB1031" s="3"/>
      <c r="IEC1031" s="3"/>
      <c r="IED1031" s="3"/>
      <c r="IEE1031" s="3"/>
      <c r="IEF1031" s="3"/>
      <c r="IEG1031" s="3"/>
      <c r="IEH1031" s="3"/>
      <c r="IEI1031" s="3"/>
      <c r="IEJ1031" s="3"/>
      <c r="IEK1031" s="3"/>
      <c r="IEL1031" s="3"/>
      <c r="IEM1031" s="3"/>
      <c r="IEN1031" s="3"/>
      <c r="IEO1031" s="3"/>
      <c r="IEP1031" s="3"/>
      <c r="IEQ1031" s="3"/>
      <c r="IER1031" s="3"/>
      <c r="IES1031" s="3"/>
      <c r="IET1031" s="3"/>
      <c r="IEU1031" s="3"/>
      <c r="IEV1031" s="3"/>
      <c r="IEW1031" s="3"/>
      <c r="IEX1031" s="3"/>
      <c r="IEY1031" s="3"/>
      <c r="IEZ1031" s="3"/>
      <c r="IFA1031" s="3"/>
      <c r="IFB1031" s="3"/>
      <c r="IFC1031" s="3"/>
      <c r="IFD1031" s="3"/>
      <c r="IFE1031" s="3"/>
      <c r="IFF1031" s="3"/>
      <c r="IFG1031" s="3"/>
      <c r="IFH1031" s="3"/>
      <c r="IFI1031" s="3"/>
      <c r="IFJ1031" s="3"/>
      <c r="IFK1031" s="3"/>
      <c r="IFL1031" s="3"/>
      <c r="IFM1031" s="3"/>
      <c r="IFN1031" s="3"/>
      <c r="IFO1031" s="3"/>
      <c r="IFP1031" s="3"/>
      <c r="IFQ1031" s="3"/>
      <c r="IFR1031" s="3"/>
      <c r="IFS1031" s="3"/>
      <c r="IFT1031" s="3"/>
      <c r="IFU1031" s="3"/>
      <c r="IFV1031" s="3"/>
      <c r="IFW1031" s="3"/>
      <c r="IFX1031" s="3"/>
      <c r="IFY1031" s="3"/>
      <c r="IFZ1031" s="3"/>
      <c r="IGA1031" s="3"/>
      <c r="IGB1031" s="3"/>
      <c r="IGC1031" s="3"/>
      <c r="IGD1031" s="3"/>
      <c r="IGE1031" s="3"/>
      <c r="IGF1031" s="3"/>
      <c r="IGG1031" s="3"/>
      <c r="IGH1031" s="3"/>
      <c r="IGI1031" s="3"/>
      <c r="IGJ1031" s="3"/>
      <c r="IGK1031" s="3"/>
      <c r="IGL1031" s="3"/>
      <c r="IGM1031" s="3"/>
      <c r="IGN1031" s="3"/>
      <c r="IGO1031" s="3"/>
      <c r="IGP1031" s="3"/>
      <c r="IGQ1031" s="3"/>
      <c r="IGR1031" s="3"/>
      <c r="IGS1031" s="3"/>
      <c r="IGT1031" s="3"/>
      <c r="IGU1031" s="3"/>
      <c r="IGV1031" s="3"/>
      <c r="IGW1031" s="3"/>
      <c r="IGX1031" s="3"/>
      <c r="IGY1031" s="3"/>
      <c r="IGZ1031" s="3"/>
      <c r="IHA1031" s="3"/>
      <c r="IHB1031" s="3"/>
      <c r="IHC1031" s="3"/>
      <c r="IHD1031" s="3"/>
      <c r="IHE1031" s="3"/>
      <c r="IHF1031" s="3"/>
      <c r="IHG1031" s="3"/>
      <c r="IHH1031" s="3"/>
      <c r="IHI1031" s="3"/>
      <c r="IHJ1031" s="3"/>
      <c r="IHK1031" s="3"/>
      <c r="IHL1031" s="3"/>
      <c r="IHM1031" s="3"/>
      <c r="IHN1031" s="3"/>
      <c r="IHO1031" s="3"/>
      <c r="IHP1031" s="3"/>
      <c r="IHQ1031" s="3"/>
      <c r="IHR1031" s="3"/>
      <c r="IHS1031" s="3"/>
      <c r="IHT1031" s="3"/>
      <c r="IHU1031" s="3"/>
      <c r="IHV1031" s="3"/>
      <c r="IHW1031" s="3"/>
      <c r="IHX1031" s="3"/>
      <c r="IHY1031" s="3"/>
      <c r="IHZ1031" s="3"/>
      <c r="IIA1031" s="3"/>
      <c r="IIB1031" s="3"/>
      <c r="IIC1031" s="3"/>
      <c r="IID1031" s="3"/>
      <c r="IIE1031" s="3"/>
      <c r="IIF1031" s="3"/>
      <c r="IIG1031" s="3"/>
      <c r="IIH1031" s="3"/>
      <c r="III1031" s="3"/>
      <c r="IIJ1031" s="3"/>
      <c r="IIK1031" s="3"/>
      <c r="IIL1031" s="3"/>
      <c r="IIM1031" s="3"/>
      <c r="IIN1031" s="3"/>
      <c r="IIO1031" s="3"/>
      <c r="IIP1031" s="3"/>
      <c r="IIQ1031" s="3"/>
      <c r="IIR1031" s="3"/>
      <c r="IIS1031" s="3"/>
      <c r="IIT1031" s="3"/>
      <c r="IIU1031" s="3"/>
      <c r="IIV1031" s="3"/>
      <c r="IIW1031" s="3"/>
      <c r="IIX1031" s="3"/>
      <c r="IIY1031" s="3"/>
      <c r="IIZ1031" s="3"/>
      <c r="IJA1031" s="3"/>
      <c r="IJB1031" s="3"/>
      <c r="IJC1031" s="3"/>
      <c r="IJD1031" s="3"/>
      <c r="IJE1031" s="3"/>
      <c r="IJF1031" s="3"/>
      <c r="IJG1031" s="3"/>
      <c r="IJH1031" s="3"/>
      <c r="IJI1031" s="3"/>
      <c r="IJJ1031" s="3"/>
      <c r="IJK1031" s="3"/>
      <c r="IJL1031" s="3"/>
      <c r="IJM1031" s="3"/>
      <c r="IJN1031" s="3"/>
      <c r="IJO1031" s="3"/>
      <c r="IJP1031" s="3"/>
      <c r="IJQ1031" s="3"/>
      <c r="IJR1031" s="3"/>
      <c r="IJS1031" s="3"/>
      <c r="IJT1031" s="3"/>
      <c r="IJU1031" s="3"/>
      <c r="IJV1031" s="3"/>
      <c r="IJW1031" s="3"/>
      <c r="IJX1031" s="3"/>
      <c r="IJY1031" s="3"/>
      <c r="IJZ1031" s="3"/>
      <c r="IKA1031" s="3"/>
      <c r="IKB1031" s="3"/>
      <c r="IKC1031" s="3"/>
      <c r="IKD1031" s="3"/>
      <c r="IKE1031" s="3"/>
      <c r="IKF1031" s="3"/>
      <c r="IKG1031" s="3"/>
      <c r="IKH1031" s="3"/>
      <c r="IKI1031" s="3"/>
      <c r="IKJ1031" s="3"/>
      <c r="IKK1031" s="3"/>
      <c r="IKL1031" s="3"/>
      <c r="IKM1031" s="3"/>
      <c r="IKN1031" s="3"/>
      <c r="IKO1031" s="3"/>
      <c r="IKP1031" s="3"/>
      <c r="IKQ1031" s="3"/>
      <c r="IKR1031" s="3"/>
      <c r="IKS1031" s="3"/>
      <c r="IKT1031" s="3"/>
      <c r="IKU1031" s="3"/>
      <c r="IKV1031" s="3"/>
      <c r="IKW1031" s="3"/>
      <c r="IKX1031" s="3"/>
      <c r="IKY1031" s="3"/>
      <c r="IKZ1031" s="3"/>
      <c r="ILA1031" s="3"/>
      <c r="ILB1031" s="3"/>
      <c r="ILC1031" s="3"/>
      <c r="ILD1031" s="3"/>
      <c r="ILE1031" s="3"/>
      <c r="ILF1031" s="3"/>
      <c r="ILG1031" s="3"/>
      <c r="ILH1031" s="3"/>
      <c r="ILI1031" s="3"/>
      <c r="ILJ1031" s="3"/>
      <c r="ILK1031" s="3"/>
      <c r="ILL1031" s="3"/>
      <c r="ILM1031" s="3"/>
      <c r="ILN1031" s="3"/>
      <c r="ILO1031" s="3"/>
      <c r="ILP1031" s="3"/>
      <c r="ILQ1031" s="3"/>
      <c r="ILR1031" s="3"/>
      <c r="ILS1031" s="3"/>
      <c r="ILT1031" s="3"/>
      <c r="ILU1031" s="3"/>
      <c r="ILV1031" s="3"/>
      <c r="ILW1031" s="3"/>
      <c r="ILX1031" s="3"/>
      <c r="ILY1031" s="3"/>
      <c r="ILZ1031" s="3"/>
      <c r="IMA1031" s="3"/>
      <c r="IMB1031" s="3"/>
      <c r="IMC1031" s="3"/>
      <c r="IMD1031" s="3"/>
      <c r="IME1031" s="3"/>
      <c r="IMF1031" s="3"/>
      <c r="IMG1031" s="3"/>
      <c r="IMH1031" s="3"/>
      <c r="IMI1031" s="3"/>
      <c r="IMJ1031" s="3"/>
      <c r="IMK1031" s="3"/>
      <c r="IML1031" s="3"/>
      <c r="IMM1031" s="3"/>
      <c r="IMN1031" s="3"/>
      <c r="IMO1031" s="3"/>
      <c r="IMP1031" s="3"/>
      <c r="IMQ1031" s="3"/>
      <c r="IMR1031" s="3"/>
      <c r="IMS1031" s="3"/>
      <c r="IMT1031" s="3"/>
      <c r="IMU1031" s="3"/>
      <c r="IMV1031" s="3"/>
      <c r="IMW1031" s="3"/>
      <c r="IMX1031" s="3"/>
      <c r="IMY1031" s="3"/>
      <c r="IMZ1031" s="3"/>
      <c r="INA1031" s="3"/>
      <c r="INB1031" s="3"/>
      <c r="INC1031" s="3"/>
      <c r="IND1031" s="3"/>
      <c r="INE1031" s="3"/>
      <c r="INF1031" s="3"/>
      <c r="ING1031" s="3"/>
      <c r="INH1031" s="3"/>
      <c r="INI1031" s="3"/>
      <c r="INJ1031" s="3"/>
      <c r="INK1031" s="3"/>
      <c r="INL1031" s="3"/>
      <c r="INM1031" s="3"/>
      <c r="INN1031" s="3"/>
      <c r="INO1031" s="3"/>
      <c r="INP1031" s="3"/>
      <c r="INQ1031" s="3"/>
      <c r="INR1031" s="3"/>
      <c r="INS1031" s="3"/>
      <c r="INT1031" s="3"/>
      <c r="INU1031" s="3"/>
      <c r="INV1031" s="3"/>
      <c r="INW1031" s="3"/>
      <c r="INX1031" s="3"/>
      <c r="INY1031" s="3"/>
      <c r="INZ1031" s="3"/>
      <c r="IOA1031" s="3"/>
      <c r="IOB1031" s="3"/>
      <c r="IOC1031" s="3"/>
      <c r="IOD1031" s="3"/>
      <c r="IOE1031" s="3"/>
      <c r="IOF1031" s="3"/>
      <c r="IOG1031" s="3"/>
      <c r="IOH1031" s="3"/>
      <c r="IOI1031" s="3"/>
      <c r="IOJ1031" s="3"/>
      <c r="IOK1031" s="3"/>
      <c r="IOL1031" s="3"/>
      <c r="IOM1031" s="3"/>
      <c r="ION1031" s="3"/>
      <c r="IOO1031" s="3"/>
      <c r="IOP1031" s="3"/>
      <c r="IOQ1031" s="3"/>
      <c r="IOR1031" s="3"/>
      <c r="IOS1031" s="3"/>
      <c r="IOT1031" s="3"/>
      <c r="IOU1031" s="3"/>
      <c r="IOV1031" s="3"/>
      <c r="IOW1031" s="3"/>
      <c r="IOX1031" s="3"/>
      <c r="IOY1031" s="3"/>
      <c r="IOZ1031" s="3"/>
      <c r="IPA1031" s="3"/>
      <c r="IPB1031" s="3"/>
      <c r="IPC1031" s="3"/>
      <c r="IPD1031" s="3"/>
      <c r="IPE1031" s="3"/>
      <c r="IPF1031" s="3"/>
      <c r="IPG1031" s="3"/>
      <c r="IPH1031" s="3"/>
      <c r="IPI1031" s="3"/>
      <c r="IPJ1031" s="3"/>
      <c r="IPK1031" s="3"/>
      <c r="IPL1031" s="3"/>
      <c r="IPM1031" s="3"/>
      <c r="IPN1031" s="3"/>
      <c r="IPO1031" s="3"/>
      <c r="IPP1031" s="3"/>
      <c r="IPQ1031" s="3"/>
      <c r="IPR1031" s="3"/>
      <c r="IPS1031" s="3"/>
      <c r="IPT1031" s="3"/>
      <c r="IPU1031" s="3"/>
      <c r="IPV1031" s="3"/>
      <c r="IPW1031" s="3"/>
      <c r="IPX1031" s="3"/>
      <c r="IPY1031" s="3"/>
      <c r="IPZ1031" s="3"/>
      <c r="IQA1031" s="3"/>
      <c r="IQB1031" s="3"/>
      <c r="IQC1031" s="3"/>
      <c r="IQD1031" s="3"/>
      <c r="IQE1031" s="3"/>
      <c r="IQF1031" s="3"/>
      <c r="IQG1031" s="3"/>
      <c r="IQH1031" s="3"/>
      <c r="IQI1031" s="3"/>
      <c r="IQJ1031" s="3"/>
      <c r="IQK1031" s="3"/>
      <c r="IQL1031" s="3"/>
      <c r="IQM1031" s="3"/>
      <c r="IQN1031" s="3"/>
      <c r="IQO1031" s="3"/>
      <c r="IQP1031" s="3"/>
      <c r="IQQ1031" s="3"/>
      <c r="IQR1031" s="3"/>
      <c r="IQS1031" s="3"/>
      <c r="IQT1031" s="3"/>
      <c r="IQU1031" s="3"/>
      <c r="IQV1031" s="3"/>
      <c r="IQW1031" s="3"/>
      <c r="IQX1031" s="3"/>
      <c r="IQY1031" s="3"/>
      <c r="IQZ1031" s="3"/>
      <c r="IRA1031" s="3"/>
      <c r="IRB1031" s="3"/>
      <c r="IRC1031" s="3"/>
      <c r="IRD1031" s="3"/>
      <c r="IRE1031" s="3"/>
      <c r="IRF1031" s="3"/>
      <c r="IRG1031" s="3"/>
      <c r="IRH1031" s="3"/>
      <c r="IRI1031" s="3"/>
      <c r="IRJ1031" s="3"/>
      <c r="IRK1031" s="3"/>
      <c r="IRL1031" s="3"/>
      <c r="IRM1031" s="3"/>
      <c r="IRN1031" s="3"/>
      <c r="IRO1031" s="3"/>
      <c r="IRP1031" s="3"/>
      <c r="IRQ1031" s="3"/>
      <c r="IRR1031" s="3"/>
      <c r="IRS1031" s="3"/>
      <c r="IRT1031" s="3"/>
      <c r="IRU1031" s="3"/>
      <c r="IRV1031" s="3"/>
      <c r="IRW1031" s="3"/>
      <c r="IRX1031" s="3"/>
      <c r="IRY1031" s="3"/>
      <c r="IRZ1031" s="3"/>
      <c r="ISA1031" s="3"/>
      <c r="ISB1031" s="3"/>
      <c r="ISC1031" s="3"/>
      <c r="ISD1031" s="3"/>
      <c r="ISE1031" s="3"/>
      <c r="ISF1031" s="3"/>
      <c r="ISG1031" s="3"/>
      <c r="ISH1031" s="3"/>
      <c r="ISI1031" s="3"/>
      <c r="ISJ1031" s="3"/>
      <c r="ISK1031" s="3"/>
      <c r="ISL1031" s="3"/>
      <c r="ISM1031" s="3"/>
      <c r="ISN1031" s="3"/>
      <c r="ISO1031" s="3"/>
      <c r="ISP1031" s="3"/>
      <c r="ISQ1031" s="3"/>
      <c r="ISR1031" s="3"/>
      <c r="ISS1031" s="3"/>
      <c r="IST1031" s="3"/>
      <c r="ISU1031" s="3"/>
      <c r="ISV1031" s="3"/>
      <c r="ISW1031" s="3"/>
      <c r="ISX1031" s="3"/>
      <c r="ISY1031" s="3"/>
      <c r="ISZ1031" s="3"/>
      <c r="ITA1031" s="3"/>
      <c r="ITB1031" s="3"/>
      <c r="ITC1031" s="3"/>
      <c r="ITD1031" s="3"/>
      <c r="ITE1031" s="3"/>
      <c r="ITF1031" s="3"/>
      <c r="ITG1031" s="3"/>
      <c r="ITH1031" s="3"/>
      <c r="ITI1031" s="3"/>
      <c r="ITJ1031" s="3"/>
      <c r="ITK1031" s="3"/>
      <c r="ITL1031" s="3"/>
      <c r="ITM1031" s="3"/>
      <c r="ITN1031" s="3"/>
      <c r="ITO1031" s="3"/>
      <c r="ITP1031" s="3"/>
      <c r="ITQ1031" s="3"/>
      <c r="ITR1031" s="3"/>
      <c r="ITS1031" s="3"/>
      <c r="ITT1031" s="3"/>
      <c r="ITU1031" s="3"/>
      <c r="ITV1031" s="3"/>
      <c r="ITW1031" s="3"/>
      <c r="ITX1031" s="3"/>
      <c r="ITY1031" s="3"/>
      <c r="ITZ1031" s="3"/>
      <c r="IUA1031" s="3"/>
      <c r="IUB1031" s="3"/>
      <c r="IUC1031" s="3"/>
      <c r="IUD1031" s="3"/>
      <c r="IUE1031" s="3"/>
      <c r="IUF1031" s="3"/>
      <c r="IUG1031" s="3"/>
      <c r="IUH1031" s="3"/>
      <c r="IUI1031" s="3"/>
      <c r="IUJ1031" s="3"/>
      <c r="IUK1031" s="3"/>
      <c r="IUL1031" s="3"/>
      <c r="IUM1031" s="3"/>
      <c r="IUN1031" s="3"/>
      <c r="IUO1031" s="3"/>
      <c r="IUP1031" s="3"/>
      <c r="IUQ1031" s="3"/>
      <c r="IUR1031" s="3"/>
      <c r="IUS1031" s="3"/>
      <c r="IUT1031" s="3"/>
      <c r="IUU1031" s="3"/>
      <c r="IUV1031" s="3"/>
      <c r="IUW1031" s="3"/>
      <c r="IUX1031" s="3"/>
      <c r="IUY1031" s="3"/>
      <c r="IUZ1031" s="3"/>
      <c r="IVA1031" s="3"/>
      <c r="IVB1031" s="3"/>
      <c r="IVC1031" s="3"/>
      <c r="IVD1031" s="3"/>
      <c r="IVE1031" s="3"/>
      <c r="IVF1031" s="3"/>
      <c r="IVG1031" s="3"/>
      <c r="IVH1031" s="3"/>
      <c r="IVI1031" s="3"/>
      <c r="IVJ1031" s="3"/>
      <c r="IVK1031" s="3"/>
      <c r="IVL1031" s="3"/>
      <c r="IVM1031" s="3"/>
      <c r="IVN1031" s="3"/>
      <c r="IVO1031" s="3"/>
      <c r="IVP1031" s="3"/>
      <c r="IVQ1031" s="3"/>
      <c r="IVR1031" s="3"/>
      <c r="IVS1031" s="3"/>
      <c r="IVT1031" s="3"/>
      <c r="IVU1031" s="3"/>
      <c r="IVV1031" s="3"/>
      <c r="IVW1031" s="3"/>
      <c r="IVX1031" s="3"/>
      <c r="IVY1031" s="3"/>
      <c r="IVZ1031" s="3"/>
      <c r="IWA1031" s="3"/>
      <c r="IWB1031" s="3"/>
      <c r="IWC1031" s="3"/>
      <c r="IWD1031" s="3"/>
      <c r="IWE1031" s="3"/>
      <c r="IWF1031" s="3"/>
      <c r="IWG1031" s="3"/>
      <c r="IWH1031" s="3"/>
      <c r="IWI1031" s="3"/>
      <c r="IWJ1031" s="3"/>
      <c r="IWK1031" s="3"/>
      <c r="IWL1031" s="3"/>
      <c r="IWM1031" s="3"/>
      <c r="IWN1031" s="3"/>
      <c r="IWO1031" s="3"/>
      <c r="IWP1031" s="3"/>
      <c r="IWQ1031" s="3"/>
      <c r="IWR1031" s="3"/>
      <c r="IWS1031" s="3"/>
      <c r="IWT1031" s="3"/>
      <c r="IWU1031" s="3"/>
      <c r="IWV1031" s="3"/>
      <c r="IWW1031" s="3"/>
      <c r="IWX1031" s="3"/>
      <c r="IWY1031" s="3"/>
      <c r="IWZ1031" s="3"/>
      <c r="IXA1031" s="3"/>
      <c r="IXB1031" s="3"/>
      <c r="IXC1031" s="3"/>
      <c r="IXD1031" s="3"/>
      <c r="IXE1031" s="3"/>
      <c r="IXF1031" s="3"/>
      <c r="IXG1031" s="3"/>
      <c r="IXH1031" s="3"/>
      <c r="IXI1031" s="3"/>
      <c r="IXJ1031" s="3"/>
      <c r="IXK1031" s="3"/>
      <c r="IXL1031" s="3"/>
      <c r="IXM1031" s="3"/>
      <c r="IXN1031" s="3"/>
      <c r="IXO1031" s="3"/>
      <c r="IXP1031" s="3"/>
      <c r="IXQ1031" s="3"/>
      <c r="IXR1031" s="3"/>
      <c r="IXS1031" s="3"/>
      <c r="IXT1031" s="3"/>
      <c r="IXU1031" s="3"/>
      <c r="IXV1031" s="3"/>
      <c r="IXW1031" s="3"/>
      <c r="IXX1031" s="3"/>
      <c r="IXY1031" s="3"/>
      <c r="IXZ1031" s="3"/>
      <c r="IYA1031" s="3"/>
      <c r="IYB1031" s="3"/>
      <c r="IYC1031" s="3"/>
      <c r="IYD1031" s="3"/>
      <c r="IYE1031" s="3"/>
      <c r="IYF1031" s="3"/>
      <c r="IYG1031" s="3"/>
      <c r="IYH1031" s="3"/>
      <c r="IYI1031" s="3"/>
      <c r="IYJ1031" s="3"/>
      <c r="IYK1031" s="3"/>
      <c r="IYL1031" s="3"/>
      <c r="IYM1031" s="3"/>
      <c r="IYN1031" s="3"/>
      <c r="IYO1031" s="3"/>
      <c r="IYP1031" s="3"/>
      <c r="IYQ1031" s="3"/>
      <c r="IYR1031" s="3"/>
      <c r="IYS1031" s="3"/>
      <c r="IYT1031" s="3"/>
      <c r="IYU1031" s="3"/>
      <c r="IYV1031" s="3"/>
      <c r="IYW1031" s="3"/>
      <c r="IYX1031" s="3"/>
      <c r="IYY1031" s="3"/>
      <c r="IYZ1031" s="3"/>
      <c r="IZA1031" s="3"/>
      <c r="IZB1031" s="3"/>
      <c r="IZC1031" s="3"/>
      <c r="IZD1031" s="3"/>
      <c r="IZE1031" s="3"/>
      <c r="IZF1031" s="3"/>
      <c r="IZG1031" s="3"/>
      <c r="IZH1031" s="3"/>
      <c r="IZI1031" s="3"/>
      <c r="IZJ1031" s="3"/>
      <c r="IZK1031" s="3"/>
      <c r="IZL1031" s="3"/>
      <c r="IZM1031" s="3"/>
      <c r="IZN1031" s="3"/>
      <c r="IZO1031" s="3"/>
      <c r="IZP1031" s="3"/>
      <c r="IZQ1031" s="3"/>
      <c r="IZR1031" s="3"/>
      <c r="IZS1031" s="3"/>
      <c r="IZT1031" s="3"/>
      <c r="IZU1031" s="3"/>
      <c r="IZV1031" s="3"/>
      <c r="IZW1031" s="3"/>
      <c r="IZX1031" s="3"/>
      <c r="IZY1031" s="3"/>
      <c r="IZZ1031" s="3"/>
      <c r="JAA1031" s="3"/>
      <c r="JAB1031" s="3"/>
      <c r="JAC1031" s="3"/>
      <c r="JAD1031" s="3"/>
      <c r="JAE1031" s="3"/>
      <c r="JAF1031" s="3"/>
      <c r="JAG1031" s="3"/>
      <c r="JAH1031" s="3"/>
      <c r="JAI1031" s="3"/>
      <c r="JAJ1031" s="3"/>
      <c r="JAK1031" s="3"/>
      <c r="JAL1031" s="3"/>
      <c r="JAM1031" s="3"/>
      <c r="JAN1031" s="3"/>
      <c r="JAO1031" s="3"/>
      <c r="JAP1031" s="3"/>
      <c r="JAQ1031" s="3"/>
      <c r="JAR1031" s="3"/>
      <c r="JAS1031" s="3"/>
      <c r="JAT1031" s="3"/>
      <c r="JAU1031" s="3"/>
      <c r="JAV1031" s="3"/>
      <c r="JAW1031" s="3"/>
      <c r="JAX1031" s="3"/>
      <c r="JAY1031" s="3"/>
      <c r="JAZ1031" s="3"/>
      <c r="JBA1031" s="3"/>
      <c r="JBB1031" s="3"/>
      <c r="JBC1031" s="3"/>
      <c r="JBD1031" s="3"/>
      <c r="JBE1031" s="3"/>
      <c r="JBF1031" s="3"/>
      <c r="JBG1031" s="3"/>
      <c r="JBH1031" s="3"/>
      <c r="JBI1031" s="3"/>
      <c r="JBJ1031" s="3"/>
      <c r="JBK1031" s="3"/>
      <c r="JBL1031" s="3"/>
      <c r="JBM1031" s="3"/>
      <c r="JBN1031" s="3"/>
      <c r="JBO1031" s="3"/>
      <c r="JBP1031" s="3"/>
      <c r="JBQ1031" s="3"/>
      <c r="JBR1031" s="3"/>
      <c r="JBS1031" s="3"/>
      <c r="JBT1031" s="3"/>
      <c r="JBU1031" s="3"/>
      <c r="JBV1031" s="3"/>
      <c r="JBW1031" s="3"/>
      <c r="JBX1031" s="3"/>
      <c r="JBY1031" s="3"/>
      <c r="JBZ1031" s="3"/>
      <c r="JCA1031" s="3"/>
      <c r="JCB1031" s="3"/>
      <c r="JCC1031" s="3"/>
      <c r="JCD1031" s="3"/>
      <c r="JCE1031" s="3"/>
      <c r="JCF1031" s="3"/>
      <c r="JCG1031" s="3"/>
      <c r="JCH1031" s="3"/>
      <c r="JCI1031" s="3"/>
      <c r="JCJ1031" s="3"/>
      <c r="JCK1031" s="3"/>
      <c r="JCL1031" s="3"/>
      <c r="JCM1031" s="3"/>
      <c r="JCN1031" s="3"/>
      <c r="JCO1031" s="3"/>
      <c r="JCP1031" s="3"/>
      <c r="JCQ1031" s="3"/>
      <c r="JCR1031" s="3"/>
      <c r="JCS1031" s="3"/>
      <c r="JCT1031" s="3"/>
      <c r="JCU1031" s="3"/>
      <c r="JCV1031" s="3"/>
      <c r="JCW1031" s="3"/>
      <c r="JCX1031" s="3"/>
      <c r="JCY1031" s="3"/>
      <c r="JCZ1031" s="3"/>
      <c r="JDA1031" s="3"/>
      <c r="JDB1031" s="3"/>
      <c r="JDC1031" s="3"/>
      <c r="JDD1031" s="3"/>
      <c r="JDE1031" s="3"/>
      <c r="JDF1031" s="3"/>
      <c r="JDG1031" s="3"/>
      <c r="JDH1031" s="3"/>
      <c r="JDI1031" s="3"/>
      <c r="JDJ1031" s="3"/>
      <c r="JDK1031" s="3"/>
      <c r="JDL1031" s="3"/>
      <c r="JDM1031" s="3"/>
      <c r="JDN1031" s="3"/>
      <c r="JDO1031" s="3"/>
      <c r="JDP1031" s="3"/>
      <c r="JDQ1031" s="3"/>
      <c r="JDR1031" s="3"/>
      <c r="JDS1031" s="3"/>
      <c r="JDT1031" s="3"/>
      <c r="JDU1031" s="3"/>
      <c r="JDV1031" s="3"/>
      <c r="JDW1031" s="3"/>
      <c r="JDX1031" s="3"/>
      <c r="JDY1031" s="3"/>
      <c r="JDZ1031" s="3"/>
      <c r="JEA1031" s="3"/>
      <c r="JEB1031" s="3"/>
      <c r="JEC1031" s="3"/>
      <c r="JED1031" s="3"/>
      <c r="JEE1031" s="3"/>
      <c r="JEF1031" s="3"/>
      <c r="JEG1031" s="3"/>
      <c r="JEH1031" s="3"/>
      <c r="JEI1031" s="3"/>
      <c r="JEJ1031" s="3"/>
      <c r="JEK1031" s="3"/>
      <c r="JEL1031" s="3"/>
      <c r="JEM1031" s="3"/>
      <c r="JEN1031" s="3"/>
      <c r="JEO1031" s="3"/>
      <c r="JEP1031" s="3"/>
      <c r="JEQ1031" s="3"/>
      <c r="JER1031" s="3"/>
      <c r="JES1031" s="3"/>
      <c r="JET1031" s="3"/>
      <c r="JEU1031" s="3"/>
      <c r="JEV1031" s="3"/>
      <c r="JEW1031" s="3"/>
      <c r="JEX1031" s="3"/>
      <c r="JEY1031" s="3"/>
      <c r="JEZ1031" s="3"/>
      <c r="JFA1031" s="3"/>
      <c r="JFB1031" s="3"/>
      <c r="JFC1031" s="3"/>
      <c r="JFD1031" s="3"/>
      <c r="JFE1031" s="3"/>
      <c r="JFF1031" s="3"/>
      <c r="JFG1031" s="3"/>
      <c r="JFH1031" s="3"/>
      <c r="JFI1031" s="3"/>
      <c r="JFJ1031" s="3"/>
      <c r="JFK1031" s="3"/>
      <c r="JFL1031" s="3"/>
      <c r="JFM1031" s="3"/>
      <c r="JFN1031" s="3"/>
      <c r="JFO1031" s="3"/>
      <c r="JFP1031" s="3"/>
      <c r="JFQ1031" s="3"/>
      <c r="JFR1031" s="3"/>
      <c r="JFS1031" s="3"/>
      <c r="JFT1031" s="3"/>
      <c r="JFU1031" s="3"/>
      <c r="JFV1031" s="3"/>
      <c r="JFW1031" s="3"/>
      <c r="JFX1031" s="3"/>
      <c r="JFY1031" s="3"/>
      <c r="JFZ1031" s="3"/>
      <c r="JGA1031" s="3"/>
      <c r="JGB1031" s="3"/>
      <c r="JGC1031" s="3"/>
      <c r="JGD1031" s="3"/>
      <c r="JGE1031" s="3"/>
      <c r="JGF1031" s="3"/>
      <c r="JGG1031" s="3"/>
      <c r="JGH1031" s="3"/>
      <c r="JGI1031" s="3"/>
      <c r="JGJ1031" s="3"/>
      <c r="JGK1031" s="3"/>
      <c r="JGL1031" s="3"/>
      <c r="JGM1031" s="3"/>
      <c r="JGN1031" s="3"/>
      <c r="JGO1031" s="3"/>
      <c r="JGP1031" s="3"/>
      <c r="JGQ1031" s="3"/>
      <c r="JGR1031" s="3"/>
      <c r="JGS1031" s="3"/>
      <c r="JGT1031" s="3"/>
      <c r="JGU1031" s="3"/>
      <c r="JGV1031" s="3"/>
      <c r="JGW1031" s="3"/>
      <c r="JGX1031" s="3"/>
      <c r="JGY1031" s="3"/>
      <c r="JGZ1031" s="3"/>
      <c r="JHA1031" s="3"/>
      <c r="JHB1031" s="3"/>
      <c r="JHC1031" s="3"/>
      <c r="JHD1031" s="3"/>
      <c r="JHE1031" s="3"/>
      <c r="JHF1031" s="3"/>
      <c r="JHG1031" s="3"/>
      <c r="JHH1031" s="3"/>
      <c r="JHI1031" s="3"/>
      <c r="JHJ1031" s="3"/>
      <c r="JHK1031" s="3"/>
      <c r="JHL1031" s="3"/>
      <c r="JHM1031" s="3"/>
      <c r="JHN1031" s="3"/>
      <c r="JHO1031" s="3"/>
      <c r="JHP1031" s="3"/>
      <c r="JHQ1031" s="3"/>
      <c r="JHR1031" s="3"/>
      <c r="JHS1031" s="3"/>
      <c r="JHT1031" s="3"/>
      <c r="JHU1031" s="3"/>
      <c r="JHV1031" s="3"/>
      <c r="JHW1031" s="3"/>
      <c r="JHX1031" s="3"/>
      <c r="JHY1031" s="3"/>
      <c r="JHZ1031" s="3"/>
      <c r="JIA1031" s="3"/>
      <c r="JIB1031" s="3"/>
      <c r="JIC1031" s="3"/>
      <c r="JID1031" s="3"/>
      <c r="JIE1031" s="3"/>
      <c r="JIF1031" s="3"/>
      <c r="JIG1031" s="3"/>
      <c r="JIH1031" s="3"/>
      <c r="JII1031" s="3"/>
      <c r="JIJ1031" s="3"/>
      <c r="JIK1031" s="3"/>
      <c r="JIL1031" s="3"/>
      <c r="JIM1031" s="3"/>
      <c r="JIN1031" s="3"/>
      <c r="JIO1031" s="3"/>
      <c r="JIP1031" s="3"/>
      <c r="JIQ1031" s="3"/>
      <c r="JIR1031" s="3"/>
      <c r="JIS1031" s="3"/>
      <c r="JIT1031" s="3"/>
      <c r="JIU1031" s="3"/>
      <c r="JIV1031" s="3"/>
      <c r="JIW1031" s="3"/>
      <c r="JIX1031" s="3"/>
      <c r="JIY1031" s="3"/>
      <c r="JIZ1031" s="3"/>
      <c r="JJA1031" s="3"/>
      <c r="JJB1031" s="3"/>
      <c r="JJC1031" s="3"/>
      <c r="JJD1031" s="3"/>
      <c r="JJE1031" s="3"/>
      <c r="JJF1031" s="3"/>
      <c r="JJG1031" s="3"/>
      <c r="JJH1031" s="3"/>
      <c r="JJI1031" s="3"/>
      <c r="JJJ1031" s="3"/>
      <c r="JJK1031" s="3"/>
      <c r="JJL1031" s="3"/>
      <c r="JJM1031" s="3"/>
      <c r="JJN1031" s="3"/>
      <c r="JJO1031" s="3"/>
      <c r="JJP1031" s="3"/>
      <c r="JJQ1031" s="3"/>
      <c r="JJR1031" s="3"/>
      <c r="JJS1031" s="3"/>
      <c r="JJT1031" s="3"/>
      <c r="JJU1031" s="3"/>
      <c r="JJV1031" s="3"/>
      <c r="JJW1031" s="3"/>
      <c r="JJX1031" s="3"/>
      <c r="JJY1031" s="3"/>
      <c r="JJZ1031" s="3"/>
      <c r="JKA1031" s="3"/>
      <c r="JKB1031" s="3"/>
      <c r="JKC1031" s="3"/>
      <c r="JKD1031" s="3"/>
      <c r="JKE1031" s="3"/>
      <c r="JKF1031" s="3"/>
      <c r="JKG1031" s="3"/>
      <c r="JKH1031" s="3"/>
      <c r="JKI1031" s="3"/>
      <c r="JKJ1031" s="3"/>
      <c r="JKK1031" s="3"/>
      <c r="JKL1031" s="3"/>
      <c r="JKM1031" s="3"/>
      <c r="JKN1031" s="3"/>
      <c r="JKO1031" s="3"/>
      <c r="JKP1031" s="3"/>
      <c r="JKQ1031" s="3"/>
      <c r="JKR1031" s="3"/>
      <c r="JKS1031" s="3"/>
      <c r="JKT1031" s="3"/>
      <c r="JKU1031" s="3"/>
      <c r="JKV1031" s="3"/>
      <c r="JKW1031" s="3"/>
      <c r="JKX1031" s="3"/>
      <c r="JKY1031" s="3"/>
      <c r="JKZ1031" s="3"/>
      <c r="JLA1031" s="3"/>
      <c r="JLB1031" s="3"/>
      <c r="JLC1031" s="3"/>
      <c r="JLD1031" s="3"/>
      <c r="JLE1031" s="3"/>
      <c r="JLF1031" s="3"/>
      <c r="JLG1031" s="3"/>
      <c r="JLH1031" s="3"/>
      <c r="JLI1031" s="3"/>
      <c r="JLJ1031" s="3"/>
      <c r="JLK1031" s="3"/>
      <c r="JLL1031" s="3"/>
      <c r="JLM1031" s="3"/>
      <c r="JLN1031" s="3"/>
      <c r="JLO1031" s="3"/>
      <c r="JLP1031" s="3"/>
      <c r="JLQ1031" s="3"/>
      <c r="JLR1031" s="3"/>
      <c r="JLS1031" s="3"/>
      <c r="JLT1031" s="3"/>
      <c r="JLU1031" s="3"/>
      <c r="JLV1031" s="3"/>
      <c r="JLW1031" s="3"/>
      <c r="JLX1031" s="3"/>
      <c r="JLY1031" s="3"/>
      <c r="JLZ1031" s="3"/>
      <c r="JMA1031" s="3"/>
      <c r="JMB1031" s="3"/>
      <c r="JMC1031" s="3"/>
      <c r="JMD1031" s="3"/>
      <c r="JME1031" s="3"/>
      <c r="JMF1031" s="3"/>
      <c r="JMG1031" s="3"/>
      <c r="JMH1031" s="3"/>
      <c r="JMI1031" s="3"/>
      <c r="JMJ1031" s="3"/>
      <c r="JMK1031" s="3"/>
      <c r="JML1031" s="3"/>
      <c r="JMM1031" s="3"/>
      <c r="JMN1031" s="3"/>
      <c r="JMO1031" s="3"/>
      <c r="JMP1031" s="3"/>
      <c r="JMQ1031" s="3"/>
      <c r="JMR1031" s="3"/>
      <c r="JMS1031" s="3"/>
      <c r="JMT1031" s="3"/>
      <c r="JMU1031" s="3"/>
      <c r="JMV1031" s="3"/>
      <c r="JMW1031" s="3"/>
      <c r="JMX1031" s="3"/>
      <c r="JMY1031" s="3"/>
      <c r="JMZ1031" s="3"/>
      <c r="JNA1031" s="3"/>
      <c r="JNB1031" s="3"/>
      <c r="JNC1031" s="3"/>
      <c r="JND1031" s="3"/>
      <c r="JNE1031" s="3"/>
      <c r="JNF1031" s="3"/>
      <c r="JNG1031" s="3"/>
      <c r="JNH1031" s="3"/>
      <c r="JNI1031" s="3"/>
      <c r="JNJ1031" s="3"/>
      <c r="JNK1031" s="3"/>
      <c r="JNL1031" s="3"/>
      <c r="JNM1031" s="3"/>
      <c r="JNN1031" s="3"/>
      <c r="JNO1031" s="3"/>
      <c r="JNP1031" s="3"/>
      <c r="JNQ1031" s="3"/>
      <c r="JNR1031" s="3"/>
      <c r="JNS1031" s="3"/>
      <c r="JNT1031" s="3"/>
      <c r="JNU1031" s="3"/>
      <c r="JNV1031" s="3"/>
      <c r="JNW1031" s="3"/>
      <c r="JNX1031" s="3"/>
      <c r="JNY1031" s="3"/>
      <c r="JNZ1031" s="3"/>
      <c r="JOA1031" s="3"/>
      <c r="JOB1031" s="3"/>
      <c r="JOC1031" s="3"/>
      <c r="JOD1031" s="3"/>
      <c r="JOE1031" s="3"/>
      <c r="JOF1031" s="3"/>
      <c r="JOG1031" s="3"/>
      <c r="JOH1031" s="3"/>
      <c r="JOI1031" s="3"/>
      <c r="JOJ1031" s="3"/>
      <c r="JOK1031" s="3"/>
      <c r="JOL1031" s="3"/>
      <c r="JOM1031" s="3"/>
      <c r="JON1031" s="3"/>
      <c r="JOO1031" s="3"/>
      <c r="JOP1031" s="3"/>
      <c r="JOQ1031" s="3"/>
      <c r="JOR1031" s="3"/>
      <c r="JOS1031" s="3"/>
      <c r="JOT1031" s="3"/>
      <c r="JOU1031" s="3"/>
      <c r="JOV1031" s="3"/>
      <c r="JOW1031" s="3"/>
      <c r="JOX1031" s="3"/>
      <c r="JOY1031" s="3"/>
      <c r="JOZ1031" s="3"/>
      <c r="JPA1031" s="3"/>
      <c r="JPB1031" s="3"/>
      <c r="JPC1031" s="3"/>
      <c r="JPD1031" s="3"/>
      <c r="JPE1031" s="3"/>
      <c r="JPF1031" s="3"/>
      <c r="JPG1031" s="3"/>
      <c r="JPH1031" s="3"/>
      <c r="JPI1031" s="3"/>
      <c r="JPJ1031" s="3"/>
      <c r="JPK1031" s="3"/>
      <c r="JPL1031" s="3"/>
      <c r="JPM1031" s="3"/>
      <c r="JPN1031" s="3"/>
      <c r="JPO1031" s="3"/>
      <c r="JPP1031" s="3"/>
      <c r="JPQ1031" s="3"/>
      <c r="JPR1031" s="3"/>
      <c r="JPS1031" s="3"/>
      <c r="JPT1031" s="3"/>
      <c r="JPU1031" s="3"/>
      <c r="JPV1031" s="3"/>
      <c r="JPW1031" s="3"/>
      <c r="JPX1031" s="3"/>
      <c r="JPY1031" s="3"/>
      <c r="JPZ1031" s="3"/>
      <c r="JQA1031" s="3"/>
      <c r="JQB1031" s="3"/>
      <c r="JQC1031" s="3"/>
      <c r="JQD1031" s="3"/>
      <c r="JQE1031" s="3"/>
      <c r="JQF1031" s="3"/>
      <c r="JQG1031" s="3"/>
      <c r="JQH1031" s="3"/>
      <c r="JQI1031" s="3"/>
      <c r="JQJ1031" s="3"/>
      <c r="JQK1031" s="3"/>
      <c r="JQL1031" s="3"/>
      <c r="JQM1031" s="3"/>
      <c r="JQN1031" s="3"/>
      <c r="JQO1031" s="3"/>
      <c r="JQP1031" s="3"/>
      <c r="JQQ1031" s="3"/>
      <c r="JQR1031" s="3"/>
      <c r="JQS1031" s="3"/>
      <c r="JQT1031" s="3"/>
      <c r="JQU1031" s="3"/>
      <c r="JQV1031" s="3"/>
      <c r="JQW1031" s="3"/>
      <c r="JQX1031" s="3"/>
      <c r="JQY1031" s="3"/>
      <c r="JQZ1031" s="3"/>
      <c r="JRA1031" s="3"/>
      <c r="JRB1031" s="3"/>
      <c r="JRC1031" s="3"/>
      <c r="JRD1031" s="3"/>
      <c r="JRE1031" s="3"/>
      <c r="JRF1031" s="3"/>
      <c r="JRG1031" s="3"/>
      <c r="JRH1031" s="3"/>
      <c r="JRI1031" s="3"/>
      <c r="JRJ1031" s="3"/>
      <c r="JRK1031" s="3"/>
      <c r="JRL1031" s="3"/>
      <c r="JRM1031" s="3"/>
      <c r="JRN1031" s="3"/>
      <c r="JRO1031" s="3"/>
      <c r="JRP1031" s="3"/>
      <c r="JRQ1031" s="3"/>
      <c r="JRR1031" s="3"/>
      <c r="JRS1031" s="3"/>
      <c r="JRT1031" s="3"/>
      <c r="JRU1031" s="3"/>
      <c r="JRV1031" s="3"/>
      <c r="JRW1031" s="3"/>
      <c r="JRX1031" s="3"/>
      <c r="JRY1031" s="3"/>
      <c r="JRZ1031" s="3"/>
      <c r="JSA1031" s="3"/>
      <c r="JSB1031" s="3"/>
      <c r="JSC1031" s="3"/>
      <c r="JSD1031" s="3"/>
      <c r="JSE1031" s="3"/>
      <c r="JSF1031" s="3"/>
      <c r="JSG1031" s="3"/>
      <c r="JSH1031" s="3"/>
      <c r="JSI1031" s="3"/>
      <c r="JSJ1031" s="3"/>
      <c r="JSK1031" s="3"/>
      <c r="JSL1031" s="3"/>
      <c r="JSM1031" s="3"/>
      <c r="JSN1031" s="3"/>
      <c r="JSO1031" s="3"/>
      <c r="JSP1031" s="3"/>
      <c r="JSQ1031" s="3"/>
      <c r="JSR1031" s="3"/>
      <c r="JSS1031" s="3"/>
      <c r="JST1031" s="3"/>
      <c r="JSU1031" s="3"/>
      <c r="JSV1031" s="3"/>
      <c r="JSW1031" s="3"/>
      <c r="JSX1031" s="3"/>
      <c r="JSY1031" s="3"/>
      <c r="JSZ1031" s="3"/>
      <c r="JTA1031" s="3"/>
      <c r="JTB1031" s="3"/>
      <c r="JTC1031" s="3"/>
      <c r="JTD1031" s="3"/>
      <c r="JTE1031" s="3"/>
      <c r="JTF1031" s="3"/>
      <c r="JTG1031" s="3"/>
      <c r="JTH1031" s="3"/>
      <c r="JTI1031" s="3"/>
      <c r="JTJ1031" s="3"/>
      <c r="JTK1031" s="3"/>
      <c r="JTL1031" s="3"/>
      <c r="JTM1031" s="3"/>
      <c r="JTN1031" s="3"/>
      <c r="JTO1031" s="3"/>
      <c r="JTP1031" s="3"/>
      <c r="JTQ1031" s="3"/>
      <c r="JTR1031" s="3"/>
      <c r="JTS1031" s="3"/>
      <c r="JTT1031" s="3"/>
      <c r="JTU1031" s="3"/>
      <c r="JTV1031" s="3"/>
      <c r="JTW1031" s="3"/>
      <c r="JTX1031" s="3"/>
      <c r="JTY1031" s="3"/>
      <c r="JTZ1031" s="3"/>
      <c r="JUA1031" s="3"/>
      <c r="JUB1031" s="3"/>
      <c r="JUC1031" s="3"/>
      <c r="JUD1031" s="3"/>
      <c r="JUE1031" s="3"/>
      <c r="JUF1031" s="3"/>
      <c r="JUG1031" s="3"/>
      <c r="JUH1031" s="3"/>
      <c r="JUI1031" s="3"/>
      <c r="JUJ1031" s="3"/>
      <c r="JUK1031" s="3"/>
      <c r="JUL1031" s="3"/>
      <c r="JUM1031" s="3"/>
      <c r="JUN1031" s="3"/>
      <c r="JUO1031" s="3"/>
      <c r="JUP1031" s="3"/>
      <c r="JUQ1031" s="3"/>
      <c r="JUR1031" s="3"/>
      <c r="JUS1031" s="3"/>
      <c r="JUT1031" s="3"/>
      <c r="JUU1031" s="3"/>
      <c r="JUV1031" s="3"/>
      <c r="JUW1031" s="3"/>
      <c r="JUX1031" s="3"/>
      <c r="JUY1031" s="3"/>
      <c r="JUZ1031" s="3"/>
      <c r="JVA1031" s="3"/>
      <c r="JVB1031" s="3"/>
      <c r="JVC1031" s="3"/>
      <c r="JVD1031" s="3"/>
      <c r="JVE1031" s="3"/>
      <c r="JVF1031" s="3"/>
      <c r="JVG1031" s="3"/>
      <c r="JVH1031" s="3"/>
      <c r="JVI1031" s="3"/>
      <c r="JVJ1031" s="3"/>
      <c r="JVK1031" s="3"/>
      <c r="JVL1031" s="3"/>
      <c r="JVM1031" s="3"/>
      <c r="JVN1031" s="3"/>
      <c r="JVO1031" s="3"/>
      <c r="JVP1031" s="3"/>
      <c r="JVQ1031" s="3"/>
      <c r="JVR1031" s="3"/>
      <c r="JVS1031" s="3"/>
      <c r="JVT1031" s="3"/>
      <c r="JVU1031" s="3"/>
      <c r="JVV1031" s="3"/>
      <c r="JVW1031" s="3"/>
      <c r="JVX1031" s="3"/>
      <c r="JVY1031" s="3"/>
      <c r="JVZ1031" s="3"/>
      <c r="JWA1031" s="3"/>
      <c r="JWB1031" s="3"/>
      <c r="JWC1031" s="3"/>
      <c r="JWD1031" s="3"/>
      <c r="JWE1031" s="3"/>
      <c r="JWF1031" s="3"/>
      <c r="JWG1031" s="3"/>
      <c r="JWH1031" s="3"/>
      <c r="JWI1031" s="3"/>
      <c r="JWJ1031" s="3"/>
      <c r="JWK1031" s="3"/>
      <c r="JWL1031" s="3"/>
      <c r="JWM1031" s="3"/>
      <c r="JWN1031" s="3"/>
      <c r="JWO1031" s="3"/>
      <c r="JWP1031" s="3"/>
      <c r="JWQ1031" s="3"/>
      <c r="JWR1031" s="3"/>
      <c r="JWS1031" s="3"/>
      <c r="JWT1031" s="3"/>
      <c r="JWU1031" s="3"/>
      <c r="JWV1031" s="3"/>
      <c r="JWW1031" s="3"/>
      <c r="JWX1031" s="3"/>
      <c r="JWY1031" s="3"/>
      <c r="JWZ1031" s="3"/>
      <c r="JXA1031" s="3"/>
      <c r="JXB1031" s="3"/>
      <c r="JXC1031" s="3"/>
      <c r="JXD1031" s="3"/>
      <c r="JXE1031" s="3"/>
      <c r="JXF1031" s="3"/>
      <c r="JXG1031" s="3"/>
      <c r="JXH1031" s="3"/>
      <c r="JXI1031" s="3"/>
      <c r="JXJ1031" s="3"/>
      <c r="JXK1031" s="3"/>
      <c r="JXL1031" s="3"/>
      <c r="JXM1031" s="3"/>
      <c r="JXN1031" s="3"/>
      <c r="JXO1031" s="3"/>
      <c r="JXP1031" s="3"/>
      <c r="JXQ1031" s="3"/>
      <c r="JXR1031" s="3"/>
      <c r="JXS1031" s="3"/>
      <c r="JXT1031" s="3"/>
      <c r="JXU1031" s="3"/>
      <c r="JXV1031" s="3"/>
      <c r="JXW1031" s="3"/>
      <c r="JXX1031" s="3"/>
      <c r="JXY1031" s="3"/>
      <c r="JXZ1031" s="3"/>
      <c r="JYA1031" s="3"/>
      <c r="JYB1031" s="3"/>
      <c r="JYC1031" s="3"/>
      <c r="JYD1031" s="3"/>
      <c r="JYE1031" s="3"/>
      <c r="JYF1031" s="3"/>
      <c r="JYG1031" s="3"/>
      <c r="JYH1031" s="3"/>
      <c r="JYI1031" s="3"/>
      <c r="JYJ1031" s="3"/>
      <c r="JYK1031" s="3"/>
      <c r="JYL1031" s="3"/>
      <c r="JYM1031" s="3"/>
      <c r="JYN1031" s="3"/>
      <c r="JYO1031" s="3"/>
      <c r="JYP1031" s="3"/>
      <c r="JYQ1031" s="3"/>
      <c r="JYR1031" s="3"/>
      <c r="JYS1031" s="3"/>
      <c r="JYT1031" s="3"/>
      <c r="JYU1031" s="3"/>
      <c r="JYV1031" s="3"/>
      <c r="JYW1031" s="3"/>
      <c r="JYX1031" s="3"/>
      <c r="JYY1031" s="3"/>
      <c r="JYZ1031" s="3"/>
      <c r="JZA1031" s="3"/>
      <c r="JZB1031" s="3"/>
      <c r="JZC1031" s="3"/>
      <c r="JZD1031" s="3"/>
      <c r="JZE1031" s="3"/>
      <c r="JZF1031" s="3"/>
      <c r="JZG1031" s="3"/>
      <c r="JZH1031" s="3"/>
      <c r="JZI1031" s="3"/>
      <c r="JZJ1031" s="3"/>
      <c r="JZK1031" s="3"/>
      <c r="JZL1031" s="3"/>
      <c r="JZM1031" s="3"/>
      <c r="JZN1031" s="3"/>
      <c r="JZO1031" s="3"/>
      <c r="JZP1031" s="3"/>
      <c r="JZQ1031" s="3"/>
      <c r="JZR1031" s="3"/>
      <c r="JZS1031" s="3"/>
      <c r="JZT1031" s="3"/>
      <c r="JZU1031" s="3"/>
      <c r="JZV1031" s="3"/>
      <c r="JZW1031" s="3"/>
      <c r="JZX1031" s="3"/>
      <c r="JZY1031" s="3"/>
      <c r="JZZ1031" s="3"/>
      <c r="KAA1031" s="3"/>
      <c r="KAB1031" s="3"/>
      <c r="KAC1031" s="3"/>
      <c r="KAD1031" s="3"/>
      <c r="KAE1031" s="3"/>
      <c r="KAF1031" s="3"/>
      <c r="KAG1031" s="3"/>
      <c r="KAH1031" s="3"/>
      <c r="KAI1031" s="3"/>
      <c r="KAJ1031" s="3"/>
      <c r="KAK1031" s="3"/>
      <c r="KAL1031" s="3"/>
      <c r="KAM1031" s="3"/>
      <c r="KAN1031" s="3"/>
      <c r="KAO1031" s="3"/>
      <c r="KAP1031" s="3"/>
      <c r="KAQ1031" s="3"/>
      <c r="KAR1031" s="3"/>
      <c r="KAS1031" s="3"/>
      <c r="KAT1031" s="3"/>
      <c r="KAU1031" s="3"/>
      <c r="KAV1031" s="3"/>
      <c r="KAW1031" s="3"/>
      <c r="KAX1031" s="3"/>
      <c r="KAY1031" s="3"/>
      <c r="KAZ1031" s="3"/>
      <c r="KBA1031" s="3"/>
      <c r="KBB1031" s="3"/>
      <c r="KBC1031" s="3"/>
      <c r="KBD1031" s="3"/>
      <c r="KBE1031" s="3"/>
      <c r="KBF1031" s="3"/>
      <c r="KBG1031" s="3"/>
      <c r="KBH1031" s="3"/>
      <c r="KBI1031" s="3"/>
      <c r="KBJ1031" s="3"/>
      <c r="KBK1031" s="3"/>
      <c r="KBL1031" s="3"/>
      <c r="KBM1031" s="3"/>
      <c r="KBN1031" s="3"/>
      <c r="KBO1031" s="3"/>
      <c r="KBP1031" s="3"/>
      <c r="KBQ1031" s="3"/>
      <c r="KBR1031" s="3"/>
      <c r="KBS1031" s="3"/>
      <c r="KBT1031" s="3"/>
      <c r="KBU1031" s="3"/>
      <c r="KBV1031" s="3"/>
      <c r="KBW1031" s="3"/>
      <c r="KBX1031" s="3"/>
      <c r="KBY1031" s="3"/>
      <c r="KBZ1031" s="3"/>
      <c r="KCA1031" s="3"/>
      <c r="KCB1031" s="3"/>
      <c r="KCC1031" s="3"/>
      <c r="KCD1031" s="3"/>
      <c r="KCE1031" s="3"/>
      <c r="KCF1031" s="3"/>
      <c r="KCG1031" s="3"/>
      <c r="KCH1031" s="3"/>
      <c r="KCI1031" s="3"/>
      <c r="KCJ1031" s="3"/>
      <c r="KCK1031" s="3"/>
      <c r="KCL1031" s="3"/>
      <c r="KCM1031" s="3"/>
      <c r="KCN1031" s="3"/>
      <c r="KCO1031" s="3"/>
      <c r="KCP1031" s="3"/>
      <c r="KCQ1031" s="3"/>
      <c r="KCR1031" s="3"/>
      <c r="KCS1031" s="3"/>
      <c r="KCT1031" s="3"/>
      <c r="KCU1031" s="3"/>
      <c r="KCV1031" s="3"/>
      <c r="KCW1031" s="3"/>
      <c r="KCX1031" s="3"/>
      <c r="KCY1031" s="3"/>
      <c r="KCZ1031" s="3"/>
      <c r="KDA1031" s="3"/>
      <c r="KDB1031" s="3"/>
      <c r="KDC1031" s="3"/>
      <c r="KDD1031" s="3"/>
      <c r="KDE1031" s="3"/>
      <c r="KDF1031" s="3"/>
      <c r="KDG1031" s="3"/>
      <c r="KDH1031" s="3"/>
      <c r="KDI1031" s="3"/>
      <c r="KDJ1031" s="3"/>
      <c r="KDK1031" s="3"/>
      <c r="KDL1031" s="3"/>
      <c r="KDM1031" s="3"/>
      <c r="KDN1031" s="3"/>
      <c r="KDO1031" s="3"/>
      <c r="KDP1031" s="3"/>
      <c r="KDQ1031" s="3"/>
      <c r="KDR1031" s="3"/>
      <c r="KDS1031" s="3"/>
      <c r="KDT1031" s="3"/>
      <c r="KDU1031" s="3"/>
      <c r="KDV1031" s="3"/>
      <c r="KDW1031" s="3"/>
      <c r="KDX1031" s="3"/>
      <c r="KDY1031" s="3"/>
      <c r="KDZ1031" s="3"/>
      <c r="KEA1031" s="3"/>
      <c r="KEB1031" s="3"/>
      <c r="KEC1031" s="3"/>
      <c r="KED1031" s="3"/>
      <c r="KEE1031" s="3"/>
      <c r="KEF1031" s="3"/>
      <c r="KEG1031" s="3"/>
      <c r="KEH1031" s="3"/>
      <c r="KEI1031" s="3"/>
      <c r="KEJ1031" s="3"/>
      <c r="KEK1031" s="3"/>
      <c r="KEL1031" s="3"/>
      <c r="KEM1031" s="3"/>
      <c r="KEN1031" s="3"/>
      <c r="KEO1031" s="3"/>
      <c r="KEP1031" s="3"/>
      <c r="KEQ1031" s="3"/>
      <c r="KER1031" s="3"/>
      <c r="KES1031" s="3"/>
      <c r="KET1031" s="3"/>
      <c r="KEU1031" s="3"/>
      <c r="KEV1031" s="3"/>
      <c r="KEW1031" s="3"/>
      <c r="KEX1031" s="3"/>
      <c r="KEY1031" s="3"/>
      <c r="KEZ1031" s="3"/>
      <c r="KFA1031" s="3"/>
      <c r="KFB1031" s="3"/>
      <c r="KFC1031" s="3"/>
      <c r="KFD1031" s="3"/>
      <c r="KFE1031" s="3"/>
      <c r="KFF1031" s="3"/>
      <c r="KFG1031" s="3"/>
      <c r="KFH1031" s="3"/>
      <c r="KFI1031" s="3"/>
      <c r="KFJ1031" s="3"/>
      <c r="KFK1031" s="3"/>
      <c r="KFL1031" s="3"/>
      <c r="KFM1031" s="3"/>
      <c r="KFN1031" s="3"/>
      <c r="KFO1031" s="3"/>
      <c r="KFP1031" s="3"/>
      <c r="KFQ1031" s="3"/>
      <c r="KFR1031" s="3"/>
      <c r="KFS1031" s="3"/>
      <c r="KFT1031" s="3"/>
      <c r="KFU1031" s="3"/>
      <c r="KFV1031" s="3"/>
      <c r="KFW1031" s="3"/>
      <c r="KFX1031" s="3"/>
      <c r="KFY1031" s="3"/>
      <c r="KFZ1031" s="3"/>
      <c r="KGA1031" s="3"/>
      <c r="KGB1031" s="3"/>
      <c r="KGC1031" s="3"/>
      <c r="KGD1031" s="3"/>
      <c r="KGE1031" s="3"/>
      <c r="KGF1031" s="3"/>
      <c r="KGG1031" s="3"/>
      <c r="KGH1031" s="3"/>
      <c r="KGI1031" s="3"/>
      <c r="KGJ1031" s="3"/>
      <c r="KGK1031" s="3"/>
      <c r="KGL1031" s="3"/>
      <c r="KGM1031" s="3"/>
      <c r="KGN1031" s="3"/>
      <c r="KGO1031" s="3"/>
      <c r="KGP1031" s="3"/>
      <c r="KGQ1031" s="3"/>
      <c r="KGR1031" s="3"/>
      <c r="KGS1031" s="3"/>
      <c r="KGT1031" s="3"/>
      <c r="KGU1031" s="3"/>
      <c r="KGV1031" s="3"/>
      <c r="KGW1031" s="3"/>
      <c r="KGX1031" s="3"/>
      <c r="KGY1031" s="3"/>
      <c r="KGZ1031" s="3"/>
      <c r="KHA1031" s="3"/>
      <c r="KHB1031" s="3"/>
      <c r="KHC1031" s="3"/>
      <c r="KHD1031" s="3"/>
      <c r="KHE1031" s="3"/>
      <c r="KHF1031" s="3"/>
      <c r="KHG1031" s="3"/>
      <c r="KHH1031" s="3"/>
      <c r="KHI1031" s="3"/>
      <c r="KHJ1031" s="3"/>
      <c r="KHK1031" s="3"/>
      <c r="KHL1031" s="3"/>
      <c r="KHM1031" s="3"/>
      <c r="KHN1031" s="3"/>
      <c r="KHO1031" s="3"/>
      <c r="KHP1031" s="3"/>
      <c r="KHQ1031" s="3"/>
      <c r="KHR1031" s="3"/>
      <c r="KHS1031" s="3"/>
      <c r="KHT1031" s="3"/>
      <c r="KHU1031" s="3"/>
      <c r="KHV1031" s="3"/>
      <c r="KHW1031" s="3"/>
      <c r="KHX1031" s="3"/>
      <c r="KHY1031" s="3"/>
      <c r="KHZ1031" s="3"/>
      <c r="KIA1031" s="3"/>
      <c r="KIB1031" s="3"/>
      <c r="KIC1031" s="3"/>
      <c r="KID1031" s="3"/>
      <c r="KIE1031" s="3"/>
      <c r="KIF1031" s="3"/>
      <c r="KIG1031" s="3"/>
      <c r="KIH1031" s="3"/>
      <c r="KII1031" s="3"/>
      <c r="KIJ1031" s="3"/>
      <c r="KIK1031" s="3"/>
      <c r="KIL1031" s="3"/>
      <c r="KIM1031" s="3"/>
      <c r="KIN1031" s="3"/>
      <c r="KIO1031" s="3"/>
      <c r="KIP1031" s="3"/>
      <c r="KIQ1031" s="3"/>
      <c r="KIR1031" s="3"/>
      <c r="KIS1031" s="3"/>
      <c r="KIT1031" s="3"/>
      <c r="KIU1031" s="3"/>
      <c r="KIV1031" s="3"/>
      <c r="KIW1031" s="3"/>
      <c r="KIX1031" s="3"/>
      <c r="KIY1031" s="3"/>
      <c r="KIZ1031" s="3"/>
      <c r="KJA1031" s="3"/>
      <c r="KJB1031" s="3"/>
      <c r="KJC1031" s="3"/>
      <c r="KJD1031" s="3"/>
      <c r="KJE1031" s="3"/>
      <c r="KJF1031" s="3"/>
      <c r="KJG1031" s="3"/>
      <c r="KJH1031" s="3"/>
      <c r="KJI1031" s="3"/>
      <c r="KJJ1031" s="3"/>
      <c r="KJK1031" s="3"/>
      <c r="KJL1031" s="3"/>
      <c r="KJM1031" s="3"/>
      <c r="KJN1031" s="3"/>
      <c r="KJO1031" s="3"/>
      <c r="KJP1031" s="3"/>
      <c r="KJQ1031" s="3"/>
      <c r="KJR1031" s="3"/>
      <c r="KJS1031" s="3"/>
      <c r="KJT1031" s="3"/>
      <c r="KJU1031" s="3"/>
      <c r="KJV1031" s="3"/>
      <c r="KJW1031" s="3"/>
      <c r="KJX1031" s="3"/>
      <c r="KJY1031" s="3"/>
      <c r="KJZ1031" s="3"/>
      <c r="KKA1031" s="3"/>
      <c r="KKB1031" s="3"/>
      <c r="KKC1031" s="3"/>
      <c r="KKD1031" s="3"/>
      <c r="KKE1031" s="3"/>
      <c r="KKF1031" s="3"/>
      <c r="KKG1031" s="3"/>
      <c r="KKH1031" s="3"/>
      <c r="KKI1031" s="3"/>
      <c r="KKJ1031" s="3"/>
      <c r="KKK1031" s="3"/>
      <c r="KKL1031" s="3"/>
      <c r="KKM1031" s="3"/>
      <c r="KKN1031" s="3"/>
      <c r="KKO1031" s="3"/>
      <c r="KKP1031" s="3"/>
      <c r="KKQ1031" s="3"/>
      <c r="KKR1031" s="3"/>
      <c r="KKS1031" s="3"/>
      <c r="KKT1031" s="3"/>
      <c r="KKU1031" s="3"/>
      <c r="KKV1031" s="3"/>
      <c r="KKW1031" s="3"/>
      <c r="KKX1031" s="3"/>
      <c r="KKY1031" s="3"/>
      <c r="KKZ1031" s="3"/>
      <c r="KLA1031" s="3"/>
      <c r="KLB1031" s="3"/>
      <c r="KLC1031" s="3"/>
      <c r="KLD1031" s="3"/>
      <c r="KLE1031" s="3"/>
      <c r="KLF1031" s="3"/>
      <c r="KLG1031" s="3"/>
      <c r="KLH1031" s="3"/>
      <c r="KLI1031" s="3"/>
      <c r="KLJ1031" s="3"/>
      <c r="KLK1031" s="3"/>
      <c r="KLL1031" s="3"/>
      <c r="KLM1031" s="3"/>
      <c r="KLN1031" s="3"/>
      <c r="KLO1031" s="3"/>
      <c r="KLP1031" s="3"/>
      <c r="KLQ1031" s="3"/>
      <c r="KLR1031" s="3"/>
      <c r="KLS1031" s="3"/>
      <c r="KLT1031" s="3"/>
      <c r="KLU1031" s="3"/>
      <c r="KLV1031" s="3"/>
      <c r="KLW1031" s="3"/>
      <c r="KLX1031" s="3"/>
      <c r="KLY1031" s="3"/>
      <c r="KLZ1031" s="3"/>
      <c r="KMA1031" s="3"/>
      <c r="KMB1031" s="3"/>
      <c r="KMC1031" s="3"/>
      <c r="KMD1031" s="3"/>
      <c r="KME1031" s="3"/>
      <c r="KMF1031" s="3"/>
      <c r="KMG1031" s="3"/>
      <c r="KMH1031" s="3"/>
      <c r="KMI1031" s="3"/>
      <c r="KMJ1031" s="3"/>
      <c r="KMK1031" s="3"/>
      <c r="KML1031" s="3"/>
      <c r="KMM1031" s="3"/>
      <c r="KMN1031" s="3"/>
      <c r="KMO1031" s="3"/>
      <c r="KMP1031" s="3"/>
      <c r="KMQ1031" s="3"/>
      <c r="KMR1031" s="3"/>
      <c r="KMS1031" s="3"/>
      <c r="KMT1031" s="3"/>
      <c r="KMU1031" s="3"/>
      <c r="KMV1031" s="3"/>
      <c r="KMW1031" s="3"/>
      <c r="KMX1031" s="3"/>
      <c r="KMY1031" s="3"/>
      <c r="KMZ1031" s="3"/>
      <c r="KNA1031" s="3"/>
      <c r="KNB1031" s="3"/>
      <c r="KNC1031" s="3"/>
      <c r="KND1031" s="3"/>
      <c r="KNE1031" s="3"/>
      <c r="KNF1031" s="3"/>
      <c r="KNG1031" s="3"/>
      <c r="KNH1031" s="3"/>
      <c r="KNI1031" s="3"/>
      <c r="KNJ1031" s="3"/>
      <c r="KNK1031" s="3"/>
      <c r="KNL1031" s="3"/>
      <c r="KNM1031" s="3"/>
      <c r="KNN1031" s="3"/>
      <c r="KNO1031" s="3"/>
      <c r="KNP1031" s="3"/>
      <c r="KNQ1031" s="3"/>
      <c r="KNR1031" s="3"/>
      <c r="KNS1031" s="3"/>
      <c r="KNT1031" s="3"/>
      <c r="KNU1031" s="3"/>
      <c r="KNV1031" s="3"/>
      <c r="KNW1031" s="3"/>
      <c r="KNX1031" s="3"/>
      <c r="KNY1031" s="3"/>
      <c r="KNZ1031" s="3"/>
      <c r="KOA1031" s="3"/>
      <c r="KOB1031" s="3"/>
      <c r="KOC1031" s="3"/>
      <c r="KOD1031" s="3"/>
      <c r="KOE1031" s="3"/>
      <c r="KOF1031" s="3"/>
      <c r="KOG1031" s="3"/>
      <c r="KOH1031" s="3"/>
      <c r="KOI1031" s="3"/>
      <c r="KOJ1031" s="3"/>
      <c r="KOK1031" s="3"/>
      <c r="KOL1031" s="3"/>
      <c r="KOM1031" s="3"/>
      <c r="KON1031" s="3"/>
      <c r="KOO1031" s="3"/>
      <c r="KOP1031" s="3"/>
      <c r="KOQ1031" s="3"/>
      <c r="KOR1031" s="3"/>
      <c r="KOS1031" s="3"/>
      <c r="KOT1031" s="3"/>
      <c r="KOU1031" s="3"/>
      <c r="KOV1031" s="3"/>
      <c r="KOW1031" s="3"/>
      <c r="KOX1031" s="3"/>
      <c r="KOY1031" s="3"/>
      <c r="KOZ1031" s="3"/>
      <c r="KPA1031" s="3"/>
      <c r="KPB1031" s="3"/>
      <c r="KPC1031" s="3"/>
      <c r="KPD1031" s="3"/>
      <c r="KPE1031" s="3"/>
      <c r="KPF1031" s="3"/>
      <c r="KPG1031" s="3"/>
      <c r="KPH1031" s="3"/>
      <c r="KPI1031" s="3"/>
      <c r="KPJ1031" s="3"/>
      <c r="KPK1031" s="3"/>
      <c r="KPL1031" s="3"/>
      <c r="KPM1031" s="3"/>
      <c r="KPN1031" s="3"/>
      <c r="KPO1031" s="3"/>
      <c r="KPP1031" s="3"/>
      <c r="KPQ1031" s="3"/>
      <c r="KPR1031" s="3"/>
      <c r="KPS1031" s="3"/>
      <c r="KPT1031" s="3"/>
      <c r="KPU1031" s="3"/>
      <c r="KPV1031" s="3"/>
      <c r="KPW1031" s="3"/>
      <c r="KPX1031" s="3"/>
      <c r="KPY1031" s="3"/>
      <c r="KPZ1031" s="3"/>
      <c r="KQA1031" s="3"/>
      <c r="KQB1031" s="3"/>
      <c r="KQC1031" s="3"/>
      <c r="KQD1031" s="3"/>
      <c r="KQE1031" s="3"/>
      <c r="KQF1031" s="3"/>
      <c r="KQG1031" s="3"/>
      <c r="KQH1031" s="3"/>
      <c r="KQI1031" s="3"/>
      <c r="KQJ1031" s="3"/>
      <c r="KQK1031" s="3"/>
      <c r="KQL1031" s="3"/>
      <c r="KQM1031" s="3"/>
      <c r="KQN1031" s="3"/>
      <c r="KQO1031" s="3"/>
      <c r="KQP1031" s="3"/>
      <c r="KQQ1031" s="3"/>
      <c r="KQR1031" s="3"/>
      <c r="KQS1031" s="3"/>
      <c r="KQT1031" s="3"/>
      <c r="KQU1031" s="3"/>
      <c r="KQV1031" s="3"/>
      <c r="KQW1031" s="3"/>
      <c r="KQX1031" s="3"/>
      <c r="KQY1031" s="3"/>
      <c r="KQZ1031" s="3"/>
      <c r="KRA1031" s="3"/>
      <c r="KRB1031" s="3"/>
      <c r="KRC1031" s="3"/>
      <c r="KRD1031" s="3"/>
      <c r="KRE1031" s="3"/>
      <c r="KRF1031" s="3"/>
      <c r="KRG1031" s="3"/>
      <c r="KRH1031" s="3"/>
      <c r="KRI1031" s="3"/>
      <c r="KRJ1031" s="3"/>
      <c r="KRK1031" s="3"/>
      <c r="KRL1031" s="3"/>
      <c r="KRM1031" s="3"/>
      <c r="KRN1031" s="3"/>
      <c r="KRO1031" s="3"/>
      <c r="KRP1031" s="3"/>
      <c r="KRQ1031" s="3"/>
      <c r="KRR1031" s="3"/>
      <c r="KRS1031" s="3"/>
      <c r="KRT1031" s="3"/>
      <c r="KRU1031" s="3"/>
      <c r="KRV1031" s="3"/>
      <c r="KRW1031" s="3"/>
      <c r="KRX1031" s="3"/>
      <c r="KRY1031" s="3"/>
      <c r="KRZ1031" s="3"/>
      <c r="KSA1031" s="3"/>
      <c r="KSB1031" s="3"/>
      <c r="KSC1031" s="3"/>
      <c r="KSD1031" s="3"/>
      <c r="KSE1031" s="3"/>
      <c r="KSF1031" s="3"/>
      <c r="KSG1031" s="3"/>
      <c r="KSH1031" s="3"/>
      <c r="KSI1031" s="3"/>
      <c r="KSJ1031" s="3"/>
      <c r="KSK1031" s="3"/>
      <c r="KSL1031" s="3"/>
      <c r="KSM1031" s="3"/>
      <c r="KSN1031" s="3"/>
      <c r="KSO1031" s="3"/>
      <c r="KSP1031" s="3"/>
      <c r="KSQ1031" s="3"/>
      <c r="KSR1031" s="3"/>
      <c r="KSS1031" s="3"/>
      <c r="KST1031" s="3"/>
      <c r="KSU1031" s="3"/>
      <c r="KSV1031" s="3"/>
      <c r="KSW1031" s="3"/>
      <c r="KSX1031" s="3"/>
      <c r="KSY1031" s="3"/>
      <c r="KSZ1031" s="3"/>
      <c r="KTA1031" s="3"/>
      <c r="KTB1031" s="3"/>
      <c r="KTC1031" s="3"/>
      <c r="KTD1031" s="3"/>
      <c r="KTE1031" s="3"/>
      <c r="KTF1031" s="3"/>
      <c r="KTG1031" s="3"/>
      <c r="KTH1031" s="3"/>
      <c r="KTI1031" s="3"/>
      <c r="KTJ1031" s="3"/>
      <c r="KTK1031" s="3"/>
      <c r="KTL1031" s="3"/>
      <c r="KTM1031" s="3"/>
      <c r="KTN1031" s="3"/>
      <c r="KTO1031" s="3"/>
      <c r="KTP1031" s="3"/>
      <c r="KTQ1031" s="3"/>
      <c r="KTR1031" s="3"/>
      <c r="KTS1031" s="3"/>
      <c r="KTT1031" s="3"/>
      <c r="KTU1031" s="3"/>
      <c r="KTV1031" s="3"/>
      <c r="KTW1031" s="3"/>
      <c r="KTX1031" s="3"/>
      <c r="KTY1031" s="3"/>
      <c r="KTZ1031" s="3"/>
      <c r="KUA1031" s="3"/>
      <c r="KUB1031" s="3"/>
      <c r="KUC1031" s="3"/>
      <c r="KUD1031" s="3"/>
      <c r="KUE1031" s="3"/>
      <c r="KUF1031" s="3"/>
      <c r="KUG1031" s="3"/>
      <c r="KUH1031" s="3"/>
      <c r="KUI1031" s="3"/>
      <c r="KUJ1031" s="3"/>
      <c r="KUK1031" s="3"/>
      <c r="KUL1031" s="3"/>
      <c r="KUM1031" s="3"/>
      <c r="KUN1031" s="3"/>
      <c r="KUO1031" s="3"/>
      <c r="KUP1031" s="3"/>
      <c r="KUQ1031" s="3"/>
      <c r="KUR1031" s="3"/>
      <c r="KUS1031" s="3"/>
      <c r="KUT1031" s="3"/>
      <c r="KUU1031" s="3"/>
      <c r="KUV1031" s="3"/>
      <c r="KUW1031" s="3"/>
      <c r="KUX1031" s="3"/>
      <c r="KUY1031" s="3"/>
      <c r="KUZ1031" s="3"/>
      <c r="KVA1031" s="3"/>
      <c r="KVB1031" s="3"/>
      <c r="KVC1031" s="3"/>
      <c r="KVD1031" s="3"/>
      <c r="KVE1031" s="3"/>
      <c r="KVF1031" s="3"/>
      <c r="KVG1031" s="3"/>
      <c r="KVH1031" s="3"/>
      <c r="KVI1031" s="3"/>
      <c r="KVJ1031" s="3"/>
      <c r="KVK1031" s="3"/>
      <c r="KVL1031" s="3"/>
      <c r="KVM1031" s="3"/>
      <c r="KVN1031" s="3"/>
      <c r="KVO1031" s="3"/>
      <c r="KVP1031" s="3"/>
      <c r="KVQ1031" s="3"/>
      <c r="KVR1031" s="3"/>
      <c r="KVS1031" s="3"/>
      <c r="KVT1031" s="3"/>
      <c r="KVU1031" s="3"/>
      <c r="KVV1031" s="3"/>
      <c r="KVW1031" s="3"/>
      <c r="KVX1031" s="3"/>
      <c r="KVY1031" s="3"/>
      <c r="KVZ1031" s="3"/>
      <c r="KWA1031" s="3"/>
      <c r="KWB1031" s="3"/>
      <c r="KWC1031" s="3"/>
      <c r="KWD1031" s="3"/>
      <c r="KWE1031" s="3"/>
      <c r="KWF1031" s="3"/>
      <c r="KWG1031" s="3"/>
      <c r="KWH1031" s="3"/>
      <c r="KWI1031" s="3"/>
      <c r="KWJ1031" s="3"/>
      <c r="KWK1031" s="3"/>
      <c r="KWL1031" s="3"/>
      <c r="KWM1031" s="3"/>
      <c r="KWN1031" s="3"/>
      <c r="KWO1031" s="3"/>
      <c r="KWP1031" s="3"/>
      <c r="KWQ1031" s="3"/>
      <c r="KWR1031" s="3"/>
      <c r="KWS1031" s="3"/>
      <c r="KWT1031" s="3"/>
      <c r="KWU1031" s="3"/>
      <c r="KWV1031" s="3"/>
      <c r="KWW1031" s="3"/>
      <c r="KWX1031" s="3"/>
      <c r="KWY1031" s="3"/>
      <c r="KWZ1031" s="3"/>
      <c r="KXA1031" s="3"/>
      <c r="KXB1031" s="3"/>
      <c r="KXC1031" s="3"/>
      <c r="KXD1031" s="3"/>
      <c r="KXE1031" s="3"/>
      <c r="KXF1031" s="3"/>
      <c r="KXG1031" s="3"/>
      <c r="KXH1031" s="3"/>
      <c r="KXI1031" s="3"/>
      <c r="KXJ1031" s="3"/>
      <c r="KXK1031" s="3"/>
      <c r="KXL1031" s="3"/>
      <c r="KXM1031" s="3"/>
      <c r="KXN1031" s="3"/>
      <c r="KXO1031" s="3"/>
      <c r="KXP1031" s="3"/>
      <c r="KXQ1031" s="3"/>
      <c r="KXR1031" s="3"/>
      <c r="KXS1031" s="3"/>
      <c r="KXT1031" s="3"/>
      <c r="KXU1031" s="3"/>
      <c r="KXV1031" s="3"/>
      <c r="KXW1031" s="3"/>
      <c r="KXX1031" s="3"/>
      <c r="KXY1031" s="3"/>
      <c r="KXZ1031" s="3"/>
      <c r="KYA1031" s="3"/>
      <c r="KYB1031" s="3"/>
      <c r="KYC1031" s="3"/>
      <c r="KYD1031" s="3"/>
      <c r="KYE1031" s="3"/>
      <c r="KYF1031" s="3"/>
      <c r="KYG1031" s="3"/>
      <c r="KYH1031" s="3"/>
      <c r="KYI1031" s="3"/>
      <c r="KYJ1031" s="3"/>
      <c r="KYK1031" s="3"/>
      <c r="KYL1031" s="3"/>
      <c r="KYM1031" s="3"/>
      <c r="KYN1031" s="3"/>
      <c r="KYO1031" s="3"/>
      <c r="KYP1031" s="3"/>
      <c r="KYQ1031" s="3"/>
      <c r="KYR1031" s="3"/>
      <c r="KYS1031" s="3"/>
      <c r="KYT1031" s="3"/>
      <c r="KYU1031" s="3"/>
      <c r="KYV1031" s="3"/>
      <c r="KYW1031" s="3"/>
      <c r="KYX1031" s="3"/>
      <c r="KYY1031" s="3"/>
      <c r="KYZ1031" s="3"/>
      <c r="KZA1031" s="3"/>
      <c r="KZB1031" s="3"/>
      <c r="KZC1031" s="3"/>
      <c r="KZD1031" s="3"/>
      <c r="KZE1031" s="3"/>
      <c r="KZF1031" s="3"/>
      <c r="KZG1031" s="3"/>
      <c r="KZH1031" s="3"/>
      <c r="KZI1031" s="3"/>
      <c r="KZJ1031" s="3"/>
      <c r="KZK1031" s="3"/>
      <c r="KZL1031" s="3"/>
      <c r="KZM1031" s="3"/>
      <c r="KZN1031" s="3"/>
      <c r="KZO1031" s="3"/>
      <c r="KZP1031" s="3"/>
      <c r="KZQ1031" s="3"/>
      <c r="KZR1031" s="3"/>
      <c r="KZS1031" s="3"/>
      <c r="KZT1031" s="3"/>
      <c r="KZU1031" s="3"/>
      <c r="KZV1031" s="3"/>
      <c r="KZW1031" s="3"/>
      <c r="KZX1031" s="3"/>
      <c r="KZY1031" s="3"/>
      <c r="KZZ1031" s="3"/>
      <c r="LAA1031" s="3"/>
      <c r="LAB1031" s="3"/>
      <c r="LAC1031" s="3"/>
      <c r="LAD1031" s="3"/>
      <c r="LAE1031" s="3"/>
      <c r="LAF1031" s="3"/>
      <c r="LAG1031" s="3"/>
      <c r="LAH1031" s="3"/>
      <c r="LAI1031" s="3"/>
      <c r="LAJ1031" s="3"/>
      <c r="LAK1031" s="3"/>
      <c r="LAL1031" s="3"/>
      <c r="LAM1031" s="3"/>
      <c r="LAN1031" s="3"/>
      <c r="LAO1031" s="3"/>
      <c r="LAP1031" s="3"/>
      <c r="LAQ1031" s="3"/>
      <c r="LAR1031" s="3"/>
      <c r="LAS1031" s="3"/>
      <c r="LAT1031" s="3"/>
      <c r="LAU1031" s="3"/>
      <c r="LAV1031" s="3"/>
      <c r="LAW1031" s="3"/>
      <c r="LAX1031" s="3"/>
      <c r="LAY1031" s="3"/>
      <c r="LAZ1031" s="3"/>
      <c r="LBA1031" s="3"/>
      <c r="LBB1031" s="3"/>
      <c r="LBC1031" s="3"/>
      <c r="LBD1031" s="3"/>
      <c r="LBE1031" s="3"/>
      <c r="LBF1031" s="3"/>
      <c r="LBG1031" s="3"/>
      <c r="LBH1031" s="3"/>
      <c r="LBI1031" s="3"/>
      <c r="LBJ1031" s="3"/>
      <c r="LBK1031" s="3"/>
      <c r="LBL1031" s="3"/>
      <c r="LBM1031" s="3"/>
      <c r="LBN1031" s="3"/>
      <c r="LBO1031" s="3"/>
      <c r="LBP1031" s="3"/>
      <c r="LBQ1031" s="3"/>
      <c r="LBR1031" s="3"/>
      <c r="LBS1031" s="3"/>
      <c r="LBT1031" s="3"/>
      <c r="LBU1031" s="3"/>
      <c r="LBV1031" s="3"/>
      <c r="LBW1031" s="3"/>
      <c r="LBX1031" s="3"/>
      <c r="LBY1031" s="3"/>
      <c r="LBZ1031" s="3"/>
      <c r="LCA1031" s="3"/>
      <c r="LCB1031" s="3"/>
      <c r="LCC1031" s="3"/>
      <c r="LCD1031" s="3"/>
      <c r="LCE1031" s="3"/>
      <c r="LCF1031" s="3"/>
      <c r="LCG1031" s="3"/>
      <c r="LCH1031" s="3"/>
      <c r="LCI1031" s="3"/>
      <c r="LCJ1031" s="3"/>
      <c r="LCK1031" s="3"/>
      <c r="LCL1031" s="3"/>
      <c r="LCM1031" s="3"/>
      <c r="LCN1031" s="3"/>
      <c r="LCO1031" s="3"/>
      <c r="LCP1031" s="3"/>
      <c r="LCQ1031" s="3"/>
      <c r="LCR1031" s="3"/>
      <c r="LCS1031" s="3"/>
      <c r="LCT1031" s="3"/>
      <c r="LCU1031" s="3"/>
      <c r="LCV1031" s="3"/>
      <c r="LCW1031" s="3"/>
      <c r="LCX1031" s="3"/>
      <c r="LCY1031" s="3"/>
      <c r="LCZ1031" s="3"/>
      <c r="LDA1031" s="3"/>
      <c r="LDB1031" s="3"/>
      <c r="LDC1031" s="3"/>
      <c r="LDD1031" s="3"/>
      <c r="LDE1031" s="3"/>
      <c r="LDF1031" s="3"/>
      <c r="LDG1031" s="3"/>
      <c r="LDH1031" s="3"/>
      <c r="LDI1031" s="3"/>
      <c r="LDJ1031" s="3"/>
      <c r="LDK1031" s="3"/>
      <c r="LDL1031" s="3"/>
      <c r="LDM1031" s="3"/>
      <c r="LDN1031" s="3"/>
      <c r="LDO1031" s="3"/>
      <c r="LDP1031" s="3"/>
      <c r="LDQ1031" s="3"/>
      <c r="LDR1031" s="3"/>
      <c r="LDS1031" s="3"/>
      <c r="LDT1031" s="3"/>
      <c r="LDU1031" s="3"/>
      <c r="LDV1031" s="3"/>
      <c r="LDW1031" s="3"/>
      <c r="LDX1031" s="3"/>
      <c r="LDY1031" s="3"/>
      <c r="LDZ1031" s="3"/>
      <c r="LEA1031" s="3"/>
      <c r="LEB1031" s="3"/>
      <c r="LEC1031" s="3"/>
      <c r="LED1031" s="3"/>
      <c r="LEE1031" s="3"/>
      <c r="LEF1031" s="3"/>
      <c r="LEG1031" s="3"/>
      <c r="LEH1031" s="3"/>
      <c r="LEI1031" s="3"/>
      <c r="LEJ1031" s="3"/>
      <c r="LEK1031" s="3"/>
      <c r="LEL1031" s="3"/>
      <c r="LEM1031" s="3"/>
      <c r="LEN1031" s="3"/>
      <c r="LEO1031" s="3"/>
      <c r="LEP1031" s="3"/>
      <c r="LEQ1031" s="3"/>
      <c r="LER1031" s="3"/>
      <c r="LES1031" s="3"/>
      <c r="LET1031" s="3"/>
      <c r="LEU1031" s="3"/>
      <c r="LEV1031" s="3"/>
      <c r="LEW1031" s="3"/>
      <c r="LEX1031" s="3"/>
      <c r="LEY1031" s="3"/>
      <c r="LEZ1031" s="3"/>
      <c r="LFA1031" s="3"/>
      <c r="LFB1031" s="3"/>
      <c r="LFC1031" s="3"/>
      <c r="LFD1031" s="3"/>
      <c r="LFE1031" s="3"/>
      <c r="LFF1031" s="3"/>
      <c r="LFG1031" s="3"/>
      <c r="LFH1031" s="3"/>
      <c r="LFI1031" s="3"/>
      <c r="LFJ1031" s="3"/>
      <c r="LFK1031" s="3"/>
      <c r="LFL1031" s="3"/>
      <c r="LFM1031" s="3"/>
      <c r="LFN1031" s="3"/>
      <c r="LFO1031" s="3"/>
      <c r="LFP1031" s="3"/>
      <c r="LFQ1031" s="3"/>
      <c r="LFR1031" s="3"/>
      <c r="LFS1031" s="3"/>
      <c r="LFT1031" s="3"/>
      <c r="LFU1031" s="3"/>
      <c r="LFV1031" s="3"/>
      <c r="LFW1031" s="3"/>
      <c r="LFX1031" s="3"/>
      <c r="LFY1031" s="3"/>
      <c r="LFZ1031" s="3"/>
      <c r="LGA1031" s="3"/>
      <c r="LGB1031" s="3"/>
      <c r="LGC1031" s="3"/>
      <c r="LGD1031" s="3"/>
      <c r="LGE1031" s="3"/>
      <c r="LGF1031" s="3"/>
      <c r="LGG1031" s="3"/>
      <c r="LGH1031" s="3"/>
      <c r="LGI1031" s="3"/>
      <c r="LGJ1031" s="3"/>
      <c r="LGK1031" s="3"/>
      <c r="LGL1031" s="3"/>
      <c r="LGM1031" s="3"/>
      <c r="LGN1031" s="3"/>
      <c r="LGO1031" s="3"/>
      <c r="LGP1031" s="3"/>
      <c r="LGQ1031" s="3"/>
      <c r="LGR1031" s="3"/>
      <c r="LGS1031" s="3"/>
      <c r="LGT1031" s="3"/>
      <c r="LGU1031" s="3"/>
      <c r="LGV1031" s="3"/>
      <c r="LGW1031" s="3"/>
      <c r="LGX1031" s="3"/>
      <c r="LGY1031" s="3"/>
      <c r="LGZ1031" s="3"/>
      <c r="LHA1031" s="3"/>
      <c r="LHB1031" s="3"/>
      <c r="LHC1031" s="3"/>
      <c r="LHD1031" s="3"/>
      <c r="LHE1031" s="3"/>
      <c r="LHF1031" s="3"/>
      <c r="LHG1031" s="3"/>
      <c r="LHH1031" s="3"/>
      <c r="LHI1031" s="3"/>
      <c r="LHJ1031" s="3"/>
      <c r="LHK1031" s="3"/>
      <c r="LHL1031" s="3"/>
      <c r="LHM1031" s="3"/>
      <c r="LHN1031" s="3"/>
      <c r="LHO1031" s="3"/>
      <c r="LHP1031" s="3"/>
      <c r="LHQ1031" s="3"/>
      <c r="LHR1031" s="3"/>
      <c r="LHS1031" s="3"/>
      <c r="LHT1031" s="3"/>
      <c r="LHU1031" s="3"/>
      <c r="LHV1031" s="3"/>
      <c r="LHW1031" s="3"/>
      <c r="LHX1031" s="3"/>
      <c r="LHY1031" s="3"/>
      <c r="LHZ1031" s="3"/>
      <c r="LIA1031" s="3"/>
      <c r="LIB1031" s="3"/>
      <c r="LIC1031" s="3"/>
      <c r="LID1031" s="3"/>
      <c r="LIE1031" s="3"/>
      <c r="LIF1031" s="3"/>
      <c r="LIG1031" s="3"/>
      <c r="LIH1031" s="3"/>
      <c r="LII1031" s="3"/>
      <c r="LIJ1031" s="3"/>
      <c r="LIK1031" s="3"/>
      <c r="LIL1031" s="3"/>
      <c r="LIM1031" s="3"/>
      <c r="LIN1031" s="3"/>
      <c r="LIO1031" s="3"/>
      <c r="LIP1031" s="3"/>
      <c r="LIQ1031" s="3"/>
      <c r="LIR1031" s="3"/>
      <c r="LIS1031" s="3"/>
      <c r="LIT1031" s="3"/>
      <c r="LIU1031" s="3"/>
      <c r="LIV1031" s="3"/>
      <c r="LIW1031" s="3"/>
      <c r="LIX1031" s="3"/>
      <c r="LIY1031" s="3"/>
      <c r="LIZ1031" s="3"/>
      <c r="LJA1031" s="3"/>
      <c r="LJB1031" s="3"/>
      <c r="LJC1031" s="3"/>
      <c r="LJD1031" s="3"/>
      <c r="LJE1031" s="3"/>
      <c r="LJF1031" s="3"/>
      <c r="LJG1031" s="3"/>
      <c r="LJH1031" s="3"/>
      <c r="LJI1031" s="3"/>
      <c r="LJJ1031" s="3"/>
      <c r="LJK1031" s="3"/>
      <c r="LJL1031" s="3"/>
      <c r="LJM1031" s="3"/>
      <c r="LJN1031" s="3"/>
      <c r="LJO1031" s="3"/>
      <c r="LJP1031" s="3"/>
      <c r="LJQ1031" s="3"/>
      <c r="LJR1031" s="3"/>
      <c r="LJS1031" s="3"/>
      <c r="LJT1031" s="3"/>
      <c r="LJU1031" s="3"/>
      <c r="LJV1031" s="3"/>
      <c r="LJW1031" s="3"/>
      <c r="LJX1031" s="3"/>
      <c r="LJY1031" s="3"/>
      <c r="LJZ1031" s="3"/>
      <c r="LKA1031" s="3"/>
      <c r="LKB1031" s="3"/>
      <c r="LKC1031" s="3"/>
      <c r="LKD1031" s="3"/>
      <c r="LKE1031" s="3"/>
      <c r="LKF1031" s="3"/>
      <c r="LKG1031" s="3"/>
      <c r="LKH1031" s="3"/>
      <c r="LKI1031" s="3"/>
      <c r="LKJ1031" s="3"/>
      <c r="LKK1031" s="3"/>
      <c r="LKL1031" s="3"/>
      <c r="LKM1031" s="3"/>
      <c r="LKN1031" s="3"/>
      <c r="LKO1031" s="3"/>
      <c r="LKP1031" s="3"/>
      <c r="LKQ1031" s="3"/>
      <c r="LKR1031" s="3"/>
      <c r="LKS1031" s="3"/>
      <c r="LKT1031" s="3"/>
      <c r="LKU1031" s="3"/>
      <c r="LKV1031" s="3"/>
      <c r="LKW1031" s="3"/>
      <c r="LKX1031" s="3"/>
      <c r="LKY1031" s="3"/>
      <c r="LKZ1031" s="3"/>
      <c r="LLA1031" s="3"/>
      <c r="LLB1031" s="3"/>
      <c r="LLC1031" s="3"/>
      <c r="LLD1031" s="3"/>
      <c r="LLE1031" s="3"/>
      <c r="LLF1031" s="3"/>
      <c r="LLG1031" s="3"/>
      <c r="LLH1031" s="3"/>
      <c r="LLI1031" s="3"/>
      <c r="LLJ1031" s="3"/>
      <c r="LLK1031" s="3"/>
      <c r="LLL1031" s="3"/>
      <c r="LLM1031" s="3"/>
      <c r="LLN1031" s="3"/>
      <c r="LLO1031" s="3"/>
      <c r="LLP1031" s="3"/>
      <c r="LLQ1031" s="3"/>
      <c r="LLR1031" s="3"/>
      <c r="LLS1031" s="3"/>
      <c r="LLT1031" s="3"/>
      <c r="LLU1031" s="3"/>
      <c r="LLV1031" s="3"/>
      <c r="LLW1031" s="3"/>
      <c r="LLX1031" s="3"/>
      <c r="LLY1031" s="3"/>
      <c r="LLZ1031" s="3"/>
      <c r="LMA1031" s="3"/>
      <c r="LMB1031" s="3"/>
      <c r="LMC1031" s="3"/>
      <c r="LMD1031" s="3"/>
      <c r="LME1031" s="3"/>
      <c r="LMF1031" s="3"/>
      <c r="LMG1031" s="3"/>
      <c r="LMH1031" s="3"/>
      <c r="LMI1031" s="3"/>
      <c r="LMJ1031" s="3"/>
      <c r="LMK1031" s="3"/>
      <c r="LML1031" s="3"/>
      <c r="LMM1031" s="3"/>
      <c r="LMN1031" s="3"/>
      <c r="LMO1031" s="3"/>
      <c r="LMP1031" s="3"/>
      <c r="LMQ1031" s="3"/>
      <c r="LMR1031" s="3"/>
      <c r="LMS1031" s="3"/>
      <c r="LMT1031" s="3"/>
      <c r="LMU1031" s="3"/>
      <c r="LMV1031" s="3"/>
      <c r="LMW1031" s="3"/>
      <c r="LMX1031" s="3"/>
      <c r="LMY1031" s="3"/>
      <c r="LMZ1031" s="3"/>
      <c r="LNA1031" s="3"/>
      <c r="LNB1031" s="3"/>
      <c r="LNC1031" s="3"/>
      <c r="LND1031" s="3"/>
      <c r="LNE1031" s="3"/>
      <c r="LNF1031" s="3"/>
      <c r="LNG1031" s="3"/>
      <c r="LNH1031" s="3"/>
      <c r="LNI1031" s="3"/>
      <c r="LNJ1031" s="3"/>
      <c r="LNK1031" s="3"/>
      <c r="LNL1031" s="3"/>
      <c r="LNM1031" s="3"/>
      <c r="LNN1031" s="3"/>
      <c r="LNO1031" s="3"/>
      <c r="LNP1031" s="3"/>
      <c r="LNQ1031" s="3"/>
      <c r="LNR1031" s="3"/>
      <c r="LNS1031" s="3"/>
      <c r="LNT1031" s="3"/>
      <c r="LNU1031" s="3"/>
      <c r="LNV1031" s="3"/>
      <c r="LNW1031" s="3"/>
      <c r="LNX1031" s="3"/>
      <c r="LNY1031" s="3"/>
      <c r="LNZ1031" s="3"/>
      <c r="LOA1031" s="3"/>
      <c r="LOB1031" s="3"/>
      <c r="LOC1031" s="3"/>
      <c r="LOD1031" s="3"/>
      <c r="LOE1031" s="3"/>
      <c r="LOF1031" s="3"/>
      <c r="LOG1031" s="3"/>
      <c r="LOH1031" s="3"/>
      <c r="LOI1031" s="3"/>
      <c r="LOJ1031" s="3"/>
      <c r="LOK1031" s="3"/>
      <c r="LOL1031" s="3"/>
      <c r="LOM1031" s="3"/>
      <c r="LON1031" s="3"/>
      <c r="LOO1031" s="3"/>
      <c r="LOP1031" s="3"/>
      <c r="LOQ1031" s="3"/>
      <c r="LOR1031" s="3"/>
      <c r="LOS1031" s="3"/>
      <c r="LOT1031" s="3"/>
      <c r="LOU1031" s="3"/>
      <c r="LOV1031" s="3"/>
      <c r="LOW1031" s="3"/>
      <c r="LOX1031" s="3"/>
      <c r="LOY1031" s="3"/>
      <c r="LOZ1031" s="3"/>
      <c r="LPA1031" s="3"/>
      <c r="LPB1031" s="3"/>
      <c r="LPC1031" s="3"/>
      <c r="LPD1031" s="3"/>
      <c r="LPE1031" s="3"/>
      <c r="LPF1031" s="3"/>
      <c r="LPG1031" s="3"/>
      <c r="LPH1031" s="3"/>
      <c r="LPI1031" s="3"/>
      <c r="LPJ1031" s="3"/>
      <c r="LPK1031" s="3"/>
      <c r="LPL1031" s="3"/>
      <c r="LPM1031" s="3"/>
      <c r="LPN1031" s="3"/>
      <c r="LPO1031" s="3"/>
      <c r="LPP1031" s="3"/>
      <c r="LPQ1031" s="3"/>
      <c r="LPR1031" s="3"/>
      <c r="LPS1031" s="3"/>
      <c r="LPT1031" s="3"/>
      <c r="LPU1031" s="3"/>
      <c r="LPV1031" s="3"/>
      <c r="LPW1031" s="3"/>
      <c r="LPX1031" s="3"/>
      <c r="LPY1031" s="3"/>
      <c r="LPZ1031" s="3"/>
      <c r="LQA1031" s="3"/>
      <c r="LQB1031" s="3"/>
      <c r="LQC1031" s="3"/>
      <c r="LQD1031" s="3"/>
      <c r="LQE1031" s="3"/>
      <c r="LQF1031" s="3"/>
      <c r="LQG1031" s="3"/>
      <c r="LQH1031" s="3"/>
      <c r="LQI1031" s="3"/>
      <c r="LQJ1031" s="3"/>
      <c r="LQK1031" s="3"/>
      <c r="LQL1031" s="3"/>
      <c r="LQM1031" s="3"/>
      <c r="LQN1031" s="3"/>
      <c r="LQO1031" s="3"/>
      <c r="LQP1031" s="3"/>
      <c r="LQQ1031" s="3"/>
      <c r="LQR1031" s="3"/>
      <c r="LQS1031" s="3"/>
      <c r="LQT1031" s="3"/>
      <c r="LQU1031" s="3"/>
      <c r="LQV1031" s="3"/>
      <c r="LQW1031" s="3"/>
      <c r="LQX1031" s="3"/>
      <c r="LQY1031" s="3"/>
      <c r="LQZ1031" s="3"/>
      <c r="LRA1031" s="3"/>
      <c r="LRB1031" s="3"/>
      <c r="LRC1031" s="3"/>
      <c r="LRD1031" s="3"/>
      <c r="LRE1031" s="3"/>
      <c r="LRF1031" s="3"/>
      <c r="LRG1031" s="3"/>
      <c r="LRH1031" s="3"/>
      <c r="LRI1031" s="3"/>
      <c r="LRJ1031" s="3"/>
      <c r="LRK1031" s="3"/>
      <c r="LRL1031" s="3"/>
      <c r="LRM1031" s="3"/>
      <c r="LRN1031" s="3"/>
      <c r="LRO1031" s="3"/>
      <c r="LRP1031" s="3"/>
      <c r="LRQ1031" s="3"/>
      <c r="LRR1031" s="3"/>
      <c r="LRS1031" s="3"/>
      <c r="LRT1031" s="3"/>
      <c r="LRU1031" s="3"/>
      <c r="LRV1031" s="3"/>
      <c r="LRW1031" s="3"/>
      <c r="LRX1031" s="3"/>
      <c r="LRY1031" s="3"/>
      <c r="LRZ1031" s="3"/>
      <c r="LSA1031" s="3"/>
      <c r="LSB1031" s="3"/>
      <c r="LSC1031" s="3"/>
      <c r="LSD1031" s="3"/>
      <c r="LSE1031" s="3"/>
      <c r="LSF1031" s="3"/>
      <c r="LSG1031" s="3"/>
      <c r="LSH1031" s="3"/>
      <c r="LSI1031" s="3"/>
      <c r="LSJ1031" s="3"/>
      <c r="LSK1031" s="3"/>
      <c r="LSL1031" s="3"/>
      <c r="LSM1031" s="3"/>
      <c r="LSN1031" s="3"/>
      <c r="LSO1031" s="3"/>
      <c r="LSP1031" s="3"/>
      <c r="LSQ1031" s="3"/>
      <c r="LSR1031" s="3"/>
      <c r="LSS1031" s="3"/>
      <c r="LST1031" s="3"/>
      <c r="LSU1031" s="3"/>
      <c r="LSV1031" s="3"/>
      <c r="LSW1031" s="3"/>
      <c r="LSX1031" s="3"/>
      <c r="LSY1031" s="3"/>
      <c r="LSZ1031" s="3"/>
      <c r="LTA1031" s="3"/>
      <c r="LTB1031" s="3"/>
      <c r="LTC1031" s="3"/>
      <c r="LTD1031" s="3"/>
      <c r="LTE1031" s="3"/>
      <c r="LTF1031" s="3"/>
      <c r="LTG1031" s="3"/>
      <c r="LTH1031" s="3"/>
      <c r="LTI1031" s="3"/>
      <c r="LTJ1031" s="3"/>
      <c r="LTK1031" s="3"/>
      <c r="LTL1031" s="3"/>
      <c r="LTM1031" s="3"/>
      <c r="LTN1031" s="3"/>
      <c r="LTO1031" s="3"/>
      <c r="LTP1031" s="3"/>
      <c r="LTQ1031" s="3"/>
      <c r="LTR1031" s="3"/>
      <c r="LTS1031" s="3"/>
      <c r="LTT1031" s="3"/>
      <c r="LTU1031" s="3"/>
      <c r="LTV1031" s="3"/>
      <c r="LTW1031" s="3"/>
      <c r="LTX1031" s="3"/>
      <c r="LTY1031" s="3"/>
      <c r="LTZ1031" s="3"/>
      <c r="LUA1031" s="3"/>
      <c r="LUB1031" s="3"/>
      <c r="LUC1031" s="3"/>
      <c r="LUD1031" s="3"/>
      <c r="LUE1031" s="3"/>
      <c r="LUF1031" s="3"/>
      <c r="LUG1031" s="3"/>
      <c r="LUH1031" s="3"/>
      <c r="LUI1031" s="3"/>
      <c r="LUJ1031" s="3"/>
      <c r="LUK1031" s="3"/>
      <c r="LUL1031" s="3"/>
      <c r="LUM1031" s="3"/>
      <c r="LUN1031" s="3"/>
      <c r="LUO1031" s="3"/>
      <c r="LUP1031" s="3"/>
      <c r="LUQ1031" s="3"/>
      <c r="LUR1031" s="3"/>
      <c r="LUS1031" s="3"/>
      <c r="LUT1031" s="3"/>
      <c r="LUU1031" s="3"/>
      <c r="LUV1031" s="3"/>
      <c r="LUW1031" s="3"/>
      <c r="LUX1031" s="3"/>
      <c r="LUY1031" s="3"/>
      <c r="LUZ1031" s="3"/>
      <c r="LVA1031" s="3"/>
      <c r="LVB1031" s="3"/>
      <c r="LVC1031" s="3"/>
      <c r="LVD1031" s="3"/>
      <c r="LVE1031" s="3"/>
      <c r="LVF1031" s="3"/>
      <c r="LVG1031" s="3"/>
      <c r="LVH1031" s="3"/>
      <c r="LVI1031" s="3"/>
      <c r="LVJ1031" s="3"/>
      <c r="LVK1031" s="3"/>
      <c r="LVL1031" s="3"/>
      <c r="LVM1031" s="3"/>
      <c r="LVN1031" s="3"/>
      <c r="LVO1031" s="3"/>
      <c r="LVP1031" s="3"/>
      <c r="LVQ1031" s="3"/>
      <c r="LVR1031" s="3"/>
      <c r="LVS1031" s="3"/>
      <c r="LVT1031" s="3"/>
      <c r="LVU1031" s="3"/>
      <c r="LVV1031" s="3"/>
      <c r="LVW1031" s="3"/>
      <c r="LVX1031" s="3"/>
      <c r="LVY1031" s="3"/>
      <c r="LVZ1031" s="3"/>
      <c r="LWA1031" s="3"/>
      <c r="LWB1031" s="3"/>
      <c r="LWC1031" s="3"/>
      <c r="LWD1031" s="3"/>
      <c r="LWE1031" s="3"/>
      <c r="LWF1031" s="3"/>
      <c r="LWG1031" s="3"/>
      <c r="LWH1031" s="3"/>
      <c r="LWI1031" s="3"/>
      <c r="LWJ1031" s="3"/>
      <c r="LWK1031" s="3"/>
      <c r="LWL1031" s="3"/>
      <c r="LWM1031" s="3"/>
      <c r="LWN1031" s="3"/>
      <c r="LWO1031" s="3"/>
      <c r="LWP1031" s="3"/>
      <c r="LWQ1031" s="3"/>
      <c r="LWR1031" s="3"/>
      <c r="LWS1031" s="3"/>
      <c r="LWT1031" s="3"/>
      <c r="LWU1031" s="3"/>
      <c r="LWV1031" s="3"/>
      <c r="LWW1031" s="3"/>
      <c r="LWX1031" s="3"/>
      <c r="LWY1031" s="3"/>
      <c r="LWZ1031" s="3"/>
      <c r="LXA1031" s="3"/>
      <c r="LXB1031" s="3"/>
      <c r="LXC1031" s="3"/>
      <c r="LXD1031" s="3"/>
      <c r="LXE1031" s="3"/>
      <c r="LXF1031" s="3"/>
      <c r="LXG1031" s="3"/>
      <c r="LXH1031" s="3"/>
      <c r="LXI1031" s="3"/>
      <c r="LXJ1031" s="3"/>
      <c r="LXK1031" s="3"/>
      <c r="LXL1031" s="3"/>
      <c r="LXM1031" s="3"/>
      <c r="LXN1031" s="3"/>
      <c r="LXO1031" s="3"/>
      <c r="LXP1031" s="3"/>
      <c r="LXQ1031" s="3"/>
      <c r="LXR1031" s="3"/>
      <c r="LXS1031" s="3"/>
      <c r="LXT1031" s="3"/>
      <c r="LXU1031" s="3"/>
      <c r="LXV1031" s="3"/>
      <c r="LXW1031" s="3"/>
      <c r="LXX1031" s="3"/>
      <c r="LXY1031" s="3"/>
      <c r="LXZ1031" s="3"/>
      <c r="LYA1031" s="3"/>
      <c r="LYB1031" s="3"/>
      <c r="LYC1031" s="3"/>
      <c r="LYD1031" s="3"/>
      <c r="LYE1031" s="3"/>
      <c r="LYF1031" s="3"/>
      <c r="LYG1031" s="3"/>
      <c r="LYH1031" s="3"/>
      <c r="LYI1031" s="3"/>
      <c r="LYJ1031" s="3"/>
      <c r="LYK1031" s="3"/>
      <c r="LYL1031" s="3"/>
      <c r="LYM1031" s="3"/>
      <c r="LYN1031" s="3"/>
      <c r="LYO1031" s="3"/>
      <c r="LYP1031" s="3"/>
      <c r="LYQ1031" s="3"/>
      <c r="LYR1031" s="3"/>
      <c r="LYS1031" s="3"/>
      <c r="LYT1031" s="3"/>
      <c r="LYU1031" s="3"/>
      <c r="LYV1031" s="3"/>
      <c r="LYW1031" s="3"/>
      <c r="LYX1031" s="3"/>
      <c r="LYY1031" s="3"/>
      <c r="LYZ1031" s="3"/>
      <c r="LZA1031" s="3"/>
      <c r="LZB1031" s="3"/>
      <c r="LZC1031" s="3"/>
      <c r="LZD1031" s="3"/>
      <c r="LZE1031" s="3"/>
      <c r="LZF1031" s="3"/>
      <c r="LZG1031" s="3"/>
      <c r="LZH1031" s="3"/>
      <c r="LZI1031" s="3"/>
      <c r="LZJ1031" s="3"/>
      <c r="LZK1031" s="3"/>
      <c r="LZL1031" s="3"/>
      <c r="LZM1031" s="3"/>
      <c r="LZN1031" s="3"/>
      <c r="LZO1031" s="3"/>
      <c r="LZP1031" s="3"/>
      <c r="LZQ1031" s="3"/>
      <c r="LZR1031" s="3"/>
      <c r="LZS1031" s="3"/>
      <c r="LZT1031" s="3"/>
      <c r="LZU1031" s="3"/>
      <c r="LZV1031" s="3"/>
      <c r="LZW1031" s="3"/>
      <c r="LZX1031" s="3"/>
      <c r="LZY1031" s="3"/>
      <c r="LZZ1031" s="3"/>
      <c r="MAA1031" s="3"/>
      <c r="MAB1031" s="3"/>
      <c r="MAC1031" s="3"/>
      <c r="MAD1031" s="3"/>
      <c r="MAE1031" s="3"/>
      <c r="MAF1031" s="3"/>
      <c r="MAG1031" s="3"/>
      <c r="MAH1031" s="3"/>
      <c r="MAI1031" s="3"/>
      <c r="MAJ1031" s="3"/>
      <c r="MAK1031" s="3"/>
      <c r="MAL1031" s="3"/>
      <c r="MAM1031" s="3"/>
      <c r="MAN1031" s="3"/>
      <c r="MAO1031" s="3"/>
      <c r="MAP1031" s="3"/>
      <c r="MAQ1031" s="3"/>
      <c r="MAR1031" s="3"/>
      <c r="MAS1031" s="3"/>
      <c r="MAT1031" s="3"/>
      <c r="MAU1031" s="3"/>
      <c r="MAV1031" s="3"/>
      <c r="MAW1031" s="3"/>
      <c r="MAX1031" s="3"/>
      <c r="MAY1031" s="3"/>
      <c r="MAZ1031" s="3"/>
      <c r="MBA1031" s="3"/>
      <c r="MBB1031" s="3"/>
      <c r="MBC1031" s="3"/>
      <c r="MBD1031" s="3"/>
      <c r="MBE1031" s="3"/>
      <c r="MBF1031" s="3"/>
      <c r="MBG1031" s="3"/>
      <c r="MBH1031" s="3"/>
      <c r="MBI1031" s="3"/>
      <c r="MBJ1031" s="3"/>
      <c r="MBK1031" s="3"/>
      <c r="MBL1031" s="3"/>
      <c r="MBM1031" s="3"/>
      <c r="MBN1031" s="3"/>
      <c r="MBO1031" s="3"/>
      <c r="MBP1031" s="3"/>
      <c r="MBQ1031" s="3"/>
      <c r="MBR1031" s="3"/>
      <c r="MBS1031" s="3"/>
      <c r="MBT1031" s="3"/>
      <c r="MBU1031" s="3"/>
      <c r="MBV1031" s="3"/>
      <c r="MBW1031" s="3"/>
      <c r="MBX1031" s="3"/>
      <c r="MBY1031" s="3"/>
      <c r="MBZ1031" s="3"/>
      <c r="MCA1031" s="3"/>
      <c r="MCB1031" s="3"/>
      <c r="MCC1031" s="3"/>
      <c r="MCD1031" s="3"/>
      <c r="MCE1031" s="3"/>
      <c r="MCF1031" s="3"/>
      <c r="MCG1031" s="3"/>
      <c r="MCH1031" s="3"/>
      <c r="MCI1031" s="3"/>
      <c r="MCJ1031" s="3"/>
      <c r="MCK1031" s="3"/>
      <c r="MCL1031" s="3"/>
      <c r="MCM1031" s="3"/>
      <c r="MCN1031" s="3"/>
      <c r="MCO1031" s="3"/>
      <c r="MCP1031" s="3"/>
      <c r="MCQ1031" s="3"/>
      <c r="MCR1031" s="3"/>
      <c r="MCS1031" s="3"/>
      <c r="MCT1031" s="3"/>
      <c r="MCU1031" s="3"/>
      <c r="MCV1031" s="3"/>
      <c r="MCW1031" s="3"/>
      <c r="MCX1031" s="3"/>
      <c r="MCY1031" s="3"/>
      <c r="MCZ1031" s="3"/>
      <c r="MDA1031" s="3"/>
      <c r="MDB1031" s="3"/>
      <c r="MDC1031" s="3"/>
      <c r="MDD1031" s="3"/>
      <c r="MDE1031" s="3"/>
      <c r="MDF1031" s="3"/>
      <c r="MDG1031" s="3"/>
      <c r="MDH1031" s="3"/>
      <c r="MDI1031" s="3"/>
      <c r="MDJ1031" s="3"/>
      <c r="MDK1031" s="3"/>
      <c r="MDL1031" s="3"/>
      <c r="MDM1031" s="3"/>
      <c r="MDN1031" s="3"/>
      <c r="MDO1031" s="3"/>
      <c r="MDP1031" s="3"/>
      <c r="MDQ1031" s="3"/>
      <c r="MDR1031" s="3"/>
      <c r="MDS1031" s="3"/>
      <c r="MDT1031" s="3"/>
      <c r="MDU1031" s="3"/>
      <c r="MDV1031" s="3"/>
      <c r="MDW1031" s="3"/>
      <c r="MDX1031" s="3"/>
      <c r="MDY1031" s="3"/>
      <c r="MDZ1031" s="3"/>
      <c r="MEA1031" s="3"/>
      <c r="MEB1031" s="3"/>
      <c r="MEC1031" s="3"/>
      <c r="MED1031" s="3"/>
      <c r="MEE1031" s="3"/>
      <c r="MEF1031" s="3"/>
      <c r="MEG1031" s="3"/>
      <c r="MEH1031" s="3"/>
      <c r="MEI1031" s="3"/>
      <c r="MEJ1031" s="3"/>
      <c r="MEK1031" s="3"/>
      <c r="MEL1031" s="3"/>
      <c r="MEM1031" s="3"/>
      <c r="MEN1031" s="3"/>
      <c r="MEO1031" s="3"/>
      <c r="MEP1031" s="3"/>
      <c r="MEQ1031" s="3"/>
      <c r="MER1031" s="3"/>
      <c r="MES1031" s="3"/>
      <c r="MET1031" s="3"/>
      <c r="MEU1031" s="3"/>
      <c r="MEV1031" s="3"/>
      <c r="MEW1031" s="3"/>
      <c r="MEX1031" s="3"/>
      <c r="MEY1031" s="3"/>
      <c r="MEZ1031" s="3"/>
      <c r="MFA1031" s="3"/>
      <c r="MFB1031" s="3"/>
      <c r="MFC1031" s="3"/>
      <c r="MFD1031" s="3"/>
      <c r="MFE1031" s="3"/>
      <c r="MFF1031" s="3"/>
      <c r="MFG1031" s="3"/>
      <c r="MFH1031" s="3"/>
      <c r="MFI1031" s="3"/>
      <c r="MFJ1031" s="3"/>
      <c r="MFK1031" s="3"/>
      <c r="MFL1031" s="3"/>
      <c r="MFM1031" s="3"/>
      <c r="MFN1031" s="3"/>
      <c r="MFO1031" s="3"/>
      <c r="MFP1031" s="3"/>
      <c r="MFQ1031" s="3"/>
      <c r="MFR1031" s="3"/>
      <c r="MFS1031" s="3"/>
      <c r="MFT1031" s="3"/>
      <c r="MFU1031" s="3"/>
      <c r="MFV1031" s="3"/>
      <c r="MFW1031" s="3"/>
      <c r="MFX1031" s="3"/>
      <c r="MFY1031" s="3"/>
      <c r="MFZ1031" s="3"/>
      <c r="MGA1031" s="3"/>
      <c r="MGB1031" s="3"/>
      <c r="MGC1031" s="3"/>
      <c r="MGD1031" s="3"/>
      <c r="MGE1031" s="3"/>
      <c r="MGF1031" s="3"/>
      <c r="MGG1031" s="3"/>
      <c r="MGH1031" s="3"/>
      <c r="MGI1031" s="3"/>
      <c r="MGJ1031" s="3"/>
      <c r="MGK1031" s="3"/>
      <c r="MGL1031" s="3"/>
      <c r="MGM1031" s="3"/>
      <c r="MGN1031" s="3"/>
      <c r="MGO1031" s="3"/>
      <c r="MGP1031" s="3"/>
      <c r="MGQ1031" s="3"/>
      <c r="MGR1031" s="3"/>
      <c r="MGS1031" s="3"/>
      <c r="MGT1031" s="3"/>
      <c r="MGU1031" s="3"/>
      <c r="MGV1031" s="3"/>
      <c r="MGW1031" s="3"/>
      <c r="MGX1031" s="3"/>
      <c r="MGY1031" s="3"/>
      <c r="MGZ1031" s="3"/>
      <c r="MHA1031" s="3"/>
      <c r="MHB1031" s="3"/>
      <c r="MHC1031" s="3"/>
      <c r="MHD1031" s="3"/>
      <c r="MHE1031" s="3"/>
      <c r="MHF1031" s="3"/>
      <c r="MHG1031" s="3"/>
      <c r="MHH1031" s="3"/>
      <c r="MHI1031" s="3"/>
      <c r="MHJ1031" s="3"/>
      <c r="MHK1031" s="3"/>
      <c r="MHL1031" s="3"/>
      <c r="MHM1031" s="3"/>
      <c r="MHN1031" s="3"/>
      <c r="MHO1031" s="3"/>
      <c r="MHP1031" s="3"/>
      <c r="MHQ1031" s="3"/>
      <c r="MHR1031" s="3"/>
      <c r="MHS1031" s="3"/>
      <c r="MHT1031" s="3"/>
      <c r="MHU1031" s="3"/>
      <c r="MHV1031" s="3"/>
      <c r="MHW1031" s="3"/>
      <c r="MHX1031" s="3"/>
      <c r="MHY1031" s="3"/>
      <c r="MHZ1031" s="3"/>
      <c r="MIA1031" s="3"/>
      <c r="MIB1031" s="3"/>
      <c r="MIC1031" s="3"/>
      <c r="MID1031" s="3"/>
      <c r="MIE1031" s="3"/>
      <c r="MIF1031" s="3"/>
      <c r="MIG1031" s="3"/>
      <c r="MIH1031" s="3"/>
      <c r="MII1031" s="3"/>
      <c r="MIJ1031" s="3"/>
      <c r="MIK1031" s="3"/>
      <c r="MIL1031" s="3"/>
      <c r="MIM1031" s="3"/>
      <c r="MIN1031" s="3"/>
      <c r="MIO1031" s="3"/>
      <c r="MIP1031" s="3"/>
      <c r="MIQ1031" s="3"/>
      <c r="MIR1031" s="3"/>
      <c r="MIS1031" s="3"/>
      <c r="MIT1031" s="3"/>
      <c r="MIU1031" s="3"/>
      <c r="MIV1031" s="3"/>
      <c r="MIW1031" s="3"/>
      <c r="MIX1031" s="3"/>
      <c r="MIY1031" s="3"/>
      <c r="MIZ1031" s="3"/>
      <c r="MJA1031" s="3"/>
      <c r="MJB1031" s="3"/>
      <c r="MJC1031" s="3"/>
      <c r="MJD1031" s="3"/>
      <c r="MJE1031" s="3"/>
      <c r="MJF1031" s="3"/>
      <c r="MJG1031" s="3"/>
      <c r="MJH1031" s="3"/>
      <c r="MJI1031" s="3"/>
      <c r="MJJ1031" s="3"/>
      <c r="MJK1031" s="3"/>
      <c r="MJL1031" s="3"/>
      <c r="MJM1031" s="3"/>
      <c r="MJN1031" s="3"/>
      <c r="MJO1031" s="3"/>
      <c r="MJP1031" s="3"/>
      <c r="MJQ1031" s="3"/>
      <c r="MJR1031" s="3"/>
      <c r="MJS1031" s="3"/>
      <c r="MJT1031" s="3"/>
      <c r="MJU1031" s="3"/>
      <c r="MJV1031" s="3"/>
      <c r="MJW1031" s="3"/>
      <c r="MJX1031" s="3"/>
      <c r="MJY1031" s="3"/>
      <c r="MJZ1031" s="3"/>
      <c r="MKA1031" s="3"/>
      <c r="MKB1031" s="3"/>
      <c r="MKC1031" s="3"/>
      <c r="MKD1031" s="3"/>
      <c r="MKE1031" s="3"/>
      <c r="MKF1031" s="3"/>
      <c r="MKG1031" s="3"/>
      <c r="MKH1031" s="3"/>
      <c r="MKI1031" s="3"/>
      <c r="MKJ1031" s="3"/>
      <c r="MKK1031" s="3"/>
      <c r="MKL1031" s="3"/>
      <c r="MKM1031" s="3"/>
      <c r="MKN1031" s="3"/>
      <c r="MKO1031" s="3"/>
      <c r="MKP1031" s="3"/>
      <c r="MKQ1031" s="3"/>
      <c r="MKR1031" s="3"/>
      <c r="MKS1031" s="3"/>
      <c r="MKT1031" s="3"/>
      <c r="MKU1031" s="3"/>
      <c r="MKV1031" s="3"/>
      <c r="MKW1031" s="3"/>
      <c r="MKX1031" s="3"/>
      <c r="MKY1031" s="3"/>
      <c r="MKZ1031" s="3"/>
      <c r="MLA1031" s="3"/>
      <c r="MLB1031" s="3"/>
      <c r="MLC1031" s="3"/>
      <c r="MLD1031" s="3"/>
      <c r="MLE1031" s="3"/>
      <c r="MLF1031" s="3"/>
      <c r="MLG1031" s="3"/>
      <c r="MLH1031" s="3"/>
      <c r="MLI1031" s="3"/>
      <c r="MLJ1031" s="3"/>
      <c r="MLK1031" s="3"/>
      <c r="MLL1031" s="3"/>
      <c r="MLM1031" s="3"/>
      <c r="MLN1031" s="3"/>
      <c r="MLO1031" s="3"/>
      <c r="MLP1031" s="3"/>
      <c r="MLQ1031" s="3"/>
      <c r="MLR1031" s="3"/>
      <c r="MLS1031" s="3"/>
      <c r="MLT1031" s="3"/>
      <c r="MLU1031" s="3"/>
      <c r="MLV1031" s="3"/>
      <c r="MLW1031" s="3"/>
      <c r="MLX1031" s="3"/>
      <c r="MLY1031" s="3"/>
      <c r="MLZ1031" s="3"/>
      <c r="MMA1031" s="3"/>
      <c r="MMB1031" s="3"/>
      <c r="MMC1031" s="3"/>
      <c r="MMD1031" s="3"/>
      <c r="MME1031" s="3"/>
      <c r="MMF1031" s="3"/>
      <c r="MMG1031" s="3"/>
      <c r="MMH1031" s="3"/>
      <c r="MMI1031" s="3"/>
      <c r="MMJ1031" s="3"/>
      <c r="MMK1031" s="3"/>
      <c r="MML1031" s="3"/>
      <c r="MMM1031" s="3"/>
      <c r="MMN1031" s="3"/>
      <c r="MMO1031" s="3"/>
      <c r="MMP1031" s="3"/>
      <c r="MMQ1031" s="3"/>
      <c r="MMR1031" s="3"/>
      <c r="MMS1031" s="3"/>
      <c r="MMT1031" s="3"/>
      <c r="MMU1031" s="3"/>
      <c r="MMV1031" s="3"/>
      <c r="MMW1031" s="3"/>
      <c r="MMX1031" s="3"/>
      <c r="MMY1031" s="3"/>
      <c r="MMZ1031" s="3"/>
      <c r="MNA1031" s="3"/>
      <c r="MNB1031" s="3"/>
      <c r="MNC1031" s="3"/>
      <c r="MND1031" s="3"/>
      <c r="MNE1031" s="3"/>
      <c r="MNF1031" s="3"/>
      <c r="MNG1031" s="3"/>
      <c r="MNH1031" s="3"/>
      <c r="MNI1031" s="3"/>
      <c r="MNJ1031" s="3"/>
      <c r="MNK1031" s="3"/>
      <c r="MNL1031" s="3"/>
      <c r="MNM1031" s="3"/>
      <c r="MNN1031" s="3"/>
      <c r="MNO1031" s="3"/>
      <c r="MNP1031" s="3"/>
      <c r="MNQ1031" s="3"/>
      <c r="MNR1031" s="3"/>
      <c r="MNS1031" s="3"/>
      <c r="MNT1031" s="3"/>
      <c r="MNU1031" s="3"/>
      <c r="MNV1031" s="3"/>
      <c r="MNW1031" s="3"/>
      <c r="MNX1031" s="3"/>
      <c r="MNY1031" s="3"/>
      <c r="MNZ1031" s="3"/>
      <c r="MOA1031" s="3"/>
      <c r="MOB1031" s="3"/>
      <c r="MOC1031" s="3"/>
      <c r="MOD1031" s="3"/>
      <c r="MOE1031" s="3"/>
      <c r="MOF1031" s="3"/>
      <c r="MOG1031" s="3"/>
      <c r="MOH1031" s="3"/>
      <c r="MOI1031" s="3"/>
      <c r="MOJ1031" s="3"/>
      <c r="MOK1031" s="3"/>
      <c r="MOL1031" s="3"/>
      <c r="MOM1031" s="3"/>
      <c r="MON1031" s="3"/>
      <c r="MOO1031" s="3"/>
      <c r="MOP1031" s="3"/>
      <c r="MOQ1031" s="3"/>
      <c r="MOR1031" s="3"/>
      <c r="MOS1031" s="3"/>
      <c r="MOT1031" s="3"/>
      <c r="MOU1031" s="3"/>
      <c r="MOV1031" s="3"/>
      <c r="MOW1031" s="3"/>
      <c r="MOX1031" s="3"/>
      <c r="MOY1031" s="3"/>
      <c r="MOZ1031" s="3"/>
      <c r="MPA1031" s="3"/>
      <c r="MPB1031" s="3"/>
      <c r="MPC1031" s="3"/>
      <c r="MPD1031" s="3"/>
      <c r="MPE1031" s="3"/>
      <c r="MPF1031" s="3"/>
      <c r="MPG1031" s="3"/>
      <c r="MPH1031" s="3"/>
      <c r="MPI1031" s="3"/>
      <c r="MPJ1031" s="3"/>
      <c r="MPK1031" s="3"/>
      <c r="MPL1031" s="3"/>
      <c r="MPM1031" s="3"/>
      <c r="MPN1031" s="3"/>
      <c r="MPO1031" s="3"/>
      <c r="MPP1031" s="3"/>
      <c r="MPQ1031" s="3"/>
      <c r="MPR1031" s="3"/>
      <c r="MPS1031" s="3"/>
      <c r="MPT1031" s="3"/>
      <c r="MPU1031" s="3"/>
      <c r="MPV1031" s="3"/>
      <c r="MPW1031" s="3"/>
      <c r="MPX1031" s="3"/>
      <c r="MPY1031" s="3"/>
      <c r="MPZ1031" s="3"/>
      <c r="MQA1031" s="3"/>
      <c r="MQB1031" s="3"/>
      <c r="MQC1031" s="3"/>
      <c r="MQD1031" s="3"/>
      <c r="MQE1031" s="3"/>
      <c r="MQF1031" s="3"/>
      <c r="MQG1031" s="3"/>
      <c r="MQH1031" s="3"/>
      <c r="MQI1031" s="3"/>
      <c r="MQJ1031" s="3"/>
      <c r="MQK1031" s="3"/>
      <c r="MQL1031" s="3"/>
      <c r="MQM1031" s="3"/>
      <c r="MQN1031" s="3"/>
      <c r="MQO1031" s="3"/>
      <c r="MQP1031" s="3"/>
      <c r="MQQ1031" s="3"/>
      <c r="MQR1031" s="3"/>
      <c r="MQS1031" s="3"/>
      <c r="MQT1031" s="3"/>
      <c r="MQU1031" s="3"/>
      <c r="MQV1031" s="3"/>
      <c r="MQW1031" s="3"/>
      <c r="MQX1031" s="3"/>
      <c r="MQY1031" s="3"/>
      <c r="MQZ1031" s="3"/>
      <c r="MRA1031" s="3"/>
      <c r="MRB1031" s="3"/>
      <c r="MRC1031" s="3"/>
      <c r="MRD1031" s="3"/>
      <c r="MRE1031" s="3"/>
      <c r="MRF1031" s="3"/>
      <c r="MRG1031" s="3"/>
      <c r="MRH1031" s="3"/>
      <c r="MRI1031" s="3"/>
      <c r="MRJ1031" s="3"/>
      <c r="MRK1031" s="3"/>
      <c r="MRL1031" s="3"/>
      <c r="MRM1031" s="3"/>
      <c r="MRN1031" s="3"/>
      <c r="MRO1031" s="3"/>
      <c r="MRP1031" s="3"/>
      <c r="MRQ1031" s="3"/>
      <c r="MRR1031" s="3"/>
      <c r="MRS1031" s="3"/>
      <c r="MRT1031" s="3"/>
      <c r="MRU1031" s="3"/>
      <c r="MRV1031" s="3"/>
      <c r="MRW1031" s="3"/>
      <c r="MRX1031" s="3"/>
      <c r="MRY1031" s="3"/>
      <c r="MRZ1031" s="3"/>
      <c r="MSA1031" s="3"/>
      <c r="MSB1031" s="3"/>
      <c r="MSC1031" s="3"/>
      <c r="MSD1031" s="3"/>
      <c r="MSE1031" s="3"/>
      <c r="MSF1031" s="3"/>
      <c r="MSG1031" s="3"/>
      <c r="MSH1031" s="3"/>
      <c r="MSI1031" s="3"/>
      <c r="MSJ1031" s="3"/>
      <c r="MSK1031" s="3"/>
      <c r="MSL1031" s="3"/>
      <c r="MSM1031" s="3"/>
      <c r="MSN1031" s="3"/>
      <c r="MSO1031" s="3"/>
      <c r="MSP1031" s="3"/>
      <c r="MSQ1031" s="3"/>
      <c r="MSR1031" s="3"/>
      <c r="MSS1031" s="3"/>
      <c r="MST1031" s="3"/>
      <c r="MSU1031" s="3"/>
      <c r="MSV1031" s="3"/>
      <c r="MSW1031" s="3"/>
      <c r="MSX1031" s="3"/>
      <c r="MSY1031" s="3"/>
      <c r="MSZ1031" s="3"/>
      <c r="MTA1031" s="3"/>
      <c r="MTB1031" s="3"/>
      <c r="MTC1031" s="3"/>
      <c r="MTD1031" s="3"/>
      <c r="MTE1031" s="3"/>
      <c r="MTF1031" s="3"/>
      <c r="MTG1031" s="3"/>
      <c r="MTH1031" s="3"/>
      <c r="MTI1031" s="3"/>
      <c r="MTJ1031" s="3"/>
      <c r="MTK1031" s="3"/>
      <c r="MTL1031" s="3"/>
      <c r="MTM1031" s="3"/>
      <c r="MTN1031" s="3"/>
      <c r="MTO1031" s="3"/>
      <c r="MTP1031" s="3"/>
      <c r="MTQ1031" s="3"/>
      <c r="MTR1031" s="3"/>
      <c r="MTS1031" s="3"/>
      <c r="MTT1031" s="3"/>
      <c r="MTU1031" s="3"/>
      <c r="MTV1031" s="3"/>
      <c r="MTW1031" s="3"/>
      <c r="MTX1031" s="3"/>
      <c r="MTY1031" s="3"/>
      <c r="MTZ1031" s="3"/>
      <c r="MUA1031" s="3"/>
      <c r="MUB1031" s="3"/>
      <c r="MUC1031" s="3"/>
      <c r="MUD1031" s="3"/>
      <c r="MUE1031" s="3"/>
      <c r="MUF1031" s="3"/>
      <c r="MUG1031" s="3"/>
      <c r="MUH1031" s="3"/>
      <c r="MUI1031" s="3"/>
      <c r="MUJ1031" s="3"/>
      <c r="MUK1031" s="3"/>
      <c r="MUL1031" s="3"/>
      <c r="MUM1031" s="3"/>
      <c r="MUN1031" s="3"/>
      <c r="MUO1031" s="3"/>
      <c r="MUP1031" s="3"/>
      <c r="MUQ1031" s="3"/>
      <c r="MUR1031" s="3"/>
      <c r="MUS1031" s="3"/>
      <c r="MUT1031" s="3"/>
      <c r="MUU1031" s="3"/>
      <c r="MUV1031" s="3"/>
      <c r="MUW1031" s="3"/>
      <c r="MUX1031" s="3"/>
      <c r="MUY1031" s="3"/>
      <c r="MUZ1031" s="3"/>
      <c r="MVA1031" s="3"/>
      <c r="MVB1031" s="3"/>
      <c r="MVC1031" s="3"/>
      <c r="MVD1031" s="3"/>
      <c r="MVE1031" s="3"/>
      <c r="MVF1031" s="3"/>
      <c r="MVG1031" s="3"/>
      <c r="MVH1031" s="3"/>
      <c r="MVI1031" s="3"/>
      <c r="MVJ1031" s="3"/>
      <c r="MVK1031" s="3"/>
      <c r="MVL1031" s="3"/>
      <c r="MVM1031" s="3"/>
      <c r="MVN1031" s="3"/>
      <c r="MVO1031" s="3"/>
      <c r="MVP1031" s="3"/>
      <c r="MVQ1031" s="3"/>
      <c r="MVR1031" s="3"/>
      <c r="MVS1031" s="3"/>
      <c r="MVT1031" s="3"/>
      <c r="MVU1031" s="3"/>
      <c r="MVV1031" s="3"/>
      <c r="MVW1031" s="3"/>
      <c r="MVX1031" s="3"/>
      <c r="MVY1031" s="3"/>
      <c r="MVZ1031" s="3"/>
      <c r="MWA1031" s="3"/>
      <c r="MWB1031" s="3"/>
      <c r="MWC1031" s="3"/>
      <c r="MWD1031" s="3"/>
      <c r="MWE1031" s="3"/>
      <c r="MWF1031" s="3"/>
      <c r="MWG1031" s="3"/>
      <c r="MWH1031" s="3"/>
      <c r="MWI1031" s="3"/>
      <c r="MWJ1031" s="3"/>
      <c r="MWK1031" s="3"/>
      <c r="MWL1031" s="3"/>
      <c r="MWM1031" s="3"/>
      <c r="MWN1031" s="3"/>
      <c r="MWO1031" s="3"/>
      <c r="MWP1031" s="3"/>
      <c r="MWQ1031" s="3"/>
      <c r="MWR1031" s="3"/>
      <c r="MWS1031" s="3"/>
      <c r="MWT1031" s="3"/>
      <c r="MWU1031" s="3"/>
      <c r="MWV1031" s="3"/>
      <c r="MWW1031" s="3"/>
      <c r="MWX1031" s="3"/>
      <c r="MWY1031" s="3"/>
      <c r="MWZ1031" s="3"/>
      <c r="MXA1031" s="3"/>
      <c r="MXB1031" s="3"/>
      <c r="MXC1031" s="3"/>
      <c r="MXD1031" s="3"/>
      <c r="MXE1031" s="3"/>
      <c r="MXF1031" s="3"/>
      <c r="MXG1031" s="3"/>
      <c r="MXH1031" s="3"/>
      <c r="MXI1031" s="3"/>
      <c r="MXJ1031" s="3"/>
      <c r="MXK1031" s="3"/>
      <c r="MXL1031" s="3"/>
      <c r="MXM1031" s="3"/>
      <c r="MXN1031" s="3"/>
      <c r="MXO1031" s="3"/>
      <c r="MXP1031" s="3"/>
      <c r="MXQ1031" s="3"/>
      <c r="MXR1031" s="3"/>
      <c r="MXS1031" s="3"/>
      <c r="MXT1031" s="3"/>
      <c r="MXU1031" s="3"/>
      <c r="MXV1031" s="3"/>
      <c r="MXW1031" s="3"/>
      <c r="MXX1031" s="3"/>
      <c r="MXY1031" s="3"/>
      <c r="MXZ1031" s="3"/>
      <c r="MYA1031" s="3"/>
      <c r="MYB1031" s="3"/>
      <c r="MYC1031" s="3"/>
      <c r="MYD1031" s="3"/>
      <c r="MYE1031" s="3"/>
      <c r="MYF1031" s="3"/>
      <c r="MYG1031" s="3"/>
      <c r="MYH1031" s="3"/>
      <c r="MYI1031" s="3"/>
      <c r="MYJ1031" s="3"/>
      <c r="MYK1031" s="3"/>
      <c r="MYL1031" s="3"/>
      <c r="MYM1031" s="3"/>
      <c r="MYN1031" s="3"/>
      <c r="MYO1031" s="3"/>
      <c r="MYP1031" s="3"/>
      <c r="MYQ1031" s="3"/>
      <c r="MYR1031" s="3"/>
      <c r="MYS1031" s="3"/>
      <c r="MYT1031" s="3"/>
      <c r="MYU1031" s="3"/>
      <c r="MYV1031" s="3"/>
      <c r="MYW1031" s="3"/>
      <c r="MYX1031" s="3"/>
      <c r="MYY1031" s="3"/>
      <c r="MYZ1031" s="3"/>
      <c r="MZA1031" s="3"/>
      <c r="MZB1031" s="3"/>
      <c r="MZC1031" s="3"/>
      <c r="MZD1031" s="3"/>
      <c r="MZE1031" s="3"/>
      <c r="MZF1031" s="3"/>
      <c r="MZG1031" s="3"/>
      <c r="MZH1031" s="3"/>
      <c r="MZI1031" s="3"/>
      <c r="MZJ1031" s="3"/>
      <c r="MZK1031" s="3"/>
      <c r="MZL1031" s="3"/>
      <c r="MZM1031" s="3"/>
      <c r="MZN1031" s="3"/>
      <c r="MZO1031" s="3"/>
      <c r="MZP1031" s="3"/>
      <c r="MZQ1031" s="3"/>
      <c r="MZR1031" s="3"/>
      <c r="MZS1031" s="3"/>
      <c r="MZT1031" s="3"/>
      <c r="MZU1031" s="3"/>
      <c r="MZV1031" s="3"/>
      <c r="MZW1031" s="3"/>
      <c r="MZX1031" s="3"/>
      <c r="MZY1031" s="3"/>
      <c r="MZZ1031" s="3"/>
      <c r="NAA1031" s="3"/>
      <c r="NAB1031" s="3"/>
      <c r="NAC1031" s="3"/>
      <c r="NAD1031" s="3"/>
      <c r="NAE1031" s="3"/>
      <c r="NAF1031" s="3"/>
      <c r="NAG1031" s="3"/>
      <c r="NAH1031" s="3"/>
      <c r="NAI1031" s="3"/>
      <c r="NAJ1031" s="3"/>
      <c r="NAK1031" s="3"/>
      <c r="NAL1031" s="3"/>
      <c r="NAM1031" s="3"/>
      <c r="NAN1031" s="3"/>
      <c r="NAO1031" s="3"/>
      <c r="NAP1031" s="3"/>
      <c r="NAQ1031" s="3"/>
      <c r="NAR1031" s="3"/>
      <c r="NAS1031" s="3"/>
      <c r="NAT1031" s="3"/>
      <c r="NAU1031" s="3"/>
      <c r="NAV1031" s="3"/>
      <c r="NAW1031" s="3"/>
      <c r="NAX1031" s="3"/>
      <c r="NAY1031" s="3"/>
      <c r="NAZ1031" s="3"/>
      <c r="NBA1031" s="3"/>
      <c r="NBB1031" s="3"/>
      <c r="NBC1031" s="3"/>
      <c r="NBD1031" s="3"/>
      <c r="NBE1031" s="3"/>
      <c r="NBF1031" s="3"/>
      <c r="NBG1031" s="3"/>
      <c r="NBH1031" s="3"/>
      <c r="NBI1031" s="3"/>
      <c r="NBJ1031" s="3"/>
      <c r="NBK1031" s="3"/>
      <c r="NBL1031" s="3"/>
      <c r="NBM1031" s="3"/>
      <c r="NBN1031" s="3"/>
      <c r="NBO1031" s="3"/>
      <c r="NBP1031" s="3"/>
      <c r="NBQ1031" s="3"/>
      <c r="NBR1031" s="3"/>
      <c r="NBS1031" s="3"/>
      <c r="NBT1031" s="3"/>
      <c r="NBU1031" s="3"/>
      <c r="NBV1031" s="3"/>
      <c r="NBW1031" s="3"/>
      <c r="NBX1031" s="3"/>
      <c r="NBY1031" s="3"/>
      <c r="NBZ1031" s="3"/>
      <c r="NCA1031" s="3"/>
      <c r="NCB1031" s="3"/>
      <c r="NCC1031" s="3"/>
      <c r="NCD1031" s="3"/>
      <c r="NCE1031" s="3"/>
      <c r="NCF1031" s="3"/>
      <c r="NCG1031" s="3"/>
      <c r="NCH1031" s="3"/>
      <c r="NCI1031" s="3"/>
      <c r="NCJ1031" s="3"/>
      <c r="NCK1031" s="3"/>
      <c r="NCL1031" s="3"/>
      <c r="NCM1031" s="3"/>
      <c r="NCN1031" s="3"/>
      <c r="NCO1031" s="3"/>
      <c r="NCP1031" s="3"/>
      <c r="NCQ1031" s="3"/>
      <c r="NCR1031" s="3"/>
      <c r="NCS1031" s="3"/>
      <c r="NCT1031" s="3"/>
      <c r="NCU1031" s="3"/>
      <c r="NCV1031" s="3"/>
      <c r="NCW1031" s="3"/>
      <c r="NCX1031" s="3"/>
      <c r="NCY1031" s="3"/>
      <c r="NCZ1031" s="3"/>
      <c r="NDA1031" s="3"/>
      <c r="NDB1031" s="3"/>
      <c r="NDC1031" s="3"/>
      <c r="NDD1031" s="3"/>
      <c r="NDE1031" s="3"/>
      <c r="NDF1031" s="3"/>
      <c r="NDG1031" s="3"/>
      <c r="NDH1031" s="3"/>
      <c r="NDI1031" s="3"/>
      <c r="NDJ1031" s="3"/>
      <c r="NDK1031" s="3"/>
      <c r="NDL1031" s="3"/>
      <c r="NDM1031" s="3"/>
      <c r="NDN1031" s="3"/>
      <c r="NDO1031" s="3"/>
      <c r="NDP1031" s="3"/>
      <c r="NDQ1031" s="3"/>
      <c r="NDR1031" s="3"/>
      <c r="NDS1031" s="3"/>
      <c r="NDT1031" s="3"/>
      <c r="NDU1031" s="3"/>
      <c r="NDV1031" s="3"/>
      <c r="NDW1031" s="3"/>
      <c r="NDX1031" s="3"/>
      <c r="NDY1031" s="3"/>
      <c r="NDZ1031" s="3"/>
      <c r="NEA1031" s="3"/>
      <c r="NEB1031" s="3"/>
      <c r="NEC1031" s="3"/>
      <c r="NED1031" s="3"/>
      <c r="NEE1031" s="3"/>
      <c r="NEF1031" s="3"/>
      <c r="NEG1031" s="3"/>
      <c r="NEH1031" s="3"/>
      <c r="NEI1031" s="3"/>
      <c r="NEJ1031" s="3"/>
      <c r="NEK1031" s="3"/>
      <c r="NEL1031" s="3"/>
      <c r="NEM1031" s="3"/>
      <c r="NEN1031" s="3"/>
      <c r="NEO1031" s="3"/>
      <c r="NEP1031" s="3"/>
      <c r="NEQ1031" s="3"/>
      <c r="NER1031" s="3"/>
      <c r="NES1031" s="3"/>
      <c r="NET1031" s="3"/>
      <c r="NEU1031" s="3"/>
      <c r="NEV1031" s="3"/>
      <c r="NEW1031" s="3"/>
      <c r="NEX1031" s="3"/>
      <c r="NEY1031" s="3"/>
      <c r="NEZ1031" s="3"/>
      <c r="NFA1031" s="3"/>
      <c r="NFB1031" s="3"/>
      <c r="NFC1031" s="3"/>
      <c r="NFD1031" s="3"/>
      <c r="NFE1031" s="3"/>
      <c r="NFF1031" s="3"/>
      <c r="NFG1031" s="3"/>
      <c r="NFH1031" s="3"/>
      <c r="NFI1031" s="3"/>
      <c r="NFJ1031" s="3"/>
      <c r="NFK1031" s="3"/>
      <c r="NFL1031" s="3"/>
      <c r="NFM1031" s="3"/>
      <c r="NFN1031" s="3"/>
      <c r="NFO1031" s="3"/>
      <c r="NFP1031" s="3"/>
      <c r="NFQ1031" s="3"/>
      <c r="NFR1031" s="3"/>
      <c r="NFS1031" s="3"/>
      <c r="NFT1031" s="3"/>
      <c r="NFU1031" s="3"/>
      <c r="NFV1031" s="3"/>
      <c r="NFW1031" s="3"/>
      <c r="NFX1031" s="3"/>
      <c r="NFY1031" s="3"/>
      <c r="NFZ1031" s="3"/>
      <c r="NGA1031" s="3"/>
      <c r="NGB1031" s="3"/>
      <c r="NGC1031" s="3"/>
      <c r="NGD1031" s="3"/>
      <c r="NGE1031" s="3"/>
      <c r="NGF1031" s="3"/>
      <c r="NGG1031" s="3"/>
      <c r="NGH1031" s="3"/>
      <c r="NGI1031" s="3"/>
      <c r="NGJ1031" s="3"/>
      <c r="NGK1031" s="3"/>
      <c r="NGL1031" s="3"/>
      <c r="NGM1031" s="3"/>
      <c r="NGN1031" s="3"/>
      <c r="NGO1031" s="3"/>
      <c r="NGP1031" s="3"/>
      <c r="NGQ1031" s="3"/>
      <c r="NGR1031" s="3"/>
      <c r="NGS1031" s="3"/>
      <c r="NGT1031" s="3"/>
      <c r="NGU1031" s="3"/>
      <c r="NGV1031" s="3"/>
      <c r="NGW1031" s="3"/>
      <c r="NGX1031" s="3"/>
      <c r="NGY1031" s="3"/>
      <c r="NGZ1031" s="3"/>
      <c r="NHA1031" s="3"/>
      <c r="NHB1031" s="3"/>
      <c r="NHC1031" s="3"/>
      <c r="NHD1031" s="3"/>
      <c r="NHE1031" s="3"/>
      <c r="NHF1031" s="3"/>
      <c r="NHG1031" s="3"/>
      <c r="NHH1031" s="3"/>
      <c r="NHI1031" s="3"/>
      <c r="NHJ1031" s="3"/>
      <c r="NHK1031" s="3"/>
      <c r="NHL1031" s="3"/>
      <c r="NHM1031" s="3"/>
      <c r="NHN1031" s="3"/>
      <c r="NHO1031" s="3"/>
      <c r="NHP1031" s="3"/>
      <c r="NHQ1031" s="3"/>
      <c r="NHR1031" s="3"/>
      <c r="NHS1031" s="3"/>
      <c r="NHT1031" s="3"/>
      <c r="NHU1031" s="3"/>
      <c r="NHV1031" s="3"/>
      <c r="NHW1031" s="3"/>
      <c r="NHX1031" s="3"/>
      <c r="NHY1031" s="3"/>
      <c r="NHZ1031" s="3"/>
      <c r="NIA1031" s="3"/>
      <c r="NIB1031" s="3"/>
      <c r="NIC1031" s="3"/>
      <c r="NID1031" s="3"/>
      <c r="NIE1031" s="3"/>
      <c r="NIF1031" s="3"/>
      <c r="NIG1031" s="3"/>
      <c r="NIH1031" s="3"/>
      <c r="NII1031" s="3"/>
      <c r="NIJ1031" s="3"/>
      <c r="NIK1031" s="3"/>
      <c r="NIL1031" s="3"/>
      <c r="NIM1031" s="3"/>
      <c r="NIN1031" s="3"/>
      <c r="NIO1031" s="3"/>
      <c r="NIP1031" s="3"/>
      <c r="NIQ1031" s="3"/>
      <c r="NIR1031" s="3"/>
      <c r="NIS1031" s="3"/>
      <c r="NIT1031" s="3"/>
      <c r="NIU1031" s="3"/>
      <c r="NIV1031" s="3"/>
      <c r="NIW1031" s="3"/>
      <c r="NIX1031" s="3"/>
      <c r="NIY1031" s="3"/>
      <c r="NIZ1031" s="3"/>
      <c r="NJA1031" s="3"/>
      <c r="NJB1031" s="3"/>
      <c r="NJC1031" s="3"/>
      <c r="NJD1031" s="3"/>
      <c r="NJE1031" s="3"/>
      <c r="NJF1031" s="3"/>
      <c r="NJG1031" s="3"/>
      <c r="NJH1031" s="3"/>
      <c r="NJI1031" s="3"/>
      <c r="NJJ1031" s="3"/>
      <c r="NJK1031" s="3"/>
      <c r="NJL1031" s="3"/>
      <c r="NJM1031" s="3"/>
      <c r="NJN1031" s="3"/>
      <c r="NJO1031" s="3"/>
      <c r="NJP1031" s="3"/>
      <c r="NJQ1031" s="3"/>
      <c r="NJR1031" s="3"/>
      <c r="NJS1031" s="3"/>
      <c r="NJT1031" s="3"/>
      <c r="NJU1031" s="3"/>
      <c r="NJV1031" s="3"/>
      <c r="NJW1031" s="3"/>
      <c r="NJX1031" s="3"/>
      <c r="NJY1031" s="3"/>
      <c r="NJZ1031" s="3"/>
      <c r="NKA1031" s="3"/>
      <c r="NKB1031" s="3"/>
      <c r="NKC1031" s="3"/>
      <c r="NKD1031" s="3"/>
      <c r="NKE1031" s="3"/>
      <c r="NKF1031" s="3"/>
      <c r="NKG1031" s="3"/>
      <c r="NKH1031" s="3"/>
      <c r="NKI1031" s="3"/>
      <c r="NKJ1031" s="3"/>
      <c r="NKK1031" s="3"/>
      <c r="NKL1031" s="3"/>
      <c r="NKM1031" s="3"/>
      <c r="NKN1031" s="3"/>
      <c r="NKO1031" s="3"/>
      <c r="NKP1031" s="3"/>
      <c r="NKQ1031" s="3"/>
      <c r="NKR1031" s="3"/>
      <c r="NKS1031" s="3"/>
      <c r="NKT1031" s="3"/>
      <c r="NKU1031" s="3"/>
      <c r="NKV1031" s="3"/>
      <c r="NKW1031" s="3"/>
      <c r="NKX1031" s="3"/>
      <c r="NKY1031" s="3"/>
      <c r="NKZ1031" s="3"/>
      <c r="NLA1031" s="3"/>
      <c r="NLB1031" s="3"/>
      <c r="NLC1031" s="3"/>
      <c r="NLD1031" s="3"/>
      <c r="NLE1031" s="3"/>
      <c r="NLF1031" s="3"/>
      <c r="NLG1031" s="3"/>
      <c r="NLH1031" s="3"/>
      <c r="NLI1031" s="3"/>
      <c r="NLJ1031" s="3"/>
      <c r="NLK1031" s="3"/>
      <c r="NLL1031" s="3"/>
      <c r="NLM1031" s="3"/>
      <c r="NLN1031" s="3"/>
      <c r="NLO1031" s="3"/>
      <c r="NLP1031" s="3"/>
      <c r="NLQ1031" s="3"/>
      <c r="NLR1031" s="3"/>
      <c r="NLS1031" s="3"/>
      <c r="NLT1031" s="3"/>
      <c r="NLU1031" s="3"/>
      <c r="NLV1031" s="3"/>
      <c r="NLW1031" s="3"/>
      <c r="NLX1031" s="3"/>
      <c r="NLY1031" s="3"/>
      <c r="NLZ1031" s="3"/>
      <c r="NMA1031" s="3"/>
      <c r="NMB1031" s="3"/>
      <c r="NMC1031" s="3"/>
      <c r="NMD1031" s="3"/>
      <c r="NME1031" s="3"/>
      <c r="NMF1031" s="3"/>
      <c r="NMG1031" s="3"/>
      <c r="NMH1031" s="3"/>
      <c r="NMI1031" s="3"/>
      <c r="NMJ1031" s="3"/>
      <c r="NMK1031" s="3"/>
      <c r="NML1031" s="3"/>
      <c r="NMM1031" s="3"/>
      <c r="NMN1031" s="3"/>
      <c r="NMO1031" s="3"/>
      <c r="NMP1031" s="3"/>
      <c r="NMQ1031" s="3"/>
      <c r="NMR1031" s="3"/>
      <c r="NMS1031" s="3"/>
      <c r="NMT1031" s="3"/>
      <c r="NMU1031" s="3"/>
      <c r="NMV1031" s="3"/>
      <c r="NMW1031" s="3"/>
      <c r="NMX1031" s="3"/>
      <c r="NMY1031" s="3"/>
      <c r="NMZ1031" s="3"/>
      <c r="NNA1031" s="3"/>
      <c r="NNB1031" s="3"/>
      <c r="NNC1031" s="3"/>
      <c r="NND1031" s="3"/>
      <c r="NNE1031" s="3"/>
      <c r="NNF1031" s="3"/>
      <c r="NNG1031" s="3"/>
      <c r="NNH1031" s="3"/>
      <c r="NNI1031" s="3"/>
      <c r="NNJ1031" s="3"/>
      <c r="NNK1031" s="3"/>
      <c r="NNL1031" s="3"/>
      <c r="NNM1031" s="3"/>
      <c r="NNN1031" s="3"/>
      <c r="NNO1031" s="3"/>
      <c r="NNP1031" s="3"/>
      <c r="NNQ1031" s="3"/>
      <c r="NNR1031" s="3"/>
      <c r="NNS1031" s="3"/>
      <c r="NNT1031" s="3"/>
      <c r="NNU1031" s="3"/>
      <c r="NNV1031" s="3"/>
      <c r="NNW1031" s="3"/>
      <c r="NNX1031" s="3"/>
      <c r="NNY1031" s="3"/>
      <c r="NNZ1031" s="3"/>
      <c r="NOA1031" s="3"/>
      <c r="NOB1031" s="3"/>
      <c r="NOC1031" s="3"/>
      <c r="NOD1031" s="3"/>
      <c r="NOE1031" s="3"/>
      <c r="NOF1031" s="3"/>
      <c r="NOG1031" s="3"/>
      <c r="NOH1031" s="3"/>
      <c r="NOI1031" s="3"/>
      <c r="NOJ1031" s="3"/>
      <c r="NOK1031" s="3"/>
      <c r="NOL1031" s="3"/>
      <c r="NOM1031" s="3"/>
      <c r="NON1031" s="3"/>
      <c r="NOO1031" s="3"/>
      <c r="NOP1031" s="3"/>
      <c r="NOQ1031" s="3"/>
      <c r="NOR1031" s="3"/>
      <c r="NOS1031" s="3"/>
      <c r="NOT1031" s="3"/>
      <c r="NOU1031" s="3"/>
      <c r="NOV1031" s="3"/>
      <c r="NOW1031" s="3"/>
      <c r="NOX1031" s="3"/>
      <c r="NOY1031" s="3"/>
      <c r="NOZ1031" s="3"/>
      <c r="NPA1031" s="3"/>
      <c r="NPB1031" s="3"/>
      <c r="NPC1031" s="3"/>
      <c r="NPD1031" s="3"/>
      <c r="NPE1031" s="3"/>
      <c r="NPF1031" s="3"/>
      <c r="NPG1031" s="3"/>
      <c r="NPH1031" s="3"/>
      <c r="NPI1031" s="3"/>
      <c r="NPJ1031" s="3"/>
      <c r="NPK1031" s="3"/>
      <c r="NPL1031" s="3"/>
      <c r="NPM1031" s="3"/>
      <c r="NPN1031" s="3"/>
      <c r="NPO1031" s="3"/>
      <c r="NPP1031" s="3"/>
      <c r="NPQ1031" s="3"/>
      <c r="NPR1031" s="3"/>
      <c r="NPS1031" s="3"/>
      <c r="NPT1031" s="3"/>
      <c r="NPU1031" s="3"/>
      <c r="NPV1031" s="3"/>
      <c r="NPW1031" s="3"/>
      <c r="NPX1031" s="3"/>
      <c r="NPY1031" s="3"/>
      <c r="NPZ1031" s="3"/>
      <c r="NQA1031" s="3"/>
      <c r="NQB1031" s="3"/>
      <c r="NQC1031" s="3"/>
      <c r="NQD1031" s="3"/>
      <c r="NQE1031" s="3"/>
      <c r="NQF1031" s="3"/>
      <c r="NQG1031" s="3"/>
      <c r="NQH1031" s="3"/>
      <c r="NQI1031" s="3"/>
      <c r="NQJ1031" s="3"/>
      <c r="NQK1031" s="3"/>
      <c r="NQL1031" s="3"/>
      <c r="NQM1031" s="3"/>
      <c r="NQN1031" s="3"/>
      <c r="NQO1031" s="3"/>
      <c r="NQP1031" s="3"/>
      <c r="NQQ1031" s="3"/>
      <c r="NQR1031" s="3"/>
      <c r="NQS1031" s="3"/>
      <c r="NQT1031" s="3"/>
      <c r="NQU1031" s="3"/>
      <c r="NQV1031" s="3"/>
      <c r="NQW1031" s="3"/>
      <c r="NQX1031" s="3"/>
      <c r="NQY1031" s="3"/>
      <c r="NQZ1031" s="3"/>
      <c r="NRA1031" s="3"/>
      <c r="NRB1031" s="3"/>
      <c r="NRC1031" s="3"/>
      <c r="NRD1031" s="3"/>
      <c r="NRE1031" s="3"/>
      <c r="NRF1031" s="3"/>
      <c r="NRG1031" s="3"/>
      <c r="NRH1031" s="3"/>
      <c r="NRI1031" s="3"/>
      <c r="NRJ1031" s="3"/>
      <c r="NRK1031" s="3"/>
      <c r="NRL1031" s="3"/>
      <c r="NRM1031" s="3"/>
      <c r="NRN1031" s="3"/>
      <c r="NRO1031" s="3"/>
      <c r="NRP1031" s="3"/>
      <c r="NRQ1031" s="3"/>
      <c r="NRR1031" s="3"/>
      <c r="NRS1031" s="3"/>
      <c r="NRT1031" s="3"/>
      <c r="NRU1031" s="3"/>
      <c r="NRV1031" s="3"/>
      <c r="NRW1031" s="3"/>
      <c r="NRX1031" s="3"/>
      <c r="NRY1031" s="3"/>
      <c r="NRZ1031" s="3"/>
      <c r="NSA1031" s="3"/>
      <c r="NSB1031" s="3"/>
      <c r="NSC1031" s="3"/>
      <c r="NSD1031" s="3"/>
      <c r="NSE1031" s="3"/>
      <c r="NSF1031" s="3"/>
      <c r="NSG1031" s="3"/>
      <c r="NSH1031" s="3"/>
      <c r="NSI1031" s="3"/>
      <c r="NSJ1031" s="3"/>
      <c r="NSK1031" s="3"/>
      <c r="NSL1031" s="3"/>
      <c r="NSM1031" s="3"/>
      <c r="NSN1031" s="3"/>
      <c r="NSO1031" s="3"/>
      <c r="NSP1031" s="3"/>
      <c r="NSQ1031" s="3"/>
      <c r="NSR1031" s="3"/>
      <c r="NSS1031" s="3"/>
      <c r="NST1031" s="3"/>
      <c r="NSU1031" s="3"/>
      <c r="NSV1031" s="3"/>
      <c r="NSW1031" s="3"/>
      <c r="NSX1031" s="3"/>
      <c r="NSY1031" s="3"/>
      <c r="NSZ1031" s="3"/>
      <c r="NTA1031" s="3"/>
      <c r="NTB1031" s="3"/>
      <c r="NTC1031" s="3"/>
      <c r="NTD1031" s="3"/>
      <c r="NTE1031" s="3"/>
      <c r="NTF1031" s="3"/>
      <c r="NTG1031" s="3"/>
      <c r="NTH1031" s="3"/>
      <c r="NTI1031" s="3"/>
      <c r="NTJ1031" s="3"/>
      <c r="NTK1031" s="3"/>
      <c r="NTL1031" s="3"/>
      <c r="NTM1031" s="3"/>
      <c r="NTN1031" s="3"/>
      <c r="NTO1031" s="3"/>
      <c r="NTP1031" s="3"/>
      <c r="NTQ1031" s="3"/>
      <c r="NTR1031" s="3"/>
      <c r="NTS1031" s="3"/>
      <c r="NTT1031" s="3"/>
      <c r="NTU1031" s="3"/>
      <c r="NTV1031" s="3"/>
      <c r="NTW1031" s="3"/>
      <c r="NTX1031" s="3"/>
      <c r="NTY1031" s="3"/>
      <c r="NTZ1031" s="3"/>
      <c r="NUA1031" s="3"/>
      <c r="NUB1031" s="3"/>
      <c r="NUC1031" s="3"/>
      <c r="NUD1031" s="3"/>
      <c r="NUE1031" s="3"/>
      <c r="NUF1031" s="3"/>
      <c r="NUG1031" s="3"/>
      <c r="NUH1031" s="3"/>
      <c r="NUI1031" s="3"/>
      <c r="NUJ1031" s="3"/>
      <c r="NUK1031" s="3"/>
      <c r="NUL1031" s="3"/>
      <c r="NUM1031" s="3"/>
      <c r="NUN1031" s="3"/>
      <c r="NUO1031" s="3"/>
      <c r="NUP1031" s="3"/>
      <c r="NUQ1031" s="3"/>
      <c r="NUR1031" s="3"/>
      <c r="NUS1031" s="3"/>
      <c r="NUT1031" s="3"/>
      <c r="NUU1031" s="3"/>
      <c r="NUV1031" s="3"/>
      <c r="NUW1031" s="3"/>
      <c r="NUX1031" s="3"/>
      <c r="NUY1031" s="3"/>
      <c r="NUZ1031" s="3"/>
      <c r="NVA1031" s="3"/>
      <c r="NVB1031" s="3"/>
      <c r="NVC1031" s="3"/>
      <c r="NVD1031" s="3"/>
      <c r="NVE1031" s="3"/>
      <c r="NVF1031" s="3"/>
      <c r="NVG1031" s="3"/>
      <c r="NVH1031" s="3"/>
      <c r="NVI1031" s="3"/>
      <c r="NVJ1031" s="3"/>
      <c r="NVK1031" s="3"/>
      <c r="NVL1031" s="3"/>
      <c r="NVM1031" s="3"/>
      <c r="NVN1031" s="3"/>
      <c r="NVO1031" s="3"/>
      <c r="NVP1031" s="3"/>
      <c r="NVQ1031" s="3"/>
      <c r="NVR1031" s="3"/>
      <c r="NVS1031" s="3"/>
      <c r="NVT1031" s="3"/>
      <c r="NVU1031" s="3"/>
      <c r="NVV1031" s="3"/>
      <c r="NVW1031" s="3"/>
      <c r="NVX1031" s="3"/>
      <c r="NVY1031" s="3"/>
      <c r="NVZ1031" s="3"/>
      <c r="NWA1031" s="3"/>
      <c r="NWB1031" s="3"/>
      <c r="NWC1031" s="3"/>
      <c r="NWD1031" s="3"/>
      <c r="NWE1031" s="3"/>
      <c r="NWF1031" s="3"/>
      <c r="NWG1031" s="3"/>
      <c r="NWH1031" s="3"/>
      <c r="NWI1031" s="3"/>
      <c r="NWJ1031" s="3"/>
      <c r="NWK1031" s="3"/>
      <c r="NWL1031" s="3"/>
      <c r="NWM1031" s="3"/>
      <c r="NWN1031" s="3"/>
      <c r="NWO1031" s="3"/>
      <c r="NWP1031" s="3"/>
      <c r="NWQ1031" s="3"/>
      <c r="NWR1031" s="3"/>
      <c r="NWS1031" s="3"/>
      <c r="NWT1031" s="3"/>
      <c r="NWU1031" s="3"/>
      <c r="NWV1031" s="3"/>
      <c r="NWW1031" s="3"/>
      <c r="NWX1031" s="3"/>
      <c r="NWY1031" s="3"/>
      <c r="NWZ1031" s="3"/>
      <c r="NXA1031" s="3"/>
      <c r="NXB1031" s="3"/>
      <c r="NXC1031" s="3"/>
      <c r="NXD1031" s="3"/>
      <c r="NXE1031" s="3"/>
      <c r="NXF1031" s="3"/>
      <c r="NXG1031" s="3"/>
      <c r="NXH1031" s="3"/>
      <c r="NXI1031" s="3"/>
      <c r="NXJ1031" s="3"/>
      <c r="NXK1031" s="3"/>
      <c r="NXL1031" s="3"/>
      <c r="NXM1031" s="3"/>
      <c r="NXN1031" s="3"/>
      <c r="NXO1031" s="3"/>
      <c r="NXP1031" s="3"/>
      <c r="NXQ1031" s="3"/>
      <c r="NXR1031" s="3"/>
      <c r="NXS1031" s="3"/>
      <c r="NXT1031" s="3"/>
      <c r="NXU1031" s="3"/>
      <c r="NXV1031" s="3"/>
      <c r="NXW1031" s="3"/>
      <c r="NXX1031" s="3"/>
      <c r="NXY1031" s="3"/>
      <c r="NXZ1031" s="3"/>
      <c r="NYA1031" s="3"/>
      <c r="NYB1031" s="3"/>
      <c r="NYC1031" s="3"/>
      <c r="NYD1031" s="3"/>
      <c r="NYE1031" s="3"/>
      <c r="NYF1031" s="3"/>
      <c r="NYG1031" s="3"/>
      <c r="NYH1031" s="3"/>
      <c r="NYI1031" s="3"/>
      <c r="NYJ1031" s="3"/>
      <c r="NYK1031" s="3"/>
      <c r="NYL1031" s="3"/>
      <c r="NYM1031" s="3"/>
      <c r="NYN1031" s="3"/>
      <c r="NYO1031" s="3"/>
      <c r="NYP1031" s="3"/>
      <c r="NYQ1031" s="3"/>
      <c r="NYR1031" s="3"/>
      <c r="NYS1031" s="3"/>
      <c r="NYT1031" s="3"/>
      <c r="NYU1031" s="3"/>
      <c r="NYV1031" s="3"/>
      <c r="NYW1031" s="3"/>
      <c r="NYX1031" s="3"/>
      <c r="NYY1031" s="3"/>
      <c r="NYZ1031" s="3"/>
      <c r="NZA1031" s="3"/>
      <c r="NZB1031" s="3"/>
      <c r="NZC1031" s="3"/>
      <c r="NZD1031" s="3"/>
      <c r="NZE1031" s="3"/>
      <c r="NZF1031" s="3"/>
      <c r="NZG1031" s="3"/>
      <c r="NZH1031" s="3"/>
      <c r="NZI1031" s="3"/>
      <c r="NZJ1031" s="3"/>
      <c r="NZK1031" s="3"/>
      <c r="NZL1031" s="3"/>
      <c r="NZM1031" s="3"/>
      <c r="NZN1031" s="3"/>
      <c r="NZO1031" s="3"/>
      <c r="NZP1031" s="3"/>
      <c r="NZQ1031" s="3"/>
      <c r="NZR1031" s="3"/>
      <c r="NZS1031" s="3"/>
      <c r="NZT1031" s="3"/>
      <c r="NZU1031" s="3"/>
      <c r="NZV1031" s="3"/>
      <c r="NZW1031" s="3"/>
      <c r="NZX1031" s="3"/>
      <c r="NZY1031" s="3"/>
      <c r="NZZ1031" s="3"/>
      <c r="OAA1031" s="3"/>
      <c r="OAB1031" s="3"/>
      <c r="OAC1031" s="3"/>
      <c r="OAD1031" s="3"/>
      <c r="OAE1031" s="3"/>
      <c r="OAF1031" s="3"/>
      <c r="OAG1031" s="3"/>
      <c r="OAH1031" s="3"/>
      <c r="OAI1031" s="3"/>
      <c r="OAJ1031" s="3"/>
      <c r="OAK1031" s="3"/>
      <c r="OAL1031" s="3"/>
      <c r="OAM1031" s="3"/>
      <c r="OAN1031" s="3"/>
      <c r="OAO1031" s="3"/>
      <c r="OAP1031" s="3"/>
      <c r="OAQ1031" s="3"/>
      <c r="OAR1031" s="3"/>
      <c r="OAS1031" s="3"/>
      <c r="OAT1031" s="3"/>
      <c r="OAU1031" s="3"/>
      <c r="OAV1031" s="3"/>
      <c r="OAW1031" s="3"/>
      <c r="OAX1031" s="3"/>
      <c r="OAY1031" s="3"/>
      <c r="OAZ1031" s="3"/>
      <c r="OBA1031" s="3"/>
      <c r="OBB1031" s="3"/>
      <c r="OBC1031" s="3"/>
      <c r="OBD1031" s="3"/>
      <c r="OBE1031" s="3"/>
      <c r="OBF1031" s="3"/>
      <c r="OBG1031" s="3"/>
      <c r="OBH1031" s="3"/>
      <c r="OBI1031" s="3"/>
      <c r="OBJ1031" s="3"/>
      <c r="OBK1031" s="3"/>
      <c r="OBL1031" s="3"/>
      <c r="OBM1031" s="3"/>
      <c r="OBN1031" s="3"/>
      <c r="OBO1031" s="3"/>
      <c r="OBP1031" s="3"/>
      <c r="OBQ1031" s="3"/>
      <c r="OBR1031" s="3"/>
      <c r="OBS1031" s="3"/>
      <c r="OBT1031" s="3"/>
      <c r="OBU1031" s="3"/>
      <c r="OBV1031" s="3"/>
      <c r="OBW1031" s="3"/>
      <c r="OBX1031" s="3"/>
      <c r="OBY1031" s="3"/>
      <c r="OBZ1031" s="3"/>
      <c r="OCA1031" s="3"/>
      <c r="OCB1031" s="3"/>
      <c r="OCC1031" s="3"/>
      <c r="OCD1031" s="3"/>
      <c r="OCE1031" s="3"/>
      <c r="OCF1031" s="3"/>
      <c r="OCG1031" s="3"/>
      <c r="OCH1031" s="3"/>
      <c r="OCI1031" s="3"/>
      <c r="OCJ1031" s="3"/>
      <c r="OCK1031" s="3"/>
      <c r="OCL1031" s="3"/>
      <c r="OCM1031" s="3"/>
      <c r="OCN1031" s="3"/>
      <c r="OCO1031" s="3"/>
      <c r="OCP1031" s="3"/>
      <c r="OCQ1031" s="3"/>
      <c r="OCR1031" s="3"/>
      <c r="OCS1031" s="3"/>
      <c r="OCT1031" s="3"/>
      <c r="OCU1031" s="3"/>
      <c r="OCV1031" s="3"/>
      <c r="OCW1031" s="3"/>
      <c r="OCX1031" s="3"/>
      <c r="OCY1031" s="3"/>
      <c r="OCZ1031" s="3"/>
      <c r="ODA1031" s="3"/>
      <c r="ODB1031" s="3"/>
      <c r="ODC1031" s="3"/>
      <c r="ODD1031" s="3"/>
      <c r="ODE1031" s="3"/>
      <c r="ODF1031" s="3"/>
      <c r="ODG1031" s="3"/>
      <c r="ODH1031" s="3"/>
      <c r="ODI1031" s="3"/>
      <c r="ODJ1031" s="3"/>
      <c r="ODK1031" s="3"/>
      <c r="ODL1031" s="3"/>
      <c r="ODM1031" s="3"/>
      <c r="ODN1031" s="3"/>
      <c r="ODO1031" s="3"/>
      <c r="ODP1031" s="3"/>
      <c r="ODQ1031" s="3"/>
      <c r="ODR1031" s="3"/>
      <c r="ODS1031" s="3"/>
      <c r="ODT1031" s="3"/>
      <c r="ODU1031" s="3"/>
      <c r="ODV1031" s="3"/>
      <c r="ODW1031" s="3"/>
      <c r="ODX1031" s="3"/>
      <c r="ODY1031" s="3"/>
      <c r="ODZ1031" s="3"/>
      <c r="OEA1031" s="3"/>
      <c r="OEB1031" s="3"/>
      <c r="OEC1031" s="3"/>
      <c r="OED1031" s="3"/>
      <c r="OEE1031" s="3"/>
      <c r="OEF1031" s="3"/>
      <c r="OEG1031" s="3"/>
      <c r="OEH1031" s="3"/>
      <c r="OEI1031" s="3"/>
      <c r="OEJ1031" s="3"/>
      <c r="OEK1031" s="3"/>
      <c r="OEL1031" s="3"/>
      <c r="OEM1031" s="3"/>
      <c r="OEN1031" s="3"/>
      <c r="OEO1031" s="3"/>
      <c r="OEP1031" s="3"/>
      <c r="OEQ1031" s="3"/>
      <c r="OER1031" s="3"/>
      <c r="OES1031" s="3"/>
      <c r="OET1031" s="3"/>
      <c r="OEU1031" s="3"/>
      <c r="OEV1031" s="3"/>
      <c r="OEW1031" s="3"/>
      <c r="OEX1031" s="3"/>
      <c r="OEY1031" s="3"/>
      <c r="OEZ1031" s="3"/>
      <c r="OFA1031" s="3"/>
      <c r="OFB1031" s="3"/>
      <c r="OFC1031" s="3"/>
      <c r="OFD1031" s="3"/>
      <c r="OFE1031" s="3"/>
      <c r="OFF1031" s="3"/>
      <c r="OFG1031" s="3"/>
      <c r="OFH1031" s="3"/>
      <c r="OFI1031" s="3"/>
      <c r="OFJ1031" s="3"/>
      <c r="OFK1031" s="3"/>
      <c r="OFL1031" s="3"/>
      <c r="OFM1031" s="3"/>
      <c r="OFN1031" s="3"/>
      <c r="OFO1031" s="3"/>
      <c r="OFP1031" s="3"/>
      <c r="OFQ1031" s="3"/>
      <c r="OFR1031" s="3"/>
      <c r="OFS1031" s="3"/>
      <c r="OFT1031" s="3"/>
      <c r="OFU1031" s="3"/>
      <c r="OFV1031" s="3"/>
      <c r="OFW1031" s="3"/>
      <c r="OFX1031" s="3"/>
      <c r="OFY1031" s="3"/>
      <c r="OFZ1031" s="3"/>
      <c r="OGA1031" s="3"/>
      <c r="OGB1031" s="3"/>
      <c r="OGC1031" s="3"/>
      <c r="OGD1031" s="3"/>
      <c r="OGE1031" s="3"/>
      <c r="OGF1031" s="3"/>
      <c r="OGG1031" s="3"/>
      <c r="OGH1031" s="3"/>
      <c r="OGI1031" s="3"/>
      <c r="OGJ1031" s="3"/>
      <c r="OGK1031" s="3"/>
      <c r="OGL1031" s="3"/>
      <c r="OGM1031" s="3"/>
      <c r="OGN1031" s="3"/>
      <c r="OGO1031" s="3"/>
      <c r="OGP1031" s="3"/>
      <c r="OGQ1031" s="3"/>
      <c r="OGR1031" s="3"/>
      <c r="OGS1031" s="3"/>
      <c r="OGT1031" s="3"/>
      <c r="OGU1031" s="3"/>
      <c r="OGV1031" s="3"/>
      <c r="OGW1031" s="3"/>
      <c r="OGX1031" s="3"/>
      <c r="OGY1031" s="3"/>
      <c r="OGZ1031" s="3"/>
      <c r="OHA1031" s="3"/>
      <c r="OHB1031" s="3"/>
      <c r="OHC1031" s="3"/>
      <c r="OHD1031" s="3"/>
      <c r="OHE1031" s="3"/>
      <c r="OHF1031" s="3"/>
      <c r="OHG1031" s="3"/>
      <c r="OHH1031" s="3"/>
      <c r="OHI1031" s="3"/>
      <c r="OHJ1031" s="3"/>
      <c r="OHK1031" s="3"/>
      <c r="OHL1031" s="3"/>
      <c r="OHM1031" s="3"/>
      <c r="OHN1031" s="3"/>
      <c r="OHO1031" s="3"/>
      <c r="OHP1031" s="3"/>
      <c r="OHQ1031" s="3"/>
      <c r="OHR1031" s="3"/>
      <c r="OHS1031" s="3"/>
      <c r="OHT1031" s="3"/>
      <c r="OHU1031" s="3"/>
      <c r="OHV1031" s="3"/>
      <c r="OHW1031" s="3"/>
      <c r="OHX1031" s="3"/>
      <c r="OHY1031" s="3"/>
      <c r="OHZ1031" s="3"/>
      <c r="OIA1031" s="3"/>
      <c r="OIB1031" s="3"/>
      <c r="OIC1031" s="3"/>
      <c r="OID1031" s="3"/>
      <c r="OIE1031" s="3"/>
      <c r="OIF1031" s="3"/>
      <c r="OIG1031" s="3"/>
      <c r="OIH1031" s="3"/>
      <c r="OII1031" s="3"/>
      <c r="OIJ1031" s="3"/>
      <c r="OIK1031" s="3"/>
      <c r="OIL1031" s="3"/>
      <c r="OIM1031" s="3"/>
      <c r="OIN1031" s="3"/>
      <c r="OIO1031" s="3"/>
      <c r="OIP1031" s="3"/>
      <c r="OIQ1031" s="3"/>
      <c r="OIR1031" s="3"/>
      <c r="OIS1031" s="3"/>
      <c r="OIT1031" s="3"/>
      <c r="OIU1031" s="3"/>
      <c r="OIV1031" s="3"/>
      <c r="OIW1031" s="3"/>
      <c r="OIX1031" s="3"/>
      <c r="OIY1031" s="3"/>
      <c r="OIZ1031" s="3"/>
      <c r="OJA1031" s="3"/>
      <c r="OJB1031" s="3"/>
      <c r="OJC1031" s="3"/>
      <c r="OJD1031" s="3"/>
      <c r="OJE1031" s="3"/>
      <c r="OJF1031" s="3"/>
      <c r="OJG1031" s="3"/>
      <c r="OJH1031" s="3"/>
      <c r="OJI1031" s="3"/>
      <c r="OJJ1031" s="3"/>
      <c r="OJK1031" s="3"/>
      <c r="OJL1031" s="3"/>
      <c r="OJM1031" s="3"/>
      <c r="OJN1031" s="3"/>
      <c r="OJO1031" s="3"/>
      <c r="OJP1031" s="3"/>
      <c r="OJQ1031" s="3"/>
      <c r="OJR1031" s="3"/>
      <c r="OJS1031" s="3"/>
      <c r="OJT1031" s="3"/>
      <c r="OJU1031" s="3"/>
      <c r="OJV1031" s="3"/>
      <c r="OJW1031" s="3"/>
      <c r="OJX1031" s="3"/>
      <c r="OJY1031" s="3"/>
      <c r="OJZ1031" s="3"/>
      <c r="OKA1031" s="3"/>
      <c r="OKB1031" s="3"/>
      <c r="OKC1031" s="3"/>
      <c r="OKD1031" s="3"/>
      <c r="OKE1031" s="3"/>
      <c r="OKF1031" s="3"/>
      <c r="OKG1031" s="3"/>
      <c r="OKH1031" s="3"/>
      <c r="OKI1031" s="3"/>
      <c r="OKJ1031" s="3"/>
      <c r="OKK1031" s="3"/>
      <c r="OKL1031" s="3"/>
      <c r="OKM1031" s="3"/>
      <c r="OKN1031" s="3"/>
      <c r="OKO1031" s="3"/>
      <c r="OKP1031" s="3"/>
      <c r="OKQ1031" s="3"/>
      <c r="OKR1031" s="3"/>
      <c r="OKS1031" s="3"/>
      <c r="OKT1031" s="3"/>
      <c r="OKU1031" s="3"/>
      <c r="OKV1031" s="3"/>
      <c r="OKW1031" s="3"/>
      <c r="OKX1031" s="3"/>
      <c r="OKY1031" s="3"/>
      <c r="OKZ1031" s="3"/>
      <c r="OLA1031" s="3"/>
      <c r="OLB1031" s="3"/>
      <c r="OLC1031" s="3"/>
      <c r="OLD1031" s="3"/>
      <c r="OLE1031" s="3"/>
      <c r="OLF1031" s="3"/>
      <c r="OLG1031" s="3"/>
      <c r="OLH1031" s="3"/>
      <c r="OLI1031" s="3"/>
      <c r="OLJ1031" s="3"/>
      <c r="OLK1031" s="3"/>
      <c r="OLL1031" s="3"/>
      <c r="OLM1031" s="3"/>
      <c r="OLN1031" s="3"/>
      <c r="OLO1031" s="3"/>
      <c r="OLP1031" s="3"/>
      <c r="OLQ1031" s="3"/>
      <c r="OLR1031" s="3"/>
      <c r="OLS1031" s="3"/>
      <c r="OLT1031" s="3"/>
      <c r="OLU1031" s="3"/>
      <c r="OLV1031" s="3"/>
      <c r="OLW1031" s="3"/>
      <c r="OLX1031" s="3"/>
      <c r="OLY1031" s="3"/>
      <c r="OLZ1031" s="3"/>
      <c r="OMA1031" s="3"/>
      <c r="OMB1031" s="3"/>
      <c r="OMC1031" s="3"/>
      <c r="OMD1031" s="3"/>
      <c r="OME1031" s="3"/>
      <c r="OMF1031" s="3"/>
      <c r="OMG1031" s="3"/>
      <c r="OMH1031" s="3"/>
      <c r="OMI1031" s="3"/>
      <c r="OMJ1031" s="3"/>
      <c r="OMK1031" s="3"/>
      <c r="OML1031" s="3"/>
      <c r="OMM1031" s="3"/>
      <c r="OMN1031" s="3"/>
      <c r="OMO1031" s="3"/>
      <c r="OMP1031" s="3"/>
      <c r="OMQ1031" s="3"/>
      <c r="OMR1031" s="3"/>
      <c r="OMS1031" s="3"/>
      <c r="OMT1031" s="3"/>
      <c r="OMU1031" s="3"/>
      <c r="OMV1031" s="3"/>
      <c r="OMW1031" s="3"/>
      <c r="OMX1031" s="3"/>
      <c r="OMY1031" s="3"/>
      <c r="OMZ1031" s="3"/>
      <c r="ONA1031" s="3"/>
      <c r="ONB1031" s="3"/>
      <c r="ONC1031" s="3"/>
      <c r="OND1031" s="3"/>
      <c r="ONE1031" s="3"/>
      <c r="ONF1031" s="3"/>
      <c r="ONG1031" s="3"/>
      <c r="ONH1031" s="3"/>
      <c r="ONI1031" s="3"/>
      <c r="ONJ1031" s="3"/>
      <c r="ONK1031" s="3"/>
      <c r="ONL1031" s="3"/>
      <c r="ONM1031" s="3"/>
      <c r="ONN1031" s="3"/>
      <c r="ONO1031" s="3"/>
      <c r="ONP1031" s="3"/>
      <c r="ONQ1031" s="3"/>
      <c r="ONR1031" s="3"/>
      <c r="ONS1031" s="3"/>
      <c r="ONT1031" s="3"/>
      <c r="ONU1031" s="3"/>
      <c r="ONV1031" s="3"/>
      <c r="ONW1031" s="3"/>
      <c r="ONX1031" s="3"/>
      <c r="ONY1031" s="3"/>
      <c r="ONZ1031" s="3"/>
      <c r="OOA1031" s="3"/>
      <c r="OOB1031" s="3"/>
      <c r="OOC1031" s="3"/>
      <c r="OOD1031" s="3"/>
      <c r="OOE1031" s="3"/>
      <c r="OOF1031" s="3"/>
      <c r="OOG1031" s="3"/>
      <c r="OOH1031" s="3"/>
      <c r="OOI1031" s="3"/>
      <c r="OOJ1031" s="3"/>
      <c r="OOK1031" s="3"/>
      <c r="OOL1031" s="3"/>
      <c r="OOM1031" s="3"/>
      <c r="OON1031" s="3"/>
      <c r="OOO1031" s="3"/>
      <c r="OOP1031" s="3"/>
      <c r="OOQ1031" s="3"/>
      <c r="OOR1031" s="3"/>
      <c r="OOS1031" s="3"/>
      <c r="OOT1031" s="3"/>
      <c r="OOU1031" s="3"/>
      <c r="OOV1031" s="3"/>
      <c r="OOW1031" s="3"/>
      <c r="OOX1031" s="3"/>
      <c r="OOY1031" s="3"/>
      <c r="OOZ1031" s="3"/>
      <c r="OPA1031" s="3"/>
      <c r="OPB1031" s="3"/>
      <c r="OPC1031" s="3"/>
      <c r="OPD1031" s="3"/>
      <c r="OPE1031" s="3"/>
      <c r="OPF1031" s="3"/>
      <c r="OPG1031" s="3"/>
      <c r="OPH1031" s="3"/>
      <c r="OPI1031" s="3"/>
      <c r="OPJ1031" s="3"/>
      <c r="OPK1031" s="3"/>
      <c r="OPL1031" s="3"/>
      <c r="OPM1031" s="3"/>
      <c r="OPN1031" s="3"/>
      <c r="OPO1031" s="3"/>
      <c r="OPP1031" s="3"/>
      <c r="OPQ1031" s="3"/>
      <c r="OPR1031" s="3"/>
      <c r="OPS1031" s="3"/>
      <c r="OPT1031" s="3"/>
      <c r="OPU1031" s="3"/>
      <c r="OPV1031" s="3"/>
      <c r="OPW1031" s="3"/>
      <c r="OPX1031" s="3"/>
      <c r="OPY1031" s="3"/>
      <c r="OPZ1031" s="3"/>
      <c r="OQA1031" s="3"/>
      <c r="OQB1031" s="3"/>
      <c r="OQC1031" s="3"/>
      <c r="OQD1031" s="3"/>
      <c r="OQE1031" s="3"/>
      <c r="OQF1031" s="3"/>
      <c r="OQG1031" s="3"/>
      <c r="OQH1031" s="3"/>
      <c r="OQI1031" s="3"/>
      <c r="OQJ1031" s="3"/>
      <c r="OQK1031" s="3"/>
      <c r="OQL1031" s="3"/>
      <c r="OQM1031" s="3"/>
      <c r="OQN1031" s="3"/>
      <c r="OQO1031" s="3"/>
      <c r="OQP1031" s="3"/>
      <c r="OQQ1031" s="3"/>
      <c r="OQR1031" s="3"/>
      <c r="OQS1031" s="3"/>
      <c r="OQT1031" s="3"/>
      <c r="OQU1031" s="3"/>
      <c r="OQV1031" s="3"/>
      <c r="OQW1031" s="3"/>
      <c r="OQX1031" s="3"/>
      <c r="OQY1031" s="3"/>
      <c r="OQZ1031" s="3"/>
      <c r="ORA1031" s="3"/>
      <c r="ORB1031" s="3"/>
      <c r="ORC1031" s="3"/>
      <c r="ORD1031" s="3"/>
      <c r="ORE1031" s="3"/>
      <c r="ORF1031" s="3"/>
      <c r="ORG1031" s="3"/>
      <c r="ORH1031" s="3"/>
      <c r="ORI1031" s="3"/>
      <c r="ORJ1031" s="3"/>
      <c r="ORK1031" s="3"/>
      <c r="ORL1031" s="3"/>
      <c r="ORM1031" s="3"/>
      <c r="ORN1031" s="3"/>
      <c r="ORO1031" s="3"/>
      <c r="ORP1031" s="3"/>
      <c r="ORQ1031" s="3"/>
      <c r="ORR1031" s="3"/>
      <c r="ORS1031" s="3"/>
      <c r="ORT1031" s="3"/>
      <c r="ORU1031" s="3"/>
      <c r="ORV1031" s="3"/>
      <c r="ORW1031" s="3"/>
      <c r="ORX1031" s="3"/>
      <c r="ORY1031" s="3"/>
      <c r="ORZ1031" s="3"/>
      <c r="OSA1031" s="3"/>
      <c r="OSB1031" s="3"/>
      <c r="OSC1031" s="3"/>
      <c r="OSD1031" s="3"/>
      <c r="OSE1031" s="3"/>
      <c r="OSF1031" s="3"/>
      <c r="OSG1031" s="3"/>
      <c r="OSH1031" s="3"/>
      <c r="OSI1031" s="3"/>
      <c r="OSJ1031" s="3"/>
      <c r="OSK1031" s="3"/>
      <c r="OSL1031" s="3"/>
      <c r="OSM1031" s="3"/>
      <c r="OSN1031" s="3"/>
      <c r="OSO1031" s="3"/>
      <c r="OSP1031" s="3"/>
      <c r="OSQ1031" s="3"/>
      <c r="OSR1031" s="3"/>
      <c r="OSS1031" s="3"/>
      <c r="OST1031" s="3"/>
      <c r="OSU1031" s="3"/>
      <c r="OSV1031" s="3"/>
      <c r="OSW1031" s="3"/>
      <c r="OSX1031" s="3"/>
      <c r="OSY1031" s="3"/>
      <c r="OSZ1031" s="3"/>
      <c r="OTA1031" s="3"/>
      <c r="OTB1031" s="3"/>
      <c r="OTC1031" s="3"/>
      <c r="OTD1031" s="3"/>
      <c r="OTE1031" s="3"/>
      <c r="OTF1031" s="3"/>
      <c r="OTG1031" s="3"/>
      <c r="OTH1031" s="3"/>
      <c r="OTI1031" s="3"/>
      <c r="OTJ1031" s="3"/>
      <c r="OTK1031" s="3"/>
      <c r="OTL1031" s="3"/>
      <c r="OTM1031" s="3"/>
      <c r="OTN1031" s="3"/>
      <c r="OTO1031" s="3"/>
      <c r="OTP1031" s="3"/>
      <c r="OTQ1031" s="3"/>
      <c r="OTR1031" s="3"/>
      <c r="OTS1031" s="3"/>
      <c r="OTT1031" s="3"/>
      <c r="OTU1031" s="3"/>
      <c r="OTV1031" s="3"/>
      <c r="OTW1031" s="3"/>
      <c r="OTX1031" s="3"/>
      <c r="OTY1031" s="3"/>
      <c r="OTZ1031" s="3"/>
      <c r="OUA1031" s="3"/>
      <c r="OUB1031" s="3"/>
      <c r="OUC1031" s="3"/>
      <c r="OUD1031" s="3"/>
      <c r="OUE1031" s="3"/>
      <c r="OUF1031" s="3"/>
      <c r="OUG1031" s="3"/>
      <c r="OUH1031" s="3"/>
      <c r="OUI1031" s="3"/>
      <c r="OUJ1031" s="3"/>
      <c r="OUK1031" s="3"/>
      <c r="OUL1031" s="3"/>
      <c r="OUM1031" s="3"/>
      <c r="OUN1031" s="3"/>
      <c r="OUO1031" s="3"/>
      <c r="OUP1031" s="3"/>
      <c r="OUQ1031" s="3"/>
      <c r="OUR1031" s="3"/>
      <c r="OUS1031" s="3"/>
      <c r="OUT1031" s="3"/>
      <c r="OUU1031" s="3"/>
      <c r="OUV1031" s="3"/>
      <c r="OUW1031" s="3"/>
      <c r="OUX1031" s="3"/>
      <c r="OUY1031" s="3"/>
      <c r="OUZ1031" s="3"/>
      <c r="OVA1031" s="3"/>
      <c r="OVB1031" s="3"/>
      <c r="OVC1031" s="3"/>
      <c r="OVD1031" s="3"/>
      <c r="OVE1031" s="3"/>
      <c r="OVF1031" s="3"/>
      <c r="OVG1031" s="3"/>
      <c r="OVH1031" s="3"/>
      <c r="OVI1031" s="3"/>
      <c r="OVJ1031" s="3"/>
      <c r="OVK1031" s="3"/>
      <c r="OVL1031" s="3"/>
      <c r="OVM1031" s="3"/>
      <c r="OVN1031" s="3"/>
      <c r="OVO1031" s="3"/>
      <c r="OVP1031" s="3"/>
      <c r="OVQ1031" s="3"/>
      <c r="OVR1031" s="3"/>
      <c r="OVS1031" s="3"/>
      <c r="OVT1031" s="3"/>
      <c r="OVU1031" s="3"/>
      <c r="OVV1031" s="3"/>
      <c r="OVW1031" s="3"/>
      <c r="OVX1031" s="3"/>
      <c r="OVY1031" s="3"/>
      <c r="OVZ1031" s="3"/>
      <c r="OWA1031" s="3"/>
      <c r="OWB1031" s="3"/>
      <c r="OWC1031" s="3"/>
      <c r="OWD1031" s="3"/>
      <c r="OWE1031" s="3"/>
      <c r="OWF1031" s="3"/>
      <c r="OWG1031" s="3"/>
      <c r="OWH1031" s="3"/>
      <c r="OWI1031" s="3"/>
      <c r="OWJ1031" s="3"/>
      <c r="OWK1031" s="3"/>
      <c r="OWL1031" s="3"/>
      <c r="OWM1031" s="3"/>
      <c r="OWN1031" s="3"/>
      <c r="OWO1031" s="3"/>
      <c r="OWP1031" s="3"/>
      <c r="OWQ1031" s="3"/>
      <c r="OWR1031" s="3"/>
      <c r="OWS1031" s="3"/>
      <c r="OWT1031" s="3"/>
      <c r="OWU1031" s="3"/>
      <c r="OWV1031" s="3"/>
      <c r="OWW1031" s="3"/>
      <c r="OWX1031" s="3"/>
      <c r="OWY1031" s="3"/>
      <c r="OWZ1031" s="3"/>
      <c r="OXA1031" s="3"/>
      <c r="OXB1031" s="3"/>
      <c r="OXC1031" s="3"/>
      <c r="OXD1031" s="3"/>
      <c r="OXE1031" s="3"/>
      <c r="OXF1031" s="3"/>
      <c r="OXG1031" s="3"/>
      <c r="OXH1031" s="3"/>
      <c r="OXI1031" s="3"/>
      <c r="OXJ1031" s="3"/>
      <c r="OXK1031" s="3"/>
      <c r="OXL1031" s="3"/>
      <c r="OXM1031" s="3"/>
      <c r="OXN1031" s="3"/>
      <c r="OXO1031" s="3"/>
      <c r="OXP1031" s="3"/>
      <c r="OXQ1031" s="3"/>
      <c r="OXR1031" s="3"/>
      <c r="OXS1031" s="3"/>
      <c r="OXT1031" s="3"/>
      <c r="OXU1031" s="3"/>
      <c r="OXV1031" s="3"/>
      <c r="OXW1031" s="3"/>
      <c r="OXX1031" s="3"/>
      <c r="OXY1031" s="3"/>
      <c r="OXZ1031" s="3"/>
      <c r="OYA1031" s="3"/>
      <c r="OYB1031" s="3"/>
      <c r="OYC1031" s="3"/>
      <c r="OYD1031" s="3"/>
      <c r="OYE1031" s="3"/>
      <c r="OYF1031" s="3"/>
      <c r="OYG1031" s="3"/>
      <c r="OYH1031" s="3"/>
      <c r="OYI1031" s="3"/>
      <c r="OYJ1031" s="3"/>
      <c r="OYK1031" s="3"/>
      <c r="OYL1031" s="3"/>
      <c r="OYM1031" s="3"/>
      <c r="OYN1031" s="3"/>
      <c r="OYO1031" s="3"/>
      <c r="OYP1031" s="3"/>
      <c r="OYQ1031" s="3"/>
      <c r="OYR1031" s="3"/>
      <c r="OYS1031" s="3"/>
      <c r="OYT1031" s="3"/>
      <c r="OYU1031" s="3"/>
      <c r="OYV1031" s="3"/>
      <c r="OYW1031" s="3"/>
      <c r="OYX1031" s="3"/>
      <c r="OYY1031" s="3"/>
      <c r="OYZ1031" s="3"/>
      <c r="OZA1031" s="3"/>
      <c r="OZB1031" s="3"/>
      <c r="OZC1031" s="3"/>
      <c r="OZD1031" s="3"/>
      <c r="OZE1031" s="3"/>
      <c r="OZF1031" s="3"/>
      <c r="OZG1031" s="3"/>
      <c r="OZH1031" s="3"/>
      <c r="OZI1031" s="3"/>
      <c r="OZJ1031" s="3"/>
      <c r="OZK1031" s="3"/>
      <c r="OZL1031" s="3"/>
      <c r="OZM1031" s="3"/>
      <c r="OZN1031" s="3"/>
      <c r="OZO1031" s="3"/>
      <c r="OZP1031" s="3"/>
      <c r="OZQ1031" s="3"/>
      <c r="OZR1031" s="3"/>
      <c r="OZS1031" s="3"/>
      <c r="OZT1031" s="3"/>
      <c r="OZU1031" s="3"/>
      <c r="OZV1031" s="3"/>
      <c r="OZW1031" s="3"/>
      <c r="OZX1031" s="3"/>
      <c r="OZY1031" s="3"/>
      <c r="OZZ1031" s="3"/>
      <c r="PAA1031" s="3"/>
      <c r="PAB1031" s="3"/>
      <c r="PAC1031" s="3"/>
      <c r="PAD1031" s="3"/>
      <c r="PAE1031" s="3"/>
      <c r="PAF1031" s="3"/>
      <c r="PAG1031" s="3"/>
      <c r="PAH1031" s="3"/>
      <c r="PAI1031" s="3"/>
      <c r="PAJ1031" s="3"/>
      <c r="PAK1031" s="3"/>
      <c r="PAL1031" s="3"/>
      <c r="PAM1031" s="3"/>
      <c r="PAN1031" s="3"/>
      <c r="PAO1031" s="3"/>
      <c r="PAP1031" s="3"/>
      <c r="PAQ1031" s="3"/>
      <c r="PAR1031" s="3"/>
      <c r="PAS1031" s="3"/>
      <c r="PAT1031" s="3"/>
      <c r="PAU1031" s="3"/>
      <c r="PAV1031" s="3"/>
      <c r="PAW1031" s="3"/>
      <c r="PAX1031" s="3"/>
      <c r="PAY1031" s="3"/>
      <c r="PAZ1031" s="3"/>
      <c r="PBA1031" s="3"/>
      <c r="PBB1031" s="3"/>
      <c r="PBC1031" s="3"/>
      <c r="PBD1031" s="3"/>
      <c r="PBE1031" s="3"/>
      <c r="PBF1031" s="3"/>
      <c r="PBG1031" s="3"/>
      <c r="PBH1031" s="3"/>
      <c r="PBI1031" s="3"/>
      <c r="PBJ1031" s="3"/>
      <c r="PBK1031" s="3"/>
      <c r="PBL1031" s="3"/>
      <c r="PBM1031" s="3"/>
      <c r="PBN1031" s="3"/>
      <c r="PBO1031" s="3"/>
      <c r="PBP1031" s="3"/>
      <c r="PBQ1031" s="3"/>
      <c r="PBR1031" s="3"/>
      <c r="PBS1031" s="3"/>
      <c r="PBT1031" s="3"/>
      <c r="PBU1031" s="3"/>
      <c r="PBV1031" s="3"/>
      <c r="PBW1031" s="3"/>
      <c r="PBX1031" s="3"/>
      <c r="PBY1031" s="3"/>
      <c r="PBZ1031" s="3"/>
      <c r="PCA1031" s="3"/>
      <c r="PCB1031" s="3"/>
      <c r="PCC1031" s="3"/>
      <c r="PCD1031" s="3"/>
      <c r="PCE1031" s="3"/>
      <c r="PCF1031" s="3"/>
      <c r="PCG1031" s="3"/>
      <c r="PCH1031" s="3"/>
      <c r="PCI1031" s="3"/>
      <c r="PCJ1031" s="3"/>
      <c r="PCK1031" s="3"/>
      <c r="PCL1031" s="3"/>
      <c r="PCM1031" s="3"/>
      <c r="PCN1031" s="3"/>
      <c r="PCO1031" s="3"/>
      <c r="PCP1031" s="3"/>
      <c r="PCQ1031" s="3"/>
      <c r="PCR1031" s="3"/>
      <c r="PCS1031" s="3"/>
      <c r="PCT1031" s="3"/>
      <c r="PCU1031" s="3"/>
      <c r="PCV1031" s="3"/>
      <c r="PCW1031" s="3"/>
      <c r="PCX1031" s="3"/>
      <c r="PCY1031" s="3"/>
      <c r="PCZ1031" s="3"/>
      <c r="PDA1031" s="3"/>
      <c r="PDB1031" s="3"/>
      <c r="PDC1031" s="3"/>
      <c r="PDD1031" s="3"/>
      <c r="PDE1031" s="3"/>
      <c r="PDF1031" s="3"/>
      <c r="PDG1031" s="3"/>
      <c r="PDH1031" s="3"/>
      <c r="PDI1031" s="3"/>
      <c r="PDJ1031" s="3"/>
      <c r="PDK1031" s="3"/>
      <c r="PDL1031" s="3"/>
      <c r="PDM1031" s="3"/>
      <c r="PDN1031" s="3"/>
      <c r="PDO1031" s="3"/>
      <c r="PDP1031" s="3"/>
      <c r="PDQ1031" s="3"/>
      <c r="PDR1031" s="3"/>
      <c r="PDS1031" s="3"/>
      <c r="PDT1031" s="3"/>
      <c r="PDU1031" s="3"/>
      <c r="PDV1031" s="3"/>
      <c r="PDW1031" s="3"/>
      <c r="PDX1031" s="3"/>
      <c r="PDY1031" s="3"/>
      <c r="PDZ1031" s="3"/>
      <c r="PEA1031" s="3"/>
      <c r="PEB1031" s="3"/>
      <c r="PEC1031" s="3"/>
      <c r="PED1031" s="3"/>
      <c r="PEE1031" s="3"/>
      <c r="PEF1031" s="3"/>
      <c r="PEG1031" s="3"/>
      <c r="PEH1031" s="3"/>
      <c r="PEI1031" s="3"/>
      <c r="PEJ1031" s="3"/>
      <c r="PEK1031" s="3"/>
      <c r="PEL1031" s="3"/>
      <c r="PEM1031" s="3"/>
      <c r="PEN1031" s="3"/>
      <c r="PEO1031" s="3"/>
      <c r="PEP1031" s="3"/>
      <c r="PEQ1031" s="3"/>
      <c r="PER1031" s="3"/>
      <c r="PES1031" s="3"/>
      <c r="PET1031" s="3"/>
      <c r="PEU1031" s="3"/>
      <c r="PEV1031" s="3"/>
      <c r="PEW1031" s="3"/>
      <c r="PEX1031" s="3"/>
      <c r="PEY1031" s="3"/>
      <c r="PEZ1031" s="3"/>
      <c r="PFA1031" s="3"/>
      <c r="PFB1031" s="3"/>
      <c r="PFC1031" s="3"/>
      <c r="PFD1031" s="3"/>
      <c r="PFE1031" s="3"/>
      <c r="PFF1031" s="3"/>
      <c r="PFG1031" s="3"/>
      <c r="PFH1031" s="3"/>
      <c r="PFI1031" s="3"/>
      <c r="PFJ1031" s="3"/>
      <c r="PFK1031" s="3"/>
      <c r="PFL1031" s="3"/>
      <c r="PFM1031" s="3"/>
      <c r="PFN1031" s="3"/>
      <c r="PFO1031" s="3"/>
      <c r="PFP1031" s="3"/>
      <c r="PFQ1031" s="3"/>
      <c r="PFR1031" s="3"/>
      <c r="PFS1031" s="3"/>
      <c r="PFT1031" s="3"/>
      <c r="PFU1031" s="3"/>
      <c r="PFV1031" s="3"/>
      <c r="PFW1031" s="3"/>
      <c r="PFX1031" s="3"/>
      <c r="PFY1031" s="3"/>
      <c r="PFZ1031" s="3"/>
      <c r="PGA1031" s="3"/>
      <c r="PGB1031" s="3"/>
      <c r="PGC1031" s="3"/>
      <c r="PGD1031" s="3"/>
      <c r="PGE1031" s="3"/>
      <c r="PGF1031" s="3"/>
      <c r="PGG1031" s="3"/>
      <c r="PGH1031" s="3"/>
      <c r="PGI1031" s="3"/>
      <c r="PGJ1031" s="3"/>
      <c r="PGK1031" s="3"/>
      <c r="PGL1031" s="3"/>
      <c r="PGM1031" s="3"/>
      <c r="PGN1031" s="3"/>
      <c r="PGO1031" s="3"/>
      <c r="PGP1031" s="3"/>
      <c r="PGQ1031" s="3"/>
      <c r="PGR1031" s="3"/>
      <c r="PGS1031" s="3"/>
      <c r="PGT1031" s="3"/>
      <c r="PGU1031" s="3"/>
      <c r="PGV1031" s="3"/>
      <c r="PGW1031" s="3"/>
      <c r="PGX1031" s="3"/>
      <c r="PGY1031" s="3"/>
      <c r="PGZ1031" s="3"/>
      <c r="PHA1031" s="3"/>
      <c r="PHB1031" s="3"/>
      <c r="PHC1031" s="3"/>
      <c r="PHD1031" s="3"/>
      <c r="PHE1031" s="3"/>
      <c r="PHF1031" s="3"/>
      <c r="PHG1031" s="3"/>
      <c r="PHH1031" s="3"/>
      <c r="PHI1031" s="3"/>
      <c r="PHJ1031" s="3"/>
      <c r="PHK1031" s="3"/>
      <c r="PHL1031" s="3"/>
      <c r="PHM1031" s="3"/>
      <c r="PHN1031" s="3"/>
      <c r="PHO1031" s="3"/>
      <c r="PHP1031" s="3"/>
      <c r="PHQ1031" s="3"/>
      <c r="PHR1031" s="3"/>
      <c r="PHS1031" s="3"/>
      <c r="PHT1031" s="3"/>
      <c r="PHU1031" s="3"/>
      <c r="PHV1031" s="3"/>
      <c r="PHW1031" s="3"/>
      <c r="PHX1031" s="3"/>
      <c r="PHY1031" s="3"/>
      <c r="PHZ1031" s="3"/>
      <c r="PIA1031" s="3"/>
      <c r="PIB1031" s="3"/>
      <c r="PIC1031" s="3"/>
      <c r="PID1031" s="3"/>
      <c r="PIE1031" s="3"/>
      <c r="PIF1031" s="3"/>
      <c r="PIG1031" s="3"/>
      <c r="PIH1031" s="3"/>
      <c r="PII1031" s="3"/>
      <c r="PIJ1031" s="3"/>
      <c r="PIK1031" s="3"/>
      <c r="PIL1031" s="3"/>
      <c r="PIM1031" s="3"/>
      <c r="PIN1031" s="3"/>
      <c r="PIO1031" s="3"/>
      <c r="PIP1031" s="3"/>
      <c r="PIQ1031" s="3"/>
      <c r="PIR1031" s="3"/>
      <c r="PIS1031" s="3"/>
      <c r="PIT1031" s="3"/>
      <c r="PIU1031" s="3"/>
      <c r="PIV1031" s="3"/>
      <c r="PIW1031" s="3"/>
      <c r="PIX1031" s="3"/>
      <c r="PIY1031" s="3"/>
      <c r="PIZ1031" s="3"/>
      <c r="PJA1031" s="3"/>
      <c r="PJB1031" s="3"/>
      <c r="PJC1031" s="3"/>
      <c r="PJD1031" s="3"/>
      <c r="PJE1031" s="3"/>
      <c r="PJF1031" s="3"/>
      <c r="PJG1031" s="3"/>
      <c r="PJH1031" s="3"/>
      <c r="PJI1031" s="3"/>
      <c r="PJJ1031" s="3"/>
      <c r="PJK1031" s="3"/>
      <c r="PJL1031" s="3"/>
      <c r="PJM1031" s="3"/>
      <c r="PJN1031" s="3"/>
      <c r="PJO1031" s="3"/>
      <c r="PJP1031" s="3"/>
      <c r="PJQ1031" s="3"/>
      <c r="PJR1031" s="3"/>
      <c r="PJS1031" s="3"/>
      <c r="PJT1031" s="3"/>
      <c r="PJU1031" s="3"/>
      <c r="PJV1031" s="3"/>
      <c r="PJW1031" s="3"/>
      <c r="PJX1031" s="3"/>
      <c r="PJY1031" s="3"/>
      <c r="PJZ1031" s="3"/>
      <c r="PKA1031" s="3"/>
      <c r="PKB1031" s="3"/>
      <c r="PKC1031" s="3"/>
      <c r="PKD1031" s="3"/>
      <c r="PKE1031" s="3"/>
      <c r="PKF1031" s="3"/>
      <c r="PKG1031" s="3"/>
      <c r="PKH1031" s="3"/>
      <c r="PKI1031" s="3"/>
      <c r="PKJ1031" s="3"/>
      <c r="PKK1031" s="3"/>
      <c r="PKL1031" s="3"/>
      <c r="PKM1031" s="3"/>
      <c r="PKN1031" s="3"/>
      <c r="PKO1031" s="3"/>
      <c r="PKP1031" s="3"/>
      <c r="PKQ1031" s="3"/>
      <c r="PKR1031" s="3"/>
      <c r="PKS1031" s="3"/>
      <c r="PKT1031" s="3"/>
      <c r="PKU1031" s="3"/>
      <c r="PKV1031" s="3"/>
      <c r="PKW1031" s="3"/>
      <c r="PKX1031" s="3"/>
      <c r="PKY1031" s="3"/>
      <c r="PKZ1031" s="3"/>
      <c r="PLA1031" s="3"/>
      <c r="PLB1031" s="3"/>
      <c r="PLC1031" s="3"/>
      <c r="PLD1031" s="3"/>
      <c r="PLE1031" s="3"/>
      <c r="PLF1031" s="3"/>
      <c r="PLG1031" s="3"/>
      <c r="PLH1031" s="3"/>
      <c r="PLI1031" s="3"/>
      <c r="PLJ1031" s="3"/>
      <c r="PLK1031" s="3"/>
      <c r="PLL1031" s="3"/>
      <c r="PLM1031" s="3"/>
      <c r="PLN1031" s="3"/>
      <c r="PLO1031" s="3"/>
      <c r="PLP1031" s="3"/>
      <c r="PLQ1031" s="3"/>
      <c r="PLR1031" s="3"/>
      <c r="PLS1031" s="3"/>
      <c r="PLT1031" s="3"/>
      <c r="PLU1031" s="3"/>
      <c r="PLV1031" s="3"/>
      <c r="PLW1031" s="3"/>
      <c r="PLX1031" s="3"/>
      <c r="PLY1031" s="3"/>
      <c r="PLZ1031" s="3"/>
      <c r="PMA1031" s="3"/>
      <c r="PMB1031" s="3"/>
      <c r="PMC1031" s="3"/>
      <c r="PMD1031" s="3"/>
      <c r="PME1031" s="3"/>
      <c r="PMF1031" s="3"/>
      <c r="PMG1031" s="3"/>
      <c r="PMH1031" s="3"/>
      <c r="PMI1031" s="3"/>
      <c r="PMJ1031" s="3"/>
      <c r="PMK1031" s="3"/>
      <c r="PML1031" s="3"/>
      <c r="PMM1031" s="3"/>
      <c r="PMN1031" s="3"/>
      <c r="PMO1031" s="3"/>
      <c r="PMP1031" s="3"/>
      <c r="PMQ1031" s="3"/>
      <c r="PMR1031" s="3"/>
      <c r="PMS1031" s="3"/>
      <c r="PMT1031" s="3"/>
      <c r="PMU1031" s="3"/>
      <c r="PMV1031" s="3"/>
      <c r="PMW1031" s="3"/>
      <c r="PMX1031" s="3"/>
      <c r="PMY1031" s="3"/>
      <c r="PMZ1031" s="3"/>
      <c r="PNA1031" s="3"/>
      <c r="PNB1031" s="3"/>
      <c r="PNC1031" s="3"/>
      <c r="PND1031" s="3"/>
      <c r="PNE1031" s="3"/>
      <c r="PNF1031" s="3"/>
      <c r="PNG1031" s="3"/>
      <c r="PNH1031" s="3"/>
      <c r="PNI1031" s="3"/>
      <c r="PNJ1031" s="3"/>
      <c r="PNK1031" s="3"/>
      <c r="PNL1031" s="3"/>
      <c r="PNM1031" s="3"/>
      <c r="PNN1031" s="3"/>
      <c r="PNO1031" s="3"/>
      <c r="PNP1031" s="3"/>
      <c r="PNQ1031" s="3"/>
      <c r="PNR1031" s="3"/>
      <c r="PNS1031" s="3"/>
      <c r="PNT1031" s="3"/>
      <c r="PNU1031" s="3"/>
      <c r="PNV1031" s="3"/>
      <c r="PNW1031" s="3"/>
      <c r="PNX1031" s="3"/>
      <c r="PNY1031" s="3"/>
      <c r="PNZ1031" s="3"/>
      <c r="POA1031" s="3"/>
      <c r="POB1031" s="3"/>
      <c r="POC1031" s="3"/>
      <c r="POD1031" s="3"/>
      <c r="POE1031" s="3"/>
      <c r="POF1031" s="3"/>
      <c r="POG1031" s="3"/>
      <c r="POH1031" s="3"/>
      <c r="POI1031" s="3"/>
      <c r="POJ1031" s="3"/>
      <c r="POK1031" s="3"/>
      <c r="POL1031" s="3"/>
      <c r="POM1031" s="3"/>
      <c r="PON1031" s="3"/>
      <c r="POO1031" s="3"/>
      <c r="POP1031" s="3"/>
      <c r="POQ1031" s="3"/>
      <c r="POR1031" s="3"/>
      <c r="POS1031" s="3"/>
      <c r="POT1031" s="3"/>
      <c r="POU1031" s="3"/>
      <c r="POV1031" s="3"/>
      <c r="POW1031" s="3"/>
      <c r="POX1031" s="3"/>
      <c r="POY1031" s="3"/>
      <c r="POZ1031" s="3"/>
      <c r="PPA1031" s="3"/>
      <c r="PPB1031" s="3"/>
      <c r="PPC1031" s="3"/>
      <c r="PPD1031" s="3"/>
      <c r="PPE1031" s="3"/>
      <c r="PPF1031" s="3"/>
      <c r="PPG1031" s="3"/>
      <c r="PPH1031" s="3"/>
      <c r="PPI1031" s="3"/>
      <c r="PPJ1031" s="3"/>
      <c r="PPK1031" s="3"/>
      <c r="PPL1031" s="3"/>
      <c r="PPM1031" s="3"/>
      <c r="PPN1031" s="3"/>
      <c r="PPO1031" s="3"/>
      <c r="PPP1031" s="3"/>
      <c r="PPQ1031" s="3"/>
      <c r="PPR1031" s="3"/>
      <c r="PPS1031" s="3"/>
      <c r="PPT1031" s="3"/>
      <c r="PPU1031" s="3"/>
      <c r="PPV1031" s="3"/>
      <c r="PPW1031" s="3"/>
      <c r="PPX1031" s="3"/>
      <c r="PPY1031" s="3"/>
      <c r="PPZ1031" s="3"/>
      <c r="PQA1031" s="3"/>
      <c r="PQB1031" s="3"/>
      <c r="PQC1031" s="3"/>
      <c r="PQD1031" s="3"/>
      <c r="PQE1031" s="3"/>
      <c r="PQF1031" s="3"/>
      <c r="PQG1031" s="3"/>
      <c r="PQH1031" s="3"/>
      <c r="PQI1031" s="3"/>
      <c r="PQJ1031" s="3"/>
      <c r="PQK1031" s="3"/>
      <c r="PQL1031" s="3"/>
      <c r="PQM1031" s="3"/>
      <c r="PQN1031" s="3"/>
      <c r="PQO1031" s="3"/>
      <c r="PQP1031" s="3"/>
      <c r="PQQ1031" s="3"/>
      <c r="PQR1031" s="3"/>
      <c r="PQS1031" s="3"/>
      <c r="PQT1031" s="3"/>
      <c r="PQU1031" s="3"/>
      <c r="PQV1031" s="3"/>
      <c r="PQW1031" s="3"/>
      <c r="PQX1031" s="3"/>
      <c r="PQY1031" s="3"/>
      <c r="PQZ1031" s="3"/>
      <c r="PRA1031" s="3"/>
      <c r="PRB1031" s="3"/>
      <c r="PRC1031" s="3"/>
      <c r="PRD1031" s="3"/>
      <c r="PRE1031" s="3"/>
      <c r="PRF1031" s="3"/>
      <c r="PRG1031" s="3"/>
      <c r="PRH1031" s="3"/>
      <c r="PRI1031" s="3"/>
      <c r="PRJ1031" s="3"/>
      <c r="PRK1031" s="3"/>
      <c r="PRL1031" s="3"/>
      <c r="PRM1031" s="3"/>
      <c r="PRN1031" s="3"/>
      <c r="PRO1031" s="3"/>
      <c r="PRP1031" s="3"/>
      <c r="PRQ1031" s="3"/>
      <c r="PRR1031" s="3"/>
      <c r="PRS1031" s="3"/>
      <c r="PRT1031" s="3"/>
      <c r="PRU1031" s="3"/>
      <c r="PRV1031" s="3"/>
      <c r="PRW1031" s="3"/>
      <c r="PRX1031" s="3"/>
      <c r="PRY1031" s="3"/>
      <c r="PRZ1031" s="3"/>
      <c r="PSA1031" s="3"/>
      <c r="PSB1031" s="3"/>
      <c r="PSC1031" s="3"/>
      <c r="PSD1031" s="3"/>
      <c r="PSE1031" s="3"/>
      <c r="PSF1031" s="3"/>
      <c r="PSG1031" s="3"/>
      <c r="PSH1031" s="3"/>
      <c r="PSI1031" s="3"/>
      <c r="PSJ1031" s="3"/>
      <c r="PSK1031" s="3"/>
      <c r="PSL1031" s="3"/>
      <c r="PSM1031" s="3"/>
      <c r="PSN1031" s="3"/>
      <c r="PSO1031" s="3"/>
      <c r="PSP1031" s="3"/>
      <c r="PSQ1031" s="3"/>
      <c r="PSR1031" s="3"/>
      <c r="PSS1031" s="3"/>
      <c r="PST1031" s="3"/>
      <c r="PSU1031" s="3"/>
      <c r="PSV1031" s="3"/>
      <c r="PSW1031" s="3"/>
      <c r="PSX1031" s="3"/>
      <c r="PSY1031" s="3"/>
      <c r="PSZ1031" s="3"/>
      <c r="PTA1031" s="3"/>
      <c r="PTB1031" s="3"/>
      <c r="PTC1031" s="3"/>
      <c r="PTD1031" s="3"/>
      <c r="PTE1031" s="3"/>
      <c r="PTF1031" s="3"/>
      <c r="PTG1031" s="3"/>
      <c r="PTH1031" s="3"/>
      <c r="PTI1031" s="3"/>
      <c r="PTJ1031" s="3"/>
      <c r="PTK1031" s="3"/>
      <c r="PTL1031" s="3"/>
      <c r="PTM1031" s="3"/>
      <c r="PTN1031" s="3"/>
      <c r="PTO1031" s="3"/>
      <c r="PTP1031" s="3"/>
      <c r="PTQ1031" s="3"/>
      <c r="PTR1031" s="3"/>
      <c r="PTS1031" s="3"/>
      <c r="PTT1031" s="3"/>
      <c r="PTU1031" s="3"/>
      <c r="PTV1031" s="3"/>
      <c r="PTW1031" s="3"/>
      <c r="PTX1031" s="3"/>
      <c r="PTY1031" s="3"/>
      <c r="PTZ1031" s="3"/>
      <c r="PUA1031" s="3"/>
      <c r="PUB1031" s="3"/>
      <c r="PUC1031" s="3"/>
      <c r="PUD1031" s="3"/>
      <c r="PUE1031" s="3"/>
      <c r="PUF1031" s="3"/>
      <c r="PUG1031" s="3"/>
      <c r="PUH1031" s="3"/>
      <c r="PUI1031" s="3"/>
      <c r="PUJ1031" s="3"/>
      <c r="PUK1031" s="3"/>
      <c r="PUL1031" s="3"/>
      <c r="PUM1031" s="3"/>
      <c r="PUN1031" s="3"/>
      <c r="PUO1031" s="3"/>
      <c r="PUP1031" s="3"/>
      <c r="PUQ1031" s="3"/>
      <c r="PUR1031" s="3"/>
      <c r="PUS1031" s="3"/>
      <c r="PUT1031" s="3"/>
      <c r="PUU1031" s="3"/>
      <c r="PUV1031" s="3"/>
      <c r="PUW1031" s="3"/>
      <c r="PUX1031" s="3"/>
      <c r="PUY1031" s="3"/>
      <c r="PUZ1031" s="3"/>
      <c r="PVA1031" s="3"/>
      <c r="PVB1031" s="3"/>
      <c r="PVC1031" s="3"/>
      <c r="PVD1031" s="3"/>
      <c r="PVE1031" s="3"/>
      <c r="PVF1031" s="3"/>
      <c r="PVG1031" s="3"/>
      <c r="PVH1031" s="3"/>
      <c r="PVI1031" s="3"/>
      <c r="PVJ1031" s="3"/>
      <c r="PVK1031" s="3"/>
      <c r="PVL1031" s="3"/>
      <c r="PVM1031" s="3"/>
      <c r="PVN1031" s="3"/>
      <c r="PVO1031" s="3"/>
      <c r="PVP1031" s="3"/>
      <c r="PVQ1031" s="3"/>
      <c r="PVR1031" s="3"/>
      <c r="PVS1031" s="3"/>
      <c r="PVT1031" s="3"/>
      <c r="PVU1031" s="3"/>
      <c r="PVV1031" s="3"/>
      <c r="PVW1031" s="3"/>
      <c r="PVX1031" s="3"/>
      <c r="PVY1031" s="3"/>
      <c r="PVZ1031" s="3"/>
      <c r="PWA1031" s="3"/>
      <c r="PWB1031" s="3"/>
      <c r="PWC1031" s="3"/>
      <c r="PWD1031" s="3"/>
      <c r="PWE1031" s="3"/>
      <c r="PWF1031" s="3"/>
      <c r="PWG1031" s="3"/>
      <c r="PWH1031" s="3"/>
      <c r="PWI1031" s="3"/>
      <c r="PWJ1031" s="3"/>
      <c r="PWK1031" s="3"/>
      <c r="PWL1031" s="3"/>
      <c r="PWM1031" s="3"/>
      <c r="PWN1031" s="3"/>
      <c r="PWO1031" s="3"/>
      <c r="PWP1031" s="3"/>
      <c r="PWQ1031" s="3"/>
      <c r="PWR1031" s="3"/>
      <c r="PWS1031" s="3"/>
      <c r="PWT1031" s="3"/>
      <c r="PWU1031" s="3"/>
      <c r="PWV1031" s="3"/>
      <c r="PWW1031" s="3"/>
      <c r="PWX1031" s="3"/>
      <c r="PWY1031" s="3"/>
      <c r="PWZ1031" s="3"/>
      <c r="PXA1031" s="3"/>
      <c r="PXB1031" s="3"/>
      <c r="PXC1031" s="3"/>
      <c r="PXD1031" s="3"/>
      <c r="PXE1031" s="3"/>
      <c r="PXF1031" s="3"/>
      <c r="PXG1031" s="3"/>
      <c r="PXH1031" s="3"/>
      <c r="PXI1031" s="3"/>
      <c r="PXJ1031" s="3"/>
      <c r="PXK1031" s="3"/>
      <c r="PXL1031" s="3"/>
      <c r="PXM1031" s="3"/>
      <c r="PXN1031" s="3"/>
      <c r="PXO1031" s="3"/>
      <c r="PXP1031" s="3"/>
      <c r="PXQ1031" s="3"/>
      <c r="PXR1031" s="3"/>
      <c r="PXS1031" s="3"/>
      <c r="PXT1031" s="3"/>
      <c r="PXU1031" s="3"/>
      <c r="PXV1031" s="3"/>
      <c r="PXW1031" s="3"/>
      <c r="PXX1031" s="3"/>
      <c r="PXY1031" s="3"/>
      <c r="PXZ1031" s="3"/>
      <c r="PYA1031" s="3"/>
      <c r="PYB1031" s="3"/>
      <c r="PYC1031" s="3"/>
      <c r="PYD1031" s="3"/>
      <c r="PYE1031" s="3"/>
      <c r="PYF1031" s="3"/>
      <c r="PYG1031" s="3"/>
      <c r="PYH1031" s="3"/>
      <c r="PYI1031" s="3"/>
      <c r="PYJ1031" s="3"/>
      <c r="PYK1031" s="3"/>
      <c r="PYL1031" s="3"/>
      <c r="PYM1031" s="3"/>
      <c r="PYN1031" s="3"/>
      <c r="PYO1031" s="3"/>
      <c r="PYP1031" s="3"/>
      <c r="PYQ1031" s="3"/>
      <c r="PYR1031" s="3"/>
      <c r="PYS1031" s="3"/>
      <c r="PYT1031" s="3"/>
      <c r="PYU1031" s="3"/>
      <c r="PYV1031" s="3"/>
      <c r="PYW1031" s="3"/>
      <c r="PYX1031" s="3"/>
      <c r="PYY1031" s="3"/>
      <c r="PYZ1031" s="3"/>
      <c r="PZA1031" s="3"/>
      <c r="PZB1031" s="3"/>
      <c r="PZC1031" s="3"/>
      <c r="PZD1031" s="3"/>
      <c r="PZE1031" s="3"/>
      <c r="PZF1031" s="3"/>
      <c r="PZG1031" s="3"/>
      <c r="PZH1031" s="3"/>
      <c r="PZI1031" s="3"/>
      <c r="PZJ1031" s="3"/>
      <c r="PZK1031" s="3"/>
      <c r="PZL1031" s="3"/>
      <c r="PZM1031" s="3"/>
      <c r="PZN1031" s="3"/>
      <c r="PZO1031" s="3"/>
      <c r="PZP1031" s="3"/>
      <c r="PZQ1031" s="3"/>
      <c r="PZR1031" s="3"/>
      <c r="PZS1031" s="3"/>
      <c r="PZT1031" s="3"/>
      <c r="PZU1031" s="3"/>
      <c r="PZV1031" s="3"/>
      <c r="PZW1031" s="3"/>
      <c r="PZX1031" s="3"/>
      <c r="PZY1031" s="3"/>
      <c r="PZZ1031" s="3"/>
      <c r="QAA1031" s="3"/>
      <c r="QAB1031" s="3"/>
      <c r="QAC1031" s="3"/>
      <c r="QAD1031" s="3"/>
      <c r="QAE1031" s="3"/>
      <c r="QAF1031" s="3"/>
      <c r="QAG1031" s="3"/>
      <c r="QAH1031" s="3"/>
      <c r="QAI1031" s="3"/>
      <c r="QAJ1031" s="3"/>
      <c r="QAK1031" s="3"/>
      <c r="QAL1031" s="3"/>
      <c r="QAM1031" s="3"/>
      <c r="QAN1031" s="3"/>
      <c r="QAO1031" s="3"/>
      <c r="QAP1031" s="3"/>
      <c r="QAQ1031" s="3"/>
      <c r="QAR1031" s="3"/>
      <c r="QAS1031" s="3"/>
      <c r="QAT1031" s="3"/>
      <c r="QAU1031" s="3"/>
      <c r="QAV1031" s="3"/>
      <c r="QAW1031" s="3"/>
      <c r="QAX1031" s="3"/>
      <c r="QAY1031" s="3"/>
      <c r="QAZ1031" s="3"/>
      <c r="QBA1031" s="3"/>
      <c r="QBB1031" s="3"/>
      <c r="QBC1031" s="3"/>
      <c r="QBD1031" s="3"/>
      <c r="QBE1031" s="3"/>
      <c r="QBF1031" s="3"/>
      <c r="QBG1031" s="3"/>
      <c r="QBH1031" s="3"/>
      <c r="QBI1031" s="3"/>
      <c r="QBJ1031" s="3"/>
      <c r="QBK1031" s="3"/>
      <c r="QBL1031" s="3"/>
      <c r="QBM1031" s="3"/>
      <c r="QBN1031" s="3"/>
      <c r="QBO1031" s="3"/>
      <c r="QBP1031" s="3"/>
      <c r="QBQ1031" s="3"/>
      <c r="QBR1031" s="3"/>
      <c r="QBS1031" s="3"/>
      <c r="QBT1031" s="3"/>
      <c r="QBU1031" s="3"/>
      <c r="QBV1031" s="3"/>
      <c r="QBW1031" s="3"/>
      <c r="QBX1031" s="3"/>
      <c r="QBY1031" s="3"/>
      <c r="QBZ1031" s="3"/>
      <c r="QCA1031" s="3"/>
      <c r="QCB1031" s="3"/>
      <c r="QCC1031" s="3"/>
      <c r="QCD1031" s="3"/>
      <c r="QCE1031" s="3"/>
      <c r="QCF1031" s="3"/>
      <c r="QCG1031" s="3"/>
      <c r="QCH1031" s="3"/>
      <c r="QCI1031" s="3"/>
      <c r="QCJ1031" s="3"/>
      <c r="QCK1031" s="3"/>
      <c r="QCL1031" s="3"/>
      <c r="QCM1031" s="3"/>
      <c r="QCN1031" s="3"/>
      <c r="QCO1031" s="3"/>
      <c r="QCP1031" s="3"/>
      <c r="QCQ1031" s="3"/>
      <c r="QCR1031" s="3"/>
      <c r="QCS1031" s="3"/>
      <c r="QCT1031" s="3"/>
      <c r="QCU1031" s="3"/>
      <c r="QCV1031" s="3"/>
      <c r="QCW1031" s="3"/>
      <c r="QCX1031" s="3"/>
      <c r="QCY1031" s="3"/>
      <c r="QCZ1031" s="3"/>
      <c r="QDA1031" s="3"/>
      <c r="QDB1031" s="3"/>
      <c r="QDC1031" s="3"/>
      <c r="QDD1031" s="3"/>
      <c r="QDE1031" s="3"/>
      <c r="QDF1031" s="3"/>
      <c r="QDG1031" s="3"/>
      <c r="QDH1031" s="3"/>
      <c r="QDI1031" s="3"/>
      <c r="QDJ1031" s="3"/>
      <c r="QDK1031" s="3"/>
      <c r="QDL1031" s="3"/>
      <c r="QDM1031" s="3"/>
      <c r="QDN1031" s="3"/>
      <c r="QDO1031" s="3"/>
      <c r="QDP1031" s="3"/>
      <c r="QDQ1031" s="3"/>
      <c r="QDR1031" s="3"/>
      <c r="QDS1031" s="3"/>
      <c r="QDT1031" s="3"/>
      <c r="QDU1031" s="3"/>
      <c r="QDV1031" s="3"/>
      <c r="QDW1031" s="3"/>
      <c r="QDX1031" s="3"/>
      <c r="QDY1031" s="3"/>
      <c r="QDZ1031" s="3"/>
      <c r="QEA1031" s="3"/>
      <c r="QEB1031" s="3"/>
      <c r="QEC1031" s="3"/>
      <c r="QED1031" s="3"/>
      <c r="QEE1031" s="3"/>
      <c r="QEF1031" s="3"/>
      <c r="QEG1031" s="3"/>
      <c r="QEH1031" s="3"/>
      <c r="QEI1031" s="3"/>
      <c r="QEJ1031" s="3"/>
      <c r="QEK1031" s="3"/>
      <c r="QEL1031" s="3"/>
      <c r="QEM1031" s="3"/>
      <c r="QEN1031" s="3"/>
      <c r="QEO1031" s="3"/>
      <c r="QEP1031" s="3"/>
      <c r="QEQ1031" s="3"/>
      <c r="QER1031" s="3"/>
      <c r="QES1031" s="3"/>
      <c r="QET1031" s="3"/>
      <c r="QEU1031" s="3"/>
      <c r="QEV1031" s="3"/>
      <c r="QEW1031" s="3"/>
      <c r="QEX1031" s="3"/>
      <c r="QEY1031" s="3"/>
      <c r="QEZ1031" s="3"/>
      <c r="QFA1031" s="3"/>
      <c r="QFB1031" s="3"/>
      <c r="QFC1031" s="3"/>
      <c r="QFD1031" s="3"/>
      <c r="QFE1031" s="3"/>
      <c r="QFF1031" s="3"/>
      <c r="QFG1031" s="3"/>
      <c r="QFH1031" s="3"/>
      <c r="QFI1031" s="3"/>
      <c r="QFJ1031" s="3"/>
      <c r="QFK1031" s="3"/>
      <c r="QFL1031" s="3"/>
      <c r="QFM1031" s="3"/>
      <c r="QFN1031" s="3"/>
      <c r="QFO1031" s="3"/>
      <c r="QFP1031" s="3"/>
      <c r="QFQ1031" s="3"/>
      <c r="QFR1031" s="3"/>
      <c r="QFS1031" s="3"/>
      <c r="QFT1031" s="3"/>
      <c r="QFU1031" s="3"/>
      <c r="QFV1031" s="3"/>
      <c r="QFW1031" s="3"/>
      <c r="QFX1031" s="3"/>
      <c r="QFY1031" s="3"/>
      <c r="QFZ1031" s="3"/>
      <c r="QGA1031" s="3"/>
      <c r="QGB1031" s="3"/>
      <c r="QGC1031" s="3"/>
      <c r="QGD1031" s="3"/>
      <c r="QGE1031" s="3"/>
      <c r="QGF1031" s="3"/>
      <c r="QGG1031" s="3"/>
      <c r="QGH1031" s="3"/>
      <c r="QGI1031" s="3"/>
      <c r="QGJ1031" s="3"/>
      <c r="QGK1031" s="3"/>
      <c r="QGL1031" s="3"/>
      <c r="QGM1031" s="3"/>
      <c r="QGN1031" s="3"/>
      <c r="QGO1031" s="3"/>
      <c r="QGP1031" s="3"/>
      <c r="QGQ1031" s="3"/>
      <c r="QGR1031" s="3"/>
      <c r="QGS1031" s="3"/>
      <c r="QGT1031" s="3"/>
      <c r="QGU1031" s="3"/>
      <c r="QGV1031" s="3"/>
      <c r="QGW1031" s="3"/>
      <c r="QGX1031" s="3"/>
      <c r="QGY1031" s="3"/>
      <c r="QGZ1031" s="3"/>
      <c r="QHA1031" s="3"/>
      <c r="QHB1031" s="3"/>
      <c r="QHC1031" s="3"/>
      <c r="QHD1031" s="3"/>
      <c r="QHE1031" s="3"/>
      <c r="QHF1031" s="3"/>
      <c r="QHG1031" s="3"/>
      <c r="QHH1031" s="3"/>
      <c r="QHI1031" s="3"/>
      <c r="QHJ1031" s="3"/>
      <c r="QHK1031" s="3"/>
      <c r="QHL1031" s="3"/>
      <c r="QHM1031" s="3"/>
      <c r="QHN1031" s="3"/>
      <c r="QHO1031" s="3"/>
      <c r="QHP1031" s="3"/>
      <c r="QHQ1031" s="3"/>
      <c r="QHR1031" s="3"/>
      <c r="QHS1031" s="3"/>
      <c r="QHT1031" s="3"/>
      <c r="QHU1031" s="3"/>
      <c r="QHV1031" s="3"/>
      <c r="QHW1031" s="3"/>
      <c r="QHX1031" s="3"/>
      <c r="QHY1031" s="3"/>
      <c r="QHZ1031" s="3"/>
      <c r="QIA1031" s="3"/>
      <c r="QIB1031" s="3"/>
      <c r="QIC1031" s="3"/>
      <c r="QID1031" s="3"/>
      <c r="QIE1031" s="3"/>
      <c r="QIF1031" s="3"/>
      <c r="QIG1031" s="3"/>
      <c r="QIH1031" s="3"/>
      <c r="QII1031" s="3"/>
      <c r="QIJ1031" s="3"/>
      <c r="QIK1031" s="3"/>
      <c r="QIL1031" s="3"/>
      <c r="QIM1031" s="3"/>
      <c r="QIN1031" s="3"/>
      <c r="QIO1031" s="3"/>
      <c r="QIP1031" s="3"/>
      <c r="QIQ1031" s="3"/>
      <c r="QIR1031" s="3"/>
      <c r="QIS1031" s="3"/>
      <c r="QIT1031" s="3"/>
      <c r="QIU1031" s="3"/>
      <c r="QIV1031" s="3"/>
      <c r="QIW1031" s="3"/>
      <c r="QIX1031" s="3"/>
      <c r="QIY1031" s="3"/>
      <c r="QIZ1031" s="3"/>
      <c r="QJA1031" s="3"/>
      <c r="QJB1031" s="3"/>
      <c r="QJC1031" s="3"/>
      <c r="QJD1031" s="3"/>
      <c r="QJE1031" s="3"/>
      <c r="QJF1031" s="3"/>
      <c r="QJG1031" s="3"/>
      <c r="QJH1031" s="3"/>
      <c r="QJI1031" s="3"/>
      <c r="QJJ1031" s="3"/>
      <c r="QJK1031" s="3"/>
      <c r="QJL1031" s="3"/>
      <c r="QJM1031" s="3"/>
      <c r="QJN1031" s="3"/>
      <c r="QJO1031" s="3"/>
      <c r="QJP1031" s="3"/>
      <c r="QJQ1031" s="3"/>
      <c r="QJR1031" s="3"/>
      <c r="QJS1031" s="3"/>
      <c r="QJT1031" s="3"/>
      <c r="QJU1031" s="3"/>
      <c r="QJV1031" s="3"/>
      <c r="QJW1031" s="3"/>
      <c r="QJX1031" s="3"/>
      <c r="QJY1031" s="3"/>
      <c r="QJZ1031" s="3"/>
      <c r="QKA1031" s="3"/>
      <c r="QKB1031" s="3"/>
      <c r="QKC1031" s="3"/>
      <c r="QKD1031" s="3"/>
      <c r="QKE1031" s="3"/>
      <c r="QKF1031" s="3"/>
      <c r="QKG1031" s="3"/>
      <c r="QKH1031" s="3"/>
      <c r="QKI1031" s="3"/>
      <c r="QKJ1031" s="3"/>
      <c r="QKK1031" s="3"/>
      <c r="QKL1031" s="3"/>
      <c r="QKM1031" s="3"/>
      <c r="QKN1031" s="3"/>
      <c r="QKO1031" s="3"/>
      <c r="QKP1031" s="3"/>
      <c r="QKQ1031" s="3"/>
      <c r="QKR1031" s="3"/>
      <c r="QKS1031" s="3"/>
      <c r="QKT1031" s="3"/>
      <c r="QKU1031" s="3"/>
      <c r="QKV1031" s="3"/>
      <c r="QKW1031" s="3"/>
      <c r="QKX1031" s="3"/>
      <c r="QKY1031" s="3"/>
      <c r="QKZ1031" s="3"/>
      <c r="QLA1031" s="3"/>
      <c r="QLB1031" s="3"/>
      <c r="QLC1031" s="3"/>
      <c r="QLD1031" s="3"/>
      <c r="QLE1031" s="3"/>
      <c r="QLF1031" s="3"/>
      <c r="QLG1031" s="3"/>
      <c r="QLH1031" s="3"/>
      <c r="QLI1031" s="3"/>
      <c r="QLJ1031" s="3"/>
      <c r="QLK1031" s="3"/>
      <c r="QLL1031" s="3"/>
      <c r="QLM1031" s="3"/>
      <c r="QLN1031" s="3"/>
      <c r="QLO1031" s="3"/>
      <c r="QLP1031" s="3"/>
      <c r="QLQ1031" s="3"/>
      <c r="QLR1031" s="3"/>
      <c r="QLS1031" s="3"/>
      <c r="QLT1031" s="3"/>
      <c r="QLU1031" s="3"/>
      <c r="QLV1031" s="3"/>
      <c r="QLW1031" s="3"/>
      <c r="QLX1031" s="3"/>
      <c r="QLY1031" s="3"/>
      <c r="QLZ1031" s="3"/>
      <c r="QMA1031" s="3"/>
      <c r="QMB1031" s="3"/>
      <c r="QMC1031" s="3"/>
      <c r="QMD1031" s="3"/>
      <c r="QME1031" s="3"/>
      <c r="QMF1031" s="3"/>
      <c r="QMG1031" s="3"/>
      <c r="QMH1031" s="3"/>
      <c r="QMI1031" s="3"/>
      <c r="QMJ1031" s="3"/>
      <c r="QMK1031" s="3"/>
      <c r="QML1031" s="3"/>
      <c r="QMM1031" s="3"/>
      <c r="QMN1031" s="3"/>
      <c r="QMO1031" s="3"/>
      <c r="QMP1031" s="3"/>
      <c r="QMQ1031" s="3"/>
      <c r="QMR1031" s="3"/>
      <c r="QMS1031" s="3"/>
      <c r="QMT1031" s="3"/>
      <c r="QMU1031" s="3"/>
      <c r="QMV1031" s="3"/>
      <c r="QMW1031" s="3"/>
      <c r="QMX1031" s="3"/>
      <c r="QMY1031" s="3"/>
      <c r="QMZ1031" s="3"/>
      <c r="QNA1031" s="3"/>
      <c r="QNB1031" s="3"/>
      <c r="QNC1031" s="3"/>
      <c r="QND1031" s="3"/>
      <c r="QNE1031" s="3"/>
      <c r="QNF1031" s="3"/>
      <c r="QNG1031" s="3"/>
      <c r="QNH1031" s="3"/>
      <c r="QNI1031" s="3"/>
      <c r="QNJ1031" s="3"/>
      <c r="QNK1031" s="3"/>
      <c r="QNL1031" s="3"/>
      <c r="QNM1031" s="3"/>
      <c r="QNN1031" s="3"/>
      <c r="QNO1031" s="3"/>
      <c r="QNP1031" s="3"/>
      <c r="QNQ1031" s="3"/>
      <c r="QNR1031" s="3"/>
      <c r="QNS1031" s="3"/>
      <c r="QNT1031" s="3"/>
      <c r="QNU1031" s="3"/>
      <c r="QNV1031" s="3"/>
      <c r="QNW1031" s="3"/>
      <c r="QNX1031" s="3"/>
      <c r="QNY1031" s="3"/>
      <c r="QNZ1031" s="3"/>
      <c r="QOA1031" s="3"/>
      <c r="QOB1031" s="3"/>
      <c r="QOC1031" s="3"/>
      <c r="QOD1031" s="3"/>
      <c r="QOE1031" s="3"/>
      <c r="QOF1031" s="3"/>
      <c r="QOG1031" s="3"/>
      <c r="QOH1031" s="3"/>
      <c r="QOI1031" s="3"/>
      <c r="QOJ1031" s="3"/>
      <c r="QOK1031" s="3"/>
      <c r="QOL1031" s="3"/>
      <c r="QOM1031" s="3"/>
      <c r="QON1031" s="3"/>
      <c r="QOO1031" s="3"/>
      <c r="QOP1031" s="3"/>
      <c r="QOQ1031" s="3"/>
      <c r="QOR1031" s="3"/>
      <c r="QOS1031" s="3"/>
      <c r="QOT1031" s="3"/>
      <c r="QOU1031" s="3"/>
      <c r="QOV1031" s="3"/>
      <c r="QOW1031" s="3"/>
      <c r="QOX1031" s="3"/>
      <c r="QOY1031" s="3"/>
      <c r="QOZ1031" s="3"/>
      <c r="QPA1031" s="3"/>
      <c r="QPB1031" s="3"/>
      <c r="QPC1031" s="3"/>
      <c r="QPD1031" s="3"/>
      <c r="QPE1031" s="3"/>
      <c r="QPF1031" s="3"/>
      <c r="QPG1031" s="3"/>
      <c r="QPH1031" s="3"/>
      <c r="QPI1031" s="3"/>
      <c r="QPJ1031" s="3"/>
      <c r="QPK1031" s="3"/>
      <c r="QPL1031" s="3"/>
      <c r="QPM1031" s="3"/>
      <c r="QPN1031" s="3"/>
      <c r="QPO1031" s="3"/>
      <c r="QPP1031" s="3"/>
      <c r="QPQ1031" s="3"/>
      <c r="QPR1031" s="3"/>
      <c r="QPS1031" s="3"/>
      <c r="QPT1031" s="3"/>
      <c r="QPU1031" s="3"/>
      <c r="QPV1031" s="3"/>
      <c r="QPW1031" s="3"/>
      <c r="QPX1031" s="3"/>
      <c r="QPY1031" s="3"/>
      <c r="QPZ1031" s="3"/>
      <c r="QQA1031" s="3"/>
      <c r="QQB1031" s="3"/>
      <c r="QQC1031" s="3"/>
      <c r="QQD1031" s="3"/>
      <c r="QQE1031" s="3"/>
      <c r="QQF1031" s="3"/>
      <c r="QQG1031" s="3"/>
      <c r="QQH1031" s="3"/>
      <c r="QQI1031" s="3"/>
      <c r="QQJ1031" s="3"/>
      <c r="QQK1031" s="3"/>
      <c r="QQL1031" s="3"/>
      <c r="QQM1031" s="3"/>
      <c r="QQN1031" s="3"/>
      <c r="QQO1031" s="3"/>
      <c r="QQP1031" s="3"/>
      <c r="QQQ1031" s="3"/>
      <c r="QQR1031" s="3"/>
      <c r="QQS1031" s="3"/>
      <c r="QQT1031" s="3"/>
      <c r="QQU1031" s="3"/>
      <c r="QQV1031" s="3"/>
      <c r="QQW1031" s="3"/>
      <c r="QQX1031" s="3"/>
      <c r="QQY1031" s="3"/>
      <c r="QQZ1031" s="3"/>
      <c r="QRA1031" s="3"/>
      <c r="QRB1031" s="3"/>
      <c r="QRC1031" s="3"/>
      <c r="QRD1031" s="3"/>
      <c r="QRE1031" s="3"/>
      <c r="QRF1031" s="3"/>
      <c r="QRG1031" s="3"/>
      <c r="QRH1031" s="3"/>
      <c r="QRI1031" s="3"/>
      <c r="QRJ1031" s="3"/>
      <c r="QRK1031" s="3"/>
      <c r="QRL1031" s="3"/>
      <c r="QRM1031" s="3"/>
      <c r="QRN1031" s="3"/>
      <c r="QRO1031" s="3"/>
      <c r="QRP1031" s="3"/>
      <c r="QRQ1031" s="3"/>
      <c r="QRR1031" s="3"/>
      <c r="QRS1031" s="3"/>
      <c r="QRT1031" s="3"/>
      <c r="QRU1031" s="3"/>
      <c r="QRV1031" s="3"/>
      <c r="QRW1031" s="3"/>
      <c r="QRX1031" s="3"/>
      <c r="QRY1031" s="3"/>
      <c r="QRZ1031" s="3"/>
      <c r="QSA1031" s="3"/>
      <c r="QSB1031" s="3"/>
      <c r="QSC1031" s="3"/>
      <c r="QSD1031" s="3"/>
      <c r="QSE1031" s="3"/>
      <c r="QSF1031" s="3"/>
      <c r="QSG1031" s="3"/>
      <c r="QSH1031" s="3"/>
      <c r="QSI1031" s="3"/>
      <c r="QSJ1031" s="3"/>
      <c r="QSK1031" s="3"/>
      <c r="QSL1031" s="3"/>
      <c r="QSM1031" s="3"/>
      <c r="QSN1031" s="3"/>
      <c r="QSO1031" s="3"/>
      <c r="QSP1031" s="3"/>
      <c r="QSQ1031" s="3"/>
      <c r="QSR1031" s="3"/>
      <c r="QSS1031" s="3"/>
      <c r="QST1031" s="3"/>
      <c r="QSU1031" s="3"/>
      <c r="QSV1031" s="3"/>
      <c r="QSW1031" s="3"/>
      <c r="QSX1031" s="3"/>
      <c r="QSY1031" s="3"/>
      <c r="QSZ1031" s="3"/>
      <c r="QTA1031" s="3"/>
      <c r="QTB1031" s="3"/>
      <c r="QTC1031" s="3"/>
      <c r="QTD1031" s="3"/>
      <c r="QTE1031" s="3"/>
      <c r="QTF1031" s="3"/>
      <c r="QTG1031" s="3"/>
      <c r="QTH1031" s="3"/>
      <c r="QTI1031" s="3"/>
      <c r="QTJ1031" s="3"/>
      <c r="QTK1031" s="3"/>
      <c r="QTL1031" s="3"/>
      <c r="QTM1031" s="3"/>
      <c r="QTN1031" s="3"/>
      <c r="QTO1031" s="3"/>
      <c r="QTP1031" s="3"/>
      <c r="QTQ1031" s="3"/>
      <c r="QTR1031" s="3"/>
      <c r="QTS1031" s="3"/>
      <c r="QTT1031" s="3"/>
      <c r="QTU1031" s="3"/>
      <c r="QTV1031" s="3"/>
      <c r="QTW1031" s="3"/>
      <c r="QTX1031" s="3"/>
      <c r="QTY1031" s="3"/>
      <c r="QTZ1031" s="3"/>
      <c r="QUA1031" s="3"/>
      <c r="QUB1031" s="3"/>
      <c r="QUC1031" s="3"/>
      <c r="QUD1031" s="3"/>
      <c r="QUE1031" s="3"/>
      <c r="QUF1031" s="3"/>
      <c r="QUG1031" s="3"/>
      <c r="QUH1031" s="3"/>
      <c r="QUI1031" s="3"/>
      <c r="QUJ1031" s="3"/>
      <c r="QUK1031" s="3"/>
      <c r="QUL1031" s="3"/>
      <c r="QUM1031" s="3"/>
      <c r="QUN1031" s="3"/>
      <c r="QUO1031" s="3"/>
      <c r="QUP1031" s="3"/>
      <c r="QUQ1031" s="3"/>
      <c r="QUR1031" s="3"/>
      <c r="QUS1031" s="3"/>
      <c r="QUT1031" s="3"/>
      <c r="QUU1031" s="3"/>
      <c r="QUV1031" s="3"/>
      <c r="QUW1031" s="3"/>
      <c r="QUX1031" s="3"/>
      <c r="QUY1031" s="3"/>
      <c r="QUZ1031" s="3"/>
      <c r="QVA1031" s="3"/>
      <c r="QVB1031" s="3"/>
      <c r="QVC1031" s="3"/>
      <c r="QVD1031" s="3"/>
      <c r="QVE1031" s="3"/>
      <c r="QVF1031" s="3"/>
      <c r="QVG1031" s="3"/>
      <c r="QVH1031" s="3"/>
      <c r="QVI1031" s="3"/>
      <c r="QVJ1031" s="3"/>
      <c r="QVK1031" s="3"/>
      <c r="QVL1031" s="3"/>
      <c r="QVM1031" s="3"/>
      <c r="QVN1031" s="3"/>
      <c r="QVO1031" s="3"/>
      <c r="QVP1031" s="3"/>
      <c r="QVQ1031" s="3"/>
      <c r="QVR1031" s="3"/>
      <c r="QVS1031" s="3"/>
      <c r="QVT1031" s="3"/>
      <c r="QVU1031" s="3"/>
      <c r="QVV1031" s="3"/>
      <c r="QVW1031" s="3"/>
      <c r="QVX1031" s="3"/>
      <c r="QVY1031" s="3"/>
      <c r="QVZ1031" s="3"/>
      <c r="QWA1031" s="3"/>
      <c r="QWB1031" s="3"/>
      <c r="QWC1031" s="3"/>
      <c r="QWD1031" s="3"/>
      <c r="QWE1031" s="3"/>
      <c r="QWF1031" s="3"/>
      <c r="QWG1031" s="3"/>
      <c r="QWH1031" s="3"/>
      <c r="QWI1031" s="3"/>
      <c r="QWJ1031" s="3"/>
      <c r="QWK1031" s="3"/>
      <c r="QWL1031" s="3"/>
      <c r="QWM1031" s="3"/>
      <c r="QWN1031" s="3"/>
      <c r="QWO1031" s="3"/>
      <c r="QWP1031" s="3"/>
      <c r="QWQ1031" s="3"/>
      <c r="QWR1031" s="3"/>
      <c r="QWS1031" s="3"/>
      <c r="QWT1031" s="3"/>
      <c r="QWU1031" s="3"/>
      <c r="QWV1031" s="3"/>
      <c r="QWW1031" s="3"/>
      <c r="QWX1031" s="3"/>
      <c r="QWY1031" s="3"/>
      <c r="QWZ1031" s="3"/>
      <c r="QXA1031" s="3"/>
      <c r="QXB1031" s="3"/>
      <c r="QXC1031" s="3"/>
      <c r="QXD1031" s="3"/>
      <c r="QXE1031" s="3"/>
      <c r="QXF1031" s="3"/>
      <c r="QXG1031" s="3"/>
      <c r="QXH1031" s="3"/>
      <c r="QXI1031" s="3"/>
      <c r="QXJ1031" s="3"/>
      <c r="QXK1031" s="3"/>
      <c r="QXL1031" s="3"/>
      <c r="QXM1031" s="3"/>
      <c r="QXN1031" s="3"/>
      <c r="QXO1031" s="3"/>
      <c r="QXP1031" s="3"/>
      <c r="QXQ1031" s="3"/>
      <c r="QXR1031" s="3"/>
      <c r="QXS1031" s="3"/>
      <c r="QXT1031" s="3"/>
      <c r="QXU1031" s="3"/>
      <c r="QXV1031" s="3"/>
      <c r="QXW1031" s="3"/>
      <c r="QXX1031" s="3"/>
      <c r="QXY1031" s="3"/>
      <c r="QXZ1031" s="3"/>
      <c r="QYA1031" s="3"/>
      <c r="QYB1031" s="3"/>
      <c r="QYC1031" s="3"/>
      <c r="QYD1031" s="3"/>
      <c r="QYE1031" s="3"/>
      <c r="QYF1031" s="3"/>
      <c r="QYG1031" s="3"/>
      <c r="QYH1031" s="3"/>
      <c r="QYI1031" s="3"/>
      <c r="QYJ1031" s="3"/>
      <c r="QYK1031" s="3"/>
      <c r="QYL1031" s="3"/>
      <c r="QYM1031" s="3"/>
      <c r="QYN1031" s="3"/>
      <c r="QYO1031" s="3"/>
      <c r="QYP1031" s="3"/>
      <c r="QYQ1031" s="3"/>
      <c r="QYR1031" s="3"/>
      <c r="QYS1031" s="3"/>
      <c r="QYT1031" s="3"/>
      <c r="QYU1031" s="3"/>
      <c r="QYV1031" s="3"/>
      <c r="QYW1031" s="3"/>
      <c r="QYX1031" s="3"/>
      <c r="QYY1031" s="3"/>
      <c r="QYZ1031" s="3"/>
      <c r="QZA1031" s="3"/>
      <c r="QZB1031" s="3"/>
      <c r="QZC1031" s="3"/>
      <c r="QZD1031" s="3"/>
      <c r="QZE1031" s="3"/>
      <c r="QZF1031" s="3"/>
      <c r="QZG1031" s="3"/>
      <c r="QZH1031" s="3"/>
      <c r="QZI1031" s="3"/>
      <c r="QZJ1031" s="3"/>
      <c r="QZK1031" s="3"/>
      <c r="QZL1031" s="3"/>
      <c r="QZM1031" s="3"/>
      <c r="QZN1031" s="3"/>
      <c r="QZO1031" s="3"/>
      <c r="QZP1031" s="3"/>
      <c r="QZQ1031" s="3"/>
      <c r="QZR1031" s="3"/>
      <c r="QZS1031" s="3"/>
      <c r="QZT1031" s="3"/>
      <c r="QZU1031" s="3"/>
      <c r="QZV1031" s="3"/>
      <c r="QZW1031" s="3"/>
      <c r="QZX1031" s="3"/>
      <c r="QZY1031" s="3"/>
      <c r="QZZ1031" s="3"/>
      <c r="RAA1031" s="3"/>
      <c r="RAB1031" s="3"/>
      <c r="RAC1031" s="3"/>
      <c r="RAD1031" s="3"/>
      <c r="RAE1031" s="3"/>
      <c r="RAF1031" s="3"/>
      <c r="RAG1031" s="3"/>
      <c r="RAH1031" s="3"/>
      <c r="RAI1031" s="3"/>
      <c r="RAJ1031" s="3"/>
      <c r="RAK1031" s="3"/>
      <c r="RAL1031" s="3"/>
      <c r="RAM1031" s="3"/>
      <c r="RAN1031" s="3"/>
      <c r="RAO1031" s="3"/>
      <c r="RAP1031" s="3"/>
      <c r="RAQ1031" s="3"/>
      <c r="RAR1031" s="3"/>
      <c r="RAS1031" s="3"/>
      <c r="RAT1031" s="3"/>
      <c r="RAU1031" s="3"/>
      <c r="RAV1031" s="3"/>
      <c r="RAW1031" s="3"/>
      <c r="RAX1031" s="3"/>
      <c r="RAY1031" s="3"/>
      <c r="RAZ1031" s="3"/>
      <c r="RBA1031" s="3"/>
      <c r="RBB1031" s="3"/>
      <c r="RBC1031" s="3"/>
      <c r="RBD1031" s="3"/>
      <c r="RBE1031" s="3"/>
      <c r="RBF1031" s="3"/>
      <c r="RBG1031" s="3"/>
      <c r="RBH1031" s="3"/>
      <c r="RBI1031" s="3"/>
      <c r="RBJ1031" s="3"/>
      <c r="RBK1031" s="3"/>
      <c r="RBL1031" s="3"/>
      <c r="RBM1031" s="3"/>
      <c r="RBN1031" s="3"/>
      <c r="RBO1031" s="3"/>
      <c r="RBP1031" s="3"/>
      <c r="RBQ1031" s="3"/>
      <c r="RBR1031" s="3"/>
      <c r="RBS1031" s="3"/>
      <c r="RBT1031" s="3"/>
      <c r="RBU1031" s="3"/>
      <c r="RBV1031" s="3"/>
      <c r="RBW1031" s="3"/>
      <c r="RBX1031" s="3"/>
      <c r="RBY1031" s="3"/>
      <c r="RBZ1031" s="3"/>
      <c r="RCA1031" s="3"/>
      <c r="RCB1031" s="3"/>
      <c r="RCC1031" s="3"/>
      <c r="RCD1031" s="3"/>
      <c r="RCE1031" s="3"/>
      <c r="RCF1031" s="3"/>
      <c r="RCG1031" s="3"/>
      <c r="RCH1031" s="3"/>
      <c r="RCI1031" s="3"/>
      <c r="RCJ1031" s="3"/>
      <c r="RCK1031" s="3"/>
      <c r="RCL1031" s="3"/>
      <c r="RCM1031" s="3"/>
      <c r="RCN1031" s="3"/>
      <c r="RCO1031" s="3"/>
      <c r="RCP1031" s="3"/>
      <c r="RCQ1031" s="3"/>
      <c r="RCR1031" s="3"/>
      <c r="RCS1031" s="3"/>
      <c r="RCT1031" s="3"/>
      <c r="RCU1031" s="3"/>
      <c r="RCV1031" s="3"/>
      <c r="RCW1031" s="3"/>
      <c r="RCX1031" s="3"/>
      <c r="RCY1031" s="3"/>
      <c r="RCZ1031" s="3"/>
      <c r="RDA1031" s="3"/>
      <c r="RDB1031" s="3"/>
      <c r="RDC1031" s="3"/>
      <c r="RDD1031" s="3"/>
      <c r="RDE1031" s="3"/>
      <c r="RDF1031" s="3"/>
      <c r="RDG1031" s="3"/>
      <c r="RDH1031" s="3"/>
      <c r="RDI1031" s="3"/>
      <c r="RDJ1031" s="3"/>
      <c r="RDK1031" s="3"/>
      <c r="RDL1031" s="3"/>
      <c r="RDM1031" s="3"/>
      <c r="RDN1031" s="3"/>
      <c r="RDO1031" s="3"/>
      <c r="RDP1031" s="3"/>
      <c r="RDQ1031" s="3"/>
      <c r="RDR1031" s="3"/>
      <c r="RDS1031" s="3"/>
      <c r="RDT1031" s="3"/>
      <c r="RDU1031" s="3"/>
      <c r="RDV1031" s="3"/>
      <c r="RDW1031" s="3"/>
      <c r="RDX1031" s="3"/>
      <c r="RDY1031" s="3"/>
      <c r="RDZ1031" s="3"/>
      <c r="REA1031" s="3"/>
      <c r="REB1031" s="3"/>
      <c r="REC1031" s="3"/>
      <c r="RED1031" s="3"/>
      <c r="REE1031" s="3"/>
      <c r="REF1031" s="3"/>
      <c r="REG1031" s="3"/>
      <c r="REH1031" s="3"/>
      <c r="REI1031" s="3"/>
      <c r="REJ1031" s="3"/>
      <c r="REK1031" s="3"/>
      <c r="REL1031" s="3"/>
      <c r="REM1031" s="3"/>
      <c r="REN1031" s="3"/>
      <c r="REO1031" s="3"/>
      <c r="REP1031" s="3"/>
      <c r="REQ1031" s="3"/>
      <c r="RER1031" s="3"/>
      <c r="RES1031" s="3"/>
      <c r="RET1031" s="3"/>
      <c r="REU1031" s="3"/>
      <c r="REV1031" s="3"/>
      <c r="REW1031" s="3"/>
      <c r="REX1031" s="3"/>
      <c r="REY1031" s="3"/>
      <c r="REZ1031" s="3"/>
      <c r="RFA1031" s="3"/>
      <c r="RFB1031" s="3"/>
      <c r="RFC1031" s="3"/>
      <c r="RFD1031" s="3"/>
      <c r="RFE1031" s="3"/>
      <c r="RFF1031" s="3"/>
      <c r="RFG1031" s="3"/>
      <c r="RFH1031" s="3"/>
      <c r="RFI1031" s="3"/>
      <c r="RFJ1031" s="3"/>
      <c r="RFK1031" s="3"/>
      <c r="RFL1031" s="3"/>
      <c r="RFM1031" s="3"/>
      <c r="RFN1031" s="3"/>
      <c r="RFO1031" s="3"/>
      <c r="RFP1031" s="3"/>
      <c r="RFQ1031" s="3"/>
      <c r="RFR1031" s="3"/>
      <c r="RFS1031" s="3"/>
      <c r="RFT1031" s="3"/>
      <c r="RFU1031" s="3"/>
      <c r="RFV1031" s="3"/>
      <c r="RFW1031" s="3"/>
      <c r="RFX1031" s="3"/>
      <c r="RFY1031" s="3"/>
      <c r="RFZ1031" s="3"/>
      <c r="RGA1031" s="3"/>
      <c r="RGB1031" s="3"/>
      <c r="RGC1031" s="3"/>
      <c r="RGD1031" s="3"/>
      <c r="RGE1031" s="3"/>
      <c r="RGF1031" s="3"/>
      <c r="RGG1031" s="3"/>
      <c r="RGH1031" s="3"/>
      <c r="RGI1031" s="3"/>
      <c r="RGJ1031" s="3"/>
      <c r="RGK1031" s="3"/>
      <c r="RGL1031" s="3"/>
      <c r="RGM1031" s="3"/>
      <c r="RGN1031" s="3"/>
      <c r="RGO1031" s="3"/>
      <c r="RGP1031" s="3"/>
      <c r="RGQ1031" s="3"/>
      <c r="RGR1031" s="3"/>
      <c r="RGS1031" s="3"/>
      <c r="RGT1031" s="3"/>
      <c r="RGU1031" s="3"/>
      <c r="RGV1031" s="3"/>
      <c r="RGW1031" s="3"/>
      <c r="RGX1031" s="3"/>
      <c r="RGY1031" s="3"/>
      <c r="RGZ1031" s="3"/>
      <c r="RHA1031" s="3"/>
      <c r="RHB1031" s="3"/>
      <c r="RHC1031" s="3"/>
      <c r="RHD1031" s="3"/>
      <c r="RHE1031" s="3"/>
      <c r="RHF1031" s="3"/>
      <c r="RHG1031" s="3"/>
      <c r="RHH1031" s="3"/>
      <c r="RHI1031" s="3"/>
      <c r="RHJ1031" s="3"/>
      <c r="RHK1031" s="3"/>
      <c r="RHL1031" s="3"/>
      <c r="RHM1031" s="3"/>
      <c r="RHN1031" s="3"/>
      <c r="RHO1031" s="3"/>
      <c r="RHP1031" s="3"/>
      <c r="RHQ1031" s="3"/>
      <c r="RHR1031" s="3"/>
      <c r="RHS1031" s="3"/>
      <c r="RHT1031" s="3"/>
      <c r="RHU1031" s="3"/>
      <c r="RHV1031" s="3"/>
      <c r="RHW1031" s="3"/>
      <c r="RHX1031" s="3"/>
      <c r="RHY1031" s="3"/>
      <c r="RHZ1031" s="3"/>
      <c r="RIA1031" s="3"/>
      <c r="RIB1031" s="3"/>
      <c r="RIC1031" s="3"/>
      <c r="RID1031" s="3"/>
      <c r="RIE1031" s="3"/>
      <c r="RIF1031" s="3"/>
      <c r="RIG1031" s="3"/>
      <c r="RIH1031" s="3"/>
      <c r="RII1031" s="3"/>
      <c r="RIJ1031" s="3"/>
      <c r="RIK1031" s="3"/>
      <c r="RIL1031" s="3"/>
      <c r="RIM1031" s="3"/>
      <c r="RIN1031" s="3"/>
      <c r="RIO1031" s="3"/>
      <c r="RIP1031" s="3"/>
      <c r="RIQ1031" s="3"/>
      <c r="RIR1031" s="3"/>
      <c r="RIS1031" s="3"/>
      <c r="RIT1031" s="3"/>
      <c r="RIU1031" s="3"/>
      <c r="RIV1031" s="3"/>
      <c r="RIW1031" s="3"/>
      <c r="RIX1031" s="3"/>
      <c r="RIY1031" s="3"/>
      <c r="RIZ1031" s="3"/>
      <c r="RJA1031" s="3"/>
      <c r="RJB1031" s="3"/>
      <c r="RJC1031" s="3"/>
      <c r="RJD1031" s="3"/>
      <c r="RJE1031" s="3"/>
      <c r="RJF1031" s="3"/>
      <c r="RJG1031" s="3"/>
      <c r="RJH1031" s="3"/>
      <c r="RJI1031" s="3"/>
      <c r="RJJ1031" s="3"/>
      <c r="RJK1031" s="3"/>
      <c r="RJL1031" s="3"/>
      <c r="RJM1031" s="3"/>
      <c r="RJN1031" s="3"/>
      <c r="RJO1031" s="3"/>
      <c r="RJP1031" s="3"/>
      <c r="RJQ1031" s="3"/>
      <c r="RJR1031" s="3"/>
      <c r="RJS1031" s="3"/>
      <c r="RJT1031" s="3"/>
      <c r="RJU1031" s="3"/>
      <c r="RJV1031" s="3"/>
      <c r="RJW1031" s="3"/>
      <c r="RJX1031" s="3"/>
      <c r="RJY1031" s="3"/>
      <c r="RJZ1031" s="3"/>
      <c r="RKA1031" s="3"/>
      <c r="RKB1031" s="3"/>
      <c r="RKC1031" s="3"/>
      <c r="RKD1031" s="3"/>
      <c r="RKE1031" s="3"/>
      <c r="RKF1031" s="3"/>
      <c r="RKG1031" s="3"/>
      <c r="RKH1031" s="3"/>
      <c r="RKI1031" s="3"/>
      <c r="RKJ1031" s="3"/>
      <c r="RKK1031" s="3"/>
      <c r="RKL1031" s="3"/>
      <c r="RKM1031" s="3"/>
      <c r="RKN1031" s="3"/>
      <c r="RKO1031" s="3"/>
      <c r="RKP1031" s="3"/>
      <c r="RKQ1031" s="3"/>
      <c r="RKR1031" s="3"/>
      <c r="RKS1031" s="3"/>
      <c r="RKT1031" s="3"/>
      <c r="RKU1031" s="3"/>
      <c r="RKV1031" s="3"/>
      <c r="RKW1031" s="3"/>
      <c r="RKX1031" s="3"/>
      <c r="RKY1031" s="3"/>
      <c r="RKZ1031" s="3"/>
      <c r="RLA1031" s="3"/>
      <c r="RLB1031" s="3"/>
      <c r="RLC1031" s="3"/>
      <c r="RLD1031" s="3"/>
      <c r="RLE1031" s="3"/>
      <c r="RLF1031" s="3"/>
      <c r="RLG1031" s="3"/>
      <c r="RLH1031" s="3"/>
      <c r="RLI1031" s="3"/>
      <c r="RLJ1031" s="3"/>
      <c r="RLK1031" s="3"/>
      <c r="RLL1031" s="3"/>
      <c r="RLM1031" s="3"/>
      <c r="RLN1031" s="3"/>
      <c r="RLO1031" s="3"/>
      <c r="RLP1031" s="3"/>
      <c r="RLQ1031" s="3"/>
      <c r="RLR1031" s="3"/>
      <c r="RLS1031" s="3"/>
      <c r="RLT1031" s="3"/>
      <c r="RLU1031" s="3"/>
      <c r="RLV1031" s="3"/>
      <c r="RLW1031" s="3"/>
      <c r="RLX1031" s="3"/>
      <c r="RLY1031" s="3"/>
      <c r="RLZ1031" s="3"/>
      <c r="RMA1031" s="3"/>
      <c r="RMB1031" s="3"/>
      <c r="RMC1031" s="3"/>
      <c r="RMD1031" s="3"/>
      <c r="RME1031" s="3"/>
      <c r="RMF1031" s="3"/>
      <c r="RMG1031" s="3"/>
      <c r="RMH1031" s="3"/>
      <c r="RMI1031" s="3"/>
      <c r="RMJ1031" s="3"/>
      <c r="RMK1031" s="3"/>
      <c r="RML1031" s="3"/>
      <c r="RMM1031" s="3"/>
      <c r="RMN1031" s="3"/>
      <c r="RMO1031" s="3"/>
      <c r="RMP1031" s="3"/>
      <c r="RMQ1031" s="3"/>
      <c r="RMR1031" s="3"/>
      <c r="RMS1031" s="3"/>
      <c r="RMT1031" s="3"/>
      <c r="RMU1031" s="3"/>
      <c r="RMV1031" s="3"/>
      <c r="RMW1031" s="3"/>
      <c r="RMX1031" s="3"/>
      <c r="RMY1031" s="3"/>
      <c r="RMZ1031" s="3"/>
      <c r="RNA1031" s="3"/>
      <c r="RNB1031" s="3"/>
      <c r="RNC1031" s="3"/>
      <c r="RND1031" s="3"/>
      <c r="RNE1031" s="3"/>
      <c r="RNF1031" s="3"/>
      <c r="RNG1031" s="3"/>
      <c r="RNH1031" s="3"/>
      <c r="RNI1031" s="3"/>
      <c r="RNJ1031" s="3"/>
      <c r="RNK1031" s="3"/>
      <c r="RNL1031" s="3"/>
      <c r="RNM1031" s="3"/>
      <c r="RNN1031" s="3"/>
      <c r="RNO1031" s="3"/>
      <c r="RNP1031" s="3"/>
      <c r="RNQ1031" s="3"/>
      <c r="RNR1031" s="3"/>
      <c r="RNS1031" s="3"/>
      <c r="RNT1031" s="3"/>
      <c r="RNU1031" s="3"/>
      <c r="RNV1031" s="3"/>
      <c r="RNW1031" s="3"/>
      <c r="RNX1031" s="3"/>
      <c r="RNY1031" s="3"/>
      <c r="RNZ1031" s="3"/>
      <c r="ROA1031" s="3"/>
      <c r="ROB1031" s="3"/>
      <c r="ROC1031" s="3"/>
      <c r="ROD1031" s="3"/>
      <c r="ROE1031" s="3"/>
      <c r="ROF1031" s="3"/>
      <c r="ROG1031" s="3"/>
      <c r="ROH1031" s="3"/>
      <c r="ROI1031" s="3"/>
      <c r="ROJ1031" s="3"/>
      <c r="ROK1031" s="3"/>
      <c r="ROL1031" s="3"/>
      <c r="ROM1031" s="3"/>
      <c r="RON1031" s="3"/>
      <c r="ROO1031" s="3"/>
      <c r="ROP1031" s="3"/>
      <c r="ROQ1031" s="3"/>
      <c r="ROR1031" s="3"/>
      <c r="ROS1031" s="3"/>
      <c r="ROT1031" s="3"/>
      <c r="ROU1031" s="3"/>
      <c r="ROV1031" s="3"/>
      <c r="ROW1031" s="3"/>
      <c r="ROX1031" s="3"/>
      <c r="ROY1031" s="3"/>
      <c r="ROZ1031" s="3"/>
      <c r="RPA1031" s="3"/>
      <c r="RPB1031" s="3"/>
      <c r="RPC1031" s="3"/>
      <c r="RPD1031" s="3"/>
      <c r="RPE1031" s="3"/>
      <c r="RPF1031" s="3"/>
      <c r="RPG1031" s="3"/>
      <c r="RPH1031" s="3"/>
      <c r="RPI1031" s="3"/>
      <c r="RPJ1031" s="3"/>
      <c r="RPK1031" s="3"/>
      <c r="RPL1031" s="3"/>
      <c r="RPM1031" s="3"/>
      <c r="RPN1031" s="3"/>
      <c r="RPO1031" s="3"/>
      <c r="RPP1031" s="3"/>
      <c r="RPQ1031" s="3"/>
      <c r="RPR1031" s="3"/>
      <c r="RPS1031" s="3"/>
      <c r="RPT1031" s="3"/>
      <c r="RPU1031" s="3"/>
      <c r="RPV1031" s="3"/>
      <c r="RPW1031" s="3"/>
      <c r="RPX1031" s="3"/>
      <c r="RPY1031" s="3"/>
      <c r="RPZ1031" s="3"/>
      <c r="RQA1031" s="3"/>
      <c r="RQB1031" s="3"/>
      <c r="RQC1031" s="3"/>
      <c r="RQD1031" s="3"/>
      <c r="RQE1031" s="3"/>
      <c r="RQF1031" s="3"/>
      <c r="RQG1031" s="3"/>
      <c r="RQH1031" s="3"/>
      <c r="RQI1031" s="3"/>
      <c r="RQJ1031" s="3"/>
      <c r="RQK1031" s="3"/>
      <c r="RQL1031" s="3"/>
      <c r="RQM1031" s="3"/>
      <c r="RQN1031" s="3"/>
      <c r="RQO1031" s="3"/>
      <c r="RQP1031" s="3"/>
      <c r="RQQ1031" s="3"/>
      <c r="RQR1031" s="3"/>
      <c r="RQS1031" s="3"/>
      <c r="RQT1031" s="3"/>
      <c r="RQU1031" s="3"/>
      <c r="RQV1031" s="3"/>
      <c r="RQW1031" s="3"/>
      <c r="RQX1031" s="3"/>
      <c r="RQY1031" s="3"/>
      <c r="RQZ1031" s="3"/>
      <c r="RRA1031" s="3"/>
      <c r="RRB1031" s="3"/>
      <c r="RRC1031" s="3"/>
      <c r="RRD1031" s="3"/>
      <c r="RRE1031" s="3"/>
      <c r="RRF1031" s="3"/>
      <c r="RRG1031" s="3"/>
      <c r="RRH1031" s="3"/>
      <c r="RRI1031" s="3"/>
      <c r="RRJ1031" s="3"/>
      <c r="RRK1031" s="3"/>
      <c r="RRL1031" s="3"/>
      <c r="RRM1031" s="3"/>
      <c r="RRN1031" s="3"/>
      <c r="RRO1031" s="3"/>
      <c r="RRP1031" s="3"/>
      <c r="RRQ1031" s="3"/>
      <c r="RRR1031" s="3"/>
      <c r="RRS1031" s="3"/>
      <c r="RRT1031" s="3"/>
      <c r="RRU1031" s="3"/>
      <c r="RRV1031" s="3"/>
      <c r="RRW1031" s="3"/>
      <c r="RRX1031" s="3"/>
      <c r="RRY1031" s="3"/>
      <c r="RRZ1031" s="3"/>
      <c r="RSA1031" s="3"/>
      <c r="RSB1031" s="3"/>
      <c r="RSC1031" s="3"/>
      <c r="RSD1031" s="3"/>
      <c r="RSE1031" s="3"/>
      <c r="RSF1031" s="3"/>
      <c r="RSG1031" s="3"/>
      <c r="RSH1031" s="3"/>
      <c r="RSI1031" s="3"/>
      <c r="RSJ1031" s="3"/>
      <c r="RSK1031" s="3"/>
      <c r="RSL1031" s="3"/>
      <c r="RSM1031" s="3"/>
      <c r="RSN1031" s="3"/>
      <c r="RSO1031" s="3"/>
      <c r="RSP1031" s="3"/>
      <c r="RSQ1031" s="3"/>
      <c r="RSR1031" s="3"/>
      <c r="RSS1031" s="3"/>
      <c r="RST1031" s="3"/>
      <c r="RSU1031" s="3"/>
      <c r="RSV1031" s="3"/>
      <c r="RSW1031" s="3"/>
      <c r="RSX1031" s="3"/>
      <c r="RSY1031" s="3"/>
      <c r="RSZ1031" s="3"/>
      <c r="RTA1031" s="3"/>
      <c r="RTB1031" s="3"/>
      <c r="RTC1031" s="3"/>
      <c r="RTD1031" s="3"/>
      <c r="RTE1031" s="3"/>
      <c r="RTF1031" s="3"/>
      <c r="RTG1031" s="3"/>
      <c r="RTH1031" s="3"/>
      <c r="RTI1031" s="3"/>
      <c r="RTJ1031" s="3"/>
      <c r="RTK1031" s="3"/>
      <c r="RTL1031" s="3"/>
      <c r="RTM1031" s="3"/>
      <c r="RTN1031" s="3"/>
      <c r="RTO1031" s="3"/>
      <c r="RTP1031" s="3"/>
      <c r="RTQ1031" s="3"/>
      <c r="RTR1031" s="3"/>
      <c r="RTS1031" s="3"/>
      <c r="RTT1031" s="3"/>
      <c r="RTU1031" s="3"/>
      <c r="RTV1031" s="3"/>
      <c r="RTW1031" s="3"/>
      <c r="RTX1031" s="3"/>
      <c r="RTY1031" s="3"/>
      <c r="RTZ1031" s="3"/>
      <c r="RUA1031" s="3"/>
      <c r="RUB1031" s="3"/>
      <c r="RUC1031" s="3"/>
      <c r="RUD1031" s="3"/>
      <c r="RUE1031" s="3"/>
      <c r="RUF1031" s="3"/>
      <c r="RUG1031" s="3"/>
      <c r="RUH1031" s="3"/>
      <c r="RUI1031" s="3"/>
      <c r="RUJ1031" s="3"/>
      <c r="RUK1031" s="3"/>
      <c r="RUL1031" s="3"/>
      <c r="RUM1031" s="3"/>
      <c r="RUN1031" s="3"/>
      <c r="RUO1031" s="3"/>
      <c r="RUP1031" s="3"/>
      <c r="RUQ1031" s="3"/>
      <c r="RUR1031" s="3"/>
      <c r="RUS1031" s="3"/>
      <c r="RUT1031" s="3"/>
      <c r="RUU1031" s="3"/>
      <c r="RUV1031" s="3"/>
      <c r="RUW1031" s="3"/>
      <c r="RUX1031" s="3"/>
      <c r="RUY1031" s="3"/>
      <c r="RUZ1031" s="3"/>
      <c r="RVA1031" s="3"/>
      <c r="RVB1031" s="3"/>
      <c r="RVC1031" s="3"/>
      <c r="RVD1031" s="3"/>
      <c r="RVE1031" s="3"/>
      <c r="RVF1031" s="3"/>
      <c r="RVG1031" s="3"/>
      <c r="RVH1031" s="3"/>
      <c r="RVI1031" s="3"/>
      <c r="RVJ1031" s="3"/>
      <c r="RVK1031" s="3"/>
      <c r="RVL1031" s="3"/>
      <c r="RVM1031" s="3"/>
      <c r="RVN1031" s="3"/>
      <c r="RVO1031" s="3"/>
      <c r="RVP1031" s="3"/>
      <c r="RVQ1031" s="3"/>
      <c r="RVR1031" s="3"/>
      <c r="RVS1031" s="3"/>
      <c r="RVT1031" s="3"/>
      <c r="RVU1031" s="3"/>
      <c r="RVV1031" s="3"/>
      <c r="RVW1031" s="3"/>
      <c r="RVX1031" s="3"/>
      <c r="RVY1031" s="3"/>
      <c r="RVZ1031" s="3"/>
      <c r="RWA1031" s="3"/>
      <c r="RWB1031" s="3"/>
      <c r="RWC1031" s="3"/>
      <c r="RWD1031" s="3"/>
      <c r="RWE1031" s="3"/>
      <c r="RWF1031" s="3"/>
      <c r="RWG1031" s="3"/>
      <c r="RWH1031" s="3"/>
      <c r="RWI1031" s="3"/>
      <c r="RWJ1031" s="3"/>
      <c r="RWK1031" s="3"/>
      <c r="RWL1031" s="3"/>
      <c r="RWM1031" s="3"/>
      <c r="RWN1031" s="3"/>
      <c r="RWO1031" s="3"/>
      <c r="RWP1031" s="3"/>
      <c r="RWQ1031" s="3"/>
      <c r="RWR1031" s="3"/>
      <c r="RWS1031" s="3"/>
      <c r="RWT1031" s="3"/>
      <c r="RWU1031" s="3"/>
      <c r="RWV1031" s="3"/>
      <c r="RWW1031" s="3"/>
      <c r="RWX1031" s="3"/>
      <c r="RWY1031" s="3"/>
      <c r="RWZ1031" s="3"/>
      <c r="RXA1031" s="3"/>
      <c r="RXB1031" s="3"/>
      <c r="RXC1031" s="3"/>
      <c r="RXD1031" s="3"/>
      <c r="RXE1031" s="3"/>
      <c r="RXF1031" s="3"/>
      <c r="RXG1031" s="3"/>
      <c r="RXH1031" s="3"/>
      <c r="RXI1031" s="3"/>
      <c r="RXJ1031" s="3"/>
      <c r="RXK1031" s="3"/>
      <c r="RXL1031" s="3"/>
      <c r="RXM1031" s="3"/>
      <c r="RXN1031" s="3"/>
      <c r="RXO1031" s="3"/>
      <c r="RXP1031" s="3"/>
      <c r="RXQ1031" s="3"/>
      <c r="RXR1031" s="3"/>
      <c r="RXS1031" s="3"/>
      <c r="RXT1031" s="3"/>
      <c r="RXU1031" s="3"/>
      <c r="RXV1031" s="3"/>
      <c r="RXW1031" s="3"/>
      <c r="RXX1031" s="3"/>
      <c r="RXY1031" s="3"/>
      <c r="RXZ1031" s="3"/>
      <c r="RYA1031" s="3"/>
      <c r="RYB1031" s="3"/>
      <c r="RYC1031" s="3"/>
      <c r="RYD1031" s="3"/>
      <c r="RYE1031" s="3"/>
      <c r="RYF1031" s="3"/>
      <c r="RYG1031" s="3"/>
      <c r="RYH1031" s="3"/>
      <c r="RYI1031" s="3"/>
      <c r="RYJ1031" s="3"/>
      <c r="RYK1031" s="3"/>
      <c r="RYL1031" s="3"/>
      <c r="RYM1031" s="3"/>
      <c r="RYN1031" s="3"/>
      <c r="RYO1031" s="3"/>
      <c r="RYP1031" s="3"/>
      <c r="RYQ1031" s="3"/>
      <c r="RYR1031" s="3"/>
      <c r="RYS1031" s="3"/>
      <c r="RYT1031" s="3"/>
      <c r="RYU1031" s="3"/>
      <c r="RYV1031" s="3"/>
      <c r="RYW1031" s="3"/>
      <c r="RYX1031" s="3"/>
      <c r="RYY1031" s="3"/>
      <c r="RYZ1031" s="3"/>
      <c r="RZA1031" s="3"/>
      <c r="RZB1031" s="3"/>
      <c r="RZC1031" s="3"/>
      <c r="RZD1031" s="3"/>
      <c r="RZE1031" s="3"/>
      <c r="RZF1031" s="3"/>
      <c r="RZG1031" s="3"/>
      <c r="RZH1031" s="3"/>
      <c r="RZI1031" s="3"/>
      <c r="RZJ1031" s="3"/>
      <c r="RZK1031" s="3"/>
      <c r="RZL1031" s="3"/>
      <c r="RZM1031" s="3"/>
      <c r="RZN1031" s="3"/>
      <c r="RZO1031" s="3"/>
      <c r="RZP1031" s="3"/>
      <c r="RZQ1031" s="3"/>
      <c r="RZR1031" s="3"/>
      <c r="RZS1031" s="3"/>
      <c r="RZT1031" s="3"/>
      <c r="RZU1031" s="3"/>
      <c r="RZV1031" s="3"/>
      <c r="RZW1031" s="3"/>
      <c r="RZX1031" s="3"/>
      <c r="RZY1031" s="3"/>
      <c r="RZZ1031" s="3"/>
      <c r="SAA1031" s="3"/>
      <c r="SAB1031" s="3"/>
      <c r="SAC1031" s="3"/>
      <c r="SAD1031" s="3"/>
      <c r="SAE1031" s="3"/>
      <c r="SAF1031" s="3"/>
      <c r="SAG1031" s="3"/>
      <c r="SAH1031" s="3"/>
      <c r="SAI1031" s="3"/>
      <c r="SAJ1031" s="3"/>
      <c r="SAK1031" s="3"/>
      <c r="SAL1031" s="3"/>
      <c r="SAM1031" s="3"/>
      <c r="SAN1031" s="3"/>
      <c r="SAO1031" s="3"/>
      <c r="SAP1031" s="3"/>
      <c r="SAQ1031" s="3"/>
      <c r="SAR1031" s="3"/>
      <c r="SAS1031" s="3"/>
      <c r="SAT1031" s="3"/>
      <c r="SAU1031" s="3"/>
      <c r="SAV1031" s="3"/>
      <c r="SAW1031" s="3"/>
      <c r="SAX1031" s="3"/>
      <c r="SAY1031" s="3"/>
      <c r="SAZ1031" s="3"/>
      <c r="SBA1031" s="3"/>
      <c r="SBB1031" s="3"/>
      <c r="SBC1031" s="3"/>
      <c r="SBD1031" s="3"/>
      <c r="SBE1031" s="3"/>
      <c r="SBF1031" s="3"/>
      <c r="SBG1031" s="3"/>
      <c r="SBH1031" s="3"/>
      <c r="SBI1031" s="3"/>
      <c r="SBJ1031" s="3"/>
      <c r="SBK1031" s="3"/>
      <c r="SBL1031" s="3"/>
      <c r="SBM1031" s="3"/>
      <c r="SBN1031" s="3"/>
      <c r="SBO1031" s="3"/>
      <c r="SBP1031" s="3"/>
      <c r="SBQ1031" s="3"/>
      <c r="SBR1031" s="3"/>
      <c r="SBS1031" s="3"/>
      <c r="SBT1031" s="3"/>
      <c r="SBU1031" s="3"/>
      <c r="SBV1031" s="3"/>
      <c r="SBW1031" s="3"/>
      <c r="SBX1031" s="3"/>
      <c r="SBY1031" s="3"/>
      <c r="SBZ1031" s="3"/>
      <c r="SCA1031" s="3"/>
      <c r="SCB1031" s="3"/>
      <c r="SCC1031" s="3"/>
      <c r="SCD1031" s="3"/>
      <c r="SCE1031" s="3"/>
      <c r="SCF1031" s="3"/>
      <c r="SCG1031" s="3"/>
      <c r="SCH1031" s="3"/>
      <c r="SCI1031" s="3"/>
      <c r="SCJ1031" s="3"/>
      <c r="SCK1031" s="3"/>
      <c r="SCL1031" s="3"/>
      <c r="SCM1031" s="3"/>
      <c r="SCN1031" s="3"/>
      <c r="SCO1031" s="3"/>
      <c r="SCP1031" s="3"/>
      <c r="SCQ1031" s="3"/>
      <c r="SCR1031" s="3"/>
      <c r="SCS1031" s="3"/>
      <c r="SCT1031" s="3"/>
      <c r="SCU1031" s="3"/>
      <c r="SCV1031" s="3"/>
      <c r="SCW1031" s="3"/>
      <c r="SCX1031" s="3"/>
      <c r="SCY1031" s="3"/>
      <c r="SCZ1031" s="3"/>
      <c r="SDA1031" s="3"/>
      <c r="SDB1031" s="3"/>
      <c r="SDC1031" s="3"/>
      <c r="SDD1031" s="3"/>
      <c r="SDE1031" s="3"/>
      <c r="SDF1031" s="3"/>
      <c r="SDG1031" s="3"/>
      <c r="SDH1031" s="3"/>
      <c r="SDI1031" s="3"/>
      <c r="SDJ1031" s="3"/>
      <c r="SDK1031" s="3"/>
      <c r="SDL1031" s="3"/>
      <c r="SDM1031" s="3"/>
      <c r="SDN1031" s="3"/>
      <c r="SDO1031" s="3"/>
      <c r="SDP1031" s="3"/>
      <c r="SDQ1031" s="3"/>
      <c r="SDR1031" s="3"/>
      <c r="SDS1031" s="3"/>
      <c r="SDT1031" s="3"/>
      <c r="SDU1031" s="3"/>
      <c r="SDV1031" s="3"/>
      <c r="SDW1031" s="3"/>
      <c r="SDX1031" s="3"/>
      <c r="SDY1031" s="3"/>
      <c r="SDZ1031" s="3"/>
      <c r="SEA1031" s="3"/>
      <c r="SEB1031" s="3"/>
      <c r="SEC1031" s="3"/>
      <c r="SED1031" s="3"/>
      <c r="SEE1031" s="3"/>
      <c r="SEF1031" s="3"/>
      <c r="SEG1031" s="3"/>
      <c r="SEH1031" s="3"/>
      <c r="SEI1031" s="3"/>
      <c r="SEJ1031" s="3"/>
      <c r="SEK1031" s="3"/>
      <c r="SEL1031" s="3"/>
      <c r="SEM1031" s="3"/>
      <c r="SEN1031" s="3"/>
      <c r="SEO1031" s="3"/>
      <c r="SEP1031" s="3"/>
      <c r="SEQ1031" s="3"/>
      <c r="SER1031" s="3"/>
      <c r="SES1031" s="3"/>
      <c r="SET1031" s="3"/>
      <c r="SEU1031" s="3"/>
      <c r="SEV1031" s="3"/>
      <c r="SEW1031" s="3"/>
      <c r="SEX1031" s="3"/>
      <c r="SEY1031" s="3"/>
      <c r="SEZ1031" s="3"/>
      <c r="SFA1031" s="3"/>
      <c r="SFB1031" s="3"/>
      <c r="SFC1031" s="3"/>
      <c r="SFD1031" s="3"/>
      <c r="SFE1031" s="3"/>
      <c r="SFF1031" s="3"/>
      <c r="SFG1031" s="3"/>
      <c r="SFH1031" s="3"/>
      <c r="SFI1031" s="3"/>
      <c r="SFJ1031" s="3"/>
      <c r="SFK1031" s="3"/>
      <c r="SFL1031" s="3"/>
      <c r="SFM1031" s="3"/>
      <c r="SFN1031" s="3"/>
      <c r="SFO1031" s="3"/>
      <c r="SFP1031" s="3"/>
      <c r="SFQ1031" s="3"/>
      <c r="SFR1031" s="3"/>
      <c r="SFS1031" s="3"/>
      <c r="SFT1031" s="3"/>
      <c r="SFU1031" s="3"/>
      <c r="SFV1031" s="3"/>
      <c r="SFW1031" s="3"/>
      <c r="SFX1031" s="3"/>
      <c r="SFY1031" s="3"/>
      <c r="SFZ1031" s="3"/>
      <c r="SGA1031" s="3"/>
      <c r="SGB1031" s="3"/>
      <c r="SGC1031" s="3"/>
      <c r="SGD1031" s="3"/>
      <c r="SGE1031" s="3"/>
      <c r="SGF1031" s="3"/>
      <c r="SGG1031" s="3"/>
      <c r="SGH1031" s="3"/>
      <c r="SGI1031" s="3"/>
      <c r="SGJ1031" s="3"/>
      <c r="SGK1031" s="3"/>
      <c r="SGL1031" s="3"/>
      <c r="SGM1031" s="3"/>
      <c r="SGN1031" s="3"/>
      <c r="SGO1031" s="3"/>
      <c r="SGP1031" s="3"/>
      <c r="SGQ1031" s="3"/>
      <c r="SGR1031" s="3"/>
      <c r="SGS1031" s="3"/>
      <c r="SGT1031" s="3"/>
      <c r="SGU1031" s="3"/>
      <c r="SGV1031" s="3"/>
      <c r="SGW1031" s="3"/>
      <c r="SGX1031" s="3"/>
      <c r="SGY1031" s="3"/>
      <c r="SGZ1031" s="3"/>
      <c r="SHA1031" s="3"/>
      <c r="SHB1031" s="3"/>
      <c r="SHC1031" s="3"/>
      <c r="SHD1031" s="3"/>
      <c r="SHE1031" s="3"/>
      <c r="SHF1031" s="3"/>
      <c r="SHG1031" s="3"/>
      <c r="SHH1031" s="3"/>
      <c r="SHI1031" s="3"/>
      <c r="SHJ1031" s="3"/>
      <c r="SHK1031" s="3"/>
      <c r="SHL1031" s="3"/>
      <c r="SHM1031" s="3"/>
      <c r="SHN1031" s="3"/>
      <c r="SHO1031" s="3"/>
      <c r="SHP1031" s="3"/>
      <c r="SHQ1031" s="3"/>
      <c r="SHR1031" s="3"/>
      <c r="SHS1031" s="3"/>
      <c r="SHT1031" s="3"/>
      <c r="SHU1031" s="3"/>
      <c r="SHV1031" s="3"/>
      <c r="SHW1031" s="3"/>
      <c r="SHX1031" s="3"/>
      <c r="SHY1031" s="3"/>
      <c r="SHZ1031" s="3"/>
      <c r="SIA1031" s="3"/>
      <c r="SIB1031" s="3"/>
      <c r="SIC1031" s="3"/>
      <c r="SID1031" s="3"/>
      <c r="SIE1031" s="3"/>
      <c r="SIF1031" s="3"/>
      <c r="SIG1031" s="3"/>
      <c r="SIH1031" s="3"/>
      <c r="SII1031" s="3"/>
      <c r="SIJ1031" s="3"/>
      <c r="SIK1031" s="3"/>
      <c r="SIL1031" s="3"/>
      <c r="SIM1031" s="3"/>
      <c r="SIN1031" s="3"/>
      <c r="SIO1031" s="3"/>
      <c r="SIP1031" s="3"/>
      <c r="SIQ1031" s="3"/>
      <c r="SIR1031" s="3"/>
      <c r="SIS1031" s="3"/>
      <c r="SIT1031" s="3"/>
      <c r="SIU1031" s="3"/>
      <c r="SIV1031" s="3"/>
      <c r="SIW1031" s="3"/>
      <c r="SIX1031" s="3"/>
      <c r="SIY1031" s="3"/>
      <c r="SIZ1031" s="3"/>
      <c r="SJA1031" s="3"/>
      <c r="SJB1031" s="3"/>
      <c r="SJC1031" s="3"/>
      <c r="SJD1031" s="3"/>
      <c r="SJE1031" s="3"/>
      <c r="SJF1031" s="3"/>
      <c r="SJG1031" s="3"/>
      <c r="SJH1031" s="3"/>
      <c r="SJI1031" s="3"/>
      <c r="SJJ1031" s="3"/>
      <c r="SJK1031" s="3"/>
      <c r="SJL1031" s="3"/>
      <c r="SJM1031" s="3"/>
      <c r="SJN1031" s="3"/>
      <c r="SJO1031" s="3"/>
      <c r="SJP1031" s="3"/>
      <c r="SJQ1031" s="3"/>
      <c r="SJR1031" s="3"/>
      <c r="SJS1031" s="3"/>
      <c r="SJT1031" s="3"/>
      <c r="SJU1031" s="3"/>
      <c r="SJV1031" s="3"/>
      <c r="SJW1031" s="3"/>
      <c r="SJX1031" s="3"/>
      <c r="SJY1031" s="3"/>
      <c r="SJZ1031" s="3"/>
      <c r="SKA1031" s="3"/>
      <c r="SKB1031" s="3"/>
      <c r="SKC1031" s="3"/>
      <c r="SKD1031" s="3"/>
      <c r="SKE1031" s="3"/>
      <c r="SKF1031" s="3"/>
      <c r="SKG1031" s="3"/>
      <c r="SKH1031" s="3"/>
      <c r="SKI1031" s="3"/>
      <c r="SKJ1031" s="3"/>
      <c r="SKK1031" s="3"/>
      <c r="SKL1031" s="3"/>
      <c r="SKM1031" s="3"/>
      <c r="SKN1031" s="3"/>
      <c r="SKO1031" s="3"/>
      <c r="SKP1031" s="3"/>
      <c r="SKQ1031" s="3"/>
      <c r="SKR1031" s="3"/>
      <c r="SKS1031" s="3"/>
      <c r="SKT1031" s="3"/>
      <c r="SKU1031" s="3"/>
      <c r="SKV1031" s="3"/>
      <c r="SKW1031" s="3"/>
      <c r="SKX1031" s="3"/>
      <c r="SKY1031" s="3"/>
      <c r="SKZ1031" s="3"/>
      <c r="SLA1031" s="3"/>
      <c r="SLB1031" s="3"/>
      <c r="SLC1031" s="3"/>
      <c r="SLD1031" s="3"/>
      <c r="SLE1031" s="3"/>
      <c r="SLF1031" s="3"/>
      <c r="SLG1031" s="3"/>
      <c r="SLH1031" s="3"/>
      <c r="SLI1031" s="3"/>
      <c r="SLJ1031" s="3"/>
      <c r="SLK1031" s="3"/>
      <c r="SLL1031" s="3"/>
      <c r="SLM1031" s="3"/>
      <c r="SLN1031" s="3"/>
      <c r="SLO1031" s="3"/>
      <c r="SLP1031" s="3"/>
      <c r="SLQ1031" s="3"/>
      <c r="SLR1031" s="3"/>
      <c r="SLS1031" s="3"/>
      <c r="SLT1031" s="3"/>
      <c r="SLU1031" s="3"/>
      <c r="SLV1031" s="3"/>
      <c r="SLW1031" s="3"/>
      <c r="SLX1031" s="3"/>
      <c r="SLY1031" s="3"/>
      <c r="SLZ1031" s="3"/>
      <c r="SMA1031" s="3"/>
      <c r="SMB1031" s="3"/>
      <c r="SMC1031" s="3"/>
      <c r="SMD1031" s="3"/>
      <c r="SME1031" s="3"/>
      <c r="SMF1031" s="3"/>
      <c r="SMG1031" s="3"/>
      <c r="SMH1031" s="3"/>
      <c r="SMI1031" s="3"/>
      <c r="SMJ1031" s="3"/>
      <c r="SMK1031" s="3"/>
      <c r="SML1031" s="3"/>
      <c r="SMM1031" s="3"/>
      <c r="SMN1031" s="3"/>
      <c r="SMO1031" s="3"/>
      <c r="SMP1031" s="3"/>
      <c r="SMQ1031" s="3"/>
      <c r="SMR1031" s="3"/>
      <c r="SMS1031" s="3"/>
      <c r="SMT1031" s="3"/>
      <c r="SMU1031" s="3"/>
      <c r="SMV1031" s="3"/>
      <c r="SMW1031" s="3"/>
      <c r="SMX1031" s="3"/>
      <c r="SMY1031" s="3"/>
      <c r="SMZ1031" s="3"/>
      <c r="SNA1031" s="3"/>
      <c r="SNB1031" s="3"/>
      <c r="SNC1031" s="3"/>
      <c r="SND1031" s="3"/>
      <c r="SNE1031" s="3"/>
      <c r="SNF1031" s="3"/>
      <c r="SNG1031" s="3"/>
      <c r="SNH1031" s="3"/>
      <c r="SNI1031" s="3"/>
      <c r="SNJ1031" s="3"/>
      <c r="SNK1031" s="3"/>
      <c r="SNL1031" s="3"/>
      <c r="SNM1031" s="3"/>
      <c r="SNN1031" s="3"/>
      <c r="SNO1031" s="3"/>
      <c r="SNP1031" s="3"/>
      <c r="SNQ1031" s="3"/>
      <c r="SNR1031" s="3"/>
      <c r="SNS1031" s="3"/>
      <c r="SNT1031" s="3"/>
      <c r="SNU1031" s="3"/>
      <c r="SNV1031" s="3"/>
      <c r="SNW1031" s="3"/>
      <c r="SNX1031" s="3"/>
      <c r="SNY1031" s="3"/>
      <c r="SNZ1031" s="3"/>
      <c r="SOA1031" s="3"/>
      <c r="SOB1031" s="3"/>
      <c r="SOC1031" s="3"/>
      <c r="SOD1031" s="3"/>
      <c r="SOE1031" s="3"/>
      <c r="SOF1031" s="3"/>
      <c r="SOG1031" s="3"/>
      <c r="SOH1031" s="3"/>
      <c r="SOI1031" s="3"/>
      <c r="SOJ1031" s="3"/>
      <c r="SOK1031" s="3"/>
      <c r="SOL1031" s="3"/>
      <c r="SOM1031" s="3"/>
      <c r="SON1031" s="3"/>
      <c r="SOO1031" s="3"/>
      <c r="SOP1031" s="3"/>
      <c r="SOQ1031" s="3"/>
      <c r="SOR1031" s="3"/>
      <c r="SOS1031" s="3"/>
      <c r="SOT1031" s="3"/>
      <c r="SOU1031" s="3"/>
      <c r="SOV1031" s="3"/>
      <c r="SOW1031" s="3"/>
      <c r="SOX1031" s="3"/>
      <c r="SOY1031" s="3"/>
      <c r="SOZ1031" s="3"/>
      <c r="SPA1031" s="3"/>
      <c r="SPB1031" s="3"/>
      <c r="SPC1031" s="3"/>
      <c r="SPD1031" s="3"/>
      <c r="SPE1031" s="3"/>
      <c r="SPF1031" s="3"/>
      <c r="SPG1031" s="3"/>
      <c r="SPH1031" s="3"/>
      <c r="SPI1031" s="3"/>
      <c r="SPJ1031" s="3"/>
      <c r="SPK1031" s="3"/>
      <c r="SPL1031" s="3"/>
      <c r="SPM1031" s="3"/>
      <c r="SPN1031" s="3"/>
      <c r="SPO1031" s="3"/>
      <c r="SPP1031" s="3"/>
      <c r="SPQ1031" s="3"/>
      <c r="SPR1031" s="3"/>
      <c r="SPS1031" s="3"/>
      <c r="SPT1031" s="3"/>
      <c r="SPU1031" s="3"/>
      <c r="SPV1031" s="3"/>
      <c r="SPW1031" s="3"/>
      <c r="SPX1031" s="3"/>
      <c r="SPY1031" s="3"/>
      <c r="SPZ1031" s="3"/>
      <c r="SQA1031" s="3"/>
      <c r="SQB1031" s="3"/>
      <c r="SQC1031" s="3"/>
      <c r="SQD1031" s="3"/>
      <c r="SQE1031" s="3"/>
      <c r="SQF1031" s="3"/>
      <c r="SQG1031" s="3"/>
      <c r="SQH1031" s="3"/>
      <c r="SQI1031" s="3"/>
      <c r="SQJ1031" s="3"/>
      <c r="SQK1031" s="3"/>
      <c r="SQL1031" s="3"/>
      <c r="SQM1031" s="3"/>
      <c r="SQN1031" s="3"/>
      <c r="SQO1031" s="3"/>
      <c r="SQP1031" s="3"/>
      <c r="SQQ1031" s="3"/>
      <c r="SQR1031" s="3"/>
      <c r="SQS1031" s="3"/>
      <c r="SQT1031" s="3"/>
      <c r="SQU1031" s="3"/>
      <c r="SQV1031" s="3"/>
      <c r="SQW1031" s="3"/>
      <c r="SQX1031" s="3"/>
      <c r="SQY1031" s="3"/>
      <c r="SQZ1031" s="3"/>
      <c r="SRA1031" s="3"/>
      <c r="SRB1031" s="3"/>
      <c r="SRC1031" s="3"/>
      <c r="SRD1031" s="3"/>
      <c r="SRE1031" s="3"/>
      <c r="SRF1031" s="3"/>
      <c r="SRG1031" s="3"/>
      <c r="SRH1031" s="3"/>
      <c r="SRI1031" s="3"/>
      <c r="SRJ1031" s="3"/>
      <c r="SRK1031" s="3"/>
      <c r="SRL1031" s="3"/>
      <c r="SRM1031" s="3"/>
      <c r="SRN1031" s="3"/>
      <c r="SRO1031" s="3"/>
      <c r="SRP1031" s="3"/>
      <c r="SRQ1031" s="3"/>
      <c r="SRR1031" s="3"/>
      <c r="SRS1031" s="3"/>
      <c r="SRT1031" s="3"/>
      <c r="SRU1031" s="3"/>
      <c r="SRV1031" s="3"/>
      <c r="SRW1031" s="3"/>
      <c r="SRX1031" s="3"/>
      <c r="SRY1031" s="3"/>
      <c r="SRZ1031" s="3"/>
      <c r="SSA1031" s="3"/>
      <c r="SSB1031" s="3"/>
      <c r="SSC1031" s="3"/>
      <c r="SSD1031" s="3"/>
      <c r="SSE1031" s="3"/>
      <c r="SSF1031" s="3"/>
      <c r="SSG1031" s="3"/>
      <c r="SSH1031" s="3"/>
      <c r="SSI1031" s="3"/>
      <c r="SSJ1031" s="3"/>
      <c r="SSK1031" s="3"/>
      <c r="SSL1031" s="3"/>
      <c r="SSM1031" s="3"/>
      <c r="SSN1031" s="3"/>
      <c r="SSO1031" s="3"/>
      <c r="SSP1031" s="3"/>
      <c r="SSQ1031" s="3"/>
      <c r="SSR1031" s="3"/>
      <c r="SSS1031" s="3"/>
      <c r="SST1031" s="3"/>
      <c r="SSU1031" s="3"/>
      <c r="SSV1031" s="3"/>
      <c r="SSW1031" s="3"/>
      <c r="SSX1031" s="3"/>
      <c r="SSY1031" s="3"/>
      <c r="SSZ1031" s="3"/>
      <c r="STA1031" s="3"/>
      <c r="STB1031" s="3"/>
      <c r="STC1031" s="3"/>
      <c r="STD1031" s="3"/>
      <c r="STE1031" s="3"/>
      <c r="STF1031" s="3"/>
      <c r="STG1031" s="3"/>
      <c r="STH1031" s="3"/>
      <c r="STI1031" s="3"/>
      <c r="STJ1031" s="3"/>
      <c r="STK1031" s="3"/>
      <c r="STL1031" s="3"/>
      <c r="STM1031" s="3"/>
      <c r="STN1031" s="3"/>
      <c r="STO1031" s="3"/>
      <c r="STP1031" s="3"/>
      <c r="STQ1031" s="3"/>
      <c r="STR1031" s="3"/>
      <c r="STS1031" s="3"/>
      <c r="STT1031" s="3"/>
      <c r="STU1031" s="3"/>
      <c r="STV1031" s="3"/>
      <c r="STW1031" s="3"/>
      <c r="STX1031" s="3"/>
      <c r="STY1031" s="3"/>
      <c r="STZ1031" s="3"/>
      <c r="SUA1031" s="3"/>
      <c r="SUB1031" s="3"/>
      <c r="SUC1031" s="3"/>
      <c r="SUD1031" s="3"/>
      <c r="SUE1031" s="3"/>
      <c r="SUF1031" s="3"/>
      <c r="SUG1031" s="3"/>
      <c r="SUH1031" s="3"/>
      <c r="SUI1031" s="3"/>
      <c r="SUJ1031" s="3"/>
      <c r="SUK1031" s="3"/>
      <c r="SUL1031" s="3"/>
      <c r="SUM1031" s="3"/>
      <c r="SUN1031" s="3"/>
      <c r="SUO1031" s="3"/>
      <c r="SUP1031" s="3"/>
      <c r="SUQ1031" s="3"/>
      <c r="SUR1031" s="3"/>
      <c r="SUS1031" s="3"/>
      <c r="SUT1031" s="3"/>
      <c r="SUU1031" s="3"/>
      <c r="SUV1031" s="3"/>
      <c r="SUW1031" s="3"/>
      <c r="SUX1031" s="3"/>
      <c r="SUY1031" s="3"/>
      <c r="SUZ1031" s="3"/>
      <c r="SVA1031" s="3"/>
      <c r="SVB1031" s="3"/>
      <c r="SVC1031" s="3"/>
      <c r="SVD1031" s="3"/>
      <c r="SVE1031" s="3"/>
      <c r="SVF1031" s="3"/>
      <c r="SVG1031" s="3"/>
      <c r="SVH1031" s="3"/>
      <c r="SVI1031" s="3"/>
      <c r="SVJ1031" s="3"/>
      <c r="SVK1031" s="3"/>
      <c r="SVL1031" s="3"/>
      <c r="SVM1031" s="3"/>
      <c r="SVN1031" s="3"/>
      <c r="SVO1031" s="3"/>
      <c r="SVP1031" s="3"/>
      <c r="SVQ1031" s="3"/>
      <c r="SVR1031" s="3"/>
      <c r="SVS1031" s="3"/>
      <c r="SVT1031" s="3"/>
      <c r="SVU1031" s="3"/>
      <c r="SVV1031" s="3"/>
      <c r="SVW1031" s="3"/>
      <c r="SVX1031" s="3"/>
      <c r="SVY1031" s="3"/>
      <c r="SVZ1031" s="3"/>
      <c r="SWA1031" s="3"/>
      <c r="SWB1031" s="3"/>
      <c r="SWC1031" s="3"/>
      <c r="SWD1031" s="3"/>
      <c r="SWE1031" s="3"/>
      <c r="SWF1031" s="3"/>
      <c r="SWG1031" s="3"/>
      <c r="SWH1031" s="3"/>
      <c r="SWI1031" s="3"/>
      <c r="SWJ1031" s="3"/>
      <c r="SWK1031" s="3"/>
      <c r="SWL1031" s="3"/>
      <c r="SWM1031" s="3"/>
      <c r="SWN1031" s="3"/>
      <c r="SWO1031" s="3"/>
      <c r="SWP1031" s="3"/>
      <c r="SWQ1031" s="3"/>
      <c r="SWR1031" s="3"/>
      <c r="SWS1031" s="3"/>
      <c r="SWT1031" s="3"/>
      <c r="SWU1031" s="3"/>
      <c r="SWV1031" s="3"/>
      <c r="SWW1031" s="3"/>
      <c r="SWX1031" s="3"/>
      <c r="SWY1031" s="3"/>
      <c r="SWZ1031" s="3"/>
      <c r="SXA1031" s="3"/>
      <c r="SXB1031" s="3"/>
      <c r="SXC1031" s="3"/>
      <c r="SXD1031" s="3"/>
      <c r="SXE1031" s="3"/>
      <c r="SXF1031" s="3"/>
      <c r="SXG1031" s="3"/>
      <c r="SXH1031" s="3"/>
      <c r="SXI1031" s="3"/>
      <c r="SXJ1031" s="3"/>
      <c r="SXK1031" s="3"/>
      <c r="SXL1031" s="3"/>
      <c r="SXM1031" s="3"/>
      <c r="SXN1031" s="3"/>
      <c r="SXO1031" s="3"/>
      <c r="SXP1031" s="3"/>
      <c r="SXQ1031" s="3"/>
      <c r="SXR1031" s="3"/>
      <c r="SXS1031" s="3"/>
      <c r="SXT1031" s="3"/>
      <c r="SXU1031" s="3"/>
      <c r="SXV1031" s="3"/>
      <c r="SXW1031" s="3"/>
      <c r="SXX1031" s="3"/>
      <c r="SXY1031" s="3"/>
      <c r="SXZ1031" s="3"/>
      <c r="SYA1031" s="3"/>
      <c r="SYB1031" s="3"/>
      <c r="SYC1031" s="3"/>
      <c r="SYD1031" s="3"/>
      <c r="SYE1031" s="3"/>
      <c r="SYF1031" s="3"/>
      <c r="SYG1031" s="3"/>
      <c r="SYH1031" s="3"/>
      <c r="SYI1031" s="3"/>
      <c r="SYJ1031" s="3"/>
      <c r="SYK1031" s="3"/>
      <c r="SYL1031" s="3"/>
      <c r="SYM1031" s="3"/>
      <c r="SYN1031" s="3"/>
      <c r="SYO1031" s="3"/>
      <c r="SYP1031" s="3"/>
      <c r="SYQ1031" s="3"/>
      <c r="SYR1031" s="3"/>
      <c r="SYS1031" s="3"/>
      <c r="SYT1031" s="3"/>
      <c r="SYU1031" s="3"/>
      <c r="SYV1031" s="3"/>
      <c r="SYW1031" s="3"/>
      <c r="SYX1031" s="3"/>
      <c r="SYY1031" s="3"/>
      <c r="SYZ1031" s="3"/>
      <c r="SZA1031" s="3"/>
      <c r="SZB1031" s="3"/>
      <c r="SZC1031" s="3"/>
      <c r="SZD1031" s="3"/>
      <c r="SZE1031" s="3"/>
      <c r="SZF1031" s="3"/>
      <c r="SZG1031" s="3"/>
      <c r="SZH1031" s="3"/>
      <c r="SZI1031" s="3"/>
      <c r="SZJ1031" s="3"/>
      <c r="SZK1031" s="3"/>
      <c r="SZL1031" s="3"/>
      <c r="SZM1031" s="3"/>
      <c r="SZN1031" s="3"/>
      <c r="SZO1031" s="3"/>
      <c r="SZP1031" s="3"/>
      <c r="SZQ1031" s="3"/>
      <c r="SZR1031" s="3"/>
      <c r="SZS1031" s="3"/>
      <c r="SZT1031" s="3"/>
      <c r="SZU1031" s="3"/>
      <c r="SZV1031" s="3"/>
      <c r="SZW1031" s="3"/>
      <c r="SZX1031" s="3"/>
      <c r="SZY1031" s="3"/>
      <c r="SZZ1031" s="3"/>
      <c r="TAA1031" s="3"/>
      <c r="TAB1031" s="3"/>
      <c r="TAC1031" s="3"/>
      <c r="TAD1031" s="3"/>
      <c r="TAE1031" s="3"/>
      <c r="TAF1031" s="3"/>
      <c r="TAG1031" s="3"/>
      <c r="TAH1031" s="3"/>
      <c r="TAI1031" s="3"/>
      <c r="TAJ1031" s="3"/>
      <c r="TAK1031" s="3"/>
      <c r="TAL1031" s="3"/>
      <c r="TAM1031" s="3"/>
      <c r="TAN1031" s="3"/>
      <c r="TAO1031" s="3"/>
      <c r="TAP1031" s="3"/>
      <c r="TAQ1031" s="3"/>
      <c r="TAR1031" s="3"/>
      <c r="TAS1031" s="3"/>
      <c r="TAT1031" s="3"/>
      <c r="TAU1031" s="3"/>
      <c r="TAV1031" s="3"/>
      <c r="TAW1031" s="3"/>
      <c r="TAX1031" s="3"/>
      <c r="TAY1031" s="3"/>
      <c r="TAZ1031" s="3"/>
      <c r="TBA1031" s="3"/>
      <c r="TBB1031" s="3"/>
      <c r="TBC1031" s="3"/>
      <c r="TBD1031" s="3"/>
      <c r="TBE1031" s="3"/>
      <c r="TBF1031" s="3"/>
      <c r="TBG1031" s="3"/>
      <c r="TBH1031" s="3"/>
      <c r="TBI1031" s="3"/>
      <c r="TBJ1031" s="3"/>
      <c r="TBK1031" s="3"/>
      <c r="TBL1031" s="3"/>
      <c r="TBM1031" s="3"/>
      <c r="TBN1031" s="3"/>
      <c r="TBO1031" s="3"/>
      <c r="TBP1031" s="3"/>
      <c r="TBQ1031" s="3"/>
      <c r="TBR1031" s="3"/>
      <c r="TBS1031" s="3"/>
      <c r="TBT1031" s="3"/>
      <c r="TBU1031" s="3"/>
      <c r="TBV1031" s="3"/>
      <c r="TBW1031" s="3"/>
      <c r="TBX1031" s="3"/>
      <c r="TBY1031" s="3"/>
      <c r="TBZ1031" s="3"/>
      <c r="TCA1031" s="3"/>
      <c r="TCB1031" s="3"/>
      <c r="TCC1031" s="3"/>
      <c r="TCD1031" s="3"/>
      <c r="TCE1031" s="3"/>
      <c r="TCF1031" s="3"/>
      <c r="TCG1031" s="3"/>
      <c r="TCH1031" s="3"/>
      <c r="TCI1031" s="3"/>
      <c r="TCJ1031" s="3"/>
      <c r="TCK1031" s="3"/>
      <c r="TCL1031" s="3"/>
      <c r="TCM1031" s="3"/>
      <c r="TCN1031" s="3"/>
      <c r="TCO1031" s="3"/>
      <c r="TCP1031" s="3"/>
      <c r="TCQ1031" s="3"/>
      <c r="TCR1031" s="3"/>
      <c r="TCS1031" s="3"/>
      <c r="TCT1031" s="3"/>
      <c r="TCU1031" s="3"/>
      <c r="TCV1031" s="3"/>
      <c r="TCW1031" s="3"/>
      <c r="TCX1031" s="3"/>
      <c r="TCY1031" s="3"/>
      <c r="TCZ1031" s="3"/>
      <c r="TDA1031" s="3"/>
      <c r="TDB1031" s="3"/>
      <c r="TDC1031" s="3"/>
      <c r="TDD1031" s="3"/>
      <c r="TDE1031" s="3"/>
      <c r="TDF1031" s="3"/>
      <c r="TDG1031" s="3"/>
      <c r="TDH1031" s="3"/>
      <c r="TDI1031" s="3"/>
      <c r="TDJ1031" s="3"/>
      <c r="TDK1031" s="3"/>
      <c r="TDL1031" s="3"/>
      <c r="TDM1031" s="3"/>
      <c r="TDN1031" s="3"/>
      <c r="TDO1031" s="3"/>
      <c r="TDP1031" s="3"/>
      <c r="TDQ1031" s="3"/>
      <c r="TDR1031" s="3"/>
      <c r="TDS1031" s="3"/>
      <c r="TDT1031" s="3"/>
      <c r="TDU1031" s="3"/>
      <c r="TDV1031" s="3"/>
      <c r="TDW1031" s="3"/>
      <c r="TDX1031" s="3"/>
      <c r="TDY1031" s="3"/>
      <c r="TDZ1031" s="3"/>
      <c r="TEA1031" s="3"/>
      <c r="TEB1031" s="3"/>
      <c r="TEC1031" s="3"/>
      <c r="TED1031" s="3"/>
      <c r="TEE1031" s="3"/>
      <c r="TEF1031" s="3"/>
      <c r="TEG1031" s="3"/>
      <c r="TEH1031" s="3"/>
      <c r="TEI1031" s="3"/>
      <c r="TEJ1031" s="3"/>
      <c r="TEK1031" s="3"/>
      <c r="TEL1031" s="3"/>
      <c r="TEM1031" s="3"/>
      <c r="TEN1031" s="3"/>
      <c r="TEO1031" s="3"/>
      <c r="TEP1031" s="3"/>
      <c r="TEQ1031" s="3"/>
      <c r="TER1031" s="3"/>
      <c r="TES1031" s="3"/>
      <c r="TET1031" s="3"/>
      <c r="TEU1031" s="3"/>
      <c r="TEV1031" s="3"/>
      <c r="TEW1031" s="3"/>
      <c r="TEX1031" s="3"/>
      <c r="TEY1031" s="3"/>
      <c r="TEZ1031" s="3"/>
      <c r="TFA1031" s="3"/>
      <c r="TFB1031" s="3"/>
      <c r="TFC1031" s="3"/>
      <c r="TFD1031" s="3"/>
      <c r="TFE1031" s="3"/>
      <c r="TFF1031" s="3"/>
      <c r="TFG1031" s="3"/>
      <c r="TFH1031" s="3"/>
      <c r="TFI1031" s="3"/>
      <c r="TFJ1031" s="3"/>
      <c r="TFK1031" s="3"/>
      <c r="TFL1031" s="3"/>
      <c r="TFM1031" s="3"/>
      <c r="TFN1031" s="3"/>
      <c r="TFO1031" s="3"/>
      <c r="TFP1031" s="3"/>
      <c r="TFQ1031" s="3"/>
      <c r="TFR1031" s="3"/>
      <c r="TFS1031" s="3"/>
      <c r="TFT1031" s="3"/>
      <c r="TFU1031" s="3"/>
      <c r="TFV1031" s="3"/>
      <c r="TFW1031" s="3"/>
      <c r="TFX1031" s="3"/>
      <c r="TFY1031" s="3"/>
      <c r="TFZ1031" s="3"/>
      <c r="TGA1031" s="3"/>
      <c r="TGB1031" s="3"/>
      <c r="TGC1031" s="3"/>
      <c r="TGD1031" s="3"/>
      <c r="TGE1031" s="3"/>
      <c r="TGF1031" s="3"/>
      <c r="TGG1031" s="3"/>
      <c r="TGH1031" s="3"/>
      <c r="TGI1031" s="3"/>
      <c r="TGJ1031" s="3"/>
      <c r="TGK1031" s="3"/>
      <c r="TGL1031" s="3"/>
      <c r="TGM1031" s="3"/>
      <c r="TGN1031" s="3"/>
      <c r="TGO1031" s="3"/>
      <c r="TGP1031" s="3"/>
      <c r="TGQ1031" s="3"/>
      <c r="TGR1031" s="3"/>
      <c r="TGS1031" s="3"/>
      <c r="TGT1031" s="3"/>
      <c r="TGU1031" s="3"/>
      <c r="TGV1031" s="3"/>
      <c r="TGW1031" s="3"/>
      <c r="TGX1031" s="3"/>
      <c r="TGY1031" s="3"/>
      <c r="TGZ1031" s="3"/>
      <c r="THA1031" s="3"/>
      <c r="THB1031" s="3"/>
      <c r="THC1031" s="3"/>
      <c r="THD1031" s="3"/>
      <c r="THE1031" s="3"/>
      <c r="THF1031" s="3"/>
      <c r="THG1031" s="3"/>
      <c r="THH1031" s="3"/>
      <c r="THI1031" s="3"/>
      <c r="THJ1031" s="3"/>
      <c r="THK1031" s="3"/>
      <c r="THL1031" s="3"/>
      <c r="THM1031" s="3"/>
      <c r="THN1031" s="3"/>
      <c r="THO1031" s="3"/>
      <c r="THP1031" s="3"/>
      <c r="THQ1031" s="3"/>
      <c r="THR1031" s="3"/>
      <c r="THS1031" s="3"/>
      <c r="THT1031" s="3"/>
      <c r="THU1031" s="3"/>
      <c r="THV1031" s="3"/>
      <c r="THW1031" s="3"/>
      <c r="THX1031" s="3"/>
      <c r="THY1031" s="3"/>
      <c r="THZ1031" s="3"/>
      <c r="TIA1031" s="3"/>
      <c r="TIB1031" s="3"/>
      <c r="TIC1031" s="3"/>
      <c r="TID1031" s="3"/>
      <c r="TIE1031" s="3"/>
      <c r="TIF1031" s="3"/>
      <c r="TIG1031" s="3"/>
      <c r="TIH1031" s="3"/>
      <c r="TII1031" s="3"/>
      <c r="TIJ1031" s="3"/>
      <c r="TIK1031" s="3"/>
      <c r="TIL1031" s="3"/>
      <c r="TIM1031" s="3"/>
      <c r="TIN1031" s="3"/>
      <c r="TIO1031" s="3"/>
      <c r="TIP1031" s="3"/>
      <c r="TIQ1031" s="3"/>
      <c r="TIR1031" s="3"/>
      <c r="TIS1031" s="3"/>
      <c r="TIT1031" s="3"/>
      <c r="TIU1031" s="3"/>
      <c r="TIV1031" s="3"/>
      <c r="TIW1031" s="3"/>
      <c r="TIX1031" s="3"/>
      <c r="TIY1031" s="3"/>
      <c r="TIZ1031" s="3"/>
      <c r="TJA1031" s="3"/>
      <c r="TJB1031" s="3"/>
      <c r="TJC1031" s="3"/>
      <c r="TJD1031" s="3"/>
      <c r="TJE1031" s="3"/>
      <c r="TJF1031" s="3"/>
      <c r="TJG1031" s="3"/>
      <c r="TJH1031" s="3"/>
      <c r="TJI1031" s="3"/>
      <c r="TJJ1031" s="3"/>
      <c r="TJK1031" s="3"/>
      <c r="TJL1031" s="3"/>
      <c r="TJM1031" s="3"/>
      <c r="TJN1031" s="3"/>
      <c r="TJO1031" s="3"/>
      <c r="TJP1031" s="3"/>
      <c r="TJQ1031" s="3"/>
      <c r="TJR1031" s="3"/>
      <c r="TJS1031" s="3"/>
      <c r="TJT1031" s="3"/>
      <c r="TJU1031" s="3"/>
      <c r="TJV1031" s="3"/>
      <c r="TJW1031" s="3"/>
      <c r="TJX1031" s="3"/>
      <c r="TJY1031" s="3"/>
      <c r="TJZ1031" s="3"/>
      <c r="TKA1031" s="3"/>
      <c r="TKB1031" s="3"/>
      <c r="TKC1031" s="3"/>
      <c r="TKD1031" s="3"/>
      <c r="TKE1031" s="3"/>
      <c r="TKF1031" s="3"/>
      <c r="TKG1031" s="3"/>
      <c r="TKH1031" s="3"/>
      <c r="TKI1031" s="3"/>
      <c r="TKJ1031" s="3"/>
      <c r="TKK1031" s="3"/>
      <c r="TKL1031" s="3"/>
      <c r="TKM1031" s="3"/>
      <c r="TKN1031" s="3"/>
      <c r="TKO1031" s="3"/>
      <c r="TKP1031" s="3"/>
      <c r="TKQ1031" s="3"/>
      <c r="TKR1031" s="3"/>
      <c r="TKS1031" s="3"/>
      <c r="TKT1031" s="3"/>
      <c r="TKU1031" s="3"/>
      <c r="TKV1031" s="3"/>
      <c r="TKW1031" s="3"/>
      <c r="TKX1031" s="3"/>
      <c r="TKY1031" s="3"/>
      <c r="TKZ1031" s="3"/>
      <c r="TLA1031" s="3"/>
      <c r="TLB1031" s="3"/>
      <c r="TLC1031" s="3"/>
      <c r="TLD1031" s="3"/>
      <c r="TLE1031" s="3"/>
      <c r="TLF1031" s="3"/>
      <c r="TLG1031" s="3"/>
      <c r="TLH1031" s="3"/>
      <c r="TLI1031" s="3"/>
      <c r="TLJ1031" s="3"/>
      <c r="TLK1031" s="3"/>
      <c r="TLL1031" s="3"/>
      <c r="TLM1031" s="3"/>
      <c r="TLN1031" s="3"/>
      <c r="TLO1031" s="3"/>
      <c r="TLP1031" s="3"/>
      <c r="TLQ1031" s="3"/>
      <c r="TLR1031" s="3"/>
      <c r="TLS1031" s="3"/>
      <c r="TLT1031" s="3"/>
      <c r="TLU1031" s="3"/>
      <c r="TLV1031" s="3"/>
      <c r="TLW1031" s="3"/>
      <c r="TLX1031" s="3"/>
      <c r="TLY1031" s="3"/>
      <c r="TLZ1031" s="3"/>
      <c r="TMA1031" s="3"/>
      <c r="TMB1031" s="3"/>
      <c r="TMC1031" s="3"/>
      <c r="TMD1031" s="3"/>
      <c r="TME1031" s="3"/>
      <c r="TMF1031" s="3"/>
      <c r="TMG1031" s="3"/>
      <c r="TMH1031" s="3"/>
      <c r="TMI1031" s="3"/>
      <c r="TMJ1031" s="3"/>
      <c r="TMK1031" s="3"/>
      <c r="TML1031" s="3"/>
      <c r="TMM1031" s="3"/>
      <c r="TMN1031" s="3"/>
      <c r="TMO1031" s="3"/>
      <c r="TMP1031" s="3"/>
      <c r="TMQ1031" s="3"/>
      <c r="TMR1031" s="3"/>
      <c r="TMS1031" s="3"/>
      <c r="TMT1031" s="3"/>
      <c r="TMU1031" s="3"/>
      <c r="TMV1031" s="3"/>
      <c r="TMW1031" s="3"/>
      <c r="TMX1031" s="3"/>
      <c r="TMY1031" s="3"/>
      <c r="TMZ1031" s="3"/>
      <c r="TNA1031" s="3"/>
      <c r="TNB1031" s="3"/>
      <c r="TNC1031" s="3"/>
      <c r="TND1031" s="3"/>
      <c r="TNE1031" s="3"/>
      <c r="TNF1031" s="3"/>
      <c r="TNG1031" s="3"/>
      <c r="TNH1031" s="3"/>
      <c r="TNI1031" s="3"/>
      <c r="TNJ1031" s="3"/>
      <c r="TNK1031" s="3"/>
      <c r="TNL1031" s="3"/>
      <c r="TNM1031" s="3"/>
      <c r="TNN1031" s="3"/>
      <c r="TNO1031" s="3"/>
      <c r="TNP1031" s="3"/>
      <c r="TNQ1031" s="3"/>
      <c r="TNR1031" s="3"/>
      <c r="TNS1031" s="3"/>
      <c r="TNT1031" s="3"/>
      <c r="TNU1031" s="3"/>
      <c r="TNV1031" s="3"/>
      <c r="TNW1031" s="3"/>
      <c r="TNX1031" s="3"/>
      <c r="TNY1031" s="3"/>
      <c r="TNZ1031" s="3"/>
      <c r="TOA1031" s="3"/>
      <c r="TOB1031" s="3"/>
      <c r="TOC1031" s="3"/>
      <c r="TOD1031" s="3"/>
      <c r="TOE1031" s="3"/>
      <c r="TOF1031" s="3"/>
      <c r="TOG1031" s="3"/>
      <c r="TOH1031" s="3"/>
      <c r="TOI1031" s="3"/>
      <c r="TOJ1031" s="3"/>
      <c r="TOK1031" s="3"/>
      <c r="TOL1031" s="3"/>
      <c r="TOM1031" s="3"/>
      <c r="TON1031" s="3"/>
      <c r="TOO1031" s="3"/>
      <c r="TOP1031" s="3"/>
      <c r="TOQ1031" s="3"/>
      <c r="TOR1031" s="3"/>
      <c r="TOS1031" s="3"/>
      <c r="TOT1031" s="3"/>
      <c r="TOU1031" s="3"/>
      <c r="TOV1031" s="3"/>
      <c r="TOW1031" s="3"/>
      <c r="TOX1031" s="3"/>
      <c r="TOY1031" s="3"/>
      <c r="TOZ1031" s="3"/>
      <c r="TPA1031" s="3"/>
      <c r="TPB1031" s="3"/>
      <c r="TPC1031" s="3"/>
      <c r="TPD1031" s="3"/>
      <c r="TPE1031" s="3"/>
      <c r="TPF1031" s="3"/>
      <c r="TPG1031" s="3"/>
      <c r="TPH1031" s="3"/>
      <c r="TPI1031" s="3"/>
      <c r="TPJ1031" s="3"/>
      <c r="TPK1031" s="3"/>
      <c r="TPL1031" s="3"/>
      <c r="TPM1031" s="3"/>
      <c r="TPN1031" s="3"/>
      <c r="TPO1031" s="3"/>
      <c r="TPP1031" s="3"/>
      <c r="TPQ1031" s="3"/>
      <c r="TPR1031" s="3"/>
      <c r="TPS1031" s="3"/>
      <c r="TPT1031" s="3"/>
      <c r="TPU1031" s="3"/>
      <c r="TPV1031" s="3"/>
      <c r="TPW1031" s="3"/>
      <c r="TPX1031" s="3"/>
      <c r="TPY1031" s="3"/>
      <c r="TPZ1031" s="3"/>
      <c r="TQA1031" s="3"/>
      <c r="TQB1031" s="3"/>
      <c r="TQC1031" s="3"/>
      <c r="TQD1031" s="3"/>
      <c r="TQE1031" s="3"/>
      <c r="TQF1031" s="3"/>
      <c r="TQG1031" s="3"/>
      <c r="TQH1031" s="3"/>
      <c r="TQI1031" s="3"/>
      <c r="TQJ1031" s="3"/>
      <c r="TQK1031" s="3"/>
      <c r="TQL1031" s="3"/>
      <c r="TQM1031" s="3"/>
      <c r="TQN1031" s="3"/>
      <c r="TQO1031" s="3"/>
      <c r="TQP1031" s="3"/>
      <c r="TQQ1031" s="3"/>
      <c r="TQR1031" s="3"/>
      <c r="TQS1031" s="3"/>
      <c r="TQT1031" s="3"/>
      <c r="TQU1031" s="3"/>
      <c r="TQV1031" s="3"/>
      <c r="TQW1031" s="3"/>
      <c r="TQX1031" s="3"/>
      <c r="TQY1031" s="3"/>
      <c r="TQZ1031" s="3"/>
      <c r="TRA1031" s="3"/>
      <c r="TRB1031" s="3"/>
      <c r="TRC1031" s="3"/>
      <c r="TRD1031" s="3"/>
      <c r="TRE1031" s="3"/>
      <c r="TRF1031" s="3"/>
      <c r="TRG1031" s="3"/>
      <c r="TRH1031" s="3"/>
      <c r="TRI1031" s="3"/>
      <c r="TRJ1031" s="3"/>
      <c r="TRK1031" s="3"/>
      <c r="TRL1031" s="3"/>
      <c r="TRM1031" s="3"/>
      <c r="TRN1031" s="3"/>
      <c r="TRO1031" s="3"/>
      <c r="TRP1031" s="3"/>
      <c r="TRQ1031" s="3"/>
      <c r="TRR1031" s="3"/>
      <c r="TRS1031" s="3"/>
      <c r="TRT1031" s="3"/>
      <c r="TRU1031" s="3"/>
      <c r="TRV1031" s="3"/>
      <c r="TRW1031" s="3"/>
      <c r="TRX1031" s="3"/>
      <c r="TRY1031" s="3"/>
      <c r="TRZ1031" s="3"/>
      <c r="TSA1031" s="3"/>
      <c r="TSB1031" s="3"/>
      <c r="TSC1031" s="3"/>
      <c r="TSD1031" s="3"/>
      <c r="TSE1031" s="3"/>
      <c r="TSF1031" s="3"/>
      <c r="TSG1031" s="3"/>
      <c r="TSH1031" s="3"/>
      <c r="TSI1031" s="3"/>
      <c r="TSJ1031" s="3"/>
      <c r="TSK1031" s="3"/>
      <c r="TSL1031" s="3"/>
      <c r="TSM1031" s="3"/>
      <c r="TSN1031" s="3"/>
      <c r="TSO1031" s="3"/>
      <c r="TSP1031" s="3"/>
      <c r="TSQ1031" s="3"/>
      <c r="TSR1031" s="3"/>
      <c r="TSS1031" s="3"/>
      <c r="TST1031" s="3"/>
      <c r="TSU1031" s="3"/>
      <c r="TSV1031" s="3"/>
      <c r="TSW1031" s="3"/>
      <c r="TSX1031" s="3"/>
      <c r="TSY1031" s="3"/>
      <c r="TSZ1031" s="3"/>
      <c r="TTA1031" s="3"/>
      <c r="TTB1031" s="3"/>
      <c r="TTC1031" s="3"/>
      <c r="TTD1031" s="3"/>
      <c r="TTE1031" s="3"/>
      <c r="TTF1031" s="3"/>
      <c r="TTG1031" s="3"/>
      <c r="TTH1031" s="3"/>
      <c r="TTI1031" s="3"/>
      <c r="TTJ1031" s="3"/>
      <c r="TTK1031" s="3"/>
      <c r="TTL1031" s="3"/>
      <c r="TTM1031" s="3"/>
      <c r="TTN1031" s="3"/>
      <c r="TTO1031" s="3"/>
      <c r="TTP1031" s="3"/>
      <c r="TTQ1031" s="3"/>
      <c r="TTR1031" s="3"/>
      <c r="TTS1031" s="3"/>
      <c r="TTT1031" s="3"/>
      <c r="TTU1031" s="3"/>
      <c r="TTV1031" s="3"/>
      <c r="TTW1031" s="3"/>
      <c r="TTX1031" s="3"/>
      <c r="TTY1031" s="3"/>
      <c r="TTZ1031" s="3"/>
      <c r="TUA1031" s="3"/>
      <c r="TUB1031" s="3"/>
      <c r="TUC1031" s="3"/>
      <c r="TUD1031" s="3"/>
      <c r="TUE1031" s="3"/>
      <c r="TUF1031" s="3"/>
      <c r="TUG1031" s="3"/>
      <c r="TUH1031" s="3"/>
      <c r="TUI1031" s="3"/>
      <c r="TUJ1031" s="3"/>
      <c r="TUK1031" s="3"/>
      <c r="TUL1031" s="3"/>
      <c r="TUM1031" s="3"/>
      <c r="TUN1031" s="3"/>
      <c r="TUO1031" s="3"/>
      <c r="TUP1031" s="3"/>
      <c r="TUQ1031" s="3"/>
      <c r="TUR1031" s="3"/>
      <c r="TUS1031" s="3"/>
      <c r="TUT1031" s="3"/>
      <c r="TUU1031" s="3"/>
      <c r="TUV1031" s="3"/>
      <c r="TUW1031" s="3"/>
      <c r="TUX1031" s="3"/>
      <c r="TUY1031" s="3"/>
      <c r="TUZ1031" s="3"/>
      <c r="TVA1031" s="3"/>
      <c r="TVB1031" s="3"/>
      <c r="TVC1031" s="3"/>
      <c r="TVD1031" s="3"/>
      <c r="TVE1031" s="3"/>
      <c r="TVF1031" s="3"/>
      <c r="TVG1031" s="3"/>
      <c r="TVH1031" s="3"/>
      <c r="TVI1031" s="3"/>
      <c r="TVJ1031" s="3"/>
      <c r="TVK1031" s="3"/>
      <c r="TVL1031" s="3"/>
      <c r="TVM1031" s="3"/>
      <c r="TVN1031" s="3"/>
      <c r="TVO1031" s="3"/>
      <c r="TVP1031" s="3"/>
      <c r="TVQ1031" s="3"/>
      <c r="TVR1031" s="3"/>
      <c r="TVS1031" s="3"/>
      <c r="TVT1031" s="3"/>
      <c r="TVU1031" s="3"/>
      <c r="TVV1031" s="3"/>
      <c r="TVW1031" s="3"/>
      <c r="TVX1031" s="3"/>
      <c r="TVY1031" s="3"/>
      <c r="TVZ1031" s="3"/>
      <c r="TWA1031" s="3"/>
      <c r="TWB1031" s="3"/>
      <c r="TWC1031" s="3"/>
      <c r="TWD1031" s="3"/>
      <c r="TWE1031" s="3"/>
      <c r="TWF1031" s="3"/>
      <c r="TWG1031" s="3"/>
      <c r="TWH1031" s="3"/>
      <c r="TWI1031" s="3"/>
      <c r="TWJ1031" s="3"/>
      <c r="TWK1031" s="3"/>
      <c r="TWL1031" s="3"/>
      <c r="TWM1031" s="3"/>
      <c r="TWN1031" s="3"/>
      <c r="TWO1031" s="3"/>
      <c r="TWP1031" s="3"/>
      <c r="TWQ1031" s="3"/>
      <c r="TWR1031" s="3"/>
      <c r="TWS1031" s="3"/>
      <c r="TWT1031" s="3"/>
      <c r="TWU1031" s="3"/>
      <c r="TWV1031" s="3"/>
      <c r="TWW1031" s="3"/>
      <c r="TWX1031" s="3"/>
      <c r="TWY1031" s="3"/>
      <c r="TWZ1031" s="3"/>
      <c r="TXA1031" s="3"/>
      <c r="TXB1031" s="3"/>
      <c r="TXC1031" s="3"/>
      <c r="TXD1031" s="3"/>
      <c r="TXE1031" s="3"/>
      <c r="TXF1031" s="3"/>
      <c r="TXG1031" s="3"/>
      <c r="TXH1031" s="3"/>
      <c r="TXI1031" s="3"/>
      <c r="TXJ1031" s="3"/>
      <c r="TXK1031" s="3"/>
      <c r="TXL1031" s="3"/>
      <c r="TXM1031" s="3"/>
      <c r="TXN1031" s="3"/>
      <c r="TXO1031" s="3"/>
      <c r="TXP1031" s="3"/>
      <c r="TXQ1031" s="3"/>
      <c r="TXR1031" s="3"/>
      <c r="TXS1031" s="3"/>
      <c r="TXT1031" s="3"/>
      <c r="TXU1031" s="3"/>
      <c r="TXV1031" s="3"/>
      <c r="TXW1031" s="3"/>
      <c r="TXX1031" s="3"/>
      <c r="TXY1031" s="3"/>
      <c r="TXZ1031" s="3"/>
      <c r="TYA1031" s="3"/>
      <c r="TYB1031" s="3"/>
      <c r="TYC1031" s="3"/>
      <c r="TYD1031" s="3"/>
      <c r="TYE1031" s="3"/>
      <c r="TYF1031" s="3"/>
      <c r="TYG1031" s="3"/>
      <c r="TYH1031" s="3"/>
      <c r="TYI1031" s="3"/>
      <c r="TYJ1031" s="3"/>
      <c r="TYK1031" s="3"/>
      <c r="TYL1031" s="3"/>
      <c r="TYM1031" s="3"/>
      <c r="TYN1031" s="3"/>
      <c r="TYO1031" s="3"/>
      <c r="TYP1031" s="3"/>
      <c r="TYQ1031" s="3"/>
      <c r="TYR1031" s="3"/>
      <c r="TYS1031" s="3"/>
      <c r="TYT1031" s="3"/>
      <c r="TYU1031" s="3"/>
      <c r="TYV1031" s="3"/>
      <c r="TYW1031" s="3"/>
      <c r="TYX1031" s="3"/>
      <c r="TYY1031" s="3"/>
      <c r="TYZ1031" s="3"/>
      <c r="TZA1031" s="3"/>
      <c r="TZB1031" s="3"/>
      <c r="TZC1031" s="3"/>
      <c r="TZD1031" s="3"/>
      <c r="TZE1031" s="3"/>
      <c r="TZF1031" s="3"/>
      <c r="TZG1031" s="3"/>
      <c r="TZH1031" s="3"/>
      <c r="TZI1031" s="3"/>
      <c r="TZJ1031" s="3"/>
      <c r="TZK1031" s="3"/>
      <c r="TZL1031" s="3"/>
      <c r="TZM1031" s="3"/>
      <c r="TZN1031" s="3"/>
      <c r="TZO1031" s="3"/>
      <c r="TZP1031" s="3"/>
      <c r="TZQ1031" s="3"/>
      <c r="TZR1031" s="3"/>
      <c r="TZS1031" s="3"/>
      <c r="TZT1031" s="3"/>
      <c r="TZU1031" s="3"/>
      <c r="TZV1031" s="3"/>
      <c r="TZW1031" s="3"/>
      <c r="TZX1031" s="3"/>
      <c r="TZY1031" s="3"/>
      <c r="TZZ1031" s="3"/>
      <c r="UAA1031" s="3"/>
      <c r="UAB1031" s="3"/>
      <c r="UAC1031" s="3"/>
      <c r="UAD1031" s="3"/>
      <c r="UAE1031" s="3"/>
      <c r="UAF1031" s="3"/>
      <c r="UAG1031" s="3"/>
      <c r="UAH1031" s="3"/>
      <c r="UAI1031" s="3"/>
      <c r="UAJ1031" s="3"/>
      <c r="UAK1031" s="3"/>
      <c r="UAL1031" s="3"/>
      <c r="UAM1031" s="3"/>
      <c r="UAN1031" s="3"/>
      <c r="UAO1031" s="3"/>
      <c r="UAP1031" s="3"/>
      <c r="UAQ1031" s="3"/>
      <c r="UAR1031" s="3"/>
      <c r="UAS1031" s="3"/>
      <c r="UAT1031" s="3"/>
      <c r="UAU1031" s="3"/>
      <c r="UAV1031" s="3"/>
      <c r="UAW1031" s="3"/>
      <c r="UAX1031" s="3"/>
      <c r="UAY1031" s="3"/>
      <c r="UAZ1031" s="3"/>
      <c r="UBA1031" s="3"/>
      <c r="UBB1031" s="3"/>
      <c r="UBC1031" s="3"/>
      <c r="UBD1031" s="3"/>
      <c r="UBE1031" s="3"/>
      <c r="UBF1031" s="3"/>
      <c r="UBG1031" s="3"/>
      <c r="UBH1031" s="3"/>
      <c r="UBI1031" s="3"/>
      <c r="UBJ1031" s="3"/>
      <c r="UBK1031" s="3"/>
      <c r="UBL1031" s="3"/>
      <c r="UBM1031" s="3"/>
      <c r="UBN1031" s="3"/>
      <c r="UBO1031" s="3"/>
      <c r="UBP1031" s="3"/>
      <c r="UBQ1031" s="3"/>
      <c r="UBR1031" s="3"/>
      <c r="UBS1031" s="3"/>
      <c r="UBT1031" s="3"/>
      <c r="UBU1031" s="3"/>
      <c r="UBV1031" s="3"/>
      <c r="UBW1031" s="3"/>
      <c r="UBX1031" s="3"/>
      <c r="UBY1031" s="3"/>
      <c r="UBZ1031" s="3"/>
      <c r="UCA1031" s="3"/>
      <c r="UCB1031" s="3"/>
      <c r="UCC1031" s="3"/>
      <c r="UCD1031" s="3"/>
      <c r="UCE1031" s="3"/>
      <c r="UCF1031" s="3"/>
      <c r="UCG1031" s="3"/>
      <c r="UCH1031" s="3"/>
      <c r="UCI1031" s="3"/>
      <c r="UCJ1031" s="3"/>
      <c r="UCK1031" s="3"/>
      <c r="UCL1031" s="3"/>
      <c r="UCM1031" s="3"/>
      <c r="UCN1031" s="3"/>
      <c r="UCO1031" s="3"/>
      <c r="UCP1031" s="3"/>
      <c r="UCQ1031" s="3"/>
      <c r="UCR1031" s="3"/>
      <c r="UCS1031" s="3"/>
      <c r="UCT1031" s="3"/>
      <c r="UCU1031" s="3"/>
      <c r="UCV1031" s="3"/>
      <c r="UCW1031" s="3"/>
      <c r="UCX1031" s="3"/>
      <c r="UCY1031" s="3"/>
      <c r="UCZ1031" s="3"/>
      <c r="UDA1031" s="3"/>
      <c r="UDB1031" s="3"/>
      <c r="UDC1031" s="3"/>
      <c r="UDD1031" s="3"/>
      <c r="UDE1031" s="3"/>
      <c r="UDF1031" s="3"/>
      <c r="UDG1031" s="3"/>
      <c r="UDH1031" s="3"/>
      <c r="UDI1031" s="3"/>
      <c r="UDJ1031" s="3"/>
      <c r="UDK1031" s="3"/>
      <c r="UDL1031" s="3"/>
      <c r="UDM1031" s="3"/>
      <c r="UDN1031" s="3"/>
      <c r="UDO1031" s="3"/>
      <c r="UDP1031" s="3"/>
      <c r="UDQ1031" s="3"/>
      <c r="UDR1031" s="3"/>
      <c r="UDS1031" s="3"/>
      <c r="UDT1031" s="3"/>
      <c r="UDU1031" s="3"/>
      <c r="UDV1031" s="3"/>
      <c r="UDW1031" s="3"/>
      <c r="UDX1031" s="3"/>
      <c r="UDY1031" s="3"/>
      <c r="UDZ1031" s="3"/>
      <c r="UEA1031" s="3"/>
      <c r="UEB1031" s="3"/>
      <c r="UEC1031" s="3"/>
      <c r="UED1031" s="3"/>
      <c r="UEE1031" s="3"/>
      <c r="UEF1031" s="3"/>
      <c r="UEG1031" s="3"/>
      <c r="UEH1031" s="3"/>
      <c r="UEI1031" s="3"/>
      <c r="UEJ1031" s="3"/>
      <c r="UEK1031" s="3"/>
      <c r="UEL1031" s="3"/>
      <c r="UEM1031" s="3"/>
      <c r="UEN1031" s="3"/>
      <c r="UEO1031" s="3"/>
      <c r="UEP1031" s="3"/>
      <c r="UEQ1031" s="3"/>
      <c r="UER1031" s="3"/>
      <c r="UES1031" s="3"/>
      <c r="UET1031" s="3"/>
      <c r="UEU1031" s="3"/>
      <c r="UEV1031" s="3"/>
      <c r="UEW1031" s="3"/>
      <c r="UEX1031" s="3"/>
      <c r="UEY1031" s="3"/>
      <c r="UEZ1031" s="3"/>
      <c r="UFA1031" s="3"/>
      <c r="UFB1031" s="3"/>
      <c r="UFC1031" s="3"/>
      <c r="UFD1031" s="3"/>
      <c r="UFE1031" s="3"/>
      <c r="UFF1031" s="3"/>
      <c r="UFG1031" s="3"/>
      <c r="UFH1031" s="3"/>
      <c r="UFI1031" s="3"/>
      <c r="UFJ1031" s="3"/>
      <c r="UFK1031" s="3"/>
      <c r="UFL1031" s="3"/>
      <c r="UFM1031" s="3"/>
      <c r="UFN1031" s="3"/>
      <c r="UFO1031" s="3"/>
      <c r="UFP1031" s="3"/>
      <c r="UFQ1031" s="3"/>
      <c r="UFR1031" s="3"/>
      <c r="UFS1031" s="3"/>
      <c r="UFT1031" s="3"/>
      <c r="UFU1031" s="3"/>
      <c r="UFV1031" s="3"/>
      <c r="UFW1031" s="3"/>
      <c r="UFX1031" s="3"/>
      <c r="UFY1031" s="3"/>
      <c r="UFZ1031" s="3"/>
      <c r="UGA1031" s="3"/>
      <c r="UGB1031" s="3"/>
      <c r="UGC1031" s="3"/>
      <c r="UGD1031" s="3"/>
      <c r="UGE1031" s="3"/>
      <c r="UGF1031" s="3"/>
      <c r="UGG1031" s="3"/>
      <c r="UGH1031" s="3"/>
      <c r="UGI1031" s="3"/>
      <c r="UGJ1031" s="3"/>
      <c r="UGK1031" s="3"/>
      <c r="UGL1031" s="3"/>
      <c r="UGM1031" s="3"/>
      <c r="UGN1031" s="3"/>
      <c r="UGO1031" s="3"/>
      <c r="UGP1031" s="3"/>
      <c r="UGQ1031" s="3"/>
      <c r="UGR1031" s="3"/>
      <c r="UGS1031" s="3"/>
      <c r="UGT1031" s="3"/>
      <c r="UGU1031" s="3"/>
      <c r="UGV1031" s="3"/>
      <c r="UGW1031" s="3"/>
      <c r="UGX1031" s="3"/>
      <c r="UGY1031" s="3"/>
      <c r="UGZ1031" s="3"/>
      <c r="UHA1031" s="3"/>
      <c r="UHB1031" s="3"/>
      <c r="UHC1031" s="3"/>
      <c r="UHD1031" s="3"/>
      <c r="UHE1031" s="3"/>
      <c r="UHF1031" s="3"/>
      <c r="UHG1031" s="3"/>
      <c r="UHH1031" s="3"/>
      <c r="UHI1031" s="3"/>
      <c r="UHJ1031" s="3"/>
      <c r="UHK1031" s="3"/>
      <c r="UHL1031" s="3"/>
      <c r="UHM1031" s="3"/>
      <c r="UHN1031" s="3"/>
      <c r="UHO1031" s="3"/>
      <c r="UHP1031" s="3"/>
      <c r="UHQ1031" s="3"/>
      <c r="UHR1031" s="3"/>
      <c r="UHS1031" s="3"/>
      <c r="UHT1031" s="3"/>
      <c r="UHU1031" s="3"/>
      <c r="UHV1031" s="3"/>
      <c r="UHW1031" s="3"/>
      <c r="UHX1031" s="3"/>
      <c r="UHY1031" s="3"/>
      <c r="UHZ1031" s="3"/>
      <c r="UIA1031" s="3"/>
      <c r="UIB1031" s="3"/>
      <c r="UIC1031" s="3"/>
      <c r="UID1031" s="3"/>
      <c r="UIE1031" s="3"/>
      <c r="UIF1031" s="3"/>
      <c r="UIG1031" s="3"/>
      <c r="UIH1031" s="3"/>
      <c r="UII1031" s="3"/>
      <c r="UIJ1031" s="3"/>
      <c r="UIK1031" s="3"/>
      <c r="UIL1031" s="3"/>
      <c r="UIM1031" s="3"/>
      <c r="UIN1031" s="3"/>
      <c r="UIO1031" s="3"/>
      <c r="UIP1031" s="3"/>
      <c r="UIQ1031" s="3"/>
      <c r="UIR1031" s="3"/>
      <c r="UIS1031" s="3"/>
      <c r="UIT1031" s="3"/>
      <c r="UIU1031" s="3"/>
      <c r="UIV1031" s="3"/>
      <c r="UIW1031" s="3"/>
      <c r="UIX1031" s="3"/>
      <c r="UIY1031" s="3"/>
      <c r="UIZ1031" s="3"/>
      <c r="UJA1031" s="3"/>
      <c r="UJB1031" s="3"/>
      <c r="UJC1031" s="3"/>
      <c r="UJD1031" s="3"/>
      <c r="UJE1031" s="3"/>
      <c r="UJF1031" s="3"/>
      <c r="UJG1031" s="3"/>
      <c r="UJH1031" s="3"/>
      <c r="UJI1031" s="3"/>
      <c r="UJJ1031" s="3"/>
      <c r="UJK1031" s="3"/>
      <c r="UJL1031" s="3"/>
      <c r="UJM1031" s="3"/>
      <c r="UJN1031" s="3"/>
      <c r="UJO1031" s="3"/>
      <c r="UJP1031" s="3"/>
      <c r="UJQ1031" s="3"/>
      <c r="UJR1031" s="3"/>
      <c r="UJS1031" s="3"/>
      <c r="UJT1031" s="3"/>
      <c r="UJU1031" s="3"/>
      <c r="UJV1031" s="3"/>
      <c r="UJW1031" s="3"/>
      <c r="UJX1031" s="3"/>
      <c r="UJY1031" s="3"/>
      <c r="UJZ1031" s="3"/>
      <c r="UKA1031" s="3"/>
      <c r="UKB1031" s="3"/>
      <c r="UKC1031" s="3"/>
      <c r="UKD1031" s="3"/>
      <c r="UKE1031" s="3"/>
      <c r="UKF1031" s="3"/>
      <c r="UKG1031" s="3"/>
      <c r="UKH1031" s="3"/>
      <c r="UKI1031" s="3"/>
      <c r="UKJ1031" s="3"/>
      <c r="UKK1031" s="3"/>
      <c r="UKL1031" s="3"/>
      <c r="UKM1031" s="3"/>
      <c r="UKN1031" s="3"/>
      <c r="UKO1031" s="3"/>
      <c r="UKP1031" s="3"/>
      <c r="UKQ1031" s="3"/>
      <c r="UKR1031" s="3"/>
      <c r="UKS1031" s="3"/>
      <c r="UKT1031" s="3"/>
      <c r="UKU1031" s="3"/>
      <c r="UKV1031" s="3"/>
      <c r="UKW1031" s="3"/>
      <c r="UKX1031" s="3"/>
      <c r="UKY1031" s="3"/>
      <c r="UKZ1031" s="3"/>
      <c r="ULA1031" s="3"/>
      <c r="ULB1031" s="3"/>
      <c r="ULC1031" s="3"/>
      <c r="ULD1031" s="3"/>
      <c r="ULE1031" s="3"/>
      <c r="ULF1031" s="3"/>
      <c r="ULG1031" s="3"/>
      <c r="ULH1031" s="3"/>
      <c r="ULI1031" s="3"/>
      <c r="ULJ1031" s="3"/>
      <c r="ULK1031" s="3"/>
      <c r="ULL1031" s="3"/>
      <c r="ULM1031" s="3"/>
      <c r="ULN1031" s="3"/>
      <c r="ULO1031" s="3"/>
      <c r="ULP1031" s="3"/>
      <c r="ULQ1031" s="3"/>
      <c r="ULR1031" s="3"/>
      <c r="ULS1031" s="3"/>
      <c r="ULT1031" s="3"/>
      <c r="ULU1031" s="3"/>
      <c r="ULV1031" s="3"/>
      <c r="ULW1031" s="3"/>
      <c r="ULX1031" s="3"/>
      <c r="ULY1031" s="3"/>
      <c r="ULZ1031" s="3"/>
      <c r="UMA1031" s="3"/>
      <c r="UMB1031" s="3"/>
      <c r="UMC1031" s="3"/>
      <c r="UMD1031" s="3"/>
      <c r="UME1031" s="3"/>
      <c r="UMF1031" s="3"/>
      <c r="UMG1031" s="3"/>
      <c r="UMH1031" s="3"/>
      <c r="UMI1031" s="3"/>
      <c r="UMJ1031" s="3"/>
      <c r="UMK1031" s="3"/>
      <c r="UML1031" s="3"/>
      <c r="UMM1031" s="3"/>
      <c r="UMN1031" s="3"/>
      <c r="UMO1031" s="3"/>
      <c r="UMP1031" s="3"/>
      <c r="UMQ1031" s="3"/>
      <c r="UMR1031" s="3"/>
      <c r="UMS1031" s="3"/>
      <c r="UMT1031" s="3"/>
      <c r="UMU1031" s="3"/>
      <c r="UMV1031" s="3"/>
      <c r="UMW1031" s="3"/>
      <c r="UMX1031" s="3"/>
      <c r="UMY1031" s="3"/>
      <c r="UMZ1031" s="3"/>
      <c r="UNA1031" s="3"/>
      <c r="UNB1031" s="3"/>
      <c r="UNC1031" s="3"/>
      <c r="UND1031" s="3"/>
      <c r="UNE1031" s="3"/>
      <c r="UNF1031" s="3"/>
      <c r="UNG1031" s="3"/>
      <c r="UNH1031" s="3"/>
      <c r="UNI1031" s="3"/>
      <c r="UNJ1031" s="3"/>
      <c r="UNK1031" s="3"/>
      <c r="UNL1031" s="3"/>
      <c r="UNM1031" s="3"/>
      <c r="UNN1031" s="3"/>
      <c r="UNO1031" s="3"/>
      <c r="UNP1031" s="3"/>
      <c r="UNQ1031" s="3"/>
      <c r="UNR1031" s="3"/>
      <c r="UNS1031" s="3"/>
      <c r="UNT1031" s="3"/>
      <c r="UNU1031" s="3"/>
      <c r="UNV1031" s="3"/>
      <c r="UNW1031" s="3"/>
      <c r="UNX1031" s="3"/>
      <c r="UNY1031" s="3"/>
      <c r="UNZ1031" s="3"/>
      <c r="UOA1031" s="3"/>
      <c r="UOB1031" s="3"/>
      <c r="UOC1031" s="3"/>
      <c r="UOD1031" s="3"/>
      <c r="UOE1031" s="3"/>
      <c r="UOF1031" s="3"/>
      <c r="UOG1031" s="3"/>
      <c r="UOH1031" s="3"/>
      <c r="UOI1031" s="3"/>
      <c r="UOJ1031" s="3"/>
      <c r="UOK1031" s="3"/>
      <c r="UOL1031" s="3"/>
      <c r="UOM1031" s="3"/>
      <c r="UON1031" s="3"/>
      <c r="UOO1031" s="3"/>
      <c r="UOP1031" s="3"/>
      <c r="UOQ1031" s="3"/>
      <c r="UOR1031" s="3"/>
      <c r="UOS1031" s="3"/>
      <c r="UOT1031" s="3"/>
      <c r="UOU1031" s="3"/>
      <c r="UOV1031" s="3"/>
      <c r="UOW1031" s="3"/>
      <c r="UOX1031" s="3"/>
      <c r="UOY1031" s="3"/>
      <c r="UOZ1031" s="3"/>
      <c r="UPA1031" s="3"/>
      <c r="UPB1031" s="3"/>
      <c r="UPC1031" s="3"/>
      <c r="UPD1031" s="3"/>
      <c r="UPE1031" s="3"/>
      <c r="UPF1031" s="3"/>
      <c r="UPG1031" s="3"/>
      <c r="UPH1031" s="3"/>
      <c r="UPI1031" s="3"/>
      <c r="UPJ1031" s="3"/>
      <c r="UPK1031" s="3"/>
      <c r="UPL1031" s="3"/>
      <c r="UPM1031" s="3"/>
      <c r="UPN1031" s="3"/>
      <c r="UPO1031" s="3"/>
      <c r="UPP1031" s="3"/>
      <c r="UPQ1031" s="3"/>
      <c r="UPR1031" s="3"/>
      <c r="UPS1031" s="3"/>
      <c r="UPT1031" s="3"/>
      <c r="UPU1031" s="3"/>
      <c r="UPV1031" s="3"/>
      <c r="UPW1031" s="3"/>
      <c r="UPX1031" s="3"/>
      <c r="UPY1031" s="3"/>
      <c r="UPZ1031" s="3"/>
      <c r="UQA1031" s="3"/>
      <c r="UQB1031" s="3"/>
      <c r="UQC1031" s="3"/>
      <c r="UQD1031" s="3"/>
      <c r="UQE1031" s="3"/>
      <c r="UQF1031" s="3"/>
      <c r="UQG1031" s="3"/>
      <c r="UQH1031" s="3"/>
      <c r="UQI1031" s="3"/>
      <c r="UQJ1031" s="3"/>
      <c r="UQK1031" s="3"/>
      <c r="UQL1031" s="3"/>
      <c r="UQM1031" s="3"/>
      <c r="UQN1031" s="3"/>
      <c r="UQO1031" s="3"/>
      <c r="UQP1031" s="3"/>
      <c r="UQQ1031" s="3"/>
      <c r="UQR1031" s="3"/>
      <c r="UQS1031" s="3"/>
      <c r="UQT1031" s="3"/>
      <c r="UQU1031" s="3"/>
      <c r="UQV1031" s="3"/>
      <c r="UQW1031" s="3"/>
      <c r="UQX1031" s="3"/>
      <c r="UQY1031" s="3"/>
      <c r="UQZ1031" s="3"/>
      <c r="URA1031" s="3"/>
      <c r="URB1031" s="3"/>
      <c r="URC1031" s="3"/>
      <c r="URD1031" s="3"/>
      <c r="URE1031" s="3"/>
      <c r="URF1031" s="3"/>
      <c r="URG1031" s="3"/>
      <c r="URH1031" s="3"/>
      <c r="URI1031" s="3"/>
      <c r="URJ1031" s="3"/>
      <c r="URK1031" s="3"/>
      <c r="URL1031" s="3"/>
      <c r="URM1031" s="3"/>
      <c r="URN1031" s="3"/>
      <c r="URO1031" s="3"/>
      <c r="URP1031" s="3"/>
      <c r="URQ1031" s="3"/>
      <c r="URR1031" s="3"/>
      <c r="URS1031" s="3"/>
      <c r="URT1031" s="3"/>
      <c r="URU1031" s="3"/>
      <c r="URV1031" s="3"/>
      <c r="URW1031" s="3"/>
      <c r="URX1031" s="3"/>
      <c r="URY1031" s="3"/>
      <c r="URZ1031" s="3"/>
      <c r="USA1031" s="3"/>
      <c r="USB1031" s="3"/>
      <c r="USC1031" s="3"/>
      <c r="USD1031" s="3"/>
      <c r="USE1031" s="3"/>
      <c r="USF1031" s="3"/>
      <c r="USG1031" s="3"/>
      <c r="USH1031" s="3"/>
      <c r="USI1031" s="3"/>
      <c r="USJ1031" s="3"/>
      <c r="USK1031" s="3"/>
      <c r="USL1031" s="3"/>
      <c r="USM1031" s="3"/>
      <c r="USN1031" s="3"/>
      <c r="USO1031" s="3"/>
      <c r="USP1031" s="3"/>
      <c r="USQ1031" s="3"/>
      <c r="USR1031" s="3"/>
      <c r="USS1031" s="3"/>
      <c r="UST1031" s="3"/>
      <c r="USU1031" s="3"/>
      <c r="USV1031" s="3"/>
      <c r="USW1031" s="3"/>
      <c r="USX1031" s="3"/>
      <c r="USY1031" s="3"/>
      <c r="USZ1031" s="3"/>
      <c r="UTA1031" s="3"/>
      <c r="UTB1031" s="3"/>
      <c r="UTC1031" s="3"/>
      <c r="UTD1031" s="3"/>
      <c r="UTE1031" s="3"/>
      <c r="UTF1031" s="3"/>
      <c r="UTG1031" s="3"/>
      <c r="UTH1031" s="3"/>
      <c r="UTI1031" s="3"/>
      <c r="UTJ1031" s="3"/>
      <c r="UTK1031" s="3"/>
      <c r="UTL1031" s="3"/>
      <c r="UTM1031" s="3"/>
      <c r="UTN1031" s="3"/>
      <c r="UTO1031" s="3"/>
      <c r="UTP1031" s="3"/>
      <c r="UTQ1031" s="3"/>
      <c r="UTR1031" s="3"/>
      <c r="UTS1031" s="3"/>
      <c r="UTT1031" s="3"/>
      <c r="UTU1031" s="3"/>
      <c r="UTV1031" s="3"/>
      <c r="UTW1031" s="3"/>
      <c r="UTX1031" s="3"/>
      <c r="UTY1031" s="3"/>
      <c r="UTZ1031" s="3"/>
      <c r="UUA1031" s="3"/>
      <c r="UUB1031" s="3"/>
      <c r="UUC1031" s="3"/>
      <c r="UUD1031" s="3"/>
      <c r="UUE1031" s="3"/>
      <c r="UUF1031" s="3"/>
      <c r="UUG1031" s="3"/>
      <c r="UUH1031" s="3"/>
      <c r="UUI1031" s="3"/>
      <c r="UUJ1031" s="3"/>
      <c r="UUK1031" s="3"/>
      <c r="UUL1031" s="3"/>
      <c r="UUM1031" s="3"/>
      <c r="UUN1031" s="3"/>
      <c r="UUO1031" s="3"/>
      <c r="UUP1031" s="3"/>
      <c r="UUQ1031" s="3"/>
      <c r="UUR1031" s="3"/>
      <c r="UUS1031" s="3"/>
      <c r="UUT1031" s="3"/>
      <c r="UUU1031" s="3"/>
      <c r="UUV1031" s="3"/>
      <c r="UUW1031" s="3"/>
      <c r="UUX1031" s="3"/>
      <c r="UUY1031" s="3"/>
      <c r="UUZ1031" s="3"/>
      <c r="UVA1031" s="3"/>
      <c r="UVB1031" s="3"/>
      <c r="UVC1031" s="3"/>
      <c r="UVD1031" s="3"/>
      <c r="UVE1031" s="3"/>
      <c r="UVF1031" s="3"/>
      <c r="UVG1031" s="3"/>
      <c r="UVH1031" s="3"/>
      <c r="UVI1031" s="3"/>
      <c r="UVJ1031" s="3"/>
      <c r="UVK1031" s="3"/>
      <c r="UVL1031" s="3"/>
      <c r="UVM1031" s="3"/>
      <c r="UVN1031" s="3"/>
      <c r="UVO1031" s="3"/>
      <c r="UVP1031" s="3"/>
      <c r="UVQ1031" s="3"/>
      <c r="UVR1031" s="3"/>
      <c r="UVS1031" s="3"/>
      <c r="UVT1031" s="3"/>
      <c r="UVU1031" s="3"/>
      <c r="UVV1031" s="3"/>
      <c r="UVW1031" s="3"/>
      <c r="UVX1031" s="3"/>
      <c r="UVY1031" s="3"/>
      <c r="UVZ1031" s="3"/>
      <c r="UWA1031" s="3"/>
      <c r="UWB1031" s="3"/>
      <c r="UWC1031" s="3"/>
      <c r="UWD1031" s="3"/>
      <c r="UWE1031" s="3"/>
      <c r="UWF1031" s="3"/>
      <c r="UWG1031" s="3"/>
      <c r="UWH1031" s="3"/>
      <c r="UWI1031" s="3"/>
      <c r="UWJ1031" s="3"/>
      <c r="UWK1031" s="3"/>
      <c r="UWL1031" s="3"/>
      <c r="UWM1031" s="3"/>
      <c r="UWN1031" s="3"/>
      <c r="UWO1031" s="3"/>
      <c r="UWP1031" s="3"/>
      <c r="UWQ1031" s="3"/>
      <c r="UWR1031" s="3"/>
      <c r="UWS1031" s="3"/>
      <c r="UWT1031" s="3"/>
      <c r="UWU1031" s="3"/>
      <c r="UWV1031" s="3"/>
      <c r="UWW1031" s="3"/>
      <c r="UWX1031" s="3"/>
      <c r="UWY1031" s="3"/>
      <c r="UWZ1031" s="3"/>
      <c r="UXA1031" s="3"/>
      <c r="UXB1031" s="3"/>
      <c r="UXC1031" s="3"/>
      <c r="UXD1031" s="3"/>
      <c r="UXE1031" s="3"/>
      <c r="UXF1031" s="3"/>
      <c r="UXG1031" s="3"/>
      <c r="UXH1031" s="3"/>
      <c r="UXI1031" s="3"/>
      <c r="UXJ1031" s="3"/>
      <c r="UXK1031" s="3"/>
      <c r="UXL1031" s="3"/>
      <c r="UXM1031" s="3"/>
      <c r="UXN1031" s="3"/>
      <c r="UXO1031" s="3"/>
      <c r="UXP1031" s="3"/>
      <c r="UXQ1031" s="3"/>
      <c r="UXR1031" s="3"/>
      <c r="UXS1031" s="3"/>
      <c r="UXT1031" s="3"/>
      <c r="UXU1031" s="3"/>
      <c r="UXV1031" s="3"/>
      <c r="UXW1031" s="3"/>
      <c r="UXX1031" s="3"/>
      <c r="UXY1031" s="3"/>
      <c r="UXZ1031" s="3"/>
      <c r="UYA1031" s="3"/>
      <c r="UYB1031" s="3"/>
      <c r="UYC1031" s="3"/>
      <c r="UYD1031" s="3"/>
      <c r="UYE1031" s="3"/>
      <c r="UYF1031" s="3"/>
      <c r="UYG1031" s="3"/>
      <c r="UYH1031" s="3"/>
      <c r="UYI1031" s="3"/>
      <c r="UYJ1031" s="3"/>
      <c r="UYK1031" s="3"/>
      <c r="UYL1031" s="3"/>
      <c r="UYM1031" s="3"/>
      <c r="UYN1031" s="3"/>
      <c r="UYO1031" s="3"/>
      <c r="UYP1031" s="3"/>
      <c r="UYQ1031" s="3"/>
      <c r="UYR1031" s="3"/>
      <c r="UYS1031" s="3"/>
      <c r="UYT1031" s="3"/>
      <c r="UYU1031" s="3"/>
      <c r="UYV1031" s="3"/>
      <c r="UYW1031" s="3"/>
      <c r="UYX1031" s="3"/>
      <c r="UYY1031" s="3"/>
      <c r="UYZ1031" s="3"/>
      <c r="UZA1031" s="3"/>
      <c r="UZB1031" s="3"/>
      <c r="UZC1031" s="3"/>
      <c r="UZD1031" s="3"/>
      <c r="UZE1031" s="3"/>
      <c r="UZF1031" s="3"/>
      <c r="UZG1031" s="3"/>
      <c r="UZH1031" s="3"/>
      <c r="UZI1031" s="3"/>
      <c r="UZJ1031" s="3"/>
      <c r="UZK1031" s="3"/>
      <c r="UZL1031" s="3"/>
      <c r="UZM1031" s="3"/>
      <c r="UZN1031" s="3"/>
      <c r="UZO1031" s="3"/>
      <c r="UZP1031" s="3"/>
      <c r="UZQ1031" s="3"/>
      <c r="UZR1031" s="3"/>
      <c r="UZS1031" s="3"/>
      <c r="UZT1031" s="3"/>
      <c r="UZU1031" s="3"/>
      <c r="UZV1031" s="3"/>
      <c r="UZW1031" s="3"/>
      <c r="UZX1031" s="3"/>
      <c r="UZY1031" s="3"/>
      <c r="UZZ1031" s="3"/>
      <c r="VAA1031" s="3"/>
      <c r="VAB1031" s="3"/>
      <c r="VAC1031" s="3"/>
      <c r="VAD1031" s="3"/>
      <c r="VAE1031" s="3"/>
      <c r="VAF1031" s="3"/>
      <c r="VAG1031" s="3"/>
      <c r="VAH1031" s="3"/>
      <c r="VAI1031" s="3"/>
      <c r="VAJ1031" s="3"/>
      <c r="VAK1031" s="3"/>
      <c r="VAL1031" s="3"/>
      <c r="VAM1031" s="3"/>
      <c r="VAN1031" s="3"/>
      <c r="VAO1031" s="3"/>
      <c r="VAP1031" s="3"/>
      <c r="VAQ1031" s="3"/>
      <c r="VAR1031" s="3"/>
      <c r="VAS1031" s="3"/>
      <c r="VAT1031" s="3"/>
      <c r="VAU1031" s="3"/>
      <c r="VAV1031" s="3"/>
      <c r="VAW1031" s="3"/>
      <c r="VAX1031" s="3"/>
      <c r="VAY1031" s="3"/>
      <c r="VAZ1031" s="3"/>
      <c r="VBA1031" s="3"/>
      <c r="VBB1031" s="3"/>
      <c r="VBC1031" s="3"/>
      <c r="VBD1031" s="3"/>
      <c r="VBE1031" s="3"/>
      <c r="VBF1031" s="3"/>
      <c r="VBG1031" s="3"/>
      <c r="VBH1031" s="3"/>
      <c r="VBI1031" s="3"/>
      <c r="VBJ1031" s="3"/>
      <c r="VBK1031" s="3"/>
      <c r="VBL1031" s="3"/>
      <c r="VBM1031" s="3"/>
      <c r="VBN1031" s="3"/>
      <c r="VBO1031" s="3"/>
      <c r="VBP1031" s="3"/>
      <c r="VBQ1031" s="3"/>
      <c r="VBR1031" s="3"/>
      <c r="VBS1031" s="3"/>
      <c r="VBT1031" s="3"/>
      <c r="VBU1031" s="3"/>
      <c r="VBV1031" s="3"/>
      <c r="VBW1031" s="3"/>
      <c r="VBX1031" s="3"/>
      <c r="VBY1031" s="3"/>
      <c r="VBZ1031" s="3"/>
      <c r="VCA1031" s="3"/>
      <c r="VCB1031" s="3"/>
      <c r="VCC1031" s="3"/>
      <c r="VCD1031" s="3"/>
      <c r="VCE1031" s="3"/>
      <c r="VCF1031" s="3"/>
      <c r="VCG1031" s="3"/>
      <c r="VCH1031" s="3"/>
      <c r="VCI1031" s="3"/>
      <c r="VCJ1031" s="3"/>
      <c r="VCK1031" s="3"/>
      <c r="VCL1031" s="3"/>
      <c r="VCM1031" s="3"/>
      <c r="VCN1031" s="3"/>
      <c r="VCO1031" s="3"/>
      <c r="VCP1031" s="3"/>
      <c r="VCQ1031" s="3"/>
      <c r="VCR1031" s="3"/>
      <c r="VCS1031" s="3"/>
      <c r="VCT1031" s="3"/>
      <c r="VCU1031" s="3"/>
      <c r="VCV1031" s="3"/>
      <c r="VCW1031" s="3"/>
      <c r="VCX1031" s="3"/>
      <c r="VCY1031" s="3"/>
      <c r="VCZ1031" s="3"/>
      <c r="VDA1031" s="3"/>
      <c r="VDB1031" s="3"/>
      <c r="VDC1031" s="3"/>
      <c r="VDD1031" s="3"/>
      <c r="VDE1031" s="3"/>
      <c r="VDF1031" s="3"/>
      <c r="VDG1031" s="3"/>
      <c r="VDH1031" s="3"/>
      <c r="VDI1031" s="3"/>
      <c r="VDJ1031" s="3"/>
      <c r="VDK1031" s="3"/>
      <c r="VDL1031" s="3"/>
      <c r="VDM1031" s="3"/>
      <c r="VDN1031" s="3"/>
      <c r="VDO1031" s="3"/>
      <c r="VDP1031" s="3"/>
      <c r="VDQ1031" s="3"/>
      <c r="VDR1031" s="3"/>
      <c r="VDS1031" s="3"/>
      <c r="VDT1031" s="3"/>
      <c r="VDU1031" s="3"/>
      <c r="VDV1031" s="3"/>
      <c r="VDW1031" s="3"/>
      <c r="VDX1031" s="3"/>
      <c r="VDY1031" s="3"/>
      <c r="VDZ1031" s="3"/>
      <c r="VEA1031" s="3"/>
      <c r="VEB1031" s="3"/>
      <c r="VEC1031" s="3"/>
      <c r="VED1031" s="3"/>
      <c r="VEE1031" s="3"/>
      <c r="VEF1031" s="3"/>
      <c r="VEG1031" s="3"/>
      <c r="VEH1031" s="3"/>
      <c r="VEI1031" s="3"/>
      <c r="VEJ1031" s="3"/>
      <c r="VEK1031" s="3"/>
      <c r="VEL1031" s="3"/>
      <c r="VEM1031" s="3"/>
      <c r="VEN1031" s="3"/>
      <c r="VEO1031" s="3"/>
      <c r="VEP1031" s="3"/>
      <c r="VEQ1031" s="3"/>
      <c r="VER1031" s="3"/>
      <c r="VES1031" s="3"/>
      <c r="VET1031" s="3"/>
      <c r="VEU1031" s="3"/>
      <c r="VEV1031" s="3"/>
      <c r="VEW1031" s="3"/>
      <c r="VEX1031" s="3"/>
      <c r="VEY1031" s="3"/>
      <c r="VEZ1031" s="3"/>
      <c r="VFA1031" s="3"/>
      <c r="VFB1031" s="3"/>
      <c r="VFC1031" s="3"/>
      <c r="VFD1031" s="3"/>
      <c r="VFE1031" s="3"/>
      <c r="VFF1031" s="3"/>
      <c r="VFG1031" s="3"/>
      <c r="VFH1031" s="3"/>
      <c r="VFI1031" s="3"/>
      <c r="VFJ1031" s="3"/>
      <c r="VFK1031" s="3"/>
      <c r="VFL1031" s="3"/>
      <c r="VFM1031" s="3"/>
      <c r="VFN1031" s="3"/>
      <c r="VFO1031" s="3"/>
      <c r="VFP1031" s="3"/>
      <c r="VFQ1031" s="3"/>
      <c r="VFR1031" s="3"/>
      <c r="VFS1031" s="3"/>
      <c r="VFT1031" s="3"/>
      <c r="VFU1031" s="3"/>
      <c r="VFV1031" s="3"/>
      <c r="VFW1031" s="3"/>
      <c r="VFX1031" s="3"/>
      <c r="VFY1031" s="3"/>
      <c r="VFZ1031" s="3"/>
      <c r="VGA1031" s="3"/>
      <c r="VGB1031" s="3"/>
      <c r="VGC1031" s="3"/>
      <c r="VGD1031" s="3"/>
      <c r="VGE1031" s="3"/>
      <c r="VGF1031" s="3"/>
      <c r="VGG1031" s="3"/>
      <c r="VGH1031" s="3"/>
      <c r="VGI1031" s="3"/>
      <c r="VGJ1031" s="3"/>
      <c r="VGK1031" s="3"/>
      <c r="VGL1031" s="3"/>
      <c r="VGM1031" s="3"/>
      <c r="VGN1031" s="3"/>
      <c r="VGO1031" s="3"/>
      <c r="VGP1031" s="3"/>
      <c r="VGQ1031" s="3"/>
      <c r="VGR1031" s="3"/>
      <c r="VGS1031" s="3"/>
      <c r="VGT1031" s="3"/>
      <c r="VGU1031" s="3"/>
      <c r="VGV1031" s="3"/>
      <c r="VGW1031" s="3"/>
      <c r="VGX1031" s="3"/>
      <c r="VGY1031" s="3"/>
      <c r="VGZ1031" s="3"/>
      <c r="VHA1031" s="3"/>
      <c r="VHB1031" s="3"/>
      <c r="VHC1031" s="3"/>
      <c r="VHD1031" s="3"/>
      <c r="VHE1031" s="3"/>
      <c r="VHF1031" s="3"/>
      <c r="VHG1031" s="3"/>
      <c r="VHH1031" s="3"/>
      <c r="VHI1031" s="3"/>
      <c r="VHJ1031" s="3"/>
      <c r="VHK1031" s="3"/>
      <c r="VHL1031" s="3"/>
      <c r="VHM1031" s="3"/>
      <c r="VHN1031" s="3"/>
      <c r="VHO1031" s="3"/>
      <c r="VHP1031" s="3"/>
      <c r="VHQ1031" s="3"/>
      <c r="VHR1031" s="3"/>
      <c r="VHS1031" s="3"/>
      <c r="VHT1031" s="3"/>
      <c r="VHU1031" s="3"/>
      <c r="VHV1031" s="3"/>
      <c r="VHW1031" s="3"/>
      <c r="VHX1031" s="3"/>
      <c r="VHY1031" s="3"/>
      <c r="VHZ1031" s="3"/>
      <c r="VIA1031" s="3"/>
      <c r="VIB1031" s="3"/>
      <c r="VIC1031" s="3"/>
      <c r="VID1031" s="3"/>
      <c r="VIE1031" s="3"/>
      <c r="VIF1031" s="3"/>
      <c r="VIG1031" s="3"/>
      <c r="VIH1031" s="3"/>
      <c r="VII1031" s="3"/>
      <c r="VIJ1031" s="3"/>
      <c r="VIK1031" s="3"/>
      <c r="VIL1031" s="3"/>
      <c r="VIM1031" s="3"/>
      <c r="VIN1031" s="3"/>
      <c r="VIO1031" s="3"/>
      <c r="VIP1031" s="3"/>
      <c r="VIQ1031" s="3"/>
      <c r="VIR1031" s="3"/>
      <c r="VIS1031" s="3"/>
      <c r="VIT1031" s="3"/>
      <c r="VIU1031" s="3"/>
      <c r="VIV1031" s="3"/>
      <c r="VIW1031" s="3"/>
      <c r="VIX1031" s="3"/>
      <c r="VIY1031" s="3"/>
      <c r="VIZ1031" s="3"/>
      <c r="VJA1031" s="3"/>
      <c r="VJB1031" s="3"/>
      <c r="VJC1031" s="3"/>
      <c r="VJD1031" s="3"/>
      <c r="VJE1031" s="3"/>
      <c r="VJF1031" s="3"/>
      <c r="VJG1031" s="3"/>
      <c r="VJH1031" s="3"/>
      <c r="VJI1031" s="3"/>
      <c r="VJJ1031" s="3"/>
      <c r="VJK1031" s="3"/>
      <c r="VJL1031" s="3"/>
      <c r="VJM1031" s="3"/>
      <c r="VJN1031" s="3"/>
      <c r="VJO1031" s="3"/>
      <c r="VJP1031" s="3"/>
      <c r="VJQ1031" s="3"/>
      <c r="VJR1031" s="3"/>
      <c r="VJS1031" s="3"/>
      <c r="VJT1031" s="3"/>
      <c r="VJU1031" s="3"/>
      <c r="VJV1031" s="3"/>
      <c r="VJW1031" s="3"/>
      <c r="VJX1031" s="3"/>
      <c r="VJY1031" s="3"/>
      <c r="VJZ1031" s="3"/>
      <c r="VKA1031" s="3"/>
      <c r="VKB1031" s="3"/>
      <c r="VKC1031" s="3"/>
      <c r="VKD1031" s="3"/>
      <c r="VKE1031" s="3"/>
      <c r="VKF1031" s="3"/>
      <c r="VKG1031" s="3"/>
      <c r="VKH1031" s="3"/>
      <c r="VKI1031" s="3"/>
      <c r="VKJ1031" s="3"/>
      <c r="VKK1031" s="3"/>
      <c r="VKL1031" s="3"/>
      <c r="VKM1031" s="3"/>
      <c r="VKN1031" s="3"/>
      <c r="VKO1031" s="3"/>
      <c r="VKP1031" s="3"/>
      <c r="VKQ1031" s="3"/>
      <c r="VKR1031" s="3"/>
      <c r="VKS1031" s="3"/>
      <c r="VKT1031" s="3"/>
      <c r="VKU1031" s="3"/>
      <c r="VKV1031" s="3"/>
      <c r="VKW1031" s="3"/>
      <c r="VKX1031" s="3"/>
      <c r="VKY1031" s="3"/>
      <c r="VKZ1031" s="3"/>
      <c r="VLA1031" s="3"/>
      <c r="VLB1031" s="3"/>
      <c r="VLC1031" s="3"/>
      <c r="VLD1031" s="3"/>
      <c r="VLE1031" s="3"/>
      <c r="VLF1031" s="3"/>
      <c r="VLG1031" s="3"/>
      <c r="VLH1031" s="3"/>
      <c r="VLI1031" s="3"/>
      <c r="VLJ1031" s="3"/>
      <c r="VLK1031" s="3"/>
      <c r="VLL1031" s="3"/>
      <c r="VLM1031" s="3"/>
      <c r="VLN1031" s="3"/>
      <c r="VLO1031" s="3"/>
      <c r="VLP1031" s="3"/>
      <c r="VLQ1031" s="3"/>
      <c r="VLR1031" s="3"/>
      <c r="VLS1031" s="3"/>
      <c r="VLT1031" s="3"/>
      <c r="VLU1031" s="3"/>
      <c r="VLV1031" s="3"/>
      <c r="VLW1031" s="3"/>
      <c r="VLX1031" s="3"/>
      <c r="VLY1031" s="3"/>
      <c r="VLZ1031" s="3"/>
      <c r="VMA1031" s="3"/>
      <c r="VMB1031" s="3"/>
      <c r="VMC1031" s="3"/>
      <c r="VMD1031" s="3"/>
      <c r="VME1031" s="3"/>
      <c r="VMF1031" s="3"/>
      <c r="VMG1031" s="3"/>
      <c r="VMH1031" s="3"/>
      <c r="VMI1031" s="3"/>
      <c r="VMJ1031" s="3"/>
      <c r="VMK1031" s="3"/>
      <c r="VML1031" s="3"/>
      <c r="VMM1031" s="3"/>
      <c r="VMN1031" s="3"/>
      <c r="VMO1031" s="3"/>
      <c r="VMP1031" s="3"/>
      <c r="VMQ1031" s="3"/>
      <c r="VMR1031" s="3"/>
      <c r="VMS1031" s="3"/>
      <c r="VMT1031" s="3"/>
      <c r="VMU1031" s="3"/>
      <c r="VMV1031" s="3"/>
      <c r="VMW1031" s="3"/>
      <c r="VMX1031" s="3"/>
      <c r="VMY1031" s="3"/>
      <c r="VMZ1031" s="3"/>
      <c r="VNA1031" s="3"/>
      <c r="VNB1031" s="3"/>
      <c r="VNC1031" s="3"/>
      <c r="VND1031" s="3"/>
      <c r="VNE1031" s="3"/>
      <c r="VNF1031" s="3"/>
      <c r="VNG1031" s="3"/>
      <c r="VNH1031" s="3"/>
      <c r="VNI1031" s="3"/>
      <c r="VNJ1031" s="3"/>
      <c r="VNK1031" s="3"/>
      <c r="VNL1031" s="3"/>
      <c r="VNM1031" s="3"/>
      <c r="VNN1031" s="3"/>
      <c r="VNO1031" s="3"/>
      <c r="VNP1031" s="3"/>
      <c r="VNQ1031" s="3"/>
      <c r="VNR1031" s="3"/>
      <c r="VNS1031" s="3"/>
      <c r="VNT1031" s="3"/>
      <c r="VNU1031" s="3"/>
      <c r="VNV1031" s="3"/>
      <c r="VNW1031" s="3"/>
      <c r="VNX1031" s="3"/>
      <c r="VNY1031" s="3"/>
      <c r="VNZ1031" s="3"/>
      <c r="VOA1031" s="3"/>
      <c r="VOB1031" s="3"/>
      <c r="VOC1031" s="3"/>
      <c r="VOD1031" s="3"/>
      <c r="VOE1031" s="3"/>
      <c r="VOF1031" s="3"/>
      <c r="VOG1031" s="3"/>
      <c r="VOH1031" s="3"/>
      <c r="VOI1031" s="3"/>
      <c r="VOJ1031" s="3"/>
      <c r="VOK1031" s="3"/>
      <c r="VOL1031" s="3"/>
      <c r="VOM1031" s="3"/>
      <c r="VON1031" s="3"/>
      <c r="VOO1031" s="3"/>
      <c r="VOP1031" s="3"/>
      <c r="VOQ1031" s="3"/>
      <c r="VOR1031" s="3"/>
      <c r="VOS1031" s="3"/>
      <c r="VOT1031" s="3"/>
      <c r="VOU1031" s="3"/>
      <c r="VOV1031" s="3"/>
      <c r="VOW1031" s="3"/>
      <c r="VOX1031" s="3"/>
      <c r="VOY1031" s="3"/>
      <c r="VOZ1031" s="3"/>
      <c r="VPA1031" s="3"/>
      <c r="VPB1031" s="3"/>
      <c r="VPC1031" s="3"/>
      <c r="VPD1031" s="3"/>
      <c r="VPE1031" s="3"/>
      <c r="VPF1031" s="3"/>
      <c r="VPG1031" s="3"/>
      <c r="VPH1031" s="3"/>
      <c r="VPI1031" s="3"/>
      <c r="VPJ1031" s="3"/>
      <c r="VPK1031" s="3"/>
      <c r="VPL1031" s="3"/>
      <c r="VPM1031" s="3"/>
      <c r="VPN1031" s="3"/>
      <c r="VPO1031" s="3"/>
      <c r="VPP1031" s="3"/>
      <c r="VPQ1031" s="3"/>
      <c r="VPR1031" s="3"/>
      <c r="VPS1031" s="3"/>
      <c r="VPT1031" s="3"/>
      <c r="VPU1031" s="3"/>
      <c r="VPV1031" s="3"/>
      <c r="VPW1031" s="3"/>
      <c r="VPX1031" s="3"/>
      <c r="VPY1031" s="3"/>
      <c r="VPZ1031" s="3"/>
      <c r="VQA1031" s="3"/>
      <c r="VQB1031" s="3"/>
      <c r="VQC1031" s="3"/>
      <c r="VQD1031" s="3"/>
      <c r="VQE1031" s="3"/>
      <c r="VQF1031" s="3"/>
      <c r="VQG1031" s="3"/>
      <c r="VQH1031" s="3"/>
      <c r="VQI1031" s="3"/>
      <c r="VQJ1031" s="3"/>
      <c r="VQK1031" s="3"/>
      <c r="VQL1031" s="3"/>
      <c r="VQM1031" s="3"/>
      <c r="VQN1031" s="3"/>
      <c r="VQO1031" s="3"/>
      <c r="VQP1031" s="3"/>
      <c r="VQQ1031" s="3"/>
      <c r="VQR1031" s="3"/>
      <c r="VQS1031" s="3"/>
      <c r="VQT1031" s="3"/>
      <c r="VQU1031" s="3"/>
      <c r="VQV1031" s="3"/>
      <c r="VQW1031" s="3"/>
      <c r="VQX1031" s="3"/>
      <c r="VQY1031" s="3"/>
      <c r="VQZ1031" s="3"/>
      <c r="VRA1031" s="3"/>
      <c r="VRB1031" s="3"/>
      <c r="VRC1031" s="3"/>
      <c r="VRD1031" s="3"/>
      <c r="VRE1031" s="3"/>
      <c r="VRF1031" s="3"/>
      <c r="VRG1031" s="3"/>
      <c r="VRH1031" s="3"/>
      <c r="VRI1031" s="3"/>
      <c r="VRJ1031" s="3"/>
      <c r="VRK1031" s="3"/>
      <c r="VRL1031" s="3"/>
      <c r="VRM1031" s="3"/>
      <c r="VRN1031" s="3"/>
      <c r="VRO1031" s="3"/>
      <c r="VRP1031" s="3"/>
      <c r="VRQ1031" s="3"/>
      <c r="VRR1031" s="3"/>
      <c r="VRS1031" s="3"/>
      <c r="VRT1031" s="3"/>
      <c r="VRU1031" s="3"/>
      <c r="VRV1031" s="3"/>
      <c r="VRW1031" s="3"/>
      <c r="VRX1031" s="3"/>
      <c r="VRY1031" s="3"/>
      <c r="VRZ1031" s="3"/>
      <c r="VSA1031" s="3"/>
      <c r="VSB1031" s="3"/>
      <c r="VSC1031" s="3"/>
      <c r="VSD1031" s="3"/>
      <c r="VSE1031" s="3"/>
      <c r="VSF1031" s="3"/>
      <c r="VSG1031" s="3"/>
      <c r="VSH1031" s="3"/>
      <c r="VSI1031" s="3"/>
      <c r="VSJ1031" s="3"/>
      <c r="VSK1031" s="3"/>
      <c r="VSL1031" s="3"/>
      <c r="VSM1031" s="3"/>
      <c r="VSN1031" s="3"/>
      <c r="VSO1031" s="3"/>
      <c r="VSP1031" s="3"/>
      <c r="VSQ1031" s="3"/>
      <c r="VSR1031" s="3"/>
      <c r="VSS1031" s="3"/>
      <c r="VST1031" s="3"/>
      <c r="VSU1031" s="3"/>
      <c r="VSV1031" s="3"/>
      <c r="VSW1031" s="3"/>
      <c r="VSX1031" s="3"/>
      <c r="VSY1031" s="3"/>
      <c r="VSZ1031" s="3"/>
      <c r="VTA1031" s="3"/>
      <c r="VTB1031" s="3"/>
      <c r="VTC1031" s="3"/>
      <c r="VTD1031" s="3"/>
      <c r="VTE1031" s="3"/>
      <c r="VTF1031" s="3"/>
      <c r="VTG1031" s="3"/>
      <c r="VTH1031" s="3"/>
      <c r="VTI1031" s="3"/>
      <c r="VTJ1031" s="3"/>
      <c r="VTK1031" s="3"/>
      <c r="VTL1031" s="3"/>
      <c r="VTM1031" s="3"/>
      <c r="VTN1031" s="3"/>
      <c r="VTO1031" s="3"/>
      <c r="VTP1031" s="3"/>
      <c r="VTQ1031" s="3"/>
      <c r="VTR1031" s="3"/>
      <c r="VTS1031" s="3"/>
      <c r="VTT1031" s="3"/>
      <c r="VTU1031" s="3"/>
      <c r="VTV1031" s="3"/>
      <c r="VTW1031" s="3"/>
      <c r="VTX1031" s="3"/>
      <c r="VTY1031" s="3"/>
      <c r="VTZ1031" s="3"/>
      <c r="VUA1031" s="3"/>
      <c r="VUB1031" s="3"/>
      <c r="VUC1031" s="3"/>
      <c r="VUD1031" s="3"/>
      <c r="VUE1031" s="3"/>
      <c r="VUF1031" s="3"/>
      <c r="VUG1031" s="3"/>
      <c r="VUH1031" s="3"/>
      <c r="VUI1031" s="3"/>
      <c r="VUJ1031" s="3"/>
      <c r="VUK1031" s="3"/>
      <c r="VUL1031" s="3"/>
      <c r="VUM1031" s="3"/>
      <c r="VUN1031" s="3"/>
      <c r="VUO1031" s="3"/>
      <c r="VUP1031" s="3"/>
      <c r="VUQ1031" s="3"/>
      <c r="VUR1031" s="3"/>
      <c r="VUS1031" s="3"/>
      <c r="VUT1031" s="3"/>
      <c r="VUU1031" s="3"/>
      <c r="VUV1031" s="3"/>
      <c r="VUW1031" s="3"/>
      <c r="VUX1031" s="3"/>
      <c r="VUY1031" s="3"/>
      <c r="VUZ1031" s="3"/>
      <c r="VVA1031" s="3"/>
      <c r="VVB1031" s="3"/>
      <c r="VVC1031" s="3"/>
      <c r="VVD1031" s="3"/>
      <c r="VVE1031" s="3"/>
      <c r="VVF1031" s="3"/>
      <c r="VVG1031" s="3"/>
      <c r="VVH1031" s="3"/>
      <c r="VVI1031" s="3"/>
      <c r="VVJ1031" s="3"/>
      <c r="VVK1031" s="3"/>
      <c r="VVL1031" s="3"/>
      <c r="VVM1031" s="3"/>
      <c r="VVN1031" s="3"/>
      <c r="VVO1031" s="3"/>
      <c r="VVP1031" s="3"/>
      <c r="VVQ1031" s="3"/>
      <c r="VVR1031" s="3"/>
      <c r="VVS1031" s="3"/>
      <c r="VVT1031" s="3"/>
      <c r="VVU1031" s="3"/>
      <c r="VVV1031" s="3"/>
      <c r="VVW1031" s="3"/>
      <c r="VVX1031" s="3"/>
      <c r="VVY1031" s="3"/>
      <c r="VVZ1031" s="3"/>
      <c r="VWA1031" s="3"/>
      <c r="VWB1031" s="3"/>
      <c r="VWC1031" s="3"/>
      <c r="VWD1031" s="3"/>
      <c r="VWE1031" s="3"/>
      <c r="VWF1031" s="3"/>
      <c r="VWG1031" s="3"/>
      <c r="VWH1031" s="3"/>
      <c r="VWI1031" s="3"/>
      <c r="VWJ1031" s="3"/>
      <c r="VWK1031" s="3"/>
      <c r="VWL1031" s="3"/>
      <c r="VWM1031" s="3"/>
      <c r="VWN1031" s="3"/>
      <c r="VWO1031" s="3"/>
      <c r="VWP1031" s="3"/>
      <c r="VWQ1031" s="3"/>
      <c r="VWR1031" s="3"/>
      <c r="VWS1031" s="3"/>
      <c r="VWT1031" s="3"/>
      <c r="VWU1031" s="3"/>
      <c r="VWV1031" s="3"/>
      <c r="VWW1031" s="3"/>
      <c r="VWX1031" s="3"/>
      <c r="VWY1031" s="3"/>
      <c r="VWZ1031" s="3"/>
      <c r="VXA1031" s="3"/>
      <c r="VXB1031" s="3"/>
      <c r="VXC1031" s="3"/>
      <c r="VXD1031" s="3"/>
      <c r="VXE1031" s="3"/>
      <c r="VXF1031" s="3"/>
      <c r="VXG1031" s="3"/>
      <c r="VXH1031" s="3"/>
      <c r="VXI1031" s="3"/>
      <c r="VXJ1031" s="3"/>
      <c r="VXK1031" s="3"/>
      <c r="VXL1031" s="3"/>
      <c r="VXM1031" s="3"/>
      <c r="VXN1031" s="3"/>
      <c r="VXO1031" s="3"/>
      <c r="VXP1031" s="3"/>
      <c r="VXQ1031" s="3"/>
      <c r="VXR1031" s="3"/>
      <c r="VXS1031" s="3"/>
      <c r="VXT1031" s="3"/>
      <c r="VXU1031" s="3"/>
      <c r="VXV1031" s="3"/>
      <c r="VXW1031" s="3"/>
      <c r="VXX1031" s="3"/>
      <c r="VXY1031" s="3"/>
      <c r="VXZ1031" s="3"/>
      <c r="VYA1031" s="3"/>
      <c r="VYB1031" s="3"/>
      <c r="VYC1031" s="3"/>
      <c r="VYD1031" s="3"/>
      <c r="VYE1031" s="3"/>
      <c r="VYF1031" s="3"/>
      <c r="VYG1031" s="3"/>
      <c r="VYH1031" s="3"/>
      <c r="VYI1031" s="3"/>
      <c r="VYJ1031" s="3"/>
      <c r="VYK1031" s="3"/>
      <c r="VYL1031" s="3"/>
      <c r="VYM1031" s="3"/>
      <c r="VYN1031" s="3"/>
      <c r="VYO1031" s="3"/>
      <c r="VYP1031" s="3"/>
      <c r="VYQ1031" s="3"/>
      <c r="VYR1031" s="3"/>
      <c r="VYS1031" s="3"/>
      <c r="VYT1031" s="3"/>
      <c r="VYU1031" s="3"/>
      <c r="VYV1031" s="3"/>
      <c r="VYW1031" s="3"/>
      <c r="VYX1031" s="3"/>
      <c r="VYY1031" s="3"/>
      <c r="VYZ1031" s="3"/>
      <c r="VZA1031" s="3"/>
      <c r="VZB1031" s="3"/>
      <c r="VZC1031" s="3"/>
      <c r="VZD1031" s="3"/>
      <c r="VZE1031" s="3"/>
      <c r="VZF1031" s="3"/>
      <c r="VZG1031" s="3"/>
      <c r="VZH1031" s="3"/>
      <c r="VZI1031" s="3"/>
      <c r="VZJ1031" s="3"/>
      <c r="VZK1031" s="3"/>
      <c r="VZL1031" s="3"/>
      <c r="VZM1031" s="3"/>
      <c r="VZN1031" s="3"/>
      <c r="VZO1031" s="3"/>
      <c r="VZP1031" s="3"/>
      <c r="VZQ1031" s="3"/>
      <c r="VZR1031" s="3"/>
      <c r="VZS1031" s="3"/>
      <c r="VZT1031" s="3"/>
      <c r="VZU1031" s="3"/>
      <c r="VZV1031" s="3"/>
      <c r="VZW1031" s="3"/>
      <c r="VZX1031" s="3"/>
      <c r="VZY1031" s="3"/>
      <c r="VZZ1031" s="3"/>
      <c r="WAA1031" s="3"/>
      <c r="WAB1031" s="3"/>
      <c r="WAC1031" s="3"/>
      <c r="WAD1031" s="3"/>
      <c r="WAE1031" s="3"/>
      <c r="WAF1031" s="3"/>
      <c r="WAG1031" s="3"/>
      <c r="WAH1031" s="3"/>
      <c r="WAI1031" s="3"/>
      <c r="WAJ1031" s="3"/>
      <c r="WAK1031" s="3"/>
      <c r="WAL1031" s="3"/>
      <c r="WAM1031" s="3"/>
      <c r="WAN1031" s="3"/>
      <c r="WAO1031" s="3"/>
      <c r="WAP1031" s="3"/>
      <c r="WAQ1031" s="3"/>
      <c r="WAR1031" s="3"/>
      <c r="WAS1031" s="3"/>
      <c r="WAT1031" s="3"/>
      <c r="WAU1031" s="3"/>
      <c r="WAV1031" s="3"/>
      <c r="WAW1031" s="3"/>
      <c r="WAX1031" s="3"/>
      <c r="WAY1031" s="3"/>
      <c r="WAZ1031" s="3"/>
      <c r="WBA1031" s="3"/>
      <c r="WBB1031" s="3"/>
      <c r="WBC1031" s="3"/>
      <c r="WBD1031" s="3"/>
      <c r="WBE1031" s="3"/>
      <c r="WBF1031" s="3"/>
      <c r="WBG1031" s="3"/>
      <c r="WBH1031" s="3"/>
      <c r="WBI1031" s="3"/>
      <c r="WBJ1031" s="3"/>
      <c r="WBK1031" s="3"/>
      <c r="WBL1031" s="3"/>
      <c r="WBM1031" s="3"/>
      <c r="WBN1031" s="3"/>
      <c r="WBO1031" s="3"/>
      <c r="WBP1031" s="3"/>
      <c r="WBQ1031" s="3"/>
      <c r="WBR1031" s="3"/>
      <c r="WBS1031" s="3"/>
      <c r="WBT1031" s="3"/>
      <c r="WBU1031" s="3"/>
      <c r="WBV1031" s="3"/>
      <c r="WBW1031" s="3"/>
      <c r="WBX1031" s="3"/>
      <c r="WBY1031" s="3"/>
      <c r="WBZ1031" s="3"/>
      <c r="WCA1031" s="3"/>
      <c r="WCB1031" s="3"/>
      <c r="WCC1031" s="3"/>
      <c r="WCD1031" s="3"/>
      <c r="WCE1031" s="3"/>
      <c r="WCF1031" s="3"/>
      <c r="WCG1031" s="3"/>
      <c r="WCH1031" s="3"/>
      <c r="WCI1031" s="3"/>
      <c r="WCJ1031" s="3"/>
      <c r="WCK1031" s="3"/>
      <c r="WCL1031" s="3"/>
      <c r="WCM1031" s="3"/>
      <c r="WCN1031" s="3"/>
      <c r="WCO1031" s="3"/>
      <c r="WCP1031" s="3"/>
      <c r="WCQ1031" s="3"/>
      <c r="WCR1031" s="3"/>
      <c r="WCS1031" s="3"/>
      <c r="WCT1031" s="3"/>
      <c r="WCU1031" s="3"/>
      <c r="WCV1031" s="3"/>
      <c r="WCW1031" s="3"/>
      <c r="WCX1031" s="3"/>
      <c r="WCY1031" s="3"/>
      <c r="WCZ1031" s="3"/>
      <c r="WDA1031" s="3"/>
      <c r="WDB1031" s="3"/>
      <c r="WDC1031" s="3"/>
      <c r="WDD1031" s="3"/>
      <c r="WDE1031" s="3"/>
      <c r="WDF1031" s="3"/>
      <c r="WDG1031" s="3"/>
      <c r="WDH1031" s="3"/>
      <c r="WDI1031" s="3"/>
      <c r="WDJ1031" s="3"/>
      <c r="WDK1031" s="3"/>
      <c r="WDL1031" s="3"/>
      <c r="WDM1031" s="3"/>
      <c r="WDN1031" s="3"/>
      <c r="WDO1031" s="3"/>
      <c r="WDP1031" s="3"/>
      <c r="WDQ1031" s="3"/>
      <c r="WDR1031" s="3"/>
      <c r="WDS1031" s="3"/>
      <c r="WDT1031" s="3"/>
      <c r="WDU1031" s="3"/>
      <c r="WDV1031" s="3"/>
      <c r="WDW1031" s="3"/>
      <c r="WDX1031" s="3"/>
      <c r="WDY1031" s="3"/>
      <c r="WDZ1031" s="3"/>
      <c r="WEA1031" s="3"/>
      <c r="WEB1031" s="3"/>
      <c r="WEC1031" s="3"/>
      <c r="WED1031" s="3"/>
      <c r="WEE1031" s="3"/>
      <c r="WEF1031" s="3"/>
      <c r="WEG1031" s="3"/>
      <c r="WEH1031" s="3"/>
      <c r="WEI1031" s="3"/>
      <c r="WEJ1031" s="3"/>
      <c r="WEK1031" s="3"/>
      <c r="WEL1031" s="3"/>
      <c r="WEM1031" s="3"/>
      <c r="WEN1031" s="3"/>
      <c r="WEO1031" s="3"/>
      <c r="WEP1031" s="3"/>
      <c r="WEQ1031" s="3"/>
      <c r="WER1031" s="3"/>
      <c r="WES1031" s="3"/>
      <c r="WET1031" s="3"/>
      <c r="WEU1031" s="3"/>
      <c r="WEV1031" s="3"/>
      <c r="WEW1031" s="3"/>
      <c r="WEX1031" s="3"/>
      <c r="WEY1031" s="3"/>
      <c r="WEZ1031" s="3"/>
      <c r="WFA1031" s="3"/>
      <c r="WFB1031" s="3"/>
      <c r="WFC1031" s="3"/>
      <c r="WFD1031" s="3"/>
      <c r="WFE1031" s="3"/>
      <c r="WFF1031" s="3"/>
      <c r="WFG1031" s="3"/>
      <c r="WFH1031" s="3"/>
      <c r="WFI1031" s="3"/>
      <c r="WFJ1031" s="3"/>
      <c r="WFK1031" s="3"/>
      <c r="WFL1031" s="3"/>
      <c r="WFM1031" s="3"/>
      <c r="WFN1031" s="3"/>
      <c r="WFO1031" s="3"/>
      <c r="WFP1031" s="3"/>
      <c r="WFQ1031" s="3"/>
      <c r="WFR1031" s="3"/>
      <c r="WFS1031" s="3"/>
      <c r="WFT1031" s="3"/>
      <c r="WFU1031" s="3"/>
      <c r="WFV1031" s="3"/>
      <c r="WFW1031" s="3"/>
      <c r="WFX1031" s="3"/>
      <c r="WFY1031" s="3"/>
      <c r="WFZ1031" s="3"/>
      <c r="WGA1031" s="3"/>
      <c r="WGB1031" s="3"/>
      <c r="WGC1031" s="3"/>
      <c r="WGD1031" s="3"/>
      <c r="WGE1031" s="3"/>
      <c r="WGF1031" s="3"/>
      <c r="WGG1031" s="3"/>
      <c r="WGH1031" s="3"/>
      <c r="WGI1031" s="3"/>
      <c r="WGJ1031" s="3"/>
      <c r="WGK1031" s="3"/>
      <c r="WGL1031" s="3"/>
      <c r="WGM1031" s="3"/>
      <c r="WGN1031" s="3"/>
      <c r="WGO1031" s="3"/>
      <c r="WGP1031" s="3"/>
      <c r="WGQ1031" s="3"/>
      <c r="WGR1031" s="3"/>
      <c r="WGS1031" s="3"/>
      <c r="WGT1031" s="3"/>
      <c r="WGU1031" s="3"/>
      <c r="WGV1031" s="3"/>
      <c r="WGW1031" s="3"/>
      <c r="WGX1031" s="3"/>
      <c r="WGY1031" s="3"/>
      <c r="WGZ1031" s="3"/>
      <c r="WHA1031" s="3"/>
      <c r="WHB1031" s="3"/>
      <c r="WHC1031" s="3"/>
      <c r="WHD1031" s="3"/>
      <c r="WHE1031" s="3"/>
      <c r="WHF1031" s="3"/>
      <c r="WHG1031" s="3"/>
      <c r="WHH1031" s="3"/>
      <c r="WHI1031" s="3"/>
      <c r="WHJ1031" s="3"/>
      <c r="WHK1031" s="3"/>
      <c r="WHL1031" s="3"/>
      <c r="WHM1031" s="3"/>
      <c r="WHN1031" s="3"/>
      <c r="WHO1031" s="3"/>
      <c r="WHP1031" s="3"/>
      <c r="WHQ1031" s="3"/>
      <c r="WHR1031" s="3"/>
      <c r="WHS1031" s="3"/>
      <c r="WHT1031" s="3"/>
      <c r="WHU1031" s="3"/>
      <c r="WHV1031" s="3"/>
      <c r="WHW1031" s="3"/>
      <c r="WHX1031" s="3"/>
      <c r="WHY1031" s="3"/>
      <c r="WHZ1031" s="3"/>
      <c r="WIA1031" s="3"/>
      <c r="WIB1031" s="3"/>
      <c r="WIC1031" s="3"/>
      <c r="WID1031" s="3"/>
      <c r="WIE1031" s="3"/>
      <c r="WIF1031" s="3"/>
      <c r="WIG1031" s="3"/>
      <c r="WIH1031" s="3"/>
      <c r="WII1031" s="3"/>
      <c r="WIJ1031" s="3"/>
      <c r="WIK1031" s="3"/>
      <c r="WIL1031" s="3"/>
      <c r="WIM1031" s="3"/>
      <c r="WIN1031" s="3"/>
      <c r="WIO1031" s="3"/>
      <c r="WIP1031" s="3"/>
      <c r="WIQ1031" s="3"/>
      <c r="WIR1031" s="3"/>
      <c r="WIS1031" s="3"/>
      <c r="WIT1031" s="3"/>
      <c r="WIU1031" s="3"/>
      <c r="WIV1031" s="3"/>
      <c r="WIW1031" s="3"/>
      <c r="WIX1031" s="3"/>
      <c r="WIY1031" s="3"/>
      <c r="WIZ1031" s="3"/>
      <c r="WJA1031" s="3"/>
      <c r="WJB1031" s="3"/>
      <c r="WJC1031" s="3"/>
      <c r="WJD1031" s="3"/>
      <c r="WJE1031" s="3"/>
      <c r="WJF1031" s="3"/>
      <c r="WJG1031" s="3"/>
      <c r="WJH1031" s="3"/>
      <c r="WJI1031" s="3"/>
      <c r="WJJ1031" s="3"/>
      <c r="WJK1031" s="3"/>
      <c r="WJL1031" s="3"/>
      <c r="WJM1031" s="3"/>
      <c r="WJN1031" s="3"/>
      <c r="WJO1031" s="3"/>
      <c r="WJP1031" s="3"/>
      <c r="WJQ1031" s="3"/>
      <c r="WJR1031" s="3"/>
      <c r="WJS1031" s="3"/>
      <c r="WJT1031" s="3"/>
      <c r="WJU1031" s="3"/>
      <c r="WJV1031" s="3"/>
      <c r="WJW1031" s="3"/>
      <c r="WJX1031" s="3"/>
      <c r="WJY1031" s="3"/>
      <c r="WJZ1031" s="3"/>
      <c r="WKA1031" s="3"/>
      <c r="WKB1031" s="3"/>
      <c r="WKC1031" s="3"/>
      <c r="WKD1031" s="3"/>
      <c r="WKE1031" s="3"/>
      <c r="WKF1031" s="3"/>
      <c r="WKG1031" s="3"/>
      <c r="WKH1031" s="3"/>
      <c r="WKI1031" s="3"/>
      <c r="WKJ1031" s="3"/>
      <c r="WKK1031" s="3"/>
      <c r="WKL1031" s="3"/>
      <c r="WKM1031" s="3"/>
      <c r="WKN1031" s="3"/>
      <c r="WKO1031" s="3"/>
      <c r="WKP1031" s="3"/>
      <c r="WKQ1031" s="3"/>
      <c r="WKR1031" s="3"/>
      <c r="WKS1031" s="3"/>
      <c r="WKT1031" s="3"/>
      <c r="WKU1031" s="3"/>
      <c r="WKV1031" s="3"/>
      <c r="WKW1031" s="3"/>
      <c r="WKX1031" s="3"/>
      <c r="WKY1031" s="3"/>
      <c r="WKZ1031" s="3"/>
      <c r="WLA1031" s="3"/>
      <c r="WLB1031" s="3"/>
      <c r="WLC1031" s="3"/>
      <c r="WLD1031" s="3"/>
      <c r="WLE1031" s="3"/>
      <c r="WLF1031" s="3"/>
      <c r="WLG1031" s="3"/>
      <c r="WLH1031" s="3"/>
      <c r="WLI1031" s="3"/>
      <c r="WLJ1031" s="3"/>
      <c r="WLK1031" s="3"/>
      <c r="WLL1031" s="3"/>
      <c r="WLM1031" s="3"/>
      <c r="WLN1031" s="3"/>
      <c r="WLO1031" s="3"/>
      <c r="WLP1031" s="3"/>
      <c r="WLQ1031" s="3"/>
      <c r="WLR1031" s="3"/>
      <c r="WLS1031" s="3"/>
      <c r="WLT1031" s="3"/>
      <c r="WLU1031" s="3"/>
      <c r="WLV1031" s="3"/>
      <c r="WLW1031" s="3"/>
      <c r="WLX1031" s="3"/>
      <c r="WLY1031" s="3"/>
      <c r="WLZ1031" s="3"/>
      <c r="WMA1031" s="3"/>
      <c r="WMB1031" s="3"/>
      <c r="WMC1031" s="3"/>
      <c r="WMD1031" s="3"/>
      <c r="WME1031" s="3"/>
      <c r="WMF1031" s="3"/>
      <c r="WMG1031" s="3"/>
      <c r="WMH1031" s="3"/>
      <c r="WMI1031" s="3"/>
      <c r="WMJ1031" s="3"/>
      <c r="WMK1031" s="3"/>
      <c r="WML1031" s="3"/>
      <c r="WMM1031" s="3"/>
      <c r="WMN1031" s="3"/>
      <c r="WMO1031" s="3"/>
      <c r="WMP1031" s="3"/>
      <c r="WMQ1031" s="3"/>
      <c r="WMR1031" s="3"/>
      <c r="WMS1031" s="3"/>
      <c r="WMT1031" s="3"/>
      <c r="WMU1031" s="3"/>
      <c r="WMV1031" s="3"/>
      <c r="WMW1031" s="3"/>
      <c r="WMX1031" s="3"/>
      <c r="WMY1031" s="3"/>
      <c r="WMZ1031" s="3"/>
      <c r="WNA1031" s="3"/>
      <c r="WNB1031" s="3"/>
      <c r="WNC1031" s="3"/>
      <c r="WND1031" s="3"/>
      <c r="WNE1031" s="3"/>
      <c r="WNF1031" s="3"/>
      <c r="WNG1031" s="3"/>
      <c r="WNH1031" s="3"/>
      <c r="WNI1031" s="3"/>
      <c r="WNJ1031" s="3"/>
      <c r="WNK1031" s="3"/>
      <c r="WNL1031" s="3"/>
      <c r="WNM1031" s="3"/>
      <c r="WNN1031" s="3"/>
      <c r="WNO1031" s="3"/>
      <c r="WNP1031" s="3"/>
      <c r="WNQ1031" s="3"/>
      <c r="WNR1031" s="3"/>
      <c r="WNS1031" s="3"/>
      <c r="WNT1031" s="3"/>
      <c r="WNU1031" s="3"/>
      <c r="WNV1031" s="3"/>
      <c r="WNW1031" s="3"/>
      <c r="WNX1031" s="3"/>
      <c r="WNY1031" s="3"/>
      <c r="WNZ1031" s="3"/>
      <c r="WOA1031" s="3"/>
      <c r="WOB1031" s="3"/>
      <c r="WOC1031" s="3"/>
      <c r="WOD1031" s="3"/>
      <c r="WOE1031" s="3"/>
      <c r="WOF1031" s="3"/>
      <c r="WOG1031" s="3"/>
      <c r="WOH1031" s="3"/>
      <c r="WOI1031" s="3"/>
      <c r="WOJ1031" s="3"/>
      <c r="WOK1031" s="3"/>
      <c r="WOL1031" s="3"/>
      <c r="WOM1031" s="3"/>
      <c r="WON1031" s="3"/>
      <c r="WOO1031" s="3"/>
      <c r="WOP1031" s="3"/>
      <c r="WOQ1031" s="3"/>
      <c r="WOR1031" s="3"/>
      <c r="WOS1031" s="3"/>
      <c r="WOT1031" s="3"/>
      <c r="WOU1031" s="3"/>
      <c r="WOV1031" s="3"/>
      <c r="WOW1031" s="3"/>
      <c r="WOX1031" s="3"/>
      <c r="WOY1031" s="3"/>
      <c r="WOZ1031" s="3"/>
      <c r="WPA1031" s="3"/>
      <c r="WPB1031" s="3"/>
      <c r="WPC1031" s="3"/>
      <c r="WPD1031" s="3"/>
      <c r="WPE1031" s="3"/>
      <c r="WPF1031" s="3"/>
      <c r="WPG1031" s="3"/>
      <c r="WPH1031" s="3"/>
      <c r="WPI1031" s="3"/>
      <c r="WPJ1031" s="3"/>
      <c r="WPK1031" s="3"/>
      <c r="WPL1031" s="3"/>
      <c r="WPM1031" s="3"/>
      <c r="WPN1031" s="3"/>
      <c r="WPO1031" s="3"/>
      <c r="WPP1031" s="3"/>
      <c r="WPQ1031" s="3"/>
      <c r="WPR1031" s="3"/>
      <c r="WPS1031" s="3"/>
      <c r="WPT1031" s="3"/>
      <c r="WPU1031" s="3"/>
      <c r="WPV1031" s="3"/>
      <c r="WPW1031" s="3"/>
      <c r="WPX1031" s="3"/>
      <c r="WPY1031" s="3"/>
      <c r="WPZ1031" s="3"/>
      <c r="WQA1031" s="3"/>
      <c r="WQB1031" s="3"/>
      <c r="WQC1031" s="3"/>
      <c r="WQD1031" s="3"/>
      <c r="WQE1031" s="3"/>
      <c r="WQF1031" s="3"/>
      <c r="WQG1031" s="3"/>
      <c r="WQH1031" s="3"/>
      <c r="WQI1031" s="3"/>
      <c r="WQJ1031" s="3"/>
      <c r="WQK1031" s="3"/>
      <c r="WQL1031" s="3"/>
      <c r="WQM1031" s="3"/>
      <c r="WQN1031" s="3"/>
      <c r="WQO1031" s="3"/>
      <c r="WQP1031" s="3"/>
      <c r="WQQ1031" s="3"/>
      <c r="WQR1031" s="3"/>
      <c r="WQS1031" s="3"/>
      <c r="WQT1031" s="3"/>
      <c r="WQU1031" s="3"/>
      <c r="WQV1031" s="3"/>
      <c r="WQW1031" s="3"/>
      <c r="WQX1031" s="3"/>
      <c r="WQY1031" s="3"/>
      <c r="WQZ1031" s="3"/>
      <c r="WRA1031" s="3"/>
      <c r="WRB1031" s="3"/>
      <c r="WRC1031" s="3"/>
      <c r="WRD1031" s="3"/>
      <c r="WRE1031" s="3"/>
      <c r="WRF1031" s="3"/>
      <c r="WRG1031" s="3"/>
      <c r="WRH1031" s="3"/>
      <c r="WRI1031" s="3"/>
      <c r="WRJ1031" s="3"/>
      <c r="WRK1031" s="3"/>
      <c r="WRL1031" s="3"/>
      <c r="WRM1031" s="3"/>
      <c r="WRN1031" s="3"/>
      <c r="WRO1031" s="3"/>
      <c r="WRP1031" s="3"/>
      <c r="WRQ1031" s="3"/>
      <c r="WRR1031" s="3"/>
      <c r="WRS1031" s="3"/>
      <c r="WRT1031" s="3"/>
      <c r="WRU1031" s="3"/>
      <c r="WRV1031" s="3"/>
      <c r="WRW1031" s="3"/>
      <c r="WRX1031" s="3"/>
      <c r="WRY1031" s="3"/>
      <c r="WRZ1031" s="3"/>
      <c r="WSA1031" s="3"/>
      <c r="WSB1031" s="3"/>
      <c r="WSC1031" s="3"/>
      <c r="WSD1031" s="3"/>
      <c r="WSE1031" s="3"/>
      <c r="WSF1031" s="3"/>
      <c r="WSG1031" s="3"/>
      <c r="WSH1031" s="3"/>
      <c r="WSI1031" s="3"/>
      <c r="WSJ1031" s="3"/>
      <c r="WSK1031" s="3"/>
      <c r="WSL1031" s="3"/>
      <c r="WSM1031" s="3"/>
      <c r="WSN1031" s="3"/>
      <c r="WSO1031" s="3"/>
      <c r="WSP1031" s="3"/>
      <c r="WSQ1031" s="3"/>
      <c r="WSR1031" s="3"/>
      <c r="WSS1031" s="3"/>
      <c r="WST1031" s="3"/>
      <c r="WSU1031" s="3"/>
      <c r="WSV1031" s="3"/>
      <c r="WSW1031" s="3"/>
      <c r="WSX1031" s="3"/>
      <c r="WSY1031" s="3"/>
      <c r="WSZ1031" s="3"/>
      <c r="WTA1031" s="3"/>
      <c r="WTB1031" s="3"/>
      <c r="WTC1031" s="3"/>
      <c r="WTD1031" s="3"/>
      <c r="WTE1031" s="3"/>
      <c r="WTF1031" s="3"/>
      <c r="WTG1031" s="3"/>
      <c r="WTH1031" s="3"/>
      <c r="WTI1031" s="3"/>
      <c r="WTJ1031" s="3"/>
      <c r="WTK1031" s="3"/>
      <c r="WTL1031" s="3"/>
      <c r="WTM1031" s="3"/>
      <c r="WTN1031" s="3"/>
      <c r="WTO1031" s="3"/>
      <c r="WTP1031" s="3"/>
      <c r="WTQ1031" s="3"/>
      <c r="WTR1031" s="3"/>
      <c r="WTS1031" s="3"/>
      <c r="WTT1031" s="3"/>
      <c r="WTU1031" s="3"/>
      <c r="WTV1031" s="3"/>
      <c r="WTW1031" s="3"/>
      <c r="WTX1031" s="3"/>
      <c r="WTY1031" s="3"/>
      <c r="WTZ1031" s="3"/>
      <c r="WUA1031" s="3"/>
      <c r="WUB1031" s="3"/>
      <c r="WUC1031" s="3"/>
      <c r="WUD1031" s="3"/>
      <c r="WUE1031" s="3"/>
      <c r="WUF1031" s="3"/>
      <c r="WUG1031" s="3"/>
      <c r="WUH1031" s="3"/>
      <c r="WUI1031" s="3"/>
      <c r="WUJ1031" s="3"/>
      <c r="WUK1031" s="3"/>
      <c r="WUL1031" s="3"/>
      <c r="WUM1031" s="3"/>
      <c r="WUN1031" s="3"/>
      <c r="WUO1031" s="3"/>
      <c r="WUP1031" s="3"/>
      <c r="WUQ1031" s="3"/>
      <c r="WUR1031" s="3"/>
      <c r="WUS1031" s="3"/>
      <c r="WUT1031" s="3"/>
      <c r="WUU1031" s="3"/>
      <c r="WUV1031" s="3"/>
      <c r="WUW1031" s="3"/>
      <c r="WUX1031" s="3"/>
      <c r="WUY1031" s="3"/>
      <c r="WUZ1031" s="3"/>
      <c r="WVA1031" s="3"/>
      <c r="WVB1031" s="3"/>
      <c r="WVC1031" s="3"/>
      <c r="WVD1031" s="3"/>
      <c r="WVE1031" s="3"/>
      <c r="WVF1031" s="3"/>
      <c r="WVG1031" s="3"/>
      <c r="WVH1031" s="3"/>
      <c r="WVI1031" s="3"/>
      <c r="WVJ1031" s="3"/>
      <c r="WVK1031" s="3"/>
      <c r="WVL1031" s="3"/>
      <c r="WVM1031" s="3"/>
      <c r="WVN1031" s="3"/>
      <c r="WVO1031" s="3"/>
      <c r="WVP1031" s="3"/>
      <c r="WVQ1031" s="3"/>
      <c r="WVR1031" s="3"/>
      <c r="WVS1031" s="3"/>
      <c r="WVT1031" s="3"/>
      <c r="WVU1031" s="3"/>
      <c r="WVV1031" s="3"/>
      <c r="WVW1031" s="3"/>
      <c r="WVX1031" s="3"/>
      <c r="WVY1031" s="3"/>
      <c r="WVZ1031" s="3"/>
      <c r="WWA1031" s="3"/>
      <c r="WWB1031" s="3"/>
      <c r="WWC1031" s="3"/>
      <c r="WWD1031" s="3"/>
      <c r="WWE1031" s="3"/>
      <c r="WWF1031" s="3"/>
      <c r="WWG1031" s="3"/>
      <c r="WWH1031" s="3"/>
      <c r="WWI1031" s="3"/>
      <c r="WWJ1031" s="3"/>
      <c r="WWK1031" s="3"/>
      <c r="WWL1031" s="3"/>
      <c r="WWM1031" s="3"/>
      <c r="WWN1031" s="3"/>
      <c r="WWO1031" s="3"/>
      <c r="WWP1031" s="3"/>
      <c r="WWQ1031" s="3"/>
      <c r="WWR1031" s="3"/>
      <c r="WWS1031" s="3"/>
      <c r="WWT1031" s="3"/>
      <c r="WWU1031" s="3"/>
      <c r="WWV1031" s="3"/>
      <c r="WWW1031" s="3"/>
      <c r="WWX1031" s="3"/>
      <c r="WWY1031" s="3"/>
      <c r="WWZ1031" s="3"/>
      <c r="WXA1031" s="3"/>
      <c r="WXB1031" s="3"/>
      <c r="WXC1031" s="3"/>
      <c r="WXD1031" s="3"/>
      <c r="WXE1031" s="3"/>
      <c r="WXF1031" s="3"/>
      <c r="WXG1031" s="3"/>
      <c r="WXH1031" s="3"/>
      <c r="WXI1031" s="3"/>
      <c r="WXJ1031" s="3"/>
      <c r="WXK1031" s="3"/>
      <c r="WXL1031" s="3"/>
      <c r="WXM1031" s="3"/>
      <c r="WXN1031" s="3"/>
      <c r="WXO1031" s="3"/>
      <c r="WXP1031" s="3"/>
      <c r="WXQ1031" s="3"/>
      <c r="WXR1031" s="3"/>
      <c r="WXS1031" s="3"/>
      <c r="WXT1031" s="3"/>
      <c r="WXU1031" s="3"/>
      <c r="WXV1031" s="3"/>
      <c r="WXW1031" s="3"/>
      <c r="WXX1031" s="3"/>
      <c r="WXY1031" s="3"/>
      <c r="WXZ1031" s="3"/>
      <c r="WYA1031" s="3"/>
      <c r="WYB1031" s="3"/>
      <c r="WYC1031" s="3"/>
      <c r="WYD1031" s="3"/>
      <c r="WYE1031" s="3"/>
      <c r="WYF1031" s="3"/>
      <c r="WYG1031" s="3"/>
      <c r="WYH1031" s="3"/>
      <c r="WYI1031" s="3"/>
      <c r="WYJ1031" s="3"/>
      <c r="WYK1031" s="3"/>
      <c r="WYL1031" s="3"/>
      <c r="WYM1031" s="3"/>
      <c r="WYN1031" s="3"/>
      <c r="WYO1031" s="3"/>
      <c r="WYP1031" s="3"/>
      <c r="WYQ1031" s="3"/>
      <c r="WYR1031" s="3"/>
      <c r="WYS1031" s="3"/>
      <c r="WYT1031" s="3"/>
      <c r="WYU1031" s="3"/>
      <c r="WYV1031" s="3"/>
      <c r="WYW1031" s="3"/>
      <c r="WYX1031" s="3"/>
      <c r="WYY1031" s="3"/>
      <c r="WYZ1031" s="3"/>
      <c r="WZA1031" s="3"/>
      <c r="WZB1031" s="3"/>
      <c r="WZC1031" s="3"/>
      <c r="WZD1031" s="3"/>
      <c r="WZE1031" s="3"/>
      <c r="WZF1031" s="3"/>
      <c r="WZG1031" s="3"/>
      <c r="WZH1031" s="3"/>
      <c r="WZI1031" s="3"/>
      <c r="WZJ1031" s="3"/>
      <c r="WZK1031" s="3"/>
      <c r="WZL1031" s="3"/>
      <c r="WZM1031" s="3"/>
      <c r="WZN1031" s="3"/>
      <c r="WZO1031" s="3"/>
      <c r="WZP1031" s="3"/>
      <c r="WZQ1031" s="3"/>
      <c r="WZR1031" s="3"/>
      <c r="WZS1031" s="3"/>
      <c r="WZT1031" s="3"/>
      <c r="WZU1031" s="3"/>
      <c r="WZV1031" s="3"/>
      <c r="WZW1031" s="3"/>
      <c r="WZX1031" s="3"/>
      <c r="WZY1031" s="3"/>
      <c r="WZZ1031" s="3"/>
      <c r="XAA1031" s="3"/>
      <c r="XAB1031" s="3"/>
      <c r="XAC1031" s="3"/>
      <c r="XAD1031" s="3"/>
      <c r="XAE1031" s="3"/>
      <c r="XAF1031" s="3"/>
      <c r="XAG1031" s="3"/>
      <c r="XAH1031" s="3"/>
      <c r="XAI1031" s="3"/>
      <c r="XAJ1031" s="3"/>
      <c r="XAK1031" s="3"/>
      <c r="XAL1031" s="3"/>
      <c r="XAM1031" s="3"/>
      <c r="XAN1031" s="3"/>
      <c r="XAO1031" s="3"/>
      <c r="XAP1031" s="3"/>
      <c r="XAQ1031" s="3"/>
      <c r="XAR1031" s="3"/>
      <c r="XAS1031" s="3"/>
      <c r="XAT1031" s="3"/>
      <c r="XAU1031" s="3"/>
      <c r="XAV1031" s="3"/>
      <c r="XAW1031" s="3"/>
      <c r="XAX1031" s="3"/>
      <c r="XAY1031" s="3"/>
      <c r="XAZ1031" s="3"/>
      <c r="XBA1031" s="3"/>
      <c r="XBB1031" s="3"/>
      <c r="XBC1031" s="3"/>
      <c r="XBD1031" s="3"/>
      <c r="XBE1031" s="3"/>
      <c r="XBF1031" s="3"/>
      <c r="XBG1031" s="3"/>
      <c r="XBH1031" s="3"/>
      <c r="XBI1031" s="3"/>
      <c r="XBJ1031" s="3"/>
      <c r="XBK1031" s="3"/>
      <c r="XBL1031" s="3"/>
      <c r="XBM1031" s="3"/>
      <c r="XBN1031" s="3"/>
      <c r="XBO1031" s="3"/>
      <c r="XBP1031" s="3"/>
      <c r="XBQ1031" s="3"/>
      <c r="XBR1031" s="3"/>
      <c r="XBS1031" s="3"/>
      <c r="XBT1031" s="3"/>
      <c r="XBU1031" s="3"/>
      <c r="XBV1031" s="3"/>
      <c r="XBW1031" s="3"/>
      <c r="XBX1031" s="3"/>
      <c r="XBY1031" s="3"/>
      <c r="XBZ1031" s="3"/>
      <c r="XCA1031" s="3"/>
      <c r="XCB1031" s="3"/>
      <c r="XCC1031" s="3"/>
      <c r="XCD1031" s="3"/>
      <c r="XCE1031" s="3"/>
      <c r="XCF1031" s="3"/>
      <c r="XCG1031" s="3"/>
      <c r="XCH1031" s="3"/>
      <c r="XCI1031" s="3"/>
      <c r="XCJ1031" s="3"/>
      <c r="XCK1031" s="3"/>
      <c r="XCL1031" s="3"/>
      <c r="XCM1031" s="3"/>
      <c r="XCN1031" s="3"/>
      <c r="XCO1031" s="3"/>
      <c r="XCP1031" s="3"/>
      <c r="XCQ1031" s="3"/>
      <c r="XCR1031" s="3"/>
      <c r="XCS1031" s="3"/>
      <c r="XCT1031" s="3"/>
      <c r="XCU1031" s="3"/>
      <c r="XCV1031" s="3"/>
      <c r="XCW1031" s="3"/>
      <c r="XCX1031" s="3"/>
      <c r="XCY1031" s="3"/>
      <c r="XCZ1031" s="3"/>
      <c r="XDA1031" s="3"/>
      <c r="XDB1031" s="3"/>
      <c r="XDC1031" s="3"/>
      <c r="XDD1031" s="3"/>
      <c r="XDE1031" s="3"/>
      <c r="XDF1031" s="3"/>
      <c r="XDG1031" s="3"/>
      <c r="XDH1031" s="3"/>
      <c r="XDI1031" s="3"/>
      <c r="XDJ1031" s="3"/>
      <c r="XDK1031" s="3"/>
      <c r="XDL1031" s="3"/>
      <c r="XDM1031" s="3"/>
      <c r="XDN1031" s="3"/>
      <c r="XDO1031" s="3"/>
      <c r="XDP1031" s="3"/>
      <c r="XDQ1031" s="3"/>
      <c r="XDR1031" s="3"/>
      <c r="XDS1031" s="3"/>
      <c r="XDT1031" s="3"/>
      <c r="XDU1031" s="3"/>
      <c r="XDV1031" s="3"/>
      <c r="XDW1031" s="3"/>
      <c r="XDX1031" s="3"/>
      <c r="XDY1031" s="3"/>
      <c r="XDZ1031" s="3"/>
      <c r="XEA1031" s="3"/>
      <c r="XEB1031" s="3"/>
      <c r="XEC1031" s="3"/>
      <c r="XED1031" s="3"/>
      <c r="XEE1031" s="3"/>
      <c r="XEF1031" s="3"/>
      <c r="XEG1031" s="3"/>
      <c r="XEH1031" s="3"/>
      <c r="XEI1031" s="3"/>
      <c r="XEJ1031" s="3"/>
      <c r="XEK1031" s="152"/>
      <c r="XEL1031" s="152"/>
      <c r="XEM1031" s="152"/>
      <c r="XEN1031" s="152"/>
      <c r="XEQ1031" s="3"/>
      <c r="XER1031" s="3"/>
      <c r="XES1031" s="3"/>
      <c r="XET1031" s="3"/>
      <c r="XEU1031" s="3"/>
      <c r="XEV1031" s="3"/>
      <c r="XEW1031" s="3"/>
      <c r="XEX1031" s="3"/>
      <c r="XEY1031" s="3"/>
      <c r="XEZ1031" s="3"/>
      <c r="XFA1031" s="3"/>
      <c r="XFB1031" s="3"/>
    </row>
    <row r="1032" spans="1:16382" ht="169.5" hidden="1" customHeight="1">
      <c r="A1032" s="493">
        <v>621</v>
      </c>
      <c r="B1032" s="494" t="s">
        <v>2621</v>
      </c>
      <c r="C1032" s="395">
        <v>401000003</v>
      </c>
      <c r="D1032" s="366" t="s">
        <v>184</v>
      </c>
      <c r="E1032" s="347" t="s">
        <v>185</v>
      </c>
      <c r="F1032" s="396"/>
      <c r="G1032" s="396"/>
      <c r="H1032" s="367">
        <v>3</v>
      </c>
      <c r="I1032" s="396"/>
      <c r="J1032" s="367">
        <v>16</v>
      </c>
      <c r="K1032" s="397">
        <v>1</v>
      </c>
      <c r="L1032" s="398">
        <v>3</v>
      </c>
      <c r="M1032" s="367"/>
      <c r="N1032" s="367"/>
      <c r="O1032" s="367"/>
      <c r="P1032" s="399" t="s">
        <v>2622</v>
      </c>
      <c r="Q1032" s="400" t="s">
        <v>2623</v>
      </c>
      <c r="R1032" s="367"/>
      <c r="S1032" s="367"/>
      <c r="T1032" s="367">
        <v>3</v>
      </c>
      <c r="U1032" s="367"/>
      <c r="V1032" s="401">
        <v>9</v>
      </c>
      <c r="W1032" s="402">
        <v>1</v>
      </c>
      <c r="X1032" s="367"/>
      <c r="Y1032" s="367"/>
      <c r="Z1032" s="367"/>
      <c r="AA1032" s="367"/>
      <c r="AB1032" s="399" t="s">
        <v>2624</v>
      </c>
      <c r="AC1032" s="403" t="s">
        <v>2625</v>
      </c>
      <c r="AD1032" s="326"/>
      <c r="AE1032" s="326"/>
      <c r="AF1032" s="326"/>
      <c r="AG1032" s="326"/>
      <c r="AH1032" s="326"/>
      <c r="AI1032" s="326"/>
      <c r="AJ1032" s="335"/>
      <c r="AK1032" s="335"/>
      <c r="AL1032" s="320"/>
      <c r="AM1032" s="320" t="s">
        <v>2626</v>
      </c>
      <c r="AN1032" s="334" t="s">
        <v>2627</v>
      </c>
      <c r="AO1032" s="404" t="s">
        <v>430</v>
      </c>
      <c r="AP1032" s="404" t="s">
        <v>948</v>
      </c>
      <c r="AQ1032" s="404" t="s">
        <v>2628</v>
      </c>
      <c r="AR1032" s="405" t="s">
        <v>2629</v>
      </c>
      <c r="AS1032" s="404">
        <v>244</v>
      </c>
      <c r="AT1032" s="406">
        <v>0</v>
      </c>
      <c r="AU1032" s="406">
        <v>0</v>
      </c>
      <c r="AV1032" s="407">
        <v>0</v>
      </c>
      <c r="AW1032" s="407">
        <v>100000</v>
      </c>
      <c r="AX1032" s="407">
        <v>100000</v>
      </c>
      <c r="AY1032" s="407">
        <v>100000</v>
      </c>
      <c r="AZ1032" s="408">
        <v>10101</v>
      </c>
    </row>
    <row r="1033" spans="1:16382" ht="169.5" hidden="1" customHeight="1">
      <c r="A1033" s="493" t="s">
        <v>337</v>
      </c>
      <c r="B1033" s="494" t="s">
        <v>2621</v>
      </c>
      <c r="C1033" s="395" t="s">
        <v>2630</v>
      </c>
      <c r="D1033" s="366" t="s">
        <v>184</v>
      </c>
      <c r="E1033" s="347" t="s">
        <v>185</v>
      </c>
      <c r="F1033" s="396"/>
      <c r="G1033" s="396"/>
      <c r="H1033" s="367">
        <v>3</v>
      </c>
      <c r="I1033" s="396"/>
      <c r="J1033" s="367">
        <v>16</v>
      </c>
      <c r="K1033" s="397">
        <v>1</v>
      </c>
      <c r="L1033" s="398">
        <v>3</v>
      </c>
      <c r="M1033" s="367"/>
      <c r="N1033" s="367"/>
      <c r="O1033" s="367"/>
      <c r="P1033" s="399" t="s">
        <v>2622</v>
      </c>
      <c r="Q1033" s="400" t="s">
        <v>2623</v>
      </c>
      <c r="R1033" s="367"/>
      <c r="S1033" s="367"/>
      <c r="T1033" s="367" t="s">
        <v>71</v>
      </c>
      <c r="U1033" s="367"/>
      <c r="V1033" s="401" t="s">
        <v>75</v>
      </c>
      <c r="W1033" s="402" t="s">
        <v>73</v>
      </c>
      <c r="X1033" s="367"/>
      <c r="Y1033" s="367"/>
      <c r="Z1033" s="367"/>
      <c r="AA1033" s="367" t="s">
        <v>1815</v>
      </c>
      <c r="AB1033" s="399" t="s">
        <v>2624</v>
      </c>
      <c r="AC1033" s="403" t="s">
        <v>2625</v>
      </c>
      <c r="AD1033" s="326"/>
      <c r="AE1033" s="326"/>
      <c r="AF1033" s="326"/>
      <c r="AG1033" s="326"/>
      <c r="AH1033" s="326"/>
      <c r="AI1033" s="326"/>
      <c r="AJ1033" s="335"/>
      <c r="AK1033" s="335"/>
      <c r="AL1033" s="320"/>
      <c r="AM1033" s="320" t="s">
        <v>2631</v>
      </c>
      <c r="AN1033" s="334" t="s">
        <v>2627</v>
      </c>
      <c r="AO1033" s="404" t="s">
        <v>430</v>
      </c>
      <c r="AP1033" s="404" t="s">
        <v>948</v>
      </c>
      <c r="AQ1033" s="404" t="s">
        <v>2628</v>
      </c>
      <c r="AR1033" s="405" t="s">
        <v>2629</v>
      </c>
      <c r="AS1033" s="404">
        <v>244</v>
      </c>
      <c r="AT1033" s="406">
        <v>1538931.64</v>
      </c>
      <c r="AU1033" s="406">
        <v>1240750.0900000001</v>
      </c>
      <c r="AV1033" s="407">
        <v>1777088.06</v>
      </c>
      <c r="AW1033" s="407">
        <v>0</v>
      </c>
      <c r="AX1033" s="407">
        <v>0</v>
      </c>
      <c r="AY1033" s="407">
        <v>0</v>
      </c>
      <c r="AZ1033" s="408">
        <v>10113</v>
      </c>
      <c r="BA1033" s="3">
        <v>298181.54999999981</v>
      </c>
    </row>
    <row r="1034" spans="1:16382" ht="169.5" hidden="1" customHeight="1">
      <c r="A1034" s="493">
        <v>621</v>
      </c>
      <c r="B1034" s="494" t="s">
        <v>2621</v>
      </c>
      <c r="C1034" s="395">
        <v>401000007</v>
      </c>
      <c r="D1034" s="366" t="s">
        <v>1045</v>
      </c>
      <c r="E1034" s="347" t="s">
        <v>2632</v>
      </c>
      <c r="F1034" s="396"/>
      <c r="G1034" s="396"/>
      <c r="H1034" s="367">
        <v>3</v>
      </c>
      <c r="I1034" s="396"/>
      <c r="J1034" s="367">
        <v>16</v>
      </c>
      <c r="K1034" s="397">
        <v>1</v>
      </c>
      <c r="L1034" s="398">
        <v>6</v>
      </c>
      <c r="M1034" s="367"/>
      <c r="N1034" s="367"/>
      <c r="O1034" s="367" t="s">
        <v>2633</v>
      </c>
      <c r="P1034" s="399" t="s">
        <v>2634</v>
      </c>
      <c r="Q1034" s="400" t="s">
        <v>2623</v>
      </c>
      <c r="R1034" s="367"/>
      <c r="S1034" s="367"/>
      <c r="T1034" s="367" t="s">
        <v>71</v>
      </c>
      <c r="U1034" s="367"/>
      <c r="V1034" s="401" t="s">
        <v>75</v>
      </c>
      <c r="W1034" s="402">
        <v>1</v>
      </c>
      <c r="X1034" s="367"/>
      <c r="Y1034" s="367"/>
      <c r="Z1034" s="367"/>
      <c r="AA1034" s="367"/>
      <c r="AB1034" s="399" t="s">
        <v>2624</v>
      </c>
      <c r="AC1034" s="403" t="s">
        <v>2635</v>
      </c>
      <c r="AD1034" s="326"/>
      <c r="AE1034" s="326"/>
      <c r="AF1034" s="326"/>
      <c r="AG1034" s="326"/>
      <c r="AH1034" s="326"/>
      <c r="AI1034" s="326"/>
      <c r="AJ1034" s="335"/>
      <c r="AK1034" s="335"/>
      <c r="AL1034" s="320"/>
      <c r="AM1034" s="320" t="s">
        <v>2636</v>
      </c>
      <c r="AN1034" s="334" t="s">
        <v>2637</v>
      </c>
      <c r="AO1034" s="404" t="s">
        <v>891</v>
      </c>
      <c r="AP1034" s="404" t="s">
        <v>99</v>
      </c>
      <c r="AQ1034" s="404" t="s">
        <v>2638</v>
      </c>
      <c r="AR1034" s="405" t="s">
        <v>2344</v>
      </c>
      <c r="AS1034" s="404">
        <v>244</v>
      </c>
      <c r="AT1034" s="406">
        <v>377500</v>
      </c>
      <c r="AU1034" s="406">
        <v>377500</v>
      </c>
      <c r="AV1034" s="407">
        <v>628000</v>
      </c>
      <c r="AW1034" s="407">
        <v>0</v>
      </c>
      <c r="AX1034" s="407">
        <v>0</v>
      </c>
      <c r="AY1034" s="407">
        <v>0</v>
      </c>
      <c r="AZ1034" s="408">
        <v>10101</v>
      </c>
      <c r="BA1034" s="3">
        <v>0</v>
      </c>
    </row>
    <row r="1035" spans="1:16382" ht="169.5" hidden="1" customHeight="1">
      <c r="A1035" s="493">
        <v>621</v>
      </c>
      <c r="B1035" s="494" t="s">
        <v>2621</v>
      </c>
      <c r="C1035" s="395">
        <v>401000021</v>
      </c>
      <c r="D1035" s="366" t="s">
        <v>255</v>
      </c>
      <c r="E1035" s="347" t="s">
        <v>2639</v>
      </c>
      <c r="F1035" s="396"/>
      <c r="G1035" s="396"/>
      <c r="H1035" s="367">
        <v>3</v>
      </c>
      <c r="I1035" s="396"/>
      <c r="J1035" s="367">
        <v>16</v>
      </c>
      <c r="K1035" s="397">
        <v>1</v>
      </c>
      <c r="L1035" s="398">
        <v>13</v>
      </c>
      <c r="M1035" s="367"/>
      <c r="N1035" s="367"/>
      <c r="O1035" s="367"/>
      <c r="P1035" s="399" t="s">
        <v>2640</v>
      </c>
      <c r="Q1035" s="400" t="s">
        <v>2641</v>
      </c>
      <c r="R1035" s="367" t="s">
        <v>269</v>
      </c>
      <c r="S1035" s="367"/>
      <c r="T1035" s="367" t="s">
        <v>2642</v>
      </c>
      <c r="U1035" s="367"/>
      <c r="V1035" s="401" t="s">
        <v>1377</v>
      </c>
      <c r="W1035" s="402" t="s">
        <v>88</v>
      </c>
      <c r="X1035" s="367" t="s">
        <v>2643</v>
      </c>
      <c r="Y1035" s="367"/>
      <c r="Z1035" s="367"/>
      <c r="AA1035" s="367"/>
      <c r="AB1035" s="399" t="s">
        <v>2644</v>
      </c>
      <c r="AC1035" s="403" t="s">
        <v>2625</v>
      </c>
      <c r="AD1035" s="326"/>
      <c r="AE1035" s="326"/>
      <c r="AF1035" s="326"/>
      <c r="AG1035" s="326"/>
      <c r="AH1035" s="326"/>
      <c r="AI1035" s="326"/>
      <c r="AJ1035" s="335"/>
      <c r="AK1035" s="335"/>
      <c r="AL1035" s="320"/>
      <c r="AM1035" s="320" t="s">
        <v>2645</v>
      </c>
      <c r="AN1035" s="334" t="s">
        <v>2627</v>
      </c>
      <c r="AO1035" s="404" t="s">
        <v>263</v>
      </c>
      <c r="AP1035" s="404" t="s">
        <v>99</v>
      </c>
      <c r="AQ1035" s="404" t="s">
        <v>2646</v>
      </c>
      <c r="AR1035" s="405" t="s">
        <v>2647</v>
      </c>
      <c r="AS1035" s="404" t="s">
        <v>2161</v>
      </c>
      <c r="AT1035" s="406">
        <v>75022701.400000006</v>
      </c>
      <c r="AU1035" s="406">
        <v>75022701.390000001</v>
      </c>
      <c r="AV1035" s="407">
        <v>0</v>
      </c>
      <c r="AW1035" s="407">
        <v>0</v>
      </c>
      <c r="AX1035" s="407">
        <v>0</v>
      </c>
      <c r="AY1035" s="407">
        <v>0</v>
      </c>
      <c r="AZ1035" s="408">
        <v>10306</v>
      </c>
      <c r="BA1035" s="3">
        <v>1.000000536441803E-2</v>
      </c>
      <c r="BC1035" s="3">
        <v>1.000000536441803E-2</v>
      </c>
    </row>
    <row r="1036" spans="1:16382" ht="169.5" hidden="1" customHeight="1">
      <c r="A1036" s="493">
        <v>621</v>
      </c>
      <c r="B1036" s="494" t="s">
        <v>2621</v>
      </c>
      <c r="C1036" s="395">
        <v>401000021</v>
      </c>
      <c r="D1036" s="366" t="s">
        <v>255</v>
      </c>
      <c r="E1036" s="347" t="s">
        <v>2639</v>
      </c>
      <c r="F1036" s="396"/>
      <c r="G1036" s="396"/>
      <c r="H1036" s="367">
        <v>3</v>
      </c>
      <c r="I1036" s="396"/>
      <c r="J1036" s="367">
        <v>16</v>
      </c>
      <c r="K1036" s="397">
        <v>1</v>
      </c>
      <c r="L1036" s="398">
        <v>13</v>
      </c>
      <c r="M1036" s="367"/>
      <c r="N1036" s="367"/>
      <c r="O1036" s="367"/>
      <c r="P1036" s="399" t="s">
        <v>2640</v>
      </c>
      <c r="Q1036" s="400" t="s">
        <v>2641</v>
      </c>
      <c r="R1036" s="367" t="s">
        <v>269</v>
      </c>
      <c r="S1036" s="367"/>
      <c r="T1036" s="367" t="s">
        <v>2642</v>
      </c>
      <c r="U1036" s="367"/>
      <c r="V1036" s="401" t="s">
        <v>1377</v>
      </c>
      <c r="W1036" s="402" t="s">
        <v>88</v>
      </c>
      <c r="X1036" s="367" t="s">
        <v>2643</v>
      </c>
      <c r="Y1036" s="367"/>
      <c r="Z1036" s="367"/>
      <c r="AA1036" s="367"/>
      <c r="AB1036" s="399" t="s">
        <v>2644</v>
      </c>
      <c r="AC1036" s="403" t="s">
        <v>2625</v>
      </c>
      <c r="AD1036" s="326"/>
      <c r="AE1036" s="326"/>
      <c r="AF1036" s="326"/>
      <c r="AG1036" s="326"/>
      <c r="AH1036" s="326"/>
      <c r="AI1036" s="326"/>
      <c r="AJ1036" s="335"/>
      <c r="AK1036" s="335"/>
      <c r="AL1036" s="320"/>
      <c r="AM1036" s="320" t="s">
        <v>2648</v>
      </c>
      <c r="AN1036" s="334" t="s">
        <v>2627</v>
      </c>
      <c r="AO1036" s="404" t="s">
        <v>263</v>
      </c>
      <c r="AP1036" s="404" t="s">
        <v>99</v>
      </c>
      <c r="AQ1036" s="404" t="s">
        <v>2646</v>
      </c>
      <c r="AR1036" s="405" t="s">
        <v>2647</v>
      </c>
      <c r="AS1036" s="404" t="s">
        <v>2161</v>
      </c>
      <c r="AT1036" s="406">
        <v>757805.06</v>
      </c>
      <c r="AU1036" s="406">
        <v>757805.06</v>
      </c>
      <c r="AV1036" s="407">
        <v>0</v>
      </c>
      <c r="AW1036" s="407">
        <v>0</v>
      </c>
      <c r="AX1036" s="407">
        <v>0</v>
      </c>
      <c r="AY1036" s="407">
        <v>0</v>
      </c>
      <c r="AZ1036" s="408">
        <v>10111</v>
      </c>
      <c r="BA1036" s="3">
        <v>0</v>
      </c>
      <c r="BC1036" s="3">
        <v>0</v>
      </c>
    </row>
    <row r="1037" spans="1:16382" ht="169.5" hidden="1" customHeight="1">
      <c r="A1037" s="493">
        <v>621</v>
      </c>
      <c r="B1037" s="494" t="s">
        <v>2621</v>
      </c>
      <c r="C1037" s="395">
        <v>401000021</v>
      </c>
      <c r="D1037" s="366" t="s">
        <v>255</v>
      </c>
      <c r="E1037" s="347" t="s">
        <v>2649</v>
      </c>
      <c r="F1037" s="396"/>
      <c r="G1037" s="396"/>
      <c r="H1037" s="367">
        <v>3</v>
      </c>
      <c r="I1037" s="396"/>
      <c r="J1037" s="367">
        <v>16</v>
      </c>
      <c r="K1037" s="397">
        <v>1</v>
      </c>
      <c r="L1037" s="398">
        <v>13</v>
      </c>
      <c r="M1037" s="367"/>
      <c r="N1037" s="367"/>
      <c r="O1037" s="367"/>
      <c r="P1037" s="399" t="s">
        <v>2640</v>
      </c>
      <c r="Q1037" s="400" t="s">
        <v>2650</v>
      </c>
      <c r="R1037" s="367" t="s">
        <v>269</v>
      </c>
      <c r="S1037" s="367"/>
      <c r="T1037" s="367" t="s">
        <v>85</v>
      </c>
      <c r="U1037" s="367"/>
      <c r="V1037" s="401" t="s">
        <v>1377</v>
      </c>
      <c r="W1037" s="402" t="s">
        <v>88</v>
      </c>
      <c r="X1037" s="367" t="s">
        <v>2643</v>
      </c>
      <c r="Y1037" s="367"/>
      <c r="Z1037" s="367"/>
      <c r="AA1037" s="367"/>
      <c r="AB1037" s="399" t="s">
        <v>2651</v>
      </c>
      <c r="AC1037" s="403" t="s">
        <v>2625</v>
      </c>
      <c r="AD1037" s="326"/>
      <c r="AE1037" s="326"/>
      <c r="AF1037" s="326"/>
      <c r="AG1037" s="326"/>
      <c r="AH1037" s="326"/>
      <c r="AI1037" s="326"/>
      <c r="AJ1037" s="335"/>
      <c r="AK1037" s="335"/>
      <c r="AL1037" s="320"/>
      <c r="AM1037" s="320" t="s">
        <v>2648</v>
      </c>
      <c r="AN1037" s="334" t="s">
        <v>2627</v>
      </c>
      <c r="AO1037" s="404" t="s">
        <v>263</v>
      </c>
      <c r="AP1037" s="404" t="s">
        <v>99</v>
      </c>
      <c r="AQ1037" s="404" t="s">
        <v>2652</v>
      </c>
      <c r="AR1037" s="405" t="s">
        <v>2653</v>
      </c>
      <c r="AS1037" s="404" t="s">
        <v>2161</v>
      </c>
      <c r="AT1037" s="406">
        <v>75474302.730000004</v>
      </c>
      <c r="AU1037" s="406">
        <v>71491662.359999999</v>
      </c>
      <c r="AV1037" s="407">
        <v>0</v>
      </c>
      <c r="AW1037" s="407">
        <v>0</v>
      </c>
      <c r="AX1037" s="407">
        <v>0</v>
      </c>
      <c r="AY1037" s="407">
        <v>0</v>
      </c>
      <c r="AZ1037" s="408">
        <v>10306</v>
      </c>
      <c r="BA1037" s="3">
        <v>3982640.3700000048</v>
      </c>
      <c r="BC1037" s="3">
        <v>3982640.3700000048</v>
      </c>
    </row>
    <row r="1038" spans="1:16382" ht="169.5" hidden="1" customHeight="1">
      <c r="A1038" s="493">
        <v>621</v>
      </c>
      <c r="B1038" s="494" t="s">
        <v>2621</v>
      </c>
      <c r="C1038" s="395">
        <v>401000021</v>
      </c>
      <c r="D1038" s="366" t="s">
        <v>255</v>
      </c>
      <c r="E1038" s="347" t="s">
        <v>2649</v>
      </c>
      <c r="F1038" s="396"/>
      <c r="G1038" s="396"/>
      <c r="H1038" s="367">
        <v>3</v>
      </c>
      <c r="I1038" s="396"/>
      <c r="J1038" s="367">
        <v>16</v>
      </c>
      <c r="K1038" s="397">
        <v>1</v>
      </c>
      <c r="L1038" s="398">
        <v>13</v>
      </c>
      <c r="M1038" s="367"/>
      <c r="N1038" s="367"/>
      <c r="O1038" s="367"/>
      <c r="P1038" s="399" t="s">
        <v>2640</v>
      </c>
      <c r="Q1038" s="400" t="s">
        <v>2650</v>
      </c>
      <c r="R1038" s="367" t="s">
        <v>269</v>
      </c>
      <c r="S1038" s="367"/>
      <c r="T1038" s="367" t="s">
        <v>85</v>
      </c>
      <c r="U1038" s="367"/>
      <c r="V1038" s="401" t="s">
        <v>1377</v>
      </c>
      <c r="W1038" s="402" t="s">
        <v>88</v>
      </c>
      <c r="X1038" s="367" t="s">
        <v>2643</v>
      </c>
      <c r="Y1038" s="367"/>
      <c r="Z1038" s="367"/>
      <c r="AA1038" s="367"/>
      <c r="AB1038" s="399" t="s">
        <v>2651</v>
      </c>
      <c r="AC1038" s="403" t="s">
        <v>2625</v>
      </c>
      <c r="AD1038" s="326"/>
      <c r="AE1038" s="326"/>
      <c r="AF1038" s="326"/>
      <c r="AG1038" s="326"/>
      <c r="AH1038" s="326"/>
      <c r="AI1038" s="326"/>
      <c r="AJ1038" s="335"/>
      <c r="AK1038" s="335"/>
      <c r="AL1038" s="320"/>
      <c r="AM1038" s="320" t="s">
        <v>2645</v>
      </c>
      <c r="AN1038" s="334" t="s">
        <v>2627</v>
      </c>
      <c r="AO1038" s="404" t="s">
        <v>263</v>
      </c>
      <c r="AP1038" s="404" t="s">
        <v>99</v>
      </c>
      <c r="AQ1038" s="404" t="s">
        <v>2652</v>
      </c>
      <c r="AR1038" s="405" t="s">
        <v>2653</v>
      </c>
      <c r="AS1038" s="404" t="s">
        <v>2161</v>
      </c>
      <c r="AT1038" s="406">
        <v>762366.69</v>
      </c>
      <c r="AU1038" s="406">
        <v>722137.99</v>
      </c>
      <c r="AV1038" s="407">
        <v>0.01</v>
      </c>
      <c r="AW1038" s="407">
        <v>0</v>
      </c>
      <c r="AX1038" s="407">
        <v>0</v>
      </c>
      <c r="AY1038" s="407">
        <v>0</v>
      </c>
      <c r="AZ1038" s="408">
        <v>10112</v>
      </c>
      <c r="BA1038" s="3">
        <v>40228.699999999953</v>
      </c>
      <c r="BC1038" s="3">
        <v>40228.699999999953</v>
      </c>
    </row>
    <row r="1039" spans="1:16382" ht="169.5" hidden="1" customHeight="1">
      <c r="A1039" s="493">
        <v>621</v>
      </c>
      <c r="B1039" s="494" t="s">
        <v>2621</v>
      </c>
      <c r="C1039" s="395">
        <v>401000022</v>
      </c>
      <c r="D1039" s="366" t="s">
        <v>328</v>
      </c>
      <c r="E1039" s="347" t="s">
        <v>2654</v>
      </c>
      <c r="F1039" s="396"/>
      <c r="G1039" s="396"/>
      <c r="H1039" s="367">
        <v>3</v>
      </c>
      <c r="I1039" s="396"/>
      <c r="J1039" s="367">
        <v>16</v>
      </c>
      <c r="K1039" s="397">
        <v>1</v>
      </c>
      <c r="L1039" s="398">
        <v>13</v>
      </c>
      <c r="M1039" s="367"/>
      <c r="N1039" s="367"/>
      <c r="O1039" s="367"/>
      <c r="P1039" s="399" t="s">
        <v>2640</v>
      </c>
      <c r="Q1039" s="400" t="s">
        <v>2623</v>
      </c>
      <c r="R1039" s="367"/>
      <c r="S1039" s="367"/>
      <c r="T1039" s="367" t="s">
        <v>71</v>
      </c>
      <c r="U1039" s="367"/>
      <c r="V1039" s="401" t="s">
        <v>75</v>
      </c>
      <c r="W1039" s="402">
        <v>1</v>
      </c>
      <c r="X1039" s="367"/>
      <c r="Y1039" s="367"/>
      <c r="Z1039" s="367"/>
      <c r="AA1039" s="367"/>
      <c r="AB1039" s="399" t="s">
        <v>2655</v>
      </c>
      <c r="AC1039" s="403" t="s">
        <v>2625</v>
      </c>
      <c r="AD1039" s="326"/>
      <c r="AE1039" s="326"/>
      <c r="AF1039" s="326"/>
      <c r="AG1039" s="326"/>
      <c r="AH1039" s="326"/>
      <c r="AI1039" s="326"/>
      <c r="AJ1039" s="335"/>
      <c r="AK1039" s="335"/>
      <c r="AL1039" s="320"/>
      <c r="AM1039" s="320" t="s">
        <v>2645</v>
      </c>
      <c r="AN1039" s="334" t="s">
        <v>2627</v>
      </c>
      <c r="AO1039" s="404" t="s">
        <v>263</v>
      </c>
      <c r="AP1039" s="404" t="s">
        <v>329</v>
      </c>
      <c r="AQ1039" s="404" t="s">
        <v>2656</v>
      </c>
      <c r="AR1039" s="405" t="s">
        <v>2657</v>
      </c>
      <c r="AS1039" s="404">
        <v>414</v>
      </c>
      <c r="AT1039" s="406">
        <v>0</v>
      </c>
      <c r="AU1039" s="406">
        <v>0</v>
      </c>
      <c r="AV1039" s="407">
        <v>13500000</v>
      </c>
      <c r="AW1039" s="407">
        <v>300000</v>
      </c>
      <c r="AX1039" s="407">
        <v>0</v>
      </c>
      <c r="AY1039" s="407">
        <v>0</v>
      </c>
      <c r="AZ1039" s="408">
        <v>10101</v>
      </c>
      <c r="BA1039" s="3">
        <v>0</v>
      </c>
      <c r="BC1039" s="3">
        <v>0</v>
      </c>
    </row>
    <row r="1040" spans="1:16382" ht="409.5" hidden="1">
      <c r="A1040" s="493">
        <v>621</v>
      </c>
      <c r="B1040" s="494" t="s">
        <v>2621</v>
      </c>
      <c r="C1040" s="395">
        <v>401000022</v>
      </c>
      <c r="D1040" s="366" t="s">
        <v>328</v>
      </c>
      <c r="E1040" s="347" t="s">
        <v>2639</v>
      </c>
      <c r="F1040" s="396"/>
      <c r="G1040" s="396"/>
      <c r="H1040" s="367">
        <v>3</v>
      </c>
      <c r="I1040" s="396"/>
      <c r="J1040" s="367">
        <v>16</v>
      </c>
      <c r="K1040" s="397">
        <v>1</v>
      </c>
      <c r="L1040" s="398">
        <v>13</v>
      </c>
      <c r="M1040" s="367"/>
      <c r="N1040" s="367"/>
      <c r="O1040" s="367"/>
      <c r="P1040" s="399" t="s">
        <v>2640</v>
      </c>
      <c r="Q1040" s="400" t="s">
        <v>2658</v>
      </c>
      <c r="R1040" s="367" t="s">
        <v>2659</v>
      </c>
      <c r="S1040" s="367"/>
      <c r="T1040" s="367" t="s">
        <v>85</v>
      </c>
      <c r="U1040" s="367"/>
      <c r="V1040" s="401" t="s">
        <v>1377</v>
      </c>
      <c r="W1040" s="402" t="s">
        <v>95</v>
      </c>
      <c r="X1040" s="367" t="s">
        <v>2660</v>
      </c>
      <c r="Y1040" s="367"/>
      <c r="Z1040" s="367"/>
      <c r="AA1040" s="367"/>
      <c r="AB1040" s="399" t="s">
        <v>2661</v>
      </c>
      <c r="AC1040" s="403" t="s">
        <v>2625</v>
      </c>
      <c r="AD1040" s="326"/>
      <c r="AE1040" s="326"/>
      <c r="AF1040" s="326"/>
      <c r="AG1040" s="326"/>
      <c r="AH1040" s="326"/>
      <c r="AI1040" s="326"/>
      <c r="AJ1040" s="335"/>
      <c r="AK1040" s="335"/>
      <c r="AL1040" s="320"/>
      <c r="AM1040" s="320" t="s">
        <v>2662</v>
      </c>
      <c r="AN1040" s="334" t="s">
        <v>2627</v>
      </c>
      <c r="AO1040" s="404" t="s">
        <v>263</v>
      </c>
      <c r="AP1040" s="404" t="s">
        <v>329</v>
      </c>
      <c r="AQ1040" s="404" t="s">
        <v>2663</v>
      </c>
      <c r="AR1040" s="405" t="s">
        <v>2664</v>
      </c>
      <c r="AS1040" s="404">
        <v>414</v>
      </c>
      <c r="AT1040" s="406">
        <v>31335220.629999999</v>
      </c>
      <c r="AU1040" s="406">
        <v>30468963.91</v>
      </c>
      <c r="AV1040" s="407">
        <v>0</v>
      </c>
      <c r="AW1040" s="407">
        <v>0</v>
      </c>
      <c r="AX1040" s="407">
        <v>0</v>
      </c>
      <c r="AY1040" s="407">
        <v>0</v>
      </c>
      <c r="AZ1040" s="408">
        <v>10112</v>
      </c>
      <c r="BA1040" s="3">
        <v>866256.71999999881</v>
      </c>
      <c r="BC1040" s="3">
        <v>866256.71999999881</v>
      </c>
    </row>
    <row r="1041" spans="1:53" ht="409.5" hidden="1">
      <c r="A1041" s="493">
        <v>621</v>
      </c>
      <c r="B1041" s="494" t="s">
        <v>2621</v>
      </c>
      <c r="C1041" s="395">
        <v>401000022</v>
      </c>
      <c r="D1041" s="366" t="s">
        <v>2665</v>
      </c>
      <c r="E1041" s="347" t="s">
        <v>2666</v>
      </c>
      <c r="F1041" s="396"/>
      <c r="G1041" s="396"/>
      <c r="H1041" s="367">
        <v>3</v>
      </c>
      <c r="I1041" s="396"/>
      <c r="J1041" s="367">
        <v>16</v>
      </c>
      <c r="K1041" s="397">
        <v>1</v>
      </c>
      <c r="L1041" s="398">
        <v>13</v>
      </c>
      <c r="M1041" s="367"/>
      <c r="N1041" s="367"/>
      <c r="O1041" s="367"/>
      <c r="P1041" s="399" t="s">
        <v>2640</v>
      </c>
      <c r="Q1041" s="400" t="s">
        <v>2667</v>
      </c>
      <c r="R1041" s="367" t="s">
        <v>2668</v>
      </c>
      <c r="S1041" s="367"/>
      <c r="T1041" s="367" t="s">
        <v>85</v>
      </c>
      <c r="U1041" s="367"/>
      <c r="V1041" s="401" t="s">
        <v>1377</v>
      </c>
      <c r="W1041" s="402" t="s">
        <v>88</v>
      </c>
      <c r="X1041" s="367" t="s">
        <v>2669</v>
      </c>
      <c r="Y1041" s="367"/>
      <c r="Z1041" s="367"/>
      <c r="AA1041" s="367"/>
      <c r="AB1041" s="399" t="s">
        <v>2670</v>
      </c>
      <c r="AC1041" s="403" t="s">
        <v>2625</v>
      </c>
      <c r="AD1041" s="326"/>
      <c r="AE1041" s="326"/>
      <c r="AF1041" s="326"/>
      <c r="AG1041" s="326"/>
      <c r="AH1041" s="326"/>
      <c r="AI1041" s="326"/>
      <c r="AJ1041" s="335"/>
      <c r="AK1041" s="335"/>
      <c r="AL1041" s="320"/>
      <c r="AM1041" s="320" t="s">
        <v>2671</v>
      </c>
      <c r="AN1041" s="334" t="s">
        <v>2627</v>
      </c>
      <c r="AO1041" s="404" t="s">
        <v>263</v>
      </c>
      <c r="AP1041" s="404" t="s">
        <v>329</v>
      </c>
      <c r="AQ1041" s="404" t="s">
        <v>2672</v>
      </c>
      <c r="AR1041" s="405" t="s">
        <v>2664</v>
      </c>
      <c r="AS1041" s="404">
        <v>414</v>
      </c>
      <c r="AT1041" s="406">
        <v>597250656.05999994</v>
      </c>
      <c r="AU1041" s="406">
        <v>578910314.35000002</v>
      </c>
      <c r="AV1041" s="407">
        <v>0</v>
      </c>
      <c r="AW1041" s="407">
        <v>0</v>
      </c>
      <c r="AX1041" s="407">
        <v>0</v>
      </c>
      <c r="AY1041" s="407">
        <v>0</v>
      </c>
      <c r="AZ1041" s="408" t="s">
        <v>2673</v>
      </c>
      <c r="BA1041" s="3">
        <v>18340341.709999919</v>
      </c>
    </row>
    <row r="1042" spans="1:53" ht="114.75" hidden="1">
      <c r="A1042" s="493">
        <v>621</v>
      </c>
      <c r="B1042" s="494" t="s">
        <v>2621</v>
      </c>
      <c r="C1042" s="395">
        <v>401000030</v>
      </c>
      <c r="D1042" s="366" t="s">
        <v>1770</v>
      </c>
      <c r="E1042" s="347" t="s">
        <v>2674</v>
      </c>
      <c r="F1042" s="396"/>
      <c r="G1042" s="396"/>
      <c r="H1042" s="367">
        <v>3</v>
      </c>
      <c r="I1042" s="396"/>
      <c r="J1042" s="367">
        <v>16</v>
      </c>
      <c r="K1042" s="397">
        <v>1</v>
      </c>
      <c r="L1042" s="398">
        <v>17</v>
      </c>
      <c r="M1042" s="367"/>
      <c r="N1042" s="367"/>
      <c r="O1042" s="367"/>
      <c r="P1042" s="399" t="s">
        <v>2640</v>
      </c>
      <c r="Q1042" s="400" t="s">
        <v>2675</v>
      </c>
      <c r="R1042" s="367"/>
      <c r="S1042" s="367"/>
      <c r="T1042" s="367" t="s">
        <v>71</v>
      </c>
      <c r="U1042" s="367"/>
      <c r="V1042" s="401" t="s">
        <v>75</v>
      </c>
      <c r="W1042" s="402">
        <v>1</v>
      </c>
      <c r="X1042" s="367"/>
      <c r="Y1042" s="367"/>
      <c r="Z1042" s="367"/>
      <c r="AA1042" s="367"/>
      <c r="AB1042" s="399" t="s">
        <v>2676</v>
      </c>
      <c r="AC1042" s="403" t="s">
        <v>2625</v>
      </c>
      <c r="AD1042" s="326"/>
      <c r="AE1042" s="326"/>
      <c r="AF1042" s="326"/>
      <c r="AG1042" s="326"/>
      <c r="AH1042" s="326"/>
      <c r="AI1042" s="326"/>
      <c r="AJ1042" s="335"/>
      <c r="AK1042" s="335"/>
      <c r="AL1042" s="320"/>
      <c r="AM1042" s="320" t="s">
        <v>2677</v>
      </c>
      <c r="AN1042" s="334" t="s">
        <v>2627</v>
      </c>
      <c r="AO1042" s="404" t="s">
        <v>208</v>
      </c>
      <c r="AP1042" s="404" t="s">
        <v>99</v>
      </c>
      <c r="AQ1042" s="404" t="s">
        <v>209</v>
      </c>
      <c r="AR1042" s="405" t="s">
        <v>621</v>
      </c>
      <c r="AS1042" s="404">
        <v>244</v>
      </c>
      <c r="AT1042" s="406">
        <v>3100000</v>
      </c>
      <c r="AU1042" s="406">
        <v>1994932</v>
      </c>
      <c r="AV1042" s="407">
        <v>4635392.5</v>
      </c>
      <c r="AW1042" s="407">
        <v>3410000</v>
      </c>
      <c r="AX1042" s="407">
        <v>3410000</v>
      </c>
      <c r="AY1042" s="407">
        <v>3410000</v>
      </c>
      <c r="AZ1042" s="408">
        <v>10101</v>
      </c>
      <c r="BA1042" s="3">
        <v>1105068</v>
      </c>
    </row>
    <row r="1043" spans="1:53" ht="114.75" hidden="1">
      <c r="A1043" s="493">
        <v>621</v>
      </c>
      <c r="B1043" s="494" t="s">
        <v>2621</v>
      </c>
      <c r="C1043" s="395">
        <v>401000035</v>
      </c>
      <c r="D1043" s="366" t="s">
        <v>1783</v>
      </c>
      <c r="E1043" s="347" t="s">
        <v>2639</v>
      </c>
      <c r="F1043" s="396"/>
      <c r="G1043" s="396"/>
      <c r="H1043" s="367">
        <v>3</v>
      </c>
      <c r="I1043" s="396"/>
      <c r="J1043" s="367">
        <v>16</v>
      </c>
      <c r="K1043" s="397">
        <v>1</v>
      </c>
      <c r="L1043" s="398">
        <v>20</v>
      </c>
      <c r="M1043" s="367"/>
      <c r="N1043" s="367"/>
      <c r="O1043" s="367"/>
      <c r="P1043" s="399" t="s">
        <v>2640</v>
      </c>
      <c r="Q1043" s="400" t="s">
        <v>2678</v>
      </c>
      <c r="R1043" s="367"/>
      <c r="S1043" s="367"/>
      <c r="T1043" s="367" t="s">
        <v>71</v>
      </c>
      <c r="U1043" s="367"/>
      <c r="V1043" s="401" t="s">
        <v>75</v>
      </c>
      <c r="W1043" s="402">
        <v>1</v>
      </c>
      <c r="X1043" s="367"/>
      <c r="Y1043" s="367"/>
      <c r="Z1043" s="367"/>
      <c r="AA1043" s="367"/>
      <c r="AB1043" s="399" t="s">
        <v>2676</v>
      </c>
      <c r="AC1043" s="403" t="s">
        <v>2625</v>
      </c>
      <c r="AD1043" s="326"/>
      <c r="AE1043" s="326"/>
      <c r="AF1043" s="326"/>
      <c r="AG1043" s="326"/>
      <c r="AH1043" s="326"/>
      <c r="AI1043" s="326"/>
      <c r="AJ1043" s="335"/>
      <c r="AK1043" s="335"/>
      <c r="AL1043" s="320"/>
      <c r="AM1043" s="320" t="s">
        <v>2679</v>
      </c>
      <c r="AN1043" s="334" t="s">
        <v>2627</v>
      </c>
      <c r="AO1043" s="404" t="s">
        <v>891</v>
      </c>
      <c r="AP1043" s="404" t="s">
        <v>200</v>
      </c>
      <c r="AQ1043" s="404" t="s">
        <v>606</v>
      </c>
      <c r="AR1043" s="405" t="s">
        <v>607</v>
      </c>
      <c r="AS1043" s="404" t="s">
        <v>2161</v>
      </c>
      <c r="AT1043" s="406">
        <v>34885907</v>
      </c>
      <c r="AU1043" s="406">
        <v>34883067</v>
      </c>
      <c r="AV1043" s="407">
        <v>76973158.620000005</v>
      </c>
      <c r="AW1043" s="407">
        <v>0</v>
      </c>
      <c r="AX1043" s="407">
        <v>0</v>
      </c>
      <c r="AY1043" s="407">
        <v>0</v>
      </c>
      <c r="AZ1043" s="408">
        <v>10101</v>
      </c>
      <c r="BA1043" s="3">
        <v>2840</v>
      </c>
    </row>
    <row r="1044" spans="1:53" ht="114.75" hidden="1">
      <c r="A1044" s="493">
        <v>621</v>
      </c>
      <c r="B1044" s="494" t="s">
        <v>2621</v>
      </c>
      <c r="C1044" s="395">
        <v>401000035</v>
      </c>
      <c r="D1044" s="366" t="s">
        <v>1783</v>
      </c>
      <c r="E1044" s="347" t="s">
        <v>2680</v>
      </c>
      <c r="F1044" s="396"/>
      <c r="G1044" s="396"/>
      <c r="H1044" s="367">
        <v>3</v>
      </c>
      <c r="I1044" s="396"/>
      <c r="J1044" s="367">
        <v>16</v>
      </c>
      <c r="K1044" s="397">
        <v>1</v>
      </c>
      <c r="L1044" s="398">
        <v>20</v>
      </c>
      <c r="M1044" s="367"/>
      <c r="N1044" s="367"/>
      <c r="O1044" s="367"/>
      <c r="P1044" s="399" t="s">
        <v>2640</v>
      </c>
      <c r="Q1044" s="400" t="s">
        <v>2623</v>
      </c>
      <c r="R1044" s="367"/>
      <c r="S1044" s="367"/>
      <c r="T1044" s="367" t="s">
        <v>71</v>
      </c>
      <c r="U1044" s="367"/>
      <c r="V1044" s="401" t="s">
        <v>75</v>
      </c>
      <c r="W1044" s="402">
        <v>1</v>
      </c>
      <c r="X1044" s="367"/>
      <c r="Y1044" s="367"/>
      <c r="Z1044" s="367"/>
      <c r="AA1044" s="367"/>
      <c r="AB1044" s="399" t="s">
        <v>2676</v>
      </c>
      <c r="AC1044" s="403" t="s">
        <v>2625</v>
      </c>
      <c r="AD1044" s="326"/>
      <c r="AE1044" s="326"/>
      <c r="AF1044" s="326"/>
      <c r="AG1044" s="326"/>
      <c r="AH1044" s="326"/>
      <c r="AI1044" s="326"/>
      <c r="AJ1044" s="335"/>
      <c r="AK1044" s="335"/>
      <c r="AL1044" s="320"/>
      <c r="AM1044" s="320" t="s">
        <v>2681</v>
      </c>
      <c r="AN1044" s="334" t="s">
        <v>2627</v>
      </c>
      <c r="AO1044" s="404" t="s">
        <v>891</v>
      </c>
      <c r="AP1044" s="404" t="s">
        <v>200</v>
      </c>
      <c r="AQ1044" s="404" t="s">
        <v>2566</v>
      </c>
      <c r="AR1044" s="405" t="s">
        <v>607</v>
      </c>
      <c r="AS1044" s="404">
        <v>244</v>
      </c>
      <c r="AT1044" s="406">
        <v>12259270</v>
      </c>
      <c r="AU1044" s="406">
        <v>12259270</v>
      </c>
      <c r="AV1044" s="407">
        <v>0</v>
      </c>
      <c r="AW1044" s="407">
        <v>0</v>
      </c>
      <c r="AX1044" s="407">
        <v>0</v>
      </c>
      <c r="AY1044" s="407">
        <v>0</v>
      </c>
      <c r="AZ1044" s="408">
        <v>10101</v>
      </c>
      <c r="BA1044" s="3">
        <v>0</v>
      </c>
    </row>
    <row r="1045" spans="1:53" ht="409.5" hidden="1">
      <c r="A1045" s="493">
        <v>621</v>
      </c>
      <c r="B1045" s="494" t="s">
        <v>2621</v>
      </c>
      <c r="C1045" s="395">
        <v>401000043</v>
      </c>
      <c r="D1045" s="366" t="s">
        <v>2682</v>
      </c>
      <c r="E1045" s="347" t="s">
        <v>2639</v>
      </c>
      <c r="F1045" s="396"/>
      <c r="G1045" s="396"/>
      <c r="H1045" s="367">
        <v>3</v>
      </c>
      <c r="I1045" s="396"/>
      <c r="J1045" s="367" t="s">
        <v>2683</v>
      </c>
      <c r="K1045" s="397">
        <v>1</v>
      </c>
      <c r="L1045" s="398">
        <v>9</v>
      </c>
      <c r="M1045" s="367"/>
      <c r="N1045" s="367"/>
      <c r="O1045" s="367"/>
      <c r="P1045" s="399" t="s">
        <v>2640</v>
      </c>
      <c r="Q1045" s="400" t="s">
        <v>2623</v>
      </c>
      <c r="R1045" s="367"/>
      <c r="S1045" s="367"/>
      <c r="T1045" s="367" t="s">
        <v>71</v>
      </c>
      <c r="U1045" s="367"/>
      <c r="V1045" s="401" t="s">
        <v>75</v>
      </c>
      <c r="W1045" s="402">
        <v>1</v>
      </c>
      <c r="X1045" s="367"/>
      <c r="Y1045" s="367"/>
      <c r="Z1045" s="367"/>
      <c r="AA1045" s="367"/>
      <c r="AB1045" s="399" t="s">
        <v>2676</v>
      </c>
      <c r="AC1045" s="403" t="s">
        <v>2625</v>
      </c>
      <c r="AD1045" s="326"/>
      <c r="AE1045" s="326"/>
      <c r="AF1045" s="326"/>
      <c r="AG1045" s="326"/>
      <c r="AH1045" s="326"/>
      <c r="AI1045" s="326"/>
      <c r="AJ1045" s="335"/>
      <c r="AK1045" s="335"/>
      <c r="AL1045" s="320"/>
      <c r="AM1045" s="320" t="s">
        <v>2684</v>
      </c>
      <c r="AN1045" s="334" t="s">
        <v>2627</v>
      </c>
      <c r="AO1045" s="404" t="s">
        <v>99</v>
      </c>
      <c r="AP1045" s="404" t="s">
        <v>68</v>
      </c>
      <c r="AQ1045" s="404">
        <v>8420020740</v>
      </c>
      <c r="AR1045" s="405" t="s">
        <v>2685</v>
      </c>
      <c r="AS1045" s="404">
        <v>244</v>
      </c>
      <c r="AT1045" s="406">
        <v>515000</v>
      </c>
      <c r="AU1045" s="406">
        <v>265000</v>
      </c>
      <c r="AV1045" s="407">
        <v>300000</v>
      </c>
      <c r="AW1045" s="407">
        <v>200000</v>
      </c>
      <c r="AX1045" s="407">
        <v>200000</v>
      </c>
      <c r="AY1045" s="407">
        <v>200000</v>
      </c>
      <c r="AZ1045" s="408">
        <v>10101</v>
      </c>
      <c r="BA1045" s="3">
        <v>250000</v>
      </c>
    </row>
    <row r="1046" spans="1:53" ht="409.5" hidden="1">
      <c r="A1046" s="493">
        <v>621</v>
      </c>
      <c r="B1046" s="494" t="s">
        <v>2621</v>
      </c>
      <c r="C1046" s="395">
        <v>401000043</v>
      </c>
      <c r="D1046" s="366" t="s">
        <v>2682</v>
      </c>
      <c r="E1046" s="347" t="s">
        <v>2666</v>
      </c>
      <c r="F1046" s="396"/>
      <c r="G1046" s="396"/>
      <c r="H1046" s="367">
        <v>3</v>
      </c>
      <c r="I1046" s="396"/>
      <c r="J1046" s="367" t="s">
        <v>2683</v>
      </c>
      <c r="K1046" s="397">
        <v>1</v>
      </c>
      <c r="L1046" s="398">
        <v>9</v>
      </c>
      <c r="M1046" s="367"/>
      <c r="N1046" s="367"/>
      <c r="O1046" s="367"/>
      <c r="P1046" s="399" t="s">
        <v>2640</v>
      </c>
      <c r="Q1046" s="400" t="s">
        <v>2623</v>
      </c>
      <c r="R1046" s="367"/>
      <c r="S1046" s="367"/>
      <c r="T1046" s="367" t="s">
        <v>71</v>
      </c>
      <c r="U1046" s="367"/>
      <c r="V1046" s="401" t="s">
        <v>75</v>
      </c>
      <c r="W1046" s="402">
        <v>1</v>
      </c>
      <c r="X1046" s="367"/>
      <c r="Y1046" s="367"/>
      <c r="Z1046" s="367"/>
      <c r="AA1046" s="367"/>
      <c r="AB1046" s="399" t="s">
        <v>2676</v>
      </c>
      <c r="AC1046" s="403" t="s">
        <v>2625</v>
      </c>
      <c r="AD1046" s="326"/>
      <c r="AE1046" s="326"/>
      <c r="AF1046" s="326"/>
      <c r="AG1046" s="326"/>
      <c r="AH1046" s="326"/>
      <c r="AI1046" s="326"/>
      <c r="AJ1046" s="335"/>
      <c r="AK1046" s="335"/>
      <c r="AL1046" s="320"/>
      <c r="AM1046" s="320" t="s">
        <v>2684</v>
      </c>
      <c r="AN1046" s="334" t="s">
        <v>2627</v>
      </c>
      <c r="AO1046" s="404" t="s">
        <v>99</v>
      </c>
      <c r="AP1046" s="404" t="s">
        <v>68</v>
      </c>
      <c r="AQ1046" s="404">
        <v>8420020740</v>
      </c>
      <c r="AR1046" s="405" t="s">
        <v>2685</v>
      </c>
      <c r="AS1046" s="404" t="s">
        <v>118</v>
      </c>
      <c r="AT1046" s="406">
        <v>3000</v>
      </c>
      <c r="AU1046" s="406">
        <v>3000</v>
      </c>
      <c r="AV1046" s="407">
        <v>0</v>
      </c>
      <c r="AW1046" s="407">
        <v>0</v>
      </c>
      <c r="AX1046" s="407">
        <v>0</v>
      </c>
      <c r="AY1046" s="407">
        <v>0</v>
      </c>
      <c r="AZ1046" s="408">
        <v>10101</v>
      </c>
      <c r="BA1046" s="3">
        <v>0</v>
      </c>
    </row>
    <row r="1047" spans="1:53" ht="409.5" hidden="1">
      <c r="A1047" s="493">
        <v>621</v>
      </c>
      <c r="B1047" s="494" t="s">
        <v>2621</v>
      </c>
      <c r="C1047" s="395">
        <v>401000043</v>
      </c>
      <c r="D1047" s="366" t="s">
        <v>2682</v>
      </c>
      <c r="E1047" s="347" t="s">
        <v>185</v>
      </c>
      <c r="F1047" s="396"/>
      <c r="G1047" s="396"/>
      <c r="H1047" s="367">
        <v>3</v>
      </c>
      <c r="I1047" s="396"/>
      <c r="J1047" s="367" t="s">
        <v>2683</v>
      </c>
      <c r="K1047" s="397">
        <v>1</v>
      </c>
      <c r="L1047" s="398">
        <v>9</v>
      </c>
      <c r="M1047" s="367"/>
      <c r="N1047" s="367"/>
      <c r="O1047" s="367"/>
      <c r="P1047" s="399" t="s">
        <v>2640</v>
      </c>
      <c r="Q1047" s="400" t="s">
        <v>2623</v>
      </c>
      <c r="R1047" s="367"/>
      <c r="S1047" s="367"/>
      <c r="T1047" s="367" t="s">
        <v>71</v>
      </c>
      <c r="U1047" s="367"/>
      <c r="V1047" s="401" t="s">
        <v>75</v>
      </c>
      <c r="W1047" s="402">
        <v>1</v>
      </c>
      <c r="X1047" s="367"/>
      <c r="Y1047" s="367"/>
      <c r="Z1047" s="367"/>
      <c r="AA1047" s="367"/>
      <c r="AB1047" s="399" t="s">
        <v>2676</v>
      </c>
      <c r="AC1047" s="403" t="s">
        <v>2625</v>
      </c>
      <c r="AD1047" s="326"/>
      <c r="AE1047" s="326"/>
      <c r="AF1047" s="326"/>
      <c r="AG1047" s="326"/>
      <c r="AH1047" s="326"/>
      <c r="AI1047" s="326"/>
      <c r="AJ1047" s="335"/>
      <c r="AK1047" s="335"/>
      <c r="AL1047" s="320"/>
      <c r="AM1047" s="320" t="s">
        <v>2684</v>
      </c>
      <c r="AN1047" s="334" t="s">
        <v>2627</v>
      </c>
      <c r="AO1047" s="404" t="s">
        <v>99</v>
      </c>
      <c r="AP1047" s="404" t="s">
        <v>68</v>
      </c>
      <c r="AQ1047" s="404">
        <v>8420020740</v>
      </c>
      <c r="AR1047" s="405" t="s">
        <v>2685</v>
      </c>
      <c r="AS1047" s="404">
        <v>831</v>
      </c>
      <c r="AT1047" s="406">
        <v>32000</v>
      </c>
      <c r="AU1047" s="406">
        <v>25000</v>
      </c>
      <c r="AV1047" s="407">
        <v>250000</v>
      </c>
      <c r="AW1047" s="407">
        <v>350000</v>
      </c>
      <c r="AX1047" s="407">
        <v>350000</v>
      </c>
      <c r="AY1047" s="407">
        <v>350000</v>
      </c>
      <c r="AZ1047" s="408">
        <v>10101</v>
      </c>
      <c r="BA1047" s="3">
        <v>7000</v>
      </c>
    </row>
    <row r="1048" spans="1:53" ht="409.5" hidden="1">
      <c r="A1048" s="493">
        <v>621</v>
      </c>
      <c r="B1048" s="494" t="s">
        <v>2621</v>
      </c>
      <c r="C1048" s="395">
        <v>401000043</v>
      </c>
      <c r="D1048" s="366" t="s">
        <v>2682</v>
      </c>
      <c r="E1048" s="347" t="s">
        <v>185</v>
      </c>
      <c r="F1048" s="396"/>
      <c r="G1048" s="396"/>
      <c r="H1048" s="367">
        <v>3</v>
      </c>
      <c r="I1048" s="396"/>
      <c r="J1048" s="367">
        <v>16</v>
      </c>
      <c r="K1048" s="397">
        <v>1</v>
      </c>
      <c r="L1048" s="398">
        <v>26</v>
      </c>
      <c r="M1048" s="367"/>
      <c r="N1048" s="367"/>
      <c r="O1048" s="367"/>
      <c r="P1048" s="399" t="s">
        <v>2640</v>
      </c>
      <c r="Q1048" s="400" t="s">
        <v>2623</v>
      </c>
      <c r="R1048" s="367"/>
      <c r="S1048" s="367"/>
      <c r="T1048" s="367" t="s">
        <v>71</v>
      </c>
      <c r="U1048" s="367"/>
      <c r="V1048" s="401" t="s">
        <v>75</v>
      </c>
      <c r="W1048" s="402">
        <v>1</v>
      </c>
      <c r="X1048" s="367"/>
      <c r="Y1048" s="367"/>
      <c r="Z1048" s="367"/>
      <c r="AA1048" s="367"/>
      <c r="AB1048" s="399" t="s">
        <v>2676</v>
      </c>
      <c r="AC1048" s="403" t="s">
        <v>2686</v>
      </c>
      <c r="AD1048" s="326"/>
      <c r="AE1048" s="326"/>
      <c r="AF1048" s="326"/>
      <c r="AG1048" s="326"/>
      <c r="AH1048" s="326"/>
      <c r="AI1048" s="326"/>
      <c r="AJ1048" s="335"/>
      <c r="AK1048" s="335"/>
      <c r="AL1048" s="320"/>
      <c r="AM1048" s="320" t="s">
        <v>2687</v>
      </c>
      <c r="AN1048" s="334" t="s">
        <v>2688</v>
      </c>
      <c r="AO1048" s="404" t="s">
        <v>430</v>
      </c>
      <c r="AP1048" s="404" t="s">
        <v>948</v>
      </c>
      <c r="AQ1048" s="404" t="s">
        <v>2689</v>
      </c>
      <c r="AR1048" s="405" t="s">
        <v>2690</v>
      </c>
      <c r="AS1048" s="404">
        <v>244</v>
      </c>
      <c r="AT1048" s="406">
        <v>11704605</v>
      </c>
      <c r="AU1048" s="406">
        <v>6531605</v>
      </c>
      <c r="AV1048" s="407">
        <v>200000</v>
      </c>
      <c r="AW1048" s="407">
        <v>10208958.050000001</v>
      </c>
      <c r="AX1048" s="407">
        <v>9488300</v>
      </c>
      <c r="AY1048" s="407">
        <v>9488300</v>
      </c>
      <c r="AZ1048" s="408">
        <v>10101</v>
      </c>
      <c r="BA1048" s="3">
        <v>5173000</v>
      </c>
    </row>
    <row r="1049" spans="1:53" ht="409.5" hidden="1">
      <c r="A1049" s="493">
        <v>621</v>
      </c>
      <c r="B1049" s="494" t="s">
        <v>2621</v>
      </c>
      <c r="C1049" s="395">
        <v>401000043</v>
      </c>
      <c r="D1049" s="366" t="s">
        <v>2682</v>
      </c>
      <c r="E1049" s="347" t="s">
        <v>2666</v>
      </c>
      <c r="F1049" s="396"/>
      <c r="G1049" s="396"/>
      <c r="H1049" s="367">
        <v>3</v>
      </c>
      <c r="I1049" s="396"/>
      <c r="J1049" s="367">
        <v>16</v>
      </c>
      <c r="K1049" s="397">
        <v>1</v>
      </c>
      <c r="L1049" s="398">
        <v>26</v>
      </c>
      <c r="M1049" s="367"/>
      <c r="N1049" s="367"/>
      <c r="O1049" s="367"/>
      <c r="P1049" s="399" t="s">
        <v>2640</v>
      </c>
      <c r="Q1049" s="400" t="s">
        <v>2623</v>
      </c>
      <c r="R1049" s="367"/>
      <c r="S1049" s="367"/>
      <c r="T1049" s="367" t="s">
        <v>71</v>
      </c>
      <c r="U1049" s="367"/>
      <c r="V1049" s="401" t="s">
        <v>75</v>
      </c>
      <c r="W1049" s="402">
        <v>1</v>
      </c>
      <c r="X1049" s="367"/>
      <c r="Y1049" s="367"/>
      <c r="Z1049" s="367"/>
      <c r="AA1049" s="367"/>
      <c r="AB1049" s="399" t="s">
        <v>2676</v>
      </c>
      <c r="AC1049" s="403" t="s">
        <v>2691</v>
      </c>
      <c r="AD1049" s="326"/>
      <c r="AE1049" s="326"/>
      <c r="AF1049" s="326"/>
      <c r="AG1049" s="326"/>
      <c r="AH1049" s="326"/>
      <c r="AI1049" s="326"/>
      <c r="AJ1049" s="335"/>
      <c r="AK1049" s="335"/>
      <c r="AL1049" s="320"/>
      <c r="AM1049" s="320" t="s">
        <v>2692</v>
      </c>
      <c r="AN1049" s="334" t="s">
        <v>2693</v>
      </c>
      <c r="AO1049" s="404" t="s">
        <v>430</v>
      </c>
      <c r="AP1049" s="404" t="s">
        <v>948</v>
      </c>
      <c r="AQ1049" s="404" t="s">
        <v>2694</v>
      </c>
      <c r="AR1049" s="405" t="s">
        <v>2695</v>
      </c>
      <c r="AS1049" s="404">
        <v>244</v>
      </c>
      <c r="AT1049" s="406">
        <v>273000</v>
      </c>
      <c r="AU1049" s="406">
        <v>273000</v>
      </c>
      <c r="AV1049" s="407">
        <v>4014104.24</v>
      </c>
      <c r="AW1049" s="407">
        <v>0</v>
      </c>
      <c r="AX1049" s="407">
        <v>0</v>
      </c>
      <c r="AY1049" s="407">
        <v>0</v>
      </c>
      <c r="AZ1049" s="408">
        <v>10101</v>
      </c>
      <c r="BA1049" s="3">
        <v>0</v>
      </c>
    </row>
    <row r="1050" spans="1:53" ht="382.5" hidden="1">
      <c r="A1050" s="493">
        <v>621</v>
      </c>
      <c r="B1050" s="494" t="s">
        <v>2621</v>
      </c>
      <c r="C1050" s="395">
        <v>401000044</v>
      </c>
      <c r="D1050" s="366" t="s">
        <v>2696</v>
      </c>
      <c r="E1050" s="347" t="s">
        <v>2697</v>
      </c>
      <c r="F1050" s="396"/>
      <c r="G1050" s="396"/>
      <c r="H1050" s="367">
        <v>3</v>
      </c>
      <c r="I1050" s="396"/>
      <c r="J1050" s="367">
        <v>16</v>
      </c>
      <c r="K1050" s="397">
        <v>1</v>
      </c>
      <c r="L1050" s="398" t="s">
        <v>2698</v>
      </c>
      <c r="M1050" s="367"/>
      <c r="N1050" s="367"/>
      <c r="O1050" s="367"/>
      <c r="P1050" s="399" t="s">
        <v>2640</v>
      </c>
      <c r="Q1050" s="400" t="s">
        <v>2623</v>
      </c>
      <c r="R1050" s="367"/>
      <c r="S1050" s="367"/>
      <c r="T1050" s="367" t="s">
        <v>71</v>
      </c>
      <c r="U1050" s="367"/>
      <c r="V1050" s="401" t="s">
        <v>75</v>
      </c>
      <c r="W1050" s="402">
        <v>1</v>
      </c>
      <c r="X1050" s="367"/>
      <c r="Y1050" s="367"/>
      <c r="Z1050" s="367"/>
      <c r="AA1050" s="367"/>
      <c r="AB1050" s="399" t="s">
        <v>2676</v>
      </c>
      <c r="AC1050" s="403" t="s">
        <v>2699</v>
      </c>
      <c r="AD1050" s="326"/>
      <c r="AE1050" s="326"/>
      <c r="AF1050" s="326"/>
      <c r="AG1050" s="326"/>
      <c r="AH1050" s="326"/>
      <c r="AI1050" s="326"/>
      <c r="AJ1050" s="335"/>
      <c r="AK1050" s="335"/>
      <c r="AL1050" s="320"/>
      <c r="AM1050" s="320" t="s">
        <v>2700</v>
      </c>
      <c r="AN1050" s="334" t="s">
        <v>2701</v>
      </c>
      <c r="AO1050" s="404" t="s">
        <v>99</v>
      </c>
      <c r="AP1050" s="404" t="s">
        <v>68</v>
      </c>
      <c r="AQ1050" s="404" t="s">
        <v>2702</v>
      </c>
      <c r="AR1050" s="405" t="s">
        <v>2703</v>
      </c>
      <c r="AS1050" s="404">
        <v>244</v>
      </c>
      <c r="AT1050" s="406">
        <v>3050000</v>
      </c>
      <c r="AU1050" s="406">
        <v>3006591.91</v>
      </c>
      <c r="AV1050" s="407">
        <v>400000</v>
      </c>
      <c r="AW1050" s="407">
        <v>100000</v>
      </c>
      <c r="AX1050" s="407">
        <v>3500000</v>
      </c>
      <c r="AY1050" s="407">
        <v>3500000</v>
      </c>
      <c r="AZ1050" s="408">
        <v>10101</v>
      </c>
      <c r="BA1050" s="3">
        <v>43408.089999999851</v>
      </c>
    </row>
    <row r="1051" spans="1:53" ht="153" hidden="1">
      <c r="A1051" s="493">
        <v>621</v>
      </c>
      <c r="B1051" s="494" t="s">
        <v>2621</v>
      </c>
      <c r="C1051" s="395">
        <v>402000001</v>
      </c>
      <c r="D1051" s="366" t="s">
        <v>79</v>
      </c>
      <c r="E1051" s="347" t="s">
        <v>2704</v>
      </c>
      <c r="F1051" s="396"/>
      <c r="G1051" s="396"/>
      <c r="H1051" s="367">
        <v>6</v>
      </c>
      <c r="I1051" s="396"/>
      <c r="J1051" s="367">
        <v>23</v>
      </c>
      <c r="K1051" s="397">
        <v>3</v>
      </c>
      <c r="L1051" s="398"/>
      <c r="M1051" s="367"/>
      <c r="N1051" s="367"/>
      <c r="O1051" s="367"/>
      <c r="P1051" s="399" t="s">
        <v>2705</v>
      </c>
      <c r="Q1051" s="400" t="s">
        <v>2706</v>
      </c>
      <c r="R1051" s="367"/>
      <c r="S1051" s="367"/>
      <c r="T1051" s="367">
        <v>11</v>
      </c>
      <c r="U1051" s="367">
        <v>1</v>
      </c>
      <c r="V1051" s="401" t="s">
        <v>2707</v>
      </c>
      <c r="W1051" s="402"/>
      <c r="X1051" s="367"/>
      <c r="Y1051" s="367"/>
      <c r="Z1051" s="367"/>
      <c r="AA1051" s="367"/>
      <c r="AB1051" s="399" t="s">
        <v>2708</v>
      </c>
      <c r="AC1051" s="403" t="s">
        <v>480</v>
      </c>
      <c r="AD1051" s="326"/>
      <c r="AE1051" s="326"/>
      <c r="AF1051" s="326"/>
      <c r="AG1051" s="326"/>
      <c r="AH1051" s="326"/>
      <c r="AI1051" s="326"/>
      <c r="AJ1051" s="335"/>
      <c r="AK1051" s="335"/>
      <c r="AL1051" s="320"/>
      <c r="AM1051" s="320" t="s">
        <v>222</v>
      </c>
      <c r="AN1051" s="334" t="s">
        <v>223</v>
      </c>
      <c r="AO1051" s="404" t="s">
        <v>99</v>
      </c>
      <c r="AP1051" s="404" t="s">
        <v>68</v>
      </c>
      <c r="AQ1051" s="404" t="s">
        <v>2709</v>
      </c>
      <c r="AR1051" s="405" t="s">
        <v>111</v>
      </c>
      <c r="AS1051" s="404">
        <v>122</v>
      </c>
      <c r="AT1051" s="406">
        <v>823236.5</v>
      </c>
      <c r="AU1051" s="406">
        <v>821035.67</v>
      </c>
      <c r="AV1051" s="407">
        <v>788580</v>
      </c>
      <c r="AW1051" s="407">
        <v>763780</v>
      </c>
      <c r="AX1051" s="407">
        <v>763780</v>
      </c>
      <c r="AY1051" s="407">
        <v>763780</v>
      </c>
      <c r="AZ1051" s="408">
        <v>10101</v>
      </c>
      <c r="BA1051" s="3">
        <v>2200.8299999999581</v>
      </c>
    </row>
    <row r="1052" spans="1:53" ht="153" hidden="1">
      <c r="A1052" s="493">
        <v>621</v>
      </c>
      <c r="B1052" s="494" t="s">
        <v>2621</v>
      </c>
      <c r="C1052" s="395">
        <v>402000001</v>
      </c>
      <c r="D1052" s="366" t="s">
        <v>79</v>
      </c>
      <c r="E1052" s="347" t="s">
        <v>2704</v>
      </c>
      <c r="F1052" s="396"/>
      <c r="G1052" s="396"/>
      <c r="H1052" s="367">
        <v>6</v>
      </c>
      <c r="I1052" s="396"/>
      <c r="J1052" s="367">
        <v>23</v>
      </c>
      <c r="K1052" s="397">
        <v>3</v>
      </c>
      <c r="L1052" s="398"/>
      <c r="M1052" s="367"/>
      <c r="N1052" s="367"/>
      <c r="O1052" s="367"/>
      <c r="P1052" s="399" t="s">
        <v>2710</v>
      </c>
      <c r="Q1052" s="400" t="s">
        <v>2711</v>
      </c>
      <c r="R1052" s="367"/>
      <c r="S1052" s="367"/>
      <c r="T1052" s="367">
        <v>11</v>
      </c>
      <c r="U1052" s="367">
        <v>1</v>
      </c>
      <c r="V1052" s="401" t="s">
        <v>2712</v>
      </c>
      <c r="W1052" s="402"/>
      <c r="X1052" s="367"/>
      <c r="Y1052" s="367"/>
      <c r="Z1052" s="367"/>
      <c r="AA1052" s="367"/>
      <c r="AB1052" s="399" t="s">
        <v>2713</v>
      </c>
      <c r="AC1052" s="403" t="s">
        <v>480</v>
      </c>
      <c r="AD1052" s="326"/>
      <c r="AE1052" s="326"/>
      <c r="AF1052" s="326"/>
      <c r="AG1052" s="326"/>
      <c r="AH1052" s="326"/>
      <c r="AI1052" s="326"/>
      <c r="AJ1052" s="335"/>
      <c r="AK1052" s="335"/>
      <c r="AL1052" s="320"/>
      <c r="AM1052" s="320" t="s">
        <v>222</v>
      </c>
      <c r="AN1052" s="334" t="s">
        <v>223</v>
      </c>
      <c r="AO1052" s="404" t="s">
        <v>99</v>
      </c>
      <c r="AP1052" s="404" t="s">
        <v>68</v>
      </c>
      <c r="AQ1052" s="404" t="s">
        <v>2709</v>
      </c>
      <c r="AR1052" s="405" t="s">
        <v>111</v>
      </c>
      <c r="AS1052" s="404">
        <v>129</v>
      </c>
      <c r="AT1052" s="406">
        <v>230664.5</v>
      </c>
      <c r="AU1052" s="406">
        <v>230664.5</v>
      </c>
      <c r="AV1052" s="407">
        <v>230660</v>
      </c>
      <c r="AW1052" s="407">
        <v>230660</v>
      </c>
      <c r="AX1052" s="407">
        <v>230660</v>
      </c>
      <c r="AY1052" s="407">
        <v>230660</v>
      </c>
      <c r="AZ1052" s="408">
        <v>10101</v>
      </c>
      <c r="BA1052" s="3">
        <v>0</v>
      </c>
    </row>
    <row r="1053" spans="1:53" ht="153" hidden="1">
      <c r="A1053" s="493">
        <v>621</v>
      </c>
      <c r="B1053" s="494" t="s">
        <v>2621</v>
      </c>
      <c r="C1053" s="395">
        <v>402000001</v>
      </c>
      <c r="D1053" s="366" t="s">
        <v>79</v>
      </c>
      <c r="E1053" s="347" t="s">
        <v>185</v>
      </c>
      <c r="F1053" s="396"/>
      <c r="G1053" s="396"/>
      <c r="H1053" s="367">
        <v>3</v>
      </c>
      <c r="I1053" s="396"/>
      <c r="J1053" s="367">
        <v>17</v>
      </c>
      <c r="K1053" s="397">
        <v>1</v>
      </c>
      <c r="L1053" s="398">
        <v>3</v>
      </c>
      <c r="M1053" s="367"/>
      <c r="N1053" s="367"/>
      <c r="O1053" s="367"/>
      <c r="P1053" s="399" t="s">
        <v>2640</v>
      </c>
      <c r="Q1053" s="400" t="s">
        <v>2623</v>
      </c>
      <c r="R1053" s="367"/>
      <c r="S1053" s="367"/>
      <c r="T1053" s="367" t="s">
        <v>71</v>
      </c>
      <c r="U1053" s="367"/>
      <c r="V1053" s="401" t="s">
        <v>75</v>
      </c>
      <c r="W1053" s="402">
        <v>1</v>
      </c>
      <c r="X1053" s="367"/>
      <c r="Y1053" s="367"/>
      <c r="Z1053" s="367"/>
      <c r="AA1053" s="367"/>
      <c r="AB1053" s="399" t="s">
        <v>2676</v>
      </c>
      <c r="AC1053" s="403" t="s">
        <v>925</v>
      </c>
      <c r="AD1053" s="326"/>
      <c r="AE1053" s="326"/>
      <c r="AF1053" s="326"/>
      <c r="AG1053" s="326"/>
      <c r="AH1053" s="326"/>
      <c r="AI1053" s="326"/>
      <c r="AJ1053" s="335"/>
      <c r="AK1053" s="335"/>
      <c r="AL1053" s="320"/>
      <c r="AM1053" s="320" t="s">
        <v>2714</v>
      </c>
      <c r="AN1053" s="334" t="s">
        <v>226</v>
      </c>
      <c r="AO1053" s="404" t="s">
        <v>99</v>
      </c>
      <c r="AP1053" s="404" t="s">
        <v>68</v>
      </c>
      <c r="AQ1053" s="404" t="s">
        <v>2709</v>
      </c>
      <c r="AR1053" s="405" t="s">
        <v>111</v>
      </c>
      <c r="AS1053" s="404" t="s">
        <v>227</v>
      </c>
      <c r="AT1053" s="406">
        <v>0</v>
      </c>
      <c r="AU1053" s="406">
        <v>0</v>
      </c>
      <c r="AV1053" s="407">
        <v>0</v>
      </c>
      <c r="AW1053" s="407">
        <v>430150</v>
      </c>
      <c r="AX1053" s="407">
        <v>430150</v>
      </c>
      <c r="AY1053" s="407">
        <v>440040</v>
      </c>
      <c r="AZ1053" s="408">
        <v>10101</v>
      </c>
      <c r="BA1053" s="3">
        <v>0</v>
      </c>
    </row>
    <row r="1054" spans="1:53" ht="153" hidden="1">
      <c r="A1054" s="493">
        <v>621</v>
      </c>
      <c r="B1054" s="494" t="s">
        <v>2621</v>
      </c>
      <c r="C1054" s="395">
        <v>402000001</v>
      </c>
      <c r="D1054" s="366" t="s">
        <v>79</v>
      </c>
      <c r="E1054" s="347" t="s">
        <v>185</v>
      </c>
      <c r="F1054" s="396"/>
      <c r="G1054" s="396"/>
      <c r="H1054" s="367">
        <v>3</v>
      </c>
      <c r="I1054" s="396"/>
      <c r="J1054" s="367">
        <v>17</v>
      </c>
      <c r="K1054" s="397">
        <v>1</v>
      </c>
      <c r="L1054" s="398">
        <v>3</v>
      </c>
      <c r="M1054" s="367"/>
      <c r="N1054" s="367"/>
      <c r="O1054" s="367"/>
      <c r="P1054" s="399" t="s">
        <v>2640</v>
      </c>
      <c r="Q1054" s="400" t="s">
        <v>2623</v>
      </c>
      <c r="R1054" s="367"/>
      <c r="S1054" s="367"/>
      <c r="T1054" s="367" t="s">
        <v>71</v>
      </c>
      <c r="U1054" s="367"/>
      <c r="V1054" s="401" t="s">
        <v>75</v>
      </c>
      <c r="W1054" s="402">
        <v>1</v>
      </c>
      <c r="X1054" s="367"/>
      <c r="Y1054" s="367"/>
      <c r="Z1054" s="367"/>
      <c r="AA1054" s="367"/>
      <c r="AB1054" s="399" t="s">
        <v>2676</v>
      </c>
      <c r="AC1054" s="403" t="s">
        <v>925</v>
      </c>
      <c r="AD1054" s="326"/>
      <c r="AE1054" s="326"/>
      <c r="AF1054" s="326"/>
      <c r="AG1054" s="326"/>
      <c r="AH1054" s="326"/>
      <c r="AI1054" s="326"/>
      <c r="AJ1054" s="335"/>
      <c r="AK1054" s="335"/>
      <c r="AL1054" s="320"/>
      <c r="AM1054" s="320" t="s">
        <v>2714</v>
      </c>
      <c r="AN1054" s="334" t="s">
        <v>226</v>
      </c>
      <c r="AO1054" s="404" t="s">
        <v>99</v>
      </c>
      <c r="AP1054" s="404" t="s">
        <v>68</v>
      </c>
      <c r="AQ1054" s="404" t="s">
        <v>2709</v>
      </c>
      <c r="AR1054" s="405" t="s">
        <v>111</v>
      </c>
      <c r="AS1054" s="404">
        <v>244</v>
      </c>
      <c r="AT1054" s="406">
        <v>3539357.25</v>
      </c>
      <c r="AU1054" s="406">
        <v>3532603.7</v>
      </c>
      <c r="AV1054" s="407">
        <v>3174281.59</v>
      </c>
      <c r="AW1054" s="407">
        <v>2399040</v>
      </c>
      <c r="AX1054" s="407">
        <v>2480590</v>
      </c>
      <c r="AY1054" s="407">
        <v>2480590</v>
      </c>
      <c r="AZ1054" s="408">
        <v>10101</v>
      </c>
      <c r="BA1054" s="3">
        <v>6753.5499999998137</v>
      </c>
    </row>
    <row r="1055" spans="1:53" ht="357" hidden="1">
      <c r="A1055" s="493">
        <v>621</v>
      </c>
      <c r="B1055" s="494" t="s">
        <v>2621</v>
      </c>
      <c r="C1055" s="395" t="s">
        <v>2715</v>
      </c>
      <c r="D1055" s="366" t="s">
        <v>1045</v>
      </c>
      <c r="E1055" s="347" t="s">
        <v>185</v>
      </c>
      <c r="F1055" s="396"/>
      <c r="G1055" s="396"/>
      <c r="H1055" s="367">
        <v>3</v>
      </c>
      <c r="I1055" s="396"/>
      <c r="J1055" s="367">
        <v>17</v>
      </c>
      <c r="K1055" s="397">
        <v>1</v>
      </c>
      <c r="L1055" s="398">
        <v>3</v>
      </c>
      <c r="M1055" s="367"/>
      <c r="N1055" s="367"/>
      <c r="O1055" s="367"/>
      <c r="P1055" s="399" t="s">
        <v>2640</v>
      </c>
      <c r="Q1055" s="400" t="s">
        <v>2623</v>
      </c>
      <c r="R1055" s="367"/>
      <c r="S1055" s="367"/>
      <c r="T1055" s="367" t="s">
        <v>71</v>
      </c>
      <c r="U1055" s="367"/>
      <c r="V1055" s="401" t="s">
        <v>75</v>
      </c>
      <c r="W1055" s="402">
        <v>1</v>
      </c>
      <c r="X1055" s="367"/>
      <c r="Y1055" s="367"/>
      <c r="Z1055" s="367"/>
      <c r="AA1055" s="367"/>
      <c r="AB1055" s="399" t="s">
        <v>2676</v>
      </c>
      <c r="AC1055" s="403" t="s">
        <v>2716</v>
      </c>
      <c r="AD1055" s="326"/>
      <c r="AE1055" s="326"/>
      <c r="AF1055" s="326"/>
      <c r="AG1055" s="326"/>
      <c r="AH1055" s="326"/>
      <c r="AI1055" s="326"/>
      <c r="AJ1055" s="335"/>
      <c r="AK1055" s="335"/>
      <c r="AL1055" s="320"/>
      <c r="AM1055" s="320" t="s">
        <v>2717</v>
      </c>
      <c r="AN1055" s="334" t="s">
        <v>1669</v>
      </c>
      <c r="AO1055" s="404" t="s">
        <v>99</v>
      </c>
      <c r="AP1055" s="404" t="s">
        <v>68</v>
      </c>
      <c r="AQ1055" s="404" t="s">
        <v>2718</v>
      </c>
      <c r="AR1055" s="405" t="s">
        <v>1047</v>
      </c>
      <c r="AS1055" s="404">
        <v>244</v>
      </c>
      <c r="AT1055" s="406">
        <v>29853.48</v>
      </c>
      <c r="AU1055" s="406">
        <v>29519.9</v>
      </c>
      <c r="AV1055" s="407"/>
      <c r="AW1055" s="407"/>
      <c r="AX1055" s="407"/>
      <c r="AY1055" s="407"/>
      <c r="AZ1055" s="408">
        <v>10101</v>
      </c>
      <c r="BA1055" s="3">
        <v>333.57999999999811</v>
      </c>
    </row>
    <row r="1056" spans="1:53" ht="357" hidden="1">
      <c r="A1056" s="493">
        <v>621</v>
      </c>
      <c r="B1056" s="494" t="s">
        <v>2621</v>
      </c>
      <c r="C1056" s="395" t="s">
        <v>2715</v>
      </c>
      <c r="D1056" s="366" t="s">
        <v>1045</v>
      </c>
      <c r="E1056" s="347" t="s">
        <v>185</v>
      </c>
      <c r="F1056" s="396"/>
      <c r="G1056" s="396"/>
      <c r="H1056" s="367">
        <v>3</v>
      </c>
      <c r="I1056" s="396"/>
      <c r="J1056" s="367">
        <v>17</v>
      </c>
      <c r="K1056" s="397">
        <v>1</v>
      </c>
      <c r="L1056" s="398">
        <v>3</v>
      </c>
      <c r="M1056" s="367"/>
      <c r="N1056" s="367"/>
      <c r="O1056" s="367"/>
      <c r="P1056" s="399" t="s">
        <v>2640</v>
      </c>
      <c r="Q1056" s="400" t="s">
        <v>2623</v>
      </c>
      <c r="R1056" s="367"/>
      <c r="S1056" s="367"/>
      <c r="T1056" s="367" t="s">
        <v>71</v>
      </c>
      <c r="U1056" s="367"/>
      <c r="V1056" s="401" t="s">
        <v>75</v>
      </c>
      <c r="W1056" s="402">
        <v>1</v>
      </c>
      <c r="X1056" s="367"/>
      <c r="Y1056" s="367"/>
      <c r="Z1056" s="367"/>
      <c r="AA1056" s="367"/>
      <c r="AB1056" s="399" t="s">
        <v>2676</v>
      </c>
      <c r="AC1056" s="403" t="s">
        <v>2716</v>
      </c>
      <c r="AD1056" s="326"/>
      <c r="AE1056" s="326"/>
      <c r="AF1056" s="326"/>
      <c r="AG1056" s="326"/>
      <c r="AH1056" s="326"/>
      <c r="AI1056" s="326"/>
      <c r="AJ1056" s="335"/>
      <c r="AK1056" s="335"/>
      <c r="AL1056" s="320"/>
      <c r="AM1056" s="320" t="s">
        <v>2717</v>
      </c>
      <c r="AN1056" s="334" t="s">
        <v>1669</v>
      </c>
      <c r="AO1056" s="404" t="s">
        <v>99</v>
      </c>
      <c r="AP1056" s="404" t="s">
        <v>68</v>
      </c>
      <c r="AQ1056" s="404" t="s">
        <v>2719</v>
      </c>
      <c r="AR1056" s="405" t="s">
        <v>1047</v>
      </c>
      <c r="AS1056" s="404">
        <v>244</v>
      </c>
      <c r="AT1056" s="406">
        <v>0</v>
      </c>
      <c r="AU1056" s="406">
        <v>0</v>
      </c>
      <c r="AV1056" s="407">
        <v>36240</v>
      </c>
      <c r="AW1056" s="407">
        <v>36240</v>
      </c>
      <c r="AX1056" s="407">
        <v>36240</v>
      </c>
      <c r="AY1056" s="407">
        <v>36240</v>
      </c>
      <c r="AZ1056" s="408">
        <v>10101</v>
      </c>
      <c r="BA1056" s="3">
        <v>0</v>
      </c>
    </row>
    <row r="1057" spans="1:55" ht="153" hidden="1">
      <c r="A1057" s="493">
        <v>621</v>
      </c>
      <c r="B1057" s="494" t="s">
        <v>2621</v>
      </c>
      <c r="C1057" s="395">
        <v>402000001</v>
      </c>
      <c r="D1057" s="366" t="s">
        <v>79</v>
      </c>
      <c r="E1057" s="347" t="s">
        <v>185</v>
      </c>
      <c r="F1057" s="396"/>
      <c r="G1057" s="396"/>
      <c r="H1057" s="367">
        <v>3</v>
      </c>
      <c r="I1057" s="396"/>
      <c r="J1057" s="367">
        <v>17</v>
      </c>
      <c r="K1057" s="397">
        <v>1</v>
      </c>
      <c r="L1057" s="398">
        <v>3</v>
      </c>
      <c r="M1057" s="367"/>
      <c r="N1057" s="367"/>
      <c r="O1057" s="367"/>
      <c r="P1057" s="399" t="s">
        <v>2640</v>
      </c>
      <c r="Q1057" s="400" t="s">
        <v>2623</v>
      </c>
      <c r="R1057" s="367"/>
      <c r="S1057" s="367"/>
      <c r="T1057" s="367" t="s">
        <v>71</v>
      </c>
      <c r="U1057" s="367"/>
      <c r="V1057" s="401" t="s">
        <v>75</v>
      </c>
      <c r="W1057" s="402">
        <v>1</v>
      </c>
      <c r="X1057" s="367"/>
      <c r="Y1057" s="367"/>
      <c r="Z1057" s="367"/>
      <c r="AA1057" s="367"/>
      <c r="AB1057" s="399" t="s">
        <v>2676</v>
      </c>
      <c r="AC1057" s="403" t="s">
        <v>2720</v>
      </c>
      <c r="AD1057" s="326"/>
      <c r="AE1057" s="326"/>
      <c r="AF1057" s="326"/>
      <c r="AG1057" s="326"/>
      <c r="AH1057" s="326"/>
      <c r="AI1057" s="326"/>
      <c r="AJ1057" s="335"/>
      <c r="AK1057" s="335"/>
      <c r="AL1057" s="320"/>
      <c r="AM1057" s="320" t="s">
        <v>2721</v>
      </c>
      <c r="AN1057" s="334" t="s">
        <v>226</v>
      </c>
      <c r="AO1057" s="404" t="s">
        <v>99</v>
      </c>
      <c r="AP1057" s="404" t="s">
        <v>68</v>
      </c>
      <c r="AQ1057" s="404" t="s">
        <v>2709</v>
      </c>
      <c r="AR1057" s="405" t="s">
        <v>111</v>
      </c>
      <c r="AS1057" s="404">
        <v>851</v>
      </c>
      <c r="AT1057" s="406">
        <v>215000</v>
      </c>
      <c r="AU1057" s="406">
        <v>142015</v>
      </c>
      <c r="AV1057" s="407">
        <v>202200</v>
      </c>
      <c r="AW1057" s="407">
        <v>200000</v>
      </c>
      <c r="AX1057" s="407">
        <v>200000</v>
      </c>
      <c r="AY1057" s="407">
        <v>200000</v>
      </c>
      <c r="AZ1057" s="408">
        <v>10101</v>
      </c>
      <c r="BA1057" s="3">
        <v>72985</v>
      </c>
    </row>
    <row r="1058" spans="1:55" ht="153" hidden="1">
      <c r="A1058" s="493">
        <v>621</v>
      </c>
      <c r="B1058" s="494" t="s">
        <v>2621</v>
      </c>
      <c r="C1058" s="395">
        <v>402000001</v>
      </c>
      <c r="D1058" s="366" t="s">
        <v>79</v>
      </c>
      <c r="E1058" s="347" t="s">
        <v>185</v>
      </c>
      <c r="F1058" s="396"/>
      <c r="G1058" s="396"/>
      <c r="H1058" s="367">
        <v>3</v>
      </c>
      <c r="I1058" s="396"/>
      <c r="J1058" s="367">
        <v>17</v>
      </c>
      <c r="K1058" s="397">
        <v>1</v>
      </c>
      <c r="L1058" s="398">
        <v>3</v>
      </c>
      <c r="M1058" s="367"/>
      <c r="N1058" s="367"/>
      <c r="O1058" s="367"/>
      <c r="P1058" s="399" t="s">
        <v>2640</v>
      </c>
      <c r="Q1058" s="400" t="s">
        <v>2623</v>
      </c>
      <c r="R1058" s="367"/>
      <c r="S1058" s="367"/>
      <c r="T1058" s="367" t="s">
        <v>71</v>
      </c>
      <c r="U1058" s="367"/>
      <c r="V1058" s="401" t="s">
        <v>75</v>
      </c>
      <c r="W1058" s="402">
        <v>1</v>
      </c>
      <c r="X1058" s="367"/>
      <c r="Y1058" s="367"/>
      <c r="Z1058" s="367"/>
      <c r="AA1058" s="367"/>
      <c r="AB1058" s="399" t="s">
        <v>2676</v>
      </c>
      <c r="AC1058" s="403" t="s">
        <v>2720</v>
      </c>
      <c r="AD1058" s="326"/>
      <c r="AE1058" s="326"/>
      <c r="AF1058" s="326"/>
      <c r="AG1058" s="326"/>
      <c r="AH1058" s="326"/>
      <c r="AI1058" s="326"/>
      <c r="AJ1058" s="335"/>
      <c r="AK1058" s="335"/>
      <c r="AL1058" s="320"/>
      <c r="AM1058" s="320" t="s">
        <v>2721</v>
      </c>
      <c r="AN1058" s="334" t="s">
        <v>226</v>
      </c>
      <c r="AO1058" s="404" t="s">
        <v>99</v>
      </c>
      <c r="AP1058" s="404" t="s">
        <v>68</v>
      </c>
      <c r="AQ1058" s="404" t="s">
        <v>2709</v>
      </c>
      <c r="AR1058" s="405" t="s">
        <v>111</v>
      </c>
      <c r="AS1058" s="404">
        <v>852</v>
      </c>
      <c r="AT1058" s="406">
        <v>10300</v>
      </c>
      <c r="AU1058" s="406">
        <v>10283</v>
      </c>
      <c r="AV1058" s="407">
        <v>10800</v>
      </c>
      <c r="AW1058" s="407">
        <v>10800</v>
      </c>
      <c r="AX1058" s="407">
        <v>10800</v>
      </c>
      <c r="AY1058" s="407">
        <v>10800</v>
      </c>
      <c r="AZ1058" s="408">
        <v>10101</v>
      </c>
      <c r="BA1058" s="3">
        <v>17</v>
      </c>
    </row>
    <row r="1059" spans="1:55" ht="153" hidden="1">
      <c r="A1059" s="493">
        <v>621</v>
      </c>
      <c r="B1059" s="494" t="s">
        <v>2621</v>
      </c>
      <c r="C1059" s="395">
        <v>402000001</v>
      </c>
      <c r="D1059" s="366" t="s">
        <v>79</v>
      </c>
      <c r="E1059" s="347" t="s">
        <v>185</v>
      </c>
      <c r="F1059" s="396"/>
      <c r="G1059" s="396"/>
      <c r="H1059" s="367">
        <v>3</v>
      </c>
      <c r="I1059" s="396"/>
      <c r="J1059" s="367">
        <v>17</v>
      </c>
      <c r="K1059" s="397">
        <v>1</v>
      </c>
      <c r="L1059" s="398">
        <v>3</v>
      </c>
      <c r="M1059" s="367"/>
      <c r="N1059" s="367"/>
      <c r="O1059" s="367"/>
      <c r="P1059" s="399" t="s">
        <v>2640</v>
      </c>
      <c r="Q1059" s="400" t="s">
        <v>2722</v>
      </c>
      <c r="R1059" s="367"/>
      <c r="S1059" s="367"/>
      <c r="T1059" s="367" t="s">
        <v>71</v>
      </c>
      <c r="U1059" s="367"/>
      <c r="V1059" s="401" t="s">
        <v>75</v>
      </c>
      <c r="W1059" s="402">
        <v>1</v>
      </c>
      <c r="X1059" s="367"/>
      <c r="Y1059" s="367"/>
      <c r="Z1059" s="367"/>
      <c r="AA1059" s="367"/>
      <c r="AB1059" s="399" t="s">
        <v>2676</v>
      </c>
      <c r="AC1059" s="403" t="s">
        <v>2720</v>
      </c>
      <c r="AD1059" s="326"/>
      <c r="AE1059" s="326"/>
      <c r="AF1059" s="326"/>
      <c r="AG1059" s="326"/>
      <c r="AH1059" s="326"/>
      <c r="AI1059" s="326"/>
      <c r="AJ1059" s="335"/>
      <c r="AK1059" s="335"/>
      <c r="AL1059" s="320"/>
      <c r="AM1059" s="320" t="s">
        <v>2721</v>
      </c>
      <c r="AN1059" s="334" t="s">
        <v>226</v>
      </c>
      <c r="AO1059" s="404" t="s">
        <v>99</v>
      </c>
      <c r="AP1059" s="404" t="s">
        <v>68</v>
      </c>
      <c r="AQ1059" s="404" t="s">
        <v>2709</v>
      </c>
      <c r="AR1059" s="405" t="s">
        <v>111</v>
      </c>
      <c r="AS1059" s="404">
        <v>853</v>
      </c>
      <c r="AT1059" s="406">
        <v>1000</v>
      </c>
      <c r="AU1059" s="406">
        <v>500</v>
      </c>
      <c r="AV1059" s="407">
        <v>1000</v>
      </c>
      <c r="AW1059" s="407">
        <v>1000</v>
      </c>
      <c r="AX1059" s="407">
        <v>1000</v>
      </c>
      <c r="AY1059" s="407">
        <v>1000</v>
      </c>
      <c r="AZ1059" s="408">
        <v>10101</v>
      </c>
      <c r="BA1059" s="3">
        <v>500</v>
      </c>
    </row>
    <row r="1060" spans="1:55" ht="409.5" hidden="1">
      <c r="A1060" s="493">
        <v>621</v>
      </c>
      <c r="B1060" s="494" t="s">
        <v>2621</v>
      </c>
      <c r="C1060" s="395">
        <v>402000001</v>
      </c>
      <c r="D1060" s="366" t="s">
        <v>79</v>
      </c>
      <c r="E1060" s="347" t="s">
        <v>2723</v>
      </c>
      <c r="F1060" s="396"/>
      <c r="G1060" s="396"/>
      <c r="H1060" s="367" t="s">
        <v>2724</v>
      </c>
      <c r="I1060" s="396"/>
      <c r="J1060" s="367" t="s">
        <v>2725</v>
      </c>
      <c r="K1060" s="397" t="s">
        <v>323</v>
      </c>
      <c r="L1060" s="398" t="s">
        <v>94</v>
      </c>
      <c r="M1060" s="367"/>
      <c r="N1060" s="367"/>
      <c r="O1060" s="367"/>
      <c r="P1060" s="399" t="s">
        <v>2726</v>
      </c>
      <c r="Q1060" s="400" t="s">
        <v>2727</v>
      </c>
      <c r="R1060" s="367"/>
      <c r="S1060" s="367"/>
      <c r="T1060" s="367" t="s">
        <v>85</v>
      </c>
      <c r="U1060" s="367"/>
      <c r="V1060" s="401" t="s">
        <v>2728</v>
      </c>
      <c r="W1060" s="402" t="s">
        <v>88</v>
      </c>
      <c r="X1060" s="367"/>
      <c r="Y1060" s="367"/>
      <c r="Z1060" s="367"/>
      <c r="AA1060" s="367"/>
      <c r="AB1060" s="399" t="s">
        <v>2729</v>
      </c>
      <c r="AC1060" s="403" t="s">
        <v>2730</v>
      </c>
      <c r="AD1060" s="326"/>
      <c r="AE1060" s="326"/>
      <c r="AF1060" s="326"/>
      <c r="AG1060" s="326"/>
      <c r="AH1060" s="326"/>
      <c r="AI1060" s="326"/>
      <c r="AJ1060" s="335"/>
      <c r="AK1060" s="335"/>
      <c r="AL1060" s="320"/>
      <c r="AM1060" s="320" t="s">
        <v>2731</v>
      </c>
      <c r="AN1060" s="334" t="s">
        <v>2732</v>
      </c>
      <c r="AO1060" s="404" t="s">
        <v>99</v>
      </c>
      <c r="AP1060" s="404" t="s">
        <v>68</v>
      </c>
      <c r="AQ1060" s="404" t="s">
        <v>2733</v>
      </c>
      <c r="AR1060" s="405" t="s">
        <v>121</v>
      </c>
      <c r="AS1060" s="404">
        <v>129</v>
      </c>
      <c r="AT1060" s="406">
        <v>508765.62</v>
      </c>
      <c r="AU1060" s="406">
        <v>508765.62</v>
      </c>
      <c r="AV1060" s="407">
        <v>0</v>
      </c>
      <c r="AW1060" s="407">
        <v>0</v>
      </c>
      <c r="AX1060" s="407">
        <v>0</v>
      </c>
      <c r="AY1060" s="407">
        <v>0</v>
      </c>
      <c r="AZ1060" s="408">
        <v>10306</v>
      </c>
      <c r="BA1060" s="3">
        <v>0</v>
      </c>
    </row>
    <row r="1061" spans="1:55" ht="306" hidden="1">
      <c r="A1061" s="493">
        <v>621</v>
      </c>
      <c r="B1061" s="494" t="s">
        <v>2621</v>
      </c>
      <c r="C1061" s="395">
        <v>402000001</v>
      </c>
      <c r="D1061" s="366" t="s">
        <v>79</v>
      </c>
      <c r="E1061" s="347" t="s">
        <v>2723</v>
      </c>
      <c r="F1061" s="396"/>
      <c r="G1061" s="396"/>
      <c r="H1061" s="367" t="s">
        <v>2724</v>
      </c>
      <c r="I1061" s="396"/>
      <c r="J1061" s="367" t="s">
        <v>2725</v>
      </c>
      <c r="K1061" s="397" t="s">
        <v>323</v>
      </c>
      <c r="L1061" s="398" t="s">
        <v>94</v>
      </c>
      <c r="M1061" s="367"/>
      <c r="N1061" s="367"/>
      <c r="O1061" s="367"/>
      <c r="P1061" s="399" t="s">
        <v>2726</v>
      </c>
      <c r="Q1061" s="400" t="s">
        <v>2734</v>
      </c>
      <c r="R1061" s="367"/>
      <c r="S1061" s="367"/>
      <c r="T1061" s="367" t="s">
        <v>85</v>
      </c>
      <c r="U1061" s="367"/>
      <c r="V1061" s="401" t="s">
        <v>2728</v>
      </c>
      <c r="W1061" s="402" t="s">
        <v>88</v>
      </c>
      <c r="X1061" s="367"/>
      <c r="Y1061" s="367"/>
      <c r="Z1061" s="367"/>
      <c r="AA1061" s="367"/>
      <c r="AB1061" s="399" t="s">
        <v>2708</v>
      </c>
      <c r="AC1061" s="403" t="s">
        <v>2730</v>
      </c>
      <c r="AD1061" s="326"/>
      <c r="AE1061" s="326"/>
      <c r="AF1061" s="326"/>
      <c r="AG1061" s="326"/>
      <c r="AH1061" s="326"/>
      <c r="AI1061" s="326"/>
      <c r="AJ1061" s="335"/>
      <c r="AK1061" s="335"/>
      <c r="AL1061" s="320"/>
      <c r="AM1061" s="320" t="s">
        <v>2731</v>
      </c>
      <c r="AN1061" s="334" t="s">
        <v>2732</v>
      </c>
      <c r="AO1061" s="404" t="s">
        <v>99</v>
      </c>
      <c r="AP1061" s="404" t="s">
        <v>68</v>
      </c>
      <c r="AQ1061" s="404" t="s">
        <v>2733</v>
      </c>
      <c r="AR1061" s="405" t="s">
        <v>121</v>
      </c>
      <c r="AS1061" s="404">
        <v>129</v>
      </c>
      <c r="AT1061" s="406">
        <v>10264175.609999999</v>
      </c>
      <c r="AU1061" s="406">
        <v>10264175.609999999</v>
      </c>
      <c r="AV1061" s="407">
        <v>12441901.01</v>
      </c>
      <c r="AW1061" s="407">
        <v>12440673.380000001</v>
      </c>
      <c r="AX1061" s="407">
        <v>12440673.380000001</v>
      </c>
      <c r="AY1061" s="407">
        <v>12440673.380000001</v>
      </c>
      <c r="AZ1061" s="408">
        <v>10101</v>
      </c>
      <c r="BA1061" s="3">
        <v>0</v>
      </c>
      <c r="BC1061" s="3">
        <v>10772941.229999999</v>
      </c>
    </row>
    <row r="1062" spans="1:55" ht="165.75" hidden="1">
      <c r="A1062" s="493">
        <v>621</v>
      </c>
      <c r="B1062" s="494" t="s">
        <v>2621</v>
      </c>
      <c r="C1062" s="395">
        <v>402000001</v>
      </c>
      <c r="D1062" s="366" t="s">
        <v>79</v>
      </c>
      <c r="E1062" s="347" t="s">
        <v>2735</v>
      </c>
      <c r="F1062" s="396"/>
      <c r="G1062" s="396"/>
      <c r="H1062" s="367">
        <v>7</v>
      </c>
      <c r="I1062" s="396"/>
      <c r="J1062" s="367">
        <v>26</v>
      </c>
      <c r="K1062" s="397"/>
      <c r="L1062" s="398"/>
      <c r="M1062" s="367"/>
      <c r="N1062" s="367"/>
      <c r="O1062" s="367"/>
      <c r="P1062" s="399" t="s">
        <v>2736</v>
      </c>
      <c r="Q1062" s="400" t="s">
        <v>219</v>
      </c>
      <c r="R1062" s="367"/>
      <c r="S1062" s="367"/>
      <c r="T1062" s="367"/>
      <c r="U1062" s="367"/>
      <c r="V1062" s="401">
        <v>13</v>
      </c>
      <c r="W1062" s="402" t="s">
        <v>2737</v>
      </c>
      <c r="X1062" s="367"/>
      <c r="Y1062" s="367"/>
      <c r="Z1062" s="367"/>
      <c r="AA1062" s="367"/>
      <c r="AB1062" s="399" t="s">
        <v>2738</v>
      </c>
      <c r="AC1062" s="403" t="s">
        <v>175</v>
      </c>
      <c r="AD1062" s="326"/>
      <c r="AE1062" s="326"/>
      <c r="AF1062" s="326"/>
      <c r="AG1062" s="326"/>
      <c r="AH1062" s="326"/>
      <c r="AI1062" s="326"/>
      <c r="AJ1062" s="335"/>
      <c r="AK1062" s="335"/>
      <c r="AL1062" s="320"/>
      <c r="AM1062" s="320" t="s">
        <v>173</v>
      </c>
      <c r="AN1062" s="334" t="s">
        <v>174</v>
      </c>
      <c r="AO1062" s="404" t="s">
        <v>99</v>
      </c>
      <c r="AP1062" s="404" t="s">
        <v>68</v>
      </c>
      <c r="AQ1062" s="404" t="s">
        <v>2739</v>
      </c>
      <c r="AR1062" s="405" t="s">
        <v>101</v>
      </c>
      <c r="AS1062" s="404" t="s">
        <v>113</v>
      </c>
      <c r="AT1062" s="406">
        <v>18388.78</v>
      </c>
      <c r="AU1062" s="406">
        <v>18388.78</v>
      </c>
      <c r="AV1062" s="407">
        <v>0</v>
      </c>
      <c r="AW1062" s="407">
        <v>0</v>
      </c>
      <c r="AX1062" s="407">
        <v>0</v>
      </c>
      <c r="AY1062" s="407">
        <v>0</v>
      </c>
      <c r="AZ1062" s="408">
        <v>10101</v>
      </c>
      <c r="BA1062" s="3">
        <v>0</v>
      </c>
    </row>
    <row r="1063" spans="1:55" ht="153" hidden="1">
      <c r="A1063" s="493">
        <v>621</v>
      </c>
      <c r="B1063" s="494" t="s">
        <v>2621</v>
      </c>
      <c r="C1063" s="395">
        <v>402000001</v>
      </c>
      <c r="D1063" s="366" t="s">
        <v>79</v>
      </c>
      <c r="E1063" s="347" t="s">
        <v>185</v>
      </c>
      <c r="F1063" s="396"/>
      <c r="G1063" s="396"/>
      <c r="H1063" s="367">
        <v>3</v>
      </c>
      <c r="I1063" s="396"/>
      <c r="J1063" s="367" t="s">
        <v>2740</v>
      </c>
      <c r="K1063" s="397">
        <v>1</v>
      </c>
      <c r="L1063" s="398">
        <v>9</v>
      </c>
      <c r="M1063" s="367"/>
      <c r="N1063" s="367"/>
      <c r="O1063" s="367"/>
      <c r="P1063" s="399" t="s">
        <v>2741</v>
      </c>
      <c r="Q1063" s="400" t="s">
        <v>2623</v>
      </c>
      <c r="R1063" s="367"/>
      <c r="S1063" s="367"/>
      <c r="T1063" s="367" t="s">
        <v>71</v>
      </c>
      <c r="U1063" s="367"/>
      <c r="V1063" s="401" t="s">
        <v>75</v>
      </c>
      <c r="W1063" s="402">
        <v>1</v>
      </c>
      <c r="X1063" s="367"/>
      <c r="Y1063" s="367"/>
      <c r="Z1063" s="367"/>
      <c r="AA1063" s="367"/>
      <c r="AB1063" s="399" t="s">
        <v>2742</v>
      </c>
      <c r="AC1063" s="403" t="s">
        <v>2625</v>
      </c>
      <c r="AD1063" s="326"/>
      <c r="AE1063" s="326"/>
      <c r="AF1063" s="326"/>
      <c r="AG1063" s="326"/>
      <c r="AH1063" s="326"/>
      <c r="AI1063" s="326"/>
      <c r="AJ1063" s="335"/>
      <c r="AK1063" s="335"/>
      <c r="AL1063" s="320"/>
      <c r="AM1063" s="320" t="s">
        <v>2743</v>
      </c>
      <c r="AN1063" s="334" t="s">
        <v>2627</v>
      </c>
      <c r="AO1063" s="404" t="s">
        <v>99</v>
      </c>
      <c r="AP1063" s="404" t="s">
        <v>68</v>
      </c>
      <c r="AQ1063" s="404" t="s">
        <v>2744</v>
      </c>
      <c r="AR1063" s="405" t="s">
        <v>104</v>
      </c>
      <c r="AS1063" s="404">
        <v>831</v>
      </c>
      <c r="AT1063" s="406">
        <v>50000</v>
      </c>
      <c r="AU1063" s="406">
        <v>13000</v>
      </c>
      <c r="AV1063" s="407">
        <v>50000</v>
      </c>
      <c r="AW1063" s="407">
        <v>50000</v>
      </c>
      <c r="AX1063" s="407">
        <v>50000</v>
      </c>
      <c r="AY1063" s="407">
        <v>50000</v>
      </c>
      <c r="AZ1063" s="408">
        <v>10101</v>
      </c>
      <c r="BA1063" s="3">
        <v>37000</v>
      </c>
    </row>
    <row r="1064" spans="1:55" ht="165.75" hidden="1">
      <c r="A1064" s="493">
        <v>621</v>
      </c>
      <c r="B1064" s="494" t="s">
        <v>2621</v>
      </c>
      <c r="C1064" s="395">
        <v>402000001</v>
      </c>
      <c r="D1064" s="366" t="s">
        <v>79</v>
      </c>
      <c r="E1064" s="347" t="s">
        <v>2745</v>
      </c>
      <c r="F1064" s="396"/>
      <c r="G1064" s="396"/>
      <c r="H1064" s="367">
        <v>7</v>
      </c>
      <c r="I1064" s="396"/>
      <c r="J1064" s="367">
        <v>26</v>
      </c>
      <c r="K1064" s="397"/>
      <c r="L1064" s="398"/>
      <c r="M1064" s="367"/>
      <c r="N1064" s="367"/>
      <c r="O1064" s="367"/>
      <c r="P1064" s="399" t="s">
        <v>2746</v>
      </c>
      <c r="Q1064" s="400" t="s">
        <v>219</v>
      </c>
      <c r="R1064" s="367"/>
      <c r="S1064" s="367"/>
      <c r="T1064" s="367"/>
      <c r="U1064" s="367"/>
      <c r="V1064" s="401">
        <v>13</v>
      </c>
      <c r="W1064" s="402" t="s">
        <v>2747</v>
      </c>
      <c r="X1064" s="367"/>
      <c r="Y1064" s="367"/>
      <c r="Z1064" s="367"/>
      <c r="AA1064" s="367"/>
      <c r="AB1064" s="399" t="s">
        <v>220</v>
      </c>
      <c r="AC1064" s="403" t="s">
        <v>175</v>
      </c>
      <c r="AD1064" s="326"/>
      <c r="AE1064" s="326"/>
      <c r="AF1064" s="326"/>
      <c r="AG1064" s="326"/>
      <c r="AH1064" s="326"/>
      <c r="AI1064" s="326"/>
      <c r="AJ1064" s="335"/>
      <c r="AK1064" s="335"/>
      <c r="AL1064" s="320"/>
      <c r="AM1064" s="320" t="s">
        <v>173</v>
      </c>
      <c r="AN1064" s="334" t="s">
        <v>174</v>
      </c>
      <c r="AO1064" s="404" t="s">
        <v>99</v>
      </c>
      <c r="AP1064" s="404" t="s">
        <v>68</v>
      </c>
      <c r="AQ1064" s="404" t="s">
        <v>2739</v>
      </c>
      <c r="AR1064" s="405" t="s">
        <v>101</v>
      </c>
      <c r="AS1064" s="404" t="s">
        <v>115</v>
      </c>
      <c r="AT1064" s="406">
        <v>60890</v>
      </c>
      <c r="AU1064" s="406">
        <v>60890</v>
      </c>
      <c r="AV1064" s="407">
        <v>0</v>
      </c>
      <c r="AW1064" s="407">
        <v>0</v>
      </c>
      <c r="AX1064" s="407">
        <v>0</v>
      </c>
      <c r="AY1064" s="407">
        <v>0</v>
      </c>
      <c r="AZ1064" s="408">
        <v>10101</v>
      </c>
      <c r="BA1064" s="3">
        <v>0</v>
      </c>
    </row>
    <row r="1065" spans="1:55" ht="409.5" hidden="1">
      <c r="A1065" s="493">
        <v>621</v>
      </c>
      <c r="B1065" s="494" t="s">
        <v>2621</v>
      </c>
      <c r="C1065" s="395">
        <v>402000002</v>
      </c>
      <c r="D1065" s="366" t="s">
        <v>91</v>
      </c>
      <c r="E1065" s="347" t="s">
        <v>2748</v>
      </c>
      <c r="F1065" s="396"/>
      <c r="G1065" s="396"/>
      <c r="H1065" s="367" t="s">
        <v>2724</v>
      </c>
      <c r="I1065" s="396"/>
      <c r="J1065" s="367" t="s">
        <v>2749</v>
      </c>
      <c r="K1065" s="397" t="s">
        <v>2750</v>
      </c>
      <c r="L1065" s="398" t="s">
        <v>85</v>
      </c>
      <c r="M1065" s="367"/>
      <c r="N1065" s="367"/>
      <c r="O1065" s="367"/>
      <c r="P1065" s="399" t="s">
        <v>2726</v>
      </c>
      <c r="Q1065" s="400" t="s">
        <v>2751</v>
      </c>
      <c r="R1065" s="367"/>
      <c r="S1065" s="367"/>
      <c r="T1065" s="367" t="s">
        <v>94</v>
      </c>
      <c r="U1065" s="367"/>
      <c r="V1065" s="401" t="s">
        <v>2752</v>
      </c>
      <c r="W1065" s="402" t="s">
        <v>88</v>
      </c>
      <c r="X1065" s="367"/>
      <c r="Y1065" s="367"/>
      <c r="Z1065" s="367"/>
      <c r="AA1065" s="367"/>
      <c r="AB1065" s="399" t="s">
        <v>2753</v>
      </c>
      <c r="AC1065" s="403" t="s">
        <v>2730</v>
      </c>
      <c r="AD1065" s="326"/>
      <c r="AE1065" s="326"/>
      <c r="AF1065" s="326"/>
      <c r="AG1065" s="326"/>
      <c r="AH1065" s="326"/>
      <c r="AI1065" s="326"/>
      <c r="AJ1065" s="335"/>
      <c r="AK1065" s="335"/>
      <c r="AL1065" s="320"/>
      <c r="AM1065" s="320" t="s">
        <v>2731</v>
      </c>
      <c r="AN1065" s="334" t="s">
        <v>2732</v>
      </c>
      <c r="AO1065" s="404" t="s">
        <v>99</v>
      </c>
      <c r="AP1065" s="404" t="s">
        <v>68</v>
      </c>
      <c r="AQ1065" s="404" t="s">
        <v>2733</v>
      </c>
      <c r="AR1065" s="405" t="s">
        <v>121</v>
      </c>
      <c r="AS1065" s="404">
        <v>121</v>
      </c>
      <c r="AT1065" s="406">
        <v>1684654.38</v>
      </c>
      <c r="AU1065" s="406">
        <v>1684654.38</v>
      </c>
      <c r="AV1065" s="407">
        <v>0</v>
      </c>
      <c r="AW1065" s="407">
        <v>0</v>
      </c>
      <c r="AX1065" s="407">
        <v>0</v>
      </c>
      <c r="AY1065" s="407">
        <v>0</v>
      </c>
      <c r="AZ1065" s="408">
        <v>10306</v>
      </c>
      <c r="BA1065" s="3">
        <v>0</v>
      </c>
      <c r="BC1065" s="3">
        <v>36252081.090000004</v>
      </c>
    </row>
    <row r="1066" spans="1:55" ht="306" hidden="1">
      <c r="A1066" s="493">
        <v>621</v>
      </c>
      <c r="B1066" s="494" t="s">
        <v>2621</v>
      </c>
      <c r="C1066" s="395">
        <v>402000002</v>
      </c>
      <c r="D1066" s="366" t="s">
        <v>91</v>
      </c>
      <c r="E1066" s="347" t="s">
        <v>2748</v>
      </c>
      <c r="F1066" s="396"/>
      <c r="G1066" s="396"/>
      <c r="H1066" s="367" t="s">
        <v>2724</v>
      </c>
      <c r="I1066" s="396"/>
      <c r="J1066" s="367" t="s">
        <v>2749</v>
      </c>
      <c r="K1066" s="397" t="s">
        <v>2750</v>
      </c>
      <c r="L1066" s="398" t="s">
        <v>85</v>
      </c>
      <c r="M1066" s="367"/>
      <c r="N1066" s="367"/>
      <c r="O1066" s="367"/>
      <c r="P1066" s="399" t="s">
        <v>2726</v>
      </c>
      <c r="Q1066" s="400" t="s">
        <v>2754</v>
      </c>
      <c r="R1066" s="367"/>
      <c r="S1066" s="367"/>
      <c r="T1066" s="367" t="s">
        <v>94</v>
      </c>
      <c r="U1066" s="367"/>
      <c r="V1066" s="401" t="s">
        <v>2752</v>
      </c>
      <c r="W1066" s="402" t="s">
        <v>88</v>
      </c>
      <c r="X1066" s="367"/>
      <c r="Y1066" s="367"/>
      <c r="Z1066" s="367"/>
      <c r="AA1066" s="367"/>
      <c r="AB1066" s="399" t="s">
        <v>2755</v>
      </c>
      <c r="AC1066" s="403" t="s">
        <v>2730</v>
      </c>
      <c r="AD1066" s="326"/>
      <c r="AE1066" s="326"/>
      <c r="AF1066" s="326"/>
      <c r="AG1066" s="326"/>
      <c r="AH1066" s="326"/>
      <c r="AI1066" s="326"/>
      <c r="AJ1066" s="335"/>
      <c r="AK1066" s="335"/>
      <c r="AL1066" s="320"/>
      <c r="AM1066" s="320" t="s">
        <v>2731</v>
      </c>
      <c r="AN1066" s="334" t="s">
        <v>2732</v>
      </c>
      <c r="AO1066" s="404" t="s">
        <v>99</v>
      </c>
      <c r="AP1066" s="404" t="s">
        <v>68</v>
      </c>
      <c r="AQ1066" s="404" t="s">
        <v>2733</v>
      </c>
      <c r="AR1066" s="405" t="s">
        <v>121</v>
      </c>
      <c r="AS1066" s="404">
        <v>121</v>
      </c>
      <c r="AT1066" s="406">
        <v>34567426.710000001</v>
      </c>
      <c r="AU1066" s="406">
        <v>34567426.710000001</v>
      </c>
      <c r="AV1066" s="407">
        <v>41198347</v>
      </c>
      <c r="AW1066" s="407">
        <v>41194282</v>
      </c>
      <c r="AX1066" s="407">
        <v>41194282</v>
      </c>
      <c r="AY1066" s="407">
        <v>41194282</v>
      </c>
      <c r="AZ1066" s="408">
        <v>10101</v>
      </c>
      <c r="BA1066" s="3">
        <v>0</v>
      </c>
    </row>
    <row r="1067" spans="1:55" ht="204" hidden="1">
      <c r="A1067" s="493">
        <v>621</v>
      </c>
      <c r="B1067" s="494" t="s">
        <v>2621</v>
      </c>
      <c r="C1067" s="395">
        <v>401000035</v>
      </c>
      <c r="D1067" s="366" t="s">
        <v>1783</v>
      </c>
      <c r="E1067" s="347" t="s">
        <v>2756</v>
      </c>
      <c r="F1067" s="396"/>
      <c r="G1067" s="396"/>
      <c r="H1067" s="367">
        <v>3</v>
      </c>
      <c r="I1067" s="396"/>
      <c r="J1067" s="367">
        <v>17</v>
      </c>
      <c r="K1067" s="397">
        <v>1</v>
      </c>
      <c r="L1067" s="398">
        <v>25</v>
      </c>
      <c r="M1067" s="367"/>
      <c r="N1067" s="367"/>
      <c r="O1067" s="367"/>
      <c r="P1067" s="399" t="s">
        <v>186</v>
      </c>
      <c r="Q1067" s="400" t="s">
        <v>2757</v>
      </c>
      <c r="R1067" s="367"/>
      <c r="S1067" s="367"/>
      <c r="T1067" s="367" t="s">
        <v>85</v>
      </c>
      <c r="U1067" s="367"/>
      <c r="V1067" s="401" t="s">
        <v>2758</v>
      </c>
      <c r="W1067" s="402" t="s">
        <v>2759</v>
      </c>
      <c r="X1067" s="367"/>
      <c r="Y1067" s="367"/>
      <c r="Z1067" s="367"/>
      <c r="AA1067" s="367"/>
      <c r="AB1067" s="399" t="s">
        <v>2760</v>
      </c>
      <c r="AC1067" s="403" t="s">
        <v>2625</v>
      </c>
      <c r="AD1067" s="326"/>
      <c r="AE1067" s="326"/>
      <c r="AF1067" s="326"/>
      <c r="AG1067" s="326"/>
      <c r="AH1067" s="326"/>
      <c r="AI1067" s="326"/>
      <c r="AJ1067" s="335"/>
      <c r="AK1067" s="335"/>
      <c r="AL1067" s="320"/>
      <c r="AM1067" s="320" t="s">
        <v>2761</v>
      </c>
      <c r="AN1067" s="334" t="s">
        <v>2627</v>
      </c>
      <c r="AO1067" s="404" t="s">
        <v>891</v>
      </c>
      <c r="AP1067" s="404" t="s">
        <v>200</v>
      </c>
      <c r="AQ1067" s="404" t="s">
        <v>2762</v>
      </c>
      <c r="AR1067" s="405" t="s">
        <v>2763</v>
      </c>
      <c r="AS1067" s="404" t="s">
        <v>116</v>
      </c>
      <c r="AT1067" s="406">
        <v>99600000</v>
      </c>
      <c r="AU1067" s="406">
        <v>99594330.5</v>
      </c>
      <c r="AV1067" s="407">
        <v>0</v>
      </c>
      <c r="AW1067" s="407">
        <v>0</v>
      </c>
      <c r="AX1067" s="407">
        <v>0</v>
      </c>
      <c r="AY1067" s="407">
        <v>0</v>
      </c>
      <c r="AZ1067" s="408">
        <v>10306</v>
      </c>
      <c r="BA1067" s="3">
        <v>5669.5</v>
      </c>
    </row>
    <row r="1068" spans="1:55" ht="114.75" hidden="1">
      <c r="A1068" s="493">
        <v>621</v>
      </c>
      <c r="B1068" s="494" t="s">
        <v>2621</v>
      </c>
      <c r="C1068" s="395">
        <v>401000035</v>
      </c>
      <c r="D1068" s="366" t="s">
        <v>1783</v>
      </c>
      <c r="E1068" s="347" t="s">
        <v>185</v>
      </c>
      <c r="F1068" s="396"/>
      <c r="G1068" s="396"/>
      <c r="H1068" s="367">
        <v>3</v>
      </c>
      <c r="I1068" s="396"/>
      <c r="J1068" s="367">
        <v>16</v>
      </c>
      <c r="K1068" s="397">
        <v>1</v>
      </c>
      <c r="L1068" s="398">
        <v>20</v>
      </c>
      <c r="M1068" s="367"/>
      <c r="N1068" s="367"/>
      <c r="O1068" s="367"/>
      <c r="P1068" s="399" t="s">
        <v>186</v>
      </c>
      <c r="Q1068" s="400" t="s">
        <v>2623</v>
      </c>
      <c r="R1068" s="367"/>
      <c r="S1068" s="367"/>
      <c r="T1068" s="367">
        <v>3</v>
      </c>
      <c r="U1068" s="367"/>
      <c r="V1068" s="401">
        <v>9</v>
      </c>
      <c r="W1068" s="402">
        <v>1</v>
      </c>
      <c r="X1068" s="367"/>
      <c r="Y1068" s="367"/>
      <c r="Z1068" s="367"/>
      <c r="AA1068" s="367"/>
      <c r="AB1068" s="399" t="s">
        <v>2764</v>
      </c>
      <c r="AC1068" s="403" t="s">
        <v>2625</v>
      </c>
      <c r="AD1068" s="326"/>
      <c r="AE1068" s="326"/>
      <c r="AF1068" s="326"/>
      <c r="AG1068" s="326"/>
      <c r="AH1068" s="326"/>
      <c r="AI1068" s="326"/>
      <c r="AJ1068" s="335"/>
      <c r="AK1068" s="335"/>
      <c r="AL1068" s="320"/>
      <c r="AM1068" s="320" t="s">
        <v>2761</v>
      </c>
      <c r="AN1068" s="334" t="s">
        <v>2627</v>
      </c>
      <c r="AO1068" s="404" t="s">
        <v>891</v>
      </c>
      <c r="AP1068" s="404" t="s">
        <v>200</v>
      </c>
      <c r="AQ1068" s="404" t="s">
        <v>606</v>
      </c>
      <c r="AR1068" s="405" t="s">
        <v>607</v>
      </c>
      <c r="AS1068" s="404" t="s">
        <v>2161</v>
      </c>
      <c r="AT1068" s="406">
        <v>10685921.529999999</v>
      </c>
      <c r="AU1068" s="406">
        <v>0</v>
      </c>
      <c r="AV1068" s="407">
        <v>0</v>
      </c>
      <c r="AW1068" s="407">
        <v>0</v>
      </c>
      <c r="AX1068" s="407">
        <v>0</v>
      </c>
      <c r="AY1068" s="407">
        <v>0</v>
      </c>
      <c r="AZ1068" s="408">
        <v>10101</v>
      </c>
      <c r="BA1068" s="3">
        <v>10685921.529999999</v>
      </c>
    </row>
    <row r="1069" spans="1:55" ht="114.75" hidden="1">
      <c r="A1069" s="493">
        <v>621</v>
      </c>
      <c r="B1069" s="494" t="s">
        <v>2621</v>
      </c>
      <c r="C1069" s="395">
        <v>401000035</v>
      </c>
      <c r="D1069" s="366" t="s">
        <v>1783</v>
      </c>
      <c r="E1069" s="347" t="s">
        <v>2756</v>
      </c>
      <c r="F1069" s="396"/>
      <c r="G1069" s="396"/>
      <c r="H1069" s="367">
        <v>3</v>
      </c>
      <c r="I1069" s="396"/>
      <c r="J1069" s="367">
        <v>16</v>
      </c>
      <c r="K1069" s="397">
        <v>1</v>
      </c>
      <c r="L1069" s="398">
        <v>20</v>
      </c>
      <c r="M1069" s="367"/>
      <c r="N1069" s="367"/>
      <c r="O1069" s="367"/>
      <c r="P1069" s="399" t="s">
        <v>186</v>
      </c>
      <c r="Q1069" s="400" t="s">
        <v>2623</v>
      </c>
      <c r="R1069" s="367"/>
      <c r="S1069" s="367"/>
      <c r="T1069" s="367">
        <v>3</v>
      </c>
      <c r="U1069" s="367"/>
      <c r="V1069" s="401">
        <v>9</v>
      </c>
      <c r="W1069" s="402">
        <v>1</v>
      </c>
      <c r="X1069" s="367"/>
      <c r="Y1069" s="367"/>
      <c r="Z1069" s="367"/>
      <c r="AA1069" s="367"/>
      <c r="AB1069" s="399" t="s">
        <v>2764</v>
      </c>
      <c r="AC1069" s="403" t="s">
        <v>2625</v>
      </c>
      <c r="AD1069" s="326"/>
      <c r="AE1069" s="326"/>
      <c r="AF1069" s="326"/>
      <c r="AG1069" s="326"/>
      <c r="AH1069" s="326"/>
      <c r="AI1069" s="326"/>
      <c r="AJ1069" s="335"/>
      <c r="AK1069" s="335"/>
      <c r="AL1069" s="320"/>
      <c r="AM1069" s="320" t="s">
        <v>2761</v>
      </c>
      <c r="AN1069" s="334" t="s">
        <v>2627</v>
      </c>
      <c r="AO1069" s="404" t="s">
        <v>99</v>
      </c>
      <c r="AP1069" s="404" t="s">
        <v>68</v>
      </c>
      <c r="AQ1069" s="404" t="s">
        <v>2765</v>
      </c>
      <c r="AR1069" s="405" t="s">
        <v>2766</v>
      </c>
      <c r="AS1069" s="404" t="s">
        <v>116</v>
      </c>
      <c r="AT1069" s="406">
        <v>0</v>
      </c>
      <c r="AU1069" s="406">
        <v>0</v>
      </c>
      <c r="AV1069" s="407">
        <v>1500000</v>
      </c>
      <c r="AW1069" s="407">
        <v>0</v>
      </c>
      <c r="AX1069" s="407">
        <v>0</v>
      </c>
      <c r="AY1069" s="407">
        <v>0</v>
      </c>
      <c r="AZ1069" s="408">
        <v>10101</v>
      </c>
      <c r="BA1069" s="3">
        <v>0</v>
      </c>
    </row>
    <row r="1070" spans="1:55" ht="153" hidden="1">
      <c r="A1070" s="493" t="s">
        <v>337</v>
      </c>
      <c r="B1070" s="494" t="s">
        <v>2621</v>
      </c>
      <c r="C1070" s="395">
        <v>402000001</v>
      </c>
      <c r="D1070" s="366" t="s">
        <v>79</v>
      </c>
      <c r="E1070" s="347" t="s">
        <v>185</v>
      </c>
      <c r="F1070" s="396"/>
      <c r="G1070" s="396"/>
      <c r="H1070" s="367">
        <v>3</v>
      </c>
      <c r="I1070" s="396"/>
      <c r="J1070" s="367" t="s">
        <v>2767</v>
      </c>
      <c r="K1070" s="397">
        <v>1</v>
      </c>
      <c r="L1070" s="398">
        <v>9</v>
      </c>
      <c r="M1070" s="367"/>
      <c r="N1070" s="367"/>
      <c r="O1070" s="367"/>
      <c r="P1070" s="399" t="s">
        <v>186</v>
      </c>
      <c r="Q1070" s="400" t="s">
        <v>2623</v>
      </c>
      <c r="R1070" s="367"/>
      <c r="S1070" s="367"/>
      <c r="T1070" s="367">
        <v>3</v>
      </c>
      <c r="U1070" s="367"/>
      <c r="V1070" s="401">
        <v>9</v>
      </c>
      <c r="W1070" s="402">
        <v>1</v>
      </c>
      <c r="X1070" s="367"/>
      <c r="Y1070" s="367"/>
      <c r="Z1070" s="367"/>
      <c r="AA1070" s="367"/>
      <c r="AB1070" s="399"/>
      <c r="AC1070" s="403" t="s">
        <v>2625</v>
      </c>
      <c r="AD1070" s="326"/>
      <c r="AE1070" s="326"/>
      <c r="AF1070" s="326"/>
      <c r="AG1070" s="326"/>
      <c r="AH1070" s="326"/>
      <c r="AI1070" s="326"/>
      <c r="AJ1070" s="335"/>
      <c r="AK1070" s="335"/>
      <c r="AL1070" s="320"/>
      <c r="AM1070" s="320" t="s">
        <v>2743</v>
      </c>
      <c r="AN1070" s="334" t="s">
        <v>2627</v>
      </c>
      <c r="AO1070" s="404" t="s">
        <v>99</v>
      </c>
      <c r="AP1070" s="404" t="s">
        <v>68</v>
      </c>
      <c r="AQ1070" s="404" t="s">
        <v>952</v>
      </c>
      <c r="AR1070" s="405" t="s">
        <v>104</v>
      </c>
      <c r="AS1070" s="404" t="s">
        <v>105</v>
      </c>
      <c r="AT1070" s="406">
        <v>0</v>
      </c>
      <c r="AU1070" s="406">
        <v>0</v>
      </c>
      <c r="AV1070" s="407">
        <v>100000</v>
      </c>
      <c r="AW1070" s="407">
        <v>0</v>
      </c>
      <c r="AX1070" s="407">
        <v>0</v>
      </c>
      <c r="AY1070" s="407">
        <v>0</v>
      </c>
      <c r="AZ1070" s="408">
        <v>10101</v>
      </c>
      <c r="BA1070" s="3">
        <v>0</v>
      </c>
    </row>
    <row r="1071" spans="1:55" ht="114.75" hidden="1">
      <c r="A1071" s="493">
        <v>621</v>
      </c>
      <c r="B1071" s="494" t="s">
        <v>2621</v>
      </c>
      <c r="C1071" s="395">
        <v>401000035</v>
      </c>
      <c r="D1071" s="366" t="s">
        <v>1783</v>
      </c>
      <c r="E1071" s="347" t="s">
        <v>2654</v>
      </c>
      <c r="F1071" s="396"/>
      <c r="G1071" s="396"/>
      <c r="H1071" s="367">
        <v>3</v>
      </c>
      <c r="I1071" s="396"/>
      <c r="J1071" s="367">
        <v>16</v>
      </c>
      <c r="K1071" s="397">
        <v>1</v>
      </c>
      <c r="L1071" s="398">
        <v>20</v>
      </c>
      <c r="M1071" s="367"/>
      <c r="N1071" s="367"/>
      <c r="O1071" s="367"/>
      <c r="P1071" s="399" t="s">
        <v>186</v>
      </c>
      <c r="Q1071" s="400" t="s">
        <v>2623</v>
      </c>
      <c r="R1071" s="367"/>
      <c r="S1071" s="367"/>
      <c r="T1071" s="367">
        <v>3</v>
      </c>
      <c r="U1071" s="367"/>
      <c r="V1071" s="401">
        <v>9</v>
      </c>
      <c r="W1071" s="402">
        <v>1</v>
      </c>
      <c r="X1071" s="367"/>
      <c r="Y1071" s="367"/>
      <c r="Z1071" s="367"/>
      <c r="AA1071" s="367"/>
      <c r="AB1071" s="399" t="s">
        <v>2764</v>
      </c>
      <c r="AC1071" s="403" t="s">
        <v>2625</v>
      </c>
      <c r="AD1071" s="326"/>
      <c r="AE1071" s="326"/>
      <c r="AF1071" s="326"/>
      <c r="AG1071" s="326"/>
      <c r="AH1071" s="326"/>
      <c r="AI1071" s="326"/>
      <c r="AJ1071" s="335"/>
      <c r="AK1071" s="335"/>
      <c r="AL1071" s="320"/>
      <c r="AM1071" s="320" t="s">
        <v>2761</v>
      </c>
      <c r="AN1071" s="334" t="s">
        <v>2627</v>
      </c>
      <c r="AO1071" s="404" t="s">
        <v>891</v>
      </c>
      <c r="AP1071" s="404" t="s">
        <v>200</v>
      </c>
      <c r="AQ1071" s="404" t="s">
        <v>2069</v>
      </c>
      <c r="AR1071" s="405" t="s">
        <v>607</v>
      </c>
      <c r="AS1071" s="404" t="s">
        <v>116</v>
      </c>
      <c r="AT1071" s="406">
        <v>0</v>
      </c>
      <c r="AU1071" s="406">
        <v>0</v>
      </c>
      <c r="AV1071" s="407">
        <v>200000</v>
      </c>
      <c r="AW1071" s="407">
        <v>0</v>
      </c>
      <c r="AX1071" s="407">
        <v>0</v>
      </c>
      <c r="AY1071" s="407">
        <v>0</v>
      </c>
      <c r="AZ1071" s="408">
        <v>10101</v>
      </c>
      <c r="BA1071" s="3">
        <v>0</v>
      </c>
    </row>
    <row r="1072" spans="1:55" ht="409.5" hidden="1">
      <c r="A1072" s="493">
        <v>621</v>
      </c>
      <c r="B1072" s="494" t="s">
        <v>2621</v>
      </c>
      <c r="C1072" s="395" t="s">
        <v>2768</v>
      </c>
      <c r="D1072" s="366" t="s">
        <v>328</v>
      </c>
      <c r="E1072" s="347" t="s">
        <v>2756</v>
      </c>
      <c r="F1072" s="396"/>
      <c r="G1072" s="396"/>
      <c r="H1072" s="367">
        <v>3</v>
      </c>
      <c r="I1072" s="396"/>
      <c r="J1072" s="367">
        <v>16</v>
      </c>
      <c r="K1072" s="397">
        <v>1</v>
      </c>
      <c r="L1072" s="398">
        <v>13</v>
      </c>
      <c r="M1072" s="367"/>
      <c r="N1072" s="367"/>
      <c r="O1072" s="367"/>
      <c r="P1072" s="399" t="s">
        <v>186</v>
      </c>
      <c r="Q1072" s="400" t="s">
        <v>2623</v>
      </c>
      <c r="R1072" s="367"/>
      <c r="S1072" s="367"/>
      <c r="T1072" s="367">
        <v>3</v>
      </c>
      <c r="U1072" s="367"/>
      <c r="V1072" s="401">
        <v>9</v>
      </c>
      <c r="W1072" s="402">
        <v>1</v>
      </c>
      <c r="X1072" s="367"/>
      <c r="Y1072" s="367"/>
      <c r="Z1072" s="367"/>
      <c r="AA1072" s="367"/>
      <c r="AB1072" s="399" t="s">
        <v>2676</v>
      </c>
      <c r="AC1072" s="403" t="s">
        <v>2625</v>
      </c>
      <c r="AD1072" s="326"/>
      <c r="AE1072" s="326"/>
      <c r="AF1072" s="326"/>
      <c r="AG1072" s="326"/>
      <c r="AH1072" s="326"/>
      <c r="AI1072" s="326"/>
      <c r="AJ1072" s="335"/>
      <c r="AK1072" s="335"/>
      <c r="AL1072" s="320"/>
      <c r="AM1072" s="320" t="s">
        <v>2769</v>
      </c>
      <c r="AN1072" s="334" t="s">
        <v>2627</v>
      </c>
      <c r="AO1072" s="404" t="s">
        <v>263</v>
      </c>
      <c r="AP1072" s="404" t="s">
        <v>329</v>
      </c>
      <c r="AQ1072" s="404" t="s">
        <v>2770</v>
      </c>
      <c r="AR1072" s="405" t="s">
        <v>2771</v>
      </c>
      <c r="AS1072" s="404" t="s">
        <v>2161</v>
      </c>
      <c r="AT1072" s="406">
        <v>0</v>
      </c>
      <c r="AU1072" s="406">
        <v>0</v>
      </c>
      <c r="AV1072" s="407">
        <v>100000</v>
      </c>
      <c r="AW1072" s="407">
        <v>0</v>
      </c>
      <c r="AX1072" s="407">
        <v>0</v>
      </c>
      <c r="AY1072" s="407">
        <v>0</v>
      </c>
      <c r="AZ1072" s="408">
        <v>10101</v>
      </c>
    </row>
    <row r="1073" spans="1:56" ht="409.5" hidden="1">
      <c r="A1073" s="493">
        <v>621</v>
      </c>
      <c r="B1073" s="494" t="s">
        <v>2621</v>
      </c>
      <c r="C1073" s="395" t="s">
        <v>2768</v>
      </c>
      <c r="D1073" s="366" t="s">
        <v>328</v>
      </c>
      <c r="E1073" s="347" t="s">
        <v>2756</v>
      </c>
      <c r="F1073" s="396"/>
      <c r="G1073" s="396"/>
      <c r="H1073" s="367">
        <v>3</v>
      </c>
      <c r="I1073" s="396"/>
      <c r="J1073" s="367">
        <v>16</v>
      </c>
      <c r="K1073" s="397">
        <v>1</v>
      </c>
      <c r="L1073" s="398">
        <v>13</v>
      </c>
      <c r="M1073" s="367"/>
      <c r="N1073" s="367"/>
      <c r="O1073" s="367"/>
      <c r="P1073" s="399" t="s">
        <v>186</v>
      </c>
      <c r="Q1073" s="400" t="s">
        <v>2623</v>
      </c>
      <c r="R1073" s="367"/>
      <c r="S1073" s="367"/>
      <c r="T1073" s="367">
        <v>3</v>
      </c>
      <c r="U1073" s="367"/>
      <c r="V1073" s="401">
        <v>9</v>
      </c>
      <c r="W1073" s="402">
        <v>1</v>
      </c>
      <c r="X1073" s="367"/>
      <c r="Y1073" s="367"/>
      <c r="Z1073" s="367"/>
      <c r="AA1073" s="367"/>
      <c r="AB1073" s="399" t="s">
        <v>2676</v>
      </c>
      <c r="AC1073" s="403" t="s">
        <v>2625</v>
      </c>
      <c r="AD1073" s="326"/>
      <c r="AE1073" s="326"/>
      <c r="AF1073" s="326"/>
      <c r="AG1073" s="326"/>
      <c r="AH1073" s="326"/>
      <c r="AI1073" s="326"/>
      <c r="AJ1073" s="335"/>
      <c r="AK1073" s="335"/>
      <c r="AL1073" s="320"/>
      <c r="AM1073" s="320" t="s">
        <v>2769</v>
      </c>
      <c r="AN1073" s="334" t="s">
        <v>2627</v>
      </c>
      <c r="AO1073" s="404" t="s">
        <v>263</v>
      </c>
      <c r="AP1073" s="404" t="s">
        <v>329</v>
      </c>
      <c r="AQ1073" s="404" t="s">
        <v>2772</v>
      </c>
      <c r="AR1073" s="405" t="s">
        <v>2773</v>
      </c>
      <c r="AS1073" s="404" t="s">
        <v>2161</v>
      </c>
      <c r="AT1073" s="406">
        <v>0</v>
      </c>
      <c r="AU1073" s="406">
        <v>0</v>
      </c>
      <c r="AV1073" s="407">
        <v>0</v>
      </c>
      <c r="AW1073" s="407">
        <v>1075418820</v>
      </c>
      <c r="AX1073" s="407">
        <v>0</v>
      </c>
      <c r="AY1073" s="407">
        <v>0</v>
      </c>
      <c r="AZ1073" s="408">
        <v>10306</v>
      </c>
      <c r="BA1073" s="3">
        <v>0</v>
      </c>
    </row>
    <row r="1074" spans="1:56" ht="409.5" hidden="1">
      <c r="A1074" s="493">
        <v>621</v>
      </c>
      <c r="B1074" s="494" t="s">
        <v>2621</v>
      </c>
      <c r="C1074" s="395" t="s">
        <v>2768</v>
      </c>
      <c r="D1074" s="366" t="s">
        <v>328</v>
      </c>
      <c r="E1074" s="347" t="s">
        <v>2756</v>
      </c>
      <c r="F1074" s="396"/>
      <c r="G1074" s="396"/>
      <c r="H1074" s="367">
        <v>3</v>
      </c>
      <c r="I1074" s="396"/>
      <c r="J1074" s="367">
        <v>16</v>
      </c>
      <c r="K1074" s="397">
        <v>1</v>
      </c>
      <c r="L1074" s="398">
        <v>13</v>
      </c>
      <c r="M1074" s="367"/>
      <c r="N1074" s="367"/>
      <c r="O1074" s="367"/>
      <c r="P1074" s="399" t="s">
        <v>186</v>
      </c>
      <c r="Q1074" s="400" t="s">
        <v>2623</v>
      </c>
      <c r="R1074" s="367"/>
      <c r="S1074" s="367"/>
      <c r="T1074" s="367">
        <v>3</v>
      </c>
      <c r="U1074" s="367"/>
      <c r="V1074" s="401">
        <v>9</v>
      </c>
      <c r="W1074" s="402">
        <v>1</v>
      </c>
      <c r="X1074" s="367"/>
      <c r="Y1074" s="367"/>
      <c r="Z1074" s="367"/>
      <c r="AA1074" s="367"/>
      <c r="AB1074" s="399"/>
      <c r="AC1074" s="403" t="s">
        <v>2625</v>
      </c>
      <c r="AD1074" s="326"/>
      <c r="AE1074" s="326"/>
      <c r="AF1074" s="326"/>
      <c r="AG1074" s="326"/>
      <c r="AH1074" s="326"/>
      <c r="AI1074" s="326"/>
      <c r="AJ1074" s="335"/>
      <c r="AK1074" s="335"/>
      <c r="AL1074" s="320"/>
      <c r="AM1074" s="320" t="s">
        <v>2769</v>
      </c>
      <c r="AN1074" s="334" t="s">
        <v>2627</v>
      </c>
      <c r="AO1074" s="404" t="s">
        <v>263</v>
      </c>
      <c r="AP1074" s="404" t="s">
        <v>329</v>
      </c>
      <c r="AQ1074" s="404" t="s">
        <v>2772</v>
      </c>
      <c r="AR1074" s="405" t="s">
        <v>2773</v>
      </c>
      <c r="AS1074" s="404" t="s">
        <v>2161</v>
      </c>
      <c r="AT1074" s="406">
        <v>0</v>
      </c>
      <c r="AU1074" s="406">
        <v>0</v>
      </c>
      <c r="AV1074" s="407">
        <v>0</v>
      </c>
      <c r="AW1074" s="407">
        <v>10862810</v>
      </c>
      <c r="AX1074" s="407">
        <v>0</v>
      </c>
      <c r="AY1074" s="407">
        <v>0</v>
      </c>
      <c r="AZ1074" s="408">
        <v>10101</v>
      </c>
      <c r="BA1074" s="3">
        <v>0</v>
      </c>
    </row>
    <row r="1075" spans="1:56" ht="114.75" hidden="1">
      <c r="A1075" s="493">
        <v>621</v>
      </c>
      <c r="B1075" s="494" t="s">
        <v>2621</v>
      </c>
      <c r="C1075" s="395">
        <v>401000030</v>
      </c>
      <c r="D1075" s="366" t="s">
        <v>1770</v>
      </c>
      <c r="E1075" s="347" t="s">
        <v>2649</v>
      </c>
      <c r="F1075" s="396"/>
      <c r="G1075" s="396"/>
      <c r="H1075" s="367">
        <v>3</v>
      </c>
      <c r="I1075" s="396"/>
      <c r="J1075" s="367">
        <v>16</v>
      </c>
      <c r="K1075" s="397">
        <v>1</v>
      </c>
      <c r="L1075" s="398" t="s">
        <v>510</v>
      </c>
      <c r="M1075" s="367"/>
      <c r="N1075" s="367"/>
      <c r="O1075" s="367"/>
      <c r="P1075" s="399" t="s">
        <v>186</v>
      </c>
      <c r="Q1075" s="400" t="s">
        <v>2623</v>
      </c>
      <c r="R1075" s="367"/>
      <c r="S1075" s="367"/>
      <c r="T1075" s="367">
        <v>3</v>
      </c>
      <c r="U1075" s="367"/>
      <c r="V1075" s="401">
        <v>9</v>
      </c>
      <c r="W1075" s="402">
        <v>1</v>
      </c>
      <c r="X1075" s="367"/>
      <c r="Y1075" s="367"/>
      <c r="Z1075" s="367"/>
      <c r="AA1075" s="367"/>
      <c r="AB1075" s="399" t="s">
        <v>2676</v>
      </c>
      <c r="AC1075" s="403" t="s">
        <v>2699</v>
      </c>
      <c r="AD1075" s="326"/>
      <c r="AE1075" s="326"/>
      <c r="AF1075" s="326"/>
      <c r="AG1075" s="326"/>
      <c r="AH1075" s="326"/>
      <c r="AI1075" s="326"/>
      <c r="AJ1075" s="335"/>
      <c r="AK1075" s="335"/>
      <c r="AL1075" s="320"/>
      <c r="AM1075" s="320" t="s">
        <v>2774</v>
      </c>
      <c r="AN1075" s="334" t="s">
        <v>2701</v>
      </c>
      <c r="AO1075" s="404" t="s">
        <v>208</v>
      </c>
      <c r="AP1075" s="404" t="s">
        <v>99</v>
      </c>
      <c r="AQ1075" s="404" t="s">
        <v>1772</v>
      </c>
      <c r="AR1075" s="405" t="s">
        <v>2775</v>
      </c>
      <c r="AS1075" s="404" t="s">
        <v>116</v>
      </c>
      <c r="AT1075" s="406">
        <v>0</v>
      </c>
      <c r="AU1075" s="406">
        <v>0</v>
      </c>
      <c r="AV1075" s="407">
        <v>0</v>
      </c>
      <c r="AW1075" s="407">
        <v>0</v>
      </c>
      <c r="AX1075" s="407">
        <v>0</v>
      </c>
      <c r="AY1075" s="407">
        <v>0</v>
      </c>
      <c r="AZ1075" s="408" t="s">
        <v>2776</v>
      </c>
      <c r="BA1075" s="3">
        <v>0</v>
      </c>
    </row>
    <row r="1076" spans="1:56" ht="280.5" hidden="1">
      <c r="A1076" s="493">
        <v>621</v>
      </c>
      <c r="B1076" s="494" t="s">
        <v>2621</v>
      </c>
      <c r="C1076" s="395">
        <v>401000032</v>
      </c>
      <c r="D1076" s="366" t="s">
        <v>2777</v>
      </c>
      <c r="E1076" s="347" t="s">
        <v>185</v>
      </c>
      <c r="F1076" s="396"/>
      <c r="G1076" s="396"/>
      <c r="H1076" s="367">
        <v>3</v>
      </c>
      <c r="I1076" s="396"/>
      <c r="J1076" s="367">
        <v>16</v>
      </c>
      <c r="K1076" s="397">
        <v>1</v>
      </c>
      <c r="L1076" s="398">
        <v>18</v>
      </c>
      <c r="M1076" s="367"/>
      <c r="N1076" s="367"/>
      <c r="O1076" s="367"/>
      <c r="P1076" s="399" t="s">
        <v>186</v>
      </c>
      <c r="Q1076" s="400" t="s">
        <v>2623</v>
      </c>
      <c r="R1076" s="367"/>
      <c r="S1076" s="367"/>
      <c r="T1076" s="367">
        <v>3</v>
      </c>
      <c r="U1076" s="367"/>
      <c r="V1076" s="401">
        <v>9</v>
      </c>
      <c r="W1076" s="402">
        <v>1</v>
      </c>
      <c r="X1076" s="367"/>
      <c r="Y1076" s="367"/>
      <c r="Z1076" s="367"/>
      <c r="AA1076" s="367"/>
      <c r="AB1076" s="399" t="s">
        <v>2676</v>
      </c>
      <c r="AC1076" s="403" t="s">
        <v>2625</v>
      </c>
      <c r="AD1076" s="326"/>
      <c r="AE1076" s="326"/>
      <c r="AF1076" s="326"/>
      <c r="AG1076" s="326"/>
      <c r="AH1076" s="326"/>
      <c r="AI1076" s="326"/>
      <c r="AJ1076" s="335"/>
      <c r="AK1076" s="335"/>
      <c r="AL1076" s="320"/>
      <c r="AM1076" s="320" t="s">
        <v>2778</v>
      </c>
      <c r="AN1076" s="334" t="s">
        <v>2627</v>
      </c>
      <c r="AO1076" s="404" t="s">
        <v>208</v>
      </c>
      <c r="AP1076" s="404" t="s">
        <v>99</v>
      </c>
      <c r="AQ1076" s="404" t="s">
        <v>780</v>
      </c>
      <c r="AR1076" s="405" t="s">
        <v>628</v>
      </c>
      <c r="AS1076" s="404" t="s">
        <v>1021</v>
      </c>
      <c r="AT1076" s="406">
        <v>0</v>
      </c>
      <c r="AU1076" s="406">
        <v>0</v>
      </c>
      <c r="AV1076" s="407">
        <v>0</v>
      </c>
      <c r="AW1076" s="407">
        <v>0</v>
      </c>
      <c r="AX1076" s="407">
        <v>0</v>
      </c>
      <c r="AY1076" s="407">
        <v>0</v>
      </c>
      <c r="AZ1076" s="408" t="s">
        <v>2776</v>
      </c>
      <c r="BA1076" s="3">
        <v>0</v>
      </c>
    </row>
    <row r="1077" spans="1:56" ht="409.5" hidden="1">
      <c r="A1077" s="493">
        <v>621</v>
      </c>
      <c r="B1077" s="494" t="s">
        <v>2621</v>
      </c>
      <c r="C1077" s="395">
        <v>401000043</v>
      </c>
      <c r="D1077" s="366" t="s">
        <v>2682</v>
      </c>
      <c r="E1077" s="347" t="s">
        <v>185</v>
      </c>
      <c r="F1077" s="396"/>
      <c r="G1077" s="396"/>
      <c r="H1077" s="367">
        <v>3</v>
      </c>
      <c r="I1077" s="396"/>
      <c r="J1077" s="367">
        <v>16</v>
      </c>
      <c r="K1077" s="397">
        <v>1</v>
      </c>
      <c r="L1077" s="398">
        <v>26</v>
      </c>
      <c r="M1077" s="367"/>
      <c r="N1077" s="367"/>
      <c r="O1077" s="367"/>
      <c r="P1077" s="399" t="s">
        <v>186</v>
      </c>
      <c r="Q1077" s="400" t="s">
        <v>2623</v>
      </c>
      <c r="R1077" s="367"/>
      <c r="S1077" s="367"/>
      <c r="T1077" s="367">
        <v>3</v>
      </c>
      <c r="U1077" s="367"/>
      <c r="V1077" s="401">
        <v>9</v>
      </c>
      <c r="W1077" s="402">
        <v>1</v>
      </c>
      <c r="X1077" s="367"/>
      <c r="Y1077" s="367"/>
      <c r="Z1077" s="367"/>
      <c r="AA1077" s="367"/>
      <c r="AB1077" s="399" t="s">
        <v>2676</v>
      </c>
      <c r="AC1077" s="403" t="s">
        <v>2686</v>
      </c>
      <c r="AD1077" s="326"/>
      <c r="AE1077" s="326"/>
      <c r="AF1077" s="326"/>
      <c r="AG1077" s="326"/>
      <c r="AH1077" s="326"/>
      <c r="AI1077" s="326"/>
      <c r="AJ1077" s="335"/>
      <c r="AK1077" s="335"/>
      <c r="AL1077" s="320"/>
      <c r="AM1077" s="320" t="s">
        <v>2687</v>
      </c>
      <c r="AN1077" s="334" t="s">
        <v>2688</v>
      </c>
      <c r="AO1077" s="404" t="s">
        <v>430</v>
      </c>
      <c r="AP1077" s="404" t="s">
        <v>948</v>
      </c>
      <c r="AQ1077" s="404" t="s">
        <v>2779</v>
      </c>
      <c r="AR1077" s="405" t="s">
        <v>2690</v>
      </c>
      <c r="AS1077" s="404" t="s">
        <v>116</v>
      </c>
      <c r="AT1077" s="406">
        <v>0</v>
      </c>
      <c r="AU1077" s="406">
        <v>0</v>
      </c>
      <c r="AV1077" s="407">
        <v>5173000</v>
      </c>
      <c r="AW1077" s="407">
        <v>0</v>
      </c>
      <c r="AX1077" s="407">
        <v>0</v>
      </c>
      <c r="AY1077" s="407">
        <v>0</v>
      </c>
      <c r="AZ1077" s="408">
        <v>10113</v>
      </c>
      <c r="BA1077" s="3">
        <v>0</v>
      </c>
    </row>
    <row r="1078" spans="1:56" ht="114.75" hidden="1">
      <c r="A1078" s="493">
        <v>621</v>
      </c>
      <c r="B1078" s="494" t="s">
        <v>2621</v>
      </c>
      <c r="C1078" s="395">
        <v>401000035</v>
      </c>
      <c r="D1078" s="366" t="s">
        <v>1783</v>
      </c>
      <c r="E1078" s="347" t="s">
        <v>185</v>
      </c>
      <c r="F1078" s="396"/>
      <c r="G1078" s="396"/>
      <c r="H1078" s="367">
        <v>3</v>
      </c>
      <c r="I1078" s="396"/>
      <c r="J1078" s="367">
        <v>16</v>
      </c>
      <c r="K1078" s="397">
        <v>1</v>
      </c>
      <c r="L1078" s="398">
        <v>20</v>
      </c>
      <c r="M1078" s="367"/>
      <c r="N1078" s="367"/>
      <c r="O1078" s="367"/>
      <c r="P1078" s="399" t="s">
        <v>186</v>
      </c>
      <c r="Q1078" s="400" t="s">
        <v>2623</v>
      </c>
      <c r="R1078" s="367"/>
      <c r="S1078" s="367"/>
      <c r="T1078" s="367">
        <v>3</v>
      </c>
      <c r="U1078" s="367"/>
      <c r="V1078" s="401">
        <v>9</v>
      </c>
      <c r="W1078" s="402">
        <v>1</v>
      </c>
      <c r="X1078" s="367"/>
      <c r="Y1078" s="367"/>
      <c r="Z1078" s="367"/>
      <c r="AA1078" s="367"/>
      <c r="AB1078" s="399" t="s">
        <v>2676</v>
      </c>
      <c r="AC1078" s="403" t="s">
        <v>2625</v>
      </c>
      <c r="AD1078" s="326"/>
      <c r="AE1078" s="326"/>
      <c r="AF1078" s="326"/>
      <c r="AG1078" s="326"/>
      <c r="AH1078" s="326"/>
      <c r="AI1078" s="326"/>
      <c r="AJ1078" s="335"/>
      <c r="AK1078" s="335"/>
      <c r="AL1078" s="320"/>
      <c r="AM1078" s="320" t="s">
        <v>2761</v>
      </c>
      <c r="AN1078" s="334" t="s">
        <v>2627</v>
      </c>
      <c r="AO1078" s="404" t="s">
        <v>891</v>
      </c>
      <c r="AP1078" s="404" t="s">
        <v>200</v>
      </c>
      <c r="AQ1078" s="404" t="s">
        <v>2061</v>
      </c>
      <c r="AR1078" s="405" t="s">
        <v>607</v>
      </c>
      <c r="AS1078" s="404" t="s">
        <v>2161</v>
      </c>
      <c r="AT1078" s="406">
        <v>0</v>
      </c>
      <c r="AU1078" s="406">
        <v>0</v>
      </c>
      <c r="AV1078" s="407">
        <v>9510753.1999999993</v>
      </c>
      <c r="AW1078" s="407">
        <v>0</v>
      </c>
      <c r="AX1078" s="407">
        <v>0</v>
      </c>
      <c r="AY1078" s="407">
        <v>0</v>
      </c>
      <c r="AZ1078" s="408">
        <v>10113</v>
      </c>
      <c r="BA1078" s="3">
        <v>0</v>
      </c>
    </row>
    <row r="1079" spans="1:56" ht="204" hidden="1">
      <c r="A1079" s="493">
        <v>621</v>
      </c>
      <c r="B1079" s="494" t="s">
        <v>2621</v>
      </c>
      <c r="C1079" s="395">
        <v>401000035</v>
      </c>
      <c r="D1079" s="366" t="s">
        <v>1783</v>
      </c>
      <c r="E1079" s="347" t="s">
        <v>185</v>
      </c>
      <c r="F1079" s="396"/>
      <c r="G1079" s="396"/>
      <c r="H1079" s="367">
        <v>3</v>
      </c>
      <c r="I1079" s="396"/>
      <c r="J1079" s="367">
        <v>16</v>
      </c>
      <c r="K1079" s="397">
        <v>1</v>
      </c>
      <c r="L1079" s="398">
        <v>17</v>
      </c>
      <c r="M1079" s="367"/>
      <c r="N1079" s="367"/>
      <c r="O1079" s="367"/>
      <c r="P1079" s="399" t="s">
        <v>2780</v>
      </c>
      <c r="Q1079" s="400" t="s">
        <v>2781</v>
      </c>
      <c r="R1079" s="367"/>
      <c r="S1079" s="367"/>
      <c r="T1079" s="367">
        <v>3</v>
      </c>
      <c r="U1079" s="367"/>
      <c r="V1079" s="401">
        <v>9</v>
      </c>
      <c r="W1079" s="402">
        <v>1</v>
      </c>
      <c r="X1079" s="367"/>
      <c r="Y1079" s="367"/>
      <c r="Z1079" s="367"/>
      <c r="AA1079" s="367"/>
      <c r="AB1079" s="399" t="s">
        <v>2760</v>
      </c>
      <c r="AC1079" s="403" t="s">
        <v>2625</v>
      </c>
      <c r="AD1079" s="326"/>
      <c r="AE1079" s="326"/>
      <c r="AF1079" s="326"/>
      <c r="AG1079" s="326"/>
      <c r="AH1079" s="326"/>
      <c r="AI1079" s="326"/>
      <c r="AJ1079" s="335"/>
      <c r="AK1079" s="335"/>
      <c r="AL1079" s="320"/>
      <c r="AM1079" s="320" t="s">
        <v>2761</v>
      </c>
      <c r="AN1079" s="334" t="s">
        <v>2627</v>
      </c>
      <c r="AO1079" s="404" t="s">
        <v>891</v>
      </c>
      <c r="AP1079" s="404" t="s">
        <v>200</v>
      </c>
      <c r="AQ1079" s="404" t="s">
        <v>2782</v>
      </c>
      <c r="AR1079" s="405" t="s">
        <v>2783</v>
      </c>
      <c r="AS1079" s="404" t="s">
        <v>116</v>
      </c>
      <c r="AT1079" s="406">
        <v>0</v>
      </c>
      <c r="AU1079" s="406">
        <v>0</v>
      </c>
      <c r="AV1079" s="407">
        <v>1200000</v>
      </c>
      <c r="AW1079" s="407">
        <v>0</v>
      </c>
      <c r="AX1079" s="407">
        <v>0</v>
      </c>
      <c r="AY1079" s="407">
        <v>0</v>
      </c>
      <c r="AZ1079" s="408">
        <v>10101</v>
      </c>
      <c r="BA1079" s="3">
        <v>0</v>
      </c>
    </row>
    <row r="1080" spans="1:56" ht="409.5" hidden="1">
      <c r="A1080" s="493">
        <v>621</v>
      </c>
      <c r="B1080" s="494" t="s">
        <v>2621</v>
      </c>
      <c r="C1080" s="395">
        <v>401000021</v>
      </c>
      <c r="D1080" s="366" t="s">
        <v>255</v>
      </c>
      <c r="E1080" s="347" t="s">
        <v>185</v>
      </c>
      <c r="F1080" s="396"/>
      <c r="G1080" s="396"/>
      <c r="H1080" s="367">
        <v>3</v>
      </c>
      <c r="I1080" s="396"/>
      <c r="J1080" s="367">
        <v>16</v>
      </c>
      <c r="K1080" s="397">
        <v>1</v>
      </c>
      <c r="L1080" s="398">
        <v>13</v>
      </c>
      <c r="M1080" s="367"/>
      <c r="N1080" s="367"/>
      <c r="O1080" s="367"/>
      <c r="P1080" s="399" t="s">
        <v>2780</v>
      </c>
      <c r="Q1080" s="400" t="s">
        <v>2784</v>
      </c>
      <c r="R1080" s="367" t="s">
        <v>2785</v>
      </c>
      <c r="S1080" s="367"/>
      <c r="T1080" s="367" t="s">
        <v>85</v>
      </c>
      <c r="U1080" s="367"/>
      <c r="V1080" s="401" t="s">
        <v>1377</v>
      </c>
      <c r="W1080" s="402" t="s">
        <v>88</v>
      </c>
      <c r="X1080" s="367" t="s">
        <v>278</v>
      </c>
      <c r="Y1080" s="367"/>
      <c r="Z1080" s="367"/>
      <c r="AA1080" s="367"/>
      <c r="AB1080" s="399" t="s">
        <v>2786</v>
      </c>
      <c r="AC1080" s="403" t="s">
        <v>2625</v>
      </c>
      <c r="AD1080" s="326"/>
      <c r="AE1080" s="326"/>
      <c r="AF1080" s="326"/>
      <c r="AG1080" s="326"/>
      <c r="AH1080" s="326"/>
      <c r="AI1080" s="326"/>
      <c r="AJ1080" s="335"/>
      <c r="AK1080" s="335"/>
      <c r="AL1080" s="320"/>
      <c r="AM1080" s="320" t="s">
        <v>2769</v>
      </c>
      <c r="AN1080" s="334" t="s">
        <v>2627</v>
      </c>
      <c r="AO1080" s="404" t="s">
        <v>263</v>
      </c>
      <c r="AP1080" s="404" t="s">
        <v>99</v>
      </c>
      <c r="AQ1080" s="404" t="s">
        <v>2787</v>
      </c>
      <c r="AR1080" s="405" t="s">
        <v>2788</v>
      </c>
      <c r="AS1080" s="404" t="s">
        <v>2161</v>
      </c>
      <c r="AT1080" s="406">
        <v>151640085.95999998</v>
      </c>
      <c r="AU1080" s="406">
        <v>151640085.95999998</v>
      </c>
      <c r="AV1080" s="407">
        <v>21276595.829999998</v>
      </c>
      <c r="AW1080" s="407">
        <v>0</v>
      </c>
      <c r="AX1080" s="407">
        <v>0</v>
      </c>
      <c r="AY1080" s="407">
        <v>0</v>
      </c>
      <c r="AZ1080" s="408">
        <v>10306</v>
      </c>
      <c r="BA1080" s="3">
        <v>0</v>
      </c>
    </row>
    <row r="1081" spans="1:56" ht="409.5" hidden="1">
      <c r="A1081" s="493">
        <v>621</v>
      </c>
      <c r="B1081" s="494" t="s">
        <v>2621</v>
      </c>
      <c r="C1081" s="395">
        <v>401000021</v>
      </c>
      <c r="D1081" s="366" t="s">
        <v>255</v>
      </c>
      <c r="E1081" s="347" t="s">
        <v>185</v>
      </c>
      <c r="F1081" s="396"/>
      <c r="G1081" s="396"/>
      <c r="H1081" s="367">
        <v>3</v>
      </c>
      <c r="I1081" s="396"/>
      <c r="J1081" s="367">
        <v>16</v>
      </c>
      <c r="K1081" s="397">
        <v>1</v>
      </c>
      <c r="L1081" s="398">
        <v>13</v>
      </c>
      <c r="M1081" s="367"/>
      <c r="N1081" s="367"/>
      <c r="O1081" s="367"/>
      <c r="P1081" s="399" t="s">
        <v>2780</v>
      </c>
      <c r="Q1081" s="400" t="s">
        <v>2784</v>
      </c>
      <c r="R1081" s="367" t="s">
        <v>2785</v>
      </c>
      <c r="S1081" s="367"/>
      <c r="T1081" s="367" t="s">
        <v>85</v>
      </c>
      <c r="U1081" s="367"/>
      <c r="V1081" s="401" t="s">
        <v>1377</v>
      </c>
      <c r="W1081" s="402" t="s">
        <v>88</v>
      </c>
      <c r="X1081" s="367" t="s">
        <v>278</v>
      </c>
      <c r="Y1081" s="367"/>
      <c r="Z1081" s="367"/>
      <c r="AA1081" s="367"/>
      <c r="AB1081" s="399" t="s">
        <v>2786</v>
      </c>
      <c r="AC1081" s="403" t="s">
        <v>2625</v>
      </c>
      <c r="AD1081" s="326"/>
      <c r="AE1081" s="326"/>
      <c r="AF1081" s="326"/>
      <c r="AG1081" s="326"/>
      <c r="AH1081" s="326"/>
      <c r="AI1081" s="326"/>
      <c r="AJ1081" s="335"/>
      <c r="AK1081" s="335"/>
      <c r="AL1081" s="320"/>
      <c r="AM1081" s="320" t="s">
        <v>2769</v>
      </c>
      <c r="AN1081" s="334" t="s">
        <v>2627</v>
      </c>
      <c r="AO1081" s="404" t="s">
        <v>263</v>
      </c>
      <c r="AP1081" s="404" t="s">
        <v>99</v>
      </c>
      <c r="AQ1081" s="404" t="s">
        <v>2787</v>
      </c>
      <c r="AR1081" s="405" t="s">
        <v>2788</v>
      </c>
      <c r="AS1081" s="404" t="s">
        <v>2161</v>
      </c>
      <c r="AT1081" s="406">
        <v>1531718.04</v>
      </c>
      <c r="AU1081" s="406">
        <v>1531718.04</v>
      </c>
      <c r="AV1081" s="407">
        <v>214915.11</v>
      </c>
      <c r="AW1081" s="407">
        <v>0</v>
      </c>
      <c r="AX1081" s="407">
        <v>0</v>
      </c>
      <c r="AY1081" s="407">
        <v>0</v>
      </c>
      <c r="AZ1081" s="408">
        <v>10111</v>
      </c>
      <c r="BA1081" s="3">
        <v>0</v>
      </c>
    </row>
    <row r="1082" spans="1:56" ht="409.5" hidden="1">
      <c r="A1082" s="493">
        <v>621</v>
      </c>
      <c r="B1082" s="494" t="s">
        <v>2621</v>
      </c>
      <c r="C1082" s="395">
        <v>401000021</v>
      </c>
      <c r="D1082" s="366" t="s">
        <v>255</v>
      </c>
      <c r="E1082" s="347" t="s">
        <v>185</v>
      </c>
      <c r="F1082" s="396"/>
      <c r="G1082" s="396"/>
      <c r="H1082" s="367">
        <v>3</v>
      </c>
      <c r="I1082" s="396"/>
      <c r="J1082" s="367">
        <v>16</v>
      </c>
      <c r="K1082" s="397">
        <v>1</v>
      </c>
      <c r="L1082" s="398">
        <v>13</v>
      </c>
      <c r="M1082" s="367"/>
      <c r="N1082" s="367"/>
      <c r="O1082" s="367"/>
      <c r="P1082" s="399" t="s">
        <v>2780</v>
      </c>
      <c r="Q1082" s="400" t="s">
        <v>2789</v>
      </c>
      <c r="R1082" s="367" t="s">
        <v>2785</v>
      </c>
      <c r="S1082" s="367"/>
      <c r="T1082" s="367" t="s">
        <v>85</v>
      </c>
      <c r="U1082" s="367"/>
      <c r="V1082" s="401" t="s">
        <v>1377</v>
      </c>
      <c r="W1082" s="402" t="s">
        <v>88</v>
      </c>
      <c r="X1082" s="367" t="s">
        <v>2790</v>
      </c>
      <c r="Y1082" s="367"/>
      <c r="Z1082" s="367">
        <v>2</v>
      </c>
      <c r="AA1082" s="367"/>
      <c r="AB1082" s="399" t="s">
        <v>2791</v>
      </c>
      <c r="AC1082" s="403" t="s">
        <v>2625</v>
      </c>
      <c r="AD1082" s="326"/>
      <c r="AE1082" s="326"/>
      <c r="AF1082" s="326"/>
      <c r="AG1082" s="326"/>
      <c r="AH1082" s="326"/>
      <c r="AI1082" s="326"/>
      <c r="AJ1082" s="335"/>
      <c r="AK1082" s="335"/>
      <c r="AL1082" s="320"/>
      <c r="AM1082" s="320" t="s">
        <v>2769</v>
      </c>
      <c r="AN1082" s="334" t="s">
        <v>2627</v>
      </c>
      <c r="AO1082" s="404" t="s">
        <v>263</v>
      </c>
      <c r="AP1082" s="404" t="s">
        <v>99</v>
      </c>
      <c r="AQ1082" s="404" t="s">
        <v>2792</v>
      </c>
      <c r="AR1082" s="405" t="s">
        <v>2793</v>
      </c>
      <c r="AS1082" s="404">
        <v>412</v>
      </c>
      <c r="AT1082" s="406">
        <v>163966393.80000001</v>
      </c>
      <c r="AU1082" s="406">
        <v>163966393.80000001</v>
      </c>
      <c r="AV1082" s="407">
        <v>0</v>
      </c>
      <c r="AW1082" s="407">
        <v>0</v>
      </c>
      <c r="AX1082" s="407">
        <v>0</v>
      </c>
      <c r="AY1082" s="407">
        <v>0</v>
      </c>
      <c r="AZ1082" s="408">
        <v>10306</v>
      </c>
      <c r="BA1082" s="3">
        <v>0</v>
      </c>
    </row>
    <row r="1083" spans="1:56" ht="409.5" hidden="1">
      <c r="A1083" s="493">
        <v>621</v>
      </c>
      <c r="B1083" s="494" t="s">
        <v>2621</v>
      </c>
      <c r="C1083" s="395">
        <v>401000021</v>
      </c>
      <c r="D1083" s="366" t="s">
        <v>255</v>
      </c>
      <c r="E1083" s="347" t="s">
        <v>185</v>
      </c>
      <c r="F1083" s="396"/>
      <c r="G1083" s="396"/>
      <c r="H1083" s="367">
        <v>3</v>
      </c>
      <c r="I1083" s="396"/>
      <c r="J1083" s="367">
        <v>16</v>
      </c>
      <c r="K1083" s="397">
        <v>1</v>
      </c>
      <c r="L1083" s="398">
        <v>13</v>
      </c>
      <c r="M1083" s="367"/>
      <c r="N1083" s="367"/>
      <c r="O1083" s="367"/>
      <c r="P1083" s="399" t="s">
        <v>2780</v>
      </c>
      <c r="Q1083" s="400" t="s">
        <v>2789</v>
      </c>
      <c r="R1083" s="367" t="s">
        <v>2785</v>
      </c>
      <c r="S1083" s="367"/>
      <c r="T1083" s="367" t="s">
        <v>85</v>
      </c>
      <c r="U1083" s="367"/>
      <c r="V1083" s="401" t="s">
        <v>1377</v>
      </c>
      <c r="W1083" s="402" t="s">
        <v>88</v>
      </c>
      <c r="X1083" s="367" t="s">
        <v>2790</v>
      </c>
      <c r="Y1083" s="367"/>
      <c r="Z1083" s="367">
        <v>2</v>
      </c>
      <c r="AA1083" s="367"/>
      <c r="AB1083" s="399" t="s">
        <v>2791</v>
      </c>
      <c r="AC1083" s="403" t="s">
        <v>2625</v>
      </c>
      <c r="AD1083" s="326"/>
      <c r="AE1083" s="326"/>
      <c r="AF1083" s="326"/>
      <c r="AG1083" s="326"/>
      <c r="AH1083" s="326"/>
      <c r="AI1083" s="326"/>
      <c r="AJ1083" s="335"/>
      <c r="AK1083" s="335"/>
      <c r="AL1083" s="320"/>
      <c r="AM1083" s="320" t="s">
        <v>2769</v>
      </c>
      <c r="AN1083" s="334" t="s">
        <v>2627</v>
      </c>
      <c r="AO1083" s="404" t="s">
        <v>263</v>
      </c>
      <c r="AP1083" s="404" t="s">
        <v>99</v>
      </c>
      <c r="AQ1083" s="404" t="s">
        <v>2792</v>
      </c>
      <c r="AR1083" s="405" t="s">
        <v>2793</v>
      </c>
      <c r="AS1083" s="404">
        <v>412</v>
      </c>
      <c r="AT1083" s="406">
        <v>1656226.2</v>
      </c>
      <c r="AU1083" s="406">
        <v>1656226.2</v>
      </c>
      <c r="AV1083" s="407">
        <v>0</v>
      </c>
      <c r="AW1083" s="407">
        <v>0</v>
      </c>
      <c r="AX1083" s="407">
        <v>0</v>
      </c>
      <c r="AY1083" s="407">
        <v>0</v>
      </c>
      <c r="AZ1083" s="408">
        <v>10111</v>
      </c>
      <c r="BA1083" s="3">
        <v>0</v>
      </c>
    </row>
    <row r="1084" spans="1:56" ht="409.5" hidden="1">
      <c r="A1084" s="493">
        <v>621</v>
      </c>
      <c r="B1084" s="494" t="s">
        <v>2621</v>
      </c>
      <c r="C1084" s="395">
        <v>401000021</v>
      </c>
      <c r="D1084" s="366" t="s">
        <v>255</v>
      </c>
      <c r="E1084" s="347" t="s">
        <v>185</v>
      </c>
      <c r="F1084" s="396"/>
      <c r="G1084" s="396"/>
      <c r="H1084" s="367">
        <v>3</v>
      </c>
      <c r="I1084" s="396"/>
      <c r="J1084" s="367">
        <v>16</v>
      </c>
      <c r="K1084" s="397">
        <v>1</v>
      </c>
      <c r="L1084" s="398">
        <v>13</v>
      </c>
      <c r="M1084" s="367"/>
      <c r="N1084" s="367"/>
      <c r="O1084" s="367"/>
      <c r="P1084" s="399" t="s">
        <v>2780</v>
      </c>
      <c r="Q1084" s="400" t="s">
        <v>2794</v>
      </c>
      <c r="R1084" s="367" t="s">
        <v>2795</v>
      </c>
      <c r="S1084" s="367"/>
      <c r="T1084" s="367" t="s">
        <v>94</v>
      </c>
      <c r="U1084" s="367"/>
      <c r="V1084" s="401" t="s">
        <v>2796</v>
      </c>
      <c r="W1084" s="402" t="s">
        <v>88</v>
      </c>
      <c r="X1084" s="367" t="s">
        <v>2790</v>
      </c>
      <c r="Y1084" s="367"/>
      <c r="Z1084" s="367"/>
      <c r="AA1084" s="367"/>
      <c r="AB1084" s="399" t="s">
        <v>2797</v>
      </c>
      <c r="AC1084" s="403" t="s">
        <v>2625</v>
      </c>
      <c r="AD1084" s="326"/>
      <c r="AE1084" s="326"/>
      <c r="AF1084" s="326"/>
      <c r="AG1084" s="326"/>
      <c r="AH1084" s="326"/>
      <c r="AI1084" s="326"/>
      <c r="AJ1084" s="335"/>
      <c r="AK1084" s="335"/>
      <c r="AL1084" s="320"/>
      <c r="AM1084" s="320" t="s">
        <v>2769</v>
      </c>
      <c r="AN1084" s="334" t="s">
        <v>2627</v>
      </c>
      <c r="AO1084" s="404" t="s">
        <v>263</v>
      </c>
      <c r="AP1084" s="404" t="s">
        <v>99</v>
      </c>
      <c r="AQ1084" s="404" t="s">
        <v>2798</v>
      </c>
      <c r="AR1084" s="405" t="s">
        <v>2799</v>
      </c>
      <c r="AS1084" s="404" t="s">
        <v>2161</v>
      </c>
      <c r="AT1084" s="406">
        <v>171501027.75</v>
      </c>
      <c r="AU1084" s="406">
        <v>171501027.75</v>
      </c>
      <c r="AV1084" s="407">
        <v>102951722.46000001</v>
      </c>
      <c r="AW1084" s="407">
        <v>0</v>
      </c>
      <c r="AX1084" s="407">
        <v>0</v>
      </c>
      <c r="AY1084" s="407">
        <v>0</v>
      </c>
      <c r="AZ1084" s="408">
        <v>10306</v>
      </c>
      <c r="BA1084" s="3">
        <v>0</v>
      </c>
    </row>
    <row r="1085" spans="1:56" ht="409.5" hidden="1">
      <c r="A1085" s="493">
        <v>621</v>
      </c>
      <c r="B1085" s="494" t="s">
        <v>2621</v>
      </c>
      <c r="C1085" s="395">
        <v>401000021</v>
      </c>
      <c r="D1085" s="366" t="s">
        <v>255</v>
      </c>
      <c r="E1085" s="347" t="s">
        <v>185</v>
      </c>
      <c r="F1085" s="396"/>
      <c r="G1085" s="396"/>
      <c r="H1085" s="367">
        <v>3</v>
      </c>
      <c r="I1085" s="396"/>
      <c r="J1085" s="367">
        <v>16</v>
      </c>
      <c r="K1085" s="397">
        <v>1</v>
      </c>
      <c r="L1085" s="398">
        <v>13</v>
      </c>
      <c r="M1085" s="367"/>
      <c r="N1085" s="367"/>
      <c r="O1085" s="367"/>
      <c r="P1085" s="399" t="s">
        <v>2780</v>
      </c>
      <c r="Q1085" s="400" t="s">
        <v>2800</v>
      </c>
      <c r="R1085" s="367" t="s">
        <v>2795</v>
      </c>
      <c r="S1085" s="367"/>
      <c r="T1085" s="367" t="s">
        <v>85</v>
      </c>
      <c r="U1085" s="367"/>
      <c r="V1085" s="401" t="s">
        <v>1377</v>
      </c>
      <c r="W1085" s="402" t="s">
        <v>88</v>
      </c>
      <c r="X1085" s="367" t="s">
        <v>2801</v>
      </c>
      <c r="Y1085" s="367"/>
      <c r="Z1085" s="367"/>
      <c r="AA1085" s="367"/>
      <c r="AB1085" s="399" t="s">
        <v>2802</v>
      </c>
      <c r="AC1085" s="403" t="s">
        <v>2625</v>
      </c>
      <c r="AD1085" s="326"/>
      <c r="AE1085" s="326"/>
      <c r="AF1085" s="326"/>
      <c r="AG1085" s="326"/>
      <c r="AH1085" s="326"/>
      <c r="AI1085" s="326"/>
      <c r="AJ1085" s="335"/>
      <c r="AK1085" s="335"/>
      <c r="AL1085" s="320"/>
      <c r="AM1085" s="320" t="s">
        <v>2769</v>
      </c>
      <c r="AN1085" s="334" t="s">
        <v>2627</v>
      </c>
      <c r="AO1085" s="404" t="s">
        <v>263</v>
      </c>
      <c r="AP1085" s="404" t="s">
        <v>99</v>
      </c>
      <c r="AQ1085" s="404" t="s">
        <v>2798</v>
      </c>
      <c r="AR1085" s="405" t="s">
        <v>2799</v>
      </c>
      <c r="AS1085" s="404" t="s">
        <v>2161</v>
      </c>
      <c r="AT1085" s="406">
        <v>214915.1</v>
      </c>
      <c r="AU1085" s="406">
        <v>214915.1</v>
      </c>
      <c r="AV1085" s="407">
        <v>1039916.39</v>
      </c>
      <c r="AW1085" s="407">
        <v>0</v>
      </c>
      <c r="AX1085" s="407">
        <v>0</v>
      </c>
      <c r="AY1085" s="407">
        <v>0</v>
      </c>
      <c r="AZ1085" s="408">
        <v>10111</v>
      </c>
      <c r="BA1085" s="3">
        <v>0</v>
      </c>
    </row>
    <row r="1086" spans="1:56" ht="409.5" hidden="1">
      <c r="A1086" s="493">
        <v>621</v>
      </c>
      <c r="B1086" s="494" t="s">
        <v>2621</v>
      </c>
      <c r="C1086" s="395">
        <v>401000021</v>
      </c>
      <c r="D1086" s="366" t="s">
        <v>255</v>
      </c>
      <c r="E1086" s="347" t="s">
        <v>185</v>
      </c>
      <c r="F1086" s="396"/>
      <c r="G1086" s="396"/>
      <c r="H1086" s="367">
        <v>3</v>
      </c>
      <c r="I1086" s="396"/>
      <c r="J1086" s="367">
        <v>16</v>
      </c>
      <c r="K1086" s="397">
        <v>1</v>
      </c>
      <c r="L1086" s="398">
        <v>13</v>
      </c>
      <c r="M1086" s="367"/>
      <c r="N1086" s="367"/>
      <c r="O1086" s="367"/>
      <c r="P1086" s="399" t="s">
        <v>2780</v>
      </c>
      <c r="Q1086" s="400" t="s">
        <v>2800</v>
      </c>
      <c r="R1086" s="367" t="s">
        <v>2795</v>
      </c>
      <c r="S1086" s="367"/>
      <c r="T1086" s="367" t="s">
        <v>85</v>
      </c>
      <c r="U1086" s="367"/>
      <c r="V1086" s="401" t="s">
        <v>1377</v>
      </c>
      <c r="W1086" s="402" t="s">
        <v>88</v>
      </c>
      <c r="X1086" s="367" t="s">
        <v>2801</v>
      </c>
      <c r="Y1086" s="367"/>
      <c r="Z1086" s="367"/>
      <c r="AA1086" s="367"/>
      <c r="AB1086" s="399" t="s">
        <v>2802</v>
      </c>
      <c r="AC1086" s="403" t="s">
        <v>2625</v>
      </c>
      <c r="AD1086" s="326"/>
      <c r="AE1086" s="326"/>
      <c r="AF1086" s="326"/>
      <c r="AG1086" s="326"/>
      <c r="AH1086" s="326"/>
      <c r="AI1086" s="326"/>
      <c r="AJ1086" s="335"/>
      <c r="AK1086" s="335"/>
      <c r="AL1086" s="320"/>
      <c r="AM1086" s="320" t="s">
        <v>2769</v>
      </c>
      <c r="AN1086" s="334" t="s">
        <v>2627</v>
      </c>
      <c r="AO1086" s="404" t="s">
        <v>263</v>
      </c>
      <c r="AP1086" s="404" t="s">
        <v>99</v>
      </c>
      <c r="AQ1086" s="404" t="s">
        <v>2798</v>
      </c>
      <c r="AR1086" s="405" t="s">
        <v>2799</v>
      </c>
      <c r="AS1086" s="404" t="s">
        <v>2161</v>
      </c>
      <c r="AT1086" s="406">
        <v>1517418.51</v>
      </c>
      <c r="AU1086" s="406">
        <v>1517418.51</v>
      </c>
      <c r="AV1086" s="407">
        <v>0</v>
      </c>
      <c r="AW1086" s="407">
        <v>0</v>
      </c>
      <c r="AX1086" s="407">
        <v>0</v>
      </c>
      <c r="AY1086" s="407">
        <v>0</v>
      </c>
      <c r="AZ1086" s="408">
        <v>10112</v>
      </c>
      <c r="BA1086" s="3">
        <v>0</v>
      </c>
      <c r="BD1086" s="9">
        <v>516.39999999999986</v>
      </c>
    </row>
    <row r="1087" spans="1:56" ht="409.5" hidden="1">
      <c r="A1087" s="493">
        <v>621</v>
      </c>
      <c r="B1087" s="494" t="s">
        <v>2621</v>
      </c>
      <c r="C1087" s="395">
        <v>401000021</v>
      </c>
      <c r="D1087" s="366" t="s">
        <v>255</v>
      </c>
      <c r="E1087" s="347" t="s">
        <v>185</v>
      </c>
      <c r="F1087" s="396"/>
      <c r="G1087" s="396"/>
      <c r="H1087" s="367">
        <v>3</v>
      </c>
      <c r="I1087" s="396"/>
      <c r="J1087" s="367">
        <v>16</v>
      </c>
      <c r="K1087" s="397">
        <v>1</v>
      </c>
      <c r="L1087" s="398">
        <v>13</v>
      </c>
      <c r="M1087" s="367"/>
      <c r="N1087" s="367"/>
      <c r="O1087" s="367"/>
      <c r="P1087" s="399" t="s">
        <v>2780</v>
      </c>
      <c r="Q1087" s="400" t="s">
        <v>2803</v>
      </c>
      <c r="R1087" s="367" t="s">
        <v>2795</v>
      </c>
      <c r="S1087" s="367"/>
      <c r="T1087" s="367" t="s">
        <v>85</v>
      </c>
      <c r="U1087" s="367"/>
      <c r="V1087" s="401" t="s">
        <v>1377</v>
      </c>
      <c r="W1087" s="402" t="s">
        <v>88</v>
      </c>
      <c r="X1087" s="367" t="s">
        <v>2790</v>
      </c>
      <c r="Y1087" s="367"/>
      <c r="Z1087" s="367"/>
      <c r="AA1087" s="367"/>
      <c r="AB1087" s="399" t="s">
        <v>2802</v>
      </c>
      <c r="AC1087" s="403" t="s">
        <v>2625</v>
      </c>
      <c r="AD1087" s="326"/>
      <c r="AE1087" s="326"/>
      <c r="AF1087" s="326"/>
      <c r="AG1087" s="326"/>
      <c r="AH1087" s="326"/>
      <c r="AI1087" s="326"/>
      <c r="AJ1087" s="335"/>
      <c r="AK1087" s="335"/>
      <c r="AL1087" s="320"/>
      <c r="AM1087" s="320" t="s">
        <v>2769</v>
      </c>
      <c r="AN1087" s="334" t="s">
        <v>2627</v>
      </c>
      <c r="AO1087" s="404" t="s">
        <v>263</v>
      </c>
      <c r="AP1087" s="404" t="s">
        <v>99</v>
      </c>
      <c r="AQ1087" s="404" t="s">
        <v>2804</v>
      </c>
      <c r="AR1087" s="405" t="s">
        <v>2805</v>
      </c>
      <c r="AS1087" s="404" t="s">
        <v>2161</v>
      </c>
      <c r="AT1087" s="406">
        <v>50224429.989999995</v>
      </c>
      <c r="AU1087" s="406">
        <v>50224429.989999995</v>
      </c>
      <c r="AV1087" s="407">
        <v>11807535.16</v>
      </c>
      <c r="AW1087" s="407">
        <v>0</v>
      </c>
      <c r="AX1087" s="407">
        <v>0</v>
      </c>
      <c r="AY1087" s="407">
        <v>0</v>
      </c>
      <c r="AZ1087" s="408">
        <v>10306</v>
      </c>
      <c r="BA1087" s="3">
        <v>0</v>
      </c>
    </row>
    <row r="1088" spans="1:56" ht="409.5" hidden="1">
      <c r="A1088" s="493">
        <v>621</v>
      </c>
      <c r="B1088" s="494" t="s">
        <v>2621</v>
      </c>
      <c r="C1088" s="395">
        <v>401000021</v>
      </c>
      <c r="D1088" s="366" t="s">
        <v>255</v>
      </c>
      <c r="E1088" s="347" t="s">
        <v>185</v>
      </c>
      <c r="F1088" s="396"/>
      <c r="G1088" s="396"/>
      <c r="H1088" s="367">
        <v>3</v>
      </c>
      <c r="I1088" s="396"/>
      <c r="J1088" s="367">
        <v>16</v>
      </c>
      <c r="K1088" s="397">
        <v>1</v>
      </c>
      <c r="L1088" s="398">
        <v>13</v>
      </c>
      <c r="M1088" s="367"/>
      <c r="N1088" s="367"/>
      <c r="O1088" s="367"/>
      <c r="P1088" s="399" t="s">
        <v>2780</v>
      </c>
      <c r="Q1088" s="400" t="s">
        <v>2803</v>
      </c>
      <c r="R1088" s="367" t="s">
        <v>2795</v>
      </c>
      <c r="S1088" s="367"/>
      <c r="T1088" s="367" t="s">
        <v>85</v>
      </c>
      <c r="U1088" s="367"/>
      <c r="V1088" s="401" t="s">
        <v>1377</v>
      </c>
      <c r="W1088" s="402" t="s">
        <v>88</v>
      </c>
      <c r="X1088" s="367" t="s">
        <v>2790</v>
      </c>
      <c r="Y1088" s="367"/>
      <c r="Z1088" s="367"/>
      <c r="AA1088" s="367"/>
      <c r="AB1088" s="399" t="s">
        <v>2802</v>
      </c>
      <c r="AC1088" s="403" t="s">
        <v>2625</v>
      </c>
      <c r="AD1088" s="326"/>
      <c r="AE1088" s="326"/>
      <c r="AF1088" s="326"/>
      <c r="AG1088" s="326"/>
      <c r="AH1088" s="326"/>
      <c r="AI1088" s="326"/>
      <c r="AJ1088" s="335"/>
      <c r="AK1088" s="335"/>
      <c r="AL1088" s="320"/>
      <c r="AM1088" s="320" t="s">
        <v>2769</v>
      </c>
      <c r="AN1088" s="334" t="s">
        <v>2627</v>
      </c>
      <c r="AO1088" s="404" t="s">
        <v>263</v>
      </c>
      <c r="AP1088" s="404" t="s">
        <v>99</v>
      </c>
      <c r="AQ1088" s="404" t="s">
        <v>2804</v>
      </c>
      <c r="AR1088" s="405" t="s">
        <v>2805</v>
      </c>
      <c r="AS1088" s="404" t="s">
        <v>2161</v>
      </c>
      <c r="AT1088" s="406">
        <v>507317.47</v>
      </c>
      <c r="AU1088" s="406">
        <v>507317.47</v>
      </c>
      <c r="AV1088" s="407">
        <v>119268.03</v>
      </c>
      <c r="AW1088" s="407">
        <v>0</v>
      </c>
      <c r="AX1088" s="407">
        <v>0</v>
      </c>
      <c r="AY1088" s="407">
        <v>0</v>
      </c>
      <c r="AZ1088" s="408">
        <v>10111</v>
      </c>
      <c r="BA1088" s="3">
        <v>0</v>
      </c>
    </row>
    <row r="1089" spans="1:53" ht="409.5" hidden="1">
      <c r="A1089" s="493">
        <v>621</v>
      </c>
      <c r="B1089" s="494" t="s">
        <v>2621</v>
      </c>
      <c r="C1089" s="395">
        <v>401000021</v>
      </c>
      <c r="D1089" s="366" t="s">
        <v>255</v>
      </c>
      <c r="E1089" s="347" t="s">
        <v>185</v>
      </c>
      <c r="F1089" s="396"/>
      <c r="G1089" s="396"/>
      <c r="H1089" s="367">
        <v>3</v>
      </c>
      <c r="I1089" s="396"/>
      <c r="J1089" s="367">
        <v>16</v>
      </c>
      <c r="K1089" s="397">
        <v>1</v>
      </c>
      <c r="L1089" s="398">
        <v>13</v>
      </c>
      <c r="M1089" s="367"/>
      <c r="N1089" s="367"/>
      <c r="O1089" s="367"/>
      <c r="P1089" s="399" t="s">
        <v>2780</v>
      </c>
      <c r="Q1089" s="400" t="s">
        <v>2803</v>
      </c>
      <c r="R1089" s="367" t="s">
        <v>2795</v>
      </c>
      <c r="S1089" s="367"/>
      <c r="T1089" s="367" t="s">
        <v>85</v>
      </c>
      <c r="U1089" s="367"/>
      <c r="V1089" s="401" t="s">
        <v>1377</v>
      </c>
      <c r="W1089" s="402" t="s">
        <v>88</v>
      </c>
      <c r="X1089" s="367" t="s">
        <v>2790</v>
      </c>
      <c r="Y1089" s="367"/>
      <c r="Z1089" s="367"/>
      <c r="AA1089" s="367"/>
      <c r="AB1089" s="399" t="s">
        <v>2802</v>
      </c>
      <c r="AC1089" s="403" t="s">
        <v>2625</v>
      </c>
      <c r="AD1089" s="326"/>
      <c r="AE1089" s="326"/>
      <c r="AF1089" s="326"/>
      <c r="AG1089" s="326"/>
      <c r="AH1089" s="326"/>
      <c r="AI1089" s="326"/>
      <c r="AJ1089" s="335"/>
      <c r="AK1089" s="335"/>
      <c r="AL1089" s="320"/>
      <c r="AM1089" s="320" t="s">
        <v>2769</v>
      </c>
      <c r="AN1089" s="334" t="s">
        <v>2627</v>
      </c>
      <c r="AO1089" s="404" t="s">
        <v>263</v>
      </c>
      <c r="AP1089" s="404" t="s">
        <v>99</v>
      </c>
      <c r="AQ1089" s="404" t="s">
        <v>2804</v>
      </c>
      <c r="AR1089" s="405" t="s">
        <v>2805</v>
      </c>
      <c r="AS1089" s="404" t="s">
        <v>2161</v>
      </c>
      <c r="AT1089" s="406">
        <v>0</v>
      </c>
      <c r="AU1089" s="406">
        <v>0</v>
      </c>
      <c r="AV1089" s="407">
        <v>169377653.44999999</v>
      </c>
      <c r="AW1089" s="407">
        <v>50000000</v>
      </c>
      <c r="AX1089" s="407">
        <v>0</v>
      </c>
      <c r="AY1089" s="407">
        <v>0</v>
      </c>
      <c r="AZ1089" s="408">
        <v>10306</v>
      </c>
      <c r="BA1089" s="3">
        <v>0</v>
      </c>
    </row>
    <row r="1090" spans="1:53" ht="409.5" hidden="1">
      <c r="A1090" s="493">
        <v>621</v>
      </c>
      <c r="B1090" s="494" t="s">
        <v>2621</v>
      </c>
      <c r="C1090" s="395">
        <v>401000021</v>
      </c>
      <c r="D1090" s="366" t="s">
        <v>255</v>
      </c>
      <c r="E1090" s="347" t="s">
        <v>185</v>
      </c>
      <c r="F1090" s="396"/>
      <c r="G1090" s="396"/>
      <c r="H1090" s="367">
        <v>3</v>
      </c>
      <c r="I1090" s="396"/>
      <c r="J1090" s="367">
        <v>16</v>
      </c>
      <c r="K1090" s="397">
        <v>1</v>
      </c>
      <c r="L1090" s="398">
        <v>13</v>
      </c>
      <c r="M1090" s="367"/>
      <c r="N1090" s="367"/>
      <c r="O1090" s="367"/>
      <c r="P1090" s="399" t="s">
        <v>2780</v>
      </c>
      <c r="Q1090" s="400" t="s">
        <v>2803</v>
      </c>
      <c r="R1090" s="367" t="s">
        <v>2795</v>
      </c>
      <c r="S1090" s="367"/>
      <c r="T1090" s="367" t="s">
        <v>85</v>
      </c>
      <c r="U1090" s="367"/>
      <c r="V1090" s="401" t="s">
        <v>1377</v>
      </c>
      <c r="W1090" s="402" t="s">
        <v>88</v>
      </c>
      <c r="X1090" s="367" t="s">
        <v>2790</v>
      </c>
      <c r="Y1090" s="367"/>
      <c r="Z1090" s="367"/>
      <c r="AA1090" s="367"/>
      <c r="AB1090" s="399" t="s">
        <v>2802</v>
      </c>
      <c r="AC1090" s="403" t="s">
        <v>2625</v>
      </c>
      <c r="AD1090" s="326"/>
      <c r="AE1090" s="326"/>
      <c r="AF1090" s="326"/>
      <c r="AG1090" s="326"/>
      <c r="AH1090" s="326"/>
      <c r="AI1090" s="326"/>
      <c r="AJ1090" s="335"/>
      <c r="AK1090" s="335"/>
      <c r="AL1090" s="320"/>
      <c r="AM1090" s="320" t="s">
        <v>2769</v>
      </c>
      <c r="AN1090" s="334" t="s">
        <v>2627</v>
      </c>
      <c r="AO1090" s="404" t="s">
        <v>263</v>
      </c>
      <c r="AP1090" s="404" t="s">
        <v>99</v>
      </c>
      <c r="AQ1090" s="404" t="s">
        <v>2804</v>
      </c>
      <c r="AR1090" s="405" t="s">
        <v>2805</v>
      </c>
      <c r="AS1090" s="404" t="s">
        <v>2161</v>
      </c>
      <c r="AT1090" s="406">
        <v>0</v>
      </c>
      <c r="AU1090" s="406">
        <v>0</v>
      </c>
      <c r="AV1090" s="407">
        <v>1710885.38</v>
      </c>
      <c r="AW1090" s="407">
        <v>505050.51</v>
      </c>
      <c r="AX1090" s="407">
        <v>0</v>
      </c>
      <c r="AY1090" s="407">
        <v>0</v>
      </c>
      <c r="AZ1090" s="408">
        <v>10112</v>
      </c>
      <c r="BA1090" s="3">
        <v>0</v>
      </c>
    </row>
    <row r="1091" spans="1:53" ht="408" hidden="1">
      <c r="A1091" s="493">
        <v>621</v>
      </c>
      <c r="B1091" s="494" t="s">
        <v>2621</v>
      </c>
      <c r="C1091" s="395">
        <v>401000021</v>
      </c>
      <c r="D1091" s="366" t="s">
        <v>255</v>
      </c>
      <c r="E1091" s="347" t="s">
        <v>185</v>
      </c>
      <c r="F1091" s="396"/>
      <c r="G1091" s="396"/>
      <c r="H1091" s="367">
        <v>3</v>
      </c>
      <c r="I1091" s="396"/>
      <c r="J1091" s="367">
        <v>16</v>
      </c>
      <c r="K1091" s="397">
        <v>1</v>
      </c>
      <c r="L1091" s="398">
        <v>13</v>
      </c>
      <c r="M1091" s="367"/>
      <c r="N1091" s="367"/>
      <c r="O1091" s="367"/>
      <c r="P1091" s="399" t="s">
        <v>2780</v>
      </c>
      <c r="Q1091" s="400" t="s">
        <v>2806</v>
      </c>
      <c r="R1091" s="367"/>
      <c r="S1091" s="367"/>
      <c r="T1091" s="367">
        <v>3</v>
      </c>
      <c r="U1091" s="367"/>
      <c r="V1091" s="401">
        <v>9</v>
      </c>
      <c r="W1091" s="402">
        <v>1</v>
      </c>
      <c r="X1091" s="367"/>
      <c r="Y1091" s="367"/>
      <c r="Z1091" s="367"/>
      <c r="AA1091" s="367"/>
      <c r="AB1091" s="399" t="s">
        <v>2807</v>
      </c>
      <c r="AC1091" s="403" t="s">
        <v>2625</v>
      </c>
      <c r="AD1091" s="326"/>
      <c r="AE1091" s="326"/>
      <c r="AF1091" s="326"/>
      <c r="AG1091" s="326"/>
      <c r="AH1091" s="326"/>
      <c r="AI1091" s="326"/>
      <c r="AJ1091" s="335"/>
      <c r="AK1091" s="335"/>
      <c r="AL1091" s="320"/>
      <c r="AM1091" s="320" t="s">
        <v>2769</v>
      </c>
      <c r="AN1091" s="334" t="s">
        <v>2627</v>
      </c>
      <c r="AO1091" s="404" t="s">
        <v>263</v>
      </c>
      <c r="AP1091" s="404" t="s">
        <v>99</v>
      </c>
      <c r="AQ1091" s="404" t="s">
        <v>2808</v>
      </c>
      <c r="AR1091" s="405" t="s">
        <v>2809</v>
      </c>
      <c r="AS1091" s="404" t="s">
        <v>2161</v>
      </c>
      <c r="AT1091" s="406">
        <v>0</v>
      </c>
      <c r="AU1091" s="406">
        <v>0</v>
      </c>
      <c r="AV1091" s="407">
        <v>2000000</v>
      </c>
      <c r="AW1091" s="407">
        <v>297257893.15999997</v>
      </c>
      <c r="AX1091" s="407">
        <v>0</v>
      </c>
      <c r="AY1091" s="407">
        <v>0</v>
      </c>
      <c r="AZ1091" s="408">
        <v>10306</v>
      </c>
      <c r="BA1091" s="3">
        <v>0</v>
      </c>
    </row>
    <row r="1092" spans="1:53" ht="408" hidden="1">
      <c r="A1092" s="493">
        <v>621</v>
      </c>
      <c r="B1092" s="494" t="s">
        <v>2621</v>
      </c>
      <c r="C1092" s="395">
        <v>401000021</v>
      </c>
      <c r="D1092" s="366" t="s">
        <v>255</v>
      </c>
      <c r="E1092" s="347" t="s">
        <v>185</v>
      </c>
      <c r="F1092" s="396"/>
      <c r="G1092" s="396"/>
      <c r="H1092" s="367">
        <v>3</v>
      </c>
      <c r="I1092" s="396"/>
      <c r="J1092" s="367">
        <v>16</v>
      </c>
      <c r="K1092" s="397">
        <v>1</v>
      </c>
      <c r="L1092" s="398">
        <v>13</v>
      </c>
      <c r="M1092" s="367"/>
      <c r="N1092" s="367"/>
      <c r="O1092" s="367"/>
      <c r="P1092" s="399" t="s">
        <v>2780</v>
      </c>
      <c r="Q1092" s="400" t="s">
        <v>2806</v>
      </c>
      <c r="R1092" s="367"/>
      <c r="S1092" s="367"/>
      <c r="T1092" s="367">
        <v>3</v>
      </c>
      <c r="U1092" s="367"/>
      <c r="V1092" s="401">
        <v>9</v>
      </c>
      <c r="W1092" s="402">
        <v>1</v>
      </c>
      <c r="X1092" s="367"/>
      <c r="Y1092" s="367"/>
      <c r="Z1092" s="367"/>
      <c r="AA1092" s="367"/>
      <c r="AB1092" s="399" t="s">
        <v>2807</v>
      </c>
      <c r="AC1092" s="403" t="s">
        <v>2625</v>
      </c>
      <c r="AD1092" s="326"/>
      <c r="AE1092" s="326"/>
      <c r="AF1092" s="326"/>
      <c r="AG1092" s="326"/>
      <c r="AH1092" s="326"/>
      <c r="AI1092" s="326"/>
      <c r="AJ1092" s="335"/>
      <c r="AK1092" s="335"/>
      <c r="AL1092" s="320"/>
      <c r="AM1092" s="320" t="s">
        <v>2769</v>
      </c>
      <c r="AN1092" s="334" t="s">
        <v>2627</v>
      </c>
      <c r="AO1092" s="404" t="s">
        <v>263</v>
      </c>
      <c r="AP1092" s="404" t="s">
        <v>99</v>
      </c>
      <c r="AQ1092" s="404" t="s">
        <v>2808</v>
      </c>
      <c r="AR1092" s="405" t="s">
        <v>2809</v>
      </c>
      <c r="AS1092" s="404" t="s">
        <v>2161</v>
      </c>
      <c r="AT1092" s="406">
        <v>0</v>
      </c>
      <c r="AU1092" s="406">
        <v>0</v>
      </c>
      <c r="AV1092" s="407">
        <v>20202.02</v>
      </c>
      <c r="AW1092" s="407">
        <v>3002604.98</v>
      </c>
      <c r="AX1092" s="407">
        <v>0</v>
      </c>
      <c r="AY1092" s="407">
        <v>0</v>
      </c>
      <c r="AZ1092" s="408">
        <v>10111</v>
      </c>
      <c r="BA1092" s="3">
        <v>0</v>
      </c>
    </row>
    <row r="1093" spans="1:53" ht="409.5" hidden="1">
      <c r="A1093" s="493">
        <v>621</v>
      </c>
      <c r="B1093" s="494" t="s">
        <v>2621</v>
      </c>
      <c r="C1093" s="395">
        <v>401000021</v>
      </c>
      <c r="D1093" s="366" t="s">
        <v>255</v>
      </c>
      <c r="E1093" s="347" t="s">
        <v>185</v>
      </c>
      <c r="F1093" s="396"/>
      <c r="G1093" s="396"/>
      <c r="H1093" s="367">
        <v>3</v>
      </c>
      <c r="I1093" s="396"/>
      <c r="J1093" s="367">
        <v>16</v>
      </c>
      <c r="K1093" s="397">
        <v>1</v>
      </c>
      <c r="L1093" s="398">
        <v>13</v>
      </c>
      <c r="M1093" s="367"/>
      <c r="N1093" s="367"/>
      <c r="O1093" s="367"/>
      <c r="P1093" s="399" t="s">
        <v>2780</v>
      </c>
      <c r="Q1093" s="400" t="s">
        <v>2810</v>
      </c>
      <c r="R1093" s="367" t="s">
        <v>2785</v>
      </c>
      <c r="S1093" s="367"/>
      <c r="T1093" s="367">
        <v>3</v>
      </c>
      <c r="U1093" s="367"/>
      <c r="V1093" s="401">
        <v>9</v>
      </c>
      <c r="W1093" s="402">
        <v>1</v>
      </c>
      <c r="X1093" s="367" t="s">
        <v>283</v>
      </c>
      <c r="Y1093" s="367"/>
      <c r="Z1093" s="367"/>
      <c r="AA1093" s="367"/>
      <c r="AB1093" s="399" t="s">
        <v>2811</v>
      </c>
      <c r="AC1093" s="403" t="s">
        <v>2625</v>
      </c>
      <c r="AD1093" s="326"/>
      <c r="AE1093" s="326"/>
      <c r="AF1093" s="326"/>
      <c r="AG1093" s="326"/>
      <c r="AH1093" s="326"/>
      <c r="AI1093" s="326"/>
      <c r="AJ1093" s="335"/>
      <c r="AK1093" s="335"/>
      <c r="AL1093" s="320"/>
      <c r="AM1093" s="320" t="s">
        <v>2769</v>
      </c>
      <c r="AN1093" s="334" t="s">
        <v>2627</v>
      </c>
      <c r="AO1093" s="404" t="s">
        <v>263</v>
      </c>
      <c r="AP1093" s="404" t="s">
        <v>99</v>
      </c>
      <c r="AQ1093" s="404" t="s">
        <v>2812</v>
      </c>
      <c r="AR1093" s="405" t="s">
        <v>2813</v>
      </c>
      <c r="AS1093" s="404" t="s">
        <v>2161</v>
      </c>
      <c r="AT1093" s="406">
        <v>0</v>
      </c>
      <c r="AU1093" s="406">
        <v>0</v>
      </c>
      <c r="AV1093" s="407">
        <v>0</v>
      </c>
      <c r="AW1093" s="407">
        <v>12089662.029999999</v>
      </c>
      <c r="AX1093" s="407">
        <v>0</v>
      </c>
      <c r="AY1093" s="407">
        <v>0</v>
      </c>
      <c r="AZ1093" s="408">
        <v>10306</v>
      </c>
      <c r="BA1093" s="3">
        <v>0</v>
      </c>
    </row>
    <row r="1094" spans="1:53" ht="409.5" hidden="1">
      <c r="A1094" s="493">
        <v>621</v>
      </c>
      <c r="B1094" s="494" t="s">
        <v>2621</v>
      </c>
      <c r="C1094" s="395">
        <v>401000021</v>
      </c>
      <c r="D1094" s="366" t="s">
        <v>255</v>
      </c>
      <c r="E1094" s="347" t="s">
        <v>185</v>
      </c>
      <c r="F1094" s="396"/>
      <c r="G1094" s="396"/>
      <c r="H1094" s="367">
        <v>3</v>
      </c>
      <c r="I1094" s="396"/>
      <c r="J1094" s="367">
        <v>16</v>
      </c>
      <c r="K1094" s="397">
        <v>1</v>
      </c>
      <c r="L1094" s="398">
        <v>13</v>
      </c>
      <c r="M1094" s="367"/>
      <c r="N1094" s="367"/>
      <c r="O1094" s="367"/>
      <c r="P1094" s="399" t="s">
        <v>2780</v>
      </c>
      <c r="Q1094" s="400" t="s">
        <v>2810</v>
      </c>
      <c r="R1094" s="367" t="s">
        <v>2785</v>
      </c>
      <c r="S1094" s="367"/>
      <c r="T1094" s="367">
        <v>3</v>
      </c>
      <c r="U1094" s="367"/>
      <c r="V1094" s="401">
        <v>9</v>
      </c>
      <c r="W1094" s="402">
        <v>1</v>
      </c>
      <c r="X1094" s="367" t="s">
        <v>283</v>
      </c>
      <c r="Y1094" s="367"/>
      <c r="Z1094" s="367"/>
      <c r="AA1094" s="367"/>
      <c r="AB1094" s="399" t="s">
        <v>2811</v>
      </c>
      <c r="AC1094" s="403" t="s">
        <v>2625</v>
      </c>
      <c r="AD1094" s="326"/>
      <c r="AE1094" s="326"/>
      <c r="AF1094" s="326"/>
      <c r="AG1094" s="326"/>
      <c r="AH1094" s="326"/>
      <c r="AI1094" s="326"/>
      <c r="AJ1094" s="335"/>
      <c r="AK1094" s="335"/>
      <c r="AL1094" s="320"/>
      <c r="AM1094" s="320" t="s">
        <v>2769</v>
      </c>
      <c r="AN1094" s="334" t="s">
        <v>2627</v>
      </c>
      <c r="AO1094" s="404" t="s">
        <v>263</v>
      </c>
      <c r="AP1094" s="404" t="s">
        <v>99</v>
      </c>
      <c r="AQ1094" s="404" t="s">
        <v>2812</v>
      </c>
      <c r="AR1094" s="405" t="s">
        <v>2813</v>
      </c>
      <c r="AS1094" s="404" t="s">
        <v>2161</v>
      </c>
      <c r="AT1094" s="406">
        <v>0</v>
      </c>
      <c r="AU1094" s="406">
        <v>0</v>
      </c>
      <c r="AV1094" s="407">
        <v>0</v>
      </c>
      <c r="AW1094" s="407">
        <v>122117.81</v>
      </c>
      <c r="AX1094" s="407">
        <v>0</v>
      </c>
      <c r="AY1094" s="407">
        <v>0</v>
      </c>
      <c r="AZ1094" s="408">
        <v>10112</v>
      </c>
      <c r="BA1094" s="3">
        <v>0</v>
      </c>
    </row>
    <row r="1095" spans="1:53" ht="409.5" hidden="1">
      <c r="A1095" s="493">
        <v>621</v>
      </c>
      <c r="B1095" s="494" t="s">
        <v>2621</v>
      </c>
      <c r="C1095" s="395">
        <v>401000021</v>
      </c>
      <c r="D1095" s="366" t="s">
        <v>255</v>
      </c>
      <c r="E1095" s="347" t="s">
        <v>185</v>
      </c>
      <c r="F1095" s="396"/>
      <c r="G1095" s="396"/>
      <c r="H1095" s="367">
        <v>3</v>
      </c>
      <c r="I1095" s="396"/>
      <c r="J1095" s="367">
        <v>16</v>
      </c>
      <c r="K1095" s="397">
        <v>1</v>
      </c>
      <c r="L1095" s="398">
        <v>13</v>
      </c>
      <c r="M1095" s="367"/>
      <c r="N1095" s="367"/>
      <c r="O1095" s="367"/>
      <c r="P1095" s="399" t="s">
        <v>2780</v>
      </c>
      <c r="Q1095" s="400" t="s">
        <v>2814</v>
      </c>
      <c r="R1095" s="367" t="s">
        <v>2795</v>
      </c>
      <c r="S1095" s="367"/>
      <c r="T1095" s="367" t="s">
        <v>85</v>
      </c>
      <c r="U1095" s="367"/>
      <c r="V1095" s="401" t="s">
        <v>1377</v>
      </c>
      <c r="W1095" s="402" t="s">
        <v>88</v>
      </c>
      <c r="X1095" s="367" t="s">
        <v>2790</v>
      </c>
      <c r="Y1095" s="367"/>
      <c r="Z1095" s="367"/>
      <c r="AA1095" s="367"/>
      <c r="AB1095" s="399" t="s">
        <v>2815</v>
      </c>
      <c r="AC1095" s="403" t="s">
        <v>2625</v>
      </c>
      <c r="AD1095" s="326"/>
      <c r="AE1095" s="326"/>
      <c r="AF1095" s="326"/>
      <c r="AG1095" s="326"/>
      <c r="AH1095" s="326"/>
      <c r="AI1095" s="326"/>
      <c r="AJ1095" s="335"/>
      <c r="AK1095" s="335"/>
      <c r="AL1095" s="320"/>
      <c r="AM1095" s="320" t="s">
        <v>2769</v>
      </c>
      <c r="AN1095" s="334" t="s">
        <v>2627</v>
      </c>
      <c r="AO1095" s="404" t="s">
        <v>263</v>
      </c>
      <c r="AP1095" s="404" t="s">
        <v>99</v>
      </c>
      <c r="AQ1095" s="404" t="s">
        <v>2816</v>
      </c>
      <c r="AR1095" s="405" t="s">
        <v>2817</v>
      </c>
      <c r="AS1095" s="404" t="s">
        <v>2161</v>
      </c>
      <c r="AT1095" s="406">
        <v>0</v>
      </c>
      <c r="AU1095" s="406">
        <v>0</v>
      </c>
      <c r="AV1095" s="407">
        <v>319717343.59000003</v>
      </c>
      <c r="AW1095" s="407">
        <v>0</v>
      </c>
      <c r="AX1095" s="407">
        <v>0</v>
      </c>
      <c r="AY1095" s="407">
        <v>0</v>
      </c>
      <c r="AZ1095" s="408">
        <v>10306</v>
      </c>
      <c r="BA1095" s="3">
        <v>0</v>
      </c>
    </row>
    <row r="1096" spans="1:53" ht="409.5" hidden="1">
      <c r="A1096" s="493">
        <v>621</v>
      </c>
      <c r="B1096" s="494" t="s">
        <v>2621</v>
      </c>
      <c r="C1096" s="395">
        <v>401000021</v>
      </c>
      <c r="D1096" s="366" t="s">
        <v>255</v>
      </c>
      <c r="E1096" s="347" t="s">
        <v>185</v>
      </c>
      <c r="F1096" s="396"/>
      <c r="G1096" s="396"/>
      <c r="H1096" s="367">
        <v>3</v>
      </c>
      <c r="I1096" s="396"/>
      <c r="J1096" s="367">
        <v>16</v>
      </c>
      <c r="K1096" s="397">
        <v>1</v>
      </c>
      <c r="L1096" s="398">
        <v>13</v>
      </c>
      <c r="M1096" s="367"/>
      <c r="N1096" s="367"/>
      <c r="O1096" s="367"/>
      <c r="P1096" s="399" t="s">
        <v>2780</v>
      </c>
      <c r="Q1096" s="400" t="s">
        <v>2814</v>
      </c>
      <c r="R1096" s="367" t="s">
        <v>2795</v>
      </c>
      <c r="S1096" s="367"/>
      <c r="T1096" s="367" t="s">
        <v>85</v>
      </c>
      <c r="U1096" s="367"/>
      <c r="V1096" s="401" t="s">
        <v>1377</v>
      </c>
      <c r="W1096" s="402" t="s">
        <v>88</v>
      </c>
      <c r="X1096" s="367" t="s">
        <v>2790</v>
      </c>
      <c r="Y1096" s="367"/>
      <c r="Z1096" s="367"/>
      <c r="AA1096" s="367"/>
      <c r="AB1096" s="399" t="s">
        <v>2815</v>
      </c>
      <c r="AC1096" s="403" t="s">
        <v>2625</v>
      </c>
      <c r="AD1096" s="326"/>
      <c r="AE1096" s="326"/>
      <c r="AF1096" s="326"/>
      <c r="AG1096" s="326"/>
      <c r="AH1096" s="326"/>
      <c r="AI1096" s="326"/>
      <c r="AJ1096" s="335"/>
      <c r="AK1096" s="335"/>
      <c r="AL1096" s="320"/>
      <c r="AM1096" s="320" t="s">
        <v>2769</v>
      </c>
      <c r="AN1096" s="334" t="s">
        <v>2627</v>
      </c>
      <c r="AO1096" s="404" t="s">
        <v>263</v>
      </c>
      <c r="AP1096" s="404" t="s">
        <v>99</v>
      </c>
      <c r="AQ1096" s="404" t="s">
        <v>2816</v>
      </c>
      <c r="AR1096" s="405" t="s">
        <v>2817</v>
      </c>
      <c r="AS1096" s="404" t="s">
        <v>2161</v>
      </c>
      <c r="AT1096" s="406">
        <v>0</v>
      </c>
      <c r="AU1096" s="406">
        <v>0</v>
      </c>
      <c r="AV1096" s="407">
        <v>320037.38</v>
      </c>
      <c r="AW1096" s="407">
        <v>0</v>
      </c>
      <c r="AX1096" s="407">
        <v>0</v>
      </c>
      <c r="AY1096" s="407">
        <v>0</v>
      </c>
      <c r="AZ1096" s="408">
        <v>10111</v>
      </c>
      <c r="BA1096" s="3">
        <v>0</v>
      </c>
    </row>
    <row r="1097" spans="1:53" ht="408" hidden="1">
      <c r="A1097" s="493">
        <v>621</v>
      </c>
      <c r="B1097" s="494" t="s">
        <v>2621</v>
      </c>
      <c r="C1097" s="395">
        <v>401000021</v>
      </c>
      <c r="D1097" s="366" t="s">
        <v>255</v>
      </c>
      <c r="E1097" s="347" t="s">
        <v>185</v>
      </c>
      <c r="F1097" s="396"/>
      <c r="G1097" s="396"/>
      <c r="H1097" s="367">
        <v>3</v>
      </c>
      <c r="I1097" s="396"/>
      <c r="J1097" s="367">
        <v>16</v>
      </c>
      <c r="K1097" s="397">
        <v>1</v>
      </c>
      <c r="L1097" s="398">
        <v>13</v>
      </c>
      <c r="M1097" s="367"/>
      <c r="N1097" s="367"/>
      <c r="O1097" s="367"/>
      <c r="P1097" s="399"/>
      <c r="Q1097" s="400" t="s">
        <v>2818</v>
      </c>
      <c r="R1097" s="367"/>
      <c r="S1097" s="367"/>
      <c r="T1097" s="367">
        <v>3</v>
      </c>
      <c r="U1097" s="367"/>
      <c r="V1097" s="401">
        <v>9</v>
      </c>
      <c r="W1097" s="402">
        <v>1</v>
      </c>
      <c r="X1097" s="367"/>
      <c r="Y1097" s="367"/>
      <c r="Z1097" s="367"/>
      <c r="AA1097" s="367"/>
      <c r="AB1097" s="399" t="s">
        <v>2819</v>
      </c>
      <c r="AC1097" s="403" t="s">
        <v>2625</v>
      </c>
      <c r="AD1097" s="326"/>
      <c r="AE1097" s="326"/>
      <c r="AF1097" s="326"/>
      <c r="AG1097" s="326"/>
      <c r="AH1097" s="326"/>
      <c r="AI1097" s="326"/>
      <c r="AJ1097" s="335"/>
      <c r="AK1097" s="335"/>
      <c r="AL1097" s="320"/>
      <c r="AM1097" s="320" t="s">
        <v>2769</v>
      </c>
      <c r="AN1097" s="334" t="s">
        <v>2627</v>
      </c>
      <c r="AO1097" s="404" t="s">
        <v>263</v>
      </c>
      <c r="AP1097" s="404" t="s">
        <v>99</v>
      </c>
      <c r="AQ1097" s="404" t="s">
        <v>2820</v>
      </c>
      <c r="AR1097" s="405" t="s">
        <v>2821</v>
      </c>
      <c r="AS1097" s="404" t="s">
        <v>1060</v>
      </c>
      <c r="AT1097" s="406">
        <v>0</v>
      </c>
      <c r="AU1097" s="406">
        <v>0</v>
      </c>
      <c r="AV1097" s="407">
        <v>316403138.69999999</v>
      </c>
      <c r="AW1097" s="407">
        <v>0</v>
      </c>
      <c r="AX1097" s="407">
        <v>0</v>
      </c>
      <c r="AY1097" s="407"/>
      <c r="AZ1097" s="408">
        <v>10306</v>
      </c>
      <c r="BA1097" s="3">
        <v>0</v>
      </c>
    </row>
    <row r="1098" spans="1:53" ht="408" hidden="1">
      <c r="A1098" s="493">
        <v>621</v>
      </c>
      <c r="B1098" s="494" t="s">
        <v>2621</v>
      </c>
      <c r="C1098" s="395">
        <v>401000021</v>
      </c>
      <c r="D1098" s="366" t="s">
        <v>255</v>
      </c>
      <c r="E1098" s="347" t="s">
        <v>185</v>
      </c>
      <c r="F1098" s="396"/>
      <c r="G1098" s="396"/>
      <c r="H1098" s="367">
        <v>3</v>
      </c>
      <c r="I1098" s="396"/>
      <c r="J1098" s="367">
        <v>16</v>
      </c>
      <c r="K1098" s="397">
        <v>1</v>
      </c>
      <c r="L1098" s="398">
        <v>13</v>
      </c>
      <c r="M1098" s="367"/>
      <c r="N1098" s="367"/>
      <c r="O1098" s="367"/>
      <c r="P1098" s="399"/>
      <c r="Q1098" s="400" t="s">
        <v>2818</v>
      </c>
      <c r="R1098" s="367"/>
      <c r="S1098" s="367"/>
      <c r="T1098" s="367">
        <v>3</v>
      </c>
      <c r="U1098" s="367"/>
      <c r="V1098" s="401">
        <v>9</v>
      </c>
      <c r="W1098" s="402">
        <v>1</v>
      </c>
      <c r="X1098" s="367"/>
      <c r="Y1098" s="367"/>
      <c r="Z1098" s="367"/>
      <c r="AA1098" s="367"/>
      <c r="AB1098" s="399" t="s">
        <v>2819</v>
      </c>
      <c r="AC1098" s="403" t="s">
        <v>2625</v>
      </c>
      <c r="AD1098" s="326"/>
      <c r="AE1098" s="326"/>
      <c r="AF1098" s="326"/>
      <c r="AG1098" s="326"/>
      <c r="AH1098" s="326"/>
      <c r="AI1098" s="326"/>
      <c r="AJ1098" s="335"/>
      <c r="AK1098" s="335"/>
      <c r="AL1098" s="320"/>
      <c r="AM1098" s="320" t="s">
        <v>2769</v>
      </c>
      <c r="AN1098" s="334" t="s">
        <v>2627</v>
      </c>
      <c r="AO1098" s="404" t="s">
        <v>263</v>
      </c>
      <c r="AP1098" s="404" t="s">
        <v>99</v>
      </c>
      <c r="AQ1098" s="404" t="s">
        <v>2820</v>
      </c>
      <c r="AR1098" s="405" t="s">
        <v>2821</v>
      </c>
      <c r="AS1098" s="404" t="s">
        <v>1060</v>
      </c>
      <c r="AT1098" s="406">
        <v>0</v>
      </c>
      <c r="AU1098" s="406">
        <v>0</v>
      </c>
      <c r="AV1098" s="407">
        <v>3195991.3</v>
      </c>
      <c r="AW1098" s="407">
        <v>0</v>
      </c>
      <c r="AX1098" s="407">
        <v>0</v>
      </c>
      <c r="AY1098" s="407">
        <v>0</v>
      </c>
      <c r="AZ1098" s="408">
        <v>10111</v>
      </c>
      <c r="BA1098" s="3">
        <v>0</v>
      </c>
    </row>
    <row r="1099" spans="1:53" ht="409.5" hidden="1">
      <c r="A1099" s="493">
        <v>621</v>
      </c>
      <c r="B1099" s="494" t="s">
        <v>2621</v>
      </c>
      <c r="C1099" s="395">
        <v>401000021</v>
      </c>
      <c r="D1099" s="366" t="s">
        <v>255</v>
      </c>
      <c r="E1099" s="347" t="s">
        <v>185</v>
      </c>
      <c r="F1099" s="396"/>
      <c r="G1099" s="396"/>
      <c r="H1099" s="367">
        <v>3</v>
      </c>
      <c r="I1099" s="396"/>
      <c r="J1099" s="367">
        <v>16</v>
      </c>
      <c r="K1099" s="397">
        <v>1</v>
      </c>
      <c r="L1099" s="398">
        <v>13</v>
      </c>
      <c r="M1099" s="367"/>
      <c r="N1099" s="367"/>
      <c r="O1099" s="367"/>
      <c r="P1099" s="399"/>
      <c r="Q1099" s="400" t="s">
        <v>2822</v>
      </c>
      <c r="R1099" s="367" t="s">
        <v>2823</v>
      </c>
      <c r="S1099" s="367"/>
      <c r="T1099" s="367" t="s">
        <v>85</v>
      </c>
      <c r="U1099" s="367"/>
      <c r="V1099" s="401" t="s">
        <v>1377</v>
      </c>
      <c r="W1099" s="402" t="s">
        <v>88</v>
      </c>
      <c r="X1099" s="367" t="s">
        <v>283</v>
      </c>
      <c r="Y1099" s="367"/>
      <c r="Z1099" s="367"/>
      <c r="AA1099" s="367"/>
      <c r="AB1099" s="399" t="s">
        <v>2824</v>
      </c>
      <c r="AC1099" s="403" t="s">
        <v>2625</v>
      </c>
      <c r="AD1099" s="326"/>
      <c r="AE1099" s="326"/>
      <c r="AF1099" s="326"/>
      <c r="AG1099" s="326"/>
      <c r="AH1099" s="326"/>
      <c r="AI1099" s="326"/>
      <c r="AJ1099" s="335"/>
      <c r="AK1099" s="335"/>
      <c r="AL1099" s="320"/>
      <c r="AM1099" s="320" t="s">
        <v>2769</v>
      </c>
      <c r="AN1099" s="334" t="s">
        <v>2627</v>
      </c>
      <c r="AO1099" s="404" t="s">
        <v>263</v>
      </c>
      <c r="AP1099" s="404" t="s">
        <v>99</v>
      </c>
      <c r="AQ1099" s="404" t="s">
        <v>2825</v>
      </c>
      <c r="AR1099" s="405" t="s">
        <v>2788</v>
      </c>
      <c r="AS1099" s="404" t="s">
        <v>2161</v>
      </c>
      <c r="AT1099" s="406">
        <v>0</v>
      </c>
      <c r="AU1099" s="406">
        <v>0</v>
      </c>
      <c r="AV1099" s="407">
        <v>79816794.810000002</v>
      </c>
      <c r="AW1099" s="407">
        <v>0</v>
      </c>
      <c r="AX1099" s="407">
        <v>0</v>
      </c>
      <c r="AY1099" s="407">
        <v>0</v>
      </c>
      <c r="AZ1099" s="408">
        <v>10306</v>
      </c>
      <c r="BA1099" s="3">
        <v>0</v>
      </c>
    </row>
    <row r="1100" spans="1:53" ht="409.5" hidden="1">
      <c r="A1100" s="493">
        <v>621</v>
      </c>
      <c r="B1100" s="494" t="s">
        <v>2621</v>
      </c>
      <c r="C1100" s="395">
        <v>401000021</v>
      </c>
      <c r="D1100" s="366" t="s">
        <v>255</v>
      </c>
      <c r="E1100" s="347" t="s">
        <v>185</v>
      </c>
      <c r="F1100" s="396"/>
      <c r="G1100" s="396"/>
      <c r="H1100" s="367">
        <v>3</v>
      </c>
      <c r="I1100" s="396"/>
      <c r="J1100" s="367">
        <v>16</v>
      </c>
      <c r="K1100" s="397">
        <v>1</v>
      </c>
      <c r="L1100" s="398">
        <v>13</v>
      </c>
      <c r="M1100" s="367"/>
      <c r="N1100" s="367"/>
      <c r="O1100" s="367"/>
      <c r="P1100" s="399"/>
      <c r="Q1100" s="400" t="s">
        <v>2822</v>
      </c>
      <c r="R1100" s="367" t="s">
        <v>2823</v>
      </c>
      <c r="S1100" s="367"/>
      <c r="T1100" s="367" t="s">
        <v>85</v>
      </c>
      <c r="U1100" s="367"/>
      <c r="V1100" s="401" t="s">
        <v>1377</v>
      </c>
      <c r="W1100" s="402" t="s">
        <v>88</v>
      </c>
      <c r="X1100" s="367" t="s">
        <v>283</v>
      </c>
      <c r="Y1100" s="367"/>
      <c r="Z1100" s="367"/>
      <c r="AA1100" s="367"/>
      <c r="AB1100" s="399" t="s">
        <v>2824</v>
      </c>
      <c r="AC1100" s="403" t="s">
        <v>2625</v>
      </c>
      <c r="AD1100" s="326"/>
      <c r="AE1100" s="326"/>
      <c r="AF1100" s="326"/>
      <c r="AG1100" s="326"/>
      <c r="AH1100" s="326"/>
      <c r="AI1100" s="326"/>
      <c r="AJ1100" s="335"/>
      <c r="AK1100" s="335"/>
      <c r="AL1100" s="320"/>
      <c r="AM1100" s="320" t="s">
        <v>2769</v>
      </c>
      <c r="AN1100" s="334" t="s">
        <v>2627</v>
      </c>
      <c r="AO1100" s="404" t="s">
        <v>263</v>
      </c>
      <c r="AP1100" s="404" t="s">
        <v>99</v>
      </c>
      <c r="AQ1100" s="404" t="s">
        <v>2825</v>
      </c>
      <c r="AR1100" s="405" t="s">
        <v>2788</v>
      </c>
      <c r="AS1100" s="404" t="s">
        <v>2161</v>
      </c>
      <c r="AT1100" s="406">
        <v>0</v>
      </c>
      <c r="AU1100" s="406">
        <v>0</v>
      </c>
      <c r="AV1100" s="407">
        <v>806230.25</v>
      </c>
      <c r="AW1100" s="407">
        <v>0</v>
      </c>
      <c r="AX1100" s="407">
        <v>0</v>
      </c>
      <c r="AY1100" s="407">
        <v>0</v>
      </c>
      <c r="AZ1100" s="408">
        <v>10112</v>
      </c>
      <c r="BA1100" s="3">
        <v>0</v>
      </c>
    </row>
    <row r="1101" spans="1:53" ht="409.5" hidden="1">
      <c r="A1101" s="493">
        <v>621</v>
      </c>
      <c r="B1101" s="494" t="s">
        <v>2621</v>
      </c>
      <c r="C1101" s="395">
        <v>401000021</v>
      </c>
      <c r="D1101" s="366" t="s">
        <v>255</v>
      </c>
      <c r="E1101" s="347" t="s">
        <v>185</v>
      </c>
      <c r="F1101" s="396"/>
      <c r="G1101" s="396"/>
      <c r="H1101" s="367">
        <v>3</v>
      </c>
      <c r="I1101" s="396"/>
      <c r="J1101" s="367">
        <v>16</v>
      </c>
      <c r="K1101" s="397">
        <v>1</v>
      </c>
      <c r="L1101" s="398">
        <v>13</v>
      </c>
      <c r="M1101" s="367"/>
      <c r="N1101" s="367"/>
      <c r="O1101" s="367"/>
      <c r="P1101" s="399"/>
      <c r="Q1101" s="400" t="s">
        <v>2826</v>
      </c>
      <c r="R1101" s="367" t="s">
        <v>2823</v>
      </c>
      <c r="S1101" s="367"/>
      <c r="T1101" s="367" t="s">
        <v>1222</v>
      </c>
      <c r="U1101" s="367"/>
      <c r="V1101" s="401" t="s">
        <v>1377</v>
      </c>
      <c r="W1101" s="402" t="s">
        <v>88</v>
      </c>
      <c r="X1101" s="367" t="s">
        <v>2827</v>
      </c>
      <c r="Y1101" s="367"/>
      <c r="Z1101" s="367"/>
      <c r="AA1101" s="367"/>
      <c r="AB1101" s="399" t="s">
        <v>2828</v>
      </c>
      <c r="AC1101" s="403" t="s">
        <v>2625</v>
      </c>
      <c r="AD1101" s="326"/>
      <c r="AE1101" s="326"/>
      <c r="AF1101" s="326"/>
      <c r="AG1101" s="326"/>
      <c r="AH1101" s="326"/>
      <c r="AI1101" s="326"/>
      <c r="AJ1101" s="335"/>
      <c r="AK1101" s="335"/>
      <c r="AL1101" s="320"/>
      <c r="AM1101" s="320" t="s">
        <v>2769</v>
      </c>
      <c r="AN1101" s="334" t="s">
        <v>2627</v>
      </c>
      <c r="AO1101" s="404" t="s">
        <v>263</v>
      </c>
      <c r="AP1101" s="404" t="s">
        <v>99</v>
      </c>
      <c r="AQ1101" s="404" t="s">
        <v>2829</v>
      </c>
      <c r="AR1101" s="405" t="s">
        <v>2830</v>
      </c>
      <c r="AS1101" s="404" t="s">
        <v>2161</v>
      </c>
      <c r="AT1101" s="406">
        <v>0</v>
      </c>
      <c r="AU1101" s="406">
        <v>0</v>
      </c>
      <c r="AV1101" s="407">
        <v>51070704.090000004</v>
      </c>
      <c r="AW1101" s="407">
        <v>0</v>
      </c>
      <c r="AX1101" s="407">
        <v>0</v>
      </c>
      <c r="AY1101" s="407">
        <v>0</v>
      </c>
      <c r="AZ1101" s="408">
        <v>10306</v>
      </c>
      <c r="BA1101" s="3">
        <v>0</v>
      </c>
    </row>
    <row r="1102" spans="1:53" ht="409.5" hidden="1">
      <c r="A1102" s="493">
        <v>621</v>
      </c>
      <c r="B1102" s="494" t="s">
        <v>2621</v>
      </c>
      <c r="C1102" s="395">
        <v>401000021</v>
      </c>
      <c r="D1102" s="366" t="s">
        <v>255</v>
      </c>
      <c r="E1102" s="347" t="s">
        <v>185</v>
      </c>
      <c r="F1102" s="396"/>
      <c r="G1102" s="396"/>
      <c r="H1102" s="367">
        <v>3</v>
      </c>
      <c r="I1102" s="396"/>
      <c r="J1102" s="367">
        <v>16</v>
      </c>
      <c r="K1102" s="397">
        <v>1</v>
      </c>
      <c r="L1102" s="398">
        <v>13</v>
      </c>
      <c r="M1102" s="367"/>
      <c r="N1102" s="367"/>
      <c r="O1102" s="367"/>
      <c r="P1102" s="399"/>
      <c r="Q1102" s="400" t="s">
        <v>2826</v>
      </c>
      <c r="R1102" s="367" t="s">
        <v>2823</v>
      </c>
      <c r="S1102" s="367"/>
      <c r="T1102" s="367" t="s">
        <v>1222</v>
      </c>
      <c r="U1102" s="367"/>
      <c r="V1102" s="401" t="s">
        <v>1377</v>
      </c>
      <c r="W1102" s="402" t="s">
        <v>88</v>
      </c>
      <c r="X1102" s="367" t="s">
        <v>2827</v>
      </c>
      <c r="Y1102" s="367"/>
      <c r="Z1102" s="367"/>
      <c r="AA1102" s="367"/>
      <c r="AB1102" s="399" t="s">
        <v>2828</v>
      </c>
      <c r="AC1102" s="403" t="s">
        <v>2625</v>
      </c>
      <c r="AD1102" s="326"/>
      <c r="AE1102" s="326"/>
      <c r="AF1102" s="326"/>
      <c r="AG1102" s="326"/>
      <c r="AH1102" s="326"/>
      <c r="AI1102" s="326"/>
      <c r="AJ1102" s="335"/>
      <c r="AK1102" s="335"/>
      <c r="AL1102" s="320"/>
      <c r="AM1102" s="320" t="s">
        <v>2769</v>
      </c>
      <c r="AN1102" s="334" t="s">
        <v>2627</v>
      </c>
      <c r="AO1102" s="404" t="s">
        <v>263</v>
      </c>
      <c r="AP1102" s="404" t="s">
        <v>99</v>
      </c>
      <c r="AQ1102" s="404" t="s">
        <v>2829</v>
      </c>
      <c r="AR1102" s="405" t="s">
        <v>2830</v>
      </c>
      <c r="AS1102" s="404" t="s">
        <v>2161</v>
      </c>
      <c r="AT1102" s="406">
        <v>0</v>
      </c>
      <c r="AU1102" s="406">
        <v>0</v>
      </c>
      <c r="AV1102" s="407">
        <v>515865.7</v>
      </c>
      <c r="AW1102" s="407">
        <v>0</v>
      </c>
      <c r="AX1102" s="407">
        <v>0</v>
      </c>
      <c r="AY1102" s="407">
        <v>0</v>
      </c>
      <c r="AZ1102" s="408">
        <v>10112</v>
      </c>
      <c r="BA1102" s="3">
        <v>0</v>
      </c>
    </row>
    <row r="1103" spans="1:53" ht="318.75" hidden="1">
      <c r="A1103" s="493" t="s">
        <v>337</v>
      </c>
      <c r="B1103" s="494" t="s">
        <v>2621</v>
      </c>
      <c r="C1103" s="395" t="s">
        <v>2831</v>
      </c>
      <c r="D1103" s="366" t="s">
        <v>2832</v>
      </c>
      <c r="E1103" s="347" t="s">
        <v>185</v>
      </c>
      <c r="F1103" s="396"/>
      <c r="G1103" s="396"/>
      <c r="H1103" s="367">
        <v>3</v>
      </c>
      <c r="I1103" s="396"/>
      <c r="J1103" s="367">
        <v>17</v>
      </c>
      <c r="K1103" s="397">
        <v>1</v>
      </c>
      <c r="L1103" s="398">
        <v>3</v>
      </c>
      <c r="M1103" s="367"/>
      <c r="N1103" s="367"/>
      <c r="O1103" s="367"/>
      <c r="P1103" s="399" t="s">
        <v>2833</v>
      </c>
      <c r="Q1103" s="400" t="s">
        <v>2754</v>
      </c>
      <c r="R1103" s="367"/>
      <c r="S1103" s="367"/>
      <c r="T1103" s="367" t="s">
        <v>85</v>
      </c>
      <c r="U1103" s="367"/>
      <c r="V1103" s="401" t="s">
        <v>2834</v>
      </c>
      <c r="W1103" s="402" t="s">
        <v>88</v>
      </c>
      <c r="X1103" s="367"/>
      <c r="Y1103" s="367"/>
      <c r="Z1103" s="367"/>
      <c r="AA1103" s="367"/>
      <c r="AB1103" s="399" t="s">
        <v>2835</v>
      </c>
      <c r="AC1103" s="403" t="s">
        <v>2836</v>
      </c>
      <c r="AD1103" s="326"/>
      <c r="AE1103" s="326"/>
      <c r="AF1103" s="326"/>
      <c r="AG1103" s="326"/>
      <c r="AH1103" s="326"/>
      <c r="AI1103" s="326"/>
      <c r="AJ1103" s="335"/>
      <c r="AK1103" s="335"/>
      <c r="AL1103" s="320"/>
      <c r="AM1103" s="320" t="s">
        <v>222</v>
      </c>
      <c r="AN1103" s="334" t="s">
        <v>223</v>
      </c>
      <c r="AO1103" s="404" t="s">
        <v>99</v>
      </c>
      <c r="AP1103" s="404" t="s">
        <v>68</v>
      </c>
      <c r="AQ1103" s="404" t="s">
        <v>2837</v>
      </c>
      <c r="AR1103" s="405" t="s">
        <v>2838</v>
      </c>
      <c r="AS1103" s="404" t="s">
        <v>469</v>
      </c>
      <c r="AT1103" s="406">
        <v>0</v>
      </c>
      <c r="AU1103" s="406">
        <v>0</v>
      </c>
      <c r="AV1103" s="407">
        <v>0</v>
      </c>
      <c r="AW1103" s="407">
        <v>11072913</v>
      </c>
      <c r="AX1103" s="407">
        <v>11072913</v>
      </c>
      <c r="AY1103" s="407">
        <v>11072913</v>
      </c>
      <c r="AZ1103" s="408">
        <v>10101</v>
      </c>
      <c r="BA1103" s="3">
        <v>0</v>
      </c>
    </row>
    <row r="1104" spans="1:53" ht="318.75" hidden="1">
      <c r="A1104" s="493" t="s">
        <v>337</v>
      </c>
      <c r="B1104" s="494" t="s">
        <v>2621</v>
      </c>
      <c r="C1104" s="395" t="s">
        <v>2831</v>
      </c>
      <c r="D1104" s="366" t="s">
        <v>2832</v>
      </c>
      <c r="E1104" s="347" t="s">
        <v>185</v>
      </c>
      <c r="F1104" s="396"/>
      <c r="G1104" s="396"/>
      <c r="H1104" s="367">
        <v>3</v>
      </c>
      <c r="I1104" s="396"/>
      <c r="J1104" s="367">
        <v>17</v>
      </c>
      <c r="K1104" s="397">
        <v>1</v>
      </c>
      <c r="L1104" s="398">
        <v>3</v>
      </c>
      <c r="M1104" s="367"/>
      <c r="N1104" s="367"/>
      <c r="O1104" s="367"/>
      <c r="P1104" s="399" t="s">
        <v>2833</v>
      </c>
      <c r="Q1104" s="400" t="s">
        <v>2623</v>
      </c>
      <c r="R1104" s="367"/>
      <c r="S1104" s="367"/>
      <c r="T1104" s="367">
        <v>3</v>
      </c>
      <c r="U1104" s="367"/>
      <c r="V1104" s="401">
        <v>9</v>
      </c>
      <c r="W1104" s="402">
        <v>1</v>
      </c>
      <c r="X1104" s="367"/>
      <c r="Y1104" s="367"/>
      <c r="Z1104" s="367"/>
      <c r="AA1104" s="367"/>
      <c r="AB1104" s="399" t="s">
        <v>2396</v>
      </c>
      <c r="AC1104" s="403" t="s">
        <v>2836</v>
      </c>
      <c r="AD1104" s="326"/>
      <c r="AE1104" s="326"/>
      <c r="AF1104" s="326"/>
      <c r="AG1104" s="326"/>
      <c r="AH1104" s="326"/>
      <c r="AI1104" s="326"/>
      <c r="AJ1104" s="335"/>
      <c r="AK1104" s="335"/>
      <c r="AL1104" s="320"/>
      <c r="AM1104" s="320" t="s">
        <v>222</v>
      </c>
      <c r="AN1104" s="334" t="s">
        <v>223</v>
      </c>
      <c r="AO1104" s="404" t="s">
        <v>99</v>
      </c>
      <c r="AP1104" s="404" t="s">
        <v>68</v>
      </c>
      <c r="AQ1104" s="404" t="s">
        <v>2837</v>
      </c>
      <c r="AR1104" s="405" t="s">
        <v>2838</v>
      </c>
      <c r="AS1104" s="404" t="s">
        <v>471</v>
      </c>
      <c r="AT1104" s="406">
        <v>0</v>
      </c>
      <c r="AU1104" s="406">
        <v>0</v>
      </c>
      <c r="AV1104" s="407">
        <v>0</v>
      </c>
      <c r="AW1104" s="407">
        <v>3344020</v>
      </c>
      <c r="AX1104" s="407">
        <v>3344020</v>
      </c>
      <c r="AY1104" s="407">
        <v>3344020</v>
      </c>
      <c r="AZ1104" s="408">
        <v>10101</v>
      </c>
      <c r="BA1104" s="3">
        <v>0</v>
      </c>
    </row>
    <row r="1105" spans="1:16380" ht="318.75" hidden="1">
      <c r="A1105" s="493" t="s">
        <v>337</v>
      </c>
      <c r="B1105" s="494" t="s">
        <v>2621</v>
      </c>
      <c r="C1105" s="395" t="s">
        <v>2831</v>
      </c>
      <c r="D1105" s="366" t="s">
        <v>2832</v>
      </c>
      <c r="E1105" s="347" t="s">
        <v>185</v>
      </c>
      <c r="F1105" s="396"/>
      <c r="G1105" s="396"/>
      <c r="H1105" s="367">
        <v>3</v>
      </c>
      <c r="I1105" s="396"/>
      <c r="J1105" s="367">
        <v>17</v>
      </c>
      <c r="K1105" s="397">
        <v>1</v>
      </c>
      <c r="L1105" s="398">
        <v>3</v>
      </c>
      <c r="M1105" s="367"/>
      <c r="N1105" s="367"/>
      <c r="O1105" s="367"/>
      <c r="P1105" s="399" t="s">
        <v>2833</v>
      </c>
      <c r="Q1105" s="400" t="s">
        <v>2623</v>
      </c>
      <c r="R1105" s="367"/>
      <c r="S1105" s="367"/>
      <c r="T1105" s="367">
        <v>3</v>
      </c>
      <c r="U1105" s="367"/>
      <c r="V1105" s="401">
        <v>9</v>
      </c>
      <c r="W1105" s="402">
        <v>1</v>
      </c>
      <c r="X1105" s="367"/>
      <c r="Y1105" s="367"/>
      <c r="Z1105" s="367"/>
      <c r="AA1105" s="367"/>
      <c r="AB1105" s="399" t="s">
        <v>2396</v>
      </c>
      <c r="AC1105" s="403" t="s">
        <v>2836</v>
      </c>
      <c r="AD1105" s="326"/>
      <c r="AE1105" s="326"/>
      <c r="AF1105" s="326"/>
      <c r="AG1105" s="326"/>
      <c r="AH1105" s="326"/>
      <c r="AI1105" s="326"/>
      <c r="AJ1105" s="335"/>
      <c r="AK1105" s="335"/>
      <c r="AL1105" s="320"/>
      <c r="AM1105" s="320" t="s">
        <v>222</v>
      </c>
      <c r="AN1105" s="334" t="s">
        <v>223</v>
      </c>
      <c r="AO1105" s="404" t="s">
        <v>99</v>
      </c>
      <c r="AP1105" s="404" t="s">
        <v>68</v>
      </c>
      <c r="AQ1105" s="404" t="s">
        <v>2837</v>
      </c>
      <c r="AR1105" s="405" t="s">
        <v>2838</v>
      </c>
      <c r="AS1105" s="404" t="s">
        <v>470</v>
      </c>
      <c r="AT1105" s="406">
        <v>0</v>
      </c>
      <c r="AU1105" s="406">
        <v>0</v>
      </c>
      <c r="AV1105" s="407">
        <v>0</v>
      </c>
      <c r="AW1105" s="407">
        <v>79520</v>
      </c>
      <c r="AX1105" s="407">
        <v>79520</v>
      </c>
      <c r="AY1105" s="407">
        <v>79520</v>
      </c>
      <c r="AZ1105" s="408">
        <v>10101</v>
      </c>
      <c r="BA1105" s="3">
        <v>0</v>
      </c>
    </row>
    <row r="1106" spans="1:16380" ht="318.75" hidden="1">
      <c r="A1106" s="493" t="s">
        <v>337</v>
      </c>
      <c r="B1106" s="494" t="s">
        <v>2621</v>
      </c>
      <c r="C1106" s="395" t="s">
        <v>2831</v>
      </c>
      <c r="D1106" s="366" t="s">
        <v>2832</v>
      </c>
      <c r="E1106" s="347" t="s">
        <v>185</v>
      </c>
      <c r="F1106" s="396"/>
      <c r="G1106" s="396"/>
      <c r="H1106" s="367">
        <v>3</v>
      </c>
      <c r="I1106" s="396"/>
      <c r="J1106" s="367">
        <v>17</v>
      </c>
      <c r="K1106" s="397">
        <v>1</v>
      </c>
      <c r="L1106" s="398">
        <v>3</v>
      </c>
      <c r="M1106" s="367"/>
      <c r="N1106" s="367"/>
      <c r="O1106" s="367"/>
      <c r="P1106" s="399" t="s">
        <v>2833</v>
      </c>
      <c r="Q1106" s="400" t="s">
        <v>2623</v>
      </c>
      <c r="R1106" s="367"/>
      <c r="S1106" s="367"/>
      <c r="T1106" s="367">
        <v>3</v>
      </c>
      <c r="U1106" s="367"/>
      <c r="V1106" s="401">
        <v>9</v>
      </c>
      <c r="W1106" s="402">
        <v>1</v>
      </c>
      <c r="X1106" s="367"/>
      <c r="Y1106" s="367"/>
      <c r="Z1106" s="367"/>
      <c r="AA1106" s="367"/>
      <c r="AB1106" s="399" t="s">
        <v>2396</v>
      </c>
      <c r="AC1106" s="403" t="s">
        <v>2836</v>
      </c>
      <c r="AD1106" s="326"/>
      <c r="AE1106" s="326"/>
      <c r="AF1106" s="326"/>
      <c r="AG1106" s="326"/>
      <c r="AH1106" s="326"/>
      <c r="AI1106" s="326"/>
      <c r="AJ1106" s="335"/>
      <c r="AK1106" s="335"/>
      <c r="AL1106" s="320"/>
      <c r="AM1106" s="320" t="s">
        <v>222</v>
      </c>
      <c r="AN1106" s="334" t="s">
        <v>223</v>
      </c>
      <c r="AO1106" s="404" t="s">
        <v>99</v>
      </c>
      <c r="AP1106" s="404" t="s">
        <v>68</v>
      </c>
      <c r="AQ1106" s="404" t="s">
        <v>2837</v>
      </c>
      <c r="AR1106" s="405" t="s">
        <v>2838</v>
      </c>
      <c r="AS1106" s="404" t="s">
        <v>116</v>
      </c>
      <c r="AT1106" s="406"/>
      <c r="AU1106" s="406"/>
      <c r="AV1106" s="407"/>
      <c r="AW1106" s="407">
        <v>2888337</v>
      </c>
      <c r="AX1106" s="407">
        <v>2888337</v>
      </c>
      <c r="AY1106" s="407">
        <v>2881207</v>
      </c>
      <c r="AZ1106" s="408">
        <v>10101</v>
      </c>
    </row>
    <row r="1107" spans="1:16380" ht="318.75" hidden="1">
      <c r="A1107" s="493" t="s">
        <v>337</v>
      </c>
      <c r="B1107" s="494" t="s">
        <v>2621</v>
      </c>
      <c r="C1107" s="395" t="s">
        <v>2831</v>
      </c>
      <c r="D1107" s="366" t="s">
        <v>2832</v>
      </c>
      <c r="E1107" s="347" t="s">
        <v>185</v>
      </c>
      <c r="F1107" s="396"/>
      <c r="G1107" s="396"/>
      <c r="H1107" s="367">
        <v>3</v>
      </c>
      <c r="I1107" s="396"/>
      <c r="J1107" s="367">
        <v>17</v>
      </c>
      <c r="K1107" s="397">
        <v>1</v>
      </c>
      <c r="L1107" s="398">
        <v>3</v>
      </c>
      <c r="M1107" s="367"/>
      <c r="N1107" s="367"/>
      <c r="O1107" s="367"/>
      <c r="P1107" s="399" t="s">
        <v>2833</v>
      </c>
      <c r="Q1107" s="400" t="s">
        <v>2623</v>
      </c>
      <c r="R1107" s="367"/>
      <c r="S1107" s="367"/>
      <c r="T1107" s="367">
        <v>3</v>
      </c>
      <c r="U1107" s="367"/>
      <c r="V1107" s="401">
        <v>9</v>
      </c>
      <c r="W1107" s="402">
        <v>1</v>
      </c>
      <c r="X1107" s="367"/>
      <c r="Y1107" s="367"/>
      <c r="Z1107" s="367"/>
      <c r="AA1107" s="367"/>
      <c r="AB1107" s="399" t="s">
        <v>2396</v>
      </c>
      <c r="AC1107" s="403" t="s">
        <v>2836</v>
      </c>
      <c r="AD1107" s="326"/>
      <c r="AE1107" s="326"/>
      <c r="AF1107" s="326"/>
      <c r="AG1107" s="326"/>
      <c r="AH1107" s="326"/>
      <c r="AI1107" s="326"/>
      <c r="AJ1107" s="335"/>
      <c r="AK1107" s="335"/>
      <c r="AL1107" s="320"/>
      <c r="AM1107" s="320"/>
      <c r="AN1107" s="334" t="s">
        <v>2839</v>
      </c>
      <c r="AO1107" s="404" t="s">
        <v>99</v>
      </c>
      <c r="AP1107" s="404" t="s">
        <v>68</v>
      </c>
      <c r="AQ1107" s="404" t="s">
        <v>2837</v>
      </c>
      <c r="AR1107" s="405" t="s">
        <v>2838</v>
      </c>
      <c r="AS1107" s="404" t="s">
        <v>227</v>
      </c>
      <c r="AT1107" s="406">
        <v>0</v>
      </c>
      <c r="AU1107" s="406">
        <v>0</v>
      </c>
      <c r="AV1107" s="407">
        <v>0</v>
      </c>
      <c r="AW1107" s="407">
        <v>310000</v>
      </c>
      <c r="AX1107" s="407">
        <v>310000</v>
      </c>
      <c r="AY1107" s="407">
        <v>317130</v>
      </c>
      <c r="AZ1107" s="408">
        <v>10101</v>
      </c>
    </row>
    <row r="1108" spans="1:16380" ht="408" hidden="1">
      <c r="A1108" s="493">
        <v>621</v>
      </c>
      <c r="B1108" s="494" t="s">
        <v>2621</v>
      </c>
      <c r="C1108" s="395">
        <v>401000021</v>
      </c>
      <c r="D1108" s="366" t="s">
        <v>255</v>
      </c>
      <c r="E1108" s="347" t="s">
        <v>2654</v>
      </c>
      <c r="F1108" s="396"/>
      <c r="G1108" s="396"/>
      <c r="H1108" s="367">
        <v>3</v>
      </c>
      <c r="I1108" s="396"/>
      <c r="J1108" s="367">
        <v>16</v>
      </c>
      <c r="K1108" s="397">
        <v>1</v>
      </c>
      <c r="L1108" s="398">
        <v>13</v>
      </c>
      <c r="M1108" s="367"/>
      <c r="N1108" s="367"/>
      <c r="O1108" s="367"/>
      <c r="P1108" s="399"/>
      <c r="Q1108" s="400" t="s">
        <v>2840</v>
      </c>
      <c r="R1108" s="367"/>
      <c r="S1108" s="367"/>
      <c r="T1108" s="367">
        <v>3</v>
      </c>
      <c r="U1108" s="367"/>
      <c r="V1108" s="401">
        <v>9</v>
      </c>
      <c r="W1108" s="402">
        <v>1</v>
      </c>
      <c r="X1108" s="367"/>
      <c r="Y1108" s="367"/>
      <c r="Z1108" s="367"/>
      <c r="AA1108" s="367"/>
      <c r="AB1108" s="399" t="s">
        <v>2819</v>
      </c>
      <c r="AC1108" s="403" t="s">
        <v>2625</v>
      </c>
      <c r="AD1108" s="326"/>
      <c r="AE1108" s="326"/>
      <c r="AF1108" s="326"/>
      <c r="AG1108" s="326"/>
      <c r="AH1108" s="326"/>
      <c r="AI1108" s="326"/>
      <c r="AJ1108" s="335"/>
      <c r="AK1108" s="335"/>
      <c r="AL1108" s="320"/>
      <c r="AM1108" s="320" t="s">
        <v>2841</v>
      </c>
      <c r="AN1108" s="334" t="s">
        <v>2627</v>
      </c>
      <c r="AO1108" s="404" t="s">
        <v>263</v>
      </c>
      <c r="AP1108" s="404" t="s">
        <v>99</v>
      </c>
      <c r="AQ1108" s="404" t="s">
        <v>2656</v>
      </c>
      <c r="AR1108" s="405" t="s">
        <v>2657</v>
      </c>
      <c r="AS1108" s="404" t="s">
        <v>2161</v>
      </c>
      <c r="AT1108" s="406">
        <v>0</v>
      </c>
      <c r="AU1108" s="406">
        <v>0</v>
      </c>
      <c r="AV1108" s="407">
        <v>0</v>
      </c>
      <c r="AW1108" s="407">
        <v>8600000</v>
      </c>
      <c r="AX1108" s="407">
        <v>0</v>
      </c>
      <c r="AY1108" s="407">
        <v>0</v>
      </c>
      <c r="AZ1108" s="408">
        <v>10101</v>
      </c>
      <c r="BA1108" s="3">
        <v>0</v>
      </c>
    </row>
    <row r="1109" spans="1:16380" ht="114.75" hidden="1">
      <c r="A1109" s="493">
        <v>621</v>
      </c>
      <c r="B1109" s="494" t="s">
        <v>2621</v>
      </c>
      <c r="C1109" s="395">
        <v>401000035</v>
      </c>
      <c r="D1109" s="366" t="s">
        <v>1783</v>
      </c>
      <c r="E1109" s="347" t="s">
        <v>2756</v>
      </c>
      <c r="F1109" s="396"/>
      <c r="G1109" s="396"/>
      <c r="H1109" s="367">
        <v>3</v>
      </c>
      <c r="I1109" s="396"/>
      <c r="J1109" s="367">
        <v>16</v>
      </c>
      <c r="K1109" s="397">
        <v>1</v>
      </c>
      <c r="L1109" s="398">
        <v>20</v>
      </c>
      <c r="M1109" s="367"/>
      <c r="N1109" s="367"/>
      <c r="O1109" s="367"/>
      <c r="P1109" s="399"/>
      <c r="Q1109" s="400" t="s">
        <v>2840</v>
      </c>
      <c r="R1109" s="367"/>
      <c r="S1109" s="367"/>
      <c r="T1109" s="367">
        <v>3</v>
      </c>
      <c r="U1109" s="367"/>
      <c r="V1109" s="401">
        <v>9</v>
      </c>
      <c r="W1109" s="402">
        <v>1</v>
      </c>
      <c r="X1109" s="367"/>
      <c r="Y1109" s="367"/>
      <c r="Z1109" s="367"/>
      <c r="AA1109" s="367"/>
      <c r="AB1109" s="399" t="s">
        <v>2819</v>
      </c>
      <c r="AC1109" s="403" t="s">
        <v>2625</v>
      </c>
      <c r="AD1109" s="326"/>
      <c r="AE1109" s="326"/>
      <c r="AF1109" s="326"/>
      <c r="AG1109" s="326"/>
      <c r="AH1109" s="326"/>
      <c r="AI1109" s="326"/>
      <c r="AJ1109" s="335"/>
      <c r="AK1109" s="335"/>
      <c r="AL1109" s="320"/>
      <c r="AM1109" s="320" t="s">
        <v>2841</v>
      </c>
      <c r="AN1109" s="334" t="s">
        <v>2627</v>
      </c>
      <c r="AO1109" s="404" t="s">
        <v>891</v>
      </c>
      <c r="AP1109" s="404" t="s">
        <v>200</v>
      </c>
      <c r="AQ1109" s="404" t="s">
        <v>606</v>
      </c>
      <c r="AR1109" s="405" t="s">
        <v>2842</v>
      </c>
      <c r="AS1109" s="404" t="s">
        <v>2161</v>
      </c>
      <c r="AT1109" s="406">
        <v>0</v>
      </c>
      <c r="AU1109" s="406">
        <v>0</v>
      </c>
      <c r="AV1109" s="407">
        <v>1986393.96</v>
      </c>
      <c r="AW1109" s="407">
        <v>0</v>
      </c>
      <c r="AX1109" s="407">
        <v>0</v>
      </c>
      <c r="AY1109" s="407">
        <v>0</v>
      </c>
      <c r="AZ1109" s="408">
        <v>10101</v>
      </c>
      <c r="BA1109" s="3">
        <v>0</v>
      </c>
    </row>
    <row r="1110" spans="1:16380" ht="114.75" hidden="1">
      <c r="A1110" s="493">
        <v>621</v>
      </c>
      <c r="B1110" s="494" t="s">
        <v>2621</v>
      </c>
      <c r="C1110" s="395">
        <v>401000035</v>
      </c>
      <c r="D1110" s="366" t="s">
        <v>1783</v>
      </c>
      <c r="E1110" s="347" t="s">
        <v>2756</v>
      </c>
      <c r="F1110" s="396"/>
      <c r="G1110" s="396"/>
      <c r="H1110" s="367">
        <v>3</v>
      </c>
      <c r="I1110" s="396"/>
      <c r="J1110" s="367">
        <v>16</v>
      </c>
      <c r="K1110" s="397">
        <v>1</v>
      </c>
      <c r="L1110" s="398">
        <v>20</v>
      </c>
      <c r="M1110" s="367"/>
      <c r="N1110" s="367"/>
      <c r="O1110" s="367"/>
      <c r="P1110" s="399"/>
      <c r="Q1110" s="400" t="s">
        <v>2840</v>
      </c>
      <c r="R1110" s="367"/>
      <c r="S1110" s="367"/>
      <c r="T1110" s="367">
        <v>3</v>
      </c>
      <c r="U1110" s="367"/>
      <c r="V1110" s="401">
        <v>9</v>
      </c>
      <c r="W1110" s="402">
        <v>1</v>
      </c>
      <c r="X1110" s="367"/>
      <c r="Y1110" s="367"/>
      <c r="Z1110" s="367"/>
      <c r="AA1110" s="367"/>
      <c r="AB1110" s="399" t="s">
        <v>2819</v>
      </c>
      <c r="AC1110" s="403" t="s">
        <v>2625</v>
      </c>
      <c r="AD1110" s="326"/>
      <c r="AE1110" s="326"/>
      <c r="AF1110" s="326"/>
      <c r="AG1110" s="326"/>
      <c r="AH1110" s="326"/>
      <c r="AI1110" s="326"/>
      <c r="AJ1110" s="335"/>
      <c r="AK1110" s="335"/>
      <c r="AL1110" s="320"/>
      <c r="AM1110" s="320" t="s">
        <v>2841</v>
      </c>
      <c r="AN1110" s="334" t="s">
        <v>2627</v>
      </c>
      <c r="AO1110" s="404" t="s">
        <v>430</v>
      </c>
      <c r="AP1110" s="404" t="s">
        <v>464</v>
      </c>
      <c r="AQ1110" s="404" t="s">
        <v>606</v>
      </c>
      <c r="AR1110" s="405" t="s">
        <v>2842</v>
      </c>
      <c r="AS1110" s="404" t="s">
        <v>2161</v>
      </c>
      <c r="AT1110" s="406">
        <v>0</v>
      </c>
      <c r="AU1110" s="406">
        <v>0</v>
      </c>
      <c r="AV1110" s="407">
        <v>10000</v>
      </c>
      <c r="AW1110" s="407">
        <v>100000</v>
      </c>
      <c r="AX1110" s="407">
        <v>0</v>
      </c>
      <c r="AY1110" s="407">
        <v>0</v>
      </c>
      <c r="AZ1110" s="408">
        <v>10101</v>
      </c>
      <c r="BA1110" s="3">
        <v>0</v>
      </c>
    </row>
    <row r="1111" spans="1:16380" s="35" customFormat="1" ht="14.25">
      <c r="A1111" s="141" t="s">
        <v>337</v>
      </c>
      <c r="B1111" s="157"/>
      <c r="C1111" s="158"/>
      <c r="D1111" s="159" t="s">
        <v>98</v>
      </c>
      <c r="E1111" s="160"/>
      <c r="F1111" s="161"/>
      <c r="G1111" s="161"/>
      <c r="H1111" s="161"/>
      <c r="I1111" s="161"/>
      <c r="J1111" s="161"/>
      <c r="K1111" s="161"/>
      <c r="L1111" s="161"/>
      <c r="M1111" s="161"/>
      <c r="N1111" s="161"/>
      <c r="O1111" s="161"/>
      <c r="P1111" s="162"/>
      <c r="Q1111" s="161"/>
      <c r="R1111" s="161"/>
      <c r="S1111" s="161"/>
      <c r="T1111" s="161"/>
      <c r="U1111" s="161"/>
      <c r="V1111" s="161"/>
      <c r="W1111" s="161"/>
      <c r="X1111" s="161"/>
      <c r="Y1111" s="161"/>
      <c r="Z1111" s="161"/>
      <c r="AA1111" s="161"/>
      <c r="AB1111" s="161"/>
      <c r="AC1111" s="161"/>
      <c r="AD1111" s="161"/>
      <c r="AE1111" s="161"/>
      <c r="AF1111" s="161"/>
      <c r="AG1111" s="161"/>
      <c r="AH1111" s="161"/>
      <c r="AI1111" s="161"/>
      <c r="AJ1111" s="161"/>
      <c r="AK1111" s="161"/>
      <c r="AL1111" s="161"/>
      <c r="AM1111" s="161"/>
      <c r="AN1111" s="161"/>
      <c r="AO1111" s="161"/>
      <c r="AP1111" s="161"/>
      <c r="AQ1111" s="163"/>
      <c r="AR1111" s="157"/>
      <c r="AS1111" s="157"/>
      <c r="AT1111" s="56">
        <v>1553391433.3899999</v>
      </c>
      <c r="AU1111" s="56">
        <v>1512471087.25</v>
      </c>
      <c r="AV1111" s="56">
        <v>1262956699.8399999</v>
      </c>
      <c r="AW1111" s="56">
        <v>1548079331.9199998</v>
      </c>
      <c r="AX1111" s="56">
        <v>92581265.379999995</v>
      </c>
      <c r="AY1111" s="56">
        <v>92591155.379999995</v>
      </c>
      <c r="AZ1111" s="164"/>
      <c r="BA1111" s="165">
        <v>40920346.139999866</v>
      </c>
      <c r="BB1111" s="166"/>
      <c r="BC1111" s="166"/>
      <c r="BD1111" s="167"/>
      <c r="BE1111" s="167"/>
      <c r="BF1111" s="167"/>
      <c r="BG1111" s="167"/>
      <c r="BH1111" s="167"/>
      <c r="BI1111" s="167"/>
      <c r="BJ1111" s="167"/>
      <c r="BK1111" s="167"/>
      <c r="BL1111" s="168"/>
      <c r="BM1111" s="169"/>
      <c r="BN1111" s="170"/>
      <c r="BO1111" s="170"/>
      <c r="BP1111" s="170"/>
      <c r="BQ1111" s="170"/>
      <c r="BR1111" s="170"/>
      <c r="BS1111" s="170"/>
      <c r="BT1111" s="170"/>
      <c r="BU1111" s="170"/>
      <c r="BV1111" s="170"/>
      <c r="BW1111" s="170"/>
      <c r="BX1111" s="170"/>
      <c r="BY1111" s="170"/>
      <c r="BZ1111" s="170"/>
      <c r="CA1111" s="170"/>
      <c r="CB1111" s="170"/>
      <c r="CC1111" s="170"/>
      <c r="CD1111" s="170"/>
      <c r="CE1111" s="170"/>
      <c r="CF1111" s="170"/>
      <c r="CG1111" s="170"/>
      <c r="CH1111" s="170"/>
      <c r="CI1111" s="170"/>
      <c r="CJ1111" s="170"/>
      <c r="CK1111" s="170"/>
      <c r="CL1111" s="170"/>
      <c r="CM1111" s="170"/>
      <c r="CN1111" s="170"/>
      <c r="CO1111" s="170"/>
      <c r="CP1111" s="170"/>
      <c r="CQ1111" s="170"/>
      <c r="CR1111" s="170"/>
      <c r="CS1111" s="170"/>
      <c r="CT1111" s="170"/>
      <c r="CU1111" s="170"/>
      <c r="CV1111" s="170"/>
      <c r="CW1111" s="170"/>
      <c r="CX1111" s="170"/>
      <c r="CY1111" s="170"/>
      <c r="CZ1111" s="170"/>
      <c r="DA1111" s="170"/>
      <c r="DB1111" s="170"/>
      <c r="DC1111" s="170"/>
      <c r="DD1111" s="170"/>
      <c r="DE1111" s="170"/>
      <c r="DF1111" s="170"/>
      <c r="DG1111" s="170"/>
      <c r="DH1111" s="170"/>
      <c r="DI1111" s="170"/>
      <c r="DJ1111" s="170"/>
      <c r="DK1111" s="170"/>
      <c r="DL1111" s="170"/>
      <c r="DM1111" s="170"/>
      <c r="DN1111" s="170"/>
      <c r="DO1111" s="170"/>
      <c r="DP1111" s="170"/>
      <c r="DQ1111" s="170"/>
      <c r="DR1111" s="170"/>
      <c r="DS1111" s="170"/>
      <c r="DT1111" s="170"/>
      <c r="DU1111" s="170"/>
      <c r="DV1111" s="170"/>
      <c r="DW1111" s="170"/>
      <c r="DX1111" s="170"/>
      <c r="DY1111" s="170"/>
      <c r="DZ1111" s="170"/>
      <c r="EA1111" s="170"/>
      <c r="EB1111" s="170"/>
      <c r="EC1111" s="170"/>
      <c r="ED1111" s="170"/>
      <c r="EE1111" s="170"/>
      <c r="EF1111" s="170"/>
      <c r="EG1111" s="170"/>
      <c r="EH1111" s="170"/>
      <c r="EI1111" s="170"/>
      <c r="EJ1111" s="170"/>
      <c r="EK1111" s="170"/>
      <c r="EL1111" s="170"/>
      <c r="EM1111" s="170"/>
      <c r="EN1111" s="170"/>
      <c r="EO1111" s="170"/>
      <c r="EP1111" s="170"/>
      <c r="EQ1111" s="170"/>
      <c r="ER1111" s="170"/>
      <c r="ES1111" s="170"/>
      <c r="ET1111" s="170"/>
      <c r="EU1111" s="170"/>
      <c r="EV1111" s="170"/>
      <c r="EW1111" s="170"/>
      <c r="EX1111" s="170"/>
      <c r="EY1111" s="170"/>
      <c r="EZ1111" s="170"/>
      <c r="FA1111" s="170"/>
      <c r="FB1111" s="170"/>
      <c r="FC1111" s="170"/>
      <c r="FD1111" s="170"/>
      <c r="FE1111" s="170"/>
      <c r="FF1111" s="170"/>
      <c r="FG1111" s="170"/>
      <c r="FH1111" s="170"/>
      <c r="FI1111" s="170"/>
      <c r="FJ1111" s="170"/>
      <c r="FK1111" s="170"/>
      <c r="FL1111" s="170"/>
      <c r="FM1111" s="170"/>
      <c r="FN1111" s="170"/>
      <c r="FO1111" s="170"/>
      <c r="FP1111" s="170"/>
      <c r="FQ1111" s="170"/>
      <c r="FR1111" s="170"/>
      <c r="FS1111" s="170"/>
      <c r="FT1111" s="170"/>
      <c r="FU1111" s="170"/>
      <c r="FV1111" s="170"/>
      <c r="FW1111" s="170"/>
      <c r="FX1111" s="170"/>
      <c r="FY1111" s="170"/>
      <c r="FZ1111" s="170"/>
      <c r="GA1111" s="170"/>
      <c r="GB1111" s="170"/>
      <c r="GC1111" s="170"/>
      <c r="GD1111" s="170"/>
      <c r="GE1111" s="170"/>
      <c r="GF1111" s="170"/>
      <c r="GG1111" s="170"/>
      <c r="GH1111" s="170"/>
      <c r="GI1111" s="170"/>
      <c r="GJ1111" s="170"/>
      <c r="GK1111" s="170"/>
      <c r="GL1111" s="170"/>
      <c r="GM1111" s="170"/>
      <c r="GN1111" s="170"/>
      <c r="GO1111" s="170"/>
      <c r="GP1111" s="170"/>
      <c r="GQ1111" s="170"/>
      <c r="GR1111" s="170"/>
      <c r="GS1111" s="170"/>
      <c r="GT1111" s="170"/>
      <c r="GU1111" s="170"/>
      <c r="GV1111" s="170"/>
      <c r="GW1111" s="170"/>
      <c r="GX1111" s="170"/>
      <c r="GY1111" s="170"/>
      <c r="GZ1111" s="170"/>
      <c r="HA1111" s="170"/>
      <c r="HB1111" s="170"/>
      <c r="HC1111" s="170"/>
      <c r="HD1111" s="170"/>
      <c r="HE1111" s="170"/>
      <c r="HF1111" s="170"/>
      <c r="HG1111" s="170"/>
      <c r="HH1111" s="170"/>
      <c r="HI1111" s="170"/>
      <c r="HJ1111" s="170"/>
      <c r="HK1111" s="170"/>
      <c r="HL1111" s="170"/>
      <c r="HM1111" s="170"/>
      <c r="HN1111" s="170"/>
      <c r="HO1111" s="170"/>
      <c r="HP1111" s="170"/>
      <c r="HQ1111" s="170"/>
      <c r="HR1111" s="170"/>
      <c r="HS1111" s="170"/>
      <c r="HT1111" s="170"/>
      <c r="HU1111" s="3"/>
      <c r="HV1111" s="3"/>
      <c r="HW1111" s="3"/>
      <c r="HX1111" s="3"/>
      <c r="HY1111" s="3"/>
      <c r="HZ1111" s="3"/>
      <c r="IA1111" s="3"/>
      <c r="IB1111" s="3"/>
      <c r="IC1111" s="3"/>
      <c r="ID1111" s="3"/>
      <c r="IE1111" s="3"/>
      <c r="IF1111" s="3"/>
      <c r="IG1111" s="3"/>
      <c r="IH1111" s="3"/>
      <c r="II1111" s="3"/>
      <c r="IJ1111" s="3"/>
      <c r="IK1111" s="3"/>
      <c r="IL1111" s="3"/>
      <c r="IM1111" s="3"/>
      <c r="IN1111" s="3"/>
      <c r="IO1111" s="3"/>
      <c r="IP1111" s="3"/>
      <c r="IQ1111" s="3"/>
      <c r="IR1111" s="3"/>
      <c r="IS1111" s="3"/>
      <c r="IT1111" s="3"/>
      <c r="IU1111" s="3"/>
      <c r="IV1111" s="3"/>
      <c r="IW1111" s="3"/>
      <c r="IX1111" s="3"/>
      <c r="IY1111" s="3"/>
      <c r="IZ1111" s="3"/>
      <c r="JA1111" s="3"/>
      <c r="JB1111" s="3"/>
      <c r="JC1111" s="3"/>
      <c r="JD1111" s="3"/>
      <c r="JE1111" s="3"/>
      <c r="JF1111" s="3"/>
      <c r="JG1111" s="3"/>
      <c r="JH1111" s="3"/>
      <c r="JI1111" s="3"/>
      <c r="JJ1111" s="3"/>
      <c r="JK1111" s="3"/>
      <c r="JL1111" s="3"/>
      <c r="JM1111" s="3"/>
      <c r="JN1111" s="3"/>
      <c r="JO1111" s="3"/>
      <c r="JP1111" s="3"/>
      <c r="JQ1111" s="3"/>
      <c r="JR1111" s="3"/>
      <c r="JS1111" s="3"/>
      <c r="JT1111" s="3"/>
      <c r="JU1111" s="3"/>
      <c r="JV1111" s="3"/>
      <c r="JW1111" s="3"/>
      <c r="JX1111" s="3"/>
      <c r="JY1111" s="3"/>
      <c r="JZ1111" s="3"/>
      <c r="KA1111" s="3"/>
      <c r="KB1111" s="3"/>
      <c r="KC1111" s="3"/>
      <c r="KD1111" s="3"/>
      <c r="KE1111" s="3"/>
      <c r="KF1111" s="3"/>
      <c r="KG1111" s="3"/>
      <c r="KH1111" s="3"/>
      <c r="KI1111" s="3"/>
      <c r="KJ1111" s="3"/>
      <c r="KK1111" s="3"/>
      <c r="KL1111" s="3"/>
      <c r="KM1111" s="3"/>
      <c r="KN1111" s="3"/>
      <c r="KO1111" s="3"/>
      <c r="KP1111" s="3"/>
      <c r="KQ1111" s="3"/>
      <c r="KR1111" s="3"/>
      <c r="KS1111" s="3"/>
      <c r="KT1111" s="3"/>
      <c r="KU1111" s="3"/>
      <c r="KV1111" s="3"/>
      <c r="KW1111" s="3"/>
      <c r="KX1111" s="3"/>
      <c r="KY1111" s="3"/>
      <c r="KZ1111" s="3"/>
      <c r="LA1111" s="3"/>
      <c r="LB1111" s="3"/>
      <c r="LC1111" s="3"/>
      <c r="LD1111" s="3"/>
      <c r="LE1111" s="3"/>
      <c r="LF1111" s="3"/>
      <c r="LG1111" s="3"/>
      <c r="LH1111" s="3"/>
      <c r="LI1111" s="3"/>
      <c r="LJ1111" s="3"/>
      <c r="LK1111" s="3"/>
      <c r="LL1111" s="3"/>
      <c r="LM1111" s="3"/>
      <c r="LN1111" s="3"/>
      <c r="LO1111" s="3"/>
      <c r="LP1111" s="3"/>
      <c r="LQ1111" s="3"/>
      <c r="LR1111" s="3"/>
      <c r="LS1111" s="3"/>
      <c r="LT1111" s="3"/>
      <c r="LU1111" s="3"/>
      <c r="LV1111" s="3"/>
      <c r="LW1111" s="3"/>
      <c r="LX1111" s="3"/>
      <c r="LY1111" s="3"/>
      <c r="LZ1111" s="3"/>
      <c r="MA1111" s="3"/>
      <c r="MB1111" s="3"/>
      <c r="MC1111" s="3"/>
      <c r="MD1111" s="3"/>
      <c r="ME1111" s="3"/>
      <c r="MF1111" s="3"/>
      <c r="MG1111" s="3"/>
      <c r="MH1111" s="3"/>
      <c r="MI1111" s="3"/>
      <c r="MJ1111" s="3"/>
      <c r="MK1111" s="3"/>
      <c r="ML1111" s="3"/>
      <c r="MM1111" s="3"/>
      <c r="MN1111" s="3"/>
      <c r="MO1111" s="3"/>
      <c r="MP1111" s="3"/>
      <c r="MQ1111" s="3"/>
      <c r="MR1111" s="3"/>
      <c r="MS1111" s="3"/>
      <c r="MT1111" s="3"/>
      <c r="MU1111" s="3"/>
      <c r="MV1111" s="3"/>
      <c r="MW1111" s="3"/>
      <c r="MX1111" s="3"/>
      <c r="MY1111" s="3"/>
      <c r="MZ1111" s="3"/>
      <c r="NA1111" s="3"/>
      <c r="NB1111" s="3"/>
      <c r="NC1111" s="3"/>
      <c r="ND1111" s="3"/>
      <c r="NE1111" s="3"/>
      <c r="NF1111" s="3"/>
      <c r="NG1111" s="3"/>
      <c r="NH1111" s="3"/>
      <c r="NI1111" s="3"/>
      <c r="NJ1111" s="3"/>
      <c r="NK1111" s="3"/>
      <c r="NL1111" s="3"/>
      <c r="NM1111" s="3"/>
      <c r="NN1111" s="3"/>
      <c r="NO1111" s="3"/>
      <c r="NP1111" s="3"/>
      <c r="NQ1111" s="3"/>
      <c r="NR1111" s="3"/>
      <c r="NS1111" s="3"/>
      <c r="NT1111" s="3"/>
      <c r="NU1111" s="3"/>
      <c r="NV1111" s="3"/>
      <c r="NW1111" s="3"/>
      <c r="NX1111" s="3"/>
      <c r="NY1111" s="3"/>
      <c r="NZ1111" s="3"/>
      <c r="OA1111" s="3"/>
      <c r="OB1111" s="3"/>
      <c r="OC1111" s="3"/>
      <c r="OD1111" s="3"/>
      <c r="OE1111" s="3"/>
      <c r="OF1111" s="3"/>
      <c r="OG1111" s="3"/>
      <c r="OH1111" s="3"/>
      <c r="OI1111" s="3"/>
      <c r="OJ1111" s="3"/>
      <c r="OK1111" s="3"/>
      <c r="OL1111" s="3"/>
      <c r="OM1111" s="3"/>
      <c r="ON1111" s="3"/>
      <c r="OO1111" s="3"/>
      <c r="OP1111" s="3"/>
      <c r="OQ1111" s="3"/>
      <c r="OR1111" s="3"/>
      <c r="OS1111" s="3"/>
      <c r="OT1111" s="3"/>
      <c r="OU1111" s="3"/>
      <c r="OV1111" s="3"/>
      <c r="OW1111" s="3"/>
      <c r="OX1111" s="3"/>
      <c r="OY1111" s="3"/>
      <c r="OZ1111" s="3"/>
      <c r="PA1111" s="3"/>
      <c r="PB1111" s="3"/>
      <c r="PC1111" s="3"/>
      <c r="PD1111" s="3"/>
      <c r="PE1111" s="3"/>
      <c r="PF1111" s="3"/>
      <c r="PG1111" s="3"/>
      <c r="PH1111" s="3"/>
      <c r="PI1111" s="3"/>
      <c r="PJ1111" s="3"/>
      <c r="PK1111" s="3"/>
      <c r="PL1111" s="3"/>
      <c r="PM1111" s="3"/>
      <c r="PN1111" s="3"/>
      <c r="PO1111" s="3"/>
      <c r="PP1111" s="3"/>
      <c r="PQ1111" s="3"/>
      <c r="PR1111" s="3"/>
      <c r="PS1111" s="3"/>
      <c r="PT1111" s="3"/>
      <c r="PU1111" s="3"/>
      <c r="PV1111" s="3"/>
      <c r="PW1111" s="3"/>
      <c r="PX1111" s="3"/>
      <c r="PY1111" s="3"/>
      <c r="PZ1111" s="3"/>
      <c r="QA1111" s="3"/>
      <c r="QB1111" s="3"/>
      <c r="QC1111" s="3"/>
      <c r="QD1111" s="3"/>
      <c r="QE1111" s="3"/>
      <c r="QF1111" s="3"/>
      <c r="QG1111" s="3"/>
      <c r="QH1111" s="3"/>
      <c r="QI1111" s="3"/>
      <c r="QJ1111" s="3"/>
      <c r="QK1111" s="3"/>
      <c r="QL1111" s="3"/>
      <c r="QM1111" s="3"/>
      <c r="QN1111" s="3"/>
      <c r="QO1111" s="3"/>
      <c r="QP1111" s="3"/>
      <c r="QQ1111" s="3"/>
      <c r="QR1111" s="3"/>
      <c r="QS1111" s="3"/>
      <c r="QT1111" s="3"/>
      <c r="QU1111" s="3"/>
      <c r="QV1111" s="3"/>
      <c r="QW1111" s="3"/>
      <c r="QX1111" s="3"/>
      <c r="QY1111" s="3"/>
      <c r="QZ1111" s="3"/>
      <c r="RA1111" s="3"/>
      <c r="RB1111" s="3"/>
      <c r="RC1111" s="3"/>
      <c r="RD1111" s="3"/>
      <c r="RE1111" s="3"/>
      <c r="RF1111" s="3"/>
      <c r="RG1111" s="3"/>
      <c r="RH1111" s="3"/>
      <c r="RI1111" s="3"/>
      <c r="RJ1111" s="3"/>
      <c r="RK1111" s="3"/>
      <c r="RL1111" s="3"/>
      <c r="RM1111" s="3"/>
      <c r="RN1111" s="3"/>
      <c r="RO1111" s="3"/>
      <c r="RP1111" s="3"/>
      <c r="RQ1111" s="3"/>
      <c r="RR1111" s="3"/>
      <c r="RS1111" s="3"/>
      <c r="RT1111" s="3"/>
      <c r="RU1111" s="3"/>
      <c r="RV1111" s="3"/>
      <c r="RW1111" s="3"/>
      <c r="RX1111" s="3"/>
      <c r="RY1111" s="3"/>
      <c r="RZ1111" s="3"/>
      <c r="SA1111" s="3"/>
      <c r="SB1111" s="3"/>
      <c r="SC1111" s="3"/>
      <c r="SD1111" s="3"/>
      <c r="SE1111" s="3"/>
      <c r="SF1111" s="3"/>
      <c r="SG1111" s="3"/>
      <c r="SH1111" s="3"/>
      <c r="SI1111" s="3"/>
      <c r="SJ1111" s="3"/>
      <c r="SK1111" s="3"/>
      <c r="SL1111" s="3"/>
      <c r="SM1111" s="3"/>
      <c r="SN1111" s="3"/>
      <c r="SO1111" s="3"/>
      <c r="SP1111" s="3"/>
      <c r="SQ1111" s="3"/>
      <c r="SR1111" s="3"/>
      <c r="SS1111" s="3"/>
      <c r="ST1111" s="3"/>
      <c r="SU1111" s="3"/>
      <c r="SV1111" s="3"/>
      <c r="SW1111" s="3"/>
      <c r="SX1111" s="3"/>
      <c r="SY1111" s="3"/>
      <c r="SZ1111" s="3"/>
      <c r="TA1111" s="3"/>
      <c r="TB1111" s="3"/>
      <c r="TC1111" s="3"/>
      <c r="TD1111" s="3"/>
      <c r="TE1111" s="3"/>
      <c r="TF1111" s="3"/>
      <c r="TG1111" s="3"/>
      <c r="TH1111" s="3"/>
      <c r="TI1111" s="3"/>
      <c r="TJ1111" s="3"/>
      <c r="TK1111" s="3"/>
      <c r="TL1111" s="3"/>
      <c r="TM1111" s="3"/>
      <c r="TN1111" s="3"/>
      <c r="TO1111" s="3"/>
      <c r="TP1111" s="3"/>
      <c r="TQ1111" s="3"/>
      <c r="TR1111" s="3"/>
      <c r="TS1111" s="3"/>
      <c r="TT1111" s="3"/>
      <c r="TU1111" s="3"/>
      <c r="TV1111" s="3"/>
      <c r="TW1111" s="3"/>
      <c r="TX1111" s="3"/>
      <c r="TY1111" s="3"/>
      <c r="TZ1111" s="3"/>
      <c r="UA1111" s="3"/>
      <c r="UB1111" s="3"/>
      <c r="UC1111" s="3"/>
      <c r="UD1111" s="3"/>
      <c r="UE1111" s="3"/>
      <c r="UF1111" s="3"/>
      <c r="UG1111" s="3"/>
      <c r="UH1111" s="3"/>
      <c r="UI1111" s="3"/>
      <c r="UJ1111" s="3"/>
      <c r="UK1111" s="3"/>
      <c r="UL1111" s="3"/>
      <c r="UM1111" s="3"/>
      <c r="UN1111" s="3"/>
      <c r="UO1111" s="3"/>
      <c r="UP1111" s="3"/>
      <c r="UQ1111" s="3"/>
      <c r="UR1111" s="3"/>
      <c r="US1111" s="3"/>
      <c r="UT1111" s="3"/>
      <c r="UU1111" s="3"/>
      <c r="UV1111" s="3"/>
      <c r="UW1111" s="3"/>
      <c r="UX1111" s="3"/>
      <c r="UY1111" s="3"/>
      <c r="UZ1111" s="3"/>
      <c r="VA1111" s="3"/>
      <c r="VB1111" s="3"/>
      <c r="VC1111" s="3"/>
      <c r="VD1111" s="3"/>
      <c r="VE1111" s="3"/>
      <c r="VF1111" s="3"/>
      <c r="VG1111" s="3"/>
      <c r="VH1111" s="3"/>
      <c r="VI1111" s="3"/>
      <c r="VJ1111" s="3"/>
      <c r="VK1111" s="3"/>
      <c r="VL1111" s="3"/>
      <c r="VM1111" s="3"/>
      <c r="VN1111" s="3"/>
      <c r="VO1111" s="3"/>
      <c r="VP1111" s="3"/>
      <c r="VQ1111" s="3"/>
      <c r="VR1111" s="3"/>
      <c r="VS1111" s="3"/>
      <c r="VT1111" s="3"/>
      <c r="VU1111" s="3"/>
      <c r="VV1111" s="3"/>
      <c r="VW1111" s="3"/>
      <c r="VX1111" s="3"/>
      <c r="VY1111" s="3"/>
      <c r="VZ1111" s="3"/>
      <c r="WA1111" s="3"/>
      <c r="WB1111" s="3"/>
      <c r="WC1111" s="3"/>
      <c r="WD1111" s="3"/>
      <c r="WE1111" s="3"/>
      <c r="WF1111" s="3"/>
      <c r="WG1111" s="3"/>
      <c r="WH1111" s="3"/>
      <c r="WI1111" s="3"/>
      <c r="WJ1111" s="3"/>
      <c r="WK1111" s="3"/>
      <c r="WL1111" s="3"/>
      <c r="WM1111" s="3"/>
      <c r="WN1111" s="3"/>
      <c r="WO1111" s="3"/>
      <c r="WP1111" s="3"/>
      <c r="WQ1111" s="3"/>
      <c r="WR1111" s="3"/>
      <c r="WS1111" s="3"/>
      <c r="WT1111" s="3"/>
      <c r="WU1111" s="3"/>
      <c r="WV1111" s="3"/>
      <c r="WW1111" s="3"/>
      <c r="WX1111" s="3"/>
      <c r="WY1111" s="3"/>
      <c r="WZ1111" s="3"/>
      <c r="XA1111" s="3"/>
      <c r="XB1111" s="3"/>
      <c r="XC1111" s="3"/>
      <c r="XD1111" s="3"/>
      <c r="XE1111" s="3"/>
      <c r="XF1111" s="3"/>
      <c r="XG1111" s="3"/>
      <c r="XH1111" s="3"/>
      <c r="XI1111" s="3"/>
      <c r="XJ1111" s="3"/>
      <c r="XK1111" s="3"/>
      <c r="XL1111" s="3"/>
      <c r="XM1111" s="3"/>
      <c r="XN1111" s="3"/>
      <c r="XO1111" s="3"/>
      <c r="XP1111" s="3"/>
      <c r="XQ1111" s="3"/>
      <c r="XR1111" s="3"/>
      <c r="XS1111" s="3"/>
      <c r="XT1111" s="3"/>
      <c r="XU1111" s="3"/>
      <c r="XV1111" s="3"/>
      <c r="XW1111" s="3"/>
      <c r="XX1111" s="3"/>
      <c r="XY1111" s="3"/>
      <c r="XZ1111" s="3"/>
      <c r="YA1111" s="3"/>
      <c r="YB1111" s="3"/>
      <c r="YC1111" s="3"/>
      <c r="YD1111" s="3"/>
      <c r="YE1111" s="3"/>
      <c r="YF1111" s="3"/>
      <c r="YG1111" s="3"/>
      <c r="YH1111" s="3"/>
      <c r="YI1111" s="3"/>
      <c r="YJ1111" s="3"/>
      <c r="YK1111" s="3"/>
      <c r="YL1111" s="3"/>
      <c r="YM1111" s="3"/>
      <c r="YN1111" s="3"/>
      <c r="YO1111" s="3"/>
      <c r="YP1111" s="3"/>
      <c r="YQ1111" s="3"/>
      <c r="YR1111" s="3"/>
      <c r="YS1111" s="3"/>
      <c r="YT1111" s="3"/>
      <c r="YU1111" s="3"/>
      <c r="YV1111" s="3"/>
      <c r="YW1111" s="3"/>
      <c r="YX1111" s="3"/>
      <c r="YY1111" s="3"/>
      <c r="YZ1111" s="3"/>
      <c r="ZA1111" s="3"/>
      <c r="ZB1111" s="3"/>
      <c r="ZC1111" s="3"/>
      <c r="ZD1111" s="3"/>
      <c r="ZE1111" s="3"/>
      <c r="ZF1111" s="3"/>
      <c r="ZG1111" s="3"/>
      <c r="ZH1111" s="3"/>
      <c r="ZI1111" s="3"/>
      <c r="ZJ1111" s="3"/>
      <c r="ZK1111" s="3"/>
      <c r="ZL1111" s="3"/>
      <c r="ZM1111" s="3"/>
      <c r="ZN1111" s="3"/>
      <c r="ZO1111" s="3"/>
      <c r="ZP1111" s="3"/>
      <c r="ZQ1111" s="3"/>
      <c r="ZR1111" s="3"/>
      <c r="ZS1111" s="3"/>
      <c r="ZT1111" s="3"/>
      <c r="ZU1111" s="3"/>
      <c r="ZV1111" s="3"/>
      <c r="ZW1111" s="3"/>
      <c r="ZX1111" s="3"/>
      <c r="ZY1111" s="3"/>
      <c r="ZZ1111" s="3"/>
      <c r="AAA1111" s="3"/>
      <c r="AAB1111" s="3"/>
      <c r="AAC1111" s="3"/>
      <c r="AAD1111" s="3"/>
      <c r="AAE1111" s="3"/>
      <c r="AAF1111" s="3"/>
      <c r="AAG1111" s="3"/>
      <c r="AAH1111" s="3"/>
      <c r="AAI1111" s="3"/>
      <c r="AAJ1111" s="3"/>
      <c r="AAK1111" s="3"/>
      <c r="AAL1111" s="3"/>
      <c r="AAM1111" s="3"/>
      <c r="AAN1111" s="3"/>
      <c r="AAO1111" s="3"/>
      <c r="AAP1111" s="3"/>
      <c r="AAQ1111" s="3"/>
      <c r="AAR1111" s="3"/>
      <c r="AAS1111" s="3"/>
      <c r="AAT1111" s="3"/>
      <c r="AAU1111" s="3"/>
      <c r="AAV1111" s="3"/>
      <c r="AAW1111" s="3"/>
      <c r="AAX1111" s="3"/>
      <c r="AAY1111" s="3"/>
      <c r="AAZ1111" s="3"/>
      <c r="ABA1111" s="3"/>
      <c r="ABB1111" s="3"/>
      <c r="ABC1111" s="3"/>
      <c r="ABD1111" s="3"/>
      <c r="ABE1111" s="3"/>
      <c r="ABF1111" s="3"/>
      <c r="ABG1111" s="3"/>
      <c r="ABH1111" s="3"/>
      <c r="ABI1111" s="3"/>
      <c r="ABJ1111" s="3"/>
      <c r="ABK1111" s="3"/>
      <c r="ABL1111" s="3"/>
      <c r="ABM1111" s="3"/>
      <c r="ABN1111" s="3"/>
      <c r="ABO1111" s="3"/>
      <c r="ABP1111" s="3"/>
      <c r="ABQ1111" s="3"/>
      <c r="ABR1111" s="3"/>
      <c r="ABS1111" s="3"/>
      <c r="ABT1111" s="3"/>
      <c r="ABU1111" s="3"/>
      <c r="ABV1111" s="3"/>
      <c r="ABW1111" s="3"/>
      <c r="ABX1111" s="3"/>
      <c r="ABY1111" s="3"/>
      <c r="ABZ1111" s="3"/>
      <c r="ACA1111" s="3"/>
      <c r="ACB1111" s="3"/>
      <c r="ACC1111" s="3"/>
      <c r="ACD1111" s="3"/>
      <c r="ACE1111" s="3"/>
      <c r="ACF1111" s="3"/>
      <c r="ACG1111" s="3"/>
      <c r="ACH1111" s="3"/>
      <c r="ACI1111" s="3"/>
      <c r="ACJ1111" s="3"/>
      <c r="ACK1111" s="3"/>
      <c r="ACL1111" s="3"/>
      <c r="ACM1111" s="3"/>
      <c r="ACN1111" s="3"/>
      <c r="ACO1111" s="3"/>
      <c r="ACP1111" s="3"/>
      <c r="ACQ1111" s="3"/>
      <c r="ACR1111" s="3"/>
      <c r="ACS1111" s="3"/>
      <c r="ACT1111" s="3"/>
      <c r="ACU1111" s="3"/>
      <c r="ACV1111" s="3"/>
      <c r="ACW1111" s="3"/>
      <c r="ACX1111" s="3"/>
      <c r="ACY1111" s="3"/>
      <c r="ACZ1111" s="3"/>
      <c r="ADA1111" s="3"/>
      <c r="ADB1111" s="3"/>
      <c r="ADC1111" s="3"/>
      <c r="ADD1111" s="3"/>
      <c r="ADE1111" s="3"/>
      <c r="ADF1111" s="3"/>
      <c r="ADG1111" s="3"/>
      <c r="ADH1111" s="3"/>
      <c r="ADI1111" s="3"/>
      <c r="ADJ1111" s="3"/>
      <c r="ADK1111" s="3"/>
      <c r="ADL1111" s="3"/>
      <c r="ADM1111" s="3"/>
      <c r="ADN1111" s="3"/>
      <c r="ADO1111" s="3"/>
      <c r="ADP1111" s="3"/>
      <c r="ADQ1111" s="3"/>
      <c r="ADR1111" s="3"/>
      <c r="ADS1111" s="3"/>
      <c r="ADT1111" s="3"/>
      <c r="ADU1111" s="3"/>
      <c r="ADV1111" s="3"/>
      <c r="ADW1111" s="3"/>
      <c r="ADX1111" s="3"/>
      <c r="ADY1111" s="3"/>
      <c r="ADZ1111" s="3"/>
      <c r="AEA1111" s="3"/>
      <c r="AEB1111" s="3"/>
      <c r="AEC1111" s="3"/>
      <c r="AED1111" s="3"/>
      <c r="AEE1111" s="3"/>
      <c r="AEF1111" s="3"/>
      <c r="AEG1111" s="3"/>
      <c r="AEH1111" s="3"/>
      <c r="AEI1111" s="3"/>
      <c r="AEJ1111" s="3"/>
      <c r="AEK1111" s="3"/>
      <c r="AEL1111" s="3"/>
      <c r="AEM1111" s="3"/>
      <c r="AEN1111" s="3"/>
      <c r="AEO1111" s="3"/>
      <c r="AEP1111" s="3"/>
      <c r="AEQ1111" s="3"/>
      <c r="AER1111" s="3"/>
      <c r="AES1111" s="3"/>
      <c r="AET1111" s="3"/>
      <c r="AEU1111" s="3"/>
      <c r="AEV1111" s="3"/>
      <c r="AEW1111" s="3"/>
      <c r="AEX1111" s="3"/>
      <c r="AEY1111" s="3"/>
      <c r="AEZ1111" s="3"/>
      <c r="AFA1111" s="3"/>
      <c r="AFB1111" s="3"/>
      <c r="AFC1111" s="3"/>
      <c r="AFD1111" s="3"/>
      <c r="AFE1111" s="3"/>
      <c r="AFF1111" s="3"/>
      <c r="AFG1111" s="3"/>
      <c r="AFH1111" s="3"/>
      <c r="AFI1111" s="3"/>
      <c r="AFJ1111" s="3"/>
      <c r="AFK1111" s="3"/>
      <c r="AFL1111" s="3"/>
      <c r="AFM1111" s="3"/>
      <c r="AFN1111" s="3"/>
      <c r="AFO1111" s="3"/>
      <c r="AFP1111" s="3"/>
      <c r="AFQ1111" s="3"/>
      <c r="AFR1111" s="3"/>
      <c r="AFS1111" s="3"/>
      <c r="AFT1111" s="3"/>
      <c r="AFU1111" s="3"/>
      <c r="AFV1111" s="3"/>
      <c r="AFW1111" s="3"/>
      <c r="AFX1111" s="3"/>
      <c r="AFY1111" s="3"/>
      <c r="AFZ1111" s="3"/>
      <c r="AGA1111" s="3"/>
      <c r="AGB1111" s="3"/>
      <c r="AGC1111" s="3"/>
      <c r="AGD1111" s="3"/>
      <c r="AGE1111" s="3"/>
      <c r="AGF1111" s="3"/>
      <c r="AGG1111" s="3"/>
      <c r="AGH1111" s="3"/>
      <c r="AGI1111" s="3"/>
      <c r="AGJ1111" s="3"/>
      <c r="AGK1111" s="3"/>
      <c r="AGL1111" s="3"/>
      <c r="AGM1111" s="3"/>
      <c r="AGN1111" s="3"/>
      <c r="AGO1111" s="3"/>
      <c r="AGP1111" s="3"/>
      <c r="AGQ1111" s="3"/>
      <c r="AGR1111" s="3"/>
      <c r="AGS1111" s="3"/>
      <c r="AGT1111" s="3"/>
      <c r="AGU1111" s="3"/>
      <c r="AGV1111" s="3"/>
      <c r="AGW1111" s="3"/>
      <c r="AGX1111" s="3"/>
      <c r="AGY1111" s="3"/>
      <c r="AGZ1111" s="3"/>
      <c r="AHA1111" s="3"/>
      <c r="AHB1111" s="3"/>
      <c r="AHC1111" s="3"/>
      <c r="AHD1111" s="3"/>
      <c r="AHE1111" s="3"/>
      <c r="AHF1111" s="3"/>
      <c r="AHG1111" s="3"/>
      <c r="AHH1111" s="3"/>
      <c r="AHI1111" s="3"/>
      <c r="AHJ1111" s="3"/>
      <c r="AHK1111" s="3"/>
      <c r="AHL1111" s="3"/>
      <c r="AHM1111" s="3"/>
      <c r="AHN1111" s="3"/>
      <c r="AHO1111" s="3"/>
      <c r="AHP1111" s="3"/>
      <c r="AHQ1111" s="3"/>
      <c r="AHR1111" s="3"/>
      <c r="AHS1111" s="3"/>
      <c r="AHT1111" s="3"/>
      <c r="AHU1111" s="3"/>
      <c r="AHV1111" s="3"/>
      <c r="AHW1111" s="3"/>
      <c r="AHX1111" s="3"/>
      <c r="AHY1111" s="3"/>
      <c r="AHZ1111" s="3"/>
      <c r="AIA1111" s="3"/>
      <c r="AIB1111" s="3"/>
      <c r="AIC1111" s="3"/>
      <c r="AID1111" s="3"/>
      <c r="AIE1111" s="3"/>
      <c r="AIF1111" s="3"/>
      <c r="AIG1111" s="3"/>
      <c r="AIH1111" s="3"/>
      <c r="AII1111" s="3"/>
      <c r="AIJ1111" s="3"/>
      <c r="AIK1111" s="3"/>
      <c r="AIL1111" s="3"/>
      <c r="AIM1111" s="3"/>
      <c r="AIN1111" s="3"/>
      <c r="AIO1111" s="3"/>
      <c r="AIP1111" s="3"/>
      <c r="AIQ1111" s="3"/>
      <c r="AIR1111" s="3"/>
      <c r="AIS1111" s="3"/>
      <c r="AIT1111" s="3"/>
      <c r="AIU1111" s="3"/>
      <c r="AIV1111" s="3"/>
      <c r="AIW1111" s="3"/>
      <c r="AIX1111" s="3"/>
      <c r="AIY1111" s="3"/>
      <c r="AIZ1111" s="3"/>
      <c r="AJA1111" s="3"/>
      <c r="AJB1111" s="3"/>
      <c r="AJC1111" s="3"/>
      <c r="AJD1111" s="3"/>
      <c r="AJE1111" s="3"/>
      <c r="AJF1111" s="3"/>
      <c r="AJG1111" s="3"/>
      <c r="AJH1111" s="3"/>
      <c r="AJI1111" s="3"/>
      <c r="AJJ1111" s="3"/>
      <c r="AJK1111" s="3"/>
      <c r="AJL1111" s="3"/>
      <c r="AJM1111" s="3"/>
      <c r="AJN1111" s="3"/>
      <c r="AJO1111" s="3"/>
      <c r="AJP1111" s="3"/>
      <c r="AJQ1111" s="3"/>
      <c r="AJR1111" s="3"/>
      <c r="AJS1111" s="3"/>
      <c r="AJT1111" s="3"/>
      <c r="AJU1111" s="3"/>
      <c r="AJV1111" s="3"/>
      <c r="AJW1111" s="3"/>
      <c r="AJX1111" s="3"/>
      <c r="AJY1111" s="3"/>
      <c r="AJZ1111" s="3"/>
      <c r="AKA1111" s="3"/>
      <c r="AKB1111" s="3"/>
      <c r="AKC1111" s="3"/>
      <c r="AKD1111" s="3"/>
      <c r="AKE1111" s="3"/>
      <c r="AKF1111" s="3"/>
      <c r="AKG1111" s="3"/>
      <c r="AKH1111" s="3"/>
      <c r="AKI1111" s="3"/>
      <c r="AKJ1111" s="3"/>
      <c r="AKK1111" s="3"/>
      <c r="AKL1111" s="3"/>
      <c r="AKM1111" s="3"/>
      <c r="AKN1111" s="3"/>
      <c r="AKO1111" s="3"/>
      <c r="AKP1111" s="3"/>
      <c r="AKQ1111" s="3"/>
      <c r="AKR1111" s="3"/>
      <c r="AKS1111" s="3"/>
      <c r="AKT1111" s="3"/>
      <c r="AKU1111" s="3"/>
      <c r="AKV1111" s="3"/>
      <c r="AKW1111" s="3"/>
      <c r="AKX1111" s="3"/>
      <c r="AKY1111" s="3"/>
      <c r="AKZ1111" s="3"/>
      <c r="ALA1111" s="3"/>
      <c r="ALB1111" s="3"/>
      <c r="ALC1111" s="3"/>
      <c r="ALD1111" s="3"/>
      <c r="ALE1111" s="3"/>
      <c r="ALF1111" s="3"/>
      <c r="ALG1111" s="3"/>
      <c r="ALH1111" s="3"/>
      <c r="ALI1111" s="3"/>
      <c r="ALJ1111" s="3"/>
      <c r="ALK1111" s="3"/>
      <c r="ALL1111" s="3"/>
      <c r="ALM1111" s="3"/>
      <c r="ALN1111" s="3"/>
      <c r="ALO1111" s="3"/>
      <c r="ALP1111" s="3"/>
      <c r="ALQ1111" s="3"/>
      <c r="ALR1111" s="3"/>
      <c r="ALS1111" s="3"/>
      <c r="ALT1111" s="3"/>
      <c r="ALU1111" s="3"/>
      <c r="ALV1111" s="3"/>
      <c r="ALW1111" s="3"/>
      <c r="ALX1111" s="3"/>
      <c r="ALY1111" s="3"/>
      <c r="ALZ1111" s="3"/>
      <c r="AMA1111" s="3"/>
      <c r="AMB1111" s="3"/>
      <c r="AMC1111" s="3"/>
      <c r="AMD1111" s="3"/>
      <c r="AME1111" s="3"/>
      <c r="AMF1111" s="3"/>
      <c r="AMG1111" s="3"/>
      <c r="AMH1111" s="3"/>
      <c r="AMI1111" s="3"/>
      <c r="AMJ1111" s="3"/>
      <c r="AMK1111" s="3"/>
      <c r="AML1111" s="3"/>
      <c r="AMM1111" s="3"/>
      <c r="AMN1111" s="3"/>
      <c r="AMO1111" s="3"/>
      <c r="AMP1111" s="3"/>
      <c r="AMQ1111" s="3"/>
      <c r="AMR1111" s="3"/>
      <c r="AMS1111" s="3"/>
      <c r="AMT1111" s="3"/>
      <c r="AMU1111" s="3"/>
      <c r="AMV1111" s="3"/>
      <c r="AMW1111" s="3"/>
      <c r="AMX1111" s="3"/>
      <c r="AMY1111" s="3"/>
      <c r="AMZ1111" s="3"/>
      <c r="ANA1111" s="3"/>
      <c r="ANB1111" s="3"/>
      <c r="ANC1111" s="3"/>
      <c r="AND1111" s="3"/>
      <c r="ANE1111" s="3"/>
      <c r="ANF1111" s="3"/>
      <c r="ANG1111" s="3"/>
      <c r="ANH1111" s="3"/>
      <c r="ANI1111" s="3"/>
      <c r="ANJ1111" s="3"/>
      <c r="ANK1111" s="3"/>
      <c r="ANL1111" s="3"/>
      <c r="ANM1111" s="3"/>
      <c r="ANN1111" s="3"/>
      <c r="ANO1111" s="3"/>
      <c r="ANP1111" s="3"/>
      <c r="ANQ1111" s="3"/>
      <c r="ANR1111" s="3"/>
      <c r="ANS1111" s="3"/>
      <c r="ANT1111" s="3"/>
      <c r="ANU1111" s="3"/>
      <c r="ANV1111" s="3"/>
      <c r="ANW1111" s="3"/>
      <c r="ANX1111" s="3"/>
      <c r="ANY1111" s="3"/>
      <c r="ANZ1111" s="3"/>
      <c r="AOA1111" s="3"/>
      <c r="AOB1111" s="3"/>
      <c r="AOC1111" s="3"/>
      <c r="AOD1111" s="3"/>
      <c r="AOE1111" s="3"/>
      <c r="AOF1111" s="3"/>
      <c r="AOG1111" s="3"/>
      <c r="AOH1111" s="3"/>
      <c r="AOI1111" s="3"/>
      <c r="AOJ1111" s="3"/>
      <c r="AOK1111" s="3"/>
      <c r="AOL1111" s="3"/>
      <c r="AOM1111" s="3"/>
      <c r="AON1111" s="3"/>
      <c r="AOO1111" s="3"/>
      <c r="AOP1111" s="3"/>
      <c r="AOQ1111" s="3"/>
      <c r="AOR1111" s="3"/>
      <c r="AOS1111" s="3"/>
      <c r="AOT1111" s="3"/>
      <c r="AOU1111" s="3"/>
      <c r="AOV1111" s="3"/>
      <c r="AOW1111" s="3"/>
      <c r="AOX1111" s="3"/>
      <c r="AOY1111" s="3"/>
      <c r="AOZ1111" s="3"/>
      <c r="APA1111" s="3"/>
      <c r="APB1111" s="3"/>
      <c r="APC1111" s="3"/>
      <c r="APD1111" s="3"/>
      <c r="APE1111" s="3"/>
      <c r="APF1111" s="3"/>
      <c r="APG1111" s="3"/>
      <c r="APH1111" s="3"/>
      <c r="API1111" s="3"/>
      <c r="APJ1111" s="3"/>
      <c r="APK1111" s="3"/>
      <c r="APL1111" s="3"/>
      <c r="APM1111" s="3"/>
      <c r="APN1111" s="3"/>
      <c r="APO1111" s="3"/>
      <c r="APP1111" s="3"/>
      <c r="APQ1111" s="3"/>
      <c r="APR1111" s="3"/>
      <c r="APS1111" s="3"/>
      <c r="APT1111" s="3"/>
      <c r="APU1111" s="3"/>
      <c r="APV1111" s="3"/>
      <c r="APW1111" s="3"/>
      <c r="APX1111" s="3"/>
      <c r="APY1111" s="3"/>
      <c r="APZ1111" s="3"/>
      <c r="AQA1111" s="3"/>
      <c r="AQB1111" s="3"/>
      <c r="AQC1111" s="3"/>
      <c r="AQD1111" s="3"/>
      <c r="AQE1111" s="3"/>
      <c r="AQF1111" s="3"/>
      <c r="AQG1111" s="3"/>
      <c r="AQH1111" s="3"/>
      <c r="AQI1111" s="3"/>
      <c r="AQJ1111" s="3"/>
      <c r="AQK1111" s="3"/>
      <c r="AQL1111" s="3"/>
      <c r="AQM1111" s="3"/>
      <c r="AQN1111" s="3"/>
      <c r="AQO1111" s="3"/>
      <c r="AQP1111" s="3"/>
      <c r="AQQ1111" s="3"/>
      <c r="AQR1111" s="3"/>
      <c r="AQS1111" s="3"/>
      <c r="AQT1111" s="3"/>
      <c r="AQU1111" s="3"/>
      <c r="AQV1111" s="3"/>
      <c r="AQW1111" s="3"/>
      <c r="AQX1111" s="3"/>
      <c r="AQY1111" s="3"/>
      <c r="AQZ1111" s="3"/>
      <c r="ARA1111" s="3"/>
      <c r="ARB1111" s="3"/>
      <c r="ARC1111" s="3"/>
      <c r="ARD1111" s="3"/>
      <c r="ARE1111" s="3"/>
      <c r="ARF1111" s="3"/>
      <c r="ARG1111" s="3"/>
      <c r="ARH1111" s="3"/>
      <c r="ARI1111" s="3"/>
      <c r="ARJ1111" s="3"/>
      <c r="ARK1111" s="3"/>
      <c r="ARL1111" s="3"/>
      <c r="ARM1111" s="3"/>
      <c r="ARN1111" s="3"/>
      <c r="ARO1111" s="3"/>
      <c r="ARP1111" s="3"/>
      <c r="ARQ1111" s="3"/>
      <c r="ARR1111" s="3"/>
      <c r="ARS1111" s="3"/>
      <c r="ART1111" s="3"/>
      <c r="ARU1111" s="3"/>
      <c r="ARV1111" s="3"/>
      <c r="ARW1111" s="3"/>
      <c r="ARX1111" s="3"/>
      <c r="ARY1111" s="3"/>
      <c r="ARZ1111" s="3"/>
      <c r="ASA1111" s="3"/>
      <c r="ASB1111" s="3"/>
      <c r="ASC1111" s="3"/>
      <c r="ASD1111" s="3"/>
      <c r="ASE1111" s="3"/>
      <c r="ASF1111" s="3"/>
      <c r="ASG1111" s="3"/>
      <c r="ASH1111" s="3"/>
      <c r="ASI1111" s="3"/>
      <c r="ASJ1111" s="3"/>
      <c r="ASK1111" s="3"/>
      <c r="ASL1111" s="3"/>
      <c r="ASM1111" s="3"/>
      <c r="ASN1111" s="3"/>
      <c r="ASO1111" s="3"/>
      <c r="ASP1111" s="3"/>
      <c r="ASQ1111" s="3"/>
      <c r="ASR1111" s="3"/>
      <c r="ASS1111" s="3"/>
      <c r="AST1111" s="3"/>
      <c r="ASU1111" s="3"/>
      <c r="ASV1111" s="3"/>
      <c r="ASW1111" s="3"/>
      <c r="ASX1111" s="3"/>
      <c r="ASY1111" s="3"/>
      <c r="ASZ1111" s="3"/>
      <c r="ATA1111" s="3"/>
      <c r="ATB1111" s="3"/>
      <c r="ATC1111" s="3"/>
      <c r="ATD1111" s="3"/>
      <c r="ATE1111" s="3"/>
      <c r="ATF1111" s="3"/>
      <c r="ATG1111" s="3"/>
      <c r="ATH1111" s="3"/>
      <c r="ATI1111" s="3"/>
      <c r="ATJ1111" s="3"/>
      <c r="ATK1111" s="3"/>
      <c r="ATL1111" s="3"/>
      <c r="ATM1111" s="3"/>
      <c r="ATN1111" s="3"/>
      <c r="ATO1111" s="3"/>
      <c r="ATP1111" s="3"/>
      <c r="ATQ1111" s="3"/>
      <c r="ATR1111" s="3"/>
      <c r="ATS1111" s="3"/>
      <c r="ATT1111" s="3"/>
      <c r="ATU1111" s="3"/>
      <c r="ATV1111" s="3"/>
      <c r="ATW1111" s="3"/>
      <c r="ATX1111" s="3"/>
      <c r="ATY1111" s="3"/>
      <c r="ATZ1111" s="3"/>
      <c r="AUA1111" s="3"/>
      <c r="AUB1111" s="3"/>
      <c r="AUC1111" s="3"/>
      <c r="AUD1111" s="3"/>
      <c r="AUE1111" s="3"/>
      <c r="AUF1111" s="3"/>
      <c r="AUG1111" s="3"/>
      <c r="AUH1111" s="3"/>
      <c r="AUI1111" s="3"/>
      <c r="AUJ1111" s="3"/>
      <c r="AUK1111" s="3"/>
      <c r="AUL1111" s="3"/>
      <c r="AUM1111" s="3"/>
      <c r="AUN1111" s="3"/>
      <c r="AUO1111" s="3"/>
      <c r="AUP1111" s="3"/>
      <c r="AUQ1111" s="3"/>
      <c r="AUR1111" s="3"/>
      <c r="AUS1111" s="3"/>
      <c r="AUT1111" s="3"/>
      <c r="AUU1111" s="3"/>
      <c r="AUV1111" s="3"/>
      <c r="AUW1111" s="3"/>
      <c r="AUX1111" s="3"/>
      <c r="AUY1111" s="3"/>
      <c r="AUZ1111" s="3"/>
      <c r="AVA1111" s="3"/>
      <c r="AVB1111" s="3"/>
      <c r="AVC1111" s="3"/>
      <c r="AVD1111" s="3"/>
      <c r="AVE1111" s="3"/>
      <c r="AVF1111" s="3"/>
      <c r="AVG1111" s="3"/>
      <c r="AVH1111" s="3"/>
      <c r="AVI1111" s="3"/>
      <c r="AVJ1111" s="3"/>
      <c r="AVK1111" s="3"/>
      <c r="AVL1111" s="3"/>
      <c r="AVM1111" s="3"/>
      <c r="AVN1111" s="3"/>
      <c r="AVO1111" s="3"/>
      <c r="AVP1111" s="3"/>
      <c r="AVQ1111" s="3"/>
      <c r="AVR1111" s="3"/>
      <c r="AVS1111" s="3"/>
      <c r="AVT1111" s="3"/>
      <c r="AVU1111" s="3"/>
      <c r="AVV1111" s="3"/>
      <c r="AVW1111" s="3"/>
      <c r="AVX1111" s="3"/>
      <c r="AVY1111" s="3"/>
      <c r="AVZ1111" s="3"/>
      <c r="AWA1111" s="3"/>
      <c r="AWB1111" s="3"/>
      <c r="AWC1111" s="3"/>
      <c r="AWD1111" s="3"/>
      <c r="AWE1111" s="3"/>
      <c r="AWF1111" s="3"/>
      <c r="AWG1111" s="3"/>
      <c r="AWH1111" s="3"/>
      <c r="AWI1111" s="3"/>
      <c r="AWJ1111" s="3"/>
      <c r="AWK1111" s="3"/>
      <c r="AWL1111" s="3"/>
      <c r="AWM1111" s="3"/>
      <c r="AWN1111" s="3"/>
      <c r="AWO1111" s="3"/>
      <c r="AWP1111" s="3"/>
      <c r="AWQ1111" s="3"/>
      <c r="AWR1111" s="3"/>
      <c r="AWS1111" s="3"/>
      <c r="AWT1111" s="3"/>
      <c r="AWU1111" s="3"/>
      <c r="AWV1111" s="3"/>
      <c r="AWW1111" s="3"/>
      <c r="AWX1111" s="3"/>
      <c r="AWY1111" s="3"/>
      <c r="AWZ1111" s="3"/>
      <c r="AXA1111" s="3"/>
      <c r="AXB1111" s="3"/>
      <c r="AXC1111" s="3"/>
      <c r="AXD1111" s="3"/>
      <c r="AXE1111" s="3"/>
      <c r="AXF1111" s="3"/>
      <c r="AXG1111" s="3"/>
      <c r="AXH1111" s="3"/>
      <c r="AXI1111" s="3"/>
      <c r="AXJ1111" s="3"/>
      <c r="AXK1111" s="3"/>
      <c r="AXL1111" s="3"/>
      <c r="AXM1111" s="3"/>
      <c r="AXN1111" s="3"/>
      <c r="AXO1111" s="3"/>
      <c r="AXP1111" s="3"/>
      <c r="AXQ1111" s="3"/>
      <c r="AXR1111" s="3"/>
      <c r="AXS1111" s="3"/>
      <c r="AXT1111" s="3"/>
      <c r="AXU1111" s="3"/>
      <c r="AXV1111" s="3"/>
      <c r="AXW1111" s="3"/>
      <c r="AXX1111" s="3"/>
      <c r="AXY1111" s="3"/>
      <c r="AXZ1111" s="3"/>
      <c r="AYA1111" s="3"/>
      <c r="AYB1111" s="3"/>
      <c r="AYC1111" s="3"/>
      <c r="AYD1111" s="3"/>
      <c r="AYE1111" s="3"/>
      <c r="AYF1111" s="3"/>
      <c r="AYG1111" s="3"/>
      <c r="AYH1111" s="3"/>
      <c r="AYI1111" s="3"/>
      <c r="AYJ1111" s="3"/>
      <c r="AYK1111" s="3"/>
      <c r="AYL1111" s="3"/>
      <c r="AYM1111" s="3"/>
      <c r="AYN1111" s="3"/>
      <c r="AYO1111" s="3"/>
      <c r="AYP1111" s="3"/>
      <c r="AYQ1111" s="3"/>
      <c r="AYR1111" s="3"/>
      <c r="AYS1111" s="3"/>
      <c r="AYT1111" s="3"/>
      <c r="AYU1111" s="3"/>
      <c r="AYV1111" s="3"/>
      <c r="AYW1111" s="3"/>
      <c r="AYX1111" s="3"/>
      <c r="AYY1111" s="3"/>
      <c r="AYZ1111" s="3"/>
      <c r="AZA1111" s="3"/>
      <c r="AZB1111" s="3"/>
      <c r="AZC1111" s="3"/>
      <c r="AZD1111" s="3"/>
      <c r="AZE1111" s="3"/>
      <c r="AZF1111" s="3"/>
      <c r="AZG1111" s="3"/>
      <c r="AZH1111" s="3"/>
      <c r="AZI1111" s="3"/>
      <c r="AZJ1111" s="3"/>
      <c r="AZK1111" s="3"/>
      <c r="AZL1111" s="3"/>
      <c r="AZM1111" s="3"/>
      <c r="AZN1111" s="3"/>
      <c r="AZO1111" s="3"/>
      <c r="AZP1111" s="3"/>
      <c r="AZQ1111" s="3"/>
      <c r="AZR1111" s="3"/>
      <c r="AZS1111" s="3"/>
      <c r="AZT1111" s="3"/>
      <c r="AZU1111" s="3"/>
      <c r="AZV1111" s="3"/>
      <c r="AZW1111" s="3"/>
      <c r="AZX1111" s="3"/>
      <c r="AZY1111" s="3"/>
      <c r="AZZ1111" s="3"/>
      <c r="BAA1111" s="3"/>
      <c r="BAB1111" s="3"/>
      <c r="BAC1111" s="3"/>
      <c r="BAD1111" s="3"/>
      <c r="BAE1111" s="3"/>
      <c r="BAF1111" s="3"/>
      <c r="BAG1111" s="3"/>
      <c r="BAH1111" s="3"/>
      <c r="BAI1111" s="3"/>
      <c r="BAJ1111" s="3"/>
      <c r="BAK1111" s="3"/>
      <c r="BAL1111" s="3"/>
      <c r="BAM1111" s="3"/>
      <c r="BAN1111" s="3"/>
      <c r="BAO1111" s="3"/>
      <c r="BAP1111" s="3"/>
      <c r="BAQ1111" s="3"/>
      <c r="BAR1111" s="3"/>
      <c r="BAS1111" s="3"/>
      <c r="BAT1111" s="3"/>
      <c r="BAU1111" s="3"/>
      <c r="BAV1111" s="3"/>
      <c r="BAW1111" s="3"/>
      <c r="BAX1111" s="3"/>
      <c r="BAY1111" s="3"/>
      <c r="BAZ1111" s="3"/>
      <c r="BBA1111" s="3"/>
      <c r="BBB1111" s="3"/>
      <c r="BBC1111" s="3"/>
      <c r="BBD1111" s="3"/>
      <c r="BBE1111" s="3"/>
      <c r="BBF1111" s="3"/>
      <c r="BBG1111" s="3"/>
      <c r="BBH1111" s="3"/>
      <c r="BBI1111" s="3"/>
      <c r="BBJ1111" s="3"/>
      <c r="BBK1111" s="3"/>
      <c r="BBL1111" s="3"/>
      <c r="BBM1111" s="3"/>
      <c r="BBN1111" s="3"/>
      <c r="BBO1111" s="3"/>
      <c r="BBP1111" s="3"/>
      <c r="BBQ1111" s="3"/>
      <c r="BBR1111" s="3"/>
      <c r="BBS1111" s="3"/>
      <c r="BBT1111" s="3"/>
      <c r="BBU1111" s="3"/>
      <c r="BBV1111" s="3"/>
      <c r="BBW1111" s="3"/>
      <c r="BBX1111" s="3"/>
      <c r="BBY1111" s="3"/>
      <c r="BBZ1111" s="3"/>
      <c r="BCA1111" s="3"/>
      <c r="BCB1111" s="3"/>
      <c r="BCC1111" s="3"/>
      <c r="BCD1111" s="3"/>
      <c r="BCE1111" s="3"/>
      <c r="BCF1111" s="3"/>
      <c r="BCG1111" s="3"/>
      <c r="BCH1111" s="3"/>
      <c r="BCI1111" s="3"/>
      <c r="BCJ1111" s="3"/>
      <c r="BCK1111" s="3"/>
      <c r="BCL1111" s="3"/>
      <c r="BCM1111" s="3"/>
      <c r="BCN1111" s="3"/>
      <c r="BCO1111" s="3"/>
      <c r="BCP1111" s="3"/>
      <c r="BCQ1111" s="3"/>
      <c r="BCR1111" s="3"/>
      <c r="BCS1111" s="3"/>
      <c r="BCT1111" s="3"/>
      <c r="BCU1111" s="3"/>
      <c r="BCV1111" s="3"/>
      <c r="BCW1111" s="3"/>
      <c r="BCX1111" s="3"/>
      <c r="BCY1111" s="3"/>
      <c r="BCZ1111" s="3"/>
      <c r="BDA1111" s="3"/>
      <c r="BDB1111" s="3"/>
      <c r="BDC1111" s="3"/>
      <c r="BDD1111" s="3"/>
      <c r="BDE1111" s="3"/>
      <c r="BDF1111" s="3"/>
      <c r="BDG1111" s="3"/>
      <c r="BDH1111" s="3"/>
      <c r="BDI1111" s="3"/>
      <c r="BDJ1111" s="3"/>
      <c r="BDK1111" s="3"/>
      <c r="BDL1111" s="3"/>
      <c r="BDM1111" s="3"/>
      <c r="BDN1111" s="3"/>
      <c r="BDO1111" s="3"/>
      <c r="BDP1111" s="3"/>
      <c r="BDQ1111" s="3"/>
      <c r="BDR1111" s="3"/>
      <c r="BDS1111" s="3"/>
      <c r="BDT1111" s="3"/>
      <c r="BDU1111" s="3"/>
      <c r="BDV1111" s="3"/>
      <c r="BDW1111" s="3"/>
      <c r="BDX1111" s="3"/>
      <c r="BDY1111" s="3"/>
      <c r="BDZ1111" s="3"/>
      <c r="BEA1111" s="3"/>
      <c r="BEB1111" s="3"/>
      <c r="BEC1111" s="3"/>
      <c r="BED1111" s="3"/>
      <c r="BEE1111" s="3"/>
      <c r="BEF1111" s="3"/>
      <c r="BEG1111" s="3"/>
      <c r="BEH1111" s="3"/>
      <c r="BEI1111" s="3"/>
      <c r="BEJ1111" s="3"/>
      <c r="BEK1111" s="3"/>
      <c r="BEL1111" s="3"/>
      <c r="BEM1111" s="3"/>
      <c r="BEN1111" s="3"/>
      <c r="BEO1111" s="3"/>
      <c r="BEP1111" s="3"/>
      <c r="BEQ1111" s="3"/>
      <c r="BER1111" s="3"/>
      <c r="BES1111" s="3"/>
      <c r="BET1111" s="3"/>
      <c r="BEU1111" s="3"/>
      <c r="BEV1111" s="3"/>
      <c r="BEW1111" s="3"/>
      <c r="BEX1111" s="3"/>
      <c r="BEY1111" s="3"/>
      <c r="BEZ1111" s="3"/>
      <c r="BFA1111" s="3"/>
      <c r="BFB1111" s="3"/>
      <c r="BFC1111" s="3"/>
      <c r="BFD1111" s="3"/>
      <c r="BFE1111" s="3"/>
      <c r="BFF1111" s="3"/>
      <c r="BFG1111" s="3"/>
      <c r="BFH1111" s="3"/>
      <c r="BFI1111" s="3"/>
      <c r="BFJ1111" s="3"/>
      <c r="BFK1111" s="3"/>
      <c r="BFL1111" s="3"/>
      <c r="BFM1111" s="3"/>
      <c r="BFN1111" s="3"/>
      <c r="BFO1111" s="3"/>
      <c r="BFP1111" s="3"/>
      <c r="BFQ1111" s="3"/>
      <c r="BFR1111" s="3"/>
      <c r="BFS1111" s="3"/>
      <c r="BFT1111" s="3"/>
      <c r="BFU1111" s="3"/>
      <c r="BFV1111" s="3"/>
      <c r="BFW1111" s="3"/>
      <c r="BFX1111" s="3"/>
      <c r="BFY1111" s="3"/>
      <c r="BFZ1111" s="3"/>
      <c r="BGA1111" s="3"/>
      <c r="BGB1111" s="3"/>
      <c r="BGC1111" s="3"/>
      <c r="BGD1111" s="3"/>
      <c r="BGE1111" s="3"/>
      <c r="BGF1111" s="3"/>
      <c r="BGG1111" s="3"/>
      <c r="BGH1111" s="3"/>
      <c r="BGI1111" s="3"/>
      <c r="BGJ1111" s="3"/>
      <c r="BGK1111" s="3"/>
      <c r="BGL1111" s="3"/>
      <c r="BGM1111" s="3"/>
      <c r="BGN1111" s="3"/>
      <c r="BGO1111" s="3"/>
      <c r="BGP1111" s="3"/>
      <c r="BGQ1111" s="3"/>
      <c r="BGR1111" s="3"/>
      <c r="BGS1111" s="3"/>
      <c r="BGT1111" s="3"/>
      <c r="BGU1111" s="3"/>
      <c r="BGV1111" s="3"/>
      <c r="BGW1111" s="3"/>
      <c r="BGX1111" s="3"/>
      <c r="BGY1111" s="3"/>
      <c r="BGZ1111" s="3"/>
      <c r="BHA1111" s="3"/>
      <c r="BHB1111" s="3"/>
      <c r="BHC1111" s="3"/>
      <c r="BHD1111" s="3"/>
      <c r="BHE1111" s="3"/>
      <c r="BHF1111" s="3"/>
      <c r="BHG1111" s="3"/>
      <c r="BHH1111" s="3"/>
      <c r="BHI1111" s="3"/>
      <c r="BHJ1111" s="3"/>
      <c r="BHK1111" s="3"/>
      <c r="BHL1111" s="3"/>
      <c r="BHM1111" s="3"/>
      <c r="BHN1111" s="3"/>
      <c r="BHO1111" s="3"/>
      <c r="BHP1111" s="3"/>
      <c r="BHQ1111" s="3"/>
      <c r="BHR1111" s="3"/>
      <c r="BHS1111" s="3"/>
      <c r="BHT1111" s="3"/>
      <c r="BHU1111" s="3"/>
      <c r="BHV1111" s="3"/>
      <c r="BHW1111" s="3"/>
      <c r="BHX1111" s="3"/>
      <c r="BHY1111" s="3"/>
      <c r="BHZ1111" s="3"/>
      <c r="BIA1111" s="3"/>
      <c r="BIB1111" s="3"/>
      <c r="BIC1111" s="3"/>
      <c r="BID1111" s="3"/>
      <c r="BIE1111" s="3"/>
      <c r="BIF1111" s="3"/>
      <c r="BIG1111" s="3"/>
      <c r="BIH1111" s="3"/>
      <c r="BII1111" s="3"/>
      <c r="BIJ1111" s="3"/>
      <c r="BIK1111" s="3"/>
      <c r="BIL1111" s="3"/>
      <c r="BIM1111" s="3"/>
      <c r="BIN1111" s="3"/>
      <c r="BIO1111" s="3"/>
      <c r="BIP1111" s="3"/>
      <c r="BIQ1111" s="3"/>
      <c r="BIR1111" s="3"/>
      <c r="BIS1111" s="3"/>
      <c r="BIT1111" s="3"/>
      <c r="BIU1111" s="3"/>
      <c r="BIV1111" s="3"/>
      <c r="BIW1111" s="3"/>
      <c r="BIX1111" s="3"/>
      <c r="BIY1111" s="3"/>
      <c r="BIZ1111" s="3"/>
      <c r="BJA1111" s="3"/>
      <c r="BJB1111" s="3"/>
      <c r="BJC1111" s="3"/>
      <c r="BJD1111" s="3"/>
      <c r="BJE1111" s="3"/>
      <c r="BJF1111" s="3"/>
      <c r="BJG1111" s="3"/>
      <c r="BJH1111" s="3"/>
      <c r="BJI1111" s="3"/>
      <c r="BJJ1111" s="3"/>
      <c r="BJK1111" s="3"/>
      <c r="BJL1111" s="3"/>
      <c r="BJM1111" s="3"/>
      <c r="BJN1111" s="3"/>
      <c r="BJO1111" s="3"/>
      <c r="BJP1111" s="3"/>
      <c r="BJQ1111" s="3"/>
      <c r="BJR1111" s="3"/>
      <c r="BJS1111" s="3"/>
      <c r="BJT1111" s="3"/>
      <c r="BJU1111" s="3"/>
      <c r="BJV1111" s="3"/>
      <c r="BJW1111" s="3"/>
      <c r="BJX1111" s="3"/>
      <c r="BJY1111" s="3"/>
      <c r="BJZ1111" s="3"/>
      <c r="BKA1111" s="3"/>
      <c r="BKB1111" s="3"/>
      <c r="BKC1111" s="3"/>
      <c r="BKD1111" s="3"/>
      <c r="BKE1111" s="3"/>
      <c r="BKF1111" s="3"/>
      <c r="BKG1111" s="3"/>
      <c r="BKH1111" s="3"/>
      <c r="BKI1111" s="3"/>
      <c r="BKJ1111" s="3"/>
      <c r="BKK1111" s="3"/>
      <c r="BKL1111" s="3"/>
      <c r="BKM1111" s="3"/>
      <c r="BKN1111" s="3"/>
      <c r="BKO1111" s="3"/>
      <c r="BKP1111" s="3"/>
      <c r="BKQ1111" s="3"/>
      <c r="BKR1111" s="3"/>
      <c r="BKS1111" s="3"/>
      <c r="BKT1111" s="3"/>
      <c r="BKU1111" s="3"/>
      <c r="BKV1111" s="3"/>
      <c r="BKW1111" s="3"/>
      <c r="BKX1111" s="3"/>
      <c r="BKY1111" s="3"/>
      <c r="BKZ1111" s="3"/>
      <c r="BLA1111" s="3"/>
      <c r="BLB1111" s="3"/>
      <c r="BLC1111" s="3"/>
      <c r="BLD1111" s="3"/>
      <c r="BLE1111" s="3"/>
      <c r="BLF1111" s="3"/>
      <c r="BLG1111" s="3"/>
      <c r="BLH1111" s="3"/>
      <c r="BLI1111" s="3"/>
      <c r="BLJ1111" s="3"/>
      <c r="BLK1111" s="3"/>
      <c r="BLL1111" s="3"/>
      <c r="BLM1111" s="3"/>
      <c r="BLN1111" s="3"/>
      <c r="BLO1111" s="3"/>
      <c r="BLP1111" s="3"/>
      <c r="BLQ1111" s="3"/>
      <c r="BLR1111" s="3"/>
      <c r="BLS1111" s="3"/>
      <c r="BLT1111" s="3"/>
      <c r="BLU1111" s="3"/>
      <c r="BLV1111" s="3"/>
      <c r="BLW1111" s="3"/>
      <c r="BLX1111" s="3"/>
      <c r="BLY1111" s="3"/>
      <c r="BLZ1111" s="3"/>
      <c r="BMA1111" s="3"/>
      <c r="BMB1111" s="3"/>
      <c r="BMC1111" s="3"/>
      <c r="BMD1111" s="3"/>
      <c r="BME1111" s="3"/>
      <c r="BMF1111" s="3"/>
      <c r="BMG1111" s="3"/>
      <c r="BMH1111" s="3"/>
      <c r="BMI1111" s="3"/>
      <c r="BMJ1111" s="3"/>
      <c r="BMK1111" s="3"/>
      <c r="BML1111" s="3"/>
      <c r="BMM1111" s="3"/>
      <c r="BMN1111" s="3"/>
      <c r="BMO1111" s="3"/>
      <c r="BMP1111" s="3"/>
      <c r="BMQ1111" s="3"/>
      <c r="BMR1111" s="3"/>
      <c r="BMS1111" s="3"/>
      <c r="BMT1111" s="3"/>
      <c r="BMU1111" s="3"/>
      <c r="BMV1111" s="3"/>
      <c r="BMW1111" s="3"/>
      <c r="BMX1111" s="3"/>
      <c r="BMY1111" s="3"/>
      <c r="BMZ1111" s="3"/>
      <c r="BNA1111" s="3"/>
      <c r="BNB1111" s="3"/>
      <c r="BNC1111" s="3"/>
      <c r="BND1111" s="3"/>
      <c r="BNE1111" s="3"/>
      <c r="BNF1111" s="3"/>
      <c r="BNG1111" s="3"/>
      <c r="BNH1111" s="3"/>
      <c r="BNI1111" s="3"/>
      <c r="BNJ1111" s="3"/>
      <c r="BNK1111" s="3"/>
      <c r="BNL1111" s="3"/>
      <c r="BNM1111" s="3"/>
      <c r="BNN1111" s="3"/>
      <c r="BNO1111" s="3"/>
      <c r="BNP1111" s="3"/>
      <c r="BNQ1111" s="3"/>
      <c r="BNR1111" s="3"/>
      <c r="BNS1111" s="3"/>
      <c r="BNT1111" s="3"/>
      <c r="BNU1111" s="3"/>
      <c r="BNV1111" s="3"/>
      <c r="BNW1111" s="3"/>
      <c r="BNX1111" s="3"/>
      <c r="BNY1111" s="3"/>
      <c r="BNZ1111" s="3"/>
      <c r="BOA1111" s="3"/>
      <c r="BOB1111" s="3"/>
      <c r="BOC1111" s="3"/>
      <c r="BOD1111" s="3"/>
      <c r="BOE1111" s="3"/>
      <c r="BOF1111" s="3"/>
      <c r="BOG1111" s="3"/>
      <c r="BOH1111" s="3"/>
      <c r="BOI1111" s="3"/>
      <c r="BOJ1111" s="3"/>
      <c r="BOK1111" s="3"/>
      <c r="BOL1111" s="3"/>
      <c r="BOM1111" s="3"/>
      <c r="BON1111" s="3"/>
      <c r="BOO1111" s="3"/>
      <c r="BOP1111" s="3"/>
      <c r="BOQ1111" s="3"/>
      <c r="BOR1111" s="3"/>
      <c r="BOS1111" s="3"/>
      <c r="BOT1111" s="3"/>
      <c r="BOU1111" s="3"/>
      <c r="BOV1111" s="3"/>
      <c r="BOW1111" s="3"/>
      <c r="BOX1111" s="3"/>
      <c r="BOY1111" s="3"/>
      <c r="BOZ1111" s="3"/>
      <c r="BPA1111" s="3"/>
      <c r="BPB1111" s="3"/>
      <c r="BPC1111" s="3"/>
      <c r="BPD1111" s="3"/>
      <c r="BPE1111" s="3"/>
      <c r="BPF1111" s="3"/>
      <c r="BPG1111" s="3"/>
      <c r="BPH1111" s="3"/>
      <c r="BPI1111" s="3"/>
      <c r="BPJ1111" s="3"/>
      <c r="BPK1111" s="3"/>
      <c r="BPL1111" s="3"/>
      <c r="BPM1111" s="3"/>
      <c r="BPN1111" s="3"/>
      <c r="BPO1111" s="3"/>
      <c r="BPP1111" s="3"/>
      <c r="BPQ1111" s="3"/>
      <c r="BPR1111" s="3"/>
      <c r="BPS1111" s="3"/>
      <c r="BPT1111" s="3"/>
      <c r="BPU1111" s="3"/>
      <c r="BPV1111" s="3"/>
      <c r="BPW1111" s="3"/>
      <c r="BPX1111" s="3"/>
      <c r="BPY1111" s="3"/>
      <c r="BPZ1111" s="3"/>
      <c r="BQA1111" s="3"/>
      <c r="BQB1111" s="3"/>
      <c r="BQC1111" s="3"/>
      <c r="BQD1111" s="3"/>
      <c r="BQE1111" s="3"/>
      <c r="BQF1111" s="3"/>
      <c r="BQG1111" s="3"/>
      <c r="BQH1111" s="3"/>
      <c r="BQI1111" s="3"/>
      <c r="BQJ1111" s="3"/>
      <c r="BQK1111" s="3"/>
      <c r="BQL1111" s="3"/>
      <c r="BQM1111" s="3"/>
      <c r="BQN1111" s="3"/>
      <c r="BQO1111" s="3"/>
      <c r="BQP1111" s="3"/>
      <c r="BQQ1111" s="3"/>
      <c r="BQR1111" s="3"/>
      <c r="BQS1111" s="3"/>
      <c r="BQT1111" s="3"/>
      <c r="BQU1111" s="3"/>
      <c r="BQV1111" s="3"/>
      <c r="BQW1111" s="3"/>
      <c r="BQX1111" s="3"/>
      <c r="BQY1111" s="3"/>
      <c r="BQZ1111" s="3"/>
      <c r="BRA1111" s="3"/>
      <c r="BRB1111" s="3"/>
      <c r="BRC1111" s="3"/>
      <c r="BRD1111" s="3"/>
      <c r="BRE1111" s="3"/>
      <c r="BRF1111" s="3"/>
      <c r="BRG1111" s="3"/>
      <c r="BRH1111" s="3"/>
      <c r="BRI1111" s="3"/>
      <c r="BRJ1111" s="3"/>
      <c r="BRK1111" s="3"/>
      <c r="BRL1111" s="3"/>
      <c r="BRM1111" s="3"/>
      <c r="BRN1111" s="3"/>
      <c r="BRO1111" s="3"/>
      <c r="BRP1111" s="3"/>
      <c r="BRQ1111" s="3"/>
      <c r="BRR1111" s="3"/>
      <c r="BRS1111" s="3"/>
      <c r="BRT1111" s="3"/>
      <c r="BRU1111" s="3"/>
      <c r="BRV1111" s="3"/>
      <c r="BRW1111" s="3"/>
      <c r="BRX1111" s="3"/>
      <c r="BRY1111" s="3"/>
      <c r="BRZ1111" s="3"/>
      <c r="BSA1111" s="3"/>
      <c r="BSB1111" s="3"/>
      <c r="BSC1111" s="3"/>
      <c r="BSD1111" s="3"/>
      <c r="BSE1111" s="3"/>
      <c r="BSF1111" s="3"/>
      <c r="BSG1111" s="3"/>
      <c r="BSH1111" s="3"/>
      <c r="BSI1111" s="3"/>
      <c r="BSJ1111" s="3"/>
      <c r="BSK1111" s="3"/>
      <c r="BSL1111" s="3"/>
      <c r="BSM1111" s="3"/>
      <c r="BSN1111" s="3"/>
      <c r="BSO1111" s="3"/>
      <c r="BSP1111" s="3"/>
      <c r="BSQ1111" s="3"/>
      <c r="BSR1111" s="3"/>
      <c r="BSS1111" s="3"/>
      <c r="BST1111" s="3"/>
      <c r="BSU1111" s="3"/>
      <c r="BSV1111" s="3"/>
      <c r="BSW1111" s="3"/>
      <c r="BSX1111" s="3"/>
      <c r="BSY1111" s="3"/>
      <c r="BSZ1111" s="3"/>
      <c r="BTA1111" s="3"/>
      <c r="BTB1111" s="3"/>
      <c r="BTC1111" s="3"/>
      <c r="BTD1111" s="3"/>
      <c r="BTE1111" s="3"/>
      <c r="BTF1111" s="3"/>
      <c r="BTG1111" s="3"/>
      <c r="BTH1111" s="3"/>
      <c r="BTI1111" s="3"/>
      <c r="BTJ1111" s="3"/>
      <c r="BTK1111" s="3"/>
      <c r="BTL1111" s="3"/>
      <c r="BTM1111" s="3"/>
      <c r="BTN1111" s="3"/>
      <c r="BTO1111" s="3"/>
      <c r="BTP1111" s="3"/>
      <c r="BTQ1111" s="3"/>
      <c r="BTR1111" s="3"/>
      <c r="BTS1111" s="3"/>
      <c r="BTT1111" s="3"/>
      <c r="BTU1111" s="3"/>
      <c r="BTV1111" s="3"/>
      <c r="BTW1111" s="3"/>
      <c r="BTX1111" s="3"/>
      <c r="BTY1111" s="3"/>
      <c r="BTZ1111" s="3"/>
      <c r="BUA1111" s="3"/>
      <c r="BUB1111" s="3"/>
      <c r="BUC1111" s="3"/>
      <c r="BUD1111" s="3"/>
      <c r="BUE1111" s="3"/>
      <c r="BUF1111" s="3"/>
      <c r="BUG1111" s="3"/>
      <c r="BUH1111" s="3"/>
      <c r="BUI1111" s="3"/>
      <c r="BUJ1111" s="3"/>
      <c r="BUK1111" s="3"/>
      <c r="BUL1111" s="3"/>
      <c r="BUM1111" s="3"/>
      <c r="BUN1111" s="3"/>
      <c r="BUO1111" s="3"/>
      <c r="BUP1111" s="3"/>
      <c r="BUQ1111" s="3"/>
      <c r="BUR1111" s="3"/>
      <c r="BUS1111" s="3"/>
      <c r="BUT1111" s="3"/>
      <c r="BUU1111" s="3"/>
      <c r="BUV1111" s="3"/>
      <c r="BUW1111" s="3"/>
      <c r="BUX1111" s="3"/>
      <c r="BUY1111" s="3"/>
      <c r="BUZ1111" s="3"/>
      <c r="BVA1111" s="3"/>
      <c r="BVB1111" s="3"/>
      <c r="BVC1111" s="3"/>
      <c r="BVD1111" s="3"/>
      <c r="BVE1111" s="3"/>
      <c r="BVF1111" s="3"/>
      <c r="BVG1111" s="3"/>
      <c r="BVH1111" s="3"/>
      <c r="BVI1111" s="3"/>
      <c r="BVJ1111" s="3"/>
      <c r="BVK1111" s="3"/>
      <c r="BVL1111" s="3"/>
      <c r="BVM1111" s="3"/>
      <c r="BVN1111" s="3"/>
      <c r="BVO1111" s="3"/>
      <c r="BVP1111" s="3"/>
      <c r="BVQ1111" s="3"/>
      <c r="BVR1111" s="3"/>
      <c r="BVS1111" s="3"/>
      <c r="BVT1111" s="3"/>
      <c r="BVU1111" s="3"/>
      <c r="BVV1111" s="3"/>
      <c r="BVW1111" s="3"/>
      <c r="BVX1111" s="3"/>
      <c r="BVY1111" s="3"/>
      <c r="BVZ1111" s="3"/>
      <c r="BWA1111" s="3"/>
      <c r="BWB1111" s="3"/>
      <c r="BWC1111" s="3"/>
      <c r="BWD1111" s="3"/>
      <c r="BWE1111" s="3"/>
      <c r="BWF1111" s="3"/>
      <c r="BWG1111" s="3"/>
      <c r="BWH1111" s="3"/>
      <c r="BWI1111" s="3"/>
      <c r="BWJ1111" s="3"/>
      <c r="BWK1111" s="3"/>
      <c r="BWL1111" s="3"/>
      <c r="BWM1111" s="3"/>
      <c r="BWN1111" s="3"/>
      <c r="BWO1111" s="3"/>
      <c r="BWP1111" s="3"/>
      <c r="BWQ1111" s="3"/>
      <c r="BWR1111" s="3"/>
      <c r="BWS1111" s="3"/>
      <c r="BWT1111" s="3"/>
      <c r="BWU1111" s="3"/>
      <c r="BWV1111" s="3"/>
      <c r="BWW1111" s="3"/>
      <c r="BWX1111" s="3"/>
      <c r="BWY1111" s="3"/>
      <c r="BWZ1111" s="3"/>
      <c r="BXA1111" s="3"/>
      <c r="BXB1111" s="3"/>
      <c r="BXC1111" s="3"/>
      <c r="BXD1111" s="3"/>
      <c r="BXE1111" s="3"/>
      <c r="BXF1111" s="3"/>
      <c r="BXG1111" s="3"/>
      <c r="BXH1111" s="3"/>
      <c r="BXI1111" s="3"/>
      <c r="BXJ1111" s="3"/>
      <c r="BXK1111" s="3"/>
      <c r="BXL1111" s="3"/>
      <c r="BXM1111" s="3"/>
      <c r="BXN1111" s="3"/>
      <c r="BXO1111" s="3"/>
      <c r="BXP1111" s="3"/>
      <c r="BXQ1111" s="3"/>
      <c r="BXR1111" s="3"/>
      <c r="BXS1111" s="3"/>
      <c r="BXT1111" s="3"/>
      <c r="BXU1111" s="3"/>
      <c r="BXV1111" s="3"/>
      <c r="BXW1111" s="3"/>
      <c r="BXX1111" s="3"/>
      <c r="BXY1111" s="3"/>
      <c r="BXZ1111" s="3"/>
      <c r="BYA1111" s="3"/>
      <c r="BYB1111" s="3"/>
      <c r="BYC1111" s="3"/>
      <c r="BYD1111" s="3"/>
      <c r="BYE1111" s="3"/>
      <c r="BYF1111" s="3"/>
      <c r="BYG1111" s="3"/>
      <c r="BYH1111" s="3"/>
      <c r="BYI1111" s="3"/>
      <c r="BYJ1111" s="3"/>
      <c r="BYK1111" s="3"/>
      <c r="BYL1111" s="3"/>
      <c r="BYM1111" s="3"/>
      <c r="BYN1111" s="3"/>
      <c r="BYO1111" s="3"/>
      <c r="BYP1111" s="3"/>
      <c r="BYQ1111" s="3"/>
      <c r="BYR1111" s="3"/>
      <c r="BYS1111" s="3"/>
      <c r="BYT1111" s="3"/>
      <c r="BYU1111" s="3"/>
      <c r="BYV1111" s="3"/>
      <c r="BYW1111" s="3"/>
      <c r="BYX1111" s="3"/>
      <c r="BYY1111" s="3"/>
      <c r="BYZ1111" s="3"/>
      <c r="BZA1111" s="3"/>
      <c r="BZB1111" s="3"/>
      <c r="BZC1111" s="3"/>
      <c r="BZD1111" s="3"/>
      <c r="BZE1111" s="3"/>
      <c r="BZF1111" s="3"/>
      <c r="BZG1111" s="3"/>
      <c r="BZH1111" s="3"/>
      <c r="BZI1111" s="3"/>
      <c r="BZJ1111" s="3"/>
      <c r="BZK1111" s="3"/>
      <c r="BZL1111" s="3"/>
      <c r="BZM1111" s="3"/>
      <c r="BZN1111" s="3"/>
      <c r="BZO1111" s="3"/>
      <c r="BZP1111" s="3"/>
      <c r="BZQ1111" s="3"/>
      <c r="BZR1111" s="3"/>
      <c r="BZS1111" s="3"/>
      <c r="BZT1111" s="3"/>
      <c r="BZU1111" s="3"/>
      <c r="BZV1111" s="3"/>
      <c r="BZW1111" s="3"/>
      <c r="BZX1111" s="3"/>
      <c r="BZY1111" s="3"/>
      <c r="BZZ1111" s="3"/>
      <c r="CAA1111" s="3"/>
      <c r="CAB1111" s="3"/>
      <c r="CAC1111" s="3"/>
      <c r="CAD1111" s="3"/>
      <c r="CAE1111" s="3"/>
      <c r="CAF1111" s="3"/>
      <c r="CAG1111" s="3"/>
      <c r="CAH1111" s="3"/>
      <c r="CAI1111" s="3"/>
      <c r="CAJ1111" s="3"/>
      <c r="CAK1111" s="3"/>
      <c r="CAL1111" s="3"/>
      <c r="CAM1111" s="3"/>
      <c r="CAN1111" s="3"/>
      <c r="CAO1111" s="3"/>
      <c r="CAP1111" s="3"/>
      <c r="CAQ1111" s="3"/>
      <c r="CAR1111" s="3"/>
      <c r="CAS1111" s="3"/>
      <c r="CAT1111" s="3"/>
      <c r="CAU1111" s="3"/>
      <c r="CAV1111" s="3"/>
      <c r="CAW1111" s="3"/>
      <c r="CAX1111" s="3"/>
      <c r="CAY1111" s="3"/>
      <c r="CAZ1111" s="3"/>
      <c r="CBA1111" s="3"/>
      <c r="CBB1111" s="3"/>
      <c r="CBC1111" s="3"/>
      <c r="CBD1111" s="3"/>
      <c r="CBE1111" s="3"/>
      <c r="CBF1111" s="3"/>
      <c r="CBG1111" s="3"/>
      <c r="CBH1111" s="3"/>
      <c r="CBI1111" s="3"/>
      <c r="CBJ1111" s="3"/>
      <c r="CBK1111" s="3"/>
      <c r="CBL1111" s="3"/>
      <c r="CBM1111" s="3"/>
      <c r="CBN1111" s="3"/>
      <c r="CBO1111" s="3"/>
      <c r="CBP1111" s="3"/>
      <c r="CBQ1111" s="3"/>
      <c r="CBR1111" s="3"/>
      <c r="CBS1111" s="3"/>
      <c r="CBT1111" s="3"/>
      <c r="CBU1111" s="3"/>
      <c r="CBV1111" s="3"/>
      <c r="CBW1111" s="3"/>
      <c r="CBX1111" s="3"/>
      <c r="CBY1111" s="3"/>
      <c r="CBZ1111" s="3"/>
      <c r="CCA1111" s="3"/>
      <c r="CCB1111" s="3"/>
      <c r="CCC1111" s="3"/>
      <c r="CCD1111" s="3"/>
      <c r="CCE1111" s="3"/>
      <c r="CCF1111" s="3"/>
      <c r="CCG1111" s="3"/>
      <c r="CCH1111" s="3"/>
      <c r="CCI1111" s="3"/>
      <c r="CCJ1111" s="3"/>
      <c r="CCK1111" s="3"/>
      <c r="CCL1111" s="3"/>
      <c r="CCM1111" s="3"/>
      <c r="CCN1111" s="3"/>
      <c r="CCO1111" s="3"/>
      <c r="CCP1111" s="3"/>
      <c r="CCQ1111" s="3"/>
      <c r="CCR1111" s="3"/>
      <c r="CCS1111" s="3"/>
      <c r="CCT1111" s="3"/>
      <c r="CCU1111" s="3"/>
      <c r="CCV1111" s="3"/>
      <c r="CCW1111" s="3"/>
      <c r="CCX1111" s="3"/>
      <c r="CCY1111" s="3"/>
      <c r="CCZ1111" s="3"/>
      <c r="CDA1111" s="3"/>
      <c r="CDB1111" s="3"/>
      <c r="CDC1111" s="3"/>
      <c r="CDD1111" s="3"/>
      <c r="CDE1111" s="3"/>
      <c r="CDF1111" s="3"/>
      <c r="CDG1111" s="3"/>
      <c r="CDH1111" s="3"/>
      <c r="CDI1111" s="3"/>
      <c r="CDJ1111" s="3"/>
      <c r="CDK1111" s="3"/>
      <c r="CDL1111" s="3"/>
      <c r="CDM1111" s="3"/>
      <c r="CDN1111" s="3"/>
      <c r="CDO1111" s="3"/>
      <c r="CDP1111" s="3"/>
      <c r="CDQ1111" s="3"/>
      <c r="CDR1111" s="3"/>
      <c r="CDS1111" s="3"/>
      <c r="CDT1111" s="3"/>
      <c r="CDU1111" s="3"/>
      <c r="CDV1111" s="3"/>
      <c r="CDW1111" s="3"/>
      <c r="CDX1111" s="3"/>
      <c r="CDY1111" s="3"/>
      <c r="CDZ1111" s="3"/>
      <c r="CEA1111" s="3"/>
      <c r="CEB1111" s="3"/>
      <c r="CEC1111" s="3"/>
      <c r="CED1111" s="3"/>
      <c r="CEE1111" s="3"/>
      <c r="CEF1111" s="3"/>
      <c r="CEG1111" s="3"/>
      <c r="CEH1111" s="3"/>
      <c r="CEI1111" s="3"/>
      <c r="CEJ1111" s="3"/>
      <c r="CEK1111" s="3"/>
      <c r="CEL1111" s="3"/>
      <c r="CEM1111" s="3"/>
      <c r="CEN1111" s="3"/>
      <c r="CEO1111" s="3"/>
      <c r="CEP1111" s="3"/>
      <c r="CEQ1111" s="3"/>
      <c r="CER1111" s="3"/>
      <c r="CES1111" s="3"/>
      <c r="CET1111" s="3"/>
      <c r="CEU1111" s="3"/>
      <c r="CEV1111" s="3"/>
      <c r="CEW1111" s="3"/>
      <c r="CEX1111" s="3"/>
      <c r="CEY1111" s="3"/>
      <c r="CEZ1111" s="3"/>
      <c r="CFA1111" s="3"/>
      <c r="CFB1111" s="3"/>
      <c r="CFC1111" s="3"/>
      <c r="CFD1111" s="3"/>
      <c r="CFE1111" s="3"/>
      <c r="CFF1111" s="3"/>
      <c r="CFG1111" s="3"/>
      <c r="CFH1111" s="3"/>
      <c r="CFI1111" s="3"/>
      <c r="CFJ1111" s="3"/>
      <c r="CFK1111" s="3"/>
      <c r="CFL1111" s="3"/>
      <c r="CFM1111" s="3"/>
      <c r="CFN1111" s="3"/>
      <c r="CFO1111" s="3"/>
      <c r="CFP1111" s="3"/>
      <c r="CFQ1111" s="3"/>
      <c r="CFR1111" s="3"/>
      <c r="CFS1111" s="3"/>
      <c r="CFT1111" s="3"/>
      <c r="CFU1111" s="3"/>
      <c r="CFV1111" s="3"/>
      <c r="CFW1111" s="3"/>
      <c r="CFX1111" s="3"/>
      <c r="CFY1111" s="3"/>
      <c r="CFZ1111" s="3"/>
      <c r="CGA1111" s="3"/>
      <c r="CGB1111" s="3"/>
      <c r="CGC1111" s="3"/>
      <c r="CGD1111" s="3"/>
      <c r="CGE1111" s="3"/>
      <c r="CGF1111" s="3"/>
      <c r="CGG1111" s="3"/>
      <c r="CGH1111" s="3"/>
      <c r="CGI1111" s="3"/>
      <c r="CGJ1111" s="3"/>
      <c r="CGK1111" s="3"/>
      <c r="CGL1111" s="3"/>
      <c r="CGM1111" s="3"/>
      <c r="CGN1111" s="3"/>
      <c r="CGO1111" s="3"/>
      <c r="CGP1111" s="3"/>
      <c r="CGQ1111" s="3"/>
      <c r="CGR1111" s="3"/>
      <c r="CGS1111" s="3"/>
      <c r="CGT1111" s="3"/>
      <c r="CGU1111" s="3"/>
      <c r="CGV1111" s="3"/>
      <c r="CGW1111" s="3"/>
      <c r="CGX1111" s="3"/>
      <c r="CGY1111" s="3"/>
      <c r="CGZ1111" s="3"/>
      <c r="CHA1111" s="3"/>
      <c r="CHB1111" s="3"/>
      <c r="CHC1111" s="3"/>
      <c r="CHD1111" s="3"/>
      <c r="CHE1111" s="3"/>
      <c r="CHF1111" s="3"/>
      <c r="CHG1111" s="3"/>
      <c r="CHH1111" s="3"/>
      <c r="CHI1111" s="3"/>
      <c r="CHJ1111" s="3"/>
      <c r="CHK1111" s="3"/>
      <c r="CHL1111" s="3"/>
      <c r="CHM1111" s="3"/>
      <c r="CHN1111" s="3"/>
      <c r="CHO1111" s="3"/>
      <c r="CHP1111" s="3"/>
      <c r="CHQ1111" s="3"/>
      <c r="CHR1111" s="3"/>
      <c r="CHS1111" s="3"/>
      <c r="CHT1111" s="3"/>
      <c r="CHU1111" s="3"/>
      <c r="CHV1111" s="3"/>
      <c r="CHW1111" s="3"/>
      <c r="CHX1111" s="3"/>
      <c r="CHY1111" s="3"/>
      <c r="CHZ1111" s="3"/>
      <c r="CIA1111" s="3"/>
      <c r="CIB1111" s="3"/>
      <c r="CIC1111" s="3"/>
      <c r="CID1111" s="3"/>
      <c r="CIE1111" s="3"/>
      <c r="CIF1111" s="3"/>
      <c r="CIG1111" s="3"/>
      <c r="CIH1111" s="3"/>
      <c r="CII1111" s="3"/>
      <c r="CIJ1111" s="3"/>
      <c r="CIK1111" s="3"/>
      <c r="CIL1111" s="3"/>
      <c r="CIM1111" s="3"/>
      <c r="CIN1111" s="3"/>
      <c r="CIO1111" s="3"/>
      <c r="CIP1111" s="3"/>
      <c r="CIQ1111" s="3"/>
      <c r="CIR1111" s="3"/>
      <c r="CIS1111" s="3"/>
      <c r="CIT1111" s="3"/>
      <c r="CIU1111" s="3"/>
      <c r="CIV1111" s="3"/>
      <c r="CIW1111" s="3"/>
      <c r="CIX1111" s="3"/>
      <c r="CIY1111" s="3"/>
      <c r="CIZ1111" s="3"/>
      <c r="CJA1111" s="3"/>
      <c r="CJB1111" s="3"/>
      <c r="CJC1111" s="3"/>
      <c r="CJD1111" s="3"/>
      <c r="CJE1111" s="3"/>
      <c r="CJF1111" s="3"/>
      <c r="CJG1111" s="3"/>
      <c r="CJH1111" s="3"/>
      <c r="CJI1111" s="3"/>
      <c r="CJJ1111" s="3"/>
      <c r="CJK1111" s="3"/>
      <c r="CJL1111" s="3"/>
      <c r="CJM1111" s="3"/>
      <c r="CJN1111" s="3"/>
      <c r="CJO1111" s="3"/>
      <c r="CJP1111" s="3"/>
      <c r="CJQ1111" s="3"/>
      <c r="CJR1111" s="3"/>
      <c r="CJS1111" s="3"/>
      <c r="CJT1111" s="3"/>
      <c r="CJU1111" s="3"/>
      <c r="CJV1111" s="3"/>
      <c r="CJW1111" s="3"/>
      <c r="CJX1111" s="3"/>
      <c r="CJY1111" s="3"/>
      <c r="CJZ1111" s="3"/>
      <c r="CKA1111" s="3"/>
      <c r="CKB1111" s="3"/>
      <c r="CKC1111" s="3"/>
      <c r="CKD1111" s="3"/>
      <c r="CKE1111" s="3"/>
      <c r="CKF1111" s="3"/>
      <c r="CKG1111" s="3"/>
      <c r="CKH1111" s="3"/>
      <c r="CKI1111" s="3"/>
      <c r="CKJ1111" s="3"/>
      <c r="CKK1111" s="3"/>
      <c r="CKL1111" s="3"/>
      <c r="CKM1111" s="3"/>
      <c r="CKN1111" s="3"/>
      <c r="CKO1111" s="3"/>
      <c r="CKP1111" s="3"/>
      <c r="CKQ1111" s="3"/>
      <c r="CKR1111" s="3"/>
      <c r="CKS1111" s="3"/>
      <c r="CKT1111" s="3"/>
      <c r="CKU1111" s="3"/>
      <c r="CKV1111" s="3"/>
      <c r="CKW1111" s="3"/>
      <c r="CKX1111" s="3"/>
      <c r="CKY1111" s="3"/>
      <c r="CKZ1111" s="3"/>
      <c r="CLA1111" s="3"/>
      <c r="CLB1111" s="3"/>
      <c r="CLC1111" s="3"/>
      <c r="CLD1111" s="3"/>
      <c r="CLE1111" s="3"/>
      <c r="CLF1111" s="3"/>
      <c r="CLG1111" s="3"/>
      <c r="CLH1111" s="3"/>
      <c r="CLI1111" s="3"/>
      <c r="CLJ1111" s="3"/>
      <c r="CLK1111" s="3"/>
      <c r="CLL1111" s="3"/>
      <c r="CLM1111" s="3"/>
      <c r="CLN1111" s="3"/>
      <c r="CLO1111" s="3"/>
      <c r="CLP1111" s="3"/>
      <c r="CLQ1111" s="3"/>
      <c r="CLR1111" s="3"/>
      <c r="CLS1111" s="3"/>
      <c r="CLT1111" s="3"/>
      <c r="CLU1111" s="3"/>
      <c r="CLV1111" s="3"/>
      <c r="CLW1111" s="3"/>
      <c r="CLX1111" s="3"/>
      <c r="CLY1111" s="3"/>
      <c r="CLZ1111" s="3"/>
      <c r="CMA1111" s="3"/>
      <c r="CMB1111" s="3"/>
      <c r="CMC1111" s="3"/>
      <c r="CMD1111" s="3"/>
      <c r="CME1111" s="3"/>
      <c r="CMF1111" s="3"/>
      <c r="CMG1111" s="3"/>
      <c r="CMH1111" s="3"/>
      <c r="CMI1111" s="3"/>
      <c r="CMJ1111" s="3"/>
      <c r="CMK1111" s="3"/>
      <c r="CML1111" s="3"/>
      <c r="CMM1111" s="3"/>
      <c r="CMN1111" s="3"/>
      <c r="CMO1111" s="3"/>
      <c r="CMP1111" s="3"/>
      <c r="CMQ1111" s="3"/>
      <c r="CMR1111" s="3"/>
      <c r="CMS1111" s="3"/>
      <c r="CMT1111" s="3"/>
      <c r="CMU1111" s="3"/>
      <c r="CMV1111" s="3"/>
      <c r="CMW1111" s="3"/>
      <c r="CMX1111" s="3"/>
      <c r="CMY1111" s="3"/>
      <c r="CMZ1111" s="3"/>
      <c r="CNA1111" s="3"/>
      <c r="CNB1111" s="3"/>
      <c r="CNC1111" s="3"/>
      <c r="CND1111" s="3"/>
      <c r="CNE1111" s="3"/>
      <c r="CNF1111" s="3"/>
      <c r="CNG1111" s="3"/>
      <c r="CNH1111" s="3"/>
      <c r="CNI1111" s="3"/>
      <c r="CNJ1111" s="3"/>
      <c r="CNK1111" s="3"/>
      <c r="CNL1111" s="3"/>
      <c r="CNM1111" s="3"/>
      <c r="CNN1111" s="3"/>
      <c r="CNO1111" s="3"/>
      <c r="CNP1111" s="3"/>
      <c r="CNQ1111" s="3"/>
      <c r="CNR1111" s="3"/>
      <c r="CNS1111" s="3"/>
      <c r="CNT1111" s="3"/>
      <c r="CNU1111" s="3"/>
      <c r="CNV1111" s="3"/>
      <c r="CNW1111" s="3"/>
      <c r="CNX1111" s="3"/>
      <c r="CNY1111" s="3"/>
      <c r="CNZ1111" s="3"/>
      <c r="COA1111" s="3"/>
      <c r="COB1111" s="3"/>
      <c r="COC1111" s="3"/>
      <c r="COD1111" s="3"/>
      <c r="COE1111" s="3"/>
      <c r="COF1111" s="3"/>
      <c r="COG1111" s="3"/>
      <c r="COH1111" s="3"/>
      <c r="COI1111" s="3"/>
      <c r="COJ1111" s="3"/>
      <c r="COK1111" s="3"/>
      <c r="COL1111" s="3"/>
      <c r="COM1111" s="3"/>
      <c r="CON1111" s="3"/>
      <c r="COO1111" s="3"/>
      <c r="COP1111" s="3"/>
      <c r="COQ1111" s="3"/>
      <c r="COR1111" s="3"/>
      <c r="COS1111" s="3"/>
      <c r="COT1111" s="3"/>
      <c r="COU1111" s="3"/>
      <c r="COV1111" s="3"/>
      <c r="COW1111" s="3"/>
      <c r="COX1111" s="3"/>
      <c r="COY1111" s="3"/>
      <c r="COZ1111" s="3"/>
      <c r="CPA1111" s="3"/>
      <c r="CPB1111" s="3"/>
      <c r="CPC1111" s="3"/>
      <c r="CPD1111" s="3"/>
      <c r="CPE1111" s="3"/>
      <c r="CPF1111" s="3"/>
      <c r="CPG1111" s="3"/>
      <c r="CPH1111" s="3"/>
      <c r="CPI1111" s="3"/>
      <c r="CPJ1111" s="3"/>
      <c r="CPK1111" s="3"/>
      <c r="CPL1111" s="3"/>
      <c r="CPM1111" s="3"/>
      <c r="CPN1111" s="3"/>
      <c r="CPO1111" s="3"/>
      <c r="CPP1111" s="3"/>
      <c r="CPQ1111" s="3"/>
      <c r="CPR1111" s="3"/>
      <c r="CPS1111" s="3"/>
      <c r="CPT1111" s="3"/>
      <c r="CPU1111" s="3"/>
      <c r="CPV1111" s="3"/>
      <c r="CPW1111" s="3"/>
      <c r="CPX1111" s="3"/>
      <c r="CPY1111" s="3"/>
      <c r="CPZ1111" s="3"/>
      <c r="CQA1111" s="3"/>
      <c r="CQB1111" s="3"/>
      <c r="CQC1111" s="3"/>
      <c r="CQD1111" s="3"/>
      <c r="CQE1111" s="3"/>
      <c r="CQF1111" s="3"/>
      <c r="CQG1111" s="3"/>
      <c r="CQH1111" s="3"/>
      <c r="CQI1111" s="3"/>
      <c r="CQJ1111" s="3"/>
      <c r="CQK1111" s="3"/>
      <c r="CQL1111" s="3"/>
      <c r="CQM1111" s="3"/>
      <c r="CQN1111" s="3"/>
      <c r="CQO1111" s="3"/>
      <c r="CQP1111" s="3"/>
      <c r="CQQ1111" s="3"/>
      <c r="CQR1111" s="3"/>
      <c r="CQS1111" s="3"/>
      <c r="CQT1111" s="3"/>
      <c r="CQU1111" s="3"/>
      <c r="CQV1111" s="3"/>
      <c r="CQW1111" s="3"/>
      <c r="CQX1111" s="3"/>
      <c r="CQY1111" s="3"/>
      <c r="CQZ1111" s="3"/>
      <c r="CRA1111" s="3"/>
      <c r="CRB1111" s="3"/>
      <c r="CRC1111" s="3"/>
      <c r="CRD1111" s="3"/>
      <c r="CRE1111" s="3"/>
      <c r="CRF1111" s="3"/>
      <c r="CRG1111" s="3"/>
      <c r="CRH1111" s="3"/>
      <c r="CRI1111" s="3"/>
      <c r="CRJ1111" s="3"/>
      <c r="CRK1111" s="3"/>
      <c r="CRL1111" s="3"/>
      <c r="CRM1111" s="3"/>
      <c r="CRN1111" s="3"/>
      <c r="CRO1111" s="3"/>
      <c r="CRP1111" s="3"/>
      <c r="CRQ1111" s="3"/>
      <c r="CRR1111" s="3"/>
      <c r="CRS1111" s="3"/>
      <c r="CRT1111" s="3"/>
      <c r="CRU1111" s="3"/>
      <c r="CRV1111" s="3"/>
      <c r="CRW1111" s="3"/>
      <c r="CRX1111" s="3"/>
      <c r="CRY1111" s="3"/>
      <c r="CRZ1111" s="3"/>
      <c r="CSA1111" s="3"/>
      <c r="CSB1111" s="3"/>
      <c r="CSC1111" s="3"/>
      <c r="CSD1111" s="3"/>
      <c r="CSE1111" s="3"/>
      <c r="CSF1111" s="3"/>
      <c r="CSG1111" s="3"/>
      <c r="CSH1111" s="3"/>
      <c r="CSI1111" s="3"/>
      <c r="CSJ1111" s="3"/>
      <c r="CSK1111" s="3"/>
      <c r="CSL1111" s="3"/>
      <c r="CSM1111" s="3"/>
      <c r="CSN1111" s="3"/>
      <c r="CSO1111" s="3"/>
      <c r="CSP1111" s="3"/>
      <c r="CSQ1111" s="3"/>
      <c r="CSR1111" s="3"/>
      <c r="CSS1111" s="3"/>
      <c r="CST1111" s="3"/>
      <c r="CSU1111" s="3"/>
      <c r="CSV1111" s="3"/>
      <c r="CSW1111" s="3"/>
      <c r="CSX1111" s="3"/>
      <c r="CSY1111" s="3"/>
      <c r="CSZ1111" s="3"/>
      <c r="CTA1111" s="3"/>
      <c r="CTB1111" s="3"/>
      <c r="CTC1111" s="3"/>
      <c r="CTD1111" s="3"/>
      <c r="CTE1111" s="3"/>
      <c r="CTF1111" s="3"/>
      <c r="CTG1111" s="3"/>
      <c r="CTH1111" s="3"/>
      <c r="CTI1111" s="3"/>
      <c r="CTJ1111" s="3"/>
      <c r="CTK1111" s="3"/>
      <c r="CTL1111" s="3"/>
      <c r="CTM1111" s="3"/>
      <c r="CTN1111" s="3"/>
      <c r="CTO1111" s="3"/>
      <c r="CTP1111" s="3"/>
      <c r="CTQ1111" s="3"/>
      <c r="CTR1111" s="3"/>
      <c r="CTS1111" s="3"/>
      <c r="CTT1111" s="3"/>
      <c r="CTU1111" s="3"/>
      <c r="CTV1111" s="3"/>
      <c r="CTW1111" s="3"/>
      <c r="CTX1111" s="3"/>
      <c r="CTY1111" s="3"/>
      <c r="CTZ1111" s="3"/>
      <c r="CUA1111" s="3"/>
      <c r="CUB1111" s="3"/>
      <c r="CUC1111" s="3"/>
      <c r="CUD1111" s="3"/>
      <c r="CUE1111" s="3"/>
      <c r="CUF1111" s="3"/>
      <c r="CUG1111" s="3"/>
      <c r="CUH1111" s="3"/>
      <c r="CUI1111" s="3"/>
      <c r="CUJ1111" s="3"/>
      <c r="CUK1111" s="3"/>
      <c r="CUL1111" s="3"/>
      <c r="CUM1111" s="3"/>
      <c r="CUN1111" s="3"/>
      <c r="CUO1111" s="3"/>
      <c r="CUP1111" s="3"/>
      <c r="CUQ1111" s="3"/>
      <c r="CUR1111" s="3"/>
      <c r="CUS1111" s="3"/>
      <c r="CUT1111" s="3"/>
      <c r="CUU1111" s="3"/>
      <c r="CUV1111" s="3"/>
      <c r="CUW1111" s="3"/>
      <c r="CUX1111" s="3"/>
      <c r="CUY1111" s="3"/>
      <c r="CUZ1111" s="3"/>
      <c r="CVA1111" s="3"/>
      <c r="CVB1111" s="3"/>
      <c r="CVC1111" s="3"/>
      <c r="CVD1111" s="3"/>
      <c r="CVE1111" s="3"/>
      <c r="CVF1111" s="3"/>
      <c r="CVG1111" s="3"/>
      <c r="CVH1111" s="3"/>
      <c r="CVI1111" s="3"/>
      <c r="CVJ1111" s="3"/>
      <c r="CVK1111" s="3"/>
      <c r="CVL1111" s="3"/>
      <c r="CVM1111" s="3"/>
      <c r="CVN1111" s="3"/>
      <c r="CVO1111" s="3"/>
      <c r="CVP1111" s="3"/>
      <c r="CVQ1111" s="3"/>
      <c r="CVR1111" s="3"/>
      <c r="CVS1111" s="3"/>
      <c r="CVT1111" s="3"/>
      <c r="CVU1111" s="3"/>
      <c r="CVV1111" s="3"/>
      <c r="CVW1111" s="3"/>
      <c r="CVX1111" s="3"/>
      <c r="CVY1111" s="3"/>
      <c r="CVZ1111" s="3"/>
      <c r="CWA1111" s="3"/>
      <c r="CWB1111" s="3"/>
      <c r="CWC1111" s="3"/>
      <c r="CWD1111" s="3"/>
      <c r="CWE1111" s="3"/>
      <c r="CWF1111" s="3"/>
      <c r="CWG1111" s="3"/>
      <c r="CWH1111" s="3"/>
      <c r="CWI1111" s="3"/>
      <c r="CWJ1111" s="3"/>
      <c r="CWK1111" s="3"/>
      <c r="CWL1111" s="3"/>
      <c r="CWM1111" s="3"/>
      <c r="CWN1111" s="3"/>
      <c r="CWO1111" s="3"/>
      <c r="CWP1111" s="3"/>
      <c r="CWQ1111" s="3"/>
      <c r="CWR1111" s="3"/>
      <c r="CWS1111" s="3"/>
      <c r="CWT1111" s="3"/>
      <c r="CWU1111" s="3"/>
      <c r="CWV1111" s="3"/>
      <c r="CWW1111" s="3"/>
      <c r="CWX1111" s="3"/>
      <c r="CWY1111" s="3"/>
      <c r="CWZ1111" s="3"/>
      <c r="CXA1111" s="3"/>
      <c r="CXB1111" s="3"/>
      <c r="CXC1111" s="3"/>
      <c r="CXD1111" s="3"/>
      <c r="CXE1111" s="3"/>
      <c r="CXF1111" s="3"/>
      <c r="CXG1111" s="3"/>
      <c r="CXH1111" s="3"/>
      <c r="CXI1111" s="3"/>
      <c r="CXJ1111" s="3"/>
      <c r="CXK1111" s="3"/>
      <c r="CXL1111" s="3"/>
      <c r="CXM1111" s="3"/>
      <c r="CXN1111" s="3"/>
      <c r="CXO1111" s="3"/>
      <c r="CXP1111" s="3"/>
      <c r="CXQ1111" s="3"/>
      <c r="CXR1111" s="3"/>
      <c r="CXS1111" s="3"/>
      <c r="CXT1111" s="3"/>
      <c r="CXU1111" s="3"/>
      <c r="CXV1111" s="3"/>
      <c r="CXW1111" s="3"/>
      <c r="CXX1111" s="3"/>
      <c r="CXY1111" s="3"/>
      <c r="CXZ1111" s="3"/>
      <c r="CYA1111" s="3"/>
      <c r="CYB1111" s="3"/>
      <c r="CYC1111" s="3"/>
      <c r="CYD1111" s="3"/>
      <c r="CYE1111" s="3"/>
      <c r="CYF1111" s="3"/>
      <c r="CYG1111" s="3"/>
      <c r="CYH1111" s="3"/>
      <c r="CYI1111" s="3"/>
      <c r="CYJ1111" s="3"/>
      <c r="CYK1111" s="3"/>
      <c r="CYL1111" s="3"/>
      <c r="CYM1111" s="3"/>
      <c r="CYN1111" s="3"/>
      <c r="CYO1111" s="3"/>
      <c r="CYP1111" s="3"/>
      <c r="CYQ1111" s="3"/>
      <c r="CYR1111" s="3"/>
      <c r="CYS1111" s="3"/>
      <c r="CYT1111" s="3"/>
      <c r="CYU1111" s="3"/>
      <c r="CYV1111" s="3"/>
      <c r="CYW1111" s="3"/>
      <c r="CYX1111" s="3"/>
      <c r="CYY1111" s="3"/>
      <c r="CYZ1111" s="3"/>
      <c r="CZA1111" s="3"/>
      <c r="CZB1111" s="3"/>
      <c r="CZC1111" s="3"/>
      <c r="CZD1111" s="3"/>
      <c r="CZE1111" s="3"/>
      <c r="CZF1111" s="3"/>
      <c r="CZG1111" s="3"/>
      <c r="CZH1111" s="3"/>
      <c r="CZI1111" s="3"/>
      <c r="CZJ1111" s="3"/>
      <c r="CZK1111" s="3"/>
      <c r="CZL1111" s="3"/>
      <c r="CZM1111" s="3"/>
      <c r="CZN1111" s="3"/>
      <c r="CZO1111" s="3"/>
      <c r="CZP1111" s="3"/>
      <c r="CZQ1111" s="3"/>
      <c r="CZR1111" s="3"/>
      <c r="CZS1111" s="3"/>
      <c r="CZT1111" s="3"/>
      <c r="CZU1111" s="3"/>
      <c r="CZV1111" s="3"/>
      <c r="CZW1111" s="3"/>
      <c r="CZX1111" s="3"/>
      <c r="CZY1111" s="3"/>
      <c r="CZZ1111" s="3"/>
      <c r="DAA1111" s="3"/>
      <c r="DAB1111" s="3"/>
      <c r="DAC1111" s="3"/>
      <c r="DAD1111" s="3"/>
      <c r="DAE1111" s="3"/>
      <c r="DAF1111" s="3"/>
      <c r="DAG1111" s="3"/>
      <c r="DAH1111" s="3"/>
      <c r="DAI1111" s="3"/>
      <c r="DAJ1111" s="3"/>
      <c r="DAK1111" s="3"/>
      <c r="DAL1111" s="3"/>
      <c r="DAM1111" s="3"/>
      <c r="DAN1111" s="3"/>
      <c r="DAO1111" s="3"/>
      <c r="DAP1111" s="3"/>
      <c r="DAQ1111" s="3"/>
      <c r="DAR1111" s="3"/>
      <c r="DAS1111" s="3"/>
      <c r="DAT1111" s="3"/>
      <c r="DAU1111" s="3"/>
      <c r="DAV1111" s="3"/>
      <c r="DAW1111" s="3"/>
      <c r="DAX1111" s="3"/>
      <c r="DAY1111" s="3"/>
      <c r="DAZ1111" s="3"/>
      <c r="DBA1111" s="3"/>
      <c r="DBB1111" s="3"/>
      <c r="DBC1111" s="3"/>
      <c r="DBD1111" s="3"/>
      <c r="DBE1111" s="3"/>
      <c r="DBF1111" s="3"/>
      <c r="DBG1111" s="3"/>
      <c r="DBH1111" s="3"/>
      <c r="DBI1111" s="3"/>
      <c r="DBJ1111" s="3"/>
      <c r="DBK1111" s="3"/>
      <c r="DBL1111" s="3"/>
      <c r="DBM1111" s="3"/>
      <c r="DBN1111" s="3"/>
      <c r="DBO1111" s="3"/>
      <c r="DBP1111" s="3"/>
      <c r="DBQ1111" s="3"/>
      <c r="DBR1111" s="3"/>
      <c r="DBS1111" s="3"/>
      <c r="DBT1111" s="3"/>
      <c r="DBU1111" s="3"/>
      <c r="DBV1111" s="3"/>
      <c r="DBW1111" s="3"/>
      <c r="DBX1111" s="3"/>
      <c r="DBY1111" s="3"/>
      <c r="DBZ1111" s="3"/>
      <c r="DCA1111" s="3"/>
      <c r="DCB1111" s="3"/>
      <c r="DCC1111" s="3"/>
      <c r="DCD1111" s="3"/>
      <c r="DCE1111" s="3"/>
      <c r="DCF1111" s="3"/>
      <c r="DCG1111" s="3"/>
      <c r="DCH1111" s="3"/>
      <c r="DCI1111" s="3"/>
      <c r="DCJ1111" s="3"/>
      <c r="DCK1111" s="3"/>
      <c r="DCL1111" s="3"/>
      <c r="DCM1111" s="3"/>
      <c r="DCN1111" s="3"/>
      <c r="DCO1111" s="3"/>
      <c r="DCP1111" s="3"/>
      <c r="DCQ1111" s="3"/>
      <c r="DCR1111" s="3"/>
      <c r="DCS1111" s="3"/>
      <c r="DCT1111" s="3"/>
      <c r="DCU1111" s="3"/>
      <c r="DCV1111" s="3"/>
      <c r="DCW1111" s="3"/>
      <c r="DCX1111" s="3"/>
      <c r="DCY1111" s="3"/>
      <c r="DCZ1111" s="3"/>
      <c r="DDA1111" s="3"/>
      <c r="DDB1111" s="3"/>
      <c r="DDC1111" s="3"/>
      <c r="DDD1111" s="3"/>
      <c r="DDE1111" s="3"/>
      <c r="DDF1111" s="3"/>
      <c r="DDG1111" s="3"/>
      <c r="DDH1111" s="3"/>
      <c r="DDI1111" s="3"/>
      <c r="DDJ1111" s="3"/>
      <c r="DDK1111" s="3"/>
      <c r="DDL1111" s="3"/>
      <c r="DDM1111" s="3"/>
      <c r="DDN1111" s="3"/>
      <c r="DDO1111" s="3"/>
      <c r="DDP1111" s="3"/>
      <c r="DDQ1111" s="3"/>
      <c r="DDR1111" s="3"/>
      <c r="DDS1111" s="3"/>
      <c r="DDT1111" s="3"/>
      <c r="DDU1111" s="3"/>
      <c r="DDV1111" s="3"/>
      <c r="DDW1111" s="3"/>
      <c r="DDX1111" s="3"/>
      <c r="DDY1111" s="3"/>
      <c r="DDZ1111" s="3"/>
      <c r="DEA1111" s="3"/>
      <c r="DEB1111" s="3"/>
      <c r="DEC1111" s="3"/>
      <c r="DED1111" s="3"/>
      <c r="DEE1111" s="3"/>
      <c r="DEF1111" s="3"/>
      <c r="DEG1111" s="3"/>
      <c r="DEH1111" s="3"/>
      <c r="DEI1111" s="3"/>
      <c r="DEJ1111" s="3"/>
      <c r="DEK1111" s="3"/>
      <c r="DEL1111" s="3"/>
      <c r="DEM1111" s="3"/>
      <c r="DEN1111" s="3"/>
      <c r="DEO1111" s="3"/>
      <c r="DEP1111" s="3"/>
      <c r="DEQ1111" s="3"/>
      <c r="DER1111" s="3"/>
      <c r="DES1111" s="3"/>
      <c r="DET1111" s="3"/>
      <c r="DEU1111" s="3"/>
      <c r="DEV1111" s="3"/>
      <c r="DEW1111" s="3"/>
      <c r="DEX1111" s="3"/>
      <c r="DEY1111" s="3"/>
      <c r="DEZ1111" s="3"/>
      <c r="DFA1111" s="3"/>
      <c r="DFB1111" s="3"/>
      <c r="DFC1111" s="3"/>
      <c r="DFD1111" s="3"/>
      <c r="DFE1111" s="3"/>
      <c r="DFF1111" s="3"/>
      <c r="DFG1111" s="3"/>
      <c r="DFH1111" s="3"/>
      <c r="DFI1111" s="3"/>
      <c r="DFJ1111" s="3"/>
      <c r="DFK1111" s="3"/>
      <c r="DFL1111" s="3"/>
      <c r="DFM1111" s="3"/>
      <c r="DFN1111" s="3"/>
      <c r="DFO1111" s="3"/>
      <c r="DFP1111" s="3"/>
      <c r="DFQ1111" s="3"/>
      <c r="DFR1111" s="3"/>
      <c r="DFS1111" s="3"/>
      <c r="DFT1111" s="3"/>
      <c r="DFU1111" s="3"/>
      <c r="DFV1111" s="3"/>
      <c r="DFW1111" s="3"/>
      <c r="DFX1111" s="3"/>
      <c r="DFY1111" s="3"/>
      <c r="DFZ1111" s="3"/>
      <c r="DGA1111" s="3"/>
      <c r="DGB1111" s="3"/>
      <c r="DGC1111" s="3"/>
      <c r="DGD1111" s="3"/>
      <c r="DGE1111" s="3"/>
      <c r="DGF1111" s="3"/>
      <c r="DGG1111" s="3"/>
      <c r="DGH1111" s="3"/>
      <c r="DGI1111" s="3"/>
      <c r="DGJ1111" s="3"/>
      <c r="DGK1111" s="3"/>
      <c r="DGL1111" s="3"/>
      <c r="DGM1111" s="3"/>
      <c r="DGN1111" s="3"/>
      <c r="DGO1111" s="3"/>
      <c r="DGP1111" s="3"/>
      <c r="DGQ1111" s="3"/>
      <c r="DGR1111" s="3"/>
      <c r="DGS1111" s="3"/>
      <c r="DGT1111" s="3"/>
      <c r="DGU1111" s="3"/>
      <c r="DGV1111" s="3"/>
      <c r="DGW1111" s="3"/>
      <c r="DGX1111" s="3"/>
      <c r="DGY1111" s="3"/>
      <c r="DGZ1111" s="3"/>
      <c r="DHA1111" s="3"/>
      <c r="DHB1111" s="3"/>
      <c r="DHC1111" s="3"/>
      <c r="DHD1111" s="3"/>
      <c r="DHE1111" s="3"/>
      <c r="DHF1111" s="3"/>
      <c r="DHG1111" s="3"/>
      <c r="DHH1111" s="3"/>
      <c r="DHI1111" s="3"/>
      <c r="DHJ1111" s="3"/>
      <c r="DHK1111" s="3"/>
      <c r="DHL1111" s="3"/>
      <c r="DHM1111" s="3"/>
      <c r="DHN1111" s="3"/>
      <c r="DHO1111" s="3"/>
      <c r="DHP1111" s="3"/>
      <c r="DHQ1111" s="3"/>
      <c r="DHR1111" s="3"/>
      <c r="DHS1111" s="3"/>
      <c r="DHT1111" s="3"/>
      <c r="DHU1111" s="3"/>
      <c r="DHV1111" s="3"/>
      <c r="DHW1111" s="3"/>
      <c r="DHX1111" s="3"/>
      <c r="DHY1111" s="3"/>
      <c r="DHZ1111" s="3"/>
      <c r="DIA1111" s="3"/>
      <c r="DIB1111" s="3"/>
      <c r="DIC1111" s="3"/>
      <c r="DID1111" s="3"/>
      <c r="DIE1111" s="3"/>
      <c r="DIF1111" s="3"/>
      <c r="DIG1111" s="3"/>
      <c r="DIH1111" s="3"/>
      <c r="DII1111" s="3"/>
      <c r="DIJ1111" s="3"/>
      <c r="DIK1111" s="3"/>
      <c r="DIL1111" s="3"/>
      <c r="DIM1111" s="3"/>
      <c r="DIN1111" s="3"/>
      <c r="DIO1111" s="3"/>
      <c r="DIP1111" s="3"/>
      <c r="DIQ1111" s="3"/>
      <c r="DIR1111" s="3"/>
      <c r="DIS1111" s="3"/>
      <c r="DIT1111" s="3"/>
      <c r="DIU1111" s="3"/>
      <c r="DIV1111" s="3"/>
      <c r="DIW1111" s="3"/>
      <c r="DIX1111" s="3"/>
      <c r="DIY1111" s="3"/>
      <c r="DIZ1111" s="3"/>
      <c r="DJA1111" s="3"/>
      <c r="DJB1111" s="3"/>
      <c r="DJC1111" s="3"/>
      <c r="DJD1111" s="3"/>
      <c r="DJE1111" s="3"/>
      <c r="DJF1111" s="3"/>
      <c r="DJG1111" s="3"/>
      <c r="DJH1111" s="3"/>
      <c r="DJI1111" s="3"/>
      <c r="DJJ1111" s="3"/>
      <c r="DJK1111" s="3"/>
      <c r="DJL1111" s="3"/>
      <c r="DJM1111" s="3"/>
      <c r="DJN1111" s="3"/>
      <c r="DJO1111" s="3"/>
      <c r="DJP1111" s="3"/>
      <c r="DJQ1111" s="3"/>
      <c r="DJR1111" s="3"/>
      <c r="DJS1111" s="3"/>
      <c r="DJT1111" s="3"/>
      <c r="DJU1111" s="3"/>
      <c r="DJV1111" s="3"/>
      <c r="DJW1111" s="3"/>
      <c r="DJX1111" s="3"/>
      <c r="DJY1111" s="3"/>
      <c r="DJZ1111" s="3"/>
      <c r="DKA1111" s="3"/>
      <c r="DKB1111" s="3"/>
      <c r="DKC1111" s="3"/>
      <c r="DKD1111" s="3"/>
      <c r="DKE1111" s="3"/>
      <c r="DKF1111" s="3"/>
      <c r="DKG1111" s="3"/>
      <c r="DKH1111" s="3"/>
      <c r="DKI1111" s="3"/>
      <c r="DKJ1111" s="3"/>
      <c r="DKK1111" s="3"/>
      <c r="DKL1111" s="3"/>
      <c r="DKM1111" s="3"/>
      <c r="DKN1111" s="3"/>
      <c r="DKO1111" s="3"/>
      <c r="DKP1111" s="3"/>
      <c r="DKQ1111" s="3"/>
      <c r="DKR1111" s="3"/>
      <c r="DKS1111" s="3"/>
      <c r="DKT1111" s="3"/>
      <c r="DKU1111" s="3"/>
      <c r="DKV1111" s="3"/>
      <c r="DKW1111" s="3"/>
      <c r="DKX1111" s="3"/>
      <c r="DKY1111" s="3"/>
      <c r="DKZ1111" s="3"/>
      <c r="DLA1111" s="3"/>
      <c r="DLB1111" s="3"/>
      <c r="DLC1111" s="3"/>
      <c r="DLD1111" s="3"/>
      <c r="DLE1111" s="3"/>
      <c r="DLF1111" s="3"/>
      <c r="DLG1111" s="3"/>
      <c r="DLH1111" s="3"/>
      <c r="DLI1111" s="3"/>
      <c r="DLJ1111" s="3"/>
      <c r="DLK1111" s="3"/>
      <c r="DLL1111" s="3"/>
      <c r="DLM1111" s="3"/>
      <c r="DLN1111" s="3"/>
      <c r="DLO1111" s="3"/>
      <c r="DLP1111" s="3"/>
      <c r="DLQ1111" s="3"/>
      <c r="DLR1111" s="3"/>
      <c r="DLS1111" s="3"/>
      <c r="DLT1111" s="3"/>
      <c r="DLU1111" s="3"/>
      <c r="DLV1111" s="3"/>
      <c r="DLW1111" s="3"/>
      <c r="DLX1111" s="3"/>
      <c r="DLY1111" s="3"/>
      <c r="DLZ1111" s="3"/>
      <c r="DMA1111" s="3"/>
      <c r="DMB1111" s="3"/>
      <c r="DMC1111" s="3"/>
      <c r="DMD1111" s="3"/>
      <c r="DME1111" s="3"/>
      <c r="DMF1111" s="3"/>
      <c r="DMG1111" s="3"/>
      <c r="DMH1111" s="3"/>
      <c r="DMI1111" s="3"/>
      <c r="DMJ1111" s="3"/>
      <c r="DMK1111" s="3"/>
      <c r="DML1111" s="3"/>
      <c r="DMM1111" s="3"/>
      <c r="DMN1111" s="3"/>
      <c r="DMO1111" s="3"/>
      <c r="DMP1111" s="3"/>
      <c r="DMQ1111" s="3"/>
      <c r="DMR1111" s="3"/>
      <c r="DMS1111" s="3"/>
      <c r="DMT1111" s="3"/>
      <c r="DMU1111" s="3"/>
      <c r="DMV1111" s="3"/>
      <c r="DMW1111" s="3"/>
      <c r="DMX1111" s="3"/>
      <c r="DMY1111" s="3"/>
      <c r="DMZ1111" s="3"/>
      <c r="DNA1111" s="3"/>
      <c r="DNB1111" s="3"/>
      <c r="DNC1111" s="3"/>
      <c r="DND1111" s="3"/>
      <c r="DNE1111" s="3"/>
      <c r="DNF1111" s="3"/>
      <c r="DNG1111" s="3"/>
      <c r="DNH1111" s="3"/>
      <c r="DNI1111" s="3"/>
      <c r="DNJ1111" s="3"/>
      <c r="DNK1111" s="3"/>
      <c r="DNL1111" s="3"/>
      <c r="DNM1111" s="3"/>
      <c r="DNN1111" s="3"/>
      <c r="DNO1111" s="3"/>
      <c r="DNP1111" s="3"/>
      <c r="DNQ1111" s="3"/>
      <c r="DNR1111" s="3"/>
      <c r="DNS1111" s="3"/>
      <c r="DNT1111" s="3"/>
      <c r="DNU1111" s="3"/>
      <c r="DNV1111" s="3"/>
      <c r="DNW1111" s="3"/>
      <c r="DNX1111" s="3"/>
      <c r="DNY1111" s="3"/>
      <c r="DNZ1111" s="3"/>
      <c r="DOA1111" s="3"/>
      <c r="DOB1111" s="3"/>
      <c r="DOC1111" s="3"/>
      <c r="DOD1111" s="3"/>
      <c r="DOE1111" s="3"/>
      <c r="DOF1111" s="3"/>
      <c r="DOG1111" s="3"/>
      <c r="DOH1111" s="3"/>
      <c r="DOI1111" s="3"/>
      <c r="DOJ1111" s="3"/>
      <c r="DOK1111" s="3"/>
      <c r="DOL1111" s="3"/>
      <c r="DOM1111" s="3"/>
      <c r="DON1111" s="3"/>
      <c r="DOO1111" s="3"/>
      <c r="DOP1111" s="3"/>
      <c r="DOQ1111" s="3"/>
      <c r="DOR1111" s="3"/>
      <c r="DOS1111" s="3"/>
      <c r="DOT1111" s="3"/>
      <c r="DOU1111" s="3"/>
      <c r="DOV1111" s="3"/>
      <c r="DOW1111" s="3"/>
      <c r="DOX1111" s="3"/>
      <c r="DOY1111" s="3"/>
      <c r="DOZ1111" s="3"/>
      <c r="DPA1111" s="3"/>
      <c r="DPB1111" s="3"/>
      <c r="DPC1111" s="3"/>
      <c r="DPD1111" s="3"/>
      <c r="DPE1111" s="3"/>
      <c r="DPF1111" s="3"/>
      <c r="DPG1111" s="3"/>
      <c r="DPH1111" s="3"/>
      <c r="DPI1111" s="3"/>
      <c r="DPJ1111" s="3"/>
      <c r="DPK1111" s="3"/>
      <c r="DPL1111" s="3"/>
      <c r="DPM1111" s="3"/>
      <c r="DPN1111" s="3"/>
      <c r="DPO1111" s="3"/>
      <c r="DPP1111" s="3"/>
      <c r="DPQ1111" s="3"/>
      <c r="DPR1111" s="3"/>
      <c r="DPS1111" s="3"/>
      <c r="DPT1111" s="3"/>
      <c r="DPU1111" s="3"/>
      <c r="DPV1111" s="3"/>
      <c r="DPW1111" s="3"/>
      <c r="DPX1111" s="3"/>
      <c r="DPY1111" s="3"/>
      <c r="DPZ1111" s="3"/>
      <c r="DQA1111" s="3"/>
      <c r="DQB1111" s="3"/>
      <c r="DQC1111" s="3"/>
      <c r="DQD1111" s="3"/>
      <c r="DQE1111" s="3"/>
      <c r="DQF1111" s="3"/>
      <c r="DQG1111" s="3"/>
      <c r="DQH1111" s="3"/>
      <c r="DQI1111" s="3"/>
      <c r="DQJ1111" s="3"/>
      <c r="DQK1111" s="3"/>
      <c r="DQL1111" s="3"/>
      <c r="DQM1111" s="3"/>
      <c r="DQN1111" s="3"/>
      <c r="DQO1111" s="3"/>
      <c r="DQP1111" s="3"/>
      <c r="DQQ1111" s="3"/>
      <c r="DQR1111" s="3"/>
      <c r="DQS1111" s="3"/>
      <c r="DQT1111" s="3"/>
      <c r="DQU1111" s="3"/>
      <c r="DQV1111" s="3"/>
      <c r="DQW1111" s="3"/>
      <c r="DQX1111" s="3"/>
      <c r="DQY1111" s="3"/>
      <c r="DQZ1111" s="3"/>
      <c r="DRA1111" s="3"/>
      <c r="DRB1111" s="3"/>
      <c r="DRC1111" s="3"/>
      <c r="DRD1111" s="3"/>
      <c r="DRE1111" s="3"/>
      <c r="DRF1111" s="3"/>
      <c r="DRG1111" s="3"/>
      <c r="DRH1111" s="3"/>
      <c r="DRI1111" s="3"/>
      <c r="DRJ1111" s="3"/>
      <c r="DRK1111" s="3"/>
      <c r="DRL1111" s="3"/>
      <c r="DRM1111" s="3"/>
      <c r="DRN1111" s="3"/>
      <c r="DRO1111" s="3"/>
      <c r="DRP1111" s="3"/>
      <c r="DRQ1111" s="3"/>
      <c r="DRR1111" s="3"/>
      <c r="DRS1111" s="3"/>
      <c r="DRT1111" s="3"/>
      <c r="DRU1111" s="3"/>
      <c r="DRV1111" s="3"/>
      <c r="DRW1111" s="3"/>
      <c r="DRX1111" s="3"/>
      <c r="DRY1111" s="3"/>
      <c r="DRZ1111" s="3"/>
      <c r="DSA1111" s="3"/>
      <c r="DSB1111" s="3"/>
      <c r="DSC1111" s="3"/>
      <c r="DSD1111" s="3"/>
      <c r="DSE1111" s="3"/>
      <c r="DSF1111" s="3"/>
      <c r="DSG1111" s="3"/>
      <c r="DSH1111" s="3"/>
      <c r="DSI1111" s="3"/>
      <c r="DSJ1111" s="3"/>
      <c r="DSK1111" s="3"/>
      <c r="DSL1111" s="3"/>
      <c r="DSM1111" s="3"/>
      <c r="DSN1111" s="3"/>
      <c r="DSO1111" s="3"/>
      <c r="DSP1111" s="3"/>
      <c r="DSQ1111" s="3"/>
      <c r="DSR1111" s="3"/>
      <c r="DSS1111" s="3"/>
      <c r="DST1111" s="3"/>
      <c r="DSU1111" s="3"/>
      <c r="DSV1111" s="3"/>
      <c r="DSW1111" s="3"/>
      <c r="DSX1111" s="3"/>
      <c r="DSY1111" s="3"/>
      <c r="DSZ1111" s="3"/>
      <c r="DTA1111" s="3"/>
      <c r="DTB1111" s="3"/>
      <c r="DTC1111" s="3"/>
      <c r="DTD1111" s="3"/>
      <c r="DTE1111" s="3"/>
      <c r="DTF1111" s="3"/>
      <c r="DTG1111" s="3"/>
      <c r="DTH1111" s="3"/>
      <c r="DTI1111" s="3"/>
      <c r="DTJ1111" s="3"/>
      <c r="DTK1111" s="3"/>
      <c r="DTL1111" s="3"/>
      <c r="DTM1111" s="3"/>
      <c r="DTN1111" s="3"/>
      <c r="DTO1111" s="3"/>
      <c r="DTP1111" s="3"/>
      <c r="DTQ1111" s="3"/>
      <c r="DTR1111" s="3"/>
      <c r="DTS1111" s="3"/>
      <c r="DTT1111" s="3"/>
      <c r="DTU1111" s="3"/>
      <c r="DTV1111" s="3"/>
      <c r="DTW1111" s="3"/>
      <c r="DTX1111" s="3"/>
      <c r="DTY1111" s="3"/>
      <c r="DTZ1111" s="3"/>
      <c r="DUA1111" s="3"/>
      <c r="DUB1111" s="3"/>
      <c r="DUC1111" s="3"/>
      <c r="DUD1111" s="3"/>
      <c r="DUE1111" s="3"/>
      <c r="DUF1111" s="3"/>
      <c r="DUG1111" s="3"/>
      <c r="DUH1111" s="3"/>
      <c r="DUI1111" s="3"/>
      <c r="DUJ1111" s="3"/>
      <c r="DUK1111" s="3"/>
      <c r="DUL1111" s="3"/>
      <c r="DUM1111" s="3"/>
      <c r="DUN1111" s="3"/>
      <c r="DUO1111" s="3"/>
      <c r="DUP1111" s="3"/>
      <c r="DUQ1111" s="3"/>
      <c r="DUR1111" s="3"/>
      <c r="DUS1111" s="3"/>
      <c r="DUT1111" s="3"/>
      <c r="DUU1111" s="3"/>
      <c r="DUV1111" s="3"/>
      <c r="DUW1111" s="3"/>
      <c r="DUX1111" s="3"/>
      <c r="DUY1111" s="3"/>
      <c r="DUZ1111" s="3"/>
      <c r="DVA1111" s="3"/>
      <c r="DVB1111" s="3"/>
      <c r="DVC1111" s="3"/>
      <c r="DVD1111" s="3"/>
      <c r="DVE1111" s="3"/>
      <c r="DVF1111" s="3"/>
      <c r="DVG1111" s="3"/>
      <c r="DVH1111" s="3"/>
      <c r="DVI1111" s="3"/>
      <c r="DVJ1111" s="3"/>
      <c r="DVK1111" s="3"/>
      <c r="DVL1111" s="3"/>
      <c r="DVM1111" s="3"/>
      <c r="DVN1111" s="3"/>
      <c r="DVO1111" s="3"/>
      <c r="DVP1111" s="3"/>
      <c r="DVQ1111" s="3"/>
      <c r="DVR1111" s="3"/>
      <c r="DVS1111" s="3"/>
      <c r="DVT1111" s="3"/>
      <c r="DVU1111" s="3"/>
      <c r="DVV1111" s="3"/>
      <c r="DVW1111" s="3"/>
      <c r="DVX1111" s="3"/>
      <c r="DVY1111" s="3"/>
      <c r="DVZ1111" s="3"/>
      <c r="DWA1111" s="3"/>
      <c r="DWB1111" s="3"/>
      <c r="DWC1111" s="3"/>
      <c r="DWD1111" s="3"/>
      <c r="DWE1111" s="3"/>
      <c r="DWF1111" s="3"/>
      <c r="DWG1111" s="3"/>
      <c r="DWH1111" s="3"/>
      <c r="DWI1111" s="3"/>
      <c r="DWJ1111" s="3"/>
      <c r="DWK1111" s="3"/>
      <c r="DWL1111" s="3"/>
      <c r="DWM1111" s="3"/>
      <c r="DWN1111" s="3"/>
      <c r="DWO1111" s="3"/>
      <c r="DWP1111" s="3"/>
      <c r="DWQ1111" s="3"/>
      <c r="DWR1111" s="3"/>
      <c r="DWS1111" s="3"/>
      <c r="DWT1111" s="3"/>
      <c r="DWU1111" s="3"/>
      <c r="DWV1111" s="3"/>
      <c r="DWW1111" s="3"/>
      <c r="DWX1111" s="3"/>
      <c r="DWY1111" s="3"/>
      <c r="DWZ1111" s="3"/>
      <c r="DXA1111" s="3"/>
      <c r="DXB1111" s="3"/>
      <c r="DXC1111" s="3"/>
      <c r="DXD1111" s="3"/>
      <c r="DXE1111" s="3"/>
      <c r="DXF1111" s="3"/>
      <c r="DXG1111" s="3"/>
      <c r="DXH1111" s="3"/>
      <c r="DXI1111" s="3"/>
      <c r="DXJ1111" s="3"/>
      <c r="DXK1111" s="3"/>
      <c r="DXL1111" s="3"/>
      <c r="DXM1111" s="3"/>
      <c r="DXN1111" s="3"/>
      <c r="DXO1111" s="3"/>
      <c r="DXP1111" s="3"/>
      <c r="DXQ1111" s="3"/>
      <c r="DXR1111" s="3"/>
      <c r="DXS1111" s="3"/>
      <c r="DXT1111" s="3"/>
      <c r="DXU1111" s="3"/>
      <c r="DXV1111" s="3"/>
      <c r="DXW1111" s="3"/>
      <c r="DXX1111" s="3"/>
      <c r="DXY1111" s="3"/>
      <c r="DXZ1111" s="3"/>
      <c r="DYA1111" s="3"/>
      <c r="DYB1111" s="3"/>
      <c r="DYC1111" s="3"/>
      <c r="DYD1111" s="3"/>
      <c r="DYE1111" s="3"/>
      <c r="DYF1111" s="3"/>
      <c r="DYG1111" s="3"/>
      <c r="DYH1111" s="3"/>
      <c r="DYI1111" s="3"/>
      <c r="DYJ1111" s="3"/>
      <c r="DYK1111" s="3"/>
      <c r="DYL1111" s="3"/>
      <c r="DYM1111" s="3"/>
      <c r="DYN1111" s="3"/>
      <c r="DYO1111" s="3"/>
      <c r="DYP1111" s="3"/>
      <c r="DYQ1111" s="3"/>
      <c r="DYR1111" s="3"/>
      <c r="DYS1111" s="3"/>
      <c r="DYT1111" s="3"/>
      <c r="DYU1111" s="3"/>
      <c r="DYV1111" s="3"/>
      <c r="DYW1111" s="3"/>
      <c r="DYX1111" s="3"/>
      <c r="DYY1111" s="3"/>
      <c r="DYZ1111" s="3"/>
      <c r="DZA1111" s="3"/>
      <c r="DZB1111" s="3"/>
      <c r="DZC1111" s="3"/>
      <c r="DZD1111" s="3"/>
      <c r="DZE1111" s="3"/>
      <c r="DZF1111" s="3"/>
      <c r="DZG1111" s="3"/>
      <c r="DZH1111" s="3"/>
      <c r="DZI1111" s="3"/>
      <c r="DZJ1111" s="3"/>
      <c r="DZK1111" s="3"/>
      <c r="DZL1111" s="3"/>
      <c r="DZM1111" s="3"/>
      <c r="DZN1111" s="3"/>
      <c r="DZO1111" s="3"/>
      <c r="DZP1111" s="3"/>
      <c r="DZQ1111" s="3"/>
      <c r="DZR1111" s="3"/>
      <c r="DZS1111" s="3"/>
      <c r="DZT1111" s="3"/>
      <c r="DZU1111" s="3"/>
      <c r="DZV1111" s="3"/>
      <c r="DZW1111" s="3"/>
      <c r="DZX1111" s="3"/>
      <c r="DZY1111" s="3"/>
      <c r="DZZ1111" s="3"/>
      <c r="EAA1111" s="3"/>
      <c r="EAB1111" s="3"/>
      <c r="EAC1111" s="3"/>
      <c r="EAD1111" s="3"/>
      <c r="EAE1111" s="3"/>
      <c r="EAF1111" s="3"/>
      <c r="EAG1111" s="3"/>
      <c r="EAH1111" s="3"/>
      <c r="EAI1111" s="3"/>
      <c r="EAJ1111" s="3"/>
      <c r="EAK1111" s="3"/>
      <c r="EAL1111" s="3"/>
      <c r="EAM1111" s="3"/>
      <c r="EAN1111" s="3"/>
      <c r="EAO1111" s="3"/>
      <c r="EAP1111" s="3"/>
      <c r="EAQ1111" s="3"/>
      <c r="EAR1111" s="3"/>
      <c r="EAS1111" s="3"/>
      <c r="EAT1111" s="3"/>
      <c r="EAU1111" s="3"/>
      <c r="EAV1111" s="3"/>
      <c r="EAW1111" s="3"/>
      <c r="EAX1111" s="3"/>
      <c r="EAY1111" s="3"/>
      <c r="EAZ1111" s="3"/>
      <c r="EBA1111" s="3"/>
      <c r="EBB1111" s="3"/>
      <c r="EBC1111" s="3"/>
      <c r="EBD1111" s="3"/>
      <c r="EBE1111" s="3"/>
      <c r="EBF1111" s="3"/>
      <c r="EBG1111" s="3"/>
      <c r="EBH1111" s="3"/>
      <c r="EBI1111" s="3"/>
      <c r="EBJ1111" s="3"/>
      <c r="EBK1111" s="3"/>
      <c r="EBL1111" s="3"/>
      <c r="EBM1111" s="3"/>
      <c r="EBN1111" s="3"/>
      <c r="EBO1111" s="3"/>
      <c r="EBP1111" s="3"/>
      <c r="EBQ1111" s="3"/>
      <c r="EBR1111" s="3"/>
      <c r="EBS1111" s="3"/>
      <c r="EBT1111" s="3"/>
      <c r="EBU1111" s="3"/>
      <c r="EBV1111" s="3"/>
      <c r="EBW1111" s="3"/>
      <c r="EBX1111" s="3"/>
      <c r="EBY1111" s="3"/>
      <c r="EBZ1111" s="3"/>
      <c r="ECA1111" s="3"/>
      <c r="ECB1111" s="3"/>
      <c r="ECC1111" s="3"/>
      <c r="ECD1111" s="3"/>
      <c r="ECE1111" s="3"/>
      <c r="ECF1111" s="3"/>
      <c r="ECG1111" s="3"/>
      <c r="ECH1111" s="3"/>
      <c r="ECI1111" s="3"/>
      <c r="ECJ1111" s="3"/>
      <c r="ECK1111" s="3"/>
      <c r="ECL1111" s="3"/>
      <c r="ECM1111" s="3"/>
      <c r="ECN1111" s="3"/>
      <c r="ECO1111" s="3"/>
      <c r="ECP1111" s="3"/>
      <c r="ECQ1111" s="3"/>
      <c r="ECR1111" s="3"/>
      <c r="ECS1111" s="3"/>
      <c r="ECT1111" s="3"/>
      <c r="ECU1111" s="3"/>
      <c r="ECV1111" s="3"/>
      <c r="ECW1111" s="3"/>
      <c r="ECX1111" s="3"/>
      <c r="ECY1111" s="3"/>
      <c r="ECZ1111" s="3"/>
      <c r="EDA1111" s="3"/>
      <c r="EDB1111" s="3"/>
      <c r="EDC1111" s="3"/>
      <c r="EDD1111" s="3"/>
      <c r="EDE1111" s="3"/>
      <c r="EDF1111" s="3"/>
      <c r="EDG1111" s="3"/>
      <c r="EDH1111" s="3"/>
      <c r="EDI1111" s="3"/>
      <c r="EDJ1111" s="3"/>
      <c r="EDK1111" s="3"/>
      <c r="EDL1111" s="3"/>
      <c r="EDM1111" s="3"/>
      <c r="EDN1111" s="3"/>
      <c r="EDO1111" s="3"/>
      <c r="EDP1111" s="3"/>
      <c r="EDQ1111" s="3"/>
      <c r="EDR1111" s="3"/>
      <c r="EDS1111" s="3"/>
      <c r="EDT1111" s="3"/>
      <c r="EDU1111" s="3"/>
      <c r="EDV1111" s="3"/>
      <c r="EDW1111" s="3"/>
      <c r="EDX1111" s="3"/>
      <c r="EDY1111" s="3"/>
      <c r="EDZ1111" s="3"/>
      <c r="EEA1111" s="3"/>
      <c r="EEB1111" s="3"/>
      <c r="EEC1111" s="3"/>
      <c r="EED1111" s="3"/>
      <c r="EEE1111" s="3"/>
      <c r="EEF1111" s="3"/>
      <c r="EEG1111" s="3"/>
      <c r="EEH1111" s="3"/>
      <c r="EEI1111" s="3"/>
      <c r="EEJ1111" s="3"/>
      <c r="EEK1111" s="3"/>
      <c r="EEL1111" s="3"/>
      <c r="EEM1111" s="3"/>
      <c r="EEN1111" s="3"/>
      <c r="EEO1111" s="3"/>
      <c r="EEP1111" s="3"/>
      <c r="EEQ1111" s="3"/>
      <c r="EER1111" s="3"/>
      <c r="EES1111" s="3"/>
      <c r="EET1111" s="3"/>
      <c r="EEU1111" s="3"/>
      <c r="EEV1111" s="3"/>
      <c r="EEW1111" s="3"/>
      <c r="EEX1111" s="3"/>
      <c r="EEY1111" s="3"/>
      <c r="EEZ1111" s="3"/>
      <c r="EFA1111" s="3"/>
      <c r="EFB1111" s="3"/>
      <c r="EFC1111" s="3"/>
      <c r="EFD1111" s="3"/>
      <c r="EFE1111" s="3"/>
      <c r="EFF1111" s="3"/>
      <c r="EFG1111" s="3"/>
      <c r="EFH1111" s="3"/>
      <c r="EFI1111" s="3"/>
      <c r="EFJ1111" s="3"/>
      <c r="EFK1111" s="3"/>
      <c r="EFL1111" s="3"/>
      <c r="EFM1111" s="3"/>
      <c r="EFN1111" s="3"/>
      <c r="EFO1111" s="3"/>
      <c r="EFP1111" s="3"/>
      <c r="EFQ1111" s="3"/>
      <c r="EFR1111" s="3"/>
      <c r="EFS1111" s="3"/>
      <c r="EFT1111" s="3"/>
      <c r="EFU1111" s="3"/>
      <c r="EFV1111" s="3"/>
      <c r="EFW1111" s="3"/>
      <c r="EFX1111" s="3"/>
      <c r="EFY1111" s="3"/>
      <c r="EFZ1111" s="3"/>
      <c r="EGA1111" s="3"/>
      <c r="EGB1111" s="3"/>
      <c r="EGC1111" s="3"/>
      <c r="EGD1111" s="3"/>
      <c r="EGE1111" s="3"/>
      <c r="EGF1111" s="3"/>
      <c r="EGG1111" s="3"/>
      <c r="EGH1111" s="3"/>
      <c r="EGI1111" s="3"/>
      <c r="EGJ1111" s="3"/>
      <c r="EGK1111" s="3"/>
      <c r="EGL1111" s="3"/>
      <c r="EGM1111" s="3"/>
      <c r="EGN1111" s="3"/>
      <c r="EGO1111" s="3"/>
      <c r="EGP1111" s="3"/>
      <c r="EGQ1111" s="3"/>
      <c r="EGR1111" s="3"/>
      <c r="EGS1111" s="3"/>
      <c r="EGT1111" s="3"/>
      <c r="EGU1111" s="3"/>
      <c r="EGV1111" s="3"/>
      <c r="EGW1111" s="3"/>
      <c r="EGX1111" s="3"/>
      <c r="EGY1111" s="3"/>
      <c r="EGZ1111" s="3"/>
      <c r="EHA1111" s="3"/>
      <c r="EHB1111" s="3"/>
      <c r="EHC1111" s="3"/>
      <c r="EHD1111" s="3"/>
      <c r="EHE1111" s="3"/>
      <c r="EHF1111" s="3"/>
      <c r="EHG1111" s="3"/>
      <c r="EHH1111" s="3"/>
      <c r="EHI1111" s="3"/>
      <c r="EHJ1111" s="3"/>
      <c r="EHK1111" s="3"/>
      <c r="EHL1111" s="3"/>
      <c r="EHM1111" s="3"/>
      <c r="EHN1111" s="3"/>
      <c r="EHO1111" s="3"/>
      <c r="EHP1111" s="3"/>
      <c r="EHQ1111" s="3"/>
      <c r="EHR1111" s="3"/>
      <c r="EHS1111" s="3"/>
      <c r="EHT1111" s="3"/>
      <c r="EHU1111" s="3"/>
      <c r="EHV1111" s="3"/>
      <c r="EHW1111" s="3"/>
      <c r="EHX1111" s="3"/>
      <c r="EHY1111" s="3"/>
      <c r="EHZ1111" s="3"/>
      <c r="EIA1111" s="3"/>
      <c r="EIB1111" s="3"/>
      <c r="EIC1111" s="3"/>
      <c r="EID1111" s="3"/>
      <c r="EIE1111" s="3"/>
      <c r="EIF1111" s="3"/>
      <c r="EIG1111" s="3"/>
      <c r="EIH1111" s="3"/>
      <c r="EII1111" s="3"/>
      <c r="EIJ1111" s="3"/>
      <c r="EIK1111" s="3"/>
      <c r="EIL1111" s="3"/>
      <c r="EIM1111" s="3"/>
      <c r="EIN1111" s="3"/>
      <c r="EIO1111" s="3"/>
      <c r="EIP1111" s="3"/>
      <c r="EIQ1111" s="3"/>
      <c r="EIR1111" s="3"/>
      <c r="EIS1111" s="3"/>
      <c r="EIT1111" s="3"/>
      <c r="EIU1111" s="3"/>
      <c r="EIV1111" s="3"/>
      <c r="EIW1111" s="3"/>
      <c r="EIX1111" s="3"/>
      <c r="EIY1111" s="3"/>
      <c r="EIZ1111" s="3"/>
      <c r="EJA1111" s="3"/>
      <c r="EJB1111" s="3"/>
      <c r="EJC1111" s="3"/>
      <c r="EJD1111" s="3"/>
      <c r="EJE1111" s="3"/>
      <c r="EJF1111" s="3"/>
      <c r="EJG1111" s="3"/>
      <c r="EJH1111" s="3"/>
      <c r="EJI1111" s="3"/>
      <c r="EJJ1111" s="3"/>
      <c r="EJK1111" s="3"/>
      <c r="EJL1111" s="3"/>
      <c r="EJM1111" s="3"/>
      <c r="EJN1111" s="3"/>
      <c r="EJO1111" s="3"/>
      <c r="EJP1111" s="3"/>
      <c r="EJQ1111" s="3"/>
      <c r="EJR1111" s="3"/>
      <c r="EJS1111" s="3"/>
      <c r="EJT1111" s="3"/>
      <c r="EJU1111" s="3"/>
      <c r="EJV1111" s="3"/>
      <c r="EJW1111" s="3"/>
      <c r="EJX1111" s="3"/>
      <c r="EJY1111" s="3"/>
      <c r="EJZ1111" s="3"/>
      <c r="EKA1111" s="3"/>
      <c r="EKB1111" s="3"/>
      <c r="EKC1111" s="3"/>
      <c r="EKD1111" s="3"/>
      <c r="EKE1111" s="3"/>
      <c r="EKF1111" s="3"/>
      <c r="EKG1111" s="3"/>
      <c r="EKH1111" s="3"/>
      <c r="EKI1111" s="3"/>
      <c r="EKJ1111" s="3"/>
      <c r="EKK1111" s="3"/>
      <c r="EKL1111" s="3"/>
      <c r="EKM1111" s="3"/>
      <c r="EKN1111" s="3"/>
      <c r="EKO1111" s="3"/>
      <c r="EKP1111" s="3"/>
      <c r="EKQ1111" s="3"/>
      <c r="EKR1111" s="3"/>
      <c r="EKS1111" s="3"/>
      <c r="EKT1111" s="3"/>
      <c r="EKU1111" s="3"/>
      <c r="EKV1111" s="3"/>
      <c r="EKW1111" s="3"/>
      <c r="EKX1111" s="3"/>
      <c r="EKY1111" s="3"/>
      <c r="EKZ1111" s="3"/>
      <c r="ELA1111" s="3"/>
      <c r="ELB1111" s="3"/>
      <c r="ELC1111" s="3"/>
      <c r="ELD1111" s="3"/>
      <c r="ELE1111" s="3"/>
      <c r="ELF1111" s="3"/>
      <c r="ELG1111" s="3"/>
      <c r="ELH1111" s="3"/>
      <c r="ELI1111" s="3"/>
      <c r="ELJ1111" s="3"/>
      <c r="ELK1111" s="3"/>
      <c r="ELL1111" s="3"/>
      <c r="ELM1111" s="3"/>
      <c r="ELN1111" s="3"/>
      <c r="ELO1111" s="3"/>
      <c r="ELP1111" s="3"/>
      <c r="ELQ1111" s="3"/>
      <c r="ELR1111" s="3"/>
      <c r="ELS1111" s="3"/>
      <c r="ELT1111" s="3"/>
      <c r="ELU1111" s="3"/>
      <c r="ELV1111" s="3"/>
      <c r="ELW1111" s="3"/>
      <c r="ELX1111" s="3"/>
      <c r="ELY1111" s="3"/>
      <c r="ELZ1111" s="3"/>
      <c r="EMA1111" s="3"/>
      <c r="EMB1111" s="3"/>
      <c r="EMC1111" s="3"/>
      <c r="EMD1111" s="3"/>
      <c r="EME1111" s="3"/>
      <c r="EMF1111" s="3"/>
      <c r="EMG1111" s="3"/>
      <c r="EMH1111" s="3"/>
      <c r="EMI1111" s="3"/>
      <c r="EMJ1111" s="3"/>
      <c r="EMK1111" s="3"/>
      <c r="EML1111" s="3"/>
      <c r="EMM1111" s="3"/>
      <c r="EMN1111" s="3"/>
      <c r="EMO1111" s="3"/>
      <c r="EMP1111" s="3"/>
      <c r="EMQ1111" s="3"/>
      <c r="EMR1111" s="3"/>
      <c r="EMS1111" s="3"/>
      <c r="EMT1111" s="3"/>
      <c r="EMU1111" s="3"/>
      <c r="EMV1111" s="3"/>
      <c r="EMW1111" s="3"/>
      <c r="EMX1111" s="3"/>
      <c r="EMY1111" s="3"/>
      <c r="EMZ1111" s="3"/>
      <c r="ENA1111" s="3"/>
      <c r="ENB1111" s="3"/>
      <c r="ENC1111" s="3"/>
      <c r="END1111" s="3"/>
      <c r="ENE1111" s="3"/>
      <c r="ENF1111" s="3"/>
      <c r="ENG1111" s="3"/>
      <c r="ENH1111" s="3"/>
      <c r="ENI1111" s="3"/>
      <c r="ENJ1111" s="3"/>
      <c r="ENK1111" s="3"/>
      <c r="ENL1111" s="3"/>
      <c r="ENM1111" s="3"/>
      <c r="ENN1111" s="3"/>
      <c r="ENO1111" s="3"/>
      <c r="ENP1111" s="3"/>
      <c r="ENQ1111" s="3"/>
      <c r="ENR1111" s="3"/>
      <c r="ENS1111" s="3"/>
      <c r="ENT1111" s="3"/>
      <c r="ENU1111" s="3"/>
      <c r="ENV1111" s="3"/>
      <c r="ENW1111" s="3"/>
      <c r="ENX1111" s="3"/>
      <c r="ENY1111" s="3"/>
      <c r="ENZ1111" s="3"/>
      <c r="EOA1111" s="3"/>
      <c r="EOB1111" s="3"/>
      <c r="EOC1111" s="3"/>
      <c r="EOD1111" s="3"/>
      <c r="EOE1111" s="3"/>
      <c r="EOF1111" s="3"/>
      <c r="EOG1111" s="3"/>
      <c r="EOH1111" s="3"/>
      <c r="EOI1111" s="3"/>
      <c r="EOJ1111" s="3"/>
      <c r="EOK1111" s="3"/>
      <c r="EOL1111" s="3"/>
      <c r="EOM1111" s="3"/>
      <c r="EON1111" s="3"/>
      <c r="EOO1111" s="3"/>
      <c r="EOP1111" s="3"/>
      <c r="EOQ1111" s="3"/>
      <c r="EOR1111" s="3"/>
      <c r="EOS1111" s="3"/>
      <c r="EOT1111" s="3"/>
      <c r="EOU1111" s="3"/>
      <c r="EOV1111" s="3"/>
      <c r="EOW1111" s="3"/>
      <c r="EOX1111" s="3"/>
      <c r="EOY1111" s="3"/>
      <c r="EOZ1111" s="3"/>
      <c r="EPA1111" s="3"/>
      <c r="EPB1111" s="3"/>
      <c r="EPC1111" s="3"/>
      <c r="EPD1111" s="3"/>
      <c r="EPE1111" s="3"/>
      <c r="EPF1111" s="3"/>
      <c r="EPG1111" s="3"/>
      <c r="EPH1111" s="3"/>
      <c r="EPI1111" s="3"/>
      <c r="EPJ1111" s="3"/>
      <c r="EPK1111" s="3"/>
      <c r="EPL1111" s="3"/>
      <c r="EPM1111" s="3"/>
      <c r="EPN1111" s="3"/>
      <c r="EPO1111" s="3"/>
      <c r="EPP1111" s="3"/>
      <c r="EPQ1111" s="3"/>
      <c r="EPR1111" s="3"/>
      <c r="EPS1111" s="3"/>
      <c r="EPT1111" s="3"/>
      <c r="EPU1111" s="3"/>
      <c r="EPV1111" s="3"/>
      <c r="EPW1111" s="3"/>
      <c r="EPX1111" s="3"/>
      <c r="EPY1111" s="3"/>
      <c r="EPZ1111" s="3"/>
      <c r="EQA1111" s="3"/>
      <c r="EQB1111" s="3"/>
      <c r="EQC1111" s="3"/>
      <c r="EQD1111" s="3"/>
      <c r="EQE1111" s="3"/>
      <c r="EQF1111" s="3"/>
      <c r="EQG1111" s="3"/>
      <c r="EQH1111" s="3"/>
      <c r="EQI1111" s="3"/>
      <c r="EQJ1111" s="3"/>
      <c r="EQK1111" s="3"/>
      <c r="EQL1111" s="3"/>
      <c r="EQM1111" s="3"/>
      <c r="EQN1111" s="3"/>
      <c r="EQO1111" s="3"/>
      <c r="EQP1111" s="3"/>
      <c r="EQQ1111" s="3"/>
      <c r="EQR1111" s="3"/>
      <c r="EQS1111" s="3"/>
      <c r="EQT1111" s="3"/>
      <c r="EQU1111" s="3"/>
      <c r="EQV1111" s="3"/>
      <c r="EQW1111" s="3"/>
      <c r="EQX1111" s="3"/>
      <c r="EQY1111" s="3"/>
      <c r="EQZ1111" s="3"/>
      <c r="ERA1111" s="3"/>
      <c r="ERB1111" s="3"/>
      <c r="ERC1111" s="3"/>
      <c r="ERD1111" s="3"/>
      <c r="ERE1111" s="3"/>
      <c r="ERF1111" s="3"/>
      <c r="ERG1111" s="3"/>
      <c r="ERH1111" s="3"/>
      <c r="ERI1111" s="3"/>
      <c r="ERJ1111" s="3"/>
      <c r="ERK1111" s="3"/>
      <c r="ERL1111" s="3"/>
      <c r="ERM1111" s="3"/>
      <c r="ERN1111" s="3"/>
      <c r="ERO1111" s="3"/>
      <c r="ERP1111" s="3"/>
      <c r="ERQ1111" s="3"/>
      <c r="ERR1111" s="3"/>
      <c r="ERS1111" s="3"/>
      <c r="ERT1111" s="3"/>
      <c r="ERU1111" s="3"/>
      <c r="ERV1111" s="3"/>
      <c r="ERW1111" s="3"/>
      <c r="ERX1111" s="3"/>
      <c r="ERY1111" s="3"/>
      <c r="ERZ1111" s="3"/>
      <c r="ESA1111" s="3"/>
      <c r="ESB1111" s="3"/>
      <c r="ESC1111" s="3"/>
      <c r="ESD1111" s="3"/>
      <c r="ESE1111" s="3"/>
      <c r="ESF1111" s="3"/>
      <c r="ESG1111" s="3"/>
      <c r="ESH1111" s="3"/>
      <c r="ESI1111" s="3"/>
      <c r="ESJ1111" s="3"/>
      <c r="ESK1111" s="3"/>
      <c r="ESL1111" s="3"/>
      <c r="ESM1111" s="3"/>
      <c r="ESN1111" s="3"/>
      <c r="ESO1111" s="3"/>
      <c r="ESP1111" s="3"/>
      <c r="ESQ1111" s="3"/>
      <c r="ESR1111" s="3"/>
      <c r="ESS1111" s="3"/>
      <c r="EST1111" s="3"/>
      <c r="ESU1111" s="3"/>
      <c r="ESV1111" s="3"/>
      <c r="ESW1111" s="3"/>
      <c r="ESX1111" s="3"/>
      <c r="ESY1111" s="3"/>
      <c r="ESZ1111" s="3"/>
      <c r="ETA1111" s="3"/>
      <c r="ETB1111" s="3"/>
      <c r="ETC1111" s="3"/>
      <c r="ETD1111" s="3"/>
      <c r="ETE1111" s="3"/>
      <c r="ETF1111" s="3"/>
      <c r="ETG1111" s="3"/>
      <c r="ETH1111" s="3"/>
      <c r="ETI1111" s="3"/>
      <c r="ETJ1111" s="3"/>
      <c r="ETK1111" s="3"/>
      <c r="ETL1111" s="3"/>
      <c r="ETM1111" s="3"/>
      <c r="ETN1111" s="3"/>
      <c r="ETO1111" s="3"/>
      <c r="ETP1111" s="3"/>
      <c r="ETQ1111" s="3"/>
      <c r="ETR1111" s="3"/>
      <c r="ETS1111" s="3"/>
      <c r="ETT1111" s="3"/>
      <c r="ETU1111" s="3"/>
      <c r="ETV1111" s="3"/>
      <c r="ETW1111" s="3"/>
      <c r="ETX1111" s="3"/>
      <c r="ETY1111" s="3"/>
      <c r="ETZ1111" s="3"/>
      <c r="EUA1111" s="3"/>
      <c r="EUB1111" s="3"/>
      <c r="EUC1111" s="3"/>
      <c r="EUD1111" s="3"/>
      <c r="EUE1111" s="3"/>
      <c r="EUF1111" s="3"/>
      <c r="EUG1111" s="3"/>
      <c r="EUH1111" s="3"/>
      <c r="EUI1111" s="3"/>
      <c r="EUJ1111" s="3"/>
      <c r="EUK1111" s="3"/>
      <c r="EUL1111" s="3"/>
      <c r="EUM1111" s="3"/>
      <c r="EUN1111" s="3"/>
      <c r="EUO1111" s="3"/>
      <c r="EUP1111" s="3"/>
      <c r="EUQ1111" s="3"/>
      <c r="EUR1111" s="3"/>
      <c r="EUS1111" s="3"/>
      <c r="EUT1111" s="3"/>
      <c r="EUU1111" s="3"/>
      <c r="EUV1111" s="3"/>
      <c r="EUW1111" s="3"/>
      <c r="EUX1111" s="3"/>
      <c r="EUY1111" s="3"/>
      <c r="EUZ1111" s="3"/>
      <c r="EVA1111" s="3"/>
      <c r="EVB1111" s="3"/>
      <c r="EVC1111" s="3"/>
      <c r="EVD1111" s="3"/>
      <c r="EVE1111" s="3"/>
      <c r="EVF1111" s="3"/>
      <c r="EVG1111" s="3"/>
      <c r="EVH1111" s="3"/>
      <c r="EVI1111" s="3"/>
      <c r="EVJ1111" s="3"/>
      <c r="EVK1111" s="3"/>
      <c r="EVL1111" s="3"/>
      <c r="EVM1111" s="3"/>
      <c r="EVN1111" s="3"/>
      <c r="EVO1111" s="3"/>
      <c r="EVP1111" s="3"/>
      <c r="EVQ1111" s="3"/>
      <c r="EVR1111" s="3"/>
      <c r="EVS1111" s="3"/>
      <c r="EVT1111" s="3"/>
      <c r="EVU1111" s="3"/>
      <c r="EVV1111" s="3"/>
      <c r="EVW1111" s="3"/>
      <c r="EVX1111" s="3"/>
      <c r="EVY1111" s="3"/>
      <c r="EVZ1111" s="3"/>
      <c r="EWA1111" s="3"/>
      <c r="EWB1111" s="3"/>
      <c r="EWC1111" s="3"/>
      <c r="EWD1111" s="3"/>
      <c r="EWE1111" s="3"/>
      <c r="EWF1111" s="3"/>
      <c r="EWG1111" s="3"/>
      <c r="EWH1111" s="3"/>
      <c r="EWI1111" s="3"/>
      <c r="EWJ1111" s="3"/>
      <c r="EWK1111" s="3"/>
      <c r="EWL1111" s="3"/>
      <c r="EWM1111" s="3"/>
      <c r="EWN1111" s="3"/>
      <c r="EWO1111" s="3"/>
      <c r="EWP1111" s="3"/>
      <c r="EWQ1111" s="3"/>
      <c r="EWR1111" s="3"/>
      <c r="EWS1111" s="3"/>
      <c r="EWT1111" s="3"/>
      <c r="EWU1111" s="3"/>
      <c r="EWV1111" s="3"/>
      <c r="EWW1111" s="3"/>
      <c r="EWX1111" s="3"/>
      <c r="EWY1111" s="3"/>
      <c r="EWZ1111" s="3"/>
      <c r="EXA1111" s="3"/>
      <c r="EXB1111" s="3"/>
      <c r="EXC1111" s="3"/>
      <c r="EXD1111" s="3"/>
      <c r="EXE1111" s="3"/>
      <c r="EXF1111" s="3"/>
      <c r="EXG1111" s="3"/>
      <c r="EXH1111" s="3"/>
      <c r="EXI1111" s="3"/>
      <c r="EXJ1111" s="3"/>
      <c r="EXK1111" s="3"/>
      <c r="EXL1111" s="3"/>
      <c r="EXM1111" s="3"/>
      <c r="EXN1111" s="3"/>
      <c r="EXO1111" s="3"/>
      <c r="EXP1111" s="3"/>
      <c r="EXQ1111" s="3"/>
      <c r="EXR1111" s="3"/>
      <c r="EXS1111" s="3"/>
      <c r="EXT1111" s="3"/>
      <c r="EXU1111" s="3"/>
      <c r="EXV1111" s="3"/>
      <c r="EXW1111" s="3"/>
      <c r="EXX1111" s="3"/>
      <c r="EXY1111" s="3"/>
      <c r="EXZ1111" s="3"/>
      <c r="EYA1111" s="3"/>
      <c r="EYB1111" s="3"/>
      <c r="EYC1111" s="3"/>
      <c r="EYD1111" s="3"/>
      <c r="EYE1111" s="3"/>
      <c r="EYF1111" s="3"/>
      <c r="EYG1111" s="3"/>
      <c r="EYH1111" s="3"/>
      <c r="EYI1111" s="3"/>
      <c r="EYJ1111" s="3"/>
      <c r="EYK1111" s="3"/>
      <c r="EYL1111" s="3"/>
      <c r="EYM1111" s="3"/>
      <c r="EYN1111" s="3"/>
      <c r="EYO1111" s="3"/>
      <c r="EYP1111" s="3"/>
      <c r="EYQ1111" s="3"/>
      <c r="EYR1111" s="3"/>
      <c r="EYS1111" s="3"/>
      <c r="EYT1111" s="3"/>
      <c r="EYU1111" s="3"/>
      <c r="EYV1111" s="3"/>
      <c r="EYW1111" s="3"/>
      <c r="EYX1111" s="3"/>
      <c r="EYY1111" s="3"/>
      <c r="EYZ1111" s="3"/>
      <c r="EZA1111" s="3"/>
      <c r="EZB1111" s="3"/>
      <c r="EZC1111" s="3"/>
      <c r="EZD1111" s="3"/>
      <c r="EZE1111" s="3"/>
      <c r="EZF1111" s="3"/>
      <c r="EZG1111" s="3"/>
      <c r="EZH1111" s="3"/>
      <c r="EZI1111" s="3"/>
      <c r="EZJ1111" s="3"/>
      <c r="EZK1111" s="3"/>
      <c r="EZL1111" s="3"/>
      <c r="EZM1111" s="3"/>
      <c r="EZN1111" s="3"/>
      <c r="EZO1111" s="3"/>
      <c r="EZP1111" s="3"/>
      <c r="EZQ1111" s="3"/>
      <c r="EZR1111" s="3"/>
      <c r="EZS1111" s="3"/>
      <c r="EZT1111" s="3"/>
      <c r="EZU1111" s="3"/>
      <c r="EZV1111" s="3"/>
      <c r="EZW1111" s="3"/>
      <c r="EZX1111" s="3"/>
      <c r="EZY1111" s="3"/>
      <c r="EZZ1111" s="3"/>
      <c r="FAA1111" s="3"/>
      <c r="FAB1111" s="3"/>
      <c r="FAC1111" s="3"/>
      <c r="FAD1111" s="3"/>
      <c r="FAE1111" s="3"/>
      <c r="FAF1111" s="3"/>
      <c r="FAG1111" s="3"/>
      <c r="FAH1111" s="3"/>
      <c r="FAI1111" s="3"/>
      <c r="FAJ1111" s="3"/>
      <c r="FAK1111" s="3"/>
      <c r="FAL1111" s="3"/>
      <c r="FAM1111" s="3"/>
      <c r="FAN1111" s="3"/>
      <c r="FAO1111" s="3"/>
      <c r="FAP1111" s="3"/>
      <c r="FAQ1111" s="3"/>
      <c r="FAR1111" s="3"/>
      <c r="FAS1111" s="3"/>
      <c r="FAT1111" s="3"/>
      <c r="FAU1111" s="3"/>
      <c r="FAV1111" s="3"/>
      <c r="FAW1111" s="3"/>
      <c r="FAX1111" s="3"/>
      <c r="FAY1111" s="3"/>
      <c r="FAZ1111" s="3"/>
      <c r="FBA1111" s="3"/>
      <c r="FBB1111" s="3"/>
      <c r="FBC1111" s="3"/>
      <c r="FBD1111" s="3"/>
      <c r="FBE1111" s="3"/>
      <c r="FBF1111" s="3"/>
      <c r="FBG1111" s="3"/>
      <c r="FBH1111" s="3"/>
      <c r="FBI1111" s="3"/>
      <c r="FBJ1111" s="3"/>
      <c r="FBK1111" s="3"/>
      <c r="FBL1111" s="3"/>
      <c r="FBM1111" s="3"/>
      <c r="FBN1111" s="3"/>
      <c r="FBO1111" s="3"/>
      <c r="FBP1111" s="3"/>
      <c r="FBQ1111" s="3"/>
      <c r="FBR1111" s="3"/>
      <c r="FBS1111" s="3"/>
      <c r="FBT1111" s="3"/>
      <c r="FBU1111" s="3"/>
      <c r="FBV1111" s="3"/>
      <c r="FBW1111" s="3"/>
      <c r="FBX1111" s="3"/>
      <c r="FBY1111" s="3"/>
      <c r="FBZ1111" s="3"/>
      <c r="FCA1111" s="3"/>
      <c r="FCB1111" s="3"/>
      <c r="FCC1111" s="3"/>
      <c r="FCD1111" s="3"/>
      <c r="FCE1111" s="3"/>
      <c r="FCF1111" s="3"/>
      <c r="FCG1111" s="3"/>
      <c r="FCH1111" s="3"/>
      <c r="FCI1111" s="3"/>
      <c r="FCJ1111" s="3"/>
      <c r="FCK1111" s="3"/>
      <c r="FCL1111" s="3"/>
      <c r="FCM1111" s="3"/>
      <c r="FCN1111" s="3"/>
      <c r="FCO1111" s="3"/>
      <c r="FCP1111" s="3"/>
      <c r="FCQ1111" s="3"/>
      <c r="FCR1111" s="3"/>
      <c r="FCS1111" s="3"/>
      <c r="FCT1111" s="3"/>
      <c r="FCU1111" s="3"/>
      <c r="FCV1111" s="3"/>
      <c r="FCW1111" s="3"/>
      <c r="FCX1111" s="3"/>
      <c r="FCY1111" s="3"/>
      <c r="FCZ1111" s="3"/>
      <c r="FDA1111" s="3"/>
      <c r="FDB1111" s="3"/>
      <c r="FDC1111" s="3"/>
      <c r="FDD1111" s="3"/>
      <c r="FDE1111" s="3"/>
      <c r="FDF1111" s="3"/>
      <c r="FDG1111" s="3"/>
      <c r="FDH1111" s="3"/>
      <c r="FDI1111" s="3"/>
      <c r="FDJ1111" s="3"/>
      <c r="FDK1111" s="3"/>
      <c r="FDL1111" s="3"/>
      <c r="FDM1111" s="3"/>
      <c r="FDN1111" s="3"/>
      <c r="FDO1111" s="3"/>
      <c r="FDP1111" s="3"/>
      <c r="FDQ1111" s="3"/>
      <c r="FDR1111" s="3"/>
      <c r="FDS1111" s="3"/>
      <c r="FDT1111" s="3"/>
      <c r="FDU1111" s="3"/>
      <c r="FDV1111" s="3"/>
      <c r="FDW1111" s="3"/>
      <c r="FDX1111" s="3"/>
      <c r="FDY1111" s="3"/>
      <c r="FDZ1111" s="3"/>
      <c r="FEA1111" s="3"/>
      <c r="FEB1111" s="3"/>
      <c r="FEC1111" s="3"/>
      <c r="FED1111" s="3"/>
      <c r="FEE1111" s="3"/>
      <c r="FEF1111" s="3"/>
      <c r="FEG1111" s="3"/>
      <c r="FEH1111" s="3"/>
      <c r="FEI1111" s="3"/>
      <c r="FEJ1111" s="3"/>
      <c r="FEK1111" s="3"/>
      <c r="FEL1111" s="3"/>
      <c r="FEM1111" s="3"/>
      <c r="FEN1111" s="3"/>
      <c r="FEO1111" s="3"/>
      <c r="FEP1111" s="3"/>
      <c r="FEQ1111" s="3"/>
      <c r="FER1111" s="3"/>
      <c r="FES1111" s="3"/>
      <c r="FET1111" s="3"/>
      <c r="FEU1111" s="3"/>
      <c r="FEV1111" s="3"/>
      <c r="FEW1111" s="3"/>
      <c r="FEX1111" s="3"/>
      <c r="FEY1111" s="3"/>
      <c r="FEZ1111" s="3"/>
      <c r="FFA1111" s="3"/>
      <c r="FFB1111" s="3"/>
      <c r="FFC1111" s="3"/>
      <c r="FFD1111" s="3"/>
      <c r="FFE1111" s="3"/>
      <c r="FFF1111" s="3"/>
      <c r="FFG1111" s="3"/>
      <c r="FFH1111" s="3"/>
      <c r="FFI1111" s="3"/>
      <c r="FFJ1111" s="3"/>
      <c r="FFK1111" s="3"/>
      <c r="FFL1111" s="3"/>
      <c r="FFM1111" s="3"/>
      <c r="FFN1111" s="3"/>
      <c r="FFO1111" s="3"/>
      <c r="FFP1111" s="3"/>
      <c r="FFQ1111" s="3"/>
      <c r="FFR1111" s="3"/>
      <c r="FFS1111" s="3"/>
      <c r="FFT1111" s="3"/>
      <c r="FFU1111" s="3"/>
      <c r="FFV1111" s="3"/>
      <c r="FFW1111" s="3"/>
      <c r="FFX1111" s="3"/>
      <c r="FFY1111" s="3"/>
      <c r="FFZ1111" s="3"/>
      <c r="FGA1111" s="3"/>
      <c r="FGB1111" s="3"/>
      <c r="FGC1111" s="3"/>
      <c r="FGD1111" s="3"/>
      <c r="FGE1111" s="3"/>
      <c r="FGF1111" s="3"/>
      <c r="FGG1111" s="3"/>
      <c r="FGH1111" s="3"/>
      <c r="FGI1111" s="3"/>
      <c r="FGJ1111" s="3"/>
      <c r="FGK1111" s="3"/>
      <c r="FGL1111" s="3"/>
      <c r="FGM1111" s="3"/>
      <c r="FGN1111" s="3"/>
      <c r="FGO1111" s="3"/>
      <c r="FGP1111" s="3"/>
      <c r="FGQ1111" s="3"/>
      <c r="FGR1111" s="3"/>
      <c r="FGS1111" s="3"/>
      <c r="FGT1111" s="3"/>
      <c r="FGU1111" s="3"/>
      <c r="FGV1111" s="3"/>
      <c r="FGW1111" s="3"/>
      <c r="FGX1111" s="3"/>
      <c r="FGY1111" s="3"/>
      <c r="FGZ1111" s="3"/>
      <c r="FHA1111" s="3"/>
      <c r="FHB1111" s="3"/>
      <c r="FHC1111" s="3"/>
      <c r="FHD1111" s="3"/>
      <c r="FHE1111" s="3"/>
      <c r="FHF1111" s="3"/>
      <c r="FHG1111" s="3"/>
      <c r="FHH1111" s="3"/>
      <c r="FHI1111" s="3"/>
      <c r="FHJ1111" s="3"/>
      <c r="FHK1111" s="3"/>
      <c r="FHL1111" s="3"/>
      <c r="FHM1111" s="3"/>
      <c r="FHN1111" s="3"/>
      <c r="FHO1111" s="3"/>
      <c r="FHP1111" s="3"/>
      <c r="FHQ1111" s="3"/>
      <c r="FHR1111" s="3"/>
      <c r="FHS1111" s="3"/>
      <c r="FHT1111" s="3"/>
      <c r="FHU1111" s="3"/>
      <c r="FHV1111" s="3"/>
      <c r="FHW1111" s="3"/>
      <c r="FHX1111" s="3"/>
      <c r="FHY1111" s="3"/>
      <c r="FHZ1111" s="3"/>
      <c r="FIA1111" s="3"/>
      <c r="FIB1111" s="3"/>
      <c r="FIC1111" s="3"/>
      <c r="FID1111" s="3"/>
      <c r="FIE1111" s="3"/>
      <c r="FIF1111" s="3"/>
      <c r="FIG1111" s="3"/>
      <c r="FIH1111" s="3"/>
      <c r="FII1111" s="3"/>
      <c r="FIJ1111" s="3"/>
      <c r="FIK1111" s="3"/>
      <c r="FIL1111" s="3"/>
      <c r="FIM1111" s="3"/>
      <c r="FIN1111" s="3"/>
      <c r="FIO1111" s="3"/>
      <c r="FIP1111" s="3"/>
      <c r="FIQ1111" s="3"/>
      <c r="FIR1111" s="3"/>
      <c r="FIS1111" s="3"/>
      <c r="FIT1111" s="3"/>
      <c r="FIU1111" s="3"/>
      <c r="FIV1111" s="3"/>
      <c r="FIW1111" s="3"/>
      <c r="FIX1111" s="3"/>
      <c r="FIY1111" s="3"/>
      <c r="FIZ1111" s="3"/>
      <c r="FJA1111" s="3"/>
      <c r="FJB1111" s="3"/>
      <c r="FJC1111" s="3"/>
      <c r="FJD1111" s="3"/>
      <c r="FJE1111" s="3"/>
      <c r="FJF1111" s="3"/>
      <c r="FJG1111" s="3"/>
      <c r="FJH1111" s="3"/>
      <c r="FJI1111" s="3"/>
      <c r="FJJ1111" s="3"/>
      <c r="FJK1111" s="3"/>
      <c r="FJL1111" s="3"/>
      <c r="FJM1111" s="3"/>
      <c r="FJN1111" s="3"/>
      <c r="FJO1111" s="3"/>
      <c r="FJP1111" s="3"/>
      <c r="FJQ1111" s="3"/>
      <c r="FJR1111" s="3"/>
      <c r="FJS1111" s="3"/>
      <c r="FJT1111" s="3"/>
      <c r="FJU1111" s="3"/>
      <c r="FJV1111" s="3"/>
      <c r="FJW1111" s="3"/>
      <c r="FJX1111" s="3"/>
      <c r="FJY1111" s="3"/>
      <c r="FJZ1111" s="3"/>
      <c r="FKA1111" s="3"/>
      <c r="FKB1111" s="3"/>
      <c r="FKC1111" s="3"/>
      <c r="FKD1111" s="3"/>
      <c r="FKE1111" s="3"/>
      <c r="FKF1111" s="3"/>
      <c r="FKG1111" s="3"/>
      <c r="FKH1111" s="3"/>
      <c r="FKI1111" s="3"/>
      <c r="FKJ1111" s="3"/>
      <c r="FKK1111" s="3"/>
      <c r="FKL1111" s="3"/>
      <c r="FKM1111" s="3"/>
      <c r="FKN1111" s="3"/>
      <c r="FKO1111" s="3"/>
      <c r="FKP1111" s="3"/>
      <c r="FKQ1111" s="3"/>
      <c r="FKR1111" s="3"/>
      <c r="FKS1111" s="3"/>
      <c r="FKT1111" s="3"/>
      <c r="FKU1111" s="3"/>
      <c r="FKV1111" s="3"/>
      <c r="FKW1111" s="3"/>
      <c r="FKX1111" s="3"/>
      <c r="FKY1111" s="3"/>
      <c r="FKZ1111" s="3"/>
      <c r="FLA1111" s="3"/>
      <c r="FLB1111" s="3"/>
      <c r="FLC1111" s="3"/>
      <c r="FLD1111" s="3"/>
      <c r="FLE1111" s="3"/>
      <c r="FLF1111" s="3"/>
      <c r="FLG1111" s="3"/>
      <c r="FLH1111" s="3"/>
      <c r="FLI1111" s="3"/>
      <c r="FLJ1111" s="3"/>
      <c r="FLK1111" s="3"/>
      <c r="FLL1111" s="3"/>
      <c r="FLM1111" s="3"/>
      <c r="FLN1111" s="3"/>
      <c r="FLO1111" s="3"/>
      <c r="FLP1111" s="3"/>
      <c r="FLQ1111" s="3"/>
      <c r="FLR1111" s="3"/>
      <c r="FLS1111" s="3"/>
      <c r="FLT1111" s="3"/>
      <c r="FLU1111" s="3"/>
      <c r="FLV1111" s="3"/>
      <c r="FLW1111" s="3"/>
      <c r="FLX1111" s="3"/>
      <c r="FLY1111" s="3"/>
      <c r="FLZ1111" s="3"/>
      <c r="FMA1111" s="3"/>
      <c r="FMB1111" s="3"/>
      <c r="FMC1111" s="3"/>
      <c r="FMD1111" s="3"/>
      <c r="FME1111" s="3"/>
      <c r="FMF1111" s="3"/>
      <c r="FMG1111" s="3"/>
      <c r="FMH1111" s="3"/>
      <c r="FMI1111" s="3"/>
      <c r="FMJ1111" s="3"/>
      <c r="FMK1111" s="3"/>
      <c r="FML1111" s="3"/>
      <c r="FMM1111" s="3"/>
      <c r="FMN1111" s="3"/>
      <c r="FMO1111" s="3"/>
      <c r="FMP1111" s="3"/>
      <c r="FMQ1111" s="3"/>
      <c r="FMR1111" s="3"/>
      <c r="FMS1111" s="3"/>
      <c r="FMT1111" s="3"/>
      <c r="FMU1111" s="3"/>
      <c r="FMV1111" s="3"/>
      <c r="FMW1111" s="3"/>
      <c r="FMX1111" s="3"/>
      <c r="FMY1111" s="3"/>
      <c r="FMZ1111" s="3"/>
      <c r="FNA1111" s="3"/>
      <c r="FNB1111" s="3"/>
      <c r="FNC1111" s="3"/>
      <c r="FND1111" s="3"/>
      <c r="FNE1111" s="3"/>
      <c r="FNF1111" s="3"/>
      <c r="FNG1111" s="3"/>
      <c r="FNH1111" s="3"/>
      <c r="FNI1111" s="3"/>
      <c r="FNJ1111" s="3"/>
      <c r="FNK1111" s="3"/>
      <c r="FNL1111" s="3"/>
      <c r="FNM1111" s="3"/>
      <c r="FNN1111" s="3"/>
      <c r="FNO1111" s="3"/>
      <c r="FNP1111" s="3"/>
      <c r="FNQ1111" s="3"/>
      <c r="FNR1111" s="3"/>
      <c r="FNS1111" s="3"/>
      <c r="FNT1111" s="3"/>
      <c r="FNU1111" s="3"/>
      <c r="FNV1111" s="3"/>
      <c r="FNW1111" s="3"/>
      <c r="FNX1111" s="3"/>
      <c r="FNY1111" s="3"/>
      <c r="FNZ1111" s="3"/>
      <c r="FOA1111" s="3"/>
      <c r="FOB1111" s="3"/>
      <c r="FOC1111" s="3"/>
      <c r="FOD1111" s="3"/>
      <c r="FOE1111" s="3"/>
      <c r="FOF1111" s="3"/>
      <c r="FOG1111" s="3"/>
      <c r="FOH1111" s="3"/>
      <c r="FOI1111" s="3"/>
      <c r="FOJ1111" s="3"/>
      <c r="FOK1111" s="3"/>
      <c r="FOL1111" s="3"/>
      <c r="FOM1111" s="3"/>
      <c r="FON1111" s="3"/>
      <c r="FOO1111" s="3"/>
      <c r="FOP1111" s="3"/>
      <c r="FOQ1111" s="3"/>
      <c r="FOR1111" s="3"/>
      <c r="FOS1111" s="3"/>
      <c r="FOT1111" s="3"/>
      <c r="FOU1111" s="3"/>
      <c r="FOV1111" s="3"/>
      <c r="FOW1111" s="3"/>
      <c r="FOX1111" s="3"/>
      <c r="FOY1111" s="3"/>
      <c r="FOZ1111" s="3"/>
      <c r="FPA1111" s="3"/>
      <c r="FPB1111" s="3"/>
      <c r="FPC1111" s="3"/>
      <c r="FPD1111" s="3"/>
      <c r="FPE1111" s="3"/>
      <c r="FPF1111" s="3"/>
      <c r="FPG1111" s="3"/>
      <c r="FPH1111" s="3"/>
      <c r="FPI1111" s="3"/>
      <c r="FPJ1111" s="3"/>
      <c r="FPK1111" s="3"/>
      <c r="FPL1111" s="3"/>
      <c r="FPM1111" s="3"/>
      <c r="FPN1111" s="3"/>
      <c r="FPO1111" s="3"/>
      <c r="FPP1111" s="3"/>
      <c r="FPQ1111" s="3"/>
      <c r="FPR1111" s="3"/>
      <c r="FPS1111" s="3"/>
      <c r="FPT1111" s="3"/>
      <c r="FPU1111" s="3"/>
      <c r="FPV1111" s="3"/>
      <c r="FPW1111" s="3"/>
      <c r="FPX1111" s="3"/>
      <c r="FPY1111" s="3"/>
      <c r="FPZ1111" s="3"/>
      <c r="FQA1111" s="3"/>
      <c r="FQB1111" s="3"/>
      <c r="FQC1111" s="3"/>
      <c r="FQD1111" s="3"/>
      <c r="FQE1111" s="3"/>
      <c r="FQF1111" s="3"/>
      <c r="FQG1111" s="3"/>
      <c r="FQH1111" s="3"/>
      <c r="FQI1111" s="3"/>
      <c r="FQJ1111" s="3"/>
      <c r="FQK1111" s="3"/>
      <c r="FQL1111" s="3"/>
      <c r="FQM1111" s="3"/>
      <c r="FQN1111" s="3"/>
      <c r="FQO1111" s="3"/>
      <c r="FQP1111" s="3"/>
      <c r="FQQ1111" s="3"/>
      <c r="FQR1111" s="3"/>
      <c r="FQS1111" s="3"/>
      <c r="FQT1111" s="3"/>
      <c r="FQU1111" s="3"/>
      <c r="FQV1111" s="3"/>
      <c r="FQW1111" s="3"/>
      <c r="FQX1111" s="3"/>
      <c r="FQY1111" s="3"/>
      <c r="FQZ1111" s="3"/>
      <c r="FRA1111" s="3"/>
      <c r="FRB1111" s="3"/>
      <c r="FRC1111" s="3"/>
      <c r="FRD1111" s="3"/>
      <c r="FRE1111" s="3"/>
      <c r="FRF1111" s="3"/>
      <c r="FRG1111" s="3"/>
      <c r="FRH1111" s="3"/>
      <c r="FRI1111" s="3"/>
      <c r="FRJ1111" s="3"/>
      <c r="FRK1111" s="3"/>
      <c r="FRL1111" s="3"/>
      <c r="FRM1111" s="3"/>
      <c r="FRN1111" s="3"/>
      <c r="FRO1111" s="3"/>
      <c r="FRP1111" s="3"/>
      <c r="FRQ1111" s="3"/>
      <c r="FRR1111" s="3"/>
      <c r="FRS1111" s="3"/>
      <c r="FRT1111" s="3"/>
      <c r="FRU1111" s="3"/>
      <c r="FRV1111" s="3"/>
      <c r="FRW1111" s="3"/>
      <c r="FRX1111" s="3"/>
      <c r="FRY1111" s="3"/>
      <c r="FRZ1111" s="3"/>
      <c r="FSA1111" s="3"/>
      <c r="FSB1111" s="3"/>
      <c r="FSC1111" s="3"/>
      <c r="FSD1111" s="3"/>
      <c r="FSE1111" s="3"/>
      <c r="FSF1111" s="3"/>
      <c r="FSG1111" s="3"/>
      <c r="FSH1111" s="3"/>
      <c r="FSI1111" s="3"/>
      <c r="FSJ1111" s="3"/>
      <c r="FSK1111" s="3"/>
      <c r="FSL1111" s="3"/>
      <c r="FSM1111" s="3"/>
      <c r="FSN1111" s="3"/>
      <c r="FSO1111" s="3"/>
      <c r="FSP1111" s="3"/>
      <c r="FSQ1111" s="3"/>
      <c r="FSR1111" s="3"/>
      <c r="FSS1111" s="3"/>
      <c r="FST1111" s="3"/>
      <c r="FSU1111" s="3"/>
      <c r="FSV1111" s="3"/>
      <c r="FSW1111" s="3"/>
      <c r="FSX1111" s="3"/>
      <c r="FSY1111" s="3"/>
      <c r="FSZ1111" s="3"/>
      <c r="FTA1111" s="3"/>
      <c r="FTB1111" s="3"/>
      <c r="FTC1111" s="3"/>
      <c r="FTD1111" s="3"/>
      <c r="FTE1111" s="3"/>
      <c r="FTF1111" s="3"/>
      <c r="FTG1111" s="3"/>
      <c r="FTH1111" s="3"/>
      <c r="FTI1111" s="3"/>
      <c r="FTJ1111" s="3"/>
      <c r="FTK1111" s="3"/>
      <c r="FTL1111" s="3"/>
      <c r="FTM1111" s="3"/>
      <c r="FTN1111" s="3"/>
      <c r="FTO1111" s="3"/>
      <c r="FTP1111" s="3"/>
      <c r="FTQ1111" s="3"/>
      <c r="FTR1111" s="3"/>
      <c r="FTS1111" s="3"/>
      <c r="FTT1111" s="3"/>
      <c r="FTU1111" s="3"/>
      <c r="FTV1111" s="3"/>
      <c r="FTW1111" s="3"/>
      <c r="FTX1111" s="3"/>
      <c r="FTY1111" s="3"/>
      <c r="FTZ1111" s="3"/>
      <c r="FUA1111" s="3"/>
      <c r="FUB1111" s="3"/>
      <c r="FUC1111" s="3"/>
      <c r="FUD1111" s="3"/>
      <c r="FUE1111" s="3"/>
      <c r="FUF1111" s="3"/>
      <c r="FUG1111" s="3"/>
      <c r="FUH1111" s="3"/>
      <c r="FUI1111" s="3"/>
      <c r="FUJ1111" s="3"/>
      <c r="FUK1111" s="3"/>
      <c r="FUL1111" s="3"/>
      <c r="FUM1111" s="3"/>
      <c r="FUN1111" s="3"/>
      <c r="FUO1111" s="3"/>
      <c r="FUP1111" s="3"/>
      <c r="FUQ1111" s="3"/>
      <c r="FUR1111" s="3"/>
      <c r="FUS1111" s="3"/>
      <c r="FUT1111" s="3"/>
      <c r="FUU1111" s="3"/>
      <c r="FUV1111" s="3"/>
      <c r="FUW1111" s="3"/>
      <c r="FUX1111" s="3"/>
      <c r="FUY1111" s="3"/>
      <c r="FUZ1111" s="3"/>
      <c r="FVA1111" s="3"/>
      <c r="FVB1111" s="3"/>
      <c r="FVC1111" s="3"/>
      <c r="FVD1111" s="3"/>
      <c r="FVE1111" s="3"/>
      <c r="FVF1111" s="3"/>
      <c r="FVG1111" s="3"/>
      <c r="FVH1111" s="3"/>
      <c r="FVI1111" s="3"/>
      <c r="FVJ1111" s="3"/>
      <c r="FVK1111" s="3"/>
      <c r="FVL1111" s="3"/>
      <c r="FVM1111" s="3"/>
      <c r="FVN1111" s="3"/>
      <c r="FVO1111" s="3"/>
      <c r="FVP1111" s="3"/>
      <c r="FVQ1111" s="3"/>
      <c r="FVR1111" s="3"/>
      <c r="FVS1111" s="3"/>
      <c r="FVT1111" s="3"/>
      <c r="FVU1111" s="3"/>
      <c r="FVV1111" s="3"/>
      <c r="FVW1111" s="3"/>
      <c r="FVX1111" s="3"/>
      <c r="FVY1111" s="3"/>
      <c r="FVZ1111" s="3"/>
      <c r="FWA1111" s="3"/>
      <c r="FWB1111" s="3"/>
      <c r="FWC1111" s="3"/>
      <c r="FWD1111" s="3"/>
      <c r="FWE1111" s="3"/>
      <c r="FWF1111" s="3"/>
      <c r="FWG1111" s="3"/>
      <c r="FWH1111" s="3"/>
      <c r="FWI1111" s="3"/>
      <c r="FWJ1111" s="3"/>
      <c r="FWK1111" s="3"/>
      <c r="FWL1111" s="3"/>
      <c r="FWM1111" s="3"/>
      <c r="FWN1111" s="3"/>
      <c r="FWO1111" s="3"/>
      <c r="FWP1111" s="3"/>
      <c r="FWQ1111" s="3"/>
      <c r="FWR1111" s="3"/>
      <c r="FWS1111" s="3"/>
      <c r="FWT1111" s="3"/>
      <c r="FWU1111" s="3"/>
      <c r="FWV1111" s="3"/>
      <c r="FWW1111" s="3"/>
      <c r="FWX1111" s="3"/>
      <c r="FWY1111" s="3"/>
      <c r="FWZ1111" s="3"/>
      <c r="FXA1111" s="3"/>
      <c r="FXB1111" s="3"/>
      <c r="FXC1111" s="3"/>
      <c r="FXD1111" s="3"/>
      <c r="FXE1111" s="3"/>
      <c r="FXF1111" s="3"/>
      <c r="FXG1111" s="3"/>
      <c r="FXH1111" s="3"/>
      <c r="FXI1111" s="3"/>
      <c r="FXJ1111" s="3"/>
      <c r="FXK1111" s="3"/>
      <c r="FXL1111" s="3"/>
      <c r="FXM1111" s="3"/>
      <c r="FXN1111" s="3"/>
      <c r="FXO1111" s="3"/>
      <c r="FXP1111" s="3"/>
      <c r="FXQ1111" s="3"/>
      <c r="FXR1111" s="3"/>
      <c r="FXS1111" s="3"/>
      <c r="FXT1111" s="3"/>
      <c r="FXU1111" s="3"/>
      <c r="FXV1111" s="3"/>
      <c r="FXW1111" s="3"/>
      <c r="FXX1111" s="3"/>
      <c r="FXY1111" s="3"/>
      <c r="FXZ1111" s="3"/>
      <c r="FYA1111" s="3"/>
      <c r="FYB1111" s="3"/>
      <c r="FYC1111" s="3"/>
      <c r="FYD1111" s="3"/>
      <c r="FYE1111" s="3"/>
      <c r="FYF1111" s="3"/>
      <c r="FYG1111" s="3"/>
      <c r="FYH1111" s="3"/>
      <c r="FYI1111" s="3"/>
      <c r="FYJ1111" s="3"/>
      <c r="FYK1111" s="3"/>
      <c r="FYL1111" s="3"/>
      <c r="FYM1111" s="3"/>
      <c r="FYN1111" s="3"/>
      <c r="FYO1111" s="3"/>
      <c r="FYP1111" s="3"/>
      <c r="FYQ1111" s="3"/>
      <c r="FYR1111" s="3"/>
      <c r="FYS1111" s="3"/>
      <c r="FYT1111" s="3"/>
      <c r="FYU1111" s="3"/>
      <c r="FYV1111" s="3"/>
      <c r="FYW1111" s="3"/>
      <c r="FYX1111" s="3"/>
      <c r="FYY1111" s="3"/>
      <c r="FYZ1111" s="3"/>
      <c r="FZA1111" s="3"/>
      <c r="FZB1111" s="3"/>
      <c r="FZC1111" s="3"/>
      <c r="FZD1111" s="3"/>
      <c r="FZE1111" s="3"/>
      <c r="FZF1111" s="3"/>
      <c r="FZG1111" s="3"/>
      <c r="FZH1111" s="3"/>
      <c r="FZI1111" s="3"/>
      <c r="FZJ1111" s="3"/>
      <c r="FZK1111" s="3"/>
      <c r="FZL1111" s="3"/>
      <c r="FZM1111" s="3"/>
      <c r="FZN1111" s="3"/>
      <c r="FZO1111" s="3"/>
      <c r="FZP1111" s="3"/>
      <c r="FZQ1111" s="3"/>
      <c r="FZR1111" s="3"/>
      <c r="FZS1111" s="3"/>
      <c r="FZT1111" s="3"/>
      <c r="FZU1111" s="3"/>
      <c r="FZV1111" s="3"/>
      <c r="FZW1111" s="3"/>
      <c r="FZX1111" s="3"/>
      <c r="FZY1111" s="3"/>
      <c r="FZZ1111" s="3"/>
      <c r="GAA1111" s="3"/>
      <c r="GAB1111" s="3"/>
      <c r="GAC1111" s="3"/>
      <c r="GAD1111" s="3"/>
      <c r="GAE1111" s="3"/>
      <c r="GAF1111" s="3"/>
      <c r="GAG1111" s="3"/>
      <c r="GAH1111" s="3"/>
      <c r="GAI1111" s="3"/>
      <c r="GAJ1111" s="3"/>
      <c r="GAK1111" s="3"/>
      <c r="GAL1111" s="3"/>
      <c r="GAM1111" s="3"/>
      <c r="GAN1111" s="3"/>
      <c r="GAO1111" s="3"/>
      <c r="GAP1111" s="3"/>
      <c r="GAQ1111" s="3"/>
      <c r="GAR1111" s="3"/>
      <c r="GAS1111" s="3"/>
      <c r="GAT1111" s="3"/>
      <c r="GAU1111" s="3"/>
      <c r="GAV1111" s="3"/>
      <c r="GAW1111" s="3"/>
      <c r="GAX1111" s="3"/>
      <c r="GAY1111" s="3"/>
      <c r="GAZ1111" s="3"/>
      <c r="GBA1111" s="3"/>
      <c r="GBB1111" s="3"/>
      <c r="GBC1111" s="3"/>
      <c r="GBD1111" s="3"/>
      <c r="GBE1111" s="3"/>
      <c r="GBF1111" s="3"/>
      <c r="GBG1111" s="3"/>
      <c r="GBH1111" s="3"/>
      <c r="GBI1111" s="3"/>
      <c r="GBJ1111" s="3"/>
      <c r="GBK1111" s="3"/>
      <c r="GBL1111" s="3"/>
      <c r="GBM1111" s="3"/>
      <c r="GBN1111" s="3"/>
      <c r="GBO1111" s="3"/>
      <c r="GBP1111" s="3"/>
      <c r="GBQ1111" s="3"/>
      <c r="GBR1111" s="3"/>
      <c r="GBS1111" s="3"/>
      <c r="GBT1111" s="3"/>
      <c r="GBU1111" s="3"/>
      <c r="GBV1111" s="3"/>
      <c r="GBW1111" s="3"/>
      <c r="GBX1111" s="3"/>
      <c r="GBY1111" s="3"/>
      <c r="GBZ1111" s="3"/>
      <c r="GCA1111" s="3"/>
      <c r="GCB1111" s="3"/>
      <c r="GCC1111" s="3"/>
      <c r="GCD1111" s="3"/>
      <c r="GCE1111" s="3"/>
      <c r="GCF1111" s="3"/>
      <c r="GCG1111" s="3"/>
      <c r="GCH1111" s="3"/>
      <c r="GCI1111" s="3"/>
      <c r="GCJ1111" s="3"/>
      <c r="GCK1111" s="3"/>
      <c r="GCL1111" s="3"/>
      <c r="GCM1111" s="3"/>
      <c r="GCN1111" s="3"/>
      <c r="GCO1111" s="3"/>
      <c r="GCP1111" s="3"/>
      <c r="GCQ1111" s="3"/>
      <c r="GCR1111" s="3"/>
      <c r="GCS1111" s="3"/>
      <c r="GCT1111" s="3"/>
      <c r="GCU1111" s="3"/>
      <c r="GCV1111" s="3"/>
      <c r="GCW1111" s="3"/>
      <c r="GCX1111" s="3"/>
      <c r="GCY1111" s="3"/>
      <c r="GCZ1111" s="3"/>
      <c r="GDA1111" s="3"/>
      <c r="GDB1111" s="3"/>
      <c r="GDC1111" s="3"/>
      <c r="GDD1111" s="3"/>
      <c r="GDE1111" s="3"/>
      <c r="GDF1111" s="3"/>
      <c r="GDG1111" s="3"/>
      <c r="GDH1111" s="3"/>
      <c r="GDI1111" s="3"/>
      <c r="GDJ1111" s="3"/>
      <c r="GDK1111" s="3"/>
      <c r="GDL1111" s="3"/>
      <c r="GDM1111" s="3"/>
      <c r="GDN1111" s="3"/>
      <c r="GDO1111" s="3"/>
      <c r="GDP1111" s="3"/>
      <c r="GDQ1111" s="3"/>
      <c r="GDR1111" s="3"/>
      <c r="GDS1111" s="3"/>
      <c r="GDT1111" s="3"/>
      <c r="GDU1111" s="3"/>
      <c r="GDV1111" s="3"/>
      <c r="GDW1111" s="3"/>
      <c r="GDX1111" s="3"/>
      <c r="GDY1111" s="3"/>
      <c r="GDZ1111" s="3"/>
      <c r="GEA1111" s="3"/>
      <c r="GEB1111" s="3"/>
      <c r="GEC1111" s="3"/>
      <c r="GED1111" s="3"/>
      <c r="GEE1111" s="3"/>
      <c r="GEF1111" s="3"/>
      <c r="GEG1111" s="3"/>
      <c r="GEH1111" s="3"/>
      <c r="GEI1111" s="3"/>
      <c r="GEJ1111" s="3"/>
      <c r="GEK1111" s="3"/>
      <c r="GEL1111" s="3"/>
      <c r="GEM1111" s="3"/>
      <c r="GEN1111" s="3"/>
      <c r="GEO1111" s="3"/>
      <c r="GEP1111" s="3"/>
      <c r="GEQ1111" s="3"/>
      <c r="GER1111" s="3"/>
      <c r="GES1111" s="3"/>
      <c r="GET1111" s="3"/>
      <c r="GEU1111" s="3"/>
      <c r="GEV1111" s="3"/>
      <c r="GEW1111" s="3"/>
      <c r="GEX1111" s="3"/>
      <c r="GEY1111" s="3"/>
      <c r="GEZ1111" s="3"/>
      <c r="GFA1111" s="3"/>
      <c r="GFB1111" s="3"/>
      <c r="GFC1111" s="3"/>
      <c r="GFD1111" s="3"/>
      <c r="GFE1111" s="3"/>
      <c r="GFF1111" s="3"/>
      <c r="GFG1111" s="3"/>
      <c r="GFH1111" s="3"/>
      <c r="GFI1111" s="3"/>
      <c r="GFJ1111" s="3"/>
      <c r="GFK1111" s="3"/>
      <c r="GFL1111" s="3"/>
      <c r="GFM1111" s="3"/>
      <c r="GFN1111" s="3"/>
      <c r="GFO1111" s="3"/>
      <c r="GFP1111" s="3"/>
      <c r="GFQ1111" s="3"/>
      <c r="GFR1111" s="3"/>
      <c r="GFS1111" s="3"/>
      <c r="GFT1111" s="3"/>
      <c r="GFU1111" s="3"/>
      <c r="GFV1111" s="3"/>
      <c r="GFW1111" s="3"/>
      <c r="GFX1111" s="3"/>
      <c r="GFY1111" s="3"/>
      <c r="GFZ1111" s="3"/>
      <c r="GGA1111" s="3"/>
      <c r="GGB1111" s="3"/>
      <c r="GGC1111" s="3"/>
      <c r="GGD1111" s="3"/>
      <c r="GGE1111" s="3"/>
      <c r="GGF1111" s="3"/>
      <c r="GGG1111" s="3"/>
      <c r="GGH1111" s="3"/>
      <c r="GGI1111" s="3"/>
      <c r="GGJ1111" s="3"/>
      <c r="GGK1111" s="3"/>
      <c r="GGL1111" s="3"/>
      <c r="GGM1111" s="3"/>
      <c r="GGN1111" s="3"/>
      <c r="GGO1111" s="3"/>
      <c r="GGP1111" s="3"/>
      <c r="GGQ1111" s="3"/>
      <c r="GGR1111" s="3"/>
      <c r="GGS1111" s="3"/>
      <c r="GGT1111" s="3"/>
      <c r="GGU1111" s="3"/>
      <c r="GGV1111" s="3"/>
      <c r="GGW1111" s="3"/>
      <c r="GGX1111" s="3"/>
      <c r="GGY1111" s="3"/>
      <c r="GGZ1111" s="3"/>
      <c r="GHA1111" s="3"/>
      <c r="GHB1111" s="3"/>
      <c r="GHC1111" s="3"/>
      <c r="GHD1111" s="3"/>
      <c r="GHE1111" s="3"/>
      <c r="GHF1111" s="3"/>
      <c r="GHG1111" s="3"/>
      <c r="GHH1111" s="3"/>
      <c r="GHI1111" s="3"/>
      <c r="GHJ1111" s="3"/>
      <c r="GHK1111" s="3"/>
      <c r="GHL1111" s="3"/>
      <c r="GHM1111" s="3"/>
      <c r="GHN1111" s="3"/>
      <c r="GHO1111" s="3"/>
      <c r="GHP1111" s="3"/>
      <c r="GHQ1111" s="3"/>
      <c r="GHR1111" s="3"/>
      <c r="GHS1111" s="3"/>
      <c r="GHT1111" s="3"/>
      <c r="GHU1111" s="3"/>
      <c r="GHV1111" s="3"/>
      <c r="GHW1111" s="3"/>
      <c r="GHX1111" s="3"/>
      <c r="GHY1111" s="3"/>
      <c r="GHZ1111" s="3"/>
      <c r="GIA1111" s="3"/>
      <c r="GIB1111" s="3"/>
      <c r="GIC1111" s="3"/>
      <c r="GID1111" s="3"/>
      <c r="GIE1111" s="3"/>
      <c r="GIF1111" s="3"/>
      <c r="GIG1111" s="3"/>
      <c r="GIH1111" s="3"/>
      <c r="GII1111" s="3"/>
      <c r="GIJ1111" s="3"/>
      <c r="GIK1111" s="3"/>
      <c r="GIL1111" s="3"/>
      <c r="GIM1111" s="3"/>
      <c r="GIN1111" s="3"/>
      <c r="GIO1111" s="3"/>
      <c r="GIP1111" s="3"/>
      <c r="GIQ1111" s="3"/>
      <c r="GIR1111" s="3"/>
      <c r="GIS1111" s="3"/>
      <c r="GIT1111" s="3"/>
      <c r="GIU1111" s="3"/>
      <c r="GIV1111" s="3"/>
      <c r="GIW1111" s="3"/>
      <c r="GIX1111" s="3"/>
      <c r="GIY1111" s="3"/>
      <c r="GIZ1111" s="3"/>
      <c r="GJA1111" s="3"/>
      <c r="GJB1111" s="3"/>
      <c r="GJC1111" s="3"/>
      <c r="GJD1111" s="3"/>
      <c r="GJE1111" s="3"/>
      <c r="GJF1111" s="3"/>
      <c r="GJG1111" s="3"/>
      <c r="GJH1111" s="3"/>
      <c r="GJI1111" s="3"/>
      <c r="GJJ1111" s="3"/>
      <c r="GJK1111" s="3"/>
      <c r="GJL1111" s="3"/>
      <c r="GJM1111" s="3"/>
      <c r="GJN1111" s="3"/>
      <c r="GJO1111" s="3"/>
      <c r="GJP1111" s="3"/>
      <c r="GJQ1111" s="3"/>
      <c r="GJR1111" s="3"/>
      <c r="GJS1111" s="3"/>
      <c r="GJT1111" s="3"/>
      <c r="GJU1111" s="3"/>
      <c r="GJV1111" s="3"/>
      <c r="GJW1111" s="3"/>
      <c r="GJX1111" s="3"/>
      <c r="GJY1111" s="3"/>
      <c r="GJZ1111" s="3"/>
      <c r="GKA1111" s="3"/>
      <c r="GKB1111" s="3"/>
      <c r="GKC1111" s="3"/>
      <c r="GKD1111" s="3"/>
      <c r="GKE1111" s="3"/>
      <c r="GKF1111" s="3"/>
      <c r="GKG1111" s="3"/>
      <c r="GKH1111" s="3"/>
      <c r="GKI1111" s="3"/>
      <c r="GKJ1111" s="3"/>
      <c r="GKK1111" s="3"/>
      <c r="GKL1111" s="3"/>
      <c r="GKM1111" s="3"/>
      <c r="GKN1111" s="3"/>
      <c r="GKO1111" s="3"/>
      <c r="GKP1111" s="3"/>
      <c r="GKQ1111" s="3"/>
      <c r="GKR1111" s="3"/>
      <c r="GKS1111" s="3"/>
      <c r="GKT1111" s="3"/>
      <c r="GKU1111" s="3"/>
      <c r="GKV1111" s="3"/>
      <c r="GKW1111" s="3"/>
      <c r="GKX1111" s="3"/>
      <c r="GKY1111" s="3"/>
      <c r="GKZ1111" s="3"/>
      <c r="GLA1111" s="3"/>
      <c r="GLB1111" s="3"/>
      <c r="GLC1111" s="3"/>
      <c r="GLD1111" s="3"/>
      <c r="GLE1111" s="3"/>
      <c r="GLF1111" s="3"/>
      <c r="GLG1111" s="3"/>
      <c r="GLH1111" s="3"/>
      <c r="GLI1111" s="3"/>
      <c r="GLJ1111" s="3"/>
      <c r="GLK1111" s="3"/>
      <c r="GLL1111" s="3"/>
      <c r="GLM1111" s="3"/>
      <c r="GLN1111" s="3"/>
      <c r="GLO1111" s="3"/>
      <c r="GLP1111" s="3"/>
      <c r="GLQ1111" s="3"/>
      <c r="GLR1111" s="3"/>
      <c r="GLS1111" s="3"/>
      <c r="GLT1111" s="3"/>
      <c r="GLU1111" s="3"/>
      <c r="GLV1111" s="3"/>
      <c r="GLW1111" s="3"/>
      <c r="GLX1111" s="3"/>
      <c r="GLY1111" s="3"/>
      <c r="GLZ1111" s="3"/>
      <c r="GMA1111" s="3"/>
      <c r="GMB1111" s="3"/>
      <c r="GMC1111" s="3"/>
      <c r="GMD1111" s="3"/>
      <c r="GME1111" s="3"/>
      <c r="GMF1111" s="3"/>
      <c r="GMG1111" s="3"/>
      <c r="GMH1111" s="3"/>
      <c r="GMI1111" s="3"/>
      <c r="GMJ1111" s="3"/>
      <c r="GMK1111" s="3"/>
      <c r="GML1111" s="3"/>
      <c r="GMM1111" s="3"/>
      <c r="GMN1111" s="3"/>
      <c r="GMO1111" s="3"/>
      <c r="GMP1111" s="3"/>
      <c r="GMQ1111" s="3"/>
      <c r="GMR1111" s="3"/>
      <c r="GMS1111" s="3"/>
      <c r="GMT1111" s="3"/>
      <c r="GMU1111" s="3"/>
      <c r="GMV1111" s="3"/>
      <c r="GMW1111" s="3"/>
      <c r="GMX1111" s="3"/>
      <c r="GMY1111" s="3"/>
      <c r="GMZ1111" s="3"/>
      <c r="GNA1111" s="3"/>
      <c r="GNB1111" s="3"/>
      <c r="GNC1111" s="3"/>
      <c r="GND1111" s="3"/>
      <c r="GNE1111" s="3"/>
      <c r="GNF1111" s="3"/>
      <c r="GNG1111" s="3"/>
      <c r="GNH1111" s="3"/>
      <c r="GNI1111" s="3"/>
      <c r="GNJ1111" s="3"/>
      <c r="GNK1111" s="3"/>
      <c r="GNL1111" s="3"/>
      <c r="GNM1111" s="3"/>
      <c r="GNN1111" s="3"/>
      <c r="GNO1111" s="3"/>
      <c r="GNP1111" s="3"/>
      <c r="GNQ1111" s="3"/>
      <c r="GNR1111" s="3"/>
      <c r="GNS1111" s="3"/>
      <c r="GNT1111" s="3"/>
      <c r="GNU1111" s="3"/>
      <c r="GNV1111" s="3"/>
      <c r="GNW1111" s="3"/>
      <c r="GNX1111" s="3"/>
      <c r="GNY1111" s="3"/>
      <c r="GNZ1111" s="3"/>
      <c r="GOA1111" s="3"/>
      <c r="GOB1111" s="3"/>
      <c r="GOC1111" s="3"/>
      <c r="GOD1111" s="3"/>
      <c r="GOE1111" s="3"/>
      <c r="GOF1111" s="3"/>
      <c r="GOG1111" s="3"/>
      <c r="GOH1111" s="3"/>
      <c r="GOI1111" s="3"/>
      <c r="GOJ1111" s="3"/>
      <c r="GOK1111" s="3"/>
      <c r="GOL1111" s="3"/>
      <c r="GOM1111" s="3"/>
      <c r="GON1111" s="3"/>
      <c r="GOO1111" s="3"/>
      <c r="GOP1111" s="3"/>
      <c r="GOQ1111" s="3"/>
      <c r="GOR1111" s="3"/>
      <c r="GOS1111" s="3"/>
      <c r="GOT1111" s="3"/>
      <c r="GOU1111" s="3"/>
      <c r="GOV1111" s="3"/>
      <c r="GOW1111" s="3"/>
      <c r="GOX1111" s="3"/>
      <c r="GOY1111" s="3"/>
      <c r="GOZ1111" s="3"/>
      <c r="GPA1111" s="3"/>
      <c r="GPB1111" s="3"/>
      <c r="GPC1111" s="3"/>
      <c r="GPD1111" s="3"/>
      <c r="GPE1111" s="3"/>
      <c r="GPF1111" s="3"/>
      <c r="GPG1111" s="3"/>
      <c r="GPH1111" s="3"/>
      <c r="GPI1111" s="3"/>
      <c r="GPJ1111" s="3"/>
      <c r="GPK1111" s="3"/>
      <c r="GPL1111" s="3"/>
      <c r="GPM1111" s="3"/>
      <c r="GPN1111" s="3"/>
      <c r="GPO1111" s="3"/>
      <c r="GPP1111" s="3"/>
      <c r="GPQ1111" s="3"/>
      <c r="GPR1111" s="3"/>
      <c r="GPS1111" s="3"/>
      <c r="GPT1111" s="3"/>
      <c r="GPU1111" s="3"/>
      <c r="GPV1111" s="3"/>
      <c r="GPW1111" s="3"/>
      <c r="GPX1111" s="3"/>
      <c r="GPY1111" s="3"/>
      <c r="GPZ1111" s="3"/>
      <c r="GQA1111" s="3"/>
      <c r="GQB1111" s="3"/>
      <c r="GQC1111" s="3"/>
      <c r="GQD1111" s="3"/>
      <c r="GQE1111" s="3"/>
      <c r="GQF1111" s="3"/>
      <c r="GQG1111" s="3"/>
      <c r="GQH1111" s="3"/>
      <c r="GQI1111" s="3"/>
      <c r="GQJ1111" s="3"/>
      <c r="GQK1111" s="3"/>
      <c r="GQL1111" s="3"/>
      <c r="GQM1111" s="3"/>
      <c r="GQN1111" s="3"/>
      <c r="GQO1111" s="3"/>
      <c r="GQP1111" s="3"/>
      <c r="GQQ1111" s="3"/>
      <c r="GQR1111" s="3"/>
      <c r="GQS1111" s="3"/>
      <c r="GQT1111" s="3"/>
      <c r="GQU1111" s="3"/>
      <c r="GQV1111" s="3"/>
      <c r="GQW1111" s="3"/>
      <c r="GQX1111" s="3"/>
      <c r="GQY1111" s="3"/>
      <c r="GQZ1111" s="3"/>
      <c r="GRA1111" s="3"/>
      <c r="GRB1111" s="3"/>
      <c r="GRC1111" s="3"/>
      <c r="GRD1111" s="3"/>
      <c r="GRE1111" s="3"/>
      <c r="GRF1111" s="3"/>
      <c r="GRG1111" s="3"/>
      <c r="GRH1111" s="3"/>
      <c r="GRI1111" s="3"/>
      <c r="GRJ1111" s="3"/>
      <c r="GRK1111" s="3"/>
      <c r="GRL1111" s="3"/>
      <c r="GRM1111" s="3"/>
      <c r="GRN1111" s="3"/>
      <c r="GRO1111" s="3"/>
      <c r="GRP1111" s="3"/>
      <c r="GRQ1111" s="3"/>
      <c r="GRR1111" s="3"/>
      <c r="GRS1111" s="3"/>
      <c r="GRT1111" s="3"/>
      <c r="GRU1111" s="3"/>
      <c r="GRV1111" s="3"/>
      <c r="GRW1111" s="3"/>
      <c r="GRX1111" s="3"/>
      <c r="GRY1111" s="3"/>
      <c r="GRZ1111" s="3"/>
      <c r="GSA1111" s="3"/>
      <c r="GSB1111" s="3"/>
      <c r="GSC1111" s="3"/>
      <c r="GSD1111" s="3"/>
      <c r="GSE1111" s="3"/>
      <c r="GSF1111" s="3"/>
      <c r="GSG1111" s="3"/>
      <c r="GSH1111" s="3"/>
      <c r="GSI1111" s="3"/>
      <c r="GSJ1111" s="3"/>
      <c r="GSK1111" s="3"/>
      <c r="GSL1111" s="3"/>
      <c r="GSM1111" s="3"/>
      <c r="GSN1111" s="3"/>
      <c r="GSO1111" s="3"/>
      <c r="GSP1111" s="3"/>
      <c r="GSQ1111" s="3"/>
      <c r="GSR1111" s="3"/>
      <c r="GSS1111" s="3"/>
      <c r="GST1111" s="3"/>
      <c r="GSU1111" s="3"/>
      <c r="GSV1111" s="3"/>
      <c r="GSW1111" s="3"/>
      <c r="GSX1111" s="3"/>
      <c r="GSY1111" s="3"/>
      <c r="GSZ1111" s="3"/>
      <c r="GTA1111" s="3"/>
      <c r="GTB1111" s="3"/>
      <c r="GTC1111" s="3"/>
      <c r="GTD1111" s="3"/>
      <c r="GTE1111" s="3"/>
      <c r="GTF1111" s="3"/>
      <c r="GTG1111" s="3"/>
      <c r="GTH1111" s="3"/>
      <c r="GTI1111" s="3"/>
      <c r="GTJ1111" s="3"/>
      <c r="GTK1111" s="3"/>
      <c r="GTL1111" s="3"/>
      <c r="GTM1111" s="3"/>
      <c r="GTN1111" s="3"/>
      <c r="GTO1111" s="3"/>
      <c r="GTP1111" s="3"/>
      <c r="GTQ1111" s="3"/>
      <c r="GTR1111" s="3"/>
      <c r="GTS1111" s="3"/>
      <c r="GTT1111" s="3"/>
      <c r="GTU1111" s="3"/>
      <c r="GTV1111" s="3"/>
      <c r="GTW1111" s="3"/>
      <c r="GTX1111" s="3"/>
      <c r="GTY1111" s="3"/>
      <c r="GTZ1111" s="3"/>
      <c r="GUA1111" s="3"/>
      <c r="GUB1111" s="3"/>
      <c r="GUC1111" s="3"/>
      <c r="GUD1111" s="3"/>
      <c r="GUE1111" s="3"/>
      <c r="GUF1111" s="3"/>
      <c r="GUG1111" s="3"/>
      <c r="GUH1111" s="3"/>
      <c r="GUI1111" s="3"/>
      <c r="GUJ1111" s="3"/>
      <c r="GUK1111" s="3"/>
      <c r="GUL1111" s="3"/>
      <c r="GUM1111" s="3"/>
      <c r="GUN1111" s="3"/>
      <c r="GUO1111" s="3"/>
      <c r="GUP1111" s="3"/>
      <c r="GUQ1111" s="3"/>
      <c r="GUR1111" s="3"/>
      <c r="GUS1111" s="3"/>
      <c r="GUT1111" s="3"/>
      <c r="GUU1111" s="3"/>
      <c r="GUV1111" s="3"/>
      <c r="GUW1111" s="3"/>
      <c r="GUX1111" s="3"/>
      <c r="GUY1111" s="3"/>
      <c r="GUZ1111" s="3"/>
      <c r="GVA1111" s="3"/>
      <c r="GVB1111" s="3"/>
      <c r="GVC1111" s="3"/>
      <c r="GVD1111" s="3"/>
      <c r="GVE1111" s="3"/>
      <c r="GVF1111" s="3"/>
      <c r="GVG1111" s="3"/>
      <c r="GVH1111" s="3"/>
      <c r="GVI1111" s="3"/>
      <c r="GVJ1111" s="3"/>
      <c r="GVK1111" s="3"/>
      <c r="GVL1111" s="3"/>
      <c r="GVM1111" s="3"/>
      <c r="GVN1111" s="3"/>
      <c r="GVO1111" s="3"/>
      <c r="GVP1111" s="3"/>
      <c r="GVQ1111" s="3"/>
      <c r="GVR1111" s="3"/>
      <c r="GVS1111" s="3"/>
      <c r="GVT1111" s="3"/>
      <c r="GVU1111" s="3"/>
      <c r="GVV1111" s="3"/>
      <c r="GVW1111" s="3"/>
      <c r="GVX1111" s="3"/>
      <c r="GVY1111" s="3"/>
      <c r="GVZ1111" s="3"/>
      <c r="GWA1111" s="3"/>
      <c r="GWB1111" s="3"/>
      <c r="GWC1111" s="3"/>
      <c r="GWD1111" s="3"/>
      <c r="GWE1111" s="3"/>
      <c r="GWF1111" s="3"/>
      <c r="GWG1111" s="3"/>
      <c r="GWH1111" s="3"/>
      <c r="GWI1111" s="3"/>
      <c r="GWJ1111" s="3"/>
      <c r="GWK1111" s="3"/>
      <c r="GWL1111" s="3"/>
      <c r="GWM1111" s="3"/>
      <c r="GWN1111" s="3"/>
      <c r="GWO1111" s="3"/>
      <c r="GWP1111" s="3"/>
      <c r="GWQ1111" s="3"/>
      <c r="GWR1111" s="3"/>
      <c r="GWS1111" s="3"/>
      <c r="GWT1111" s="3"/>
      <c r="GWU1111" s="3"/>
      <c r="GWV1111" s="3"/>
      <c r="GWW1111" s="3"/>
      <c r="GWX1111" s="3"/>
      <c r="GWY1111" s="3"/>
      <c r="GWZ1111" s="3"/>
      <c r="GXA1111" s="3"/>
      <c r="GXB1111" s="3"/>
      <c r="GXC1111" s="3"/>
      <c r="GXD1111" s="3"/>
      <c r="GXE1111" s="3"/>
      <c r="GXF1111" s="3"/>
      <c r="GXG1111" s="3"/>
      <c r="GXH1111" s="3"/>
      <c r="GXI1111" s="3"/>
      <c r="GXJ1111" s="3"/>
      <c r="GXK1111" s="3"/>
      <c r="GXL1111" s="3"/>
      <c r="GXM1111" s="3"/>
      <c r="GXN1111" s="3"/>
      <c r="GXO1111" s="3"/>
      <c r="GXP1111" s="3"/>
      <c r="GXQ1111" s="3"/>
      <c r="GXR1111" s="3"/>
      <c r="GXS1111" s="3"/>
      <c r="GXT1111" s="3"/>
      <c r="GXU1111" s="3"/>
      <c r="GXV1111" s="3"/>
      <c r="GXW1111" s="3"/>
      <c r="GXX1111" s="3"/>
      <c r="GXY1111" s="3"/>
      <c r="GXZ1111" s="3"/>
      <c r="GYA1111" s="3"/>
      <c r="GYB1111" s="3"/>
      <c r="GYC1111" s="3"/>
      <c r="GYD1111" s="3"/>
      <c r="GYE1111" s="3"/>
      <c r="GYF1111" s="3"/>
      <c r="GYG1111" s="3"/>
      <c r="GYH1111" s="3"/>
      <c r="GYI1111" s="3"/>
      <c r="GYJ1111" s="3"/>
      <c r="GYK1111" s="3"/>
      <c r="GYL1111" s="3"/>
      <c r="GYM1111" s="3"/>
      <c r="GYN1111" s="3"/>
      <c r="GYO1111" s="3"/>
      <c r="GYP1111" s="3"/>
      <c r="GYQ1111" s="3"/>
      <c r="GYR1111" s="3"/>
      <c r="GYS1111" s="3"/>
      <c r="GYT1111" s="3"/>
      <c r="GYU1111" s="3"/>
      <c r="GYV1111" s="3"/>
      <c r="GYW1111" s="3"/>
      <c r="GYX1111" s="3"/>
      <c r="GYY1111" s="3"/>
      <c r="GYZ1111" s="3"/>
      <c r="GZA1111" s="3"/>
      <c r="GZB1111" s="3"/>
      <c r="GZC1111" s="3"/>
      <c r="GZD1111" s="3"/>
      <c r="GZE1111" s="3"/>
      <c r="GZF1111" s="3"/>
      <c r="GZG1111" s="3"/>
      <c r="GZH1111" s="3"/>
      <c r="GZI1111" s="3"/>
      <c r="GZJ1111" s="3"/>
      <c r="GZK1111" s="3"/>
      <c r="GZL1111" s="3"/>
      <c r="GZM1111" s="3"/>
      <c r="GZN1111" s="3"/>
      <c r="GZO1111" s="3"/>
      <c r="GZP1111" s="3"/>
      <c r="GZQ1111" s="3"/>
      <c r="GZR1111" s="3"/>
      <c r="GZS1111" s="3"/>
      <c r="GZT1111" s="3"/>
      <c r="GZU1111" s="3"/>
      <c r="GZV1111" s="3"/>
      <c r="GZW1111" s="3"/>
      <c r="GZX1111" s="3"/>
      <c r="GZY1111" s="3"/>
      <c r="GZZ1111" s="3"/>
      <c r="HAA1111" s="3"/>
      <c r="HAB1111" s="3"/>
      <c r="HAC1111" s="3"/>
      <c r="HAD1111" s="3"/>
      <c r="HAE1111" s="3"/>
      <c r="HAF1111" s="3"/>
      <c r="HAG1111" s="3"/>
      <c r="HAH1111" s="3"/>
      <c r="HAI1111" s="3"/>
      <c r="HAJ1111" s="3"/>
      <c r="HAK1111" s="3"/>
      <c r="HAL1111" s="3"/>
      <c r="HAM1111" s="3"/>
      <c r="HAN1111" s="3"/>
      <c r="HAO1111" s="3"/>
      <c r="HAP1111" s="3"/>
      <c r="HAQ1111" s="3"/>
      <c r="HAR1111" s="3"/>
      <c r="HAS1111" s="3"/>
      <c r="HAT1111" s="3"/>
      <c r="HAU1111" s="3"/>
      <c r="HAV1111" s="3"/>
      <c r="HAW1111" s="3"/>
      <c r="HAX1111" s="3"/>
      <c r="HAY1111" s="3"/>
      <c r="HAZ1111" s="3"/>
      <c r="HBA1111" s="3"/>
      <c r="HBB1111" s="3"/>
      <c r="HBC1111" s="3"/>
      <c r="HBD1111" s="3"/>
      <c r="HBE1111" s="3"/>
      <c r="HBF1111" s="3"/>
      <c r="HBG1111" s="3"/>
      <c r="HBH1111" s="3"/>
      <c r="HBI1111" s="3"/>
      <c r="HBJ1111" s="3"/>
      <c r="HBK1111" s="3"/>
      <c r="HBL1111" s="3"/>
      <c r="HBM1111" s="3"/>
      <c r="HBN1111" s="3"/>
      <c r="HBO1111" s="3"/>
      <c r="HBP1111" s="3"/>
      <c r="HBQ1111" s="3"/>
      <c r="HBR1111" s="3"/>
      <c r="HBS1111" s="3"/>
      <c r="HBT1111" s="3"/>
      <c r="HBU1111" s="3"/>
      <c r="HBV1111" s="3"/>
      <c r="HBW1111" s="3"/>
      <c r="HBX1111" s="3"/>
      <c r="HBY1111" s="3"/>
      <c r="HBZ1111" s="3"/>
      <c r="HCA1111" s="3"/>
      <c r="HCB1111" s="3"/>
      <c r="HCC1111" s="3"/>
      <c r="HCD1111" s="3"/>
      <c r="HCE1111" s="3"/>
      <c r="HCF1111" s="3"/>
      <c r="HCG1111" s="3"/>
      <c r="HCH1111" s="3"/>
      <c r="HCI1111" s="3"/>
      <c r="HCJ1111" s="3"/>
      <c r="HCK1111" s="3"/>
      <c r="HCL1111" s="3"/>
      <c r="HCM1111" s="3"/>
      <c r="HCN1111" s="3"/>
      <c r="HCO1111" s="3"/>
      <c r="HCP1111" s="3"/>
      <c r="HCQ1111" s="3"/>
      <c r="HCR1111" s="3"/>
      <c r="HCS1111" s="3"/>
      <c r="HCT1111" s="3"/>
      <c r="HCU1111" s="3"/>
      <c r="HCV1111" s="3"/>
      <c r="HCW1111" s="3"/>
      <c r="HCX1111" s="3"/>
      <c r="HCY1111" s="3"/>
      <c r="HCZ1111" s="3"/>
      <c r="HDA1111" s="3"/>
      <c r="HDB1111" s="3"/>
      <c r="HDC1111" s="3"/>
      <c r="HDD1111" s="3"/>
      <c r="HDE1111" s="3"/>
      <c r="HDF1111" s="3"/>
      <c r="HDG1111" s="3"/>
      <c r="HDH1111" s="3"/>
      <c r="HDI1111" s="3"/>
      <c r="HDJ1111" s="3"/>
      <c r="HDK1111" s="3"/>
      <c r="HDL1111" s="3"/>
      <c r="HDM1111" s="3"/>
      <c r="HDN1111" s="3"/>
      <c r="HDO1111" s="3"/>
      <c r="HDP1111" s="3"/>
      <c r="HDQ1111" s="3"/>
      <c r="HDR1111" s="3"/>
      <c r="HDS1111" s="3"/>
      <c r="HDT1111" s="3"/>
      <c r="HDU1111" s="3"/>
      <c r="HDV1111" s="3"/>
      <c r="HDW1111" s="3"/>
      <c r="HDX1111" s="3"/>
      <c r="HDY1111" s="3"/>
      <c r="HDZ1111" s="3"/>
      <c r="HEA1111" s="3"/>
      <c r="HEB1111" s="3"/>
      <c r="HEC1111" s="3"/>
      <c r="HED1111" s="3"/>
      <c r="HEE1111" s="3"/>
      <c r="HEF1111" s="3"/>
      <c r="HEG1111" s="3"/>
      <c r="HEH1111" s="3"/>
      <c r="HEI1111" s="3"/>
      <c r="HEJ1111" s="3"/>
      <c r="HEK1111" s="3"/>
      <c r="HEL1111" s="3"/>
      <c r="HEM1111" s="3"/>
      <c r="HEN1111" s="3"/>
      <c r="HEO1111" s="3"/>
      <c r="HEP1111" s="3"/>
      <c r="HEQ1111" s="3"/>
      <c r="HER1111" s="3"/>
      <c r="HES1111" s="3"/>
      <c r="HET1111" s="3"/>
      <c r="HEU1111" s="3"/>
      <c r="HEV1111" s="3"/>
      <c r="HEW1111" s="3"/>
      <c r="HEX1111" s="3"/>
      <c r="HEY1111" s="3"/>
      <c r="HEZ1111" s="3"/>
      <c r="HFA1111" s="3"/>
      <c r="HFB1111" s="3"/>
      <c r="HFC1111" s="3"/>
      <c r="HFD1111" s="3"/>
      <c r="HFE1111" s="3"/>
      <c r="HFF1111" s="3"/>
      <c r="HFG1111" s="3"/>
      <c r="HFH1111" s="3"/>
      <c r="HFI1111" s="3"/>
      <c r="HFJ1111" s="3"/>
      <c r="HFK1111" s="3"/>
      <c r="HFL1111" s="3"/>
      <c r="HFM1111" s="3"/>
      <c r="HFN1111" s="3"/>
      <c r="HFO1111" s="3"/>
      <c r="HFP1111" s="3"/>
      <c r="HFQ1111" s="3"/>
      <c r="HFR1111" s="3"/>
      <c r="HFS1111" s="3"/>
      <c r="HFT1111" s="3"/>
      <c r="HFU1111" s="3"/>
      <c r="HFV1111" s="3"/>
      <c r="HFW1111" s="3"/>
      <c r="HFX1111" s="3"/>
      <c r="HFY1111" s="3"/>
      <c r="HFZ1111" s="3"/>
      <c r="HGA1111" s="3"/>
      <c r="HGB1111" s="3"/>
      <c r="HGC1111" s="3"/>
      <c r="HGD1111" s="3"/>
      <c r="HGE1111" s="3"/>
      <c r="HGF1111" s="3"/>
      <c r="HGG1111" s="3"/>
      <c r="HGH1111" s="3"/>
      <c r="HGI1111" s="3"/>
      <c r="HGJ1111" s="3"/>
      <c r="HGK1111" s="3"/>
      <c r="HGL1111" s="3"/>
      <c r="HGM1111" s="3"/>
      <c r="HGN1111" s="3"/>
      <c r="HGO1111" s="3"/>
      <c r="HGP1111" s="3"/>
      <c r="HGQ1111" s="3"/>
      <c r="HGR1111" s="3"/>
      <c r="HGS1111" s="3"/>
      <c r="HGT1111" s="3"/>
      <c r="HGU1111" s="3"/>
      <c r="HGV1111" s="3"/>
      <c r="HGW1111" s="3"/>
      <c r="HGX1111" s="3"/>
      <c r="HGY1111" s="3"/>
      <c r="HGZ1111" s="3"/>
      <c r="HHA1111" s="3"/>
      <c r="HHB1111" s="3"/>
      <c r="HHC1111" s="3"/>
      <c r="HHD1111" s="3"/>
      <c r="HHE1111" s="3"/>
      <c r="HHF1111" s="3"/>
      <c r="HHG1111" s="3"/>
      <c r="HHH1111" s="3"/>
      <c r="HHI1111" s="3"/>
      <c r="HHJ1111" s="3"/>
      <c r="HHK1111" s="3"/>
      <c r="HHL1111" s="3"/>
      <c r="HHM1111" s="3"/>
      <c r="HHN1111" s="3"/>
      <c r="HHO1111" s="3"/>
      <c r="HHP1111" s="3"/>
      <c r="HHQ1111" s="3"/>
      <c r="HHR1111" s="3"/>
      <c r="HHS1111" s="3"/>
      <c r="HHT1111" s="3"/>
      <c r="HHU1111" s="3"/>
      <c r="HHV1111" s="3"/>
      <c r="HHW1111" s="3"/>
      <c r="HHX1111" s="3"/>
      <c r="HHY1111" s="3"/>
      <c r="HHZ1111" s="3"/>
      <c r="HIA1111" s="3"/>
      <c r="HIB1111" s="3"/>
      <c r="HIC1111" s="3"/>
      <c r="HID1111" s="3"/>
      <c r="HIE1111" s="3"/>
      <c r="HIF1111" s="3"/>
      <c r="HIG1111" s="3"/>
      <c r="HIH1111" s="3"/>
      <c r="HII1111" s="3"/>
      <c r="HIJ1111" s="3"/>
      <c r="HIK1111" s="3"/>
      <c r="HIL1111" s="3"/>
      <c r="HIM1111" s="3"/>
      <c r="HIN1111" s="3"/>
      <c r="HIO1111" s="3"/>
      <c r="HIP1111" s="3"/>
      <c r="HIQ1111" s="3"/>
      <c r="HIR1111" s="3"/>
      <c r="HIS1111" s="3"/>
      <c r="HIT1111" s="3"/>
      <c r="HIU1111" s="3"/>
      <c r="HIV1111" s="3"/>
      <c r="HIW1111" s="3"/>
      <c r="HIX1111" s="3"/>
      <c r="HIY1111" s="3"/>
      <c r="HIZ1111" s="3"/>
      <c r="HJA1111" s="3"/>
      <c r="HJB1111" s="3"/>
      <c r="HJC1111" s="3"/>
      <c r="HJD1111" s="3"/>
      <c r="HJE1111" s="3"/>
      <c r="HJF1111" s="3"/>
      <c r="HJG1111" s="3"/>
      <c r="HJH1111" s="3"/>
      <c r="HJI1111" s="3"/>
      <c r="HJJ1111" s="3"/>
      <c r="HJK1111" s="3"/>
      <c r="HJL1111" s="3"/>
      <c r="HJM1111" s="3"/>
      <c r="HJN1111" s="3"/>
      <c r="HJO1111" s="3"/>
      <c r="HJP1111" s="3"/>
      <c r="HJQ1111" s="3"/>
      <c r="HJR1111" s="3"/>
      <c r="HJS1111" s="3"/>
      <c r="HJT1111" s="3"/>
      <c r="HJU1111" s="3"/>
      <c r="HJV1111" s="3"/>
      <c r="HJW1111" s="3"/>
      <c r="HJX1111" s="3"/>
      <c r="HJY1111" s="3"/>
      <c r="HJZ1111" s="3"/>
      <c r="HKA1111" s="3"/>
      <c r="HKB1111" s="3"/>
      <c r="HKC1111" s="3"/>
      <c r="HKD1111" s="3"/>
      <c r="HKE1111" s="3"/>
      <c r="HKF1111" s="3"/>
      <c r="HKG1111" s="3"/>
      <c r="HKH1111" s="3"/>
      <c r="HKI1111" s="3"/>
      <c r="HKJ1111" s="3"/>
      <c r="HKK1111" s="3"/>
      <c r="HKL1111" s="3"/>
      <c r="HKM1111" s="3"/>
      <c r="HKN1111" s="3"/>
      <c r="HKO1111" s="3"/>
      <c r="HKP1111" s="3"/>
      <c r="HKQ1111" s="3"/>
      <c r="HKR1111" s="3"/>
      <c r="HKS1111" s="3"/>
      <c r="HKT1111" s="3"/>
      <c r="HKU1111" s="3"/>
      <c r="HKV1111" s="3"/>
      <c r="HKW1111" s="3"/>
      <c r="HKX1111" s="3"/>
      <c r="HKY1111" s="3"/>
      <c r="HKZ1111" s="3"/>
      <c r="HLA1111" s="3"/>
      <c r="HLB1111" s="3"/>
      <c r="HLC1111" s="3"/>
      <c r="HLD1111" s="3"/>
      <c r="HLE1111" s="3"/>
      <c r="HLF1111" s="3"/>
      <c r="HLG1111" s="3"/>
      <c r="HLH1111" s="3"/>
      <c r="HLI1111" s="3"/>
      <c r="HLJ1111" s="3"/>
      <c r="HLK1111" s="3"/>
      <c r="HLL1111" s="3"/>
      <c r="HLM1111" s="3"/>
      <c r="HLN1111" s="3"/>
      <c r="HLO1111" s="3"/>
      <c r="HLP1111" s="3"/>
      <c r="HLQ1111" s="3"/>
      <c r="HLR1111" s="3"/>
      <c r="HLS1111" s="3"/>
      <c r="HLT1111" s="3"/>
      <c r="HLU1111" s="3"/>
      <c r="HLV1111" s="3"/>
      <c r="HLW1111" s="3"/>
      <c r="HLX1111" s="3"/>
      <c r="HLY1111" s="3"/>
      <c r="HLZ1111" s="3"/>
      <c r="HMA1111" s="3"/>
      <c r="HMB1111" s="3"/>
      <c r="HMC1111" s="3"/>
      <c r="HMD1111" s="3"/>
      <c r="HME1111" s="3"/>
      <c r="HMF1111" s="3"/>
      <c r="HMG1111" s="3"/>
      <c r="HMH1111" s="3"/>
      <c r="HMI1111" s="3"/>
      <c r="HMJ1111" s="3"/>
      <c r="HMK1111" s="3"/>
      <c r="HML1111" s="3"/>
      <c r="HMM1111" s="3"/>
      <c r="HMN1111" s="3"/>
      <c r="HMO1111" s="3"/>
      <c r="HMP1111" s="3"/>
      <c r="HMQ1111" s="3"/>
      <c r="HMR1111" s="3"/>
      <c r="HMS1111" s="3"/>
      <c r="HMT1111" s="3"/>
      <c r="HMU1111" s="3"/>
      <c r="HMV1111" s="3"/>
      <c r="HMW1111" s="3"/>
      <c r="HMX1111" s="3"/>
      <c r="HMY1111" s="3"/>
      <c r="HMZ1111" s="3"/>
      <c r="HNA1111" s="3"/>
      <c r="HNB1111" s="3"/>
      <c r="HNC1111" s="3"/>
      <c r="HND1111" s="3"/>
      <c r="HNE1111" s="3"/>
      <c r="HNF1111" s="3"/>
      <c r="HNG1111" s="3"/>
      <c r="HNH1111" s="3"/>
      <c r="HNI1111" s="3"/>
      <c r="HNJ1111" s="3"/>
      <c r="HNK1111" s="3"/>
      <c r="HNL1111" s="3"/>
      <c r="HNM1111" s="3"/>
      <c r="HNN1111" s="3"/>
      <c r="HNO1111" s="3"/>
      <c r="HNP1111" s="3"/>
      <c r="HNQ1111" s="3"/>
      <c r="HNR1111" s="3"/>
      <c r="HNS1111" s="3"/>
      <c r="HNT1111" s="3"/>
      <c r="HNU1111" s="3"/>
      <c r="HNV1111" s="3"/>
      <c r="HNW1111" s="3"/>
      <c r="HNX1111" s="3"/>
      <c r="HNY1111" s="3"/>
      <c r="HNZ1111" s="3"/>
      <c r="HOA1111" s="3"/>
      <c r="HOB1111" s="3"/>
      <c r="HOC1111" s="3"/>
      <c r="HOD1111" s="3"/>
      <c r="HOE1111" s="3"/>
      <c r="HOF1111" s="3"/>
      <c r="HOG1111" s="3"/>
      <c r="HOH1111" s="3"/>
      <c r="HOI1111" s="3"/>
      <c r="HOJ1111" s="3"/>
      <c r="HOK1111" s="3"/>
      <c r="HOL1111" s="3"/>
      <c r="HOM1111" s="3"/>
      <c r="HON1111" s="3"/>
      <c r="HOO1111" s="3"/>
      <c r="HOP1111" s="3"/>
      <c r="HOQ1111" s="3"/>
      <c r="HOR1111" s="3"/>
      <c r="HOS1111" s="3"/>
      <c r="HOT1111" s="3"/>
      <c r="HOU1111" s="3"/>
      <c r="HOV1111" s="3"/>
      <c r="HOW1111" s="3"/>
      <c r="HOX1111" s="3"/>
      <c r="HOY1111" s="3"/>
      <c r="HOZ1111" s="3"/>
      <c r="HPA1111" s="3"/>
      <c r="HPB1111" s="3"/>
      <c r="HPC1111" s="3"/>
      <c r="HPD1111" s="3"/>
      <c r="HPE1111" s="3"/>
      <c r="HPF1111" s="3"/>
      <c r="HPG1111" s="3"/>
      <c r="HPH1111" s="3"/>
      <c r="HPI1111" s="3"/>
      <c r="HPJ1111" s="3"/>
      <c r="HPK1111" s="3"/>
      <c r="HPL1111" s="3"/>
      <c r="HPM1111" s="3"/>
      <c r="HPN1111" s="3"/>
      <c r="HPO1111" s="3"/>
      <c r="HPP1111" s="3"/>
      <c r="HPQ1111" s="3"/>
      <c r="HPR1111" s="3"/>
      <c r="HPS1111" s="3"/>
      <c r="HPT1111" s="3"/>
      <c r="HPU1111" s="3"/>
      <c r="HPV1111" s="3"/>
      <c r="HPW1111" s="3"/>
      <c r="HPX1111" s="3"/>
      <c r="HPY1111" s="3"/>
      <c r="HPZ1111" s="3"/>
      <c r="HQA1111" s="3"/>
      <c r="HQB1111" s="3"/>
      <c r="HQC1111" s="3"/>
      <c r="HQD1111" s="3"/>
      <c r="HQE1111" s="3"/>
      <c r="HQF1111" s="3"/>
      <c r="HQG1111" s="3"/>
      <c r="HQH1111" s="3"/>
      <c r="HQI1111" s="3"/>
      <c r="HQJ1111" s="3"/>
      <c r="HQK1111" s="3"/>
      <c r="HQL1111" s="3"/>
      <c r="HQM1111" s="3"/>
      <c r="HQN1111" s="3"/>
      <c r="HQO1111" s="3"/>
      <c r="HQP1111" s="3"/>
      <c r="HQQ1111" s="3"/>
      <c r="HQR1111" s="3"/>
      <c r="HQS1111" s="3"/>
      <c r="HQT1111" s="3"/>
      <c r="HQU1111" s="3"/>
      <c r="HQV1111" s="3"/>
      <c r="HQW1111" s="3"/>
      <c r="HQX1111" s="3"/>
      <c r="HQY1111" s="3"/>
      <c r="HQZ1111" s="3"/>
      <c r="HRA1111" s="3"/>
      <c r="HRB1111" s="3"/>
      <c r="HRC1111" s="3"/>
      <c r="HRD1111" s="3"/>
      <c r="HRE1111" s="3"/>
      <c r="HRF1111" s="3"/>
      <c r="HRG1111" s="3"/>
      <c r="HRH1111" s="3"/>
      <c r="HRI1111" s="3"/>
      <c r="HRJ1111" s="3"/>
      <c r="HRK1111" s="3"/>
      <c r="HRL1111" s="3"/>
      <c r="HRM1111" s="3"/>
      <c r="HRN1111" s="3"/>
      <c r="HRO1111" s="3"/>
      <c r="HRP1111" s="3"/>
      <c r="HRQ1111" s="3"/>
      <c r="HRR1111" s="3"/>
      <c r="HRS1111" s="3"/>
      <c r="HRT1111" s="3"/>
      <c r="HRU1111" s="3"/>
      <c r="HRV1111" s="3"/>
      <c r="HRW1111" s="3"/>
      <c r="HRX1111" s="3"/>
      <c r="HRY1111" s="3"/>
      <c r="HRZ1111" s="3"/>
      <c r="HSA1111" s="3"/>
      <c r="HSB1111" s="3"/>
      <c r="HSC1111" s="3"/>
      <c r="HSD1111" s="3"/>
      <c r="HSE1111" s="3"/>
      <c r="HSF1111" s="3"/>
      <c r="HSG1111" s="3"/>
      <c r="HSH1111" s="3"/>
      <c r="HSI1111" s="3"/>
      <c r="HSJ1111" s="3"/>
      <c r="HSK1111" s="3"/>
      <c r="HSL1111" s="3"/>
      <c r="HSM1111" s="3"/>
      <c r="HSN1111" s="3"/>
      <c r="HSO1111" s="3"/>
      <c r="HSP1111" s="3"/>
      <c r="HSQ1111" s="3"/>
      <c r="HSR1111" s="3"/>
      <c r="HSS1111" s="3"/>
      <c r="HST1111" s="3"/>
      <c r="HSU1111" s="3"/>
      <c r="HSV1111" s="3"/>
      <c r="HSW1111" s="3"/>
      <c r="HSX1111" s="3"/>
      <c r="HSY1111" s="3"/>
      <c r="HSZ1111" s="3"/>
      <c r="HTA1111" s="3"/>
      <c r="HTB1111" s="3"/>
      <c r="HTC1111" s="3"/>
      <c r="HTD1111" s="3"/>
      <c r="HTE1111" s="3"/>
      <c r="HTF1111" s="3"/>
      <c r="HTG1111" s="3"/>
      <c r="HTH1111" s="3"/>
      <c r="HTI1111" s="3"/>
      <c r="HTJ1111" s="3"/>
      <c r="HTK1111" s="3"/>
      <c r="HTL1111" s="3"/>
      <c r="HTM1111" s="3"/>
      <c r="HTN1111" s="3"/>
      <c r="HTO1111" s="3"/>
      <c r="HTP1111" s="3"/>
      <c r="HTQ1111" s="3"/>
      <c r="HTR1111" s="3"/>
      <c r="HTS1111" s="3"/>
      <c r="HTT1111" s="3"/>
      <c r="HTU1111" s="3"/>
      <c r="HTV1111" s="3"/>
      <c r="HTW1111" s="3"/>
      <c r="HTX1111" s="3"/>
      <c r="HTY1111" s="3"/>
      <c r="HTZ1111" s="3"/>
      <c r="HUA1111" s="3"/>
      <c r="HUB1111" s="3"/>
      <c r="HUC1111" s="3"/>
      <c r="HUD1111" s="3"/>
      <c r="HUE1111" s="3"/>
      <c r="HUF1111" s="3"/>
      <c r="HUG1111" s="3"/>
      <c r="HUH1111" s="3"/>
      <c r="HUI1111" s="3"/>
      <c r="HUJ1111" s="3"/>
      <c r="HUK1111" s="3"/>
      <c r="HUL1111" s="3"/>
      <c r="HUM1111" s="3"/>
      <c r="HUN1111" s="3"/>
      <c r="HUO1111" s="3"/>
      <c r="HUP1111" s="3"/>
      <c r="HUQ1111" s="3"/>
      <c r="HUR1111" s="3"/>
      <c r="HUS1111" s="3"/>
      <c r="HUT1111" s="3"/>
      <c r="HUU1111" s="3"/>
      <c r="HUV1111" s="3"/>
      <c r="HUW1111" s="3"/>
      <c r="HUX1111" s="3"/>
      <c r="HUY1111" s="3"/>
      <c r="HUZ1111" s="3"/>
      <c r="HVA1111" s="3"/>
      <c r="HVB1111" s="3"/>
      <c r="HVC1111" s="3"/>
      <c r="HVD1111" s="3"/>
      <c r="HVE1111" s="3"/>
      <c r="HVF1111" s="3"/>
      <c r="HVG1111" s="3"/>
      <c r="HVH1111" s="3"/>
      <c r="HVI1111" s="3"/>
      <c r="HVJ1111" s="3"/>
      <c r="HVK1111" s="3"/>
      <c r="HVL1111" s="3"/>
      <c r="HVM1111" s="3"/>
      <c r="HVN1111" s="3"/>
      <c r="HVO1111" s="3"/>
      <c r="HVP1111" s="3"/>
      <c r="HVQ1111" s="3"/>
      <c r="HVR1111" s="3"/>
      <c r="HVS1111" s="3"/>
      <c r="HVT1111" s="3"/>
      <c r="HVU1111" s="3"/>
      <c r="HVV1111" s="3"/>
      <c r="HVW1111" s="3"/>
      <c r="HVX1111" s="3"/>
      <c r="HVY1111" s="3"/>
      <c r="HVZ1111" s="3"/>
      <c r="HWA1111" s="3"/>
      <c r="HWB1111" s="3"/>
      <c r="HWC1111" s="3"/>
      <c r="HWD1111" s="3"/>
      <c r="HWE1111" s="3"/>
      <c r="HWF1111" s="3"/>
      <c r="HWG1111" s="3"/>
      <c r="HWH1111" s="3"/>
      <c r="HWI1111" s="3"/>
      <c r="HWJ1111" s="3"/>
      <c r="HWK1111" s="3"/>
      <c r="HWL1111" s="3"/>
      <c r="HWM1111" s="3"/>
      <c r="HWN1111" s="3"/>
      <c r="HWO1111" s="3"/>
      <c r="HWP1111" s="3"/>
      <c r="HWQ1111" s="3"/>
      <c r="HWR1111" s="3"/>
      <c r="HWS1111" s="3"/>
      <c r="HWT1111" s="3"/>
      <c r="HWU1111" s="3"/>
      <c r="HWV1111" s="3"/>
      <c r="HWW1111" s="3"/>
      <c r="HWX1111" s="3"/>
      <c r="HWY1111" s="3"/>
      <c r="HWZ1111" s="3"/>
      <c r="HXA1111" s="3"/>
      <c r="HXB1111" s="3"/>
      <c r="HXC1111" s="3"/>
      <c r="HXD1111" s="3"/>
      <c r="HXE1111" s="3"/>
      <c r="HXF1111" s="3"/>
      <c r="HXG1111" s="3"/>
      <c r="HXH1111" s="3"/>
      <c r="HXI1111" s="3"/>
      <c r="HXJ1111" s="3"/>
      <c r="HXK1111" s="3"/>
      <c r="HXL1111" s="3"/>
      <c r="HXM1111" s="3"/>
      <c r="HXN1111" s="3"/>
      <c r="HXO1111" s="3"/>
      <c r="HXP1111" s="3"/>
      <c r="HXQ1111" s="3"/>
      <c r="HXR1111" s="3"/>
      <c r="HXS1111" s="3"/>
      <c r="HXT1111" s="3"/>
      <c r="HXU1111" s="3"/>
      <c r="HXV1111" s="3"/>
      <c r="HXW1111" s="3"/>
      <c r="HXX1111" s="3"/>
      <c r="HXY1111" s="3"/>
      <c r="HXZ1111" s="3"/>
      <c r="HYA1111" s="3"/>
      <c r="HYB1111" s="3"/>
      <c r="HYC1111" s="3"/>
      <c r="HYD1111" s="3"/>
      <c r="HYE1111" s="3"/>
      <c r="HYF1111" s="3"/>
      <c r="HYG1111" s="3"/>
      <c r="HYH1111" s="3"/>
      <c r="HYI1111" s="3"/>
      <c r="HYJ1111" s="3"/>
      <c r="HYK1111" s="3"/>
      <c r="HYL1111" s="3"/>
      <c r="HYM1111" s="3"/>
      <c r="HYN1111" s="3"/>
      <c r="HYO1111" s="3"/>
      <c r="HYP1111" s="3"/>
      <c r="HYQ1111" s="3"/>
      <c r="HYR1111" s="3"/>
      <c r="HYS1111" s="3"/>
      <c r="HYT1111" s="3"/>
      <c r="HYU1111" s="3"/>
      <c r="HYV1111" s="3"/>
      <c r="HYW1111" s="3"/>
      <c r="HYX1111" s="3"/>
      <c r="HYY1111" s="3"/>
      <c r="HYZ1111" s="3"/>
      <c r="HZA1111" s="3"/>
      <c r="HZB1111" s="3"/>
      <c r="HZC1111" s="3"/>
      <c r="HZD1111" s="3"/>
      <c r="HZE1111" s="3"/>
      <c r="HZF1111" s="3"/>
      <c r="HZG1111" s="3"/>
      <c r="HZH1111" s="3"/>
      <c r="HZI1111" s="3"/>
      <c r="HZJ1111" s="3"/>
      <c r="HZK1111" s="3"/>
      <c r="HZL1111" s="3"/>
      <c r="HZM1111" s="3"/>
      <c r="HZN1111" s="3"/>
      <c r="HZO1111" s="3"/>
      <c r="HZP1111" s="3"/>
      <c r="HZQ1111" s="3"/>
      <c r="HZR1111" s="3"/>
      <c r="HZS1111" s="3"/>
      <c r="HZT1111" s="3"/>
      <c r="HZU1111" s="3"/>
      <c r="HZV1111" s="3"/>
      <c r="HZW1111" s="3"/>
      <c r="HZX1111" s="3"/>
      <c r="HZY1111" s="3"/>
      <c r="HZZ1111" s="3"/>
      <c r="IAA1111" s="3"/>
      <c r="IAB1111" s="3"/>
      <c r="IAC1111" s="3"/>
      <c r="IAD1111" s="3"/>
      <c r="IAE1111" s="3"/>
      <c r="IAF1111" s="3"/>
      <c r="IAG1111" s="3"/>
      <c r="IAH1111" s="3"/>
      <c r="IAI1111" s="3"/>
      <c r="IAJ1111" s="3"/>
      <c r="IAK1111" s="3"/>
      <c r="IAL1111" s="3"/>
      <c r="IAM1111" s="3"/>
      <c r="IAN1111" s="3"/>
      <c r="IAO1111" s="3"/>
      <c r="IAP1111" s="3"/>
      <c r="IAQ1111" s="3"/>
      <c r="IAR1111" s="3"/>
      <c r="IAS1111" s="3"/>
      <c r="IAT1111" s="3"/>
      <c r="IAU1111" s="3"/>
      <c r="IAV1111" s="3"/>
      <c r="IAW1111" s="3"/>
      <c r="IAX1111" s="3"/>
      <c r="IAY1111" s="3"/>
      <c r="IAZ1111" s="3"/>
      <c r="IBA1111" s="3"/>
      <c r="IBB1111" s="3"/>
      <c r="IBC1111" s="3"/>
      <c r="IBD1111" s="3"/>
      <c r="IBE1111" s="3"/>
      <c r="IBF1111" s="3"/>
      <c r="IBG1111" s="3"/>
      <c r="IBH1111" s="3"/>
      <c r="IBI1111" s="3"/>
      <c r="IBJ1111" s="3"/>
      <c r="IBK1111" s="3"/>
      <c r="IBL1111" s="3"/>
      <c r="IBM1111" s="3"/>
      <c r="IBN1111" s="3"/>
      <c r="IBO1111" s="3"/>
      <c r="IBP1111" s="3"/>
      <c r="IBQ1111" s="3"/>
      <c r="IBR1111" s="3"/>
      <c r="IBS1111" s="3"/>
      <c r="IBT1111" s="3"/>
      <c r="IBU1111" s="3"/>
      <c r="IBV1111" s="3"/>
      <c r="IBW1111" s="3"/>
      <c r="IBX1111" s="3"/>
      <c r="IBY1111" s="3"/>
      <c r="IBZ1111" s="3"/>
      <c r="ICA1111" s="3"/>
      <c r="ICB1111" s="3"/>
      <c r="ICC1111" s="3"/>
      <c r="ICD1111" s="3"/>
      <c r="ICE1111" s="3"/>
      <c r="ICF1111" s="3"/>
      <c r="ICG1111" s="3"/>
      <c r="ICH1111" s="3"/>
      <c r="ICI1111" s="3"/>
      <c r="ICJ1111" s="3"/>
      <c r="ICK1111" s="3"/>
      <c r="ICL1111" s="3"/>
      <c r="ICM1111" s="3"/>
      <c r="ICN1111" s="3"/>
      <c r="ICO1111" s="3"/>
      <c r="ICP1111" s="3"/>
      <c r="ICQ1111" s="3"/>
      <c r="ICR1111" s="3"/>
      <c r="ICS1111" s="3"/>
      <c r="ICT1111" s="3"/>
      <c r="ICU1111" s="3"/>
      <c r="ICV1111" s="3"/>
      <c r="ICW1111" s="3"/>
      <c r="ICX1111" s="3"/>
      <c r="ICY1111" s="3"/>
      <c r="ICZ1111" s="3"/>
      <c r="IDA1111" s="3"/>
      <c r="IDB1111" s="3"/>
      <c r="IDC1111" s="3"/>
      <c r="IDD1111" s="3"/>
      <c r="IDE1111" s="3"/>
      <c r="IDF1111" s="3"/>
      <c r="IDG1111" s="3"/>
      <c r="IDH1111" s="3"/>
      <c r="IDI1111" s="3"/>
      <c r="IDJ1111" s="3"/>
      <c r="IDK1111" s="3"/>
      <c r="IDL1111" s="3"/>
      <c r="IDM1111" s="3"/>
      <c r="IDN1111" s="3"/>
      <c r="IDO1111" s="3"/>
      <c r="IDP1111" s="3"/>
      <c r="IDQ1111" s="3"/>
      <c r="IDR1111" s="3"/>
      <c r="IDS1111" s="3"/>
      <c r="IDT1111" s="3"/>
      <c r="IDU1111" s="3"/>
      <c r="IDV1111" s="3"/>
      <c r="IDW1111" s="3"/>
      <c r="IDX1111" s="3"/>
      <c r="IDY1111" s="3"/>
      <c r="IDZ1111" s="3"/>
      <c r="IEA1111" s="3"/>
      <c r="IEB1111" s="3"/>
      <c r="IEC1111" s="3"/>
      <c r="IED1111" s="3"/>
      <c r="IEE1111" s="3"/>
      <c r="IEF1111" s="3"/>
      <c r="IEG1111" s="3"/>
      <c r="IEH1111" s="3"/>
      <c r="IEI1111" s="3"/>
      <c r="IEJ1111" s="3"/>
      <c r="IEK1111" s="3"/>
      <c r="IEL1111" s="3"/>
      <c r="IEM1111" s="3"/>
      <c r="IEN1111" s="3"/>
      <c r="IEO1111" s="3"/>
      <c r="IEP1111" s="3"/>
      <c r="IEQ1111" s="3"/>
      <c r="IER1111" s="3"/>
      <c r="IES1111" s="3"/>
      <c r="IET1111" s="3"/>
      <c r="IEU1111" s="3"/>
      <c r="IEV1111" s="3"/>
      <c r="IEW1111" s="3"/>
      <c r="IEX1111" s="3"/>
      <c r="IEY1111" s="3"/>
      <c r="IEZ1111" s="3"/>
      <c r="IFA1111" s="3"/>
      <c r="IFB1111" s="3"/>
      <c r="IFC1111" s="3"/>
      <c r="IFD1111" s="3"/>
      <c r="IFE1111" s="3"/>
      <c r="IFF1111" s="3"/>
      <c r="IFG1111" s="3"/>
      <c r="IFH1111" s="3"/>
      <c r="IFI1111" s="3"/>
      <c r="IFJ1111" s="3"/>
      <c r="IFK1111" s="3"/>
      <c r="IFL1111" s="3"/>
      <c r="IFM1111" s="3"/>
      <c r="IFN1111" s="3"/>
      <c r="IFO1111" s="3"/>
      <c r="IFP1111" s="3"/>
      <c r="IFQ1111" s="3"/>
      <c r="IFR1111" s="3"/>
      <c r="IFS1111" s="3"/>
      <c r="IFT1111" s="3"/>
      <c r="IFU1111" s="3"/>
      <c r="IFV1111" s="3"/>
      <c r="IFW1111" s="3"/>
      <c r="IFX1111" s="3"/>
      <c r="IFY1111" s="3"/>
      <c r="IFZ1111" s="3"/>
      <c r="IGA1111" s="3"/>
      <c r="IGB1111" s="3"/>
      <c r="IGC1111" s="3"/>
      <c r="IGD1111" s="3"/>
      <c r="IGE1111" s="3"/>
      <c r="IGF1111" s="3"/>
      <c r="IGG1111" s="3"/>
      <c r="IGH1111" s="3"/>
      <c r="IGI1111" s="3"/>
      <c r="IGJ1111" s="3"/>
      <c r="IGK1111" s="3"/>
      <c r="IGL1111" s="3"/>
      <c r="IGM1111" s="3"/>
      <c r="IGN1111" s="3"/>
      <c r="IGO1111" s="3"/>
      <c r="IGP1111" s="3"/>
      <c r="IGQ1111" s="3"/>
      <c r="IGR1111" s="3"/>
      <c r="IGS1111" s="3"/>
      <c r="IGT1111" s="3"/>
      <c r="IGU1111" s="3"/>
      <c r="IGV1111" s="3"/>
      <c r="IGW1111" s="3"/>
      <c r="IGX1111" s="3"/>
      <c r="IGY1111" s="3"/>
      <c r="IGZ1111" s="3"/>
      <c r="IHA1111" s="3"/>
      <c r="IHB1111" s="3"/>
      <c r="IHC1111" s="3"/>
      <c r="IHD1111" s="3"/>
      <c r="IHE1111" s="3"/>
      <c r="IHF1111" s="3"/>
      <c r="IHG1111" s="3"/>
      <c r="IHH1111" s="3"/>
      <c r="IHI1111" s="3"/>
      <c r="IHJ1111" s="3"/>
      <c r="IHK1111" s="3"/>
      <c r="IHL1111" s="3"/>
      <c r="IHM1111" s="3"/>
      <c r="IHN1111" s="3"/>
      <c r="IHO1111" s="3"/>
      <c r="IHP1111" s="3"/>
      <c r="IHQ1111" s="3"/>
      <c r="IHR1111" s="3"/>
      <c r="IHS1111" s="3"/>
      <c r="IHT1111" s="3"/>
      <c r="IHU1111" s="3"/>
      <c r="IHV1111" s="3"/>
      <c r="IHW1111" s="3"/>
      <c r="IHX1111" s="3"/>
      <c r="IHY1111" s="3"/>
      <c r="IHZ1111" s="3"/>
      <c r="IIA1111" s="3"/>
      <c r="IIB1111" s="3"/>
      <c r="IIC1111" s="3"/>
      <c r="IID1111" s="3"/>
      <c r="IIE1111" s="3"/>
      <c r="IIF1111" s="3"/>
      <c r="IIG1111" s="3"/>
      <c r="IIH1111" s="3"/>
      <c r="III1111" s="3"/>
      <c r="IIJ1111" s="3"/>
      <c r="IIK1111" s="3"/>
      <c r="IIL1111" s="3"/>
      <c r="IIM1111" s="3"/>
      <c r="IIN1111" s="3"/>
      <c r="IIO1111" s="3"/>
      <c r="IIP1111" s="3"/>
      <c r="IIQ1111" s="3"/>
      <c r="IIR1111" s="3"/>
      <c r="IIS1111" s="3"/>
      <c r="IIT1111" s="3"/>
      <c r="IIU1111" s="3"/>
      <c r="IIV1111" s="3"/>
      <c r="IIW1111" s="3"/>
      <c r="IIX1111" s="3"/>
      <c r="IIY1111" s="3"/>
      <c r="IIZ1111" s="3"/>
      <c r="IJA1111" s="3"/>
      <c r="IJB1111" s="3"/>
      <c r="IJC1111" s="3"/>
      <c r="IJD1111" s="3"/>
      <c r="IJE1111" s="3"/>
      <c r="IJF1111" s="3"/>
      <c r="IJG1111" s="3"/>
      <c r="IJH1111" s="3"/>
      <c r="IJI1111" s="3"/>
      <c r="IJJ1111" s="3"/>
      <c r="IJK1111" s="3"/>
      <c r="IJL1111" s="3"/>
      <c r="IJM1111" s="3"/>
      <c r="IJN1111" s="3"/>
      <c r="IJO1111" s="3"/>
      <c r="IJP1111" s="3"/>
      <c r="IJQ1111" s="3"/>
      <c r="IJR1111" s="3"/>
      <c r="IJS1111" s="3"/>
      <c r="IJT1111" s="3"/>
      <c r="IJU1111" s="3"/>
      <c r="IJV1111" s="3"/>
      <c r="IJW1111" s="3"/>
      <c r="IJX1111" s="3"/>
      <c r="IJY1111" s="3"/>
      <c r="IJZ1111" s="3"/>
      <c r="IKA1111" s="3"/>
      <c r="IKB1111" s="3"/>
      <c r="IKC1111" s="3"/>
      <c r="IKD1111" s="3"/>
      <c r="IKE1111" s="3"/>
      <c r="IKF1111" s="3"/>
      <c r="IKG1111" s="3"/>
      <c r="IKH1111" s="3"/>
      <c r="IKI1111" s="3"/>
      <c r="IKJ1111" s="3"/>
      <c r="IKK1111" s="3"/>
      <c r="IKL1111" s="3"/>
      <c r="IKM1111" s="3"/>
      <c r="IKN1111" s="3"/>
      <c r="IKO1111" s="3"/>
      <c r="IKP1111" s="3"/>
      <c r="IKQ1111" s="3"/>
      <c r="IKR1111" s="3"/>
      <c r="IKS1111" s="3"/>
      <c r="IKT1111" s="3"/>
      <c r="IKU1111" s="3"/>
      <c r="IKV1111" s="3"/>
      <c r="IKW1111" s="3"/>
      <c r="IKX1111" s="3"/>
      <c r="IKY1111" s="3"/>
      <c r="IKZ1111" s="3"/>
      <c r="ILA1111" s="3"/>
      <c r="ILB1111" s="3"/>
      <c r="ILC1111" s="3"/>
      <c r="ILD1111" s="3"/>
      <c r="ILE1111" s="3"/>
      <c r="ILF1111" s="3"/>
      <c r="ILG1111" s="3"/>
      <c r="ILH1111" s="3"/>
      <c r="ILI1111" s="3"/>
      <c r="ILJ1111" s="3"/>
      <c r="ILK1111" s="3"/>
      <c r="ILL1111" s="3"/>
      <c r="ILM1111" s="3"/>
      <c r="ILN1111" s="3"/>
      <c r="ILO1111" s="3"/>
      <c r="ILP1111" s="3"/>
      <c r="ILQ1111" s="3"/>
      <c r="ILR1111" s="3"/>
      <c r="ILS1111" s="3"/>
      <c r="ILT1111" s="3"/>
      <c r="ILU1111" s="3"/>
      <c r="ILV1111" s="3"/>
      <c r="ILW1111" s="3"/>
      <c r="ILX1111" s="3"/>
      <c r="ILY1111" s="3"/>
      <c r="ILZ1111" s="3"/>
      <c r="IMA1111" s="3"/>
      <c r="IMB1111" s="3"/>
      <c r="IMC1111" s="3"/>
      <c r="IMD1111" s="3"/>
      <c r="IME1111" s="3"/>
      <c r="IMF1111" s="3"/>
      <c r="IMG1111" s="3"/>
      <c r="IMH1111" s="3"/>
      <c r="IMI1111" s="3"/>
      <c r="IMJ1111" s="3"/>
      <c r="IMK1111" s="3"/>
      <c r="IML1111" s="3"/>
      <c r="IMM1111" s="3"/>
      <c r="IMN1111" s="3"/>
      <c r="IMO1111" s="3"/>
      <c r="IMP1111" s="3"/>
      <c r="IMQ1111" s="3"/>
      <c r="IMR1111" s="3"/>
      <c r="IMS1111" s="3"/>
      <c r="IMT1111" s="3"/>
      <c r="IMU1111" s="3"/>
      <c r="IMV1111" s="3"/>
      <c r="IMW1111" s="3"/>
      <c r="IMX1111" s="3"/>
      <c r="IMY1111" s="3"/>
      <c r="IMZ1111" s="3"/>
      <c r="INA1111" s="3"/>
      <c r="INB1111" s="3"/>
      <c r="INC1111" s="3"/>
      <c r="IND1111" s="3"/>
      <c r="INE1111" s="3"/>
      <c r="INF1111" s="3"/>
      <c r="ING1111" s="3"/>
      <c r="INH1111" s="3"/>
      <c r="INI1111" s="3"/>
      <c r="INJ1111" s="3"/>
      <c r="INK1111" s="3"/>
      <c r="INL1111" s="3"/>
      <c r="INM1111" s="3"/>
      <c r="INN1111" s="3"/>
      <c r="INO1111" s="3"/>
      <c r="INP1111" s="3"/>
      <c r="INQ1111" s="3"/>
      <c r="INR1111" s="3"/>
      <c r="INS1111" s="3"/>
      <c r="INT1111" s="3"/>
      <c r="INU1111" s="3"/>
      <c r="INV1111" s="3"/>
      <c r="INW1111" s="3"/>
      <c r="INX1111" s="3"/>
      <c r="INY1111" s="3"/>
      <c r="INZ1111" s="3"/>
      <c r="IOA1111" s="3"/>
      <c r="IOB1111" s="3"/>
      <c r="IOC1111" s="3"/>
      <c r="IOD1111" s="3"/>
      <c r="IOE1111" s="3"/>
      <c r="IOF1111" s="3"/>
      <c r="IOG1111" s="3"/>
      <c r="IOH1111" s="3"/>
      <c r="IOI1111" s="3"/>
      <c r="IOJ1111" s="3"/>
      <c r="IOK1111" s="3"/>
      <c r="IOL1111" s="3"/>
      <c r="IOM1111" s="3"/>
      <c r="ION1111" s="3"/>
      <c r="IOO1111" s="3"/>
      <c r="IOP1111" s="3"/>
      <c r="IOQ1111" s="3"/>
      <c r="IOR1111" s="3"/>
      <c r="IOS1111" s="3"/>
      <c r="IOT1111" s="3"/>
      <c r="IOU1111" s="3"/>
      <c r="IOV1111" s="3"/>
      <c r="IOW1111" s="3"/>
      <c r="IOX1111" s="3"/>
      <c r="IOY1111" s="3"/>
      <c r="IOZ1111" s="3"/>
      <c r="IPA1111" s="3"/>
      <c r="IPB1111" s="3"/>
      <c r="IPC1111" s="3"/>
      <c r="IPD1111" s="3"/>
      <c r="IPE1111" s="3"/>
      <c r="IPF1111" s="3"/>
      <c r="IPG1111" s="3"/>
      <c r="IPH1111" s="3"/>
      <c r="IPI1111" s="3"/>
      <c r="IPJ1111" s="3"/>
      <c r="IPK1111" s="3"/>
      <c r="IPL1111" s="3"/>
      <c r="IPM1111" s="3"/>
      <c r="IPN1111" s="3"/>
      <c r="IPO1111" s="3"/>
      <c r="IPP1111" s="3"/>
      <c r="IPQ1111" s="3"/>
      <c r="IPR1111" s="3"/>
      <c r="IPS1111" s="3"/>
      <c r="IPT1111" s="3"/>
      <c r="IPU1111" s="3"/>
      <c r="IPV1111" s="3"/>
      <c r="IPW1111" s="3"/>
      <c r="IPX1111" s="3"/>
      <c r="IPY1111" s="3"/>
      <c r="IPZ1111" s="3"/>
      <c r="IQA1111" s="3"/>
      <c r="IQB1111" s="3"/>
      <c r="IQC1111" s="3"/>
      <c r="IQD1111" s="3"/>
      <c r="IQE1111" s="3"/>
      <c r="IQF1111" s="3"/>
      <c r="IQG1111" s="3"/>
      <c r="IQH1111" s="3"/>
      <c r="IQI1111" s="3"/>
      <c r="IQJ1111" s="3"/>
      <c r="IQK1111" s="3"/>
      <c r="IQL1111" s="3"/>
      <c r="IQM1111" s="3"/>
      <c r="IQN1111" s="3"/>
      <c r="IQO1111" s="3"/>
      <c r="IQP1111" s="3"/>
      <c r="IQQ1111" s="3"/>
      <c r="IQR1111" s="3"/>
      <c r="IQS1111" s="3"/>
      <c r="IQT1111" s="3"/>
      <c r="IQU1111" s="3"/>
      <c r="IQV1111" s="3"/>
      <c r="IQW1111" s="3"/>
      <c r="IQX1111" s="3"/>
      <c r="IQY1111" s="3"/>
      <c r="IQZ1111" s="3"/>
      <c r="IRA1111" s="3"/>
      <c r="IRB1111" s="3"/>
      <c r="IRC1111" s="3"/>
      <c r="IRD1111" s="3"/>
      <c r="IRE1111" s="3"/>
      <c r="IRF1111" s="3"/>
      <c r="IRG1111" s="3"/>
      <c r="IRH1111" s="3"/>
      <c r="IRI1111" s="3"/>
      <c r="IRJ1111" s="3"/>
      <c r="IRK1111" s="3"/>
      <c r="IRL1111" s="3"/>
      <c r="IRM1111" s="3"/>
      <c r="IRN1111" s="3"/>
      <c r="IRO1111" s="3"/>
      <c r="IRP1111" s="3"/>
      <c r="IRQ1111" s="3"/>
      <c r="IRR1111" s="3"/>
      <c r="IRS1111" s="3"/>
      <c r="IRT1111" s="3"/>
      <c r="IRU1111" s="3"/>
      <c r="IRV1111" s="3"/>
      <c r="IRW1111" s="3"/>
      <c r="IRX1111" s="3"/>
      <c r="IRY1111" s="3"/>
      <c r="IRZ1111" s="3"/>
      <c r="ISA1111" s="3"/>
      <c r="ISB1111" s="3"/>
      <c r="ISC1111" s="3"/>
      <c r="ISD1111" s="3"/>
      <c r="ISE1111" s="3"/>
      <c r="ISF1111" s="3"/>
      <c r="ISG1111" s="3"/>
      <c r="ISH1111" s="3"/>
      <c r="ISI1111" s="3"/>
      <c r="ISJ1111" s="3"/>
      <c r="ISK1111" s="3"/>
      <c r="ISL1111" s="3"/>
      <c r="ISM1111" s="3"/>
      <c r="ISN1111" s="3"/>
      <c r="ISO1111" s="3"/>
      <c r="ISP1111" s="3"/>
      <c r="ISQ1111" s="3"/>
      <c r="ISR1111" s="3"/>
      <c r="ISS1111" s="3"/>
      <c r="IST1111" s="3"/>
      <c r="ISU1111" s="3"/>
      <c r="ISV1111" s="3"/>
      <c r="ISW1111" s="3"/>
      <c r="ISX1111" s="3"/>
      <c r="ISY1111" s="3"/>
      <c r="ISZ1111" s="3"/>
      <c r="ITA1111" s="3"/>
      <c r="ITB1111" s="3"/>
      <c r="ITC1111" s="3"/>
      <c r="ITD1111" s="3"/>
      <c r="ITE1111" s="3"/>
      <c r="ITF1111" s="3"/>
      <c r="ITG1111" s="3"/>
      <c r="ITH1111" s="3"/>
      <c r="ITI1111" s="3"/>
      <c r="ITJ1111" s="3"/>
      <c r="ITK1111" s="3"/>
      <c r="ITL1111" s="3"/>
      <c r="ITM1111" s="3"/>
      <c r="ITN1111" s="3"/>
      <c r="ITO1111" s="3"/>
      <c r="ITP1111" s="3"/>
      <c r="ITQ1111" s="3"/>
      <c r="ITR1111" s="3"/>
      <c r="ITS1111" s="3"/>
      <c r="ITT1111" s="3"/>
      <c r="ITU1111" s="3"/>
      <c r="ITV1111" s="3"/>
      <c r="ITW1111" s="3"/>
      <c r="ITX1111" s="3"/>
      <c r="ITY1111" s="3"/>
      <c r="ITZ1111" s="3"/>
      <c r="IUA1111" s="3"/>
      <c r="IUB1111" s="3"/>
      <c r="IUC1111" s="3"/>
      <c r="IUD1111" s="3"/>
      <c r="IUE1111" s="3"/>
      <c r="IUF1111" s="3"/>
      <c r="IUG1111" s="3"/>
      <c r="IUH1111" s="3"/>
      <c r="IUI1111" s="3"/>
      <c r="IUJ1111" s="3"/>
      <c r="IUK1111" s="3"/>
      <c r="IUL1111" s="3"/>
      <c r="IUM1111" s="3"/>
      <c r="IUN1111" s="3"/>
      <c r="IUO1111" s="3"/>
      <c r="IUP1111" s="3"/>
      <c r="IUQ1111" s="3"/>
      <c r="IUR1111" s="3"/>
      <c r="IUS1111" s="3"/>
      <c r="IUT1111" s="3"/>
      <c r="IUU1111" s="3"/>
      <c r="IUV1111" s="3"/>
      <c r="IUW1111" s="3"/>
      <c r="IUX1111" s="3"/>
      <c r="IUY1111" s="3"/>
      <c r="IUZ1111" s="3"/>
      <c r="IVA1111" s="3"/>
      <c r="IVB1111" s="3"/>
      <c r="IVC1111" s="3"/>
      <c r="IVD1111" s="3"/>
      <c r="IVE1111" s="3"/>
      <c r="IVF1111" s="3"/>
      <c r="IVG1111" s="3"/>
      <c r="IVH1111" s="3"/>
      <c r="IVI1111" s="3"/>
      <c r="IVJ1111" s="3"/>
      <c r="IVK1111" s="3"/>
      <c r="IVL1111" s="3"/>
      <c r="IVM1111" s="3"/>
      <c r="IVN1111" s="3"/>
      <c r="IVO1111" s="3"/>
      <c r="IVP1111" s="3"/>
      <c r="IVQ1111" s="3"/>
      <c r="IVR1111" s="3"/>
      <c r="IVS1111" s="3"/>
      <c r="IVT1111" s="3"/>
      <c r="IVU1111" s="3"/>
      <c r="IVV1111" s="3"/>
      <c r="IVW1111" s="3"/>
      <c r="IVX1111" s="3"/>
      <c r="IVY1111" s="3"/>
      <c r="IVZ1111" s="3"/>
      <c r="IWA1111" s="3"/>
      <c r="IWB1111" s="3"/>
      <c r="IWC1111" s="3"/>
      <c r="IWD1111" s="3"/>
      <c r="IWE1111" s="3"/>
      <c r="IWF1111" s="3"/>
      <c r="IWG1111" s="3"/>
      <c r="IWH1111" s="3"/>
      <c r="IWI1111" s="3"/>
      <c r="IWJ1111" s="3"/>
      <c r="IWK1111" s="3"/>
      <c r="IWL1111" s="3"/>
      <c r="IWM1111" s="3"/>
      <c r="IWN1111" s="3"/>
      <c r="IWO1111" s="3"/>
      <c r="IWP1111" s="3"/>
      <c r="IWQ1111" s="3"/>
      <c r="IWR1111" s="3"/>
      <c r="IWS1111" s="3"/>
      <c r="IWT1111" s="3"/>
      <c r="IWU1111" s="3"/>
      <c r="IWV1111" s="3"/>
      <c r="IWW1111" s="3"/>
      <c r="IWX1111" s="3"/>
      <c r="IWY1111" s="3"/>
      <c r="IWZ1111" s="3"/>
      <c r="IXA1111" s="3"/>
      <c r="IXB1111" s="3"/>
      <c r="IXC1111" s="3"/>
      <c r="IXD1111" s="3"/>
      <c r="IXE1111" s="3"/>
      <c r="IXF1111" s="3"/>
      <c r="IXG1111" s="3"/>
      <c r="IXH1111" s="3"/>
      <c r="IXI1111" s="3"/>
      <c r="IXJ1111" s="3"/>
      <c r="IXK1111" s="3"/>
      <c r="IXL1111" s="3"/>
      <c r="IXM1111" s="3"/>
      <c r="IXN1111" s="3"/>
      <c r="IXO1111" s="3"/>
      <c r="IXP1111" s="3"/>
      <c r="IXQ1111" s="3"/>
      <c r="IXR1111" s="3"/>
      <c r="IXS1111" s="3"/>
      <c r="IXT1111" s="3"/>
      <c r="IXU1111" s="3"/>
      <c r="IXV1111" s="3"/>
      <c r="IXW1111" s="3"/>
      <c r="IXX1111" s="3"/>
      <c r="IXY1111" s="3"/>
      <c r="IXZ1111" s="3"/>
      <c r="IYA1111" s="3"/>
      <c r="IYB1111" s="3"/>
      <c r="IYC1111" s="3"/>
      <c r="IYD1111" s="3"/>
      <c r="IYE1111" s="3"/>
      <c r="IYF1111" s="3"/>
      <c r="IYG1111" s="3"/>
      <c r="IYH1111" s="3"/>
      <c r="IYI1111" s="3"/>
      <c r="IYJ1111" s="3"/>
      <c r="IYK1111" s="3"/>
      <c r="IYL1111" s="3"/>
      <c r="IYM1111" s="3"/>
      <c r="IYN1111" s="3"/>
      <c r="IYO1111" s="3"/>
      <c r="IYP1111" s="3"/>
      <c r="IYQ1111" s="3"/>
      <c r="IYR1111" s="3"/>
      <c r="IYS1111" s="3"/>
      <c r="IYT1111" s="3"/>
      <c r="IYU1111" s="3"/>
      <c r="IYV1111" s="3"/>
      <c r="IYW1111" s="3"/>
      <c r="IYX1111" s="3"/>
      <c r="IYY1111" s="3"/>
      <c r="IYZ1111" s="3"/>
      <c r="IZA1111" s="3"/>
      <c r="IZB1111" s="3"/>
      <c r="IZC1111" s="3"/>
      <c r="IZD1111" s="3"/>
      <c r="IZE1111" s="3"/>
      <c r="IZF1111" s="3"/>
      <c r="IZG1111" s="3"/>
      <c r="IZH1111" s="3"/>
      <c r="IZI1111" s="3"/>
      <c r="IZJ1111" s="3"/>
      <c r="IZK1111" s="3"/>
      <c r="IZL1111" s="3"/>
      <c r="IZM1111" s="3"/>
      <c r="IZN1111" s="3"/>
      <c r="IZO1111" s="3"/>
      <c r="IZP1111" s="3"/>
      <c r="IZQ1111" s="3"/>
      <c r="IZR1111" s="3"/>
      <c r="IZS1111" s="3"/>
      <c r="IZT1111" s="3"/>
      <c r="IZU1111" s="3"/>
      <c r="IZV1111" s="3"/>
      <c r="IZW1111" s="3"/>
      <c r="IZX1111" s="3"/>
      <c r="IZY1111" s="3"/>
      <c r="IZZ1111" s="3"/>
      <c r="JAA1111" s="3"/>
      <c r="JAB1111" s="3"/>
      <c r="JAC1111" s="3"/>
      <c r="JAD1111" s="3"/>
      <c r="JAE1111" s="3"/>
      <c r="JAF1111" s="3"/>
      <c r="JAG1111" s="3"/>
      <c r="JAH1111" s="3"/>
      <c r="JAI1111" s="3"/>
      <c r="JAJ1111" s="3"/>
      <c r="JAK1111" s="3"/>
      <c r="JAL1111" s="3"/>
      <c r="JAM1111" s="3"/>
      <c r="JAN1111" s="3"/>
      <c r="JAO1111" s="3"/>
      <c r="JAP1111" s="3"/>
      <c r="JAQ1111" s="3"/>
      <c r="JAR1111" s="3"/>
      <c r="JAS1111" s="3"/>
      <c r="JAT1111" s="3"/>
      <c r="JAU1111" s="3"/>
      <c r="JAV1111" s="3"/>
      <c r="JAW1111" s="3"/>
      <c r="JAX1111" s="3"/>
      <c r="JAY1111" s="3"/>
      <c r="JAZ1111" s="3"/>
      <c r="JBA1111" s="3"/>
      <c r="JBB1111" s="3"/>
      <c r="JBC1111" s="3"/>
      <c r="JBD1111" s="3"/>
      <c r="JBE1111" s="3"/>
      <c r="JBF1111" s="3"/>
      <c r="JBG1111" s="3"/>
      <c r="JBH1111" s="3"/>
      <c r="JBI1111" s="3"/>
      <c r="JBJ1111" s="3"/>
      <c r="JBK1111" s="3"/>
      <c r="JBL1111" s="3"/>
      <c r="JBM1111" s="3"/>
      <c r="JBN1111" s="3"/>
      <c r="JBO1111" s="3"/>
      <c r="JBP1111" s="3"/>
      <c r="JBQ1111" s="3"/>
      <c r="JBR1111" s="3"/>
      <c r="JBS1111" s="3"/>
      <c r="JBT1111" s="3"/>
      <c r="JBU1111" s="3"/>
      <c r="JBV1111" s="3"/>
      <c r="JBW1111" s="3"/>
      <c r="JBX1111" s="3"/>
      <c r="JBY1111" s="3"/>
      <c r="JBZ1111" s="3"/>
      <c r="JCA1111" s="3"/>
      <c r="JCB1111" s="3"/>
      <c r="JCC1111" s="3"/>
      <c r="JCD1111" s="3"/>
      <c r="JCE1111" s="3"/>
      <c r="JCF1111" s="3"/>
      <c r="JCG1111" s="3"/>
      <c r="JCH1111" s="3"/>
      <c r="JCI1111" s="3"/>
      <c r="JCJ1111" s="3"/>
      <c r="JCK1111" s="3"/>
      <c r="JCL1111" s="3"/>
      <c r="JCM1111" s="3"/>
      <c r="JCN1111" s="3"/>
      <c r="JCO1111" s="3"/>
      <c r="JCP1111" s="3"/>
      <c r="JCQ1111" s="3"/>
      <c r="JCR1111" s="3"/>
      <c r="JCS1111" s="3"/>
      <c r="JCT1111" s="3"/>
      <c r="JCU1111" s="3"/>
      <c r="JCV1111" s="3"/>
      <c r="JCW1111" s="3"/>
      <c r="JCX1111" s="3"/>
      <c r="JCY1111" s="3"/>
      <c r="JCZ1111" s="3"/>
      <c r="JDA1111" s="3"/>
      <c r="JDB1111" s="3"/>
      <c r="JDC1111" s="3"/>
      <c r="JDD1111" s="3"/>
      <c r="JDE1111" s="3"/>
      <c r="JDF1111" s="3"/>
      <c r="JDG1111" s="3"/>
      <c r="JDH1111" s="3"/>
      <c r="JDI1111" s="3"/>
      <c r="JDJ1111" s="3"/>
      <c r="JDK1111" s="3"/>
      <c r="JDL1111" s="3"/>
      <c r="JDM1111" s="3"/>
      <c r="JDN1111" s="3"/>
      <c r="JDO1111" s="3"/>
      <c r="JDP1111" s="3"/>
      <c r="JDQ1111" s="3"/>
      <c r="JDR1111" s="3"/>
      <c r="JDS1111" s="3"/>
      <c r="JDT1111" s="3"/>
      <c r="JDU1111" s="3"/>
      <c r="JDV1111" s="3"/>
      <c r="JDW1111" s="3"/>
      <c r="JDX1111" s="3"/>
      <c r="JDY1111" s="3"/>
      <c r="JDZ1111" s="3"/>
      <c r="JEA1111" s="3"/>
      <c r="JEB1111" s="3"/>
      <c r="JEC1111" s="3"/>
      <c r="JED1111" s="3"/>
      <c r="JEE1111" s="3"/>
      <c r="JEF1111" s="3"/>
      <c r="JEG1111" s="3"/>
      <c r="JEH1111" s="3"/>
      <c r="JEI1111" s="3"/>
      <c r="JEJ1111" s="3"/>
      <c r="JEK1111" s="3"/>
      <c r="JEL1111" s="3"/>
      <c r="JEM1111" s="3"/>
      <c r="JEN1111" s="3"/>
      <c r="JEO1111" s="3"/>
      <c r="JEP1111" s="3"/>
      <c r="JEQ1111" s="3"/>
      <c r="JER1111" s="3"/>
      <c r="JES1111" s="3"/>
      <c r="JET1111" s="3"/>
      <c r="JEU1111" s="3"/>
      <c r="JEV1111" s="3"/>
      <c r="JEW1111" s="3"/>
      <c r="JEX1111" s="3"/>
      <c r="JEY1111" s="3"/>
      <c r="JEZ1111" s="3"/>
      <c r="JFA1111" s="3"/>
      <c r="JFB1111" s="3"/>
      <c r="JFC1111" s="3"/>
      <c r="JFD1111" s="3"/>
      <c r="JFE1111" s="3"/>
      <c r="JFF1111" s="3"/>
      <c r="JFG1111" s="3"/>
      <c r="JFH1111" s="3"/>
      <c r="JFI1111" s="3"/>
      <c r="JFJ1111" s="3"/>
      <c r="JFK1111" s="3"/>
      <c r="JFL1111" s="3"/>
      <c r="JFM1111" s="3"/>
      <c r="JFN1111" s="3"/>
      <c r="JFO1111" s="3"/>
      <c r="JFP1111" s="3"/>
      <c r="JFQ1111" s="3"/>
      <c r="JFR1111" s="3"/>
      <c r="JFS1111" s="3"/>
      <c r="JFT1111" s="3"/>
      <c r="JFU1111" s="3"/>
      <c r="JFV1111" s="3"/>
      <c r="JFW1111" s="3"/>
      <c r="JFX1111" s="3"/>
      <c r="JFY1111" s="3"/>
      <c r="JFZ1111" s="3"/>
      <c r="JGA1111" s="3"/>
      <c r="JGB1111" s="3"/>
      <c r="JGC1111" s="3"/>
      <c r="JGD1111" s="3"/>
      <c r="JGE1111" s="3"/>
      <c r="JGF1111" s="3"/>
      <c r="JGG1111" s="3"/>
      <c r="JGH1111" s="3"/>
      <c r="JGI1111" s="3"/>
      <c r="JGJ1111" s="3"/>
      <c r="JGK1111" s="3"/>
      <c r="JGL1111" s="3"/>
      <c r="JGM1111" s="3"/>
      <c r="JGN1111" s="3"/>
      <c r="JGO1111" s="3"/>
      <c r="JGP1111" s="3"/>
      <c r="JGQ1111" s="3"/>
      <c r="JGR1111" s="3"/>
      <c r="JGS1111" s="3"/>
      <c r="JGT1111" s="3"/>
      <c r="JGU1111" s="3"/>
      <c r="JGV1111" s="3"/>
      <c r="JGW1111" s="3"/>
      <c r="JGX1111" s="3"/>
      <c r="JGY1111" s="3"/>
      <c r="JGZ1111" s="3"/>
      <c r="JHA1111" s="3"/>
      <c r="JHB1111" s="3"/>
      <c r="JHC1111" s="3"/>
      <c r="JHD1111" s="3"/>
      <c r="JHE1111" s="3"/>
      <c r="JHF1111" s="3"/>
      <c r="JHG1111" s="3"/>
      <c r="JHH1111" s="3"/>
      <c r="JHI1111" s="3"/>
      <c r="JHJ1111" s="3"/>
      <c r="JHK1111" s="3"/>
      <c r="JHL1111" s="3"/>
      <c r="JHM1111" s="3"/>
      <c r="JHN1111" s="3"/>
      <c r="JHO1111" s="3"/>
      <c r="JHP1111" s="3"/>
      <c r="JHQ1111" s="3"/>
      <c r="JHR1111" s="3"/>
      <c r="JHS1111" s="3"/>
      <c r="JHT1111" s="3"/>
      <c r="JHU1111" s="3"/>
      <c r="JHV1111" s="3"/>
      <c r="JHW1111" s="3"/>
      <c r="JHX1111" s="3"/>
      <c r="JHY1111" s="3"/>
      <c r="JHZ1111" s="3"/>
      <c r="JIA1111" s="3"/>
      <c r="JIB1111" s="3"/>
      <c r="JIC1111" s="3"/>
      <c r="JID1111" s="3"/>
      <c r="JIE1111" s="3"/>
      <c r="JIF1111" s="3"/>
      <c r="JIG1111" s="3"/>
      <c r="JIH1111" s="3"/>
      <c r="JII1111" s="3"/>
      <c r="JIJ1111" s="3"/>
      <c r="JIK1111" s="3"/>
      <c r="JIL1111" s="3"/>
      <c r="JIM1111" s="3"/>
      <c r="JIN1111" s="3"/>
      <c r="JIO1111" s="3"/>
      <c r="JIP1111" s="3"/>
      <c r="JIQ1111" s="3"/>
      <c r="JIR1111" s="3"/>
      <c r="JIS1111" s="3"/>
      <c r="JIT1111" s="3"/>
      <c r="JIU1111" s="3"/>
      <c r="JIV1111" s="3"/>
      <c r="JIW1111" s="3"/>
      <c r="JIX1111" s="3"/>
      <c r="JIY1111" s="3"/>
      <c r="JIZ1111" s="3"/>
      <c r="JJA1111" s="3"/>
      <c r="JJB1111" s="3"/>
      <c r="JJC1111" s="3"/>
      <c r="JJD1111" s="3"/>
      <c r="JJE1111" s="3"/>
      <c r="JJF1111" s="3"/>
      <c r="JJG1111" s="3"/>
      <c r="JJH1111" s="3"/>
      <c r="JJI1111" s="3"/>
      <c r="JJJ1111" s="3"/>
      <c r="JJK1111" s="3"/>
      <c r="JJL1111" s="3"/>
      <c r="JJM1111" s="3"/>
      <c r="JJN1111" s="3"/>
      <c r="JJO1111" s="3"/>
      <c r="JJP1111" s="3"/>
      <c r="JJQ1111" s="3"/>
      <c r="JJR1111" s="3"/>
      <c r="JJS1111" s="3"/>
      <c r="JJT1111" s="3"/>
      <c r="JJU1111" s="3"/>
      <c r="JJV1111" s="3"/>
      <c r="JJW1111" s="3"/>
      <c r="JJX1111" s="3"/>
      <c r="JJY1111" s="3"/>
      <c r="JJZ1111" s="3"/>
      <c r="JKA1111" s="3"/>
      <c r="JKB1111" s="3"/>
      <c r="JKC1111" s="3"/>
      <c r="JKD1111" s="3"/>
      <c r="JKE1111" s="3"/>
      <c r="JKF1111" s="3"/>
      <c r="JKG1111" s="3"/>
      <c r="JKH1111" s="3"/>
      <c r="JKI1111" s="3"/>
      <c r="JKJ1111" s="3"/>
      <c r="JKK1111" s="3"/>
      <c r="JKL1111" s="3"/>
      <c r="JKM1111" s="3"/>
      <c r="JKN1111" s="3"/>
      <c r="JKO1111" s="3"/>
      <c r="JKP1111" s="3"/>
      <c r="JKQ1111" s="3"/>
      <c r="JKR1111" s="3"/>
      <c r="JKS1111" s="3"/>
      <c r="JKT1111" s="3"/>
      <c r="JKU1111" s="3"/>
      <c r="JKV1111" s="3"/>
      <c r="JKW1111" s="3"/>
      <c r="JKX1111" s="3"/>
      <c r="JKY1111" s="3"/>
      <c r="JKZ1111" s="3"/>
      <c r="JLA1111" s="3"/>
      <c r="JLB1111" s="3"/>
      <c r="JLC1111" s="3"/>
      <c r="JLD1111" s="3"/>
      <c r="JLE1111" s="3"/>
      <c r="JLF1111" s="3"/>
      <c r="JLG1111" s="3"/>
      <c r="JLH1111" s="3"/>
      <c r="JLI1111" s="3"/>
      <c r="JLJ1111" s="3"/>
      <c r="JLK1111" s="3"/>
      <c r="JLL1111" s="3"/>
      <c r="JLM1111" s="3"/>
      <c r="JLN1111" s="3"/>
      <c r="JLO1111" s="3"/>
      <c r="JLP1111" s="3"/>
      <c r="JLQ1111" s="3"/>
      <c r="JLR1111" s="3"/>
      <c r="JLS1111" s="3"/>
      <c r="JLT1111" s="3"/>
      <c r="JLU1111" s="3"/>
      <c r="JLV1111" s="3"/>
      <c r="JLW1111" s="3"/>
      <c r="JLX1111" s="3"/>
      <c r="JLY1111" s="3"/>
      <c r="JLZ1111" s="3"/>
      <c r="JMA1111" s="3"/>
      <c r="JMB1111" s="3"/>
      <c r="JMC1111" s="3"/>
      <c r="JMD1111" s="3"/>
      <c r="JME1111" s="3"/>
      <c r="JMF1111" s="3"/>
      <c r="JMG1111" s="3"/>
      <c r="JMH1111" s="3"/>
      <c r="JMI1111" s="3"/>
      <c r="JMJ1111" s="3"/>
      <c r="JMK1111" s="3"/>
      <c r="JML1111" s="3"/>
      <c r="JMM1111" s="3"/>
      <c r="JMN1111" s="3"/>
      <c r="JMO1111" s="3"/>
      <c r="JMP1111" s="3"/>
      <c r="JMQ1111" s="3"/>
      <c r="JMR1111" s="3"/>
      <c r="JMS1111" s="3"/>
      <c r="JMT1111" s="3"/>
      <c r="JMU1111" s="3"/>
      <c r="JMV1111" s="3"/>
      <c r="JMW1111" s="3"/>
      <c r="JMX1111" s="3"/>
      <c r="JMY1111" s="3"/>
      <c r="JMZ1111" s="3"/>
      <c r="JNA1111" s="3"/>
      <c r="JNB1111" s="3"/>
      <c r="JNC1111" s="3"/>
      <c r="JND1111" s="3"/>
      <c r="JNE1111" s="3"/>
      <c r="JNF1111" s="3"/>
      <c r="JNG1111" s="3"/>
      <c r="JNH1111" s="3"/>
      <c r="JNI1111" s="3"/>
      <c r="JNJ1111" s="3"/>
      <c r="JNK1111" s="3"/>
      <c r="JNL1111" s="3"/>
      <c r="JNM1111" s="3"/>
      <c r="JNN1111" s="3"/>
      <c r="JNO1111" s="3"/>
      <c r="JNP1111" s="3"/>
      <c r="JNQ1111" s="3"/>
      <c r="JNR1111" s="3"/>
      <c r="JNS1111" s="3"/>
      <c r="JNT1111" s="3"/>
      <c r="JNU1111" s="3"/>
      <c r="JNV1111" s="3"/>
      <c r="JNW1111" s="3"/>
      <c r="JNX1111" s="3"/>
      <c r="JNY1111" s="3"/>
      <c r="JNZ1111" s="3"/>
      <c r="JOA1111" s="3"/>
      <c r="JOB1111" s="3"/>
      <c r="JOC1111" s="3"/>
      <c r="JOD1111" s="3"/>
      <c r="JOE1111" s="3"/>
      <c r="JOF1111" s="3"/>
      <c r="JOG1111" s="3"/>
      <c r="JOH1111" s="3"/>
      <c r="JOI1111" s="3"/>
      <c r="JOJ1111" s="3"/>
      <c r="JOK1111" s="3"/>
      <c r="JOL1111" s="3"/>
      <c r="JOM1111" s="3"/>
      <c r="JON1111" s="3"/>
      <c r="JOO1111" s="3"/>
      <c r="JOP1111" s="3"/>
      <c r="JOQ1111" s="3"/>
      <c r="JOR1111" s="3"/>
      <c r="JOS1111" s="3"/>
      <c r="JOT1111" s="3"/>
      <c r="JOU1111" s="3"/>
      <c r="JOV1111" s="3"/>
      <c r="JOW1111" s="3"/>
      <c r="JOX1111" s="3"/>
      <c r="JOY1111" s="3"/>
      <c r="JOZ1111" s="3"/>
      <c r="JPA1111" s="3"/>
      <c r="JPB1111" s="3"/>
      <c r="JPC1111" s="3"/>
      <c r="JPD1111" s="3"/>
      <c r="JPE1111" s="3"/>
      <c r="JPF1111" s="3"/>
      <c r="JPG1111" s="3"/>
      <c r="JPH1111" s="3"/>
      <c r="JPI1111" s="3"/>
      <c r="JPJ1111" s="3"/>
      <c r="JPK1111" s="3"/>
      <c r="JPL1111" s="3"/>
      <c r="JPM1111" s="3"/>
      <c r="JPN1111" s="3"/>
      <c r="JPO1111" s="3"/>
      <c r="JPP1111" s="3"/>
      <c r="JPQ1111" s="3"/>
      <c r="JPR1111" s="3"/>
      <c r="JPS1111" s="3"/>
      <c r="JPT1111" s="3"/>
      <c r="JPU1111" s="3"/>
      <c r="JPV1111" s="3"/>
      <c r="JPW1111" s="3"/>
      <c r="JPX1111" s="3"/>
      <c r="JPY1111" s="3"/>
      <c r="JPZ1111" s="3"/>
      <c r="JQA1111" s="3"/>
      <c r="JQB1111" s="3"/>
      <c r="JQC1111" s="3"/>
      <c r="JQD1111" s="3"/>
      <c r="JQE1111" s="3"/>
      <c r="JQF1111" s="3"/>
      <c r="JQG1111" s="3"/>
      <c r="JQH1111" s="3"/>
      <c r="JQI1111" s="3"/>
      <c r="JQJ1111" s="3"/>
      <c r="JQK1111" s="3"/>
      <c r="JQL1111" s="3"/>
      <c r="JQM1111" s="3"/>
      <c r="JQN1111" s="3"/>
      <c r="JQO1111" s="3"/>
      <c r="JQP1111" s="3"/>
      <c r="JQQ1111" s="3"/>
      <c r="JQR1111" s="3"/>
      <c r="JQS1111" s="3"/>
      <c r="JQT1111" s="3"/>
      <c r="JQU1111" s="3"/>
      <c r="JQV1111" s="3"/>
      <c r="JQW1111" s="3"/>
      <c r="JQX1111" s="3"/>
      <c r="JQY1111" s="3"/>
      <c r="JQZ1111" s="3"/>
      <c r="JRA1111" s="3"/>
      <c r="JRB1111" s="3"/>
      <c r="JRC1111" s="3"/>
      <c r="JRD1111" s="3"/>
      <c r="JRE1111" s="3"/>
      <c r="JRF1111" s="3"/>
      <c r="JRG1111" s="3"/>
      <c r="JRH1111" s="3"/>
      <c r="JRI1111" s="3"/>
      <c r="JRJ1111" s="3"/>
      <c r="JRK1111" s="3"/>
      <c r="JRL1111" s="3"/>
      <c r="JRM1111" s="3"/>
      <c r="JRN1111" s="3"/>
      <c r="JRO1111" s="3"/>
      <c r="JRP1111" s="3"/>
      <c r="JRQ1111" s="3"/>
      <c r="JRR1111" s="3"/>
      <c r="JRS1111" s="3"/>
      <c r="JRT1111" s="3"/>
      <c r="JRU1111" s="3"/>
      <c r="JRV1111" s="3"/>
      <c r="JRW1111" s="3"/>
      <c r="JRX1111" s="3"/>
      <c r="JRY1111" s="3"/>
      <c r="JRZ1111" s="3"/>
      <c r="JSA1111" s="3"/>
      <c r="JSB1111" s="3"/>
      <c r="JSC1111" s="3"/>
      <c r="JSD1111" s="3"/>
      <c r="JSE1111" s="3"/>
      <c r="JSF1111" s="3"/>
      <c r="JSG1111" s="3"/>
      <c r="JSH1111" s="3"/>
      <c r="JSI1111" s="3"/>
      <c r="JSJ1111" s="3"/>
      <c r="JSK1111" s="3"/>
      <c r="JSL1111" s="3"/>
      <c r="JSM1111" s="3"/>
      <c r="JSN1111" s="3"/>
      <c r="JSO1111" s="3"/>
      <c r="JSP1111" s="3"/>
      <c r="JSQ1111" s="3"/>
      <c r="JSR1111" s="3"/>
      <c r="JSS1111" s="3"/>
      <c r="JST1111" s="3"/>
      <c r="JSU1111" s="3"/>
      <c r="JSV1111" s="3"/>
      <c r="JSW1111" s="3"/>
      <c r="JSX1111" s="3"/>
      <c r="JSY1111" s="3"/>
      <c r="JSZ1111" s="3"/>
      <c r="JTA1111" s="3"/>
      <c r="JTB1111" s="3"/>
      <c r="JTC1111" s="3"/>
      <c r="JTD1111" s="3"/>
      <c r="JTE1111" s="3"/>
      <c r="JTF1111" s="3"/>
      <c r="JTG1111" s="3"/>
      <c r="JTH1111" s="3"/>
      <c r="JTI1111" s="3"/>
      <c r="JTJ1111" s="3"/>
      <c r="JTK1111" s="3"/>
      <c r="JTL1111" s="3"/>
      <c r="JTM1111" s="3"/>
      <c r="JTN1111" s="3"/>
      <c r="JTO1111" s="3"/>
      <c r="JTP1111" s="3"/>
      <c r="JTQ1111" s="3"/>
      <c r="JTR1111" s="3"/>
      <c r="JTS1111" s="3"/>
      <c r="JTT1111" s="3"/>
      <c r="JTU1111" s="3"/>
      <c r="JTV1111" s="3"/>
      <c r="JTW1111" s="3"/>
      <c r="JTX1111" s="3"/>
      <c r="JTY1111" s="3"/>
      <c r="JTZ1111" s="3"/>
      <c r="JUA1111" s="3"/>
      <c r="JUB1111" s="3"/>
      <c r="JUC1111" s="3"/>
      <c r="JUD1111" s="3"/>
      <c r="JUE1111" s="3"/>
      <c r="JUF1111" s="3"/>
      <c r="JUG1111" s="3"/>
      <c r="JUH1111" s="3"/>
      <c r="JUI1111" s="3"/>
      <c r="JUJ1111" s="3"/>
      <c r="JUK1111" s="3"/>
      <c r="JUL1111" s="3"/>
      <c r="JUM1111" s="3"/>
      <c r="JUN1111" s="3"/>
      <c r="JUO1111" s="3"/>
      <c r="JUP1111" s="3"/>
      <c r="JUQ1111" s="3"/>
      <c r="JUR1111" s="3"/>
      <c r="JUS1111" s="3"/>
      <c r="JUT1111" s="3"/>
      <c r="JUU1111" s="3"/>
      <c r="JUV1111" s="3"/>
      <c r="JUW1111" s="3"/>
      <c r="JUX1111" s="3"/>
      <c r="JUY1111" s="3"/>
      <c r="JUZ1111" s="3"/>
      <c r="JVA1111" s="3"/>
      <c r="JVB1111" s="3"/>
      <c r="JVC1111" s="3"/>
      <c r="JVD1111" s="3"/>
      <c r="JVE1111" s="3"/>
      <c r="JVF1111" s="3"/>
      <c r="JVG1111" s="3"/>
      <c r="JVH1111" s="3"/>
      <c r="JVI1111" s="3"/>
      <c r="JVJ1111" s="3"/>
      <c r="JVK1111" s="3"/>
      <c r="JVL1111" s="3"/>
      <c r="JVM1111" s="3"/>
      <c r="JVN1111" s="3"/>
      <c r="JVO1111" s="3"/>
      <c r="JVP1111" s="3"/>
      <c r="JVQ1111" s="3"/>
      <c r="JVR1111" s="3"/>
      <c r="JVS1111" s="3"/>
      <c r="JVT1111" s="3"/>
      <c r="JVU1111" s="3"/>
      <c r="JVV1111" s="3"/>
      <c r="JVW1111" s="3"/>
      <c r="JVX1111" s="3"/>
      <c r="JVY1111" s="3"/>
      <c r="JVZ1111" s="3"/>
      <c r="JWA1111" s="3"/>
      <c r="JWB1111" s="3"/>
      <c r="JWC1111" s="3"/>
      <c r="JWD1111" s="3"/>
      <c r="JWE1111" s="3"/>
      <c r="JWF1111" s="3"/>
      <c r="JWG1111" s="3"/>
      <c r="JWH1111" s="3"/>
      <c r="JWI1111" s="3"/>
      <c r="JWJ1111" s="3"/>
      <c r="JWK1111" s="3"/>
      <c r="JWL1111" s="3"/>
      <c r="JWM1111" s="3"/>
      <c r="JWN1111" s="3"/>
      <c r="JWO1111" s="3"/>
      <c r="JWP1111" s="3"/>
      <c r="JWQ1111" s="3"/>
      <c r="JWR1111" s="3"/>
      <c r="JWS1111" s="3"/>
      <c r="JWT1111" s="3"/>
      <c r="JWU1111" s="3"/>
      <c r="JWV1111" s="3"/>
      <c r="JWW1111" s="3"/>
      <c r="JWX1111" s="3"/>
      <c r="JWY1111" s="3"/>
      <c r="JWZ1111" s="3"/>
      <c r="JXA1111" s="3"/>
      <c r="JXB1111" s="3"/>
      <c r="JXC1111" s="3"/>
      <c r="JXD1111" s="3"/>
      <c r="JXE1111" s="3"/>
      <c r="JXF1111" s="3"/>
      <c r="JXG1111" s="3"/>
      <c r="JXH1111" s="3"/>
      <c r="JXI1111" s="3"/>
      <c r="JXJ1111" s="3"/>
      <c r="JXK1111" s="3"/>
      <c r="JXL1111" s="3"/>
      <c r="JXM1111" s="3"/>
      <c r="JXN1111" s="3"/>
      <c r="JXO1111" s="3"/>
      <c r="JXP1111" s="3"/>
      <c r="JXQ1111" s="3"/>
      <c r="JXR1111" s="3"/>
      <c r="JXS1111" s="3"/>
      <c r="JXT1111" s="3"/>
      <c r="JXU1111" s="3"/>
      <c r="JXV1111" s="3"/>
      <c r="JXW1111" s="3"/>
      <c r="JXX1111" s="3"/>
      <c r="JXY1111" s="3"/>
      <c r="JXZ1111" s="3"/>
      <c r="JYA1111" s="3"/>
      <c r="JYB1111" s="3"/>
      <c r="JYC1111" s="3"/>
      <c r="JYD1111" s="3"/>
      <c r="JYE1111" s="3"/>
      <c r="JYF1111" s="3"/>
      <c r="JYG1111" s="3"/>
      <c r="JYH1111" s="3"/>
      <c r="JYI1111" s="3"/>
      <c r="JYJ1111" s="3"/>
      <c r="JYK1111" s="3"/>
      <c r="JYL1111" s="3"/>
      <c r="JYM1111" s="3"/>
      <c r="JYN1111" s="3"/>
      <c r="JYO1111" s="3"/>
      <c r="JYP1111" s="3"/>
      <c r="JYQ1111" s="3"/>
      <c r="JYR1111" s="3"/>
      <c r="JYS1111" s="3"/>
      <c r="JYT1111" s="3"/>
      <c r="JYU1111" s="3"/>
      <c r="JYV1111" s="3"/>
      <c r="JYW1111" s="3"/>
      <c r="JYX1111" s="3"/>
      <c r="JYY1111" s="3"/>
      <c r="JYZ1111" s="3"/>
      <c r="JZA1111" s="3"/>
      <c r="JZB1111" s="3"/>
      <c r="JZC1111" s="3"/>
      <c r="JZD1111" s="3"/>
      <c r="JZE1111" s="3"/>
      <c r="JZF1111" s="3"/>
      <c r="JZG1111" s="3"/>
      <c r="JZH1111" s="3"/>
      <c r="JZI1111" s="3"/>
      <c r="JZJ1111" s="3"/>
      <c r="JZK1111" s="3"/>
      <c r="JZL1111" s="3"/>
      <c r="JZM1111" s="3"/>
      <c r="JZN1111" s="3"/>
      <c r="JZO1111" s="3"/>
      <c r="JZP1111" s="3"/>
      <c r="JZQ1111" s="3"/>
      <c r="JZR1111" s="3"/>
      <c r="JZS1111" s="3"/>
      <c r="JZT1111" s="3"/>
      <c r="JZU1111" s="3"/>
      <c r="JZV1111" s="3"/>
      <c r="JZW1111" s="3"/>
      <c r="JZX1111" s="3"/>
      <c r="JZY1111" s="3"/>
      <c r="JZZ1111" s="3"/>
      <c r="KAA1111" s="3"/>
      <c r="KAB1111" s="3"/>
      <c r="KAC1111" s="3"/>
      <c r="KAD1111" s="3"/>
      <c r="KAE1111" s="3"/>
      <c r="KAF1111" s="3"/>
      <c r="KAG1111" s="3"/>
      <c r="KAH1111" s="3"/>
      <c r="KAI1111" s="3"/>
      <c r="KAJ1111" s="3"/>
      <c r="KAK1111" s="3"/>
      <c r="KAL1111" s="3"/>
      <c r="KAM1111" s="3"/>
      <c r="KAN1111" s="3"/>
      <c r="KAO1111" s="3"/>
      <c r="KAP1111" s="3"/>
      <c r="KAQ1111" s="3"/>
      <c r="KAR1111" s="3"/>
      <c r="KAS1111" s="3"/>
      <c r="KAT1111" s="3"/>
      <c r="KAU1111" s="3"/>
      <c r="KAV1111" s="3"/>
      <c r="KAW1111" s="3"/>
      <c r="KAX1111" s="3"/>
      <c r="KAY1111" s="3"/>
      <c r="KAZ1111" s="3"/>
      <c r="KBA1111" s="3"/>
      <c r="KBB1111" s="3"/>
      <c r="KBC1111" s="3"/>
      <c r="KBD1111" s="3"/>
      <c r="KBE1111" s="3"/>
      <c r="KBF1111" s="3"/>
      <c r="KBG1111" s="3"/>
      <c r="KBH1111" s="3"/>
      <c r="KBI1111" s="3"/>
      <c r="KBJ1111" s="3"/>
      <c r="KBK1111" s="3"/>
      <c r="KBL1111" s="3"/>
      <c r="KBM1111" s="3"/>
      <c r="KBN1111" s="3"/>
      <c r="KBO1111" s="3"/>
      <c r="KBP1111" s="3"/>
      <c r="KBQ1111" s="3"/>
      <c r="KBR1111" s="3"/>
      <c r="KBS1111" s="3"/>
      <c r="KBT1111" s="3"/>
      <c r="KBU1111" s="3"/>
      <c r="KBV1111" s="3"/>
      <c r="KBW1111" s="3"/>
      <c r="KBX1111" s="3"/>
      <c r="KBY1111" s="3"/>
      <c r="KBZ1111" s="3"/>
      <c r="KCA1111" s="3"/>
      <c r="KCB1111" s="3"/>
      <c r="KCC1111" s="3"/>
      <c r="KCD1111" s="3"/>
      <c r="KCE1111" s="3"/>
      <c r="KCF1111" s="3"/>
      <c r="KCG1111" s="3"/>
      <c r="KCH1111" s="3"/>
      <c r="KCI1111" s="3"/>
      <c r="KCJ1111" s="3"/>
      <c r="KCK1111" s="3"/>
      <c r="KCL1111" s="3"/>
      <c r="KCM1111" s="3"/>
      <c r="KCN1111" s="3"/>
      <c r="KCO1111" s="3"/>
      <c r="KCP1111" s="3"/>
      <c r="KCQ1111" s="3"/>
      <c r="KCR1111" s="3"/>
      <c r="KCS1111" s="3"/>
      <c r="KCT1111" s="3"/>
      <c r="KCU1111" s="3"/>
      <c r="KCV1111" s="3"/>
      <c r="KCW1111" s="3"/>
      <c r="KCX1111" s="3"/>
      <c r="KCY1111" s="3"/>
      <c r="KCZ1111" s="3"/>
      <c r="KDA1111" s="3"/>
      <c r="KDB1111" s="3"/>
      <c r="KDC1111" s="3"/>
      <c r="KDD1111" s="3"/>
      <c r="KDE1111" s="3"/>
      <c r="KDF1111" s="3"/>
      <c r="KDG1111" s="3"/>
      <c r="KDH1111" s="3"/>
      <c r="KDI1111" s="3"/>
      <c r="KDJ1111" s="3"/>
      <c r="KDK1111" s="3"/>
      <c r="KDL1111" s="3"/>
      <c r="KDM1111" s="3"/>
      <c r="KDN1111" s="3"/>
      <c r="KDO1111" s="3"/>
      <c r="KDP1111" s="3"/>
      <c r="KDQ1111" s="3"/>
      <c r="KDR1111" s="3"/>
      <c r="KDS1111" s="3"/>
      <c r="KDT1111" s="3"/>
      <c r="KDU1111" s="3"/>
      <c r="KDV1111" s="3"/>
      <c r="KDW1111" s="3"/>
      <c r="KDX1111" s="3"/>
      <c r="KDY1111" s="3"/>
      <c r="KDZ1111" s="3"/>
      <c r="KEA1111" s="3"/>
      <c r="KEB1111" s="3"/>
      <c r="KEC1111" s="3"/>
      <c r="KED1111" s="3"/>
      <c r="KEE1111" s="3"/>
      <c r="KEF1111" s="3"/>
      <c r="KEG1111" s="3"/>
      <c r="KEH1111" s="3"/>
      <c r="KEI1111" s="3"/>
      <c r="KEJ1111" s="3"/>
      <c r="KEK1111" s="3"/>
      <c r="KEL1111" s="3"/>
      <c r="KEM1111" s="3"/>
      <c r="KEN1111" s="3"/>
      <c r="KEO1111" s="3"/>
      <c r="KEP1111" s="3"/>
      <c r="KEQ1111" s="3"/>
      <c r="KER1111" s="3"/>
      <c r="KES1111" s="3"/>
      <c r="KET1111" s="3"/>
      <c r="KEU1111" s="3"/>
      <c r="KEV1111" s="3"/>
      <c r="KEW1111" s="3"/>
      <c r="KEX1111" s="3"/>
      <c r="KEY1111" s="3"/>
      <c r="KEZ1111" s="3"/>
      <c r="KFA1111" s="3"/>
      <c r="KFB1111" s="3"/>
      <c r="KFC1111" s="3"/>
      <c r="KFD1111" s="3"/>
      <c r="KFE1111" s="3"/>
      <c r="KFF1111" s="3"/>
      <c r="KFG1111" s="3"/>
      <c r="KFH1111" s="3"/>
      <c r="KFI1111" s="3"/>
      <c r="KFJ1111" s="3"/>
      <c r="KFK1111" s="3"/>
      <c r="KFL1111" s="3"/>
      <c r="KFM1111" s="3"/>
      <c r="KFN1111" s="3"/>
      <c r="KFO1111" s="3"/>
      <c r="KFP1111" s="3"/>
      <c r="KFQ1111" s="3"/>
      <c r="KFR1111" s="3"/>
      <c r="KFS1111" s="3"/>
      <c r="KFT1111" s="3"/>
      <c r="KFU1111" s="3"/>
      <c r="KFV1111" s="3"/>
      <c r="KFW1111" s="3"/>
      <c r="KFX1111" s="3"/>
      <c r="KFY1111" s="3"/>
      <c r="KFZ1111" s="3"/>
      <c r="KGA1111" s="3"/>
      <c r="KGB1111" s="3"/>
      <c r="KGC1111" s="3"/>
      <c r="KGD1111" s="3"/>
      <c r="KGE1111" s="3"/>
      <c r="KGF1111" s="3"/>
      <c r="KGG1111" s="3"/>
      <c r="KGH1111" s="3"/>
      <c r="KGI1111" s="3"/>
      <c r="KGJ1111" s="3"/>
      <c r="KGK1111" s="3"/>
      <c r="KGL1111" s="3"/>
      <c r="KGM1111" s="3"/>
      <c r="KGN1111" s="3"/>
      <c r="KGO1111" s="3"/>
      <c r="KGP1111" s="3"/>
      <c r="KGQ1111" s="3"/>
      <c r="KGR1111" s="3"/>
      <c r="KGS1111" s="3"/>
      <c r="KGT1111" s="3"/>
      <c r="KGU1111" s="3"/>
      <c r="KGV1111" s="3"/>
      <c r="KGW1111" s="3"/>
      <c r="KGX1111" s="3"/>
      <c r="KGY1111" s="3"/>
      <c r="KGZ1111" s="3"/>
      <c r="KHA1111" s="3"/>
      <c r="KHB1111" s="3"/>
      <c r="KHC1111" s="3"/>
      <c r="KHD1111" s="3"/>
      <c r="KHE1111" s="3"/>
      <c r="KHF1111" s="3"/>
      <c r="KHG1111" s="3"/>
      <c r="KHH1111" s="3"/>
      <c r="KHI1111" s="3"/>
      <c r="KHJ1111" s="3"/>
      <c r="KHK1111" s="3"/>
      <c r="KHL1111" s="3"/>
      <c r="KHM1111" s="3"/>
      <c r="KHN1111" s="3"/>
      <c r="KHO1111" s="3"/>
      <c r="KHP1111" s="3"/>
      <c r="KHQ1111" s="3"/>
      <c r="KHR1111" s="3"/>
      <c r="KHS1111" s="3"/>
      <c r="KHT1111" s="3"/>
      <c r="KHU1111" s="3"/>
      <c r="KHV1111" s="3"/>
      <c r="KHW1111" s="3"/>
      <c r="KHX1111" s="3"/>
      <c r="KHY1111" s="3"/>
      <c r="KHZ1111" s="3"/>
      <c r="KIA1111" s="3"/>
      <c r="KIB1111" s="3"/>
      <c r="KIC1111" s="3"/>
      <c r="KID1111" s="3"/>
      <c r="KIE1111" s="3"/>
      <c r="KIF1111" s="3"/>
      <c r="KIG1111" s="3"/>
      <c r="KIH1111" s="3"/>
      <c r="KII1111" s="3"/>
      <c r="KIJ1111" s="3"/>
      <c r="KIK1111" s="3"/>
      <c r="KIL1111" s="3"/>
      <c r="KIM1111" s="3"/>
      <c r="KIN1111" s="3"/>
      <c r="KIO1111" s="3"/>
      <c r="KIP1111" s="3"/>
      <c r="KIQ1111" s="3"/>
      <c r="KIR1111" s="3"/>
      <c r="KIS1111" s="3"/>
      <c r="KIT1111" s="3"/>
      <c r="KIU1111" s="3"/>
      <c r="KIV1111" s="3"/>
      <c r="KIW1111" s="3"/>
      <c r="KIX1111" s="3"/>
      <c r="KIY1111" s="3"/>
      <c r="KIZ1111" s="3"/>
      <c r="KJA1111" s="3"/>
      <c r="KJB1111" s="3"/>
      <c r="KJC1111" s="3"/>
      <c r="KJD1111" s="3"/>
      <c r="KJE1111" s="3"/>
      <c r="KJF1111" s="3"/>
      <c r="KJG1111" s="3"/>
      <c r="KJH1111" s="3"/>
      <c r="KJI1111" s="3"/>
      <c r="KJJ1111" s="3"/>
      <c r="KJK1111" s="3"/>
      <c r="KJL1111" s="3"/>
      <c r="KJM1111" s="3"/>
      <c r="KJN1111" s="3"/>
      <c r="KJO1111" s="3"/>
      <c r="KJP1111" s="3"/>
      <c r="KJQ1111" s="3"/>
      <c r="KJR1111" s="3"/>
      <c r="KJS1111" s="3"/>
      <c r="KJT1111" s="3"/>
      <c r="KJU1111" s="3"/>
      <c r="KJV1111" s="3"/>
      <c r="KJW1111" s="3"/>
      <c r="KJX1111" s="3"/>
      <c r="KJY1111" s="3"/>
      <c r="KJZ1111" s="3"/>
      <c r="KKA1111" s="3"/>
      <c r="KKB1111" s="3"/>
      <c r="KKC1111" s="3"/>
      <c r="KKD1111" s="3"/>
      <c r="KKE1111" s="3"/>
      <c r="KKF1111" s="3"/>
      <c r="KKG1111" s="3"/>
      <c r="KKH1111" s="3"/>
      <c r="KKI1111" s="3"/>
      <c r="KKJ1111" s="3"/>
      <c r="KKK1111" s="3"/>
      <c r="KKL1111" s="3"/>
      <c r="KKM1111" s="3"/>
      <c r="KKN1111" s="3"/>
      <c r="KKO1111" s="3"/>
      <c r="KKP1111" s="3"/>
      <c r="KKQ1111" s="3"/>
      <c r="KKR1111" s="3"/>
      <c r="KKS1111" s="3"/>
      <c r="KKT1111" s="3"/>
      <c r="KKU1111" s="3"/>
      <c r="KKV1111" s="3"/>
      <c r="KKW1111" s="3"/>
      <c r="KKX1111" s="3"/>
      <c r="KKY1111" s="3"/>
      <c r="KKZ1111" s="3"/>
      <c r="KLA1111" s="3"/>
      <c r="KLB1111" s="3"/>
      <c r="KLC1111" s="3"/>
      <c r="KLD1111" s="3"/>
      <c r="KLE1111" s="3"/>
      <c r="KLF1111" s="3"/>
      <c r="KLG1111" s="3"/>
      <c r="KLH1111" s="3"/>
      <c r="KLI1111" s="3"/>
      <c r="KLJ1111" s="3"/>
      <c r="KLK1111" s="3"/>
      <c r="KLL1111" s="3"/>
      <c r="KLM1111" s="3"/>
      <c r="KLN1111" s="3"/>
      <c r="KLO1111" s="3"/>
      <c r="KLP1111" s="3"/>
      <c r="KLQ1111" s="3"/>
      <c r="KLR1111" s="3"/>
      <c r="KLS1111" s="3"/>
      <c r="KLT1111" s="3"/>
      <c r="KLU1111" s="3"/>
      <c r="KLV1111" s="3"/>
      <c r="KLW1111" s="3"/>
      <c r="KLX1111" s="3"/>
      <c r="KLY1111" s="3"/>
      <c r="KLZ1111" s="3"/>
      <c r="KMA1111" s="3"/>
      <c r="KMB1111" s="3"/>
      <c r="KMC1111" s="3"/>
      <c r="KMD1111" s="3"/>
      <c r="KME1111" s="3"/>
      <c r="KMF1111" s="3"/>
      <c r="KMG1111" s="3"/>
      <c r="KMH1111" s="3"/>
      <c r="KMI1111" s="3"/>
      <c r="KMJ1111" s="3"/>
      <c r="KMK1111" s="3"/>
      <c r="KML1111" s="3"/>
      <c r="KMM1111" s="3"/>
      <c r="KMN1111" s="3"/>
      <c r="KMO1111" s="3"/>
      <c r="KMP1111" s="3"/>
      <c r="KMQ1111" s="3"/>
      <c r="KMR1111" s="3"/>
      <c r="KMS1111" s="3"/>
      <c r="KMT1111" s="3"/>
      <c r="KMU1111" s="3"/>
      <c r="KMV1111" s="3"/>
      <c r="KMW1111" s="3"/>
      <c r="KMX1111" s="3"/>
      <c r="KMY1111" s="3"/>
      <c r="KMZ1111" s="3"/>
      <c r="KNA1111" s="3"/>
      <c r="KNB1111" s="3"/>
      <c r="KNC1111" s="3"/>
      <c r="KND1111" s="3"/>
      <c r="KNE1111" s="3"/>
      <c r="KNF1111" s="3"/>
      <c r="KNG1111" s="3"/>
      <c r="KNH1111" s="3"/>
      <c r="KNI1111" s="3"/>
      <c r="KNJ1111" s="3"/>
      <c r="KNK1111" s="3"/>
      <c r="KNL1111" s="3"/>
      <c r="KNM1111" s="3"/>
      <c r="KNN1111" s="3"/>
      <c r="KNO1111" s="3"/>
      <c r="KNP1111" s="3"/>
      <c r="KNQ1111" s="3"/>
      <c r="KNR1111" s="3"/>
      <c r="KNS1111" s="3"/>
      <c r="KNT1111" s="3"/>
      <c r="KNU1111" s="3"/>
      <c r="KNV1111" s="3"/>
      <c r="KNW1111" s="3"/>
      <c r="KNX1111" s="3"/>
      <c r="KNY1111" s="3"/>
      <c r="KNZ1111" s="3"/>
      <c r="KOA1111" s="3"/>
      <c r="KOB1111" s="3"/>
      <c r="KOC1111" s="3"/>
      <c r="KOD1111" s="3"/>
      <c r="KOE1111" s="3"/>
      <c r="KOF1111" s="3"/>
      <c r="KOG1111" s="3"/>
      <c r="KOH1111" s="3"/>
      <c r="KOI1111" s="3"/>
      <c r="KOJ1111" s="3"/>
      <c r="KOK1111" s="3"/>
      <c r="KOL1111" s="3"/>
      <c r="KOM1111" s="3"/>
      <c r="KON1111" s="3"/>
      <c r="KOO1111" s="3"/>
      <c r="KOP1111" s="3"/>
      <c r="KOQ1111" s="3"/>
      <c r="KOR1111" s="3"/>
      <c r="KOS1111" s="3"/>
      <c r="KOT1111" s="3"/>
      <c r="KOU1111" s="3"/>
      <c r="KOV1111" s="3"/>
      <c r="KOW1111" s="3"/>
      <c r="KOX1111" s="3"/>
      <c r="KOY1111" s="3"/>
      <c r="KOZ1111" s="3"/>
      <c r="KPA1111" s="3"/>
      <c r="KPB1111" s="3"/>
      <c r="KPC1111" s="3"/>
      <c r="KPD1111" s="3"/>
      <c r="KPE1111" s="3"/>
      <c r="KPF1111" s="3"/>
      <c r="KPG1111" s="3"/>
      <c r="KPH1111" s="3"/>
      <c r="KPI1111" s="3"/>
      <c r="KPJ1111" s="3"/>
      <c r="KPK1111" s="3"/>
      <c r="KPL1111" s="3"/>
      <c r="KPM1111" s="3"/>
      <c r="KPN1111" s="3"/>
      <c r="KPO1111" s="3"/>
      <c r="KPP1111" s="3"/>
      <c r="KPQ1111" s="3"/>
      <c r="KPR1111" s="3"/>
      <c r="KPS1111" s="3"/>
      <c r="KPT1111" s="3"/>
      <c r="KPU1111" s="3"/>
      <c r="KPV1111" s="3"/>
      <c r="KPW1111" s="3"/>
      <c r="KPX1111" s="3"/>
      <c r="KPY1111" s="3"/>
      <c r="KPZ1111" s="3"/>
      <c r="KQA1111" s="3"/>
      <c r="KQB1111" s="3"/>
      <c r="KQC1111" s="3"/>
      <c r="KQD1111" s="3"/>
      <c r="KQE1111" s="3"/>
      <c r="KQF1111" s="3"/>
      <c r="KQG1111" s="3"/>
      <c r="KQH1111" s="3"/>
      <c r="KQI1111" s="3"/>
      <c r="KQJ1111" s="3"/>
      <c r="KQK1111" s="3"/>
      <c r="KQL1111" s="3"/>
      <c r="KQM1111" s="3"/>
      <c r="KQN1111" s="3"/>
      <c r="KQO1111" s="3"/>
      <c r="KQP1111" s="3"/>
      <c r="KQQ1111" s="3"/>
      <c r="KQR1111" s="3"/>
      <c r="KQS1111" s="3"/>
      <c r="KQT1111" s="3"/>
      <c r="KQU1111" s="3"/>
      <c r="KQV1111" s="3"/>
      <c r="KQW1111" s="3"/>
      <c r="KQX1111" s="3"/>
      <c r="KQY1111" s="3"/>
      <c r="KQZ1111" s="3"/>
      <c r="KRA1111" s="3"/>
      <c r="KRB1111" s="3"/>
      <c r="KRC1111" s="3"/>
      <c r="KRD1111" s="3"/>
      <c r="KRE1111" s="3"/>
      <c r="KRF1111" s="3"/>
      <c r="KRG1111" s="3"/>
      <c r="KRH1111" s="3"/>
      <c r="KRI1111" s="3"/>
      <c r="KRJ1111" s="3"/>
      <c r="KRK1111" s="3"/>
      <c r="KRL1111" s="3"/>
      <c r="KRM1111" s="3"/>
      <c r="KRN1111" s="3"/>
      <c r="KRO1111" s="3"/>
      <c r="KRP1111" s="3"/>
      <c r="KRQ1111" s="3"/>
      <c r="KRR1111" s="3"/>
      <c r="KRS1111" s="3"/>
      <c r="KRT1111" s="3"/>
      <c r="KRU1111" s="3"/>
      <c r="KRV1111" s="3"/>
      <c r="KRW1111" s="3"/>
      <c r="KRX1111" s="3"/>
      <c r="KRY1111" s="3"/>
      <c r="KRZ1111" s="3"/>
      <c r="KSA1111" s="3"/>
      <c r="KSB1111" s="3"/>
      <c r="KSC1111" s="3"/>
      <c r="KSD1111" s="3"/>
      <c r="KSE1111" s="3"/>
      <c r="KSF1111" s="3"/>
      <c r="KSG1111" s="3"/>
      <c r="KSH1111" s="3"/>
      <c r="KSI1111" s="3"/>
      <c r="KSJ1111" s="3"/>
      <c r="KSK1111" s="3"/>
      <c r="KSL1111" s="3"/>
      <c r="KSM1111" s="3"/>
      <c r="KSN1111" s="3"/>
      <c r="KSO1111" s="3"/>
      <c r="KSP1111" s="3"/>
      <c r="KSQ1111" s="3"/>
      <c r="KSR1111" s="3"/>
      <c r="KSS1111" s="3"/>
      <c r="KST1111" s="3"/>
      <c r="KSU1111" s="3"/>
      <c r="KSV1111" s="3"/>
      <c r="KSW1111" s="3"/>
      <c r="KSX1111" s="3"/>
      <c r="KSY1111" s="3"/>
      <c r="KSZ1111" s="3"/>
      <c r="KTA1111" s="3"/>
      <c r="KTB1111" s="3"/>
      <c r="KTC1111" s="3"/>
      <c r="KTD1111" s="3"/>
      <c r="KTE1111" s="3"/>
      <c r="KTF1111" s="3"/>
      <c r="KTG1111" s="3"/>
      <c r="KTH1111" s="3"/>
      <c r="KTI1111" s="3"/>
      <c r="KTJ1111" s="3"/>
      <c r="KTK1111" s="3"/>
      <c r="KTL1111" s="3"/>
      <c r="KTM1111" s="3"/>
      <c r="KTN1111" s="3"/>
      <c r="KTO1111" s="3"/>
      <c r="KTP1111" s="3"/>
      <c r="KTQ1111" s="3"/>
      <c r="KTR1111" s="3"/>
      <c r="KTS1111" s="3"/>
      <c r="KTT1111" s="3"/>
      <c r="KTU1111" s="3"/>
      <c r="KTV1111" s="3"/>
      <c r="KTW1111" s="3"/>
      <c r="KTX1111" s="3"/>
      <c r="KTY1111" s="3"/>
      <c r="KTZ1111" s="3"/>
      <c r="KUA1111" s="3"/>
      <c r="KUB1111" s="3"/>
      <c r="KUC1111" s="3"/>
      <c r="KUD1111" s="3"/>
      <c r="KUE1111" s="3"/>
      <c r="KUF1111" s="3"/>
      <c r="KUG1111" s="3"/>
      <c r="KUH1111" s="3"/>
      <c r="KUI1111" s="3"/>
      <c r="KUJ1111" s="3"/>
      <c r="KUK1111" s="3"/>
      <c r="KUL1111" s="3"/>
      <c r="KUM1111" s="3"/>
      <c r="KUN1111" s="3"/>
      <c r="KUO1111" s="3"/>
      <c r="KUP1111" s="3"/>
      <c r="KUQ1111" s="3"/>
      <c r="KUR1111" s="3"/>
      <c r="KUS1111" s="3"/>
      <c r="KUT1111" s="3"/>
      <c r="KUU1111" s="3"/>
      <c r="KUV1111" s="3"/>
      <c r="KUW1111" s="3"/>
      <c r="KUX1111" s="3"/>
      <c r="KUY1111" s="3"/>
      <c r="KUZ1111" s="3"/>
      <c r="KVA1111" s="3"/>
      <c r="KVB1111" s="3"/>
      <c r="KVC1111" s="3"/>
      <c r="KVD1111" s="3"/>
      <c r="KVE1111" s="3"/>
      <c r="KVF1111" s="3"/>
      <c r="KVG1111" s="3"/>
      <c r="KVH1111" s="3"/>
      <c r="KVI1111" s="3"/>
      <c r="KVJ1111" s="3"/>
      <c r="KVK1111" s="3"/>
      <c r="KVL1111" s="3"/>
      <c r="KVM1111" s="3"/>
      <c r="KVN1111" s="3"/>
      <c r="KVO1111" s="3"/>
      <c r="KVP1111" s="3"/>
      <c r="KVQ1111" s="3"/>
      <c r="KVR1111" s="3"/>
      <c r="KVS1111" s="3"/>
      <c r="KVT1111" s="3"/>
      <c r="KVU1111" s="3"/>
      <c r="KVV1111" s="3"/>
      <c r="KVW1111" s="3"/>
      <c r="KVX1111" s="3"/>
      <c r="KVY1111" s="3"/>
      <c r="KVZ1111" s="3"/>
      <c r="KWA1111" s="3"/>
      <c r="KWB1111" s="3"/>
      <c r="KWC1111" s="3"/>
      <c r="KWD1111" s="3"/>
      <c r="KWE1111" s="3"/>
      <c r="KWF1111" s="3"/>
      <c r="KWG1111" s="3"/>
      <c r="KWH1111" s="3"/>
      <c r="KWI1111" s="3"/>
      <c r="KWJ1111" s="3"/>
      <c r="KWK1111" s="3"/>
      <c r="KWL1111" s="3"/>
      <c r="KWM1111" s="3"/>
      <c r="KWN1111" s="3"/>
      <c r="KWO1111" s="3"/>
      <c r="KWP1111" s="3"/>
      <c r="KWQ1111" s="3"/>
      <c r="KWR1111" s="3"/>
      <c r="KWS1111" s="3"/>
      <c r="KWT1111" s="3"/>
      <c r="KWU1111" s="3"/>
      <c r="KWV1111" s="3"/>
      <c r="KWW1111" s="3"/>
      <c r="KWX1111" s="3"/>
      <c r="KWY1111" s="3"/>
      <c r="KWZ1111" s="3"/>
      <c r="KXA1111" s="3"/>
      <c r="KXB1111" s="3"/>
      <c r="KXC1111" s="3"/>
      <c r="KXD1111" s="3"/>
      <c r="KXE1111" s="3"/>
      <c r="KXF1111" s="3"/>
      <c r="KXG1111" s="3"/>
      <c r="KXH1111" s="3"/>
      <c r="KXI1111" s="3"/>
      <c r="KXJ1111" s="3"/>
      <c r="KXK1111" s="3"/>
      <c r="KXL1111" s="3"/>
      <c r="KXM1111" s="3"/>
      <c r="KXN1111" s="3"/>
      <c r="KXO1111" s="3"/>
      <c r="KXP1111" s="3"/>
      <c r="KXQ1111" s="3"/>
      <c r="KXR1111" s="3"/>
      <c r="KXS1111" s="3"/>
      <c r="KXT1111" s="3"/>
      <c r="KXU1111" s="3"/>
      <c r="KXV1111" s="3"/>
      <c r="KXW1111" s="3"/>
      <c r="KXX1111" s="3"/>
      <c r="KXY1111" s="3"/>
      <c r="KXZ1111" s="3"/>
      <c r="KYA1111" s="3"/>
      <c r="KYB1111" s="3"/>
      <c r="KYC1111" s="3"/>
      <c r="KYD1111" s="3"/>
      <c r="KYE1111" s="3"/>
      <c r="KYF1111" s="3"/>
      <c r="KYG1111" s="3"/>
      <c r="KYH1111" s="3"/>
      <c r="KYI1111" s="3"/>
      <c r="KYJ1111" s="3"/>
      <c r="KYK1111" s="3"/>
      <c r="KYL1111" s="3"/>
      <c r="KYM1111" s="3"/>
      <c r="KYN1111" s="3"/>
      <c r="KYO1111" s="3"/>
      <c r="KYP1111" s="3"/>
      <c r="KYQ1111" s="3"/>
      <c r="KYR1111" s="3"/>
      <c r="KYS1111" s="3"/>
      <c r="KYT1111" s="3"/>
      <c r="KYU1111" s="3"/>
      <c r="KYV1111" s="3"/>
      <c r="KYW1111" s="3"/>
      <c r="KYX1111" s="3"/>
      <c r="KYY1111" s="3"/>
      <c r="KYZ1111" s="3"/>
      <c r="KZA1111" s="3"/>
      <c r="KZB1111" s="3"/>
      <c r="KZC1111" s="3"/>
      <c r="KZD1111" s="3"/>
      <c r="KZE1111" s="3"/>
      <c r="KZF1111" s="3"/>
      <c r="KZG1111" s="3"/>
      <c r="KZH1111" s="3"/>
      <c r="KZI1111" s="3"/>
      <c r="KZJ1111" s="3"/>
      <c r="KZK1111" s="3"/>
      <c r="KZL1111" s="3"/>
      <c r="KZM1111" s="3"/>
      <c r="KZN1111" s="3"/>
      <c r="KZO1111" s="3"/>
      <c r="KZP1111" s="3"/>
      <c r="KZQ1111" s="3"/>
      <c r="KZR1111" s="3"/>
      <c r="KZS1111" s="3"/>
      <c r="KZT1111" s="3"/>
      <c r="KZU1111" s="3"/>
      <c r="KZV1111" s="3"/>
      <c r="KZW1111" s="3"/>
      <c r="KZX1111" s="3"/>
      <c r="KZY1111" s="3"/>
      <c r="KZZ1111" s="3"/>
      <c r="LAA1111" s="3"/>
      <c r="LAB1111" s="3"/>
      <c r="LAC1111" s="3"/>
      <c r="LAD1111" s="3"/>
      <c r="LAE1111" s="3"/>
      <c r="LAF1111" s="3"/>
      <c r="LAG1111" s="3"/>
      <c r="LAH1111" s="3"/>
      <c r="LAI1111" s="3"/>
      <c r="LAJ1111" s="3"/>
      <c r="LAK1111" s="3"/>
      <c r="LAL1111" s="3"/>
      <c r="LAM1111" s="3"/>
      <c r="LAN1111" s="3"/>
      <c r="LAO1111" s="3"/>
      <c r="LAP1111" s="3"/>
      <c r="LAQ1111" s="3"/>
      <c r="LAR1111" s="3"/>
      <c r="LAS1111" s="3"/>
      <c r="LAT1111" s="3"/>
      <c r="LAU1111" s="3"/>
      <c r="LAV1111" s="3"/>
      <c r="LAW1111" s="3"/>
      <c r="LAX1111" s="3"/>
      <c r="LAY1111" s="3"/>
      <c r="LAZ1111" s="3"/>
      <c r="LBA1111" s="3"/>
      <c r="LBB1111" s="3"/>
      <c r="LBC1111" s="3"/>
      <c r="LBD1111" s="3"/>
      <c r="LBE1111" s="3"/>
      <c r="LBF1111" s="3"/>
      <c r="LBG1111" s="3"/>
      <c r="LBH1111" s="3"/>
      <c r="LBI1111" s="3"/>
      <c r="LBJ1111" s="3"/>
      <c r="LBK1111" s="3"/>
      <c r="LBL1111" s="3"/>
      <c r="LBM1111" s="3"/>
      <c r="LBN1111" s="3"/>
      <c r="LBO1111" s="3"/>
      <c r="LBP1111" s="3"/>
      <c r="LBQ1111" s="3"/>
      <c r="LBR1111" s="3"/>
      <c r="LBS1111" s="3"/>
      <c r="LBT1111" s="3"/>
      <c r="LBU1111" s="3"/>
      <c r="LBV1111" s="3"/>
      <c r="LBW1111" s="3"/>
      <c r="LBX1111" s="3"/>
      <c r="LBY1111" s="3"/>
      <c r="LBZ1111" s="3"/>
      <c r="LCA1111" s="3"/>
      <c r="LCB1111" s="3"/>
      <c r="LCC1111" s="3"/>
      <c r="LCD1111" s="3"/>
      <c r="LCE1111" s="3"/>
      <c r="LCF1111" s="3"/>
      <c r="LCG1111" s="3"/>
      <c r="LCH1111" s="3"/>
      <c r="LCI1111" s="3"/>
      <c r="LCJ1111" s="3"/>
      <c r="LCK1111" s="3"/>
      <c r="LCL1111" s="3"/>
      <c r="LCM1111" s="3"/>
      <c r="LCN1111" s="3"/>
      <c r="LCO1111" s="3"/>
      <c r="LCP1111" s="3"/>
      <c r="LCQ1111" s="3"/>
      <c r="LCR1111" s="3"/>
      <c r="LCS1111" s="3"/>
      <c r="LCT1111" s="3"/>
      <c r="LCU1111" s="3"/>
      <c r="LCV1111" s="3"/>
      <c r="LCW1111" s="3"/>
      <c r="LCX1111" s="3"/>
      <c r="LCY1111" s="3"/>
      <c r="LCZ1111" s="3"/>
      <c r="LDA1111" s="3"/>
      <c r="LDB1111" s="3"/>
      <c r="LDC1111" s="3"/>
      <c r="LDD1111" s="3"/>
      <c r="LDE1111" s="3"/>
      <c r="LDF1111" s="3"/>
      <c r="LDG1111" s="3"/>
      <c r="LDH1111" s="3"/>
      <c r="LDI1111" s="3"/>
      <c r="LDJ1111" s="3"/>
      <c r="LDK1111" s="3"/>
      <c r="LDL1111" s="3"/>
      <c r="LDM1111" s="3"/>
      <c r="LDN1111" s="3"/>
      <c r="LDO1111" s="3"/>
      <c r="LDP1111" s="3"/>
      <c r="LDQ1111" s="3"/>
      <c r="LDR1111" s="3"/>
      <c r="LDS1111" s="3"/>
      <c r="LDT1111" s="3"/>
      <c r="LDU1111" s="3"/>
      <c r="LDV1111" s="3"/>
      <c r="LDW1111" s="3"/>
      <c r="LDX1111" s="3"/>
      <c r="LDY1111" s="3"/>
      <c r="LDZ1111" s="3"/>
      <c r="LEA1111" s="3"/>
      <c r="LEB1111" s="3"/>
      <c r="LEC1111" s="3"/>
      <c r="LED1111" s="3"/>
      <c r="LEE1111" s="3"/>
      <c r="LEF1111" s="3"/>
      <c r="LEG1111" s="3"/>
      <c r="LEH1111" s="3"/>
      <c r="LEI1111" s="3"/>
      <c r="LEJ1111" s="3"/>
      <c r="LEK1111" s="3"/>
      <c r="LEL1111" s="3"/>
      <c r="LEM1111" s="3"/>
      <c r="LEN1111" s="3"/>
      <c r="LEO1111" s="3"/>
      <c r="LEP1111" s="3"/>
      <c r="LEQ1111" s="3"/>
      <c r="LER1111" s="3"/>
      <c r="LES1111" s="3"/>
      <c r="LET1111" s="3"/>
      <c r="LEU1111" s="3"/>
      <c r="LEV1111" s="3"/>
      <c r="LEW1111" s="3"/>
      <c r="LEX1111" s="3"/>
      <c r="LEY1111" s="3"/>
      <c r="LEZ1111" s="3"/>
      <c r="LFA1111" s="3"/>
      <c r="LFB1111" s="3"/>
      <c r="LFC1111" s="3"/>
      <c r="LFD1111" s="3"/>
      <c r="LFE1111" s="3"/>
      <c r="LFF1111" s="3"/>
      <c r="LFG1111" s="3"/>
      <c r="LFH1111" s="3"/>
      <c r="LFI1111" s="3"/>
      <c r="LFJ1111" s="3"/>
      <c r="LFK1111" s="3"/>
      <c r="LFL1111" s="3"/>
      <c r="LFM1111" s="3"/>
      <c r="LFN1111" s="3"/>
      <c r="LFO1111" s="3"/>
      <c r="LFP1111" s="3"/>
      <c r="LFQ1111" s="3"/>
      <c r="LFR1111" s="3"/>
      <c r="LFS1111" s="3"/>
      <c r="LFT1111" s="3"/>
      <c r="LFU1111" s="3"/>
      <c r="LFV1111" s="3"/>
      <c r="LFW1111" s="3"/>
      <c r="LFX1111" s="3"/>
      <c r="LFY1111" s="3"/>
      <c r="LFZ1111" s="3"/>
      <c r="LGA1111" s="3"/>
      <c r="LGB1111" s="3"/>
      <c r="LGC1111" s="3"/>
      <c r="LGD1111" s="3"/>
      <c r="LGE1111" s="3"/>
      <c r="LGF1111" s="3"/>
      <c r="LGG1111" s="3"/>
      <c r="LGH1111" s="3"/>
      <c r="LGI1111" s="3"/>
      <c r="LGJ1111" s="3"/>
      <c r="LGK1111" s="3"/>
      <c r="LGL1111" s="3"/>
      <c r="LGM1111" s="3"/>
      <c r="LGN1111" s="3"/>
      <c r="LGO1111" s="3"/>
      <c r="LGP1111" s="3"/>
      <c r="LGQ1111" s="3"/>
      <c r="LGR1111" s="3"/>
      <c r="LGS1111" s="3"/>
      <c r="LGT1111" s="3"/>
      <c r="LGU1111" s="3"/>
      <c r="LGV1111" s="3"/>
      <c r="LGW1111" s="3"/>
      <c r="LGX1111" s="3"/>
      <c r="LGY1111" s="3"/>
      <c r="LGZ1111" s="3"/>
      <c r="LHA1111" s="3"/>
      <c r="LHB1111" s="3"/>
      <c r="LHC1111" s="3"/>
      <c r="LHD1111" s="3"/>
      <c r="LHE1111" s="3"/>
      <c r="LHF1111" s="3"/>
      <c r="LHG1111" s="3"/>
      <c r="LHH1111" s="3"/>
      <c r="LHI1111" s="3"/>
      <c r="LHJ1111" s="3"/>
      <c r="LHK1111" s="3"/>
      <c r="LHL1111" s="3"/>
      <c r="LHM1111" s="3"/>
      <c r="LHN1111" s="3"/>
      <c r="LHO1111" s="3"/>
      <c r="LHP1111" s="3"/>
      <c r="LHQ1111" s="3"/>
      <c r="LHR1111" s="3"/>
      <c r="LHS1111" s="3"/>
      <c r="LHT1111" s="3"/>
      <c r="LHU1111" s="3"/>
      <c r="LHV1111" s="3"/>
      <c r="LHW1111" s="3"/>
      <c r="LHX1111" s="3"/>
      <c r="LHY1111" s="3"/>
      <c r="LHZ1111" s="3"/>
      <c r="LIA1111" s="3"/>
      <c r="LIB1111" s="3"/>
      <c r="LIC1111" s="3"/>
      <c r="LID1111" s="3"/>
      <c r="LIE1111" s="3"/>
      <c r="LIF1111" s="3"/>
      <c r="LIG1111" s="3"/>
      <c r="LIH1111" s="3"/>
      <c r="LII1111" s="3"/>
      <c r="LIJ1111" s="3"/>
      <c r="LIK1111" s="3"/>
      <c r="LIL1111" s="3"/>
      <c r="LIM1111" s="3"/>
      <c r="LIN1111" s="3"/>
      <c r="LIO1111" s="3"/>
      <c r="LIP1111" s="3"/>
      <c r="LIQ1111" s="3"/>
      <c r="LIR1111" s="3"/>
      <c r="LIS1111" s="3"/>
      <c r="LIT1111" s="3"/>
      <c r="LIU1111" s="3"/>
      <c r="LIV1111" s="3"/>
      <c r="LIW1111" s="3"/>
      <c r="LIX1111" s="3"/>
      <c r="LIY1111" s="3"/>
      <c r="LIZ1111" s="3"/>
      <c r="LJA1111" s="3"/>
      <c r="LJB1111" s="3"/>
      <c r="LJC1111" s="3"/>
      <c r="LJD1111" s="3"/>
      <c r="LJE1111" s="3"/>
      <c r="LJF1111" s="3"/>
      <c r="LJG1111" s="3"/>
      <c r="LJH1111" s="3"/>
      <c r="LJI1111" s="3"/>
      <c r="LJJ1111" s="3"/>
      <c r="LJK1111" s="3"/>
      <c r="LJL1111" s="3"/>
      <c r="LJM1111" s="3"/>
      <c r="LJN1111" s="3"/>
      <c r="LJO1111" s="3"/>
      <c r="LJP1111" s="3"/>
      <c r="LJQ1111" s="3"/>
      <c r="LJR1111" s="3"/>
      <c r="LJS1111" s="3"/>
      <c r="LJT1111" s="3"/>
      <c r="LJU1111" s="3"/>
      <c r="LJV1111" s="3"/>
      <c r="LJW1111" s="3"/>
      <c r="LJX1111" s="3"/>
      <c r="LJY1111" s="3"/>
      <c r="LJZ1111" s="3"/>
      <c r="LKA1111" s="3"/>
      <c r="LKB1111" s="3"/>
      <c r="LKC1111" s="3"/>
      <c r="LKD1111" s="3"/>
      <c r="LKE1111" s="3"/>
      <c r="LKF1111" s="3"/>
      <c r="LKG1111" s="3"/>
      <c r="LKH1111" s="3"/>
      <c r="LKI1111" s="3"/>
      <c r="LKJ1111" s="3"/>
      <c r="LKK1111" s="3"/>
      <c r="LKL1111" s="3"/>
      <c r="LKM1111" s="3"/>
      <c r="LKN1111" s="3"/>
      <c r="LKO1111" s="3"/>
      <c r="LKP1111" s="3"/>
      <c r="LKQ1111" s="3"/>
      <c r="LKR1111" s="3"/>
      <c r="LKS1111" s="3"/>
      <c r="LKT1111" s="3"/>
      <c r="LKU1111" s="3"/>
      <c r="LKV1111" s="3"/>
      <c r="LKW1111" s="3"/>
      <c r="LKX1111" s="3"/>
      <c r="LKY1111" s="3"/>
      <c r="LKZ1111" s="3"/>
      <c r="LLA1111" s="3"/>
      <c r="LLB1111" s="3"/>
      <c r="LLC1111" s="3"/>
      <c r="LLD1111" s="3"/>
      <c r="LLE1111" s="3"/>
      <c r="LLF1111" s="3"/>
      <c r="LLG1111" s="3"/>
      <c r="LLH1111" s="3"/>
      <c r="LLI1111" s="3"/>
      <c r="LLJ1111" s="3"/>
      <c r="LLK1111" s="3"/>
      <c r="LLL1111" s="3"/>
      <c r="LLM1111" s="3"/>
      <c r="LLN1111" s="3"/>
      <c r="LLO1111" s="3"/>
      <c r="LLP1111" s="3"/>
      <c r="LLQ1111" s="3"/>
      <c r="LLR1111" s="3"/>
      <c r="LLS1111" s="3"/>
      <c r="LLT1111" s="3"/>
      <c r="LLU1111" s="3"/>
      <c r="LLV1111" s="3"/>
      <c r="LLW1111" s="3"/>
      <c r="LLX1111" s="3"/>
      <c r="LLY1111" s="3"/>
      <c r="LLZ1111" s="3"/>
      <c r="LMA1111" s="3"/>
      <c r="LMB1111" s="3"/>
      <c r="LMC1111" s="3"/>
      <c r="LMD1111" s="3"/>
      <c r="LME1111" s="3"/>
      <c r="LMF1111" s="3"/>
      <c r="LMG1111" s="3"/>
      <c r="LMH1111" s="3"/>
      <c r="LMI1111" s="3"/>
      <c r="LMJ1111" s="3"/>
      <c r="LMK1111" s="3"/>
      <c r="LML1111" s="3"/>
      <c r="LMM1111" s="3"/>
      <c r="LMN1111" s="3"/>
      <c r="LMO1111" s="3"/>
      <c r="LMP1111" s="3"/>
      <c r="LMQ1111" s="3"/>
      <c r="LMR1111" s="3"/>
      <c r="LMS1111" s="3"/>
      <c r="LMT1111" s="3"/>
      <c r="LMU1111" s="3"/>
      <c r="LMV1111" s="3"/>
      <c r="LMW1111" s="3"/>
      <c r="LMX1111" s="3"/>
      <c r="LMY1111" s="3"/>
      <c r="LMZ1111" s="3"/>
      <c r="LNA1111" s="3"/>
      <c r="LNB1111" s="3"/>
      <c r="LNC1111" s="3"/>
      <c r="LND1111" s="3"/>
      <c r="LNE1111" s="3"/>
      <c r="LNF1111" s="3"/>
      <c r="LNG1111" s="3"/>
      <c r="LNH1111" s="3"/>
      <c r="LNI1111" s="3"/>
      <c r="LNJ1111" s="3"/>
      <c r="LNK1111" s="3"/>
      <c r="LNL1111" s="3"/>
      <c r="LNM1111" s="3"/>
      <c r="LNN1111" s="3"/>
      <c r="LNO1111" s="3"/>
      <c r="LNP1111" s="3"/>
      <c r="LNQ1111" s="3"/>
      <c r="LNR1111" s="3"/>
      <c r="LNS1111" s="3"/>
      <c r="LNT1111" s="3"/>
      <c r="LNU1111" s="3"/>
      <c r="LNV1111" s="3"/>
      <c r="LNW1111" s="3"/>
      <c r="LNX1111" s="3"/>
      <c r="LNY1111" s="3"/>
      <c r="LNZ1111" s="3"/>
      <c r="LOA1111" s="3"/>
      <c r="LOB1111" s="3"/>
      <c r="LOC1111" s="3"/>
      <c r="LOD1111" s="3"/>
      <c r="LOE1111" s="3"/>
      <c r="LOF1111" s="3"/>
      <c r="LOG1111" s="3"/>
      <c r="LOH1111" s="3"/>
      <c r="LOI1111" s="3"/>
      <c r="LOJ1111" s="3"/>
      <c r="LOK1111" s="3"/>
      <c r="LOL1111" s="3"/>
      <c r="LOM1111" s="3"/>
      <c r="LON1111" s="3"/>
      <c r="LOO1111" s="3"/>
      <c r="LOP1111" s="3"/>
      <c r="LOQ1111" s="3"/>
      <c r="LOR1111" s="3"/>
      <c r="LOS1111" s="3"/>
      <c r="LOT1111" s="3"/>
      <c r="LOU1111" s="3"/>
      <c r="LOV1111" s="3"/>
      <c r="LOW1111" s="3"/>
      <c r="LOX1111" s="3"/>
      <c r="LOY1111" s="3"/>
      <c r="LOZ1111" s="3"/>
      <c r="LPA1111" s="3"/>
      <c r="LPB1111" s="3"/>
      <c r="LPC1111" s="3"/>
      <c r="LPD1111" s="3"/>
      <c r="LPE1111" s="3"/>
      <c r="LPF1111" s="3"/>
      <c r="LPG1111" s="3"/>
      <c r="LPH1111" s="3"/>
      <c r="LPI1111" s="3"/>
      <c r="LPJ1111" s="3"/>
      <c r="LPK1111" s="3"/>
      <c r="LPL1111" s="3"/>
      <c r="LPM1111" s="3"/>
      <c r="LPN1111" s="3"/>
      <c r="LPO1111" s="3"/>
      <c r="LPP1111" s="3"/>
      <c r="LPQ1111" s="3"/>
      <c r="LPR1111" s="3"/>
      <c r="LPS1111" s="3"/>
      <c r="LPT1111" s="3"/>
      <c r="LPU1111" s="3"/>
      <c r="LPV1111" s="3"/>
      <c r="LPW1111" s="3"/>
      <c r="LPX1111" s="3"/>
      <c r="LPY1111" s="3"/>
      <c r="LPZ1111" s="3"/>
      <c r="LQA1111" s="3"/>
      <c r="LQB1111" s="3"/>
      <c r="LQC1111" s="3"/>
      <c r="LQD1111" s="3"/>
      <c r="LQE1111" s="3"/>
      <c r="LQF1111" s="3"/>
      <c r="LQG1111" s="3"/>
      <c r="LQH1111" s="3"/>
      <c r="LQI1111" s="3"/>
      <c r="LQJ1111" s="3"/>
      <c r="LQK1111" s="3"/>
      <c r="LQL1111" s="3"/>
      <c r="LQM1111" s="3"/>
      <c r="LQN1111" s="3"/>
      <c r="LQO1111" s="3"/>
      <c r="LQP1111" s="3"/>
      <c r="LQQ1111" s="3"/>
      <c r="LQR1111" s="3"/>
      <c r="LQS1111" s="3"/>
      <c r="LQT1111" s="3"/>
      <c r="LQU1111" s="3"/>
      <c r="LQV1111" s="3"/>
      <c r="LQW1111" s="3"/>
      <c r="LQX1111" s="3"/>
      <c r="LQY1111" s="3"/>
      <c r="LQZ1111" s="3"/>
      <c r="LRA1111" s="3"/>
      <c r="LRB1111" s="3"/>
      <c r="LRC1111" s="3"/>
      <c r="LRD1111" s="3"/>
      <c r="LRE1111" s="3"/>
      <c r="LRF1111" s="3"/>
      <c r="LRG1111" s="3"/>
      <c r="LRH1111" s="3"/>
      <c r="LRI1111" s="3"/>
      <c r="LRJ1111" s="3"/>
      <c r="LRK1111" s="3"/>
      <c r="LRL1111" s="3"/>
      <c r="LRM1111" s="3"/>
      <c r="LRN1111" s="3"/>
      <c r="LRO1111" s="3"/>
      <c r="LRP1111" s="3"/>
      <c r="LRQ1111" s="3"/>
      <c r="LRR1111" s="3"/>
      <c r="LRS1111" s="3"/>
      <c r="LRT1111" s="3"/>
      <c r="LRU1111" s="3"/>
      <c r="LRV1111" s="3"/>
      <c r="LRW1111" s="3"/>
      <c r="LRX1111" s="3"/>
      <c r="LRY1111" s="3"/>
      <c r="LRZ1111" s="3"/>
      <c r="LSA1111" s="3"/>
      <c r="LSB1111" s="3"/>
      <c r="LSC1111" s="3"/>
      <c r="LSD1111" s="3"/>
      <c r="LSE1111" s="3"/>
      <c r="LSF1111" s="3"/>
      <c r="LSG1111" s="3"/>
      <c r="LSH1111" s="3"/>
      <c r="LSI1111" s="3"/>
      <c r="LSJ1111" s="3"/>
      <c r="LSK1111" s="3"/>
      <c r="LSL1111" s="3"/>
      <c r="LSM1111" s="3"/>
      <c r="LSN1111" s="3"/>
      <c r="LSO1111" s="3"/>
      <c r="LSP1111" s="3"/>
      <c r="LSQ1111" s="3"/>
      <c r="LSR1111" s="3"/>
      <c r="LSS1111" s="3"/>
      <c r="LST1111" s="3"/>
      <c r="LSU1111" s="3"/>
      <c r="LSV1111" s="3"/>
      <c r="LSW1111" s="3"/>
      <c r="LSX1111" s="3"/>
      <c r="LSY1111" s="3"/>
      <c r="LSZ1111" s="3"/>
      <c r="LTA1111" s="3"/>
      <c r="LTB1111" s="3"/>
      <c r="LTC1111" s="3"/>
      <c r="LTD1111" s="3"/>
      <c r="LTE1111" s="3"/>
      <c r="LTF1111" s="3"/>
      <c r="LTG1111" s="3"/>
      <c r="LTH1111" s="3"/>
      <c r="LTI1111" s="3"/>
      <c r="LTJ1111" s="3"/>
      <c r="LTK1111" s="3"/>
      <c r="LTL1111" s="3"/>
      <c r="LTM1111" s="3"/>
      <c r="LTN1111" s="3"/>
      <c r="LTO1111" s="3"/>
      <c r="LTP1111" s="3"/>
      <c r="LTQ1111" s="3"/>
      <c r="LTR1111" s="3"/>
      <c r="LTS1111" s="3"/>
      <c r="LTT1111" s="3"/>
      <c r="LTU1111" s="3"/>
      <c r="LTV1111" s="3"/>
      <c r="LTW1111" s="3"/>
      <c r="LTX1111" s="3"/>
      <c r="LTY1111" s="3"/>
      <c r="LTZ1111" s="3"/>
      <c r="LUA1111" s="3"/>
      <c r="LUB1111" s="3"/>
      <c r="LUC1111" s="3"/>
      <c r="LUD1111" s="3"/>
      <c r="LUE1111" s="3"/>
      <c r="LUF1111" s="3"/>
      <c r="LUG1111" s="3"/>
      <c r="LUH1111" s="3"/>
      <c r="LUI1111" s="3"/>
      <c r="LUJ1111" s="3"/>
      <c r="LUK1111" s="3"/>
      <c r="LUL1111" s="3"/>
      <c r="LUM1111" s="3"/>
      <c r="LUN1111" s="3"/>
      <c r="LUO1111" s="3"/>
      <c r="LUP1111" s="3"/>
      <c r="LUQ1111" s="3"/>
      <c r="LUR1111" s="3"/>
      <c r="LUS1111" s="3"/>
      <c r="LUT1111" s="3"/>
      <c r="LUU1111" s="3"/>
      <c r="LUV1111" s="3"/>
      <c r="LUW1111" s="3"/>
      <c r="LUX1111" s="3"/>
      <c r="LUY1111" s="3"/>
      <c r="LUZ1111" s="3"/>
      <c r="LVA1111" s="3"/>
      <c r="LVB1111" s="3"/>
      <c r="LVC1111" s="3"/>
      <c r="LVD1111" s="3"/>
      <c r="LVE1111" s="3"/>
      <c r="LVF1111" s="3"/>
      <c r="LVG1111" s="3"/>
      <c r="LVH1111" s="3"/>
      <c r="LVI1111" s="3"/>
      <c r="LVJ1111" s="3"/>
      <c r="LVK1111" s="3"/>
      <c r="LVL1111" s="3"/>
      <c r="LVM1111" s="3"/>
      <c r="LVN1111" s="3"/>
      <c r="LVO1111" s="3"/>
      <c r="LVP1111" s="3"/>
      <c r="LVQ1111" s="3"/>
      <c r="LVR1111" s="3"/>
      <c r="LVS1111" s="3"/>
      <c r="LVT1111" s="3"/>
      <c r="LVU1111" s="3"/>
      <c r="LVV1111" s="3"/>
      <c r="LVW1111" s="3"/>
      <c r="LVX1111" s="3"/>
      <c r="LVY1111" s="3"/>
      <c r="LVZ1111" s="3"/>
      <c r="LWA1111" s="3"/>
      <c r="LWB1111" s="3"/>
      <c r="LWC1111" s="3"/>
      <c r="LWD1111" s="3"/>
      <c r="LWE1111" s="3"/>
      <c r="LWF1111" s="3"/>
      <c r="LWG1111" s="3"/>
      <c r="LWH1111" s="3"/>
      <c r="LWI1111" s="3"/>
      <c r="LWJ1111" s="3"/>
      <c r="LWK1111" s="3"/>
      <c r="LWL1111" s="3"/>
      <c r="LWM1111" s="3"/>
      <c r="LWN1111" s="3"/>
      <c r="LWO1111" s="3"/>
      <c r="LWP1111" s="3"/>
      <c r="LWQ1111" s="3"/>
      <c r="LWR1111" s="3"/>
      <c r="LWS1111" s="3"/>
      <c r="LWT1111" s="3"/>
      <c r="LWU1111" s="3"/>
      <c r="LWV1111" s="3"/>
      <c r="LWW1111" s="3"/>
      <c r="LWX1111" s="3"/>
      <c r="LWY1111" s="3"/>
      <c r="LWZ1111" s="3"/>
      <c r="LXA1111" s="3"/>
      <c r="LXB1111" s="3"/>
      <c r="LXC1111" s="3"/>
      <c r="LXD1111" s="3"/>
      <c r="LXE1111" s="3"/>
      <c r="LXF1111" s="3"/>
      <c r="LXG1111" s="3"/>
      <c r="LXH1111" s="3"/>
      <c r="LXI1111" s="3"/>
      <c r="LXJ1111" s="3"/>
      <c r="LXK1111" s="3"/>
      <c r="LXL1111" s="3"/>
      <c r="LXM1111" s="3"/>
      <c r="LXN1111" s="3"/>
      <c r="LXO1111" s="3"/>
      <c r="LXP1111" s="3"/>
      <c r="LXQ1111" s="3"/>
      <c r="LXR1111" s="3"/>
      <c r="LXS1111" s="3"/>
      <c r="LXT1111" s="3"/>
      <c r="LXU1111" s="3"/>
      <c r="LXV1111" s="3"/>
      <c r="LXW1111" s="3"/>
      <c r="LXX1111" s="3"/>
      <c r="LXY1111" s="3"/>
      <c r="LXZ1111" s="3"/>
      <c r="LYA1111" s="3"/>
      <c r="LYB1111" s="3"/>
      <c r="LYC1111" s="3"/>
      <c r="LYD1111" s="3"/>
      <c r="LYE1111" s="3"/>
      <c r="LYF1111" s="3"/>
      <c r="LYG1111" s="3"/>
      <c r="LYH1111" s="3"/>
      <c r="LYI1111" s="3"/>
      <c r="LYJ1111" s="3"/>
      <c r="LYK1111" s="3"/>
      <c r="LYL1111" s="3"/>
      <c r="LYM1111" s="3"/>
      <c r="LYN1111" s="3"/>
      <c r="LYO1111" s="3"/>
      <c r="LYP1111" s="3"/>
      <c r="LYQ1111" s="3"/>
      <c r="LYR1111" s="3"/>
      <c r="LYS1111" s="3"/>
      <c r="LYT1111" s="3"/>
      <c r="LYU1111" s="3"/>
      <c r="LYV1111" s="3"/>
      <c r="LYW1111" s="3"/>
      <c r="LYX1111" s="3"/>
      <c r="LYY1111" s="3"/>
      <c r="LYZ1111" s="3"/>
      <c r="LZA1111" s="3"/>
      <c r="LZB1111" s="3"/>
      <c r="LZC1111" s="3"/>
      <c r="LZD1111" s="3"/>
      <c r="LZE1111" s="3"/>
      <c r="LZF1111" s="3"/>
      <c r="LZG1111" s="3"/>
      <c r="LZH1111" s="3"/>
      <c r="LZI1111" s="3"/>
      <c r="LZJ1111" s="3"/>
      <c r="LZK1111" s="3"/>
      <c r="LZL1111" s="3"/>
      <c r="LZM1111" s="3"/>
      <c r="LZN1111" s="3"/>
      <c r="LZO1111" s="3"/>
      <c r="LZP1111" s="3"/>
      <c r="LZQ1111" s="3"/>
      <c r="LZR1111" s="3"/>
      <c r="LZS1111" s="3"/>
      <c r="LZT1111" s="3"/>
      <c r="LZU1111" s="3"/>
      <c r="LZV1111" s="3"/>
      <c r="LZW1111" s="3"/>
      <c r="LZX1111" s="3"/>
      <c r="LZY1111" s="3"/>
      <c r="LZZ1111" s="3"/>
      <c r="MAA1111" s="3"/>
      <c r="MAB1111" s="3"/>
      <c r="MAC1111" s="3"/>
      <c r="MAD1111" s="3"/>
      <c r="MAE1111" s="3"/>
      <c r="MAF1111" s="3"/>
      <c r="MAG1111" s="3"/>
      <c r="MAH1111" s="3"/>
      <c r="MAI1111" s="3"/>
      <c r="MAJ1111" s="3"/>
      <c r="MAK1111" s="3"/>
      <c r="MAL1111" s="3"/>
      <c r="MAM1111" s="3"/>
      <c r="MAN1111" s="3"/>
      <c r="MAO1111" s="3"/>
      <c r="MAP1111" s="3"/>
      <c r="MAQ1111" s="3"/>
      <c r="MAR1111" s="3"/>
      <c r="MAS1111" s="3"/>
      <c r="MAT1111" s="3"/>
      <c r="MAU1111" s="3"/>
      <c r="MAV1111" s="3"/>
      <c r="MAW1111" s="3"/>
      <c r="MAX1111" s="3"/>
      <c r="MAY1111" s="3"/>
      <c r="MAZ1111" s="3"/>
      <c r="MBA1111" s="3"/>
      <c r="MBB1111" s="3"/>
      <c r="MBC1111" s="3"/>
      <c r="MBD1111" s="3"/>
      <c r="MBE1111" s="3"/>
      <c r="MBF1111" s="3"/>
      <c r="MBG1111" s="3"/>
      <c r="MBH1111" s="3"/>
      <c r="MBI1111" s="3"/>
      <c r="MBJ1111" s="3"/>
      <c r="MBK1111" s="3"/>
      <c r="MBL1111" s="3"/>
      <c r="MBM1111" s="3"/>
      <c r="MBN1111" s="3"/>
      <c r="MBO1111" s="3"/>
      <c r="MBP1111" s="3"/>
      <c r="MBQ1111" s="3"/>
      <c r="MBR1111" s="3"/>
      <c r="MBS1111" s="3"/>
      <c r="MBT1111" s="3"/>
      <c r="MBU1111" s="3"/>
      <c r="MBV1111" s="3"/>
      <c r="MBW1111" s="3"/>
      <c r="MBX1111" s="3"/>
      <c r="MBY1111" s="3"/>
      <c r="MBZ1111" s="3"/>
      <c r="MCA1111" s="3"/>
      <c r="MCB1111" s="3"/>
      <c r="MCC1111" s="3"/>
      <c r="MCD1111" s="3"/>
      <c r="MCE1111" s="3"/>
      <c r="MCF1111" s="3"/>
      <c r="MCG1111" s="3"/>
      <c r="MCH1111" s="3"/>
      <c r="MCI1111" s="3"/>
      <c r="MCJ1111" s="3"/>
      <c r="MCK1111" s="3"/>
      <c r="MCL1111" s="3"/>
      <c r="MCM1111" s="3"/>
      <c r="MCN1111" s="3"/>
      <c r="MCO1111" s="3"/>
      <c r="MCP1111" s="3"/>
      <c r="MCQ1111" s="3"/>
      <c r="MCR1111" s="3"/>
      <c r="MCS1111" s="3"/>
      <c r="MCT1111" s="3"/>
      <c r="MCU1111" s="3"/>
      <c r="MCV1111" s="3"/>
      <c r="MCW1111" s="3"/>
      <c r="MCX1111" s="3"/>
      <c r="MCY1111" s="3"/>
      <c r="MCZ1111" s="3"/>
      <c r="MDA1111" s="3"/>
      <c r="MDB1111" s="3"/>
      <c r="MDC1111" s="3"/>
      <c r="MDD1111" s="3"/>
      <c r="MDE1111" s="3"/>
      <c r="MDF1111" s="3"/>
      <c r="MDG1111" s="3"/>
      <c r="MDH1111" s="3"/>
      <c r="MDI1111" s="3"/>
      <c r="MDJ1111" s="3"/>
      <c r="MDK1111" s="3"/>
      <c r="MDL1111" s="3"/>
      <c r="MDM1111" s="3"/>
      <c r="MDN1111" s="3"/>
      <c r="MDO1111" s="3"/>
      <c r="MDP1111" s="3"/>
      <c r="MDQ1111" s="3"/>
      <c r="MDR1111" s="3"/>
      <c r="MDS1111" s="3"/>
      <c r="MDT1111" s="3"/>
      <c r="MDU1111" s="3"/>
      <c r="MDV1111" s="3"/>
      <c r="MDW1111" s="3"/>
      <c r="MDX1111" s="3"/>
      <c r="MDY1111" s="3"/>
      <c r="MDZ1111" s="3"/>
      <c r="MEA1111" s="3"/>
      <c r="MEB1111" s="3"/>
      <c r="MEC1111" s="3"/>
      <c r="MED1111" s="3"/>
      <c r="MEE1111" s="3"/>
      <c r="MEF1111" s="3"/>
      <c r="MEG1111" s="3"/>
      <c r="MEH1111" s="3"/>
      <c r="MEI1111" s="3"/>
      <c r="MEJ1111" s="3"/>
      <c r="MEK1111" s="3"/>
      <c r="MEL1111" s="3"/>
      <c r="MEM1111" s="3"/>
      <c r="MEN1111" s="3"/>
      <c r="MEO1111" s="3"/>
      <c r="MEP1111" s="3"/>
      <c r="MEQ1111" s="3"/>
      <c r="MER1111" s="3"/>
      <c r="MES1111" s="3"/>
      <c r="MET1111" s="3"/>
      <c r="MEU1111" s="3"/>
      <c r="MEV1111" s="3"/>
      <c r="MEW1111" s="3"/>
      <c r="MEX1111" s="3"/>
      <c r="MEY1111" s="3"/>
      <c r="MEZ1111" s="3"/>
      <c r="MFA1111" s="3"/>
      <c r="MFB1111" s="3"/>
      <c r="MFC1111" s="3"/>
      <c r="MFD1111" s="3"/>
      <c r="MFE1111" s="3"/>
      <c r="MFF1111" s="3"/>
      <c r="MFG1111" s="3"/>
      <c r="MFH1111" s="3"/>
      <c r="MFI1111" s="3"/>
      <c r="MFJ1111" s="3"/>
      <c r="MFK1111" s="3"/>
      <c r="MFL1111" s="3"/>
      <c r="MFM1111" s="3"/>
      <c r="MFN1111" s="3"/>
      <c r="MFO1111" s="3"/>
      <c r="MFP1111" s="3"/>
      <c r="MFQ1111" s="3"/>
      <c r="MFR1111" s="3"/>
      <c r="MFS1111" s="3"/>
      <c r="MFT1111" s="3"/>
      <c r="MFU1111" s="3"/>
      <c r="MFV1111" s="3"/>
      <c r="MFW1111" s="3"/>
      <c r="MFX1111" s="3"/>
      <c r="MFY1111" s="3"/>
      <c r="MFZ1111" s="3"/>
      <c r="MGA1111" s="3"/>
      <c r="MGB1111" s="3"/>
      <c r="MGC1111" s="3"/>
      <c r="MGD1111" s="3"/>
      <c r="MGE1111" s="3"/>
      <c r="MGF1111" s="3"/>
      <c r="MGG1111" s="3"/>
      <c r="MGH1111" s="3"/>
      <c r="MGI1111" s="3"/>
      <c r="MGJ1111" s="3"/>
      <c r="MGK1111" s="3"/>
      <c r="MGL1111" s="3"/>
      <c r="MGM1111" s="3"/>
      <c r="MGN1111" s="3"/>
      <c r="MGO1111" s="3"/>
      <c r="MGP1111" s="3"/>
      <c r="MGQ1111" s="3"/>
      <c r="MGR1111" s="3"/>
      <c r="MGS1111" s="3"/>
      <c r="MGT1111" s="3"/>
      <c r="MGU1111" s="3"/>
      <c r="MGV1111" s="3"/>
      <c r="MGW1111" s="3"/>
      <c r="MGX1111" s="3"/>
      <c r="MGY1111" s="3"/>
      <c r="MGZ1111" s="3"/>
      <c r="MHA1111" s="3"/>
      <c r="MHB1111" s="3"/>
      <c r="MHC1111" s="3"/>
      <c r="MHD1111" s="3"/>
      <c r="MHE1111" s="3"/>
      <c r="MHF1111" s="3"/>
      <c r="MHG1111" s="3"/>
      <c r="MHH1111" s="3"/>
      <c r="MHI1111" s="3"/>
      <c r="MHJ1111" s="3"/>
      <c r="MHK1111" s="3"/>
      <c r="MHL1111" s="3"/>
      <c r="MHM1111" s="3"/>
      <c r="MHN1111" s="3"/>
      <c r="MHO1111" s="3"/>
      <c r="MHP1111" s="3"/>
      <c r="MHQ1111" s="3"/>
      <c r="MHR1111" s="3"/>
      <c r="MHS1111" s="3"/>
      <c r="MHT1111" s="3"/>
      <c r="MHU1111" s="3"/>
      <c r="MHV1111" s="3"/>
      <c r="MHW1111" s="3"/>
      <c r="MHX1111" s="3"/>
      <c r="MHY1111" s="3"/>
      <c r="MHZ1111" s="3"/>
      <c r="MIA1111" s="3"/>
      <c r="MIB1111" s="3"/>
      <c r="MIC1111" s="3"/>
      <c r="MID1111" s="3"/>
      <c r="MIE1111" s="3"/>
      <c r="MIF1111" s="3"/>
      <c r="MIG1111" s="3"/>
      <c r="MIH1111" s="3"/>
      <c r="MII1111" s="3"/>
      <c r="MIJ1111" s="3"/>
      <c r="MIK1111" s="3"/>
      <c r="MIL1111" s="3"/>
      <c r="MIM1111" s="3"/>
      <c r="MIN1111" s="3"/>
      <c r="MIO1111" s="3"/>
      <c r="MIP1111" s="3"/>
      <c r="MIQ1111" s="3"/>
      <c r="MIR1111" s="3"/>
      <c r="MIS1111" s="3"/>
      <c r="MIT1111" s="3"/>
      <c r="MIU1111" s="3"/>
      <c r="MIV1111" s="3"/>
      <c r="MIW1111" s="3"/>
      <c r="MIX1111" s="3"/>
      <c r="MIY1111" s="3"/>
      <c r="MIZ1111" s="3"/>
      <c r="MJA1111" s="3"/>
      <c r="MJB1111" s="3"/>
      <c r="MJC1111" s="3"/>
      <c r="MJD1111" s="3"/>
      <c r="MJE1111" s="3"/>
      <c r="MJF1111" s="3"/>
      <c r="MJG1111" s="3"/>
      <c r="MJH1111" s="3"/>
      <c r="MJI1111" s="3"/>
      <c r="MJJ1111" s="3"/>
      <c r="MJK1111" s="3"/>
      <c r="MJL1111" s="3"/>
      <c r="MJM1111" s="3"/>
      <c r="MJN1111" s="3"/>
      <c r="MJO1111" s="3"/>
      <c r="MJP1111" s="3"/>
      <c r="MJQ1111" s="3"/>
      <c r="MJR1111" s="3"/>
      <c r="MJS1111" s="3"/>
      <c r="MJT1111" s="3"/>
      <c r="MJU1111" s="3"/>
      <c r="MJV1111" s="3"/>
      <c r="MJW1111" s="3"/>
      <c r="MJX1111" s="3"/>
      <c r="MJY1111" s="3"/>
      <c r="MJZ1111" s="3"/>
      <c r="MKA1111" s="3"/>
      <c r="MKB1111" s="3"/>
      <c r="MKC1111" s="3"/>
      <c r="MKD1111" s="3"/>
      <c r="MKE1111" s="3"/>
      <c r="MKF1111" s="3"/>
      <c r="MKG1111" s="3"/>
      <c r="MKH1111" s="3"/>
      <c r="MKI1111" s="3"/>
      <c r="MKJ1111" s="3"/>
      <c r="MKK1111" s="3"/>
      <c r="MKL1111" s="3"/>
      <c r="MKM1111" s="3"/>
      <c r="MKN1111" s="3"/>
      <c r="MKO1111" s="3"/>
      <c r="MKP1111" s="3"/>
      <c r="MKQ1111" s="3"/>
      <c r="MKR1111" s="3"/>
      <c r="MKS1111" s="3"/>
      <c r="MKT1111" s="3"/>
      <c r="MKU1111" s="3"/>
      <c r="MKV1111" s="3"/>
      <c r="MKW1111" s="3"/>
      <c r="MKX1111" s="3"/>
      <c r="MKY1111" s="3"/>
      <c r="MKZ1111" s="3"/>
      <c r="MLA1111" s="3"/>
      <c r="MLB1111" s="3"/>
      <c r="MLC1111" s="3"/>
      <c r="MLD1111" s="3"/>
      <c r="MLE1111" s="3"/>
      <c r="MLF1111" s="3"/>
      <c r="MLG1111" s="3"/>
      <c r="MLH1111" s="3"/>
      <c r="MLI1111" s="3"/>
      <c r="MLJ1111" s="3"/>
      <c r="MLK1111" s="3"/>
      <c r="MLL1111" s="3"/>
      <c r="MLM1111" s="3"/>
      <c r="MLN1111" s="3"/>
      <c r="MLO1111" s="3"/>
      <c r="MLP1111" s="3"/>
      <c r="MLQ1111" s="3"/>
      <c r="MLR1111" s="3"/>
      <c r="MLS1111" s="3"/>
      <c r="MLT1111" s="3"/>
      <c r="MLU1111" s="3"/>
      <c r="MLV1111" s="3"/>
      <c r="MLW1111" s="3"/>
      <c r="MLX1111" s="3"/>
      <c r="MLY1111" s="3"/>
      <c r="MLZ1111" s="3"/>
      <c r="MMA1111" s="3"/>
      <c r="MMB1111" s="3"/>
      <c r="MMC1111" s="3"/>
      <c r="MMD1111" s="3"/>
      <c r="MME1111" s="3"/>
      <c r="MMF1111" s="3"/>
      <c r="MMG1111" s="3"/>
      <c r="MMH1111" s="3"/>
      <c r="MMI1111" s="3"/>
      <c r="MMJ1111" s="3"/>
      <c r="MMK1111" s="3"/>
      <c r="MML1111" s="3"/>
      <c r="MMM1111" s="3"/>
      <c r="MMN1111" s="3"/>
      <c r="MMO1111" s="3"/>
      <c r="MMP1111" s="3"/>
      <c r="MMQ1111" s="3"/>
      <c r="MMR1111" s="3"/>
      <c r="MMS1111" s="3"/>
      <c r="MMT1111" s="3"/>
      <c r="MMU1111" s="3"/>
      <c r="MMV1111" s="3"/>
      <c r="MMW1111" s="3"/>
      <c r="MMX1111" s="3"/>
      <c r="MMY1111" s="3"/>
      <c r="MMZ1111" s="3"/>
      <c r="MNA1111" s="3"/>
      <c r="MNB1111" s="3"/>
      <c r="MNC1111" s="3"/>
      <c r="MND1111" s="3"/>
      <c r="MNE1111" s="3"/>
      <c r="MNF1111" s="3"/>
      <c r="MNG1111" s="3"/>
      <c r="MNH1111" s="3"/>
      <c r="MNI1111" s="3"/>
      <c r="MNJ1111" s="3"/>
      <c r="MNK1111" s="3"/>
      <c r="MNL1111" s="3"/>
      <c r="MNM1111" s="3"/>
      <c r="MNN1111" s="3"/>
      <c r="MNO1111" s="3"/>
      <c r="MNP1111" s="3"/>
      <c r="MNQ1111" s="3"/>
      <c r="MNR1111" s="3"/>
      <c r="MNS1111" s="3"/>
      <c r="MNT1111" s="3"/>
      <c r="MNU1111" s="3"/>
      <c r="MNV1111" s="3"/>
      <c r="MNW1111" s="3"/>
      <c r="MNX1111" s="3"/>
      <c r="MNY1111" s="3"/>
      <c r="MNZ1111" s="3"/>
      <c r="MOA1111" s="3"/>
      <c r="MOB1111" s="3"/>
      <c r="MOC1111" s="3"/>
      <c r="MOD1111" s="3"/>
      <c r="MOE1111" s="3"/>
      <c r="MOF1111" s="3"/>
      <c r="MOG1111" s="3"/>
      <c r="MOH1111" s="3"/>
      <c r="MOI1111" s="3"/>
      <c r="MOJ1111" s="3"/>
      <c r="MOK1111" s="3"/>
      <c r="MOL1111" s="3"/>
      <c r="MOM1111" s="3"/>
      <c r="MON1111" s="3"/>
      <c r="MOO1111" s="3"/>
      <c r="MOP1111" s="3"/>
      <c r="MOQ1111" s="3"/>
      <c r="MOR1111" s="3"/>
      <c r="MOS1111" s="3"/>
      <c r="MOT1111" s="3"/>
      <c r="MOU1111" s="3"/>
      <c r="MOV1111" s="3"/>
      <c r="MOW1111" s="3"/>
      <c r="MOX1111" s="3"/>
      <c r="MOY1111" s="3"/>
      <c r="MOZ1111" s="3"/>
      <c r="MPA1111" s="3"/>
      <c r="MPB1111" s="3"/>
      <c r="MPC1111" s="3"/>
      <c r="MPD1111" s="3"/>
      <c r="MPE1111" s="3"/>
      <c r="MPF1111" s="3"/>
      <c r="MPG1111" s="3"/>
      <c r="MPH1111" s="3"/>
      <c r="MPI1111" s="3"/>
      <c r="MPJ1111" s="3"/>
      <c r="MPK1111" s="3"/>
      <c r="MPL1111" s="3"/>
      <c r="MPM1111" s="3"/>
      <c r="MPN1111" s="3"/>
      <c r="MPO1111" s="3"/>
      <c r="MPP1111" s="3"/>
      <c r="MPQ1111" s="3"/>
      <c r="MPR1111" s="3"/>
      <c r="MPS1111" s="3"/>
      <c r="MPT1111" s="3"/>
      <c r="MPU1111" s="3"/>
      <c r="MPV1111" s="3"/>
      <c r="MPW1111" s="3"/>
      <c r="MPX1111" s="3"/>
      <c r="MPY1111" s="3"/>
      <c r="MPZ1111" s="3"/>
      <c r="MQA1111" s="3"/>
      <c r="MQB1111" s="3"/>
      <c r="MQC1111" s="3"/>
      <c r="MQD1111" s="3"/>
      <c r="MQE1111" s="3"/>
      <c r="MQF1111" s="3"/>
      <c r="MQG1111" s="3"/>
      <c r="MQH1111" s="3"/>
      <c r="MQI1111" s="3"/>
      <c r="MQJ1111" s="3"/>
      <c r="MQK1111" s="3"/>
      <c r="MQL1111" s="3"/>
      <c r="MQM1111" s="3"/>
      <c r="MQN1111" s="3"/>
      <c r="MQO1111" s="3"/>
      <c r="MQP1111" s="3"/>
      <c r="MQQ1111" s="3"/>
      <c r="MQR1111" s="3"/>
      <c r="MQS1111" s="3"/>
      <c r="MQT1111" s="3"/>
      <c r="MQU1111" s="3"/>
      <c r="MQV1111" s="3"/>
      <c r="MQW1111" s="3"/>
      <c r="MQX1111" s="3"/>
      <c r="MQY1111" s="3"/>
      <c r="MQZ1111" s="3"/>
      <c r="MRA1111" s="3"/>
      <c r="MRB1111" s="3"/>
      <c r="MRC1111" s="3"/>
      <c r="MRD1111" s="3"/>
      <c r="MRE1111" s="3"/>
      <c r="MRF1111" s="3"/>
      <c r="MRG1111" s="3"/>
      <c r="MRH1111" s="3"/>
      <c r="MRI1111" s="3"/>
      <c r="MRJ1111" s="3"/>
      <c r="MRK1111" s="3"/>
      <c r="MRL1111" s="3"/>
      <c r="MRM1111" s="3"/>
      <c r="MRN1111" s="3"/>
      <c r="MRO1111" s="3"/>
      <c r="MRP1111" s="3"/>
      <c r="MRQ1111" s="3"/>
      <c r="MRR1111" s="3"/>
      <c r="MRS1111" s="3"/>
      <c r="MRT1111" s="3"/>
      <c r="MRU1111" s="3"/>
      <c r="MRV1111" s="3"/>
      <c r="MRW1111" s="3"/>
      <c r="MRX1111" s="3"/>
      <c r="MRY1111" s="3"/>
      <c r="MRZ1111" s="3"/>
      <c r="MSA1111" s="3"/>
      <c r="MSB1111" s="3"/>
      <c r="MSC1111" s="3"/>
      <c r="MSD1111" s="3"/>
      <c r="MSE1111" s="3"/>
      <c r="MSF1111" s="3"/>
      <c r="MSG1111" s="3"/>
      <c r="MSH1111" s="3"/>
      <c r="MSI1111" s="3"/>
      <c r="MSJ1111" s="3"/>
      <c r="MSK1111" s="3"/>
      <c r="MSL1111" s="3"/>
      <c r="MSM1111" s="3"/>
      <c r="MSN1111" s="3"/>
      <c r="MSO1111" s="3"/>
      <c r="MSP1111" s="3"/>
      <c r="MSQ1111" s="3"/>
      <c r="MSR1111" s="3"/>
      <c r="MSS1111" s="3"/>
      <c r="MST1111" s="3"/>
      <c r="MSU1111" s="3"/>
      <c r="MSV1111" s="3"/>
      <c r="MSW1111" s="3"/>
      <c r="MSX1111" s="3"/>
      <c r="MSY1111" s="3"/>
      <c r="MSZ1111" s="3"/>
      <c r="MTA1111" s="3"/>
      <c r="MTB1111" s="3"/>
      <c r="MTC1111" s="3"/>
      <c r="MTD1111" s="3"/>
      <c r="MTE1111" s="3"/>
      <c r="MTF1111" s="3"/>
      <c r="MTG1111" s="3"/>
      <c r="MTH1111" s="3"/>
      <c r="MTI1111" s="3"/>
      <c r="MTJ1111" s="3"/>
      <c r="MTK1111" s="3"/>
      <c r="MTL1111" s="3"/>
      <c r="MTM1111" s="3"/>
      <c r="MTN1111" s="3"/>
      <c r="MTO1111" s="3"/>
      <c r="MTP1111" s="3"/>
      <c r="MTQ1111" s="3"/>
      <c r="MTR1111" s="3"/>
      <c r="MTS1111" s="3"/>
      <c r="MTT1111" s="3"/>
      <c r="MTU1111" s="3"/>
      <c r="MTV1111" s="3"/>
      <c r="MTW1111" s="3"/>
      <c r="MTX1111" s="3"/>
      <c r="MTY1111" s="3"/>
      <c r="MTZ1111" s="3"/>
      <c r="MUA1111" s="3"/>
      <c r="MUB1111" s="3"/>
      <c r="MUC1111" s="3"/>
      <c r="MUD1111" s="3"/>
      <c r="MUE1111" s="3"/>
      <c r="MUF1111" s="3"/>
      <c r="MUG1111" s="3"/>
      <c r="MUH1111" s="3"/>
      <c r="MUI1111" s="3"/>
      <c r="MUJ1111" s="3"/>
      <c r="MUK1111" s="3"/>
      <c r="MUL1111" s="3"/>
      <c r="MUM1111" s="3"/>
      <c r="MUN1111" s="3"/>
      <c r="MUO1111" s="3"/>
      <c r="MUP1111" s="3"/>
      <c r="MUQ1111" s="3"/>
      <c r="MUR1111" s="3"/>
      <c r="MUS1111" s="3"/>
      <c r="MUT1111" s="3"/>
      <c r="MUU1111" s="3"/>
      <c r="MUV1111" s="3"/>
      <c r="MUW1111" s="3"/>
      <c r="MUX1111" s="3"/>
      <c r="MUY1111" s="3"/>
      <c r="MUZ1111" s="3"/>
      <c r="MVA1111" s="3"/>
      <c r="MVB1111" s="3"/>
      <c r="MVC1111" s="3"/>
      <c r="MVD1111" s="3"/>
      <c r="MVE1111" s="3"/>
      <c r="MVF1111" s="3"/>
      <c r="MVG1111" s="3"/>
      <c r="MVH1111" s="3"/>
      <c r="MVI1111" s="3"/>
      <c r="MVJ1111" s="3"/>
      <c r="MVK1111" s="3"/>
      <c r="MVL1111" s="3"/>
      <c r="MVM1111" s="3"/>
      <c r="MVN1111" s="3"/>
      <c r="MVO1111" s="3"/>
      <c r="MVP1111" s="3"/>
      <c r="MVQ1111" s="3"/>
      <c r="MVR1111" s="3"/>
      <c r="MVS1111" s="3"/>
      <c r="MVT1111" s="3"/>
      <c r="MVU1111" s="3"/>
      <c r="MVV1111" s="3"/>
      <c r="MVW1111" s="3"/>
      <c r="MVX1111" s="3"/>
      <c r="MVY1111" s="3"/>
      <c r="MVZ1111" s="3"/>
      <c r="MWA1111" s="3"/>
      <c r="MWB1111" s="3"/>
      <c r="MWC1111" s="3"/>
      <c r="MWD1111" s="3"/>
      <c r="MWE1111" s="3"/>
      <c r="MWF1111" s="3"/>
      <c r="MWG1111" s="3"/>
      <c r="MWH1111" s="3"/>
      <c r="MWI1111" s="3"/>
      <c r="MWJ1111" s="3"/>
      <c r="MWK1111" s="3"/>
      <c r="MWL1111" s="3"/>
      <c r="MWM1111" s="3"/>
      <c r="MWN1111" s="3"/>
      <c r="MWO1111" s="3"/>
      <c r="MWP1111" s="3"/>
      <c r="MWQ1111" s="3"/>
      <c r="MWR1111" s="3"/>
      <c r="MWS1111" s="3"/>
      <c r="MWT1111" s="3"/>
      <c r="MWU1111" s="3"/>
      <c r="MWV1111" s="3"/>
      <c r="MWW1111" s="3"/>
      <c r="MWX1111" s="3"/>
      <c r="MWY1111" s="3"/>
      <c r="MWZ1111" s="3"/>
      <c r="MXA1111" s="3"/>
      <c r="MXB1111" s="3"/>
      <c r="MXC1111" s="3"/>
      <c r="MXD1111" s="3"/>
      <c r="MXE1111" s="3"/>
      <c r="MXF1111" s="3"/>
      <c r="MXG1111" s="3"/>
      <c r="MXH1111" s="3"/>
      <c r="MXI1111" s="3"/>
      <c r="MXJ1111" s="3"/>
      <c r="MXK1111" s="3"/>
      <c r="MXL1111" s="3"/>
      <c r="MXM1111" s="3"/>
      <c r="MXN1111" s="3"/>
      <c r="MXO1111" s="3"/>
      <c r="MXP1111" s="3"/>
      <c r="MXQ1111" s="3"/>
      <c r="MXR1111" s="3"/>
      <c r="MXS1111" s="3"/>
      <c r="MXT1111" s="3"/>
      <c r="MXU1111" s="3"/>
      <c r="MXV1111" s="3"/>
      <c r="MXW1111" s="3"/>
      <c r="MXX1111" s="3"/>
      <c r="MXY1111" s="3"/>
      <c r="MXZ1111" s="3"/>
      <c r="MYA1111" s="3"/>
      <c r="MYB1111" s="3"/>
      <c r="MYC1111" s="3"/>
      <c r="MYD1111" s="3"/>
      <c r="MYE1111" s="3"/>
      <c r="MYF1111" s="3"/>
      <c r="MYG1111" s="3"/>
      <c r="MYH1111" s="3"/>
      <c r="MYI1111" s="3"/>
      <c r="MYJ1111" s="3"/>
      <c r="MYK1111" s="3"/>
      <c r="MYL1111" s="3"/>
      <c r="MYM1111" s="3"/>
      <c r="MYN1111" s="3"/>
      <c r="MYO1111" s="3"/>
      <c r="MYP1111" s="3"/>
      <c r="MYQ1111" s="3"/>
      <c r="MYR1111" s="3"/>
      <c r="MYS1111" s="3"/>
      <c r="MYT1111" s="3"/>
      <c r="MYU1111" s="3"/>
      <c r="MYV1111" s="3"/>
      <c r="MYW1111" s="3"/>
      <c r="MYX1111" s="3"/>
      <c r="MYY1111" s="3"/>
      <c r="MYZ1111" s="3"/>
      <c r="MZA1111" s="3"/>
      <c r="MZB1111" s="3"/>
      <c r="MZC1111" s="3"/>
      <c r="MZD1111" s="3"/>
      <c r="MZE1111" s="3"/>
      <c r="MZF1111" s="3"/>
      <c r="MZG1111" s="3"/>
      <c r="MZH1111" s="3"/>
      <c r="MZI1111" s="3"/>
      <c r="MZJ1111" s="3"/>
      <c r="MZK1111" s="3"/>
      <c r="MZL1111" s="3"/>
      <c r="MZM1111" s="3"/>
      <c r="MZN1111" s="3"/>
      <c r="MZO1111" s="3"/>
      <c r="MZP1111" s="3"/>
      <c r="MZQ1111" s="3"/>
      <c r="MZR1111" s="3"/>
      <c r="MZS1111" s="3"/>
      <c r="MZT1111" s="3"/>
      <c r="MZU1111" s="3"/>
      <c r="MZV1111" s="3"/>
      <c r="MZW1111" s="3"/>
      <c r="MZX1111" s="3"/>
      <c r="MZY1111" s="3"/>
      <c r="MZZ1111" s="3"/>
      <c r="NAA1111" s="3"/>
      <c r="NAB1111" s="3"/>
      <c r="NAC1111" s="3"/>
      <c r="NAD1111" s="3"/>
      <c r="NAE1111" s="3"/>
      <c r="NAF1111" s="3"/>
      <c r="NAG1111" s="3"/>
      <c r="NAH1111" s="3"/>
      <c r="NAI1111" s="3"/>
      <c r="NAJ1111" s="3"/>
      <c r="NAK1111" s="3"/>
      <c r="NAL1111" s="3"/>
      <c r="NAM1111" s="3"/>
      <c r="NAN1111" s="3"/>
      <c r="NAO1111" s="3"/>
      <c r="NAP1111" s="3"/>
      <c r="NAQ1111" s="3"/>
      <c r="NAR1111" s="3"/>
      <c r="NAS1111" s="3"/>
      <c r="NAT1111" s="3"/>
      <c r="NAU1111" s="3"/>
      <c r="NAV1111" s="3"/>
      <c r="NAW1111" s="3"/>
      <c r="NAX1111" s="3"/>
      <c r="NAY1111" s="3"/>
      <c r="NAZ1111" s="3"/>
      <c r="NBA1111" s="3"/>
      <c r="NBB1111" s="3"/>
      <c r="NBC1111" s="3"/>
      <c r="NBD1111" s="3"/>
      <c r="NBE1111" s="3"/>
      <c r="NBF1111" s="3"/>
      <c r="NBG1111" s="3"/>
      <c r="NBH1111" s="3"/>
      <c r="NBI1111" s="3"/>
      <c r="NBJ1111" s="3"/>
      <c r="NBK1111" s="3"/>
      <c r="NBL1111" s="3"/>
      <c r="NBM1111" s="3"/>
      <c r="NBN1111" s="3"/>
      <c r="NBO1111" s="3"/>
      <c r="NBP1111" s="3"/>
      <c r="NBQ1111" s="3"/>
      <c r="NBR1111" s="3"/>
      <c r="NBS1111" s="3"/>
      <c r="NBT1111" s="3"/>
      <c r="NBU1111" s="3"/>
      <c r="NBV1111" s="3"/>
      <c r="NBW1111" s="3"/>
      <c r="NBX1111" s="3"/>
      <c r="NBY1111" s="3"/>
      <c r="NBZ1111" s="3"/>
      <c r="NCA1111" s="3"/>
      <c r="NCB1111" s="3"/>
      <c r="NCC1111" s="3"/>
      <c r="NCD1111" s="3"/>
      <c r="NCE1111" s="3"/>
      <c r="NCF1111" s="3"/>
      <c r="NCG1111" s="3"/>
      <c r="NCH1111" s="3"/>
      <c r="NCI1111" s="3"/>
      <c r="NCJ1111" s="3"/>
      <c r="NCK1111" s="3"/>
      <c r="NCL1111" s="3"/>
      <c r="NCM1111" s="3"/>
      <c r="NCN1111" s="3"/>
      <c r="NCO1111" s="3"/>
      <c r="NCP1111" s="3"/>
      <c r="NCQ1111" s="3"/>
      <c r="NCR1111" s="3"/>
      <c r="NCS1111" s="3"/>
      <c r="NCT1111" s="3"/>
      <c r="NCU1111" s="3"/>
      <c r="NCV1111" s="3"/>
      <c r="NCW1111" s="3"/>
      <c r="NCX1111" s="3"/>
      <c r="NCY1111" s="3"/>
      <c r="NCZ1111" s="3"/>
      <c r="NDA1111" s="3"/>
      <c r="NDB1111" s="3"/>
      <c r="NDC1111" s="3"/>
      <c r="NDD1111" s="3"/>
      <c r="NDE1111" s="3"/>
      <c r="NDF1111" s="3"/>
      <c r="NDG1111" s="3"/>
      <c r="NDH1111" s="3"/>
      <c r="NDI1111" s="3"/>
      <c r="NDJ1111" s="3"/>
      <c r="NDK1111" s="3"/>
      <c r="NDL1111" s="3"/>
      <c r="NDM1111" s="3"/>
      <c r="NDN1111" s="3"/>
      <c r="NDO1111" s="3"/>
      <c r="NDP1111" s="3"/>
      <c r="NDQ1111" s="3"/>
      <c r="NDR1111" s="3"/>
      <c r="NDS1111" s="3"/>
      <c r="NDT1111" s="3"/>
      <c r="NDU1111" s="3"/>
      <c r="NDV1111" s="3"/>
      <c r="NDW1111" s="3"/>
      <c r="NDX1111" s="3"/>
      <c r="NDY1111" s="3"/>
      <c r="NDZ1111" s="3"/>
      <c r="NEA1111" s="3"/>
      <c r="NEB1111" s="3"/>
      <c r="NEC1111" s="3"/>
      <c r="NED1111" s="3"/>
      <c r="NEE1111" s="3"/>
      <c r="NEF1111" s="3"/>
      <c r="NEG1111" s="3"/>
      <c r="NEH1111" s="3"/>
      <c r="NEI1111" s="3"/>
      <c r="NEJ1111" s="3"/>
      <c r="NEK1111" s="3"/>
      <c r="NEL1111" s="3"/>
      <c r="NEM1111" s="3"/>
      <c r="NEN1111" s="3"/>
      <c r="NEO1111" s="3"/>
      <c r="NEP1111" s="3"/>
      <c r="NEQ1111" s="3"/>
      <c r="NER1111" s="3"/>
      <c r="NES1111" s="3"/>
      <c r="NET1111" s="3"/>
      <c r="NEU1111" s="3"/>
      <c r="NEV1111" s="3"/>
      <c r="NEW1111" s="3"/>
      <c r="NEX1111" s="3"/>
      <c r="NEY1111" s="3"/>
      <c r="NEZ1111" s="3"/>
      <c r="NFA1111" s="3"/>
      <c r="NFB1111" s="3"/>
      <c r="NFC1111" s="3"/>
      <c r="NFD1111" s="3"/>
      <c r="NFE1111" s="3"/>
      <c r="NFF1111" s="3"/>
      <c r="NFG1111" s="3"/>
      <c r="NFH1111" s="3"/>
      <c r="NFI1111" s="3"/>
      <c r="NFJ1111" s="3"/>
      <c r="NFK1111" s="3"/>
      <c r="NFL1111" s="3"/>
      <c r="NFM1111" s="3"/>
      <c r="NFN1111" s="3"/>
      <c r="NFO1111" s="3"/>
      <c r="NFP1111" s="3"/>
      <c r="NFQ1111" s="3"/>
      <c r="NFR1111" s="3"/>
      <c r="NFS1111" s="3"/>
      <c r="NFT1111" s="3"/>
      <c r="NFU1111" s="3"/>
      <c r="NFV1111" s="3"/>
      <c r="NFW1111" s="3"/>
      <c r="NFX1111" s="3"/>
      <c r="NFY1111" s="3"/>
      <c r="NFZ1111" s="3"/>
      <c r="NGA1111" s="3"/>
      <c r="NGB1111" s="3"/>
      <c r="NGC1111" s="3"/>
      <c r="NGD1111" s="3"/>
      <c r="NGE1111" s="3"/>
      <c r="NGF1111" s="3"/>
      <c r="NGG1111" s="3"/>
      <c r="NGH1111" s="3"/>
      <c r="NGI1111" s="3"/>
      <c r="NGJ1111" s="3"/>
      <c r="NGK1111" s="3"/>
      <c r="NGL1111" s="3"/>
      <c r="NGM1111" s="3"/>
      <c r="NGN1111" s="3"/>
      <c r="NGO1111" s="3"/>
      <c r="NGP1111" s="3"/>
      <c r="NGQ1111" s="3"/>
      <c r="NGR1111" s="3"/>
      <c r="NGS1111" s="3"/>
      <c r="NGT1111" s="3"/>
      <c r="NGU1111" s="3"/>
      <c r="NGV1111" s="3"/>
      <c r="NGW1111" s="3"/>
      <c r="NGX1111" s="3"/>
      <c r="NGY1111" s="3"/>
      <c r="NGZ1111" s="3"/>
      <c r="NHA1111" s="3"/>
      <c r="NHB1111" s="3"/>
      <c r="NHC1111" s="3"/>
      <c r="NHD1111" s="3"/>
      <c r="NHE1111" s="3"/>
      <c r="NHF1111" s="3"/>
      <c r="NHG1111" s="3"/>
      <c r="NHH1111" s="3"/>
      <c r="NHI1111" s="3"/>
      <c r="NHJ1111" s="3"/>
      <c r="NHK1111" s="3"/>
      <c r="NHL1111" s="3"/>
      <c r="NHM1111" s="3"/>
      <c r="NHN1111" s="3"/>
      <c r="NHO1111" s="3"/>
      <c r="NHP1111" s="3"/>
      <c r="NHQ1111" s="3"/>
      <c r="NHR1111" s="3"/>
      <c r="NHS1111" s="3"/>
      <c r="NHT1111" s="3"/>
      <c r="NHU1111" s="3"/>
      <c r="NHV1111" s="3"/>
      <c r="NHW1111" s="3"/>
      <c r="NHX1111" s="3"/>
      <c r="NHY1111" s="3"/>
      <c r="NHZ1111" s="3"/>
      <c r="NIA1111" s="3"/>
      <c r="NIB1111" s="3"/>
      <c r="NIC1111" s="3"/>
      <c r="NID1111" s="3"/>
      <c r="NIE1111" s="3"/>
      <c r="NIF1111" s="3"/>
      <c r="NIG1111" s="3"/>
      <c r="NIH1111" s="3"/>
      <c r="NII1111" s="3"/>
      <c r="NIJ1111" s="3"/>
      <c r="NIK1111" s="3"/>
      <c r="NIL1111" s="3"/>
      <c r="NIM1111" s="3"/>
      <c r="NIN1111" s="3"/>
      <c r="NIO1111" s="3"/>
      <c r="NIP1111" s="3"/>
      <c r="NIQ1111" s="3"/>
      <c r="NIR1111" s="3"/>
      <c r="NIS1111" s="3"/>
      <c r="NIT1111" s="3"/>
      <c r="NIU1111" s="3"/>
      <c r="NIV1111" s="3"/>
      <c r="NIW1111" s="3"/>
      <c r="NIX1111" s="3"/>
      <c r="NIY1111" s="3"/>
      <c r="NIZ1111" s="3"/>
      <c r="NJA1111" s="3"/>
      <c r="NJB1111" s="3"/>
      <c r="NJC1111" s="3"/>
      <c r="NJD1111" s="3"/>
      <c r="NJE1111" s="3"/>
      <c r="NJF1111" s="3"/>
      <c r="NJG1111" s="3"/>
      <c r="NJH1111" s="3"/>
      <c r="NJI1111" s="3"/>
      <c r="NJJ1111" s="3"/>
      <c r="NJK1111" s="3"/>
      <c r="NJL1111" s="3"/>
      <c r="NJM1111" s="3"/>
      <c r="NJN1111" s="3"/>
      <c r="NJO1111" s="3"/>
      <c r="NJP1111" s="3"/>
      <c r="NJQ1111" s="3"/>
      <c r="NJR1111" s="3"/>
      <c r="NJS1111" s="3"/>
      <c r="NJT1111" s="3"/>
      <c r="NJU1111" s="3"/>
      <c r="NJV1111" s="3"/>
      <c r="NJW1111" s="3"/>
      <c r="NJX1111" s="3"/>
      <c r="NJY1111" s="3"/>
      <c r="NJZ1111" s="3"/>
      <c r="NKA1111" s="3"/>
      <c r="NKB1111" s="3"/>
      <c r="NKC1111" s="3"/>
      <c r="NKD1111" s="3"/>
      <c r="NKE1111" s="3"/>
      <c r="NKF1111" s="3"/>
      <c r="NKG1111" s="3"/>
      <c r="NKH1111" s="3"/>
      <c r="NKI1111" s="3"/>
      <c r="NKJ1111" s="3"/>
      <c r="NKK1111" s="3"/>
      <c r="NKL1111" s="3"/>
      <c r="NKM1111" s="3"/>
      <c r="NKN1111" s="3"/>
      <c r="NKO1111" s="3"/>
      <c r="NKP1111" s="3"/>
      <c r="NKQ1111" s="3"/>
      <c r="NKR1111" s="3"/>
      <c r="NKS1111" s="3"/>
      <c r="NKT1111" s="3"/>
      <c r="NKU1111" s="3"/>
      <c r="NKV1111" s="3"/>
      <c r="NKW1111" s="3"/>
      <c r="NKX1111" s="3"/>
      <c r="NKY1111" s="3"/>
      <c r="NKZ1111" s="3"/>
      <c r="NLA1111" s="3"/>
      <c r="NLB1111" s="3"/>
      <c r="NLC1111" s="3"/>
      <c r="NLD1111" s="3"/>
      <c r="NLE1111" s="3"/>
      <c r="NLF1111" s="3"/>
      <c r="NLG1111" s="3"/>
      <c r="NLH1111" s="3"/>
      <c r="NLI1111" s="3"/>
      <c r="NLJ1111" s="3"/>
      <c r="NLK1111" s="3"/>
      <c r="NLL1111" s="3"/>
      <c r="NLM1111" s="3"/>
      <c r="NLN1111" s="3"/>
      <c r="NLO1111" s="3"/>
      <c r="NLP1111" s="3"/>
      <c r="NLQ1111" s="3"/>
      <c r="NLR1111" s="3"/>
      <c r="NLS1111" s="3"/>
      <c r="NLT1111" s="3"/>
      <c r="NLU1111" s="3"/>
      <c r="NLV1111" s="3"/>
      <c r="NLW1111" s="3"/>
      <c r="NLX1111" s="3"/>
      <c r="NLY1111" s="3"/>
      <c r="NLZ1111" s="3"/>
      <c r="NMA1111" s="3"/>
      <c r="NMB1111" s="3"/>
      <c r="NMC1111" s="3"/>
      <c r="NMD1111" s="3"/>
      <c r="NME1111" s="3"/>
      <c r="NMF1111" s="3"/>
      <c r="NMG1111" s="3"/>
      <c r="NMH1111" s="3"/>
      <c r="NMI1111" s="3"/>
      <c r="NMJ1111" s="3"/>
      <c r="NMK1111" s="3"/>
      <c r="NML1111" s="3"/>
      <c r="NMM1111" s="3"/>
      <c r="NMN1111" s="3"/>
      <c r="NMO1111" s="3"/>
      <c r="NMP1111" s="3"/>
      <c r="NMQ1111" s="3"/>
      <c r="NMR1111" s="3"/>
      <c r="NMS1111" s="3"/>
      <c r="NMT1111" s="3"/>
      <c r="NMU1111" s="3"/>
      <c r="NMV1111" s="3"/>
      <c r="NMW1111" s="3"/>
      <c r="NMX1111" s="3"/>
      <c r="NMY1111" s="3"/>
      <c r="NMZ1111" s="3"/>
      <c r="NNA1111" s="3"/>
      <c r="NNB1111" s="3"/>
      <c r="NNC1111" s="3"/>
      <c r="NND1111" s="3"/>
      <c r="NNE1111" s="3"/>
      <c r="NNF1111" s="3"/>
      <c r="NNG1111" s="3"/>
      <c r="NNH1111" s="3"/>
      <c r="NNI1111" s="3"/>
      <c r="NNJ1111" s="3"/>
      <c r="NNK1111" s="3"/>
      <c r="NNL1111" s="3"/>
      <c r="NNM1111" s="3"/>
      <c r="NNN1111" s="3"/>
      <c r="NNO1111" s="3"/>
      <c r="NNP1111" s="3"/>
      <c r="NNQ1111" s="3"/>
      <c r="NNR1111" s="3"/>
      <c r="NNS1111" s="3"/>
      <c r="NNT1111" s="3"/>
      <c r="NNU1111" s="3"/>
      <c r="NNV1111" s="3"/>
      <c r="NNW1111" s="3"/>
      <c r="NNX1111" s="3"/>
      <c r="NNY1111" s="3"/>
      <c r="NNZ1111" s="3"/>
      <c r="NOA1111" s="3"/>
      <c r="NOB1111" s="3"/>
      <c r="NOC1111" s="3"/>
      <c r="NOD1111" s="3"/>
      <c r="NOE1111" s="3"/>
      <c r="NOF1111" s="3"/>
      <c r="NOG1111" s="3"/>
      <c r="NOH1111" s="3"/>
      <c r="NOI1111" s="3"/>
      <c r="NOJ1111" s="3"/>
      <c r="NOK1111" s="3"/>
      <c r="NOL1111" s="3"/>
      <c r="NOM1111" s="3"/>
      <c r="NON1111" s="3"/>
      <c r="NOO1111" s="3"/>
      <c r="NOP1111" s="3"/>
      <c r="NOQ1111" s="3"/>
      <c r="NOR1111" s="3"/>
      <c r="NOS1111" s="3"/>
      <c r="NOT1111" s="3"/>
      <c r="NOU1111" s="3"/>
      <c r="NOV1111" s="3"/>
      <c r="NOW1111" s="3"/>
      <c r="NOX1111" s="3"/>
      <c r="NOY1111" s="3"/>
      <c r="NOZ1111" s="3"/>
      <c r="NPA1111" s="3"/>
      <c r="NPB1111" s="3"/>
      <c r="NPC1111" s="3"/>
      <c r="NPD1111" s="3"/>
      <c r="NPE1111" s="3"/>
      <c r="NPF1111" s="3"/>
      <c r="NPG1111" s="3"/>
      <c r="NPH1111" s="3"/>
      <c r="NPI1111" s="3"/>
      <c r="NPJ1111" s="3"/>
      <c r="NPK1111" s="3"/>
      <c r="NPL1111" s="3"/>
      <c r="NPM1111" s="3"/>
      <c r="NPN1111" s="3"/>
      <c r="NPO1111" s="3"/>
      <c r="NPP1111" s="3"/>
      <c r="NPQ1111" s="3"/>
      <c r="NPR1111" s="3"/>
      <c r="NPS1111" s="3"/>
      <c r="NPT1111" s="3"/>
      <c r="NPU1111" s="3"/>
      <c r="NPV1111" s="3"/>
      <c r="NPW1111" s="3"/>
      <c r="NPX1111" s="3"/>
      <c r="NPY1111" s="3"/>
      <c r="NPZ1111" s="3"/>
      <c r="NQA1111" s="3"/>
      <c r="NQB1111" s="3"/>
      <c r="NQC1111" s="3"/>
      <c r="NQD1111" s="3"/>
      <c r="NQE1111" s="3"/>
      <c r="NQF1111" s="3"/>
      <c r="NQG1111" s="3"/>
      <c r="NQH1111" s="3"/>
      <c r="NQI1111" s="3"/>
      <c r="NQJ1111" s="3"/>
      <c r="NQK1111" s="3"/>
      <c r="NQL1111" s="3"/>
      <c r="NQM1111" s="3"/>
      <c r="NQN1111" s="3"/>
      <c r="NQO1111" s="3"/>
      <c r="NQP1111" s="3"/>
      <c r="NQQ1111" s="3"/>
      <c r="NQR1111" s="3"/>
      <c r="NQS1111" s="3"/>
      <c r="NQT1111" s="3"/>
      <c r="NQU1111" s="3"/>
      <c r="NQV1111" s="3"/>
      <c r="NQW1111" s="3"/>
      <c r="NQX1111" s="3"/>
      <c r="NQY1111" s="3"/>
      <c r="NQZ1111" s="3"/>
      <c r="NRA1111" s="3"/>
      <c r="NRB1111" s="3"/>
      <c r="NRC1111" s="3"/>
      <c r="NRD1111" s="3"/>
      <c r="NRE1111" s="3"/>
      <c r="NRF1111" s="3"/>
      <c r="NRG1111" s="3"/>
      <c r="NRH1111" s="3"/>
      <c r="NRI1111" s="3"/>
      <c r="NRJ1111" s="3"/>
      <c r="NRK1111" s="3"/>
      <c r="NRL1111" s="3"/>
      <c r="NRM1111" s="3"/>
      <c r="NRN1111" s="3"/>
      <c r="NRO1111" s="3"/>
      <c r="NRP1111" s="3"/>
      <c r="NRQ1111" s="3"/>
      <c r="NRR1111" s="3"/>
      <c r="NRS1111" s="3"/>
      <c r="NRT1111" s="3"/>
      <c r="NRU1111" s="3"/>
      <c r="NRV1111" s="3"/>
      <c r="NRW1111" s="3"/>
      <c r="NRX1111" s="3"/>
      <c r="NRY1111" s="3"/>
      <c r="NRZ1111" s="3"/>
      <c r="NSA1111" s="3"/>
      <c r="NSB1111" s="3"/>
      <c r="NSC1111" s="3"/>
      <c r="NSD1111" s="3"/>
      <c r="NSE1111" s="3"/>
      <c r="NSF1111" s="3"/>
      <c r="NSG1111" s="3"/>
      <c r="NSH1111" s="3"/>
      <c r="NSI1111" s="3"/>
      <c r="NSJ1111" s="3"/>
      <c r="NSK1111" s="3"/>
      <c r="NSL1111" s="3"/>
      <c r="NSM1111" s="3"/>
      <c r="NSN1111" s="3"/>
      <c r="NSO1111" s="3"/>
      <c r="NSP1111" s="3"/>
      <c r="NSQ1111" s="3"/>
      <c r="NSR1111" s="3"/>
      <c r="NSS1111" s="3"/>
      <c r="NST1111" s="3"/>
      <c r="NSU1111" s="3"/>
      <c r="NSV1111" s="3"/>
      <c r="NSW1111" s="3"/>
      <c r="NSX1111" s="3"/>
      <c r="NSY1111" s="3"/>
      <c r="NSZ1111" s="3"/>
      <c r="NTA1111" s="3"/>
      <c r="NTB1111" s="3"/>
      <c r="NTC1111" s="3"/>
      <c r="NTD1111" s="3"/>
      <c r="NTE1111" s="3"/>
      <c r="NTF1111" s="3"/>
      <c r="NTG1111" s="3"/>
      <c r="NTH1111" s="3"/>
      <c r="NTI1111" s="3"/>
      <c r="NTJ1111" s="3"/>
      <c r="NTK1111" s="3"/>
      <c r="NTL1111" s="3"/>
      <c r="NTM1111" s="3"/>
      <c r="NTN1111" s="3"/>
      <c r="NTO1111" s="3"/>
      <c r="NTP1111" s="3"/>
      <c r="NTQ1111" s="3"/>
      <c r="NTR1111" s="3"/>
      <c r="NTS1111" s="3"/>
      <c r="NTT1111" s="3"/>
      <c r="NTU1111" s="3"/>
      <c r="NTV1111" s="3"/>
      <c r="NTW1111" s="3"/>
      <c r="NTX1111" s="3"/>
      <c r="NTY1111" s="3"/>
      <c r="NTZ1111" s="3"/>
      <c r="NUA1111" s="3"/>
      <c r="NUB1111" s="3"/>
      <c r="NUC1111" s="3"/>
      <c r="NUD1111" s="3"/>
      <c r="NUE1111" s="3"/>
      <c r="NUF1111" s="3"/>
      <c r="NUG1111" s="3"/>
      <c r="NUH1111" s="3"/>
      <c r="NUI1111" s="3"/>
      <c r="NUJ1111" s="3"/>
      <c r="NUK1111" s="3"/>
      <c r="NUL1111" s="3"/>
      <c r="NUM1111" s="3"/>
      <c r="NUN1111" s="3"/>
      <c r="NUO1111" s="3"/>
      <c r="NUP1111" s="3"/>
      <c r="NUQ1111" s="3"/>
      <c r="NUR1111" s="3"/>
      <c r="NUS1111" s="3"/>
      <c r="NUT1111" s="3"/>
      <c r="NUU1111" s="3"/>
      <c r="NUV1111" s="3"/>
      <c r="NUW1111" s="3"/>
      <c r="NUX1111" s="3"/>
      <c r="NUY1111" s="3"/>
      <c r="NUZ1111" s="3"/>
      <c r="NVA1111" s="3"/>
      <c r="NVB1111" s="3"/>
      <c r="NVC1111" s="3"/>
      <c r="NVD1111" s="3"/>
      <c r="NVE1111" s="3"/>
      <c r="NVF1111" s="3"/>
      <c r="NVG1111" s="3"/>
      <c r="NVH1111" s="3"/>
      <c r="NVI1111" s="3"/>
      <c r="NVJ1111" s="3"/>
      <c r="NVK1111" s="3"/>
      <c r="NVL1111" s="3"/>
      <c r="NVM1111" s="3"/>
      <c r="NVN1111" s="3"/>
      <c r="NVO1111" s="3"/>
      <c r="NVP1111" s="3"/>
      <c r="NVQ1111" s="3"/>
      <c r="NVR1111" s="3"/>
      <c r="NVS1111" s="3"/>
      <c r="NVT1111" s="3"/>
      <c r="NVU1111" s="3"/>
      <c r="NVV1111" s="3"/>
      <c r="NVW1111" s="3"/>
      <c r="NVX1111" s="3"/>
      <c r="NVY1111" s="3"/>
      <c r="NVZ1111" s="3"/>
      <c r="NWA1111" s="3"/>
      <c r="NWB1111" s="3"/>
      <c r="NWC1111" s="3"/>
      <c r="NWD1111" s="3"/>
      <c r="NWE1111" s="3"/>
      <c r="NWF1111" s="3"/>
      <c r="NWG1111" s="3"/>
      <c r="NWH1111" s="3"/>
      <c r="NWI1111" s="3"/>
      <c r="NWJ1111" s="3"/>
      <c r="NWK1111" s="3"/>
      <c r="NWL1111" s="3"/>
      <c r="NWM1111" s="3"/>
      <c r="NWN1111" s="3"/>
      <c r="NWO1111" s="3"/>
      <c r="NWP1111" s="3"/>
      <c r="NWQ1111" s="3"/>
      <c r="NWR1111" s="3"/>
      <c r="NWS1111" s="3"/>
      <c r="NWT1111" s="3"/>
      <c r="NWU1111" s="3"/>
      <c r="NWV1111" s="3"/>
      <c r="NWW1111" s="3"/>
      <c r="NWX1111" s="3"/>
      <c r="NWY1111" s="3"/>
      <c r="NWZ1111" s="3"/>
      <c r="NXA1111" s="3"/>
      <c r="NXB1111" s="3"/>
      <c r="NXC1111" s="3"/>
      <c r="NXD1111" s="3"/>
      <c r="NXE1111" s="3"/>
      <c r="NXF1111" s="3"/>
      <c r="NXG1111" s="3"/>
      <c r="NXH1111" s="3"/>
      <c r="NXI1111" s="3"/>
      <c r="NXJ1111" s="3"/>
      <c r="NXK1111" s="3"/>
      <c r="NXL1111" s="3"/>
      <c r="NXM1111" s="3"/>
      <c r="NXN1111" s="3"/>
      <c r="NXO1111" s="3"/>
      <c r="NXP1111" s="3"/>
      <c r="NXQ1111" s="3"/>
      <c r="NXR1111" s="3"/>
      <c r="NXS1111" s="3"/>
      <c r="NXT1111" s="3"/>
      <c r="NXU1111" s="3"/>
      <c r="NXV1111" s="3"/>
      <c r="NXW1111" s="3"/>
      <c r="NXX1111" s="3"/>
      <c r="NXY1111" s="3"/>
      <c r="NXZ1111" s="3"/>
      <c r="NYA1111" s="3"/>
      <c r="NYB1111" s="3"/>
      <c r="NYC1111" s="3"/>
      <c r="NYD1111" s="3"/>
      <c r="NYE1111" s="3"/>
      <c r="NYF1111" s="3"/>
      <c r="NYG1111" s="3"/>
      <c r="NYH1111" s="3"/>
      <c r="NYI1111" s="3"/>
      <c r="NYJ1111" s="3"/>
      <c r="NYK1111" s="3"/>
      <c r="NYL1111" s="3"/>
      <c r="NYM1111" s="3"/>
      <c r="NYN1111" s="3"/>
      <c r="NYO1111" s="3"/>
      <c r="NYP1111" s="3"/>
      <c r="NYQ1111" s="3"/>
      <c r="NYR1111" s="3"/>
      <c r="NYS1111" s="3"/>
      <c r="NYT1111" s="3"/>
      <c r="NYU1111" s="3"/>
      <c r="NYV1111" s="3"/>
      <c r="NYW1111" s="3"/>
      <c r="NYX1111" s="3"/>
      <c r="NYY1111" s="3"/>
      <c r="NYZ1111" s="3"/>
      <c r="NZA1111" s="3"/>
      <c r="NZB1111" s="3"/>
      <c r="NZC1111" s="3"/>
      <c r="NZD1111" s="3"/>
      <c r="NZE1111" s="3"/>
      <c r="NZF1111" s="3"/>
      <c r="NZG1111" s="3"/>
      <c r="NZH1111" s="3"/>
      <c r="NZI1111" s="3"/>
      <c r="NZJ1111" s="3"/>
      <c r="NZK1111" s="3"/>
      <c r="NZL1111" s="3"/>
      <c r="NZM1111" s="3"/>
      <c r="NZN1111" s="3"/>
      <c r="NZO1111" s="3"/>
      <c r="NZP1111" s="3"/>
      <c r="NZQ1111" s="3"/>
      <c r="NZR1111" s="3"/>
      <c r="NZS1111" s="3"/>
      <c r="NZT1111" s="3"/>
      <c r="NZU1111" s="3"/>
      <c r="NZV1111" s="3"/>
      <c r="NZW1111" s="3"/>
      <c r="NZX1111" s="3"/>
      <c r="NZY1111" s="3"/>
      <c r="NZZ1111" s="3"/>
      <c r="OAA1111" s="3"/>
      <c r="OAB1111" s="3"/>
      <c r="OAC1111" s="3"/>
      <c r="OAD1111" s="3"/>
      <c r="OAE1111" s="3"/>
      <c r="OAF1111" s="3"/>
      <c r="OAG1111" s="3"/>
      <c r="OAH1111" s="3"/>
      <c r="OAI1111" s="3"/>
      <c r="OAJ1111" s="3"/>
      <c r="OAK1111" s="3"/>
      <c r="OAL1111" s="3"/>
      <c r="OAM1111" s="3"/>
      <c r="OAN1111" s="3"/>
      <c r="OAO1111" s="3"/>
      <c r="OAP1111" s="3"/>
      <c r="OAQ1111" s="3"/>
      <c r="OAR1111" s="3"/>
      <c r="OAS1111" s="3"/>
      <c r="OAT1111" s="3"/>
      <c r="OAU1111" s="3"/>
      <c r="OAV1111" s="3"/>
      <c r="OAW1111" s="3"/>
      <c r="OAX1111" s="3"/>
      <c r="OAY1111" s="3"/>
      <c r="OAZ1111" s="3"/>
      <c r="OBA1111" s="3"/>
      <c r="OBB1111" s="3"/>
      <c r="OBC1111" s="3"/>
      <c r="OBD1111" s="3"/>
      <c r="OBE1111" s="3"/>
      <c r="OBF1111" s="3"/>
      <c r="OBG1111" s="3"/>
      <c r="OBH1111" s="3"/>
      <c r="OBI1111" s="3"/>
      <c r="OBJ1111" s="3"/>
      <c r="OBK1111" s="3"/>
      <c r="OBL1111" s="3"/>
      <c r="OBM1111" s="3"/>
      <c r="OBN1111" s="3"/>
      <c r="OBO1111" s="3"/>
      <c r="OBP1111" s="3"/>
      <c r="OBQ1111" s="3"/>
      <c r="OBR1111" s="3"/>
      <c r="OBS1111" s="3"/>
      <c r="OBT1111" s="3"/>
      <c r="OBU1111" s="3"/>
      <c r="OBV1111" s="3"/>
      <c r="OBW1111" s="3"/>
      <c r="OBX1111" s="3"/>
      <c r="OBY1111" s="3"/>
      <c r="OBZ1111" s="3"/>
      <c r="OCA1111" s="3"/>
      <c r="OCB1111" s="3"/>
      <c r="OCC1111" s="3"/>
      <c r="OCD1111" s="3"/>
      <c r="OCE1111" s="3"/>
      <c r="OCF1111" s="3"/>
      <c r="OCG1111" s="3"/>
      <c r="OCH1111" s="3"/>
      <c r="OCI1111" s="3"/>
      <c r="OCJ1111" s="3"/>
      <c r="OCK1111" s="3"/>
      <c r="OCL1111" s="3"/>
      <c r="OCM1111" s="3"/>
      <c r="OCN1111" s="3"/>
      <c r="OCO1111" s="3"/>
      <c r="OCP1111" s="3"/>
      <c r="OCQ1111" s="3"/>
      <c r="OCR1111" s="3"/>
      <c r="OCS1111" s="3"/>
      <c r="OCT1111" s="3"/>
      <c r="OCU1111" s="3"/>
      <c r="OCV1111" s="3"/>
      <c r="OCW1111" s="3"/>
      <c r="OCX1111" s="3"/>
      <c r="OCY1111" s="3"/>
      <c r="OCZ1111" s="3"/>
      <c r="ODA1111" s="3"/>
      <c r="ODB1111" s="3"/>
      <c r="ODC1111" s="3"/>
      <c r="ODD1111" s="3"/>
      <c r="ODE1111" s="3"/>
      <c r="ODF1111" s="3"/>
      <c r="ODG1111" s="3"/>
      <c r="ODH1111" s="3"/>
      <c r="ODI1111" s="3"/>
      <c r="ODJ1111" s="3"/>
      <c r="ODK1111" s="3"/>
      <c r="ODL1111" s="3"/>
      <c r="ODM1111" s="3"/>
      <c r="ODN1111" s="3"/>
      <c r="ODO1111" s="3"/>
      <c r="ODP1111" s="3"/>
      <c r="ODQ1111" s="3"/>
      <c r="ODR1111" s="3"/>
      <c r="ODS1111" s="3"/>
      <c r="ODT1111" s="3"/>
      <c r="ODU1111" s="3"/>
      <c r="ODV1111" s="3"/>
      <c r="ODW1111" s="3"/>
      <c r="ODX1111" s="3"/>
      <c r="ODY1111" s="3"/>
      <c r="ODZ1111" s="3"/>
      <c r="OEA1111" s="3"/>
      <c r="OEB1111" s="3"/>
      <c r="OEC1111" s="3"/>
      <c r="OED1111" s="3"/>
      <c r="OEE1111" s="3"/>
      <c r="OEF1111" s="3"/>
      <c r="OEG1111" s="3"/>
      <c r="OEH1111" s="3"/>
      <c r="OEI1111" s="3"/>
      <c r="OEJ1111" s="3"/>
      <c r="OEK1111" s="3"/>
      <c r="OEL1111" s="3"/>
      <c r="OEM1111" s="3"/>
      <c r="OEN1111" s="3"/>
      <c r="OEO1111" s="3"/>
      <c r="OEP1111" s="3"/>
      <c r="OEQ1111" s="3"/>
      <c r="OER1111" s="3"/>
      <c r="OES1111" s="3"/>
      <c r="OET1111" s="3"/>
      <c r="OEU1111" s="3"/>
      <c r="OEV1111" s="3"/>
      <c r="OEW1111" s="3"/>
      <c r="OEX1111" s="3"/>
      <c r="OEY1111" s="3"/>
      <c r="OEZ1111" s="3"/>
      <c r="OFA1111" s="3"/>
      <c r="OFB1111" s="3"/>
      <c r="OFC1111" s="3"/>
      <c r="OFD1111" s="3"/>
      <c r="OFE1111" s="3"/>
      <c r="OFF1111" s="3"/>
      <c r="OFG1111" s="3"/>
      <c r="OFH1111" s="3"/>
      <c r="OFI1111" s="3"/>
      <c r="OFJ1111" s="3"/>
      <c r="OFK1111" s="3"/>
      <c r="OFL1111" s="3"/>
      <c r="OFM1111" s="3"/>
      <c r="OFN1111" s="3"/>
      <c r="OFO1111" s="3"/>
      <c r="OFP1111" s="3"/>
      <c r="OFQ1111" s="3"/>
      <c r="OFR1111" s="3"/>
      <c r="OFS1111" s="3"/>
      <c r="OFT1111" s="3"/>
      <c r="OFU1111" s="3"/>
      <c r="OFV1111" s="3"/>
      <c r="OFW1111" s="3"/>
      <c r="OFX1111" s="3"/>
      <c r="OFY1111" s="3"/>
      <c r="OFZ1111" s="3"/>
      <c r="OGA1111" s="3"/>
      <c r="OGB1111" s="3"/>
      <c r="OGC1111" s="3"/>
      <c r="OGD1111" s="3"/>
      <c r="OGE1111" s="3"/>
      <c r="OGF1111" s="3"/>
      <c r="OGG1111" s="3"/>
      <c r="OGH1111" s="3"/>
      <c r="OGI1111" s="3"/>
      <c r="OGJ1111" s="3"/>
      <c r="OGK1111" s="3"/>
      <c r="OGL1111" s="3"/>
      <c r="OGM1111" s="3"/>
      <c r="OGN1111" s="3"/>
      <c r="OGO1111" s="3"/>
      <c r="OGP1111" s="3"/>
      <c r="OGQ1111" s="3"/>
      <c r="OGR1111" s="3"/>
      <c r="OGS1111" s="3"/>
      <c r="OGT1111" s="3"/>
      <c r="OGU1111" s="3"/>
      <c r="OGV1111" s="3"/>
      <c r="OGW1111" s="3"/>
      <c r="OGX1111" s="3"/>
      <c r="OGY1111" s="3"/>
      <c r="OGZ1111" s="3"/>
      <c r="OHA1111" s="3"/>
      <c r="OHB1111" s="3"/>
      <c r="OHC1111" s="3"/>
      <c r="OHD1111" s="3"/>
      <c r="OHE1111" s="3"/>
      <c r="OHF1111" s="3"/>
      <c r="OHG1111" s="3"/>
      <c r="OHH1111" s="3"/>
      <c r="OHI1111" s="3"/>
      <c r="OHJ1111" s="3"/>
      <c r="OHK1111" s="3"/>
      <c r="OHL1111" s="3"/>
      <c r="OHM1111" s="3"/>
      <c r="OHN1111" s="3"/>
      <c r="OHO1111" s="3"/>
      <c r="OHP1111" s="3"/>
      <c r="OHQ1111" s="3"/>
      <c r="OHR1111" s="3"/>
      <c r="OHS1111" s="3"/>
      <c r="OHT1111" s="3"/>
      <c r="OHU1111" s="3"/>
      <c r="OHV1111" s="3"/>
      <c r="OHW1111" s="3"/>
      <c r="OHX1111" s="3"/>
      <c r="OHY1111" s="3"/>
      <c r="OHZ1111" s="3"/>
      <c r="OIA1111" s="3"/>
      <c r="OIB1111" s="3"/>
      <c r="OIC1111" s="3"/>
      <c r="OID1111" s="3"/>
      <c r="OIE1111" s="3"/>
      <c r="OIF1111" s="3"/>
      <c r="OIG1111" s="3"/>
      <c r="OIH1111" s="3"/>
      <c r="OII1111" s="3"/>
      <c r="OIJ1111" s="3"/>
      <c r="OIK1111" s="3"/>
      <c r="OIL1111" s="3"/>
      <c r="OIM1111" s="3"/>
      <c r="OIN1111" s="3"/>
      <c r="OIO1111" s="3"/>
      <c r="OIP1111" s="3"/>
      <c r="OIQ1111" s="3"/>
      <c r="OIR1111" s="3"/>
      <c r="OIS1111" s="3"/>
      <c r="OIT1111" s="3"/>
      <c r="OIU1111" s="3"/>
      <c r="OIV1111" s="3"/>
      <c r="OIW1111" s="3"/>
      <c r="OIX1111" s="3"/>
      <c r="OIY1111" s="3"/>
      <c r="OIZ1111" s="3"/>
      <c r="OJA1111" s="3"/>
      <c r="OJB1111" s="3"/>
      <c r="OJC1111" s="3"/>
      <c r="OJD1111" s="3"/>
      <c r="OJE1111" s="3"/>
      <c r="OJF1111" s="3"/>
      <c r="OJG1111" s="3"/>
      <c r="OJH1111" s="3"/>
      <c r="OJI1111" s="3"/>
      <c r="OJJ1111" s="3"/>
      <c r="OJK1111" s="3"/>
      <c r="OJL1111" s="3"/>
      <c r="OJM1111" s="3"/>
      <c r="OJN1111" s="3"/>
      <c r="OJO1111" s="3"/>
      <c r="OJP1111" s="3"/>
      <c r="OJQ1111" s="3"/>
      <c r="OJR1111" s="3"/>
      <c r="OJS1111" s="3"/>
      <c r="OJT1111" s="3"/>
      <c r="OJU1111" s="3"/>
      <c r="OJV1111" s="3"/>
      <c r="OJW1111" s="3"/>
      <c r="OJX1111" s="3"/>
      <c r="OJY1111" s="3"/>
      <c r="OJZ1111" s="3"/>
      <c r="OKA1111" s="3"/>
      <c r="OKB1111" s="3"/>
      <c r="OKC1111" s="3"/>
      <c r="OKD1111" s="3"/>
      <c r="OKE1111" s="3"/>
      <c r="OKF1111" s="3"/>
      <c r="OKG1111" s="3"/>
      <c r="OKH1111" s="3"/>
      <c r="OKI1111" s="3"/>
      <c r="OKJ1111" s="3"/>
      <c r="OKK1111" s="3"/>
      <c r="OKL1111" s="3"/>
      <c r="OKM1111" s="3"/>
      <c r="OKN1111" s="3"/>
      <c r="OKO1111" s="3"/>
      <c r="OKP1111" s="3"/>
      <c r="OKQ1111" s="3"/>
      <c r="OKR1111" s="3"/>
      <c r="OKS1111" s="3"/>
      <c r="OKT1111" s="3"/>
      <c r="OKU1111" s="3"/>
      <c r="OKV1111" s="3"/>
      <c r="OKW1111" s="3"/>
      <c r="OKX1111" s="3"/>
      <c r="OKY1111" s="3"/>
      <c r="OKZ1111" s="3"/>
      <c r="OLA1111" s="3"/>
      <c r="OLB1111" s="3"/>
      <c r="OLC1111" s="3"/>
      <c r="OLD1111" s="3"/>
      <c r="OLE1111" s="3"/>
      <c r="OLF1111" s="3"/>
      <c r="OLG1111" s="3"/>
      <c r="OLH1111" s="3"/>
      <c r="OLI1111" s="3"/>
      <c r="OLJ1111" s="3"/>
      <c r="OLK1111" s="3"/>
      <c r="OLL1111" s="3"/>
      <c r="OLM1111" s="3"/>
      <c r="OLN1111" s="3"/>
      <c r="OLO1111" s="3"/>
      <c r="OLP1111" s="3"/>
      <c r="OLQ1111" s="3"/>
      <c r="OLR1111" s="3"/>
      <c r="OLS1111" s="3"/>
      <c r="OLT1111" s="3"/>
      <c r="OLU1111" s="3"/>
      <c r="OLV1111" s="3"/>
      <c r="OLW1111" s="3"/>
      <c r="OLX1111" s="3"/>
      <c r="OLY1111" s="3"/>
      <c r="OLZ1111" s="3"/>
      <c r="OMA1111" s="3"/>
      <c r="OMB1111" s="3"/>
      <c r="OMC1111" s="3"/>
      <c r="OMD1111" s="3"/>
      <c r="OME1111" s="3"/>
      <c r="OMF1111" s="3"/>
      <c r="OMG1111" s="3"/>
      <c r="OMH1111" s="3"/>
      <c r="OMI1111" s="3"/>
      <c r="OMJ1111" s="3"/>
      <c r="OMK1111" s="3"/>
      <c r="OML1111" s="3"/>
      <c r="OMM1111" s="3"/>
      <c r="OMN1111" s="3"/>
      <c r="OMO1111" s="3"/>
      <c r="OMP1111" s="3"/>
      <c r="OMQ1111" s="3"/>
      <c r="OMR1111" s="3"/>
      <c r="OMS1111" s="3"/>
      <c r="OMT1111" s="3"/>
      <c r="OMU1111" s="3"/>
      <c r="OMV1111" s="3"/>
      <c r="OMW1111" s="3"/>
      <c r="OMX1111" s="3"/>
      <c r="OMY1111" s="3"/>
      <c r="OMZ1111" s="3"/>
      <c r="ONA1111" s="3"/>
      <c r="ONB1111" s="3"/>
      <c r="ONC1111" s="3"/>
      <c r="OND1111" s="3"/>
      <c r="ONE1111" s="3"/>
      <c r="ONF1111" s="3"/>
      <c r="ONG1111" s="3"/>
      <c r="ONH1111" s="3"/>
      <c r="ONI1111" s="3"/>
      <c r="ONJ1111" s="3"/>
      <c r="ONK1111" s="3"/>
      <c r="ONL1111" s="3"/>
      <c r="ONM1111" s="3"/>
      <c r="ONN1111" s="3"/>
      <c r="ONO1111" s="3"/>
      <c r="ONP1111" s="3"/>
      <c r="ONQ1111" s="3"/>
      <c r="ONR1111" s="3"/>
      <c r="ONS1111" s="3"/>
      <c r="ONT1111" s="3"/>
      <c r="ONU1111" s="3"/>
      <c r="ONV1111" s="3"/>
      <c r="ONW1111" s="3"/>
      <c r="ONX1111" s="3"/>
      <c r="ONY1111" s="3"/>
      <c r="ONZ1111" s="3"/>
      <c r="OOA1111" s="3"/>
      <c r="OOB1111" s="3"/>
      <c r="OOC1111" s="3"/>
      <c r="OOD1111" s="3"/>
      <c r="OOE1111" s="3"/>
      <c r="OOF1111" s="3"/>
      <c r="OOG1111" s="3"/>
      <c r="OOH1111" s="3"/>
      <c r="OOI1111" s="3"/>
      <c r="OOJ1111" s="3"/>
      <c r="OOK1111" s="3"/>
      <c r="OOL1111" s="3"/>
      <c r="OOM1111" s="3"/>
      <c r="OON1111" s="3"/>
      <c r="OOO1111" s="3"/>
      <c r="OOP1111" s="3"/>
      <c r="OOQ1111" s="3"/>
      <c r="OOR1111" s="3"/>
      <c r="OOS1111" s="3"/>
      <c r="OOT1111" s="3"/>
      <c r="OOU1111" s="3"/>
      <c r="OOV1111" s="3"/>
      <c r="OOW1111" s="3"/>
      <c r="OOX1111" s="3"/>
      <c r="OOY1111" s="3"/>
      <c r="OOZ1111" s="3"/>
      <c r="OPA1111" s="3"/>
      <c r="OPB1111" s="3"/>
      <c r="OPC1111" s="3"/>
      <c r="OPD1111" s="3"/>
      <c r="OPE1111" s="3"/>
      <c r="OPF1111" s="3"/>
      <c r="OPG1111" s="3"/>
      <c r="OPH1111" s="3"/>
      <c r="OPI1111" s="3"/>
      <c r="OPJ1111" s="3"/>
      <c r="OPK1111" s="3"/>
      <c r="OPL1111" s="3"/>
      <c r="OPM1111" s="3"/>
      <c r="OPN1111" s="3"/>
      <c r="OPO1111" s="3"/>
      <c r="OPP1111" s="3"/>
      <c r="OPQ1111" s="3"/>
      <c r="OPR1111" s="3"/>
      <c r="OPS1111" s="3"/>
      <c r="OPT1111" s="3"/>
      <c r="OPU1111" s="3"/>
      <c r="OPV1111" s="3"/>
      <c r="OPW1111" s="3"/>
      <c r="OPX1111" s="3"/>
      <c r="OPY1111" s="3"/>
      <c r="OPZ1111" s="3"/>
      <c r="OQA1111" s="3"/>
      <c r="OQB1111" s="3"/>
      <c r="OQC1111" s="3"/>
      <c r="OQD1111" s="3"/>
      <c r="OQE1111" s="3"/>
      <c r="OQF1111" s="3"/>
      <c r="OQG1111" s="3"/>
      <c r="OQH1111" s="3"/>
      <c r="OQI1111" s="3"/>
      <c r="OQJ1111" s="3"/>
      <c r="OQK1111" s="3"/>
      <c r="OQL1111" s="3"/>
      <c r="OQM1111" s="3"/>
      <c r="OQN1111" s="3"/>
      <c r="OQO1111" s="3"/>
      <c r="OQP1111" s="3"/>
      <c r="OQQ1111" s="3"/>
      <c r="OQR1111" s="3"/>
      <c r="OQS1111" s="3"/>
      <c r="OQT1111" s="3"/>
      <c r="OQU1111" s="3"/>
      <c r="OQV1111" s="3"/>
      <c r="OQW1111" s="3"/>
      <c r="OQX1111" s="3"/>
      <c r="OQY1111" s="3"/>
      <c r="OQZ1111" s="3"/>
      <c r="ORA1111" s="3"/>
      <c r="ORB1111" s="3"/>
      <c r="ORC1111" s="3"/>
      <c r="ORD1111" s="3"/>
      <c r="ORE1111" s="3"/>
      <c r="ORF1111" s="3"/>
      <c r="ORG1111" s="3"/>
      <c r="ORH1111" s="3"/>
      <c r="ORI1111" s="3"/>
      <c r="ORJ1111" s="3"/>
      <c r="ORK1111" s="3"/>
      <c r="ORL1111" s="3"/>
      <c r="ORM1111" s="3"/>
      <c r="ORN1111" s="3"/>
      <c r="ORO1111" s="3"/>
      <c r="ORP1111" s="3"/>
      <c r="ORQ1111" s="3"/>
      <c r="ORR1111" s="3"/>
      <c r="ORS1111" s="3"/>
      <c r="ORT1111" s="3"/>
      <c r="ORU1111" s="3"/>
      <c r="ORV1111" s="3"/>
      <c r="ORW1111" s="3"/>
      <c r="ORX1111" s="3"/>
      <c r="ORY1111" s="3"/>
      <c r="ORZ1111" s="3"/>
      <c r="OSA1111" s="3"/>
      <c r="OSB1111" s="3"/>
      <c r="OSC1111" s="3"/>
      <c r="OSD1111" s="3"/>
      <c r="OSE1111" s="3"/>
      <c r="OSF1111" s="3"/>
      <c r="OSG1111" s="3"/>
      <c r="OSH1111" s="3"/>
      <c r="OSI1111" s="3"/>
      <c r="OSJ1111" s="3"/>
      <c r="OSK1111" s="3"/>
      <c r="OSL1111" s="3"/>
      <c r="OSM1111" s="3"/>
      <c r="OSN1111" s="3"/>
      <c r="OSO1111" s="3"/>
      <c r="OSP1111" s="3"/>
      <c r="OSQ1111" s="3"/>
      <c r="OSR1111" s="3"/>
      <c r="OSS1111" s="3"/>
      <c r="OST1111" s="3"/>
      <c r="OSU1111" s="3"/>
      <c r="OSV1111" s="3"/>
      <c r="OSW1111" s="3"/>
      <c r="OSX1111" s="3"/>
      <c r="OSY1111" s="3"/>
      <c r="OSZ1111" s="3"/>
      <c r="OTA1111" s="3"/>
      <c r="OTB1111" s="3"/>
      <c r="OTC1111" s="3"/>
      <c r="OTD1111" s="3"/>
      <c r="OTE1111" s="3"/>
      <c r="OTF1111" s="3"/>
      <c r="OTG1111" s="3"/>
      <c r="OTH1111" s="3"/>
      <c r="OTI1111" s="3"/>
      <c r="OTJ1111" s="3"/>
      <c r="OTK1111" s="3"/>
      <c r="OTL1111" s="3"/>
      <c r="OTM1111" s="3"/>
      <c r="OTN1111" s="3"/>
      <c r="OTO1111" s="3"/>
      <c r="OTP1111" s="3"/>
      <c r="OTQ1111" s="3"/>
      <c r="OTR1111" s="3"/>
      <c r="OTS1111" s="3"/>
      <c r="OTT1111" s="3"/>
      <c r="OTU1111" s="3"/>
      <c r="OTV1111" s="3"/>
      <c r="OTW1111" s="3"/>
      <c r="OTX1111" s="3"/>
      <c r="OTY1111" s="3"/>
      <c r="OTZ1111" s="3"/>
      <c r="OUA1111" s="3"/>
      <c r="OUB1111" s="3"/>
      <c r="OUC1111" s="3"/>
      <c r="OUD1111" s="3"/>
      <c r="OUE1111" s="3"/>
      <c r="OUF1111" s="3"/>
      <c r="OUG1111" s="3"/>
      <c r="OUH1111" s="3"/>
      <c r="OUI1111" s="3"/>
      <c r="OUJ1111" s="3"/>
      <c r="OUK1111" s="3"/>
      <c r="OUL1111" s="3"/>
      <c r="OUM1111" s="3"/>
      <c r="OUN1111" s="3"/>
      <c r="OUO1111" s="3"/>
      <c r="OUP1111" s="3"/>
      <c r="OUQ1111" s="3"/>
      <c r="OUR1111" s="3"/>
      <c r="OUS1111" s="3"/>
      <c r="OUT1111" s="3"/>
      <c r="OUU1111" s="3"/>
      <c r="OUV1111" s="3"/>
      <c r="OUW1111" s="3"/>
      <c r="OUX1111" s="3"/>
      <c r="OUY1111" s="3"/>
      <c r="OUZ1111" s="3"/>
      <c r="OVA1111" s="3"/>
      <c r="OVB1111" s="3"/>
      <c r="OVC1111" s="3"/>
      <c r="OVD1111" s="3"/>
      <c r="OVE1111" s="3"/>
      <c r="OVF1111" s="3"/>
      <c r="OVG1111" s="3"/>
      <c r="OVH1111" s="3"/>
      <c r="OVI1111" s="3"/>
      <c r="OVJ1111" s="3"/>
      <c r="OVK1111" s="3"/>
      <c r="OVL1111" s="3"/>
      <c r="OVM1111" s="3"/>
      <c r="OVN1111" s="3"/>
      <c r="OVO1111" s="3"/>
      <c r="OVP1111" s="3"/>
      <c r="OVQ1111" s="3"/>
      <c r="OVR1111" s="3"/>
      <c r="OVS1111" s="3"/>
      <c r="OVT1111" s="3"/>
      <c r="OVU1111" s="3"/>
      <c r="OVV1111" s="3"/>
      <c r="OVW1111" s="3"/>
      <c r="OVX1111" s="3"/>
      <c r="OVY1111" s="3"/>
      <c r="OVZ1111" s="3"/>
      <c r="OWA1111" s="3"/>
      <c r="OWB1111" s="3"/>
      <c r="OWC1111" s="3"/>
      <c r="OWD1111" s="3"/>
      <c r="OWE1111" s="3"/>
      <c r="OWF1111" s="3"/>
      <c r="OWG1111" s="3"/>
      <c r="OWH1111" s="3"/>
      <c r="OWI1111" s="3"/>
      <c r="OWJ1111" s="3"/>
      <c r="OWK1111" s="3"/>
      <c r="OWL1111" s="3"/>
      <c r="OWM1111" s="3"/>
      <c r="OWN1111" s="3"/>
      <c r="OWO1111" s="3"/>
      <c r="OWP1111" s="3"/>
      <c r="OWQ1111" s="3"/>
      <c r="OWR1111" s="3"/>
      <c r="OWS1111" s="3"/>
      <c r="OWT1111" s="3"/>
      <c r="OWU1111" s="3"/>
      <c r="OWV1111" s="3"/>
      <c r="OWW1111" s="3"/>
      <c r="OWX1111" s="3"/>
      <c r="OWY1111" s="3"/>
      <c r="OWZ1111" s="3"/>
      <c r="OXA1111" s="3"/>
      <c r="OXB1111" s="3"/>
      <c r="OXC1111" s="3"/>
      <c r="OXD1111" s="3"/>
      <c r="OXE1111" s="3"/>
      <c r="OXF1111" s="3"/>
      <c r="OXG1111" s="3"/>
      <c r="OXH1111" s="3"/>
      <c r="OXI1111" s="3"/>
      <c r="OXJ1111" s="3"/>
      <c r="OXK1111" s="3"/>
      <c r="OXL1111" s="3"/>
      <c r="OXM1111" s="3"/>
      <c r="OXN1111" s="3"/>
      <c r="OXO1111" s="3"/>
      <c r="OXP1111" s="3"/>
      <c r="OXQ1111" s="3"/>
      <c r="OXR1111" s="3"/>
      <c r="OXS1111" s="3"/>
      <c r="OXT1111" s="3"/>
      <c r="OXU1111" s="3"/>
      <c r="OXV1111" s="3"/>
      <c r="OXW1111" s="3"/>
      <c r="OXX1111" s="3"/>
      <c r="OXY1111" s="3"/>
      <c r="OXZ1111" s="3"/>
      <c r="OYA1111" s="3"/>
      <c r="OYB1111" s="3"/>
      <c r="OYC1111" s="3"/>
      <c r="OYD1111" s="3"/>
      <c r="OYE1111" s="3"/>
      <c r="OYF1111" s="3"/>
      <c r="OYG1111" s="3"/>
      <c r="OYH1111" s="3"/>
      <c r="OYI1111" s="3"/>
      <c r="OYJ1111" s="3"/>
      <c r="OYK1111" s="3"/>
      <c r="OYL1111" s="3"/>
      <c r="OYM1111" s="3"/>
      <c r="OYN1111" s="3"/>
      <c r="OYO1111" s="3"/>
      <c r="OYP1111" s="3"/>
      <c r="OYQ1111" s="3"/>
      <c r="OYR1111" s="3"/>
      <c r="OYS1111" s="3"/>
      <c r="OYT1111" s="3"/>
      <c r="OYU1111" s="3"/>
      <c r="OYV1111" s="3"/>
      <c r="OYW1111" s="3"/>
      <c r="OYX1111" s="3"/>
      <c r="OYY1111" s="3"/>
      <c r="OYZ1111" s="3"/>
      <c r="OZA1111" s="3"/>
      <c r="OZB1111" s="3"/>
      <c r="OZC1111" s="3"/>
      <c r="OZD1111" s="3"/>
      <c r="OZE1111" s="3"/>
      <c r="OZF1111" s="3"/>
      <c r="OZG1111" s="3"/>
      <c r="OZH1111" s="3"/>
      <c r="OZI1111" s="3"/>
      <c r="OZJ1111" s="3"/>
      <c r="OZK1111" s="3"/>
      <c r="OZL1111" s="3"/>
      <c r="OZM1111" s="3"/>
      <c r="OZN1111" s="3"/>
      <c r="OZO1111" s="3"/>
      <c r="OZP1111" s="3"/>
      <c r="OZQ1111" s="3"/>
      <c r="OZR1111" s="3"/>
      <c r="OZS1111" s="3"/>
      <c r="OZT1111" s="3"/>
      <c r="OZU1111" s="3"/>
      <c r="OZV1111" s="3"/>
      <c r="OZW1111" s="3"/>
      <c r="OZX1111" s="3"/>
      <c r="OZY1111" s="3"/>
      <c r="OZZ1111" s="3"/>
      <c r="PAA1111" s="3"/>
      <c r="PAB1111" s="3"/>
      <c r="PAC1111" s="3"/>
      <c r="PAD1111" s="3"/>
      <c r="PAE1111" s="3"/>
      <c r="PAF1111" s="3"/>
      <c r="PAG1111" s="3"/>
      <c r="PAH1111" s="3"/>
      <c r="PAI1111" s="3"/>
      <c r="PAJ1111" s="3"/>
      <c r="PAK1111" s="3"/>
      <c r="PAL1111" s="3"/>
      <c r="PAM1111" s="3"/>
      <c r="PAN1111" s="3"/>
      <c r="PAO1111" s="3"/>
      <c r="PAP1111" s="3"/>
      <c r="PAQ1111" s="3"/>
      <c r="PAR1111" s="3"/>
      <c r="PAS1111" s="3"/>
      <c r="PAT1111" s="3"/>
      <c r="PAU1111" s="3"/>
      <c r="PAV1111" s="3"/>
      <c r="PAW1111" s="3"/>
      <c r="PAX1111" s="3"/>
      <c r="PAY1111" s="3"/>
      <c r="PAZ1111" s="3"/>
      <c r="PBA1111" s="3"/>
      <c r="PBB1111" s="3"/>
      <c r="PBC1111" s="3"/>
      <c r="PBD1111" s="3"/>
      <c r="PBE1111" s="3"/>
      <c r="PBF1111" s="3"/>
      <c r="PBG1111" s="3"/>
      <c r="PBH1111" s="3"/>
      <c r="PBI1111" s="3"/>
      <c r="PBJ1111" s="3"/>
      <c r="PBK1111" s="3"/>
      <c r="PBL1111" s="3"/>
      <c r="PBM1111" s="3"/>
      <c r="PBN1111" s="3"/>
      <c r="PBO1111" s="3"/>
      <c r="PBP1111" s="3"/>
      <c r="PBQ1111" s="3"/>
      <c r="PBR1111" s="3"/>
      <c r="PBS1111" s="3"/>
      <c r="PBT1111" s="3"/>
      <c r="PBU1111" s="3"/>
      <c r="PBV1111" s="3"/>
      <c r="PBW1111" s="3"/>
      <c r="PBX1111" s="3"/>
      <c r="PBY1111" s="3"/>
      <c r="PBZ1111" s="3"/>
      <c r="PCA1111" s="3"/>
      <c r="PCB1111" s="3"/>
      <c r="PCC1111" s="3"/>
      <c r="PCD1111" s="3"/>
      <c r="PCE1111" s="3"/>
      <c r="PCF1111" s="3"/>
      <c r="PCG1111" s="3"/>
      <c r="PCH1111" s="3"/>
      <c r="PCI1111" s="3"/>
      <c r="PCJ1111" s="3"/>
      <c r="PCK1111" s="3"/>
      <c r="PCL1111" s="3"/>
      <c r="PCM1111" s="3"/>
      <c r="PCN1111" s="3"/>
      <c r="PCO1111" s="3"/>
      <c r="PCP1111" s="3"/>
      <c r="PCQ1111" s="3"/>
      <c r="PCR1111" s="3"/>
      <c r="PCS1111" s="3"/>
      <c r="PCT1111" s="3"/>
      <c r="PCU1111" s="3"/>
      <c r="PCV1111" s="3"/>
      <c r="PCW1111" s="3"/>
      <c r="PCX1111" s="3"/>
      <c r="PCY1111" s="3"/>
      <c r="PCZ1111" s="3"/>
      <c r="PDA1111" s="3"/>
      <c r="PDB1111" s="3"/>
      <c r="PDC1111" s="3"/>
      <c r="PDD1111" s="3"/>
      <c r="PDE1111" s="3"/>
      <c r="PDF1111" s="3"/>
      <c r="PDG1111" s="3"/>
      <c r="PDH1111" s="3"/>
      <c r="PDI1111" s="3"/>
      <c r="PDJ1111" s="3"/>
      <c r="PDK1111" s="3"/>
      <c r="PDL1111" s="3"/>
      <c r="PDM1111" s="3"/>
      <c r="PDN1111" s="3"/>
      <c r="PDO1111" s="3"/>
      <c r="PDP1111" s="3"/>
      <c r="PDQ1111" s="3"/>
      <c r="PDR1111" s="3"/>
      <c r="PDS1111" s="3"/>
      <c r="PDT1111" s="3"/>
      <c r="PDU1111" s="3"/>
      <c r="PDV1111" s="3"/>
      <c r="PDW1111" s="3"/>
      <c r="PDX1111" s="3"/>
      <c r="PDY1111" s="3"/>
      <c r="PDZ1111" s="3"/>
      <c r="PEA1111" s="3"/>
      <c r="PEB1111" s="3"/>
      <c r="PEC1111" s="3"/>
      <c r="PED1111" s="3"/>
      <c r="PEE1111" s="3"/>
      <c r="PEF1111" s="3"/>
      <c r="PEG1111" s="3"/>
      <c r="PEH1111" s="3"/>
      <c r="PEI1111" s="3"/>
      <c r="PEJ1111" s="3"/>
      <c r="PEK1111" s="3"/>
      <c r="PEL1111" s="3"/>
      <c r="PEM1111" s="3"/>
      <c r="PEN1111" s="3"/>
      <c r="PEO1111" s="3"/>
      <c r="PEP1111" s="3"/>
      <c r="PEQ1111" s="3"/>
      <c r="PER1111" s="3"/>
      <c r="PES1111" s="3"/>
      <c r="PET1111" s="3"/>
      <c r="PEU1111" s="3"/>
      <c r="PEV1111" s="3"/>
      <c r="PEW1111" s="3"/>
      <c r="PEX1111" s="3"/>
      <c r="PEY1111" s="3"/>
      <c r="PEZ1111" s="3"/>
      <c r="PFA1111" s="3"/>
      <c r="PFB1111" s="3"/>
      <c r="PFC1111" s="3"/>
      <c r="PFD1111" s="3"/>
      <c r="PFE1111" s="3"/>
      <c r="PFF1111" s="3"/>
      <c r="PFG1111" s="3"/>
      <c r="PFH1111" s="3"/>
      <c r="PFI1111" s="3"/>
      <c r="PFJ1111" s="3"/>
      <c r="PFK1111" s="3"/>
      <c r="PFL1111" s="3"/>
      <c r="PFM1111" s="3"/>
      <c r="PFN1111" s="3"/>
      <c r="PFO1111" s="3"/>
      <c r="PFP1111" s="3"/>
      <c r="PFQ1111" s="3"/>
      <c r="PFR1111" s="3"/>
      <c r="PFS1111" s="3"/>
      <c r="PFT1111" s="3"/>
      <c r="PFU1111" s="3"/>
      <c r="PFV1111" s="3"/>
      <c r="PFW1111" s="3"/>
      <c r="PFX1111" s="3"/>
      <c r="PFY1111" s="3"/>
      <c r="PFZ1111" s="3"/>
      <c r="PGA1111" s="3"/>
      <c r="PGB1111" s="3"/>
      <c r="PGC1111" s="3"/>
      <c r="PGD1111" s="3"/>
      <c r="PGE1111" s="3"/>
      <c r="PGF1111" s="3"/>
      <c r="PGG1111" s="3"/>
      <c r="PGH1111" s="3"/>
      <c r="PGI1111" s="3"/>
      <c r="PGJ1111" s="3"/>
      <c r="PGK1111" s="3"/>
      <c r="PGL1111" s="3"/>
      <c r="PGM1111" s="3"/>
      <c r="PGN1111" s="3"/>
      <c r="PGO1111" s="3"/>
      <c r="PGP1111" s="3"/>
      <c r="PGQ1111" s="3"/>
      <c r="PGR1111" s="3"/>
      <c r="PGS1111" s="3"/>
      <c r="PGT1111" s="3"/>
      <c r="PGU1111" s="3"/>
      <c r="PGV1111" s="3"/>
      <c r="PGW1111" s="3"/>
      <c r="PGX1111" s="3"/>
      <c r="PGY1111" s="3"/>
      <c r="PGZ1111" s="3"/>
      <c r="PHA1111" s="3"/>
      <c r="PHB1111" s="3"/>
      <c r="PHC1111" s="3"/>
      <c r="PHD1111" s="3"/>
      <c r="PHE1111" s="3"/>
      <c r="PHF1111" s="3"/>
      <c r="PHG1111" s="3"/>
      <c r="PHH1111" s="3"/>
      <c r="PHI1111" s="3"/>
      <c r="PHJ1111" s="3"/>
      <c r="PHK1111" s="3"/>
      <c r="PHL1111" s="3"/>
      <c r="PHM1111" s="3"/>
      <c r="PHN1111" s="3"/>
      <c r="PHO1111" s="3"/>
      <c r="PHP1111" s="3"/>
      <c r="PHQ1111" s="3"/>
      <c r="PHR1111" s="3"/>
      <c r="PHS1111" s="3"/>
      <c r="PHT1111" s="3"/>
      <c r="PHU1111" s="3"/>
      <c r="PHV1111" s="3"/>
      <c r="PHW1111" s="3"/>
      <c r="PHX1111" s="3"/>
      <c r="PHY1111" s="3"/>
      <c r="PHZ1111" s="3"/>
      <c r="PIA1111" s="3"/>
      <c r="PIB1111" s="3"/>
      <c r="PIC1111" s="3"/>
      <c r="PID1111" s="3"/>
      <c r="PIE1111" s="3"/>
      <c r="PIF1111" s="3"/>
      <c r="PIG1111" s="3"/>
      <c r="PIH1111" s="3"/>
      <c r="PII1111" s="3"/>
      <c r="PIJ1111" s="3"/>
      <c r="PIK1111" s="3"/>
      <c r="PIL1111" s="3"/>
      <c r="PIM1111" s="3"/>
      <c r="PIN1111" s="3"/>
      <c r="PIO1111" s="3"/>
      <c r="PIP1111" s="3"/>
      <c r="PIQ1111" s="3"/>
      <c r="PIR1111" s="3"/>
      <c r="PIS1111" s="3"/>
      <c r="PIT1111" s="3"/>
      <c r="PIU1111" s="3"/>
      <c r="PIV1111" s="3"/>
      <c r="PIW1111" s="3"/>
      <c r="PIX1111" s="3"/>
      <c r="PIY1111" s="3"/>
      <c r="PIZ1111" s="3"/>
      <c r="PJA1111" s="3"/>
      <c r="PJB1111" s="3"/>
      <c r="PJC1111" s="3"/>
      <c r="PJD1111" s="3"/>
      <c r="PJE1111" s="3"/>
      <c r="PJF1111" s="3"/>
      <c r="PJG1111" s="3"/>
      <c r="PJH1111" s="3"/>
      <c r="PJI1111" s="3"/>
      <c r="PJJ1111" s="3"/>
      <c r="PJK1111" s="3"/>
      <c r="PJL1111" s="3"/>
      <c r="PJM1111" s="3"/>
      <c r="PJN1111" s="3"/>
      <c r="PJO1111" s="3"/>
      <c r="PJP1111" s="3"/>
      <c r="PJQ1111" s="3"/>
      <c r="PJR1111" s="3"/>
      <c r="PJS1111" s="3"/>
      <c r="PJT1111" s="3"/>
      <c r="PJU1111" s="3"/>
      <c r="PJV1111" s="3"/>
      <c r="PJW1111" s="3"/>
      <c r="PJX1111" s="3"/>
      <c r="PJY1111" s="3"/>
      <c r="PJZ1111" s="3"/>
      <c r="PKA1111" s="3"/>
      <c r="PKB1111" s="3"/>
      <c r="PKC1111" s="3"/>
      <c r="PKD1111" s="3"/>
      <c r="PKE1111" s="3"/>
      <c r="PKF1111" s="3"/>
      <c r="PKG1111" s="3"/>
      <c r="PKH1111" s="3"/>
      <c r="PKI1111" s="3"/>
      <c r="PKJ1111" s="3"/>
      <c r="PKK1111" s="3"/>
      <c r="PKL1111" s="3"/>
      <c r="PKM1111" s="3"/>
      <c r="PKN1111" s="3"/>
      <c r="PKO1111" s="3"/>
      <c r="PKP1111" s="3"/>
      <c r="PKQ1111" s="3"/>
      <c r="PKR1111" s="3"/>
      <c r="PKS1111" s="3"/>
      <c r="PKT1111" s="3"/>
      <c r="PKU1111" s="3"/>
      <c r="PKV1111" s="3"/>
      <c r="PKW1111" s="3"/>
      <c r="PKX1111" s="3"/>
      <c r="PKY1111" s="3"/>
      <c r="PKZ1111" s="3"/>
      <c r="PLA1111" s="3"/>
      <c r="PLB1111" s="3"/>
      <c r="PLC1111" s="3"/>
      <c r="PLD1111" s="3"/>
      <c r="PLE1111" s="3"/>
      <c r="PLF1111" s="3"/>
      <c r="PLG1111" s="3"/>
      <c r="PLH1111" s="3"/>
      <c r="PLI1111" s="3"/>
      <c r="PLJ1111" s="3"/>
      <c r="PLK1111" s="3"/>
      <c r="PLL1111" s="3"/>
      <c r="PLM1111" s="3"/>
      <c r="PLN1111" s="3"/>
      <c r="PLO1111" s="3"/>
      <c r="PLP1111" s="3"/>
      <c r="PLQ1111" s="3"/>
      <c r="PLR1111" s="3"/>
      <c r="PLS1111" s="3"/>
      <c r="PLT1111" s="3"/>
      <c r="PLU1111" s="3"/>
      <c r="PLV1111" s="3"/>
      <c r="PLW1111" s="3"/>
      <c r="PLX1111" s="3"/>
      <c r="PLY1111" s="3"/>
      <c r="PLZ1111" s="3"/>
      <c r="PMA1111" s="3"/>
      <c r="PMB1111" s="3"/>
      <c r="PMC1111" s="3"/>
      <c r="PMD1111" s="3"/>
      <c r="PME1111" s="3"/>
      <c r="PMF1111" s="3"/>
      <c r="PMG1111" s="3"/>
      <c r="PMH1111" s="3"/>
      <c r="PMI1111" s="3"/>
      <c r="PMJ1111" s="3"/>
      <c r="PMK1111" s="3"/>
      <c r="PML1111" s="3"/>
      <c r="PMM1111" s="3"/>
      <c r="PMN1111" s="3"/>
      <c r="PMO1111" s="3"/>
      <c r="PMP1111" s="3"/>
      <c r="PMQ1111" s="3"/>
      <c r="PMR1111" s="3"/>
      <c r="PMS1111" s="3"/>
      <c r="PMT1111" s="3"/>
      <c r="PMU1111" s="3"/>
      <c r="PMV1111" s="3"/>
      <c r="PMW1111" s="3"/>
      <c r="PMX1111" s="3"/>
      <c r="PMY1111" s="3"/>
      <c r="PMZ1111" s="3"/>
      <c r="PNA1111" s="3"/>
      <c r="PNB1111" s="3"/>
      <c r="PNC1111" s="3"/>
      <c r="PND1111" s="3"/>
      <c r="PNE1111" s="3"/>
      <c r="PNF1111" s="3"/>
      <c r="PNG1111" s="3"/>
      <c r="PNH1111" s="3"/>
      <c r="PNI1111" s="3"/>
      <c r="PNJ1111" s="3"/>
      <c r="PNK1111" s="3"/>
      <c r="PNL1111" s="3"/>
      <c r="PNM1111" s="3"/>
      <c r="PNN1111" s="3"/>
      <c r="PNO1111" s="3"/>
      <c r="PNP1111" s="3"/>
      <c r="PNQ1111" s="3"/>
      <c r="PNR1111" s="3"/>
      <c r="PNS1111" s="3"/>
      <c r="PNT1111" s="3"/>
      <c r="PNU1111" s="3"/>
      <c r="PNV1111" s="3"/>
      <c r="PNW1111" s="3"/>
      <c r="PNX1111" s="3"/>
      <c r="PNY1111" s="3"/>
      <c r="PNZ1111" s="3"/>
      <c r="POA1111" s="3"/>
      <c r="POB1111" s="3"/>
      <c r="POC1111" s="3"/>
      <c r="POD1111" s="3"/>
      <c r="POE1111" s="3"/>
      <c r="POF1111" s="3"/>
      <c r="POG1111" s="3"/>
      <c r="POH1111" s="3"/>
      <c r="POI1111" s="3"/>
      <c r="POJ1111" s="3"/>
      <c r="POK1111" s="3"/>
      <c r="POL1111" s="3"/>
      <c r="POM1111" s="3"/>
      <c r="PON1111" s="3"/>
      <c r="POO1111" s="3"/>
      <c r="POP1111" s="3"/>
      <c r="POQ1111" s="3"/>
      <c r="POR1111" s="3"/>
      <c r="POS1111" s="3"/>
      <c r="POT1111" s="3"/>
      <c r="POU1111" s="3"/>
      <c r="POV1111" s="3"/>
      <c r="POW1111" s="3"/>
      <c r="POX1111" s="3"/>
      <c r="POY1111" s="3"/>
      <c r="POZ1111" s="3"/>
      <c r="PPA1111" s="3"/>
      <c r="PPB1111" s="3"/>
      <c r="PPC1111" s="3"/>
      <c r="PPD1111" s="3"/>
      <c r="PPE1111" s="3"/>
      <c r="PPF1111" s="3"/>
      <c r="PPG1111" s="3"/>
      <c r="PPH1111" s="3"/>
      <c r="PPI1111" s="3"/>
      <c r="PPJ1111" s="3"/>
      <c r="PPK1111" s="3"/>
      <c r="PPL1111" s="3"/>
      <c r="PPM1111" s="3"/>
      <c r="PPN1111" s="3"/>
      <c r="PPO1111" s="3"/>
      <c r="PPP1111" s="3"/>
      <c r="PPQ1111" s="3"/>
      <c r="PPR1111" s="3"/>
      <c r="PPS1111" s="3"/>
      <c r="PPT1111" s="3"/>
      <c r="PPU1111" s="3"/>
      <c r="PPV1111" s="3"/>
      <c r="PPW1111" s="3"/>
      <c r="PPX1111" s="3"/>
      <c r="PPY1111" s="3"/>
      <c r="PPZ1111" s="3"/>
      <c r="PQA1111" s="3"/>
      <c r="PQB1111" s="3"/>
      <c r="PQC1111" s="3"/>
      <c r="PQD1111" s="3"/>
      <c r="PQE1111" s="3"/>
      <c r="PQF1111" s="3"/>
      <c r="PQG1111" s="3"/>
      <c r="PQH1111" s="3"/>
      <c r="PQI1111" s="3"/>
      <c r="PQJ1111" s="3"/>
      <c r="PQK1111" s="3"/>
      <c r="PQL1111" s="3"/>
      <c r="PQM1111" s="3"/>
      <c r="PQN1111" s="3"/>
      <c r="PQO1111" s="3"/>
      <c r="PQP1111" s="3"/>
      <c r="PQQ1111" s="3"/>
      <c r="PQR1111" s="3"/>
      <c r="PQS1111" s="3"/>
      <c r="PQT1111" s="3"/>
      <c r="PQU1111" s="3"/>
      <c r="PQV1111" s="3"/>
      <c r="PQW1111" s="3"/>
      <c r="PQX1111" s="3"/>
      <c r="PQY1111" s="3"/>
      <c r="PQZ1111" s="3"/>
      <c r="PRA1111" s="3"/>
      <c r="PRB1111" s="3"/>
      <c r="PRC1111" s="3"/>
      <c r="PRD1111" s="3"/>
      <c r="PRE1111" s="3"/>
      <c r="PRF1111" s="3"/>
      <c r="PRG1111" s="3"/>
      <c r="PRH1111" s="3"/>
      <c r="PRI1111" s="3"/>
      <c r="PRJ1111" s="3"/>
      <c r="PRK1111" s="3"/>
      <c r="PRL1111" s="3"/>
      <c r="PRM1111" s="3"/>
      <c r="PRN1111" s="3"/>
      <c r="PRO1111" s="3"/>
      <c r="PRP1111" s="3"/>
      <c r="PRQ1111" s="3"/>
      <c r="PRR1111" s="3"/>
      <c r="PRS1111" s="3"/>
      <c r="PRT1111" s="3"/>
      <c r="PRU1111" s="3"/>
      <c r="PRV1111" s="3"/>
      <c r="PRW1111" s="3"/>
      <c r="PRX1111" s="3"/>
      <c r="PRY1111" s="3"/>
      <c r="PRZ1111" s="3"/>
      <c r="PSA1111" s="3"/>
      <c r="PSB1111" s="3"/>
      <c r="PSC1111" s="3"/>
      <c r="PSD1111" s="3"/>
      <c r="PSE1111" s="3"/>
      <c r="PSF1111" s="3"/>
      <c r="PSG1111" s="3"/>
      <c r="PSH1111" s="3"/>
      <c r="PSI1111" s="3"/>
      <c r="PSJ1111" s="3"/>
      <c r="PSK1111" s="3"/>
      <c r="PSL1111" s="3"/>
      <c r="PSM1111" s="3"/>
      <c r="PSN1111" s="3"/>
      <c r="PSO1111" s="3"/>
      <c r="PSP1111" s="3"/>
      <c r="PSQ1111" s="3"/>
      <c r="PSR1111" s="3"/>
      <c r="PSS1111" s="3"/>
      <c r="PST1111" s="3"/>
      <c r="PSU1111" s="3"/>
      <c r="PSV1111" s="3"/>
      <c r="PSW1111" s="3"/>
      <c r="PSX1111" s="3"/>
      <c r="PSY1111" s="3"/>
      <c r="PSZ1111" s="3"/>
      <c r="PTA1111" s="3"/>
      <c r="PTB1111" s="3"/>
      <c r="PTC1111" s="3"/>
      <c r="PTD1111" s="3"/>
      <c r="PTE1111" s="3"/>
      <c r="PTF1111" s="3"/>
      <c r="PTG1111" s="3"/>
      <c r="PTH1111" s="3"/>
      <c r="PTI1111" s="3"/>
      <c r="PTJ1111" s="3"/>
      <c r="PTK1111" s="3"/>
      <c r="PTL1111" s="3"/>
      <c r="PTM1111" s="3"/>
      <c r="PTN1111" s="3"/>
      <c r="PTO1111" s="3"/>
      <c r="PTP1111" s="3"/>
      <c r="PTQ1111" s="3"/>
      <c r="PTR1111" s="3"/>
      <c r="PTS1111" s="3"/>
      <c r="PTT1111" s="3"/>
      <c r="PTU1111" s="3"/>
      <c r="PTV1111" s="3"/>
      <c r="PTW1111" s="3"/>
      <c r="PTX1111" s="3"/>
      <c r="PTY1111" s="3"/>
      <c r="PTZ1111" s="3"/>
      <c r="PUA1111" s="3"/>
      <c r="PUB1111" s="3"/>
      <c r="PUC1111" s="3"/>
      <c r="PUD1111" s="3"/>
      <c r="PUE1111" s="3"/>
      <c r="PUF1111" s="3"/>
      <c r="PUG1111" s="3"/>
      <c r="PUH1111" s="3"/>
      <c r="PUI1111" s="3"/>
      <c r="PUJ1111" s="3"/>
      <c r="PUK1111" s="3"/>
      <c r="PUL1111" s="3"/>
      <c r="PUM1111" s="3"/>
      <c r="PUN1111" s="3"/>
      <c r="PUO1111" s="3"/>
      <c r="PUP1111" s="3"/>
      <c r="PUQ1111" s="3"/>
      <c r="PUR1111" s="3"/>
      <c r="PUS1111" s="3"/>
      <c r="PUT1111" s="3"/>
      <c r="PUU1111" s="3"/>
      <c r="PUV1111" s="3"/>
      <c r="PUW1111" s="3"/>
      <c r="PUX1111" s="3"/>
      <c r="PUY1111" s="3"/>
      <c r="PUZ1111" s="3"/>
      <c r="PVA1111" s="3"/>
      <c r="PVB1111" s="3"/>
      <c r="PVC1111" s="3"/>
      <c r="PVD1111" s="3"/>
      <c r="PVE1111" s="3"/>
      <c r="PVF1111" s="3"/>
      <c r="PVG1111" s="3"/>
      <c r="PVH1111" s="3"/>
      <c r="PVI1111" s="3"/>
      <c r="PVJ1111" s="3"/>
      <c r="PVK1111" s="3"/>
      <c r="PVL1111" s="3"/>
      <c r="PVM1111" s="3"/>
      <c r="PVN1111" s="3"/>
      <c r="PVO1111" s="3"/>
      <c r="PVP1111" s="3"/>
      <c r="PVQ1111" s="3"/>
      <c r="PVR1111" s="3"/>
      <c r="PVS1111" s="3"/>
      <c r="PVT1111" s="3"/>
      <c r="PVU1111" s="3"/>
      <c r="PVV1111" s="3"/>
      <c r="PVW1111" s="3"/>
      <c r="PVX1111" s="3"/>
      <c r="PVY1111" s="3"/>
      <c r="PVZ1111" s="3"/>
      <c r="PWA1111" s="3"/>
      <c r="PWB1111" s="3"/>
      <c r="PWC1111" s="3"/>
      <c r="PWD1111" s="3"/>
      <c r="PWE1111" s="3"/>
      <c r="PWF1111" s="3"/>
      <c r="PWG1111" s="3"/>
      <c r="PWH1111" s="3"/>
      <c r="PWI1111" s="3"/>
      <c r="PWJ1111" s="3"/>
      <c r="PWK1111" s="3"/>
      <c r="PWL1111" s="3"/>
      <c r="PWM1111" s="3"/>
      <c r="PWN1111" s="3"/>
      <c r="PWO1111" s="3"/>
      <c r="PWP1111" s="3"/>
      <c r="PWQ1111" s="3"/>
      <c r="PWR1111" s="3"/>
      <c r="PWS1111" s="3"/>
      <c r="PWT1111" s="3"/>
      <c r="PWU1111" s="3"/>
      <c r="PWV1111" s="3"/>
      <c r="PWW1111" s="3"/>
      <c r="PWX1111" s="3"/>
      <c r="PWY1111" s="3"/>
      <c r="PWZ1111" s="3"/>
      <c r="PXA1111" s="3"/>
      <c r="PXB1111" s="3"/>
      <c r="PXC1111" s="3"/>
      <c r="PXD1111" s="3"/>
      <c r="PXE1111" s="3"/>
      <c r="PXF1111" s="3"/>
      <c r="PXG1111" s="3"/>
      <c r="PXH1111" s="3"/>
      <c r="PXI1111" s="3"/>
      <c r="PXJ1111" s="3"/>
      <c r="PXK1111" s="3"/>
      <c r="PXL1111" s="3"/>
      <c r="PXM1111" s="3"/>
      <c r="PXN1111" s="3"/>
      <c r="PXO1111" s="3"/>
      <c r="PXP1111" s="3"/>
      <c r="PXQ1111" s="3"/>
      <c r="PXR1111" s="3"/>
      <c r="PXS1111" s="3"/>
      <c r="PXT1111" s="3"/>
      <c r="PXU1111" s="3"/>
      <c r="PXV1111" s="3"/>
      <c r="PXW1111" s="3"/>
      <c r="PXX1111" s="3"/>
      <c r="PXY1111" s="3"/>
      <c r="PXZ1111" s="3"/>
      <c r="PYA1111" s="3"/>
      <c r="PYB1111" s="3"/>
      <c r="PYC1111" s="3"/>
      <c r="PYD1111" s="3"/>
      <c r="PYE1111" s="3"/>
      <c r="PYF1111" s="3"/>
      <c r="PYG1111" s="3"/>
      <c r="PYH1111" s="3"/>
      <c r="PYI1111" s="3"/>
      <c r="PYJ1111" s="3"/>
      <c r="PYK1111" s="3"/>
      <c r="PYL1111" s="3"/>
      <c r="PYM1111" s="3"/>
      <c r="PYN1111" s="3"/>
      <c r="PYO1111" s="3"/>
      <c r="PYP1111" s="3"/>
      <c r="PYQ1111" s="3"/>
      <c r="PYR1111" s="3"/>
      <c r="PYS1111" s="3"/>
      <c r="PYT1111" s="3"/>
      <c r="PYU1111" s="3"/>
      <c r="PYV1111" s="3"/>
      <c r="PYW1111" s="3"/>
      <c r="PYX1111" s="3"/>
      <c r="PYY1111" s="3"/>
      <c r="PYZ1111" s="3"/>
      <c r="PZA1111" s="3"/>
      <c r="PZB1111" s="3"/>
      <c r="PZC1111" s="3"/>
      <c r="PZD1111" s="3"/>
      <c r="PZE1111" s="3"/>
      <c r="PZF1111" s="3"/>
      <c r="PZG1111" s="3"/>
      <c r="PZH1111" s="3"/>
      <c r="PZI1111" s="3"/>
      <c r="PZJ1111" s="3"/>
      <c r="PZK1111" s="3"/>
      <c r="PZL1111" s="3"/>
      <c r="PZM1111" s="3"/>
      <c r="PZN1111" s="3"/>
      <c r="PZO1111" s="3"/>
      <c r="PZP1111" s="3"/>
      <c r="PZQ1111" s="3"/>
      <c r="PZR1111" s="3"/>
      <c r="PZS1111" s="3"/>
      <c r="PZT1111" s="3"/>
      <c r="PZU1111" s="3"/>
      <c r="PZV1111" s="3"/>
      <c r="PZW1111" s="3"/>
      <c r="PZX1111" s="3"/>
      <c r="PZY1111" s="3"/>
      <c r="PZZ1111" s="3"/>
      <c r="QAA1111" s="3"/>
      <c r="QAB1111" s="3"/>
      <c r="QAC1111" s="3"/>
      <c r="QAD1111" s="3"/>
      <c r="QAE1111" s="3"/>
      <c r="QAF1111" s="3"/>
      <c r="QAG1111" s="3"/>
      <c r="QAH1111" s="3"/>
      <c r="QAI1111" s="3"/>
      <c r="QAJ1111" s="3"/>
      <c r="QAK1111" s="3"/>
      <c r="QAL1111" s="3"/>
      <c r="QAM1111" s="3"/>
      <c r="QAN1111" s="3"/>
      <c r="QAO1111" s="3"/>
      <c r="QAP1111" s="3"/>
      <c r="QAQ1111" s="3"/>
      <c r="QAR1111" s="3"/>
      <c r="QAS1111" s="3"/>
      <c r="QAT1111" s="3"/>
      <c r="QAU1111" s="3"/>
      <c r="QAV1111" s="3"/>
      <c r="QAW1111" s="3"/>
      <c r="QAX1111" s="3"/>
      <c r="QAY1111" s="3"/>
      <c r="QAZ1111" s="3"/>
      <c r="QBA1111" s="3"/>
      <c r="QBB1111" s="3"/>
      <c r="QBC1111" s="3"/>
      <c r="QBD1111" s="3"/>
      <c r="QBE1111" s="3"/>
      <c r="QBF1111" s="3"/>
      <c r="QBG1111" s="3"/>
      <c r="QBH1111" s="3"/>
      <c r="QBI1111" s="3"/>
      <c r="QBJ1111" s="3"/>
      <c r="QBK1111" s="3"/>
      <c r="QBL1111" s="3"/>
      <c r="QBM1111" s="3"/>
      <c r="QBN1111" s="3"/>
      <c r="QBO1111" s="3"/>
      <c r="QBP1111" s="3"/>
      <c r="QBQ1111" s="3"/>
      <c r="QBR1111" s="3"/>
      <c r="QBS1111" s="3"/>
      <c r="QBT1111" s="3"/>
      <c r="QBU1111" s="3"/>
      <c r="QBV1111" s="3"/>
      <c r="QBW1111" s="3"/>
      <c r="QBX1111" s="3"/>
      <c r="QBY1111" s="3"/>
      <c r="QBZ1111" s="3"/>
      <c r="QCA1111" s="3"/>
      <c r="QCB1111" s="3"/>
      <c r="QCC1111" s="3"/>
      <c r="QCD1111" s="3"/>
      <c r="QCE1111" s="3"/>
      <c r="QCF1111" s="3"/>
      <c r="QCG1111" s="3"/>
      <c r="QCH1111" s="3"/>
      <c r="QCI1111" s="3"/>
      <c r="QCJ1111" s="3"/>
      <c r="QCK1111" s="3"/>
      <c r="QCL1111" s="3"/>
      <c r="QCM1111" s="3"/>
      <c r="QCN1111" s="3"/>
      <c r="QCO1111" s="3"/>
      <c r="QCP1111" s="3"/>
      <c r="QCQ1111" s="3"/>
      <c r="QCR1111" s="3"/>
      <c r="QCS1111" s="3"/>
      <c r="QCT1111" s="3"/>
      <c r="QCU1111" s="3"/>
      <c r="QCV1111" s="3"/>
      <c r="QCW1111" s="3"/>
      <c r="QCX1111" s="3"/>
      <c r="QCY1111" s="3"/>
      <c r="QCZ1111" s="3"/>
      <c r="QDA1111" s="3"/>
      <c r="QDB1111" s="3"/>
      <c r="QDC1111" s="3"/>
      <c r="QDD1111" s="3"/>
      <c r="QDE1111" s="3"/>
      <c r="QDF1111" s="3"/>
      <c r="QDG1111" s="3"/>
      <c r="QDH1111" s="3"/>
      <c r="QDI1111" s="3"/>
      <c r="QDJ1111" s="3"/>
      <c r="QDK1111" s="3"/>
      <c r="QDL1111" s="3"/>
      <c r="QDM1111" s="3"/>
      <c r="QDN1111" s="3"/>
      <c r="QDO1111" s="3"/>
      <c r="QDP1111" s="3"/>
      <c r="QDQ1111" s="3"/>
      <c r="QDR1111" s="3"/>
      <c r="QDS1111" s="3"/>
      <c r="QDT1111" s="3"/>
      <c r="QDU1111" s="3"/>
      <c r="QDV1111" s="3"/>
      <c r="QDW1111" s="3"/>
      <c r="QDX1111" s="3"/>
      <c r="QDY1111" s="3"/>
      <c r="QDZ1111" s="3"/>
      <c r="QEA1111" s="3"/>
      <c r="QEB1111" s="3"/>
      <c r="QEC1111" s="3"/>
      <c r="QED1111" s="3"/>
      <c r="QEE1111" s="3"/>
      <c r="QEF1111" s="3"/>
      <c r="QEG1111" s="3"/>
      <c r="QEH1111" s="3"/>
      <c r="QEI1111" s="3"/>
      <c r="QEJ1111" s="3"/>
      <c r="QEK1111" s="3"/>
      <c r="QEL1111" s="3"/>
      <c r="QEM1111" s="3"/>
      <c r="QEN1111" s="3"/>
      <c r="QEO1111" s="3"/>
      <c r="QEP1111" s="3"/>
      <c r="QEQ1111" s="3"/>
      <c r="QER1111" s="3"/>
      <c r="QES1111" s="3"/>
      <c r="QET1111" s="3"/>
      <c r="QEU1111" s="3"/>
      <c r="QEV1111" s="3"/>
      <c r="QEW1111" s="3"/>
      <c r="QEX1111" s="3"/>
      <c r="QEY1111" s="3"/>
      <c r="QEZ1111" s="3"/>
      <c r="QFA1111" s="3"/>
      <c r="QFB1111" s="3"/>
      <c r="QFC1111" s="3"/>
      <c r="QFD1111" s="3"/>
      <c r="QFE1111" s="3"/>
      <c r="QFF1111" s="3"/>
      <c r="QFG1111" s="3"/>
      <c r="QFH1111" s="3"/>
      <c r="QFI1111" s="3"/>
      <c r="QFJ1111" s="3"/>
      <c r="QFK1111" s="3"/>
      <c r="QFL1111" s="3"/>
      <c r="QFM1111" s="3"/>
      <c r="QFN1111" s="3"/>
      <c r="QFO1111" s="3"/>
      <c r="QFP1111" s="3"/>
      <c r="QFQ1111" s="3"/>
      <c r="QFR1111" s="3"/>
      <c r="QFS1111" s="3"/>
      <c r="QFT1111" s="3"/>
      <c r="QFU1111" s="3"/>
      <c r="QFV1111" s="3"/>
      <c r="QFW1111" s="3"/>
      <c r="QFX1111" s="3"/>
      <c r="QFY1111" s="3"/>
      <c r="QFZ1111" s="3"/>
      <c r="QGA1111" s="3"/>
      <c r="QGB1111" s="3"/>
      <c r="QGC1111" s="3"/>
      <c r="QGD1111" s="3"/>
      <c r="QGE1111" s="3"/>
      <c r="QGF1111" s="3"/>
      <c r="QGG1111" s="3"/>
      <c r="QGH1111" s="3"/>
      <c r="QGI1111" s="3"/>
      <c r="QGJ1111" s="3"/>
      <c r="QGK1111" s="3"/>
      <c r="QGL1111" s="3"/>
      <c r="QGM1111" s="3"/>
      <c r="QGN1111" s="3"/>
      <c r="QGO1111" s="3"/>
      <c r="QGP1111" s="3"/>
      <c r="QGQ1111" s="3"/>
      <c r="QGR1111" s="3"/>
      <c r="QGS1111" s="3"/>
      <c r="QGT1111" s="3"/>
      <c r="QGU1111" s="3"/>
      <c r="QGV1111" s="3"/>
      <c r="QGW1111" s="3"/>
      <c r="QGX1111" s="3"/>
      <c r="QGY1111" s="3"/>
      <c r="QGZ1111" s="3"/>
      <c r="QHA1111" s="3"/>
      <c r="QHB1111" s="3"/>
      <c r="QHC1111" s="3"/>
      <c r="QHD1111" s="3"/>
      <c r="QHE1111" s="3"/>
      <c r="QHF1111" s="3"/>
      <c r="QHG1111" s="3"/>
      <c r="QHH1111" s="3"/>
      <c r="QHI1111" s="3"/>
      <c r="QHJ1111" s="3"/>
      <c r="QHK1111" s="3"/>
      <c r="QHL1111" s="3"/>
      <c r="QHM1111" s="3"/>
      <c r="QHN1111" s="3"/>
      <c r="QHO1111" s="3"/>
      <c r="QHP1111" s="3"/>
      <c r="QHQ1111" s="3"/>
      <c r="QHR1111" s="3"/>
      <c r="QHS1111" s="3"/>
      <c r="QHT1111" s="3"/>
      <c r="QHU1111" s="3"/>
      <c r="QHV1111" s="3"/>
      <c r="QHW1111" s="3"/>
      <c r="QHX1111" s="3"/>
      <c r="QHY1111" s="3"/>
      <c r="QHZ1111" s="3"/>
      <c r="QIA1111" s="3"/>
      <c r="QIB1111" s="3"/>
      <c r="QIC1111" s="3"/>
      <c r="QID1111" s="3"/>
      <c r="QIE1111" s="3"/>
      <c r="QIF1111" s="3"/>
      <c r="QIG1111" s="3"/>
      <c r="QIH1111" s="3"/>
      <c r="QII1111" s="3"/>
      <c r="QIJ1111" s="3"/>
      <c r="QIK1111" s="3"/>
      <c r="QIL1111" s="3"/>
      <c r="QIM1111" s="3"/>
      <c r="QIN1111" s="3"/>
      <c r="QIO1111" s="3"/>
      <c r="QIP1111" s="3"/>
      <c r="QIQ1111" s="3"/>
      <c r="QIR1111" s="3"/>
      <c r="QIS1111" s="3"/>
      <c r="QIT1111" s="3"/>
      <c r="QIU1111" s="3"/>
      <c r="QIV1111" s="3"/>
      <c r="QIW1111" s="3"/>
      <c r="QIX1111" s="3"/>
      <c r="QIY1111" s="3"/>
      <c r="QIZ1111" s="3"/>
      <c r="QJA1111" s="3"/>
      <c r="QJB1111" s="3"/>
      <c r="QJC1111" s="3"/>
      <c r="QJD1111" s="3"/>
      <c r="QJE1111" s="3"/>
      <c r="QJF1111" s="3"/>
      <c r="QJG1111" s="3"/>
      <c r="QJH1111" s="3"/>
      <c r="QJI1111" s="3"/>
      <c r="QJJ1111" s="3"/>
      <c r="QJK1111" s="3"/>
      <c r="QJL1111" s="3"/>
      <c r="QJM1111" s="3"/>
      <c r="QJN1111" s="3"/>
      <c r="QJO1111" s="3"/>
      <c r="QJP1111" s="3"/>
      <c r="QJQ1111" s="3"/>
      <c r="QJR1111" s="3"/>
      <c r="QJS1111" s="3"/>
      <c r="QJT1111" s="3"/>
      <c r="QJU1111" s="3"/>
      <c r="QJV1111" s="3"/>
      <c r="QJW1111" s="3"/>
      <c r="QJX1111" s="3"/>
      <c r="QJY1111" s="3"/>
      <c r="QJZ1111" s="3"/>
      <c r="QKA1111" s="3"/>
      <c r="QKB1111" s="3"/>
      <c r="QKC1111" s="3"/>
      <c r="QKD1111" s="3"/>
      <c r="QKE1111" s="3"/>
      <c r="QKF1111" s="3"/>
      <c r="QKG1111" s="3"/>
      <c r="QKH1111" s="3"/>
      <c r="QKI1111" s="3"/>
      <c r="QKJ1111" s="3"/>
      <c r="QKK1111" s="3"/>
      <c r="QKL1111" s="3"/>
      <c r="QKM1111" s="3"/>
      <c r="QKN1111" s="3"/>
      <c r="QKO1111" s="3"/>
      <c r="QKP1111" s="3"/>
      <c r="QKQ1111" s="3"/>
      <c r="QKR1111" s="3"/>
      <c r="QKS1111" s="3"/>
      <c r="QKT1111" s="3"/>
      <c r="QKU1111" s="3"/>
      <c r="QKV1111" s="3"/>
      <c r="QKW1111" s="3"/>
      <c r="QKX1111" s="3"/>
      <c r="QKY1111" s="3"/>
      <c r="QKZ1111" s="3"/>
      <c r="QLA1111" s="3"/>
      <c r="QLB1111" s="3"/>
      <c r="QLC1111" s="3"/>
      <c r="QLD1111" s="3"/>
      <c r="QLE1111" s="3"/>
      <c r="QLF1111" s="3"/>
      <c r="QLG1111" s="3"/>
      <c r="QLH1111" s="3"/>
      <c r="QLI1111" s="3"/>
      <c r="QLJ1111" s="3"/>
      <c r="QLK1111" s="3"/>
      <c r="QLL1111" s="3"/>
      <c r="QLM1111" s="3"/>
      <c r="QLN1111" s="3"/>
      <c r="QLO1111" s="3"/>
      <c r="QLP1111" s="3"/>
      <c r="QLQ1111" s="3"/>
      <c r="QLR1111" s="3"/>
      <c r="QLS1111" s="3"/>
      <c r="QLT1111" s="3"/>
      <c r="QLU1111" s="3"/>
      <c r="QLV1111" s="3"/>
      <c r="QLW1111" s="3"/>
      <c r="QLX1111" s="3"/>
      <c r="QLY1111" s="3"/>
      <c r="QLZ1111" s="3"/>
      <c r="QMA1111" s="3"/>
      <c r="QMB1111" s="3"/>
      <c r="QMC1111" s="3"/>
      <c r="QMD1111" s="3"/>
      <c r="QME1111" s="3"/>
      <c r="QMF1111" s="3"/>
      <c r="QMG1111" s="3"/>
      <c r="QMH1111" s="3"/>
      <c r="QMI1111" s="3"/>
      <c r="QMJ1111" s="3"/>
      <c r="QMK1111" s="3"/>
      <c r="QML1111" s="3"/>
      <c r="QMM1111" s="3"/>
      <c r="QMN1111" s="3"/>
      <c r="QMO1111" s="3"/>
      <c r="QMP1111" s="3"/>
      <c r="QMQ1111" s="3"/>
      <c r="QMR1111" s="3"/>
      <c r="QMS1111" s="3"/>
      <c r="QMT1111" s="3"/>
      <c r="QMU1111" s="3"/>
      <c r="QMV1111" s="3"/>
      <c r="QMW1111" s="3"/>
      <c r="QMX1111" s="3"/>
      <c r="QMY1111" s="3"/>
      <c r="QMZ1111" s="3"/>
      <c r="QNA1111" s="3"/>
      <c r="QNB1111" s="3"/>
      <c r="QNC1111" s="3"/>
      <c r="QND1111" s="3"/>
      <c r="QNE1111" s="3"/>
      <c r="QNF1111" s="3"/>
      <c r="QNG1111" s="3"/>
      <c r="QNH1111" s="3"/>
      <c r="QNI1111" s="3"/>
      <c r="QNJ1111" s="3"/>
      <c r="QNK1111" s="3"/>
      <c r="QNL1111" s="3"/>
      <c r="QNM1111" s="3"/>
      <c r="QNN1111" s="3"/>
      <c r="QNO1111" s="3"/>
      <c r="QNP1111" s="3"/>
      <c r="QNQ1111" s="3"/>
      <c r="QNR1111" s="3"/>
      <c r="QNS1111" s="3"/>
      <c r="QNT1111" s="3"/>
      <c r="QNU1111" s="3"/>
      <c r="QNV1111" s="3"/>
      <c r="QNW1111" s="3"/>
      <c r="QNX1111" s="3"/>
      <c r="QNY1111" s="3"/>
      <c r="QNZ1111" s="3"/>
      <c r="QOA1111" s="3"/>
      <c r="QOB1111" s="3"/>
      <c r="QOC1111" s="3"/>
      <c r="QOD1111" s="3"/>
      <c r="QOE1111" s="3"/>
      <c r="QOF1111" s="3"/>
      <c r="QOG1111" s="3"/>
      <c r="QOH1111" s="3"/>
      <c r="QOI1111" s="3"/>
      <c r="QOJ1111" s="3"/>
      <c r="QOK1111" s="3"/>
      <c r="QOL1111" s="3"/>
      <c r="QOM1111" s="3"/>
      <c r="QON1111" s="3"/>
      <c r="QOO1111" s="3"/>
      <c r="QOP1111" s="3"/>
      <c r="QOQ1111" s="3"/>
      <c r="QOR1111" s="3"/>
      <c r="QOS1111" s="3"/>
      <c r="QOT1111" s="3"/>
      <c r="QOU1111" s="3"/>
      <c r="QOV1111" s="3"/>
      <c r="QOW1111" s="3"/>
      <c r="QOX1111" s="3"/>
      <c r="QOY1111" s="3"/>
      <c r="QOZ1111" s="3"/>
      <c r="QPA1111" s="3"/>
      <c r="QPB1111" s="3"/>
      <c r="QPC1111" s="3"/>
      <c r="QPD1111" s="3"/>
      <c r="QPE1111" s="3"/>
      <c r="QPF1111" s="3"/>
      <c r="QPG1111" s="3"/>
      <c r="QPH1111" s="3"/>
      <c r="QPI1111" s="3"/>
      <c r="QPJ1111" s="3"/>
      <c r="QPK1111" s="3"/>
      <c r="QPL1111" s="3"/>
      <c r="QPM1111" s="3"/>
      <c r="QPN1111" s="3"/>
      <c r="QPO1111" s="3"/>
      <c r="QPP1111" s="3"/>
      <c r="QPQ1111" s="3"/>
      <c r="QPR1111" s="3"/>
      <c r="QPS1111" s="3"/>
      <c r="QPT1111" s="3"/>
      <c r="QPU1111" s="3"/>
      <c r="QPV1111" s="3"/>
      <c r="QPW1111" s="3"/>
      <c r="QPX1111" s="3"/>
      <c r="QPY1111" s="3"/>
      <c r="QPZ1111" s="3"/>
      <c r="QQA1111" s="3"/>
      <c r="QQB1111" s="3"/>
      <c r="QQC1111" s="3"/>
      <c r="QQD1111" s="3"/>
      <c r="QQE1111" s="3"/>
      <c r="QQF1111" s="3"/>
      <c r="QQG1111" s="3"/>
      <c r="QQH1111" s="3"/>
      <c r="QQI1111" s="3"/>
      <c r="QQJ1111" s="3"/>
      <c r="QQK1111" s="3"/>
      <c r="QQL1111" s="3"/>
      <c r="QQM1111" s="3"/>
      <c r="QQN1111" s="3"/>
      <c r="QQO1111" s="3"/>
      <c r="QQP1111" s="3"/>
      <c r="QQQ1111" s="3"/>
      <c r="QQR1111" s="3"/>
      <c r="QQS1111" s="3"/>
      <c r="QQT1111" s="3"/>
      <c r="QQU1111" s="3"/>
      <c r="QQV1111" s="3"/>
      <c r="QQW1111" s="3"/>
      <c r="QQX1111" s="3"/>
      <c r="QQY1111" s="3"/>
      <c r="QQZ1111" s="3"/>
      <c r="QRA1111" s="3"/>
      <c r="QRB1111" s="3"/>
      <c r="QRC1111" s="3"/>
      <c r="QRD1111" s="3"/>
      <c r="QRE1111" s="3"/>
      <c r="QRF1111" s="3"/>
      <c r="QRG1111" s="3"/>
      <c r="QRH1111" s="3"/>
      <c r="QRI1111" s="3"/>
      <c r="QRJ1111" s="3"/>
      <c r="QRK1111" s="3"/>
      <c r="QRL1111" s="3"/>
      <c r="QRM1111" s="3"/>
      <c r="QRN1111" s="3"/>
      <c r="QRO1111" s="3"/>
      <c r="QRP1111" s="3"/>
      <c r="QRQ1111" s="3"/>
      <c r="QRR1111" s="3"/>
      <c r="QRS1111" s="3"/>
      <c r="QRT1111" s="3"/>
      <c r="QRU1111" s="3"/>
      <c r="QRV1111" s="3"/>
      <c r="QRW1111" s="3"/>
      <c r="QRX1111" s="3"/>
      <c r="QRY1111" s="3"/>
      <c r="QRZ1111" s="3"/>
      <c r="QSA1111" s="3"/>
      <c r="QSB1111" s="3"/>
      <c r="QSC1111" s="3"/>
      <c r="QSD1111" s="3"/>
      <c r="QSE1111" s="3"/>
      <c r="QSF1111" s="3"/>
      <c r="QSG1111" s="3"/>
      <c r="QSH1111" s="3"/>
      <c r="QSI1111" s="3"/>
      <c r="QSJ1111" s="3"/>
      <c r="QSK1111" s="3"/>
      <c r="QSL1111" s="3"/>
      <c r="QSM1111" s="3"/>
      <c r="QSN1111" s="3"/>
      <c r="QSO1111" s="3"/>
      <c r="QSP1111" s="3"/>
      <c r="QSQ1111" s="3"/>
      <c r="QSR1111" s="3"/>
      <c r="QSS1111" s="3"/>
      <c r="QST1111" s="3"/>
      <c r="QSU1111" s="3"/>
      <c r="QSV1111" s="3"/>
      <c r="QSW1111" s="3"/>
      <c r="QSX1111" s="3"/>
      <c r="QSY1111" s="3"/>
      <c r="QSZ1111" s="3"/>
      <c r="QTA1111" s="3"/>
      <c r="QTB1111" s="3"/>
      <c r="QTC1111" s="3"/>
      <c r="QTD1111" s="3"/>
      <c r="QTE1111" s="3"/>
      <c r="QTF1111" s="3"/>
      <c r="QTG1111" s="3"/>
      <c r="QTH1111" s="3"/>
      <c r="QTI1111" s="3"/>
      <c r="QTJ1111" s="3"/>
      <c r="QTK1111" s="3"/>
      <c r="QTL1111" s="3"/>
      <c r="QTM1111" s="3"/>
      <c r="QTN1111" s="3"/>
      <c r="QTO1111" s="3"/>
      <c r="QTP1111" s="3"/>
      <c r="QTQ1111" s="3"/>
      <c r="QTR1111" s="3"/>
      <c r="QTS1111" s="3"/>
      <c r="QTT1111" s="3"/>
      <c r="QTU1111" s="3"/>
      <c r="QTV1111" s="3"/>
      <c r="QTW1111" s="3"/>
      <c r="QTX1111" s="3"/>
      <c r="QTY1111" s="3"/>
      <c r="QTZ1111" s="3"/>
      <c r="QUA1111" s="3"/>
      <c r="QUB1111" s="3"/>
      <c r="QUC1111" s="3"/>
      <c r="QUD1111" s="3"/>
      <c r="QUE1111" s="3"/>
      <c r="QUF1111" s="3"/>
      <c r="QUG1111" s="3"/>
      <c r="QUH1111" s="3"/>
      <c r="QUI1111" s="3"/>
      <c r="QUJ1111" s="3"/>
      <c r="QUK1111" s="3"/>
      <c r="QUL1111" s="3"/>
      <c r="QUM1111" s="3"/>
      <c r="QUN1111" s="3"/>
      <c r="QUO1111" s="3"/>
      <c r="QUP1111" s="3"/>
      <c r="QUQ1111" s="3"/>
      <c r="QUR1111" s="3"/>
      <c r="QUS1111" s="3"/>
      <c r="QUT1111" s="3"/>
      <c r="QUU1111" s="3"/>
      <c r="QUV1111" s="3"/>
      <c r="QUW1111" s="3"/>
      <c r="QUX1111" s="3"/>
      <c r="QUY1111" s="3"/>
      <c r="QUZ1111" s="3"/>
      <c r="QVA1111" s="3"/>
      <c r="QVB1111" s="3"/>
      <c r="QVC1111" s="3"/>
      <c r="QVD1111" s="3"/>
      <c r="QVE1111" s="3"/>
      <c r="QVF1111" s="3"/>
      <c r="QVG1111" s="3"/>
      <c r="QVH1111" s="3"/>
      <c r="QVI1111" s="3"/>
      <c r="QVJ1111" s="3"/>
      <c r="QVK1111" s="3"/>
      <c r="QVL1111" s="3"/>
      <c r="QVM1111" s="3"/>
      <c r="QVN1111" s="3"/>
      <c r="QVO1111" s="3"/>
      <c r="QVP1111" s="3"/>
      <c r="QVQ1111" s="3"/>
      <c r="QVR1111" s="3"/>
      <c r="QVS1111" s="3"/>
      <c r="QVT1111" s="3"/>
      <c r="QVU1111" s="3"/>
      <c r="QVV1111" s="3"/>
      <c r="QVW1111" s="3"/>
      <c r="QVX1111" s="3"/>
      <c r="QVY1111" s="3"/>
      <c r="QVZ1111" s="3"/>
      <c r="QWA1111" s="3"/>
      <c r="QWB1111" s="3"/>
      <c r="QWC1111" s="3"/>
      <c r="QWD1111" s="3"/>
      <c r="QWE1111" s="3"/>
      <c r="QWF1111" s="3"/>
      <c r="QWG1111" s="3"/>
      <c r="QWH1111" s="3"/>
      <c r="QWI1111" s="3"/>
      <c r="QWJ1111" s="3"/>
      <c r="QWK1111" s="3"/>
      <c r="QWL1111" s="3"/>
      <c r="QWM1111" s="3"/>
      <c r="QWN1111" s="3"/>
      <c r="QWO1111" s="3"/>
      <c r="QWP1111" s="3"/>
      <c r="QWQ1111" s="3"/>
      <c r="QWR1111" s="3"/>
      <c r="QWS1111" s="3"/>
      <c r="QWT1111" s="3"/>
      <c r="QWU1111" s="3"/>
      <c r="QWV1111" s="3"/>
      <c r="QWW1111" s="3"/>
      <c r="QWX1111" s="3"/>
      <c r="QWY1111" s="3"/>
      <c r="QWZ1111" s="3"/>
      <c r="QXA1111" s="3"/>
      <c r="QXB1111" s="3"/>
      <c r="QXC1111" s="3"/>
      <c r="QXD1111" s="3"/>
      <c r="QXE1111" s="3"/>
      <c r="QXF1111" s="3"/>
      <c r="QXG1111" s="3"/>
      <c r="QXH1111" s="3"/>
      <c r="QXI1111" s="3"/>
      <c r="QXJ1111" s="3"/>
      <c r="QXK1111" s="3"/>
      <c r="QXL1111" s="3"/>
      <c r="QXM1111" s="3"/>
      <c r="QXN1111" s="3"/>
      <c r="QXO1111" s="3"/>
      <c r="QXP1111" s="3"/>
      <c r="QXQ1111" s="3"/>
      <c r="QXR1111" s="3"/>
      <c r="QXS1111" s="3"/>
      <c r="QXT1111" s="3"/>
      <c r="QXU1111" s="3"/>
      <c r="QXV1111" s="3"/>
      <c r="QXW1111" s="3"/>
      <c r="QXX1111" s="3"/>
      <c r="QXY1111" s="3"/>
      <c r="QXZ1111" s="3"/>
      <c r="QYA1111" s="3"/>
      <c r="QYB1111" s="3"/>
      <c r="QYC1111" s="3"/>
      <c r="QYD1111" s="3"/>
      <c r="QYE1111" s="3"/>
      <c r="QYF1111" s="3"/>
      <c r="QYG1111" s="3"/>
      <c r="QYH1111" s="3"/>
      <c r="QYI1111" s="3"/>
      <c r="QYJ1111" s="3"/>
      <c r="QYK1111" s="3"/>
      <c r="QYL1111" s="3"/>
      <c r="QYM1111" s="3"/>
      <c r="QYN1111" s="3"/>
      <c r="QYO1111" s="3"/>
      <c r="QYP1111" s="3"/>
      <c r="QYQ1111" s="3"/>
      <c r="QYR1111" s="3"/>
      <c r="QYS1111" s="3"/>
      <c r="QYT1111" s="3"/>
      <c r="QYU1111" s="3"/>
      <c r="QYV1111" s="3"/>
      <c r="QYW1111" s="3"/>
      <c r="QYX1111" s="3"/>
      <c r="QYY1111" s="3"/>
      <c r="QYZ1111" s="3"/>
      <c r="QZA1111" s="3"/>
      <c r="QZB1111" s="3"/>
      <c r="QZC1111" s="3"/>
      <c r="QZD1111" s="3"/>
      <c r="QZE1111" s="3"/>
      <c r="QZF1111" s="3"/>
      <c r="QZG1111" s="3"/>
      <c r="QZH1111" s="3"/>
      <c r="QZI1111" s="3"/>
      <c r="QZJ1111" s="3"/>
      <c r="QZK1111" s="3"/>
      <c r="QZL1111" s="3"/>
      <c r="QZM1111" s="3"/>
      <c r="QZN1111" s="3"/>
      <c r="QZO1111" s="3"/>
      <c r="QZP1111" s="3"/>
      <c r="QZQ1111" s="3"/>
      <c r="QZR1111" s="3"/>
      <c r="QZS1111" s="3"/>
      <c r="QZT1111" s="3"/>
      <c r="QZU1111" s="3"/>
      <c r="QZV1111" s="3"/>
      <c r="QZW1111" s="3"/>
      <c r="QZX1111" s="3"/>
      <c r="QZY1111" s="3"/>
      <c r="QZZ1111" s="3"/>
      <c r="RAA1111" s="3"/>
      <c r="RAB1111" s="3"/>
      <c r="RAC1111" s="3"/>
      <c r="RAD1111" s="3"/>
      <c r="RAE1111" s="3"/>
      <c r="RAF1111" s="3"/>
      <c r="RAG1111" s="3"/>
      <c r="RAH1111" s="3"/>
      <c r="RAI1111" s="3"/>
      <c r="RAJ1111" s="3"/>
      <c r="RAK1111" s="3"/>
      <c r="RAL1111" s="3"/>
      <c r="RAM1111" s="3"/>
      <c r="RAN1111" s="3"/>
      <c r="RAO1111" s="3"/>
      <c r="RAP1111" s="3"/>
      <c r="RAQ1111" s="3"/>
      <c r="RAR1111" s="3"/>
      <c r="RAS1111" s="3"/>
      <c r="RAT1111" s="3"/>
      <c r="RAU1111" s="3"/>
      <c r="RAV1111" s="3"/>
      <c r="RAW1111" s="3"/>
      <c r="RAX1111" s="3"/>
      <c r="RAY1111" s="3"/>
      <c r="RAZ1111" s="3"/>
      <c r="RBA1111" s="3"/>
      <c r="RBB1111" s="3"/>
      <c r="RBC1111" s="3"/>
      <c r="RBD1111" s="3"/>
      <c r="RBE1111" s="3"/>
      <c r="RBF1111" s="3"/>
      <c r="RBG1111" s="3"/>
      <c r="RBH1111" s="3"/>
      <c r="RBI1111" s="3"/>
      <c r="RBJ1111" s="3"/>
      <c r="RBK1111" s="3"/>
      <c r="RBL1111" s="3"/>
      <c r="RBM1111" s="3"/>
      <c r="RBN1111" s="3"/>
      <c r="RBO1111" s="3"/>
      <c r="RBP1111" s="3"/>
      <c r="RBQ1111" s="3"/>
      <c r="RBR1111" s="3"/>
      <c r="RBS1111" s="3"/>
      <c r="RBT1111" s="3"/>
      <c r="RBU1111" s="3"/>
      <c r="RBV1111" s="3"/>
      <c r="RBW1111" s="3"/>
      <c r="RBX1111" s="3"/>
      <c r="RBY1111" s="3"/>
      <c r="RBZ1111" s="3"/>
      <c r="RCA1111" s="3"/>
      <c r="RCB1111" s="3"/>
      <c r="RCC1111" s="3"/>
      <c r="RCD1111" s="3"/>
      <c r="RCE1111" s="3"/>
      <c r="RCF1111" s="3"/>
      <c r="RCG1111" s="3"/>
      <c r="RCH1111" s="3"/>
      <c r="RCI1111" s="3"/>
      <c r="RCJ1111" s="3"/>
      <c r="RCK1111" s="3"/>
      <c r="RCL1111" s="3"/>
      <c r="RCM1111" s="3"/>
      <c r="RCN1111" s="3"/>
      <c r="RCO1111" s="3"/>
      <c r="RCP1111" s="3"/>
      <c r="RCQ1111" s="3"/>
      <c r="RCR1111" s="3"/>
      <c r="RCS1111" s="3"/>
      <c r="RCT1111" s="3"/>
      <c r="RCU1111" s="3"/>
      <c r="RCV1111" s="3"/>
      <c r="RCW1111" s="3"/>
      <c r="RCX1111" s="3"/>
      <c r="RCY1111" s="3"/>
      <c r="RCZ1111" s="3"/>
      <c r="RDA1111" s="3"/>
      <c r="RDB1111" s="3"/>
      <c r="RDC1111" s="3"/>
      <c r="RDD1111" s="3"/>
      <c r="RDE1111" s="3"/>
      <c r="RDF1111" s="3"/>
      <c r="RDG1111" s="3"/>
      <c r="RDH1111" s="3"/>
      <c r="RDI1111" s="3"/>
      <c r="RDJ1111" s="3"/>
      <c r="RDK1111" s="3"/>
      <c r="RDL1111" s="3"/>
      <c r="RDM1111" s="3"/>
      <c r="RDN1111" s="3"/>
      <c r="RDO1111" s="3"/>
      <c r="RDP1111" s="3"/>
      <c r="RDQ1111" s="3"/>
      <c r="RDR1111" s="3"/>
      <c r="RDS1111" s="3"/>
      <c r="RDT1111" s="3"/>
      <c r="RDU1111" s="3"/>
      <c r="RDV1111" s="3"/>
      <c r="RDW1111" s="3"/>
      <c r="RDX1111" s="3"/>
      <c r="RDY1111" s="3"/>
      <c r="RDZ1111" s="3"/>
      <c r="REA1111" s="3"/>
      <c r="REB1111" s="3"/>
      <c r="REC1111" s="3"/>
      <c r="RED1111" s="3"/>
      <c r="REE1111" s="3"/>
      <c r="REF1111" s="3"/>
      <c r="REG1111" s="3"/>
      <c r="REH1111" s="3"/>
      <c r="REI1111" s="3"/>
      <c r="REJ1111" s="3"/>
      <c r="REK1111" s="3"/>
      <c r="REL1111" s="3"/>
      <c r="REM1111" s="3"/>
      <c r="REN1111" s="3"/>
      <c r="REO1111" s="3"/>
      <c r="REP1111" s="3"/>
      <c r="REQ1111" s="3"/>
      <c r="RER1111" s="3"/>
      <c r="RES1111" s="3"/>
      <c r="RET1111" s="3"/>
      <c r="REU1111" s="3"/>
      <c r="REV1111" s="3"/>
      <c r="REW1111" s="3"/>
      <c r="REX1111" s="3"/>
      <c r="REY1111" s="3"/>
      <c r="REZ1111" s="3"/>
      <c r="RFA1111" s="3"/>
      <c r="RFB1111" s="3"/>
      <c r="RFC1111" s="3"/>
      <c r="RFD1111" s="3"/>
      <c r="RFE1111" s="3"/>
      <c r="RFF1111" s="3"/>
      <c r="RFG1111" s="3"/>
      <c r="RFH1111" s="3"/>
      <c r="RFI1111" s="3"/>
      <c r="RFJ1111" s="3"/>
      <c r="RFK1111" s="3"/>
      <c r="RFL1111" s="3"/>
      <c r="RFM1111" s="3"/>
      <c r="RFN1111" s="3"/>
      <c r="RFO1111" s="3"/>
      <c r="RFP1111" s="3"/>
      <c r="RFQ1111" s="3"/>
      <c r="RFR1111" s="3"/>
      <c r="RFS1111" s="3"/>
      <c r="RFT1111" s="3"/>
      <c r="RFU1111" s="3"/>
      <c r="RFV1111" s="3"/>
      <c r="RFW1111" s="3"/>
      <c r="RFX1111" s="3"/>
      <c r="RFY1111" s="3"/>
      <c r="RFZ1111" s="3"/>
      <c r="RGA1111" s="3"/>
      <c r="RGB1111" s="3"/>
      <c r="RGC1111" s="3"/>
      <c r="RGD1111" s="3"/>
      <c r="RGE1111" s="3"/>
      <c r="RGF1111" s="3"/>
      <c r="RGG1111" s="3"/>
      <c r="RGH1111" s="3"/>
      <c r="RGI1111" s="3"/>
      <c r="RGJ1111" s="3"/>
      <c r="RGK1111" s="3"/>
      <c r="RGL1111" s="3"/>
      <c r="RGM1111" s="3"/>
      <c r="RGN1111" s="3"/>
      <c r="RGO1111" s="3"/>
      <c r="RGP1111" s="3"/>
      <c r="RGQ1111" s="3"/>
      <c r="RGR1111" s="3"/>
      <c r="RGS1111" s="3"/>
      <c r="RGT1111" s="3"/>
      <c r="RGU1111" s="3"/>
      <c r="RGV1111" s="3"/>
      <c r="RGW1111" s="3"/>
      <c r="RGX1111" s="3"/>
      <c r="RGY1111" s="3"/>
      <c r="RGZ1111" s="3"/>
      <c r="RHA1111" s="3"/>
      <c r="RHB1111" s="3"/>
      <c r="RHC1111" s="3"/>
      <c r="RHD1111" s="3"/>
      <c r="RHE1111" s="3"/>
      <c r="RHF1111" s="3"/>
      <c r="RHG1111" s="3"/>
      <c r="RHH1111" s="3"/>
      <c r="RHI1111" s="3"/>
      <c r="RHJ1111" s="3"/>
      <c r="RHK1111" s="3"/>
      <c r="RHL1111" s="3"/>
      <c r="RHM1111" s="3"/>
      <c r="RHN1111" s="3"/>
      <c r="RHO1111" s="3"/>
      <c r="RHP1111" s="3"/>
      <c r="RHQ1111" s="3"/>
      <c r="RHR1111" s="3"/>
      <c r="RHS1111" s="3"/>
      <c r="RHT1111" s="3"/>
      <c r="RHU1111" s="3"/>
      <c r="RHV1111" s="3"/>
      <c r="RHW1111" s="3"/>
      <c r="RHX1111" s="3"/>
      <c r="RHY1111" s="3"/>
      <c r="RHZ1111" s="3"/>
      <c r="RIA1111" s="3"/>
      <c r="RIB1111" s="3"/>
      <c r="RIC1111" s="3"/>
      <c r="RID1111" s="3"/>
      <c r="RIE1111" s="3"/>
      <c r="RIF1111" s="3"/>
      <c r="RIG1111" s="3"/>
      <c r="RIH1111" s="3"/>
      <c r="RII1111" s="3"/>
      <c r="RIJ1111" s="3"/>
      <c r="RIK1111" s="3"/>
      <c r="RIL1111" s="3"/>
      <c r="RIM1111" s="3"/>
      <c r="RIN1111" s="3"/>
      <c r="RIO1111" s="3"/>
      <c r="RIP1111" s="3"/>
      <c r="RIQ1111" s="3"/>
      <c r="RIR1111" s="3"/>
      <c r="RIS1111" s="3"/>
      <c r="RIT1111" s="3"/>
      <c r="RIU1111" s="3"/>
      <c r="RIV1111" s="3"/>
      <c r="RIW1111" s="3"/>
      <c r="RIX1111" s="3"/>
      <c r="RIY1111" s="3"/>
      <c r="RIZ1111" s="3"/>
      <c r="RJA1111" s="3"/>
      <c r="RJB1111" s="3"/>
      <c r="RJC1111" s="3"/>
      <c r="RJD1111" s="3"/>
      <c r="RJE1111" s="3"/>
      <c r="RJF1111" s="3"/>
      <c r="RJG1111" s="3"/>
      <c r="RJH1111" s="3"/>
      <c r="RJI1111" s="3"/>
      <c r="RJJ1111" s="3"/>
      <c r="RJK1111" s="3"/>
      <c r="RJL1111" s="3"/>
      <c r="RJM1111" s="3"/>
      <c r="RJN1111" s="3"/>
      <c r="RJO1111" s="3"/>
      <c r="RJP1111" s="3"/>
      <c r="RJQ1111" s="3"/>
      <c r="RJR1111" s="3"/>
      <c r="RJS1111" s="3"/>
      <c r="RJT1111" s="3"/>
      <c r="RJU1111" s="3"/>
      <c r="RJV1111" s="3"/>
      <c r="RJW1111" s="3"/>
      <c r="RJX1111" s="3"/>
      <c r="RJY1111" s="3"/>
      <c r="RJZ1111" s="3"/>
      <c r="RKA1111" s="3"/>
      <c r="RKB1111" s="3"/>
      <c r="RKC1111" s="3"/>
      <c r="RKD1111" s="3"/>
      <c r="RKE1111" s="3"/>
      <c r="RKF1111" s="3"/>
      <c r="RKG1111" s="3"/>
      <c r="RKH1111" s="3"/>
      <c r="RKI1111" s="3"/>
      <c r="RKJ1111" s="3"/>
      <c r="RKK1111" s="3"/>
      <c r="RKL1111" s="3"/>
      <c r="RKM1111" s="3"/>
      <c r="RKN1111" s="3"/>
      <c r="RKO1111" s="3"/>
      <c r="RKP1111" s="3"/>
      <c r="RKQ1111" s="3"/>
      <c r="RKR1111" s="3"/>
      <c r="RKS1111" s="3"/>
      <c r="RKT1111" s="3"/>
      <c r="RKU1111" s="3"/>
      <c r="RKV1111" s="3"/>
      <c r="RKW1111" s="3"/>
      <c r="RKX1111" s="3"/>
      <c r="RKY1111" s="3"/>
      <c r="RKZ1111" s="3"/>
      <c r="RLA1111" s="3"/>
      <c r="RLB1111" s="3"/>
      <c r="RLC1111" s="3"/>
      <c r="RLD1111" s="3"/>
      <c r="RLE1111" s="3"/>
      <c r="RLF1111" s="3"/>
      <c r="RLG1111" s="3"/>
      <c r="RLH1111" s="3"/>
      <c r="RLI1111" s="3"/>
      <c r="RLJ1111" s="3"/>
      <c r="RLK1111" s="3"/>
      <c r="RLL1111" s="3"/>
      <c r="RLM1111" s="3"/>
      <c r="RLN1111" s="3"/>
      <c r="RLO1111" s="3"/>
      <c r="RLP1111" s="3"/>
      <c r="RLQ1111" s="3"/>
      <c r="RLR1111" s="3"/>
      <c r="RLS1111" s="3"/>
      <c r="RLT1111" s="3"/>
      <c r="RLU1111" s="3"/>
      <c r="RLV1111" s="3"/>
      <c r="RLW1111" s="3"/>
      <c r="RLX1111" s="3"/>
      <c r="RLY1111" s="3"/>
      <c r="RLZ1111" s="3"/>
      <c r="RMA1111" s="3"/>
      <c r="RMB1111" s="3"/>
      <c r="RMC1111" s="3"/>
      <c r="RMD1111" s="3"/>
      <c r="RME1111" s="3"/>
      <c r="RMF1111" s="3"/>
      <c r="RMG1111" s="3"/>
      <c r="RMH1111" s="3"/>
      <c r="RMI1111" s="3"/>
      <c r="RMJ1111" s="3"/>
      <c r="RMK1111" s="3"/>
      <c r="RML1111" s="3"/>
      <c r="RMM1111" s="3"/>
      <c r="RMN1111" s="3"/>
      <c r="RMO1111" s="3"/>
      <c r="RMP1111" s="3"/>
      <c r="RMQ1111" s="3"/>
      <c r="RMR1111" s="3"/>
      <c r="RMS1111" s="3"/>
      <c r="RMT1111" s="3"/>
      <c r="RMU1111" s="3"/>
      <c r="RMV1111" s="3"/>
      <c r="RMW1111" s="3"/>
      <c r="RMX1111" s="3"/>
      <c r="RMY1111" s="3"/>
      <c r="RMZ1111" s="3"/>
      <c r="RNA1111" s="3"/>
      <c r="RNB1111" s="3"/>
      <c r="RNC1111" s="3"/>
      <c r="RND1111" s="3"/>
      <c r="RNE1111" s="3"/>
      <c r="RNF1111" s="3"/>
      <c r="RNG1111" s="3"/>
      <c r="RNH1111" s="3"/>
      <c r="RNI1111" s="3"/>
      <c r="RNJ1111" s="3"/>
      <c r="RNK1111" s="3"/>
      <c r="RNL1111" s="3"/>
      <c r="RNM1111" s="3"/>
      <c r="RNN1111" s="3"/>
      <c r="RNO1111" s="3"/>
      <c r="RNP1111" s="3"/>
      <c r="RNQ1111" s="3"/>
      <c r="RNR1111" s="3"/>
      <c r="RNS1111" s="3"/>
      <c r="RNT1111" s="3"/>
      <c r="RNU1111" s="3"/>
      <c r="RNV1111" s="3"/>
      <c r="RNW1111" s="3"/>
      <c r="RNX1111" s="3"/>
      <c r="RNY1111" s="3"/>
      <c r="RNZ1111" s="3"/>
      <c r="ROA1111" s="3"/>
      <c r="ROB1111" s="3"/>
      <c r="ROC1111" s="3"/>
      <c r="ROD1111" s="3"/>
      <c r="ROE1111" s="3"/>
      <c r="ROF1111" s="3"/>
      <c r="ROG1111" s="3"/>
      <c r="ROH1111" s="3"/>
      <c r="ROI1111" s="3"/>
      <c r="ROJ1111" s="3"/>
      <c r="ROK1111" s="3"/>
      <c r="ROL1111" s="3"/>
      <c r="ROM1111" s="3"/>
      <c r="RON1111" s="3"/>
      <c r="ROO1111" s="3"/>
      <c r="ROP1111" s="3"/>
      <c r="ROQ1111" s="3"/>
      <c r="ROR1111" s="3"/>
      <c r="ROS1111" s="3"/>
      <c r="ROT1111" s="3"/>
      <c r="ROU1111" s="3"/>
      <c r="ROV1111" s="3"/>
      <c r="ROW1111" s="3"/>
      <c r="ROX1111" s="3"/>
      <c r="ROY1111" s="3"/>
      <c r="ROZ1111" s="3"/>
      <c r="RPA1111" s="3"/>
      <c r="RPB1111" s="3"/>
      <c r="RPC1111" s="3"/>
      <c r="RPD1111" s="3"/>
      <c r="RPE1111" s="3"/>
      <c r="RPF1111" s="3"/>
      <c r="RPG1111" s="3"/>
      <c r="RPH1111" s="3"/>
      <c r="RPI1111" s="3"/>
      <c r="RPJ1111" s="3"/>
      <c r="RPK1111" s="3"/>
      <c r="RPL1111" s="3"/>
      <c r="RPM1111" s="3"/>
      <c r="RPN1111" s="3"/>
      <c r="RPO1111" s="3"/>
      <c r="RPP1111" s="3"/>
      <c r="RPQ1111" s="3"/>
      <c r="RPR1111" s="3"/>
      <c r="RPS1111" s="3"/>
      <c r="RPT1111" s="3"/>
      <c r="RPU1111" s="3"/>
      <c r="RPV1111" s="3"/>
      <c r="RPW1111" s="3"/>
      <c r="RPX1111" s="3"/>
      <c r="RPY1111" s="3"/>
      <c r="RPZ1111" s="3"/>
      <c r="RQA1111" s="3"/>
      <c r="RQB1111" s="3"/>
      <c r="RQC1111" s="3"/>
      <c r="RQD1111" s="3"/>
      <c r="RQE1111" s="3"/>
      <c r="RQF1111" s="3"/>
      <c r="RQG1111" s="3"/>
      <c r="RQH1111" s="3"/>
      <c r="RQI1111" s="3"/>
      <c r="RQJ1111" s="3"/>
      <c r="RQK1111" s="3"/>
      <c r="RQL1111" s="3"/>
      <c r="RQM1111" s="3"/>
      <c r="RQN1111" s="3"/>
      <c r="RQO1111" s="3"/>
      <c r="RQP1111" s="3"/>
      <c r="RQQ1111" s="3"/>
      <c r="RQR1111" s="3"/>
      <c r="RQS1111" s="3"/>
      <c r="RQT1111" s="3"/>
      <c r="RQU1111" s="3"/>
      <c r="RQV1111" s="3"/>
      <c r="RQW1111" s="3"/>
      <c r="RQX1111" s="3"/>
      <c r="RQY1111" s="3"/>
      <c r="RQZ1111" s="3"/>
      <c r="RRA1111" s="3"/>
      <c r="RRB1111" s="3"/>
      <c r="RRC1111" s="3"/>
      <c r="RRD1111" s="3"/>
      <c r="RRE1111" s="3"/>
      <c r="RRF1111" s="3"/>
      <c r="RRG1111" s="3"/>
      <c r="RRH1111" s="3"/>
      <c r="RRI1111" s="3"/>
      <c r="RRJ1111" s="3"/>
      <c r="RRK1111" s="3"/>
      <c r="RRL1111" s="3"/>
      <c r="RRM1111" s="3"/>
      <c r="RRN1111" s="3"/>
      <c r="RRO1111" s="3"/>
      <c r="RRP1111" s="3"/>
      <c r="RRQ1111" s="3"/>
      <c r="RRR1111" s="3"/>
      <c r="RRS1111" s="3"/>
      <c r="RRT1111" s="3"/>
      <c r="RRU1111" s="3"/>
      <c r="RRV1111" s="3"/>
      <c r="RRW1111" s="3"/>
      <c r="RRX1111" s="3"/>
      <c r="RRY1111" s="3"/>
      <c r="RRZ1111" s="3"/>
      <c r="RSA1111" s="3"/>
      <c r="RSB1111" s="3"/>
      <c r="RSC1111" s="3"/>
      <c r="RSD1111" s="3"/>
      <c r="RSE1111" s="3"/>
      <c r="RSF1111" s="3"/>
      <c r="RSG1111" s="3"/>
      <c r="RSH1111" s="3"/>
      <c r="RSI1111" s="3"/>
      <c r="RSJ1111" s="3"/>
      <c r="RSK1111" s="3"/>
      <c r="RSL1111" s="3"/>
      <c r="RSM1111" s="3"/>
      <c r="RSN1111" s="3"/>
      <c r="RSO1111" s="3"/>
      <c r="RSP1111" s="3"/>
      <c r="RSQ1111" s="3"/>
      <c r="RSR1111" s="3"/>
      <c r="RSS1111" s="3"/>
      <c r="RST1111" s="3"/>
      <c r="RSU1111" s="3"/>
      <c r="RSV1111" s="3"/>
      <c r="RSW1111" s="3"/>
      <c r="RSX1111" s="3"/>
      <c r="RSY1111" s="3"/>
      <c r="RSZ1111" s="3"/>
      <c r="RTA1111" s="3"/>
      <c r="RTB1111" s="3"/>
      <c r="RTC1111" s="3"/>
      <c r="RTD1111" s="3"/>
      <c r="RTE1111" s="3"/>
      <c r="RTF1111" s="3"/>
      <c r="RTG1111" s="3"/>
      <c r="RTH1111" s="3"/>
      <c r="RTI1111" s="3"/>
      <c r="RTJ1111" s="3"/>
      <c r="RTK1111" s="3"/>
      <c r="RTL1111" s="3"/>
      <c r="RTM1111" s="3"/>
      <c r="RTN1111" s="3"/>
      <c r="RTO1111" s="3"/>
      <c r="RTP1111" s="3"/>
      <c r="RTQ1111" s="3"/>
      <c r="RTR1111" s="3"/>
      <c r="RTS1111" s="3"/>
      <c r="RTT1111" s="3"/>
      <c r="RTU1111" s="3"/>
      <c r="RTV1111" s="3"/>
      <c r="RTW1111" s="3"/>
      <c r="RTX1111" s="3"/>
      <c r="RTY1111" s="3"/>
      <c r="RTZ1111" s="3"/>
      <c r="RUA1111" s="3"/>
      <c r="RUB1111" s="3"/>
      <c r="RUC1111" s="3"/>
      <c r="RUD1111" s="3"/>
      <c r="RUE1111" s="3"/>
      <c r="RUF1111" s="3"/>
      <c r="RUG1111" s="3"/>
      <c r="RUH1111" s="3"/>
      <c r="RUI1111" s="3"/>
      <c r="RUJ1111" s="3"/>
      <c r="RUK1111" s="3"/>
      <c r="RUL1111" s="3"/>
      <c r="RUM1111" s="3"/>
      <c r="RUN1111" s="3"/>
      <c r="RUO1111" s="3"/>
      <c r="RUP1111" s="3"/>
      <c r="RUQ1111" s="3"/>
      <c r="RUR1111" s="3"/>
      <c r="RUS1111" s="3"/>
      <c r="RUT1111" s="3"/>
      <c r="RUU1111" s="3"/>
      <c r="RUV1111" s="3"/>
      <c r="RUW1111" s="3"/>
      <c r="RUX1111" s="3"/>
      <c r="RUY1111" s="3"/>
      <c r="RUZ1111" s="3"/>
      <c r="RVA1111" s="3"/>
      <c r="RVB1111" s="3"/>
      <c r="RVC1111" s="3"/>
      <c r="RVD1111" s="3"/>
      <c r="RVE1111" s="3"/>
      <c r="RVF1111" s="3"/>
      <c r="RVG1111" s="3"/>
      <c r="RVH1111" s="3"/>
      <c r="RVI1111" s="3"/>
      <c r="RVJ1111" s="3"/>
      <c r="RVK1111" s="3"/>
      <c r="RVL1111" s="3"/>
      <c r="RVM1111" s="3"/>
      <c r="RVN1111" s="3"/>
      <c r="RVO1111" s="3"/>
      <c r="RVP1111" s="3"/>
      <c r="RVQ1111" s="3"/>
      <c r="RVR1111" s="3"/>
      <c r="RVS1111" s="3"/>
      <c r="RVT1111" s="3"/>
      <c r="RVU1111" s="3"/>
      <c r="RVV1111" s="3"/>
      <c r="RVW1111" s="3"/>
      <c r="RVX1111" s="3"/>
      <c r="RVY1111" s="3"/>
      <c r="RVZ1111" s="3"/>
      <c r="RWA1111" s="3"/>
      <c r="RWB1111" s="3"/>
      <c r="RWC1111" s="3"/>
      <c r="RWD1111" s="3"/>
      <c r="RWE1111" s="3"/>
      <c r="RWF1111" s="3"/>
      <c r="RWG1111" s="3"/>
      <c r="RWH1111" s="3"/>
      <c r="RWI1111" s="3"/>
      <c r="RWJ1111" s="3"/>
      <c r="RWK1111" s="3"/>
      <c r="RWL1111" s="3"/>
      <c r="RWM1111" s="3"/>
      <c r="RWN1111" s="3"/>
      <c r="RWO1111" s="3"/>
      <c r="RWP1111" s="3"/>
      <c r="RWQ1111" s="3"/>
      <c r="RWR1111" s="3"/>
      <c r="RWS1111" s="3"/>
      <c r="RWT1111" s="3"/>
      <c r="RWU1111" s="3"/>
      <c r="RWV1111" s="3"/>
      <c r="RWW1111" s="3"/>
      <c r="RWX1111" s="3"/>
      <c r="RWY1111" s="3"/>
      <c r="RWZ1111" s="3"/>
      <c r="RXA1111" s="3"/>
      <c r="RXB1111" s="3"/>
      <c r="RXC1111" s="3"/>
      <c r="RXD1111" s="3"/>
      <c r="RXE1111" s="3"/>
      <c r="RXF1111" s="3"/>
      <c r="RXG1111" s="3"/>
      <c r="RXH1111" s="3"/>
      <c r="RXI1111" s="3"/>
      <c r="RXJ1111" s="3"/>
      <c r="RXK1111" s="3"/>
      <c r="RXL1111" s="3"/>
      <c r="RXM1111" s="3"/>
      <c r="RXN1111" s="3"/>
      <c r="RXO1111" s="3"/>
      <c r="RXP1111" s="3"/>
      <c r="RXQ1111" s="3"/>
      <c r="RXR1111" s="3"/>
      <c r="RXS1111" s="3"/>
      <c r="RXT1111" s="3"/>
      <c r="RXU1111" s="3"/>
      <c r="RXV1111" s="3"/>
      <c r="RXW1111" s="3"/>
      <c r="RXX1111" s="3"/>
      <c r="RXY1111" s="3"/>
      <c r="RXZ1111" s="3"/>
      <c r="RYA1111" s="3"/>
      <c r="RYB1111" s="3"/>
      <c r="RYC1111" s="3"/>
      <c r="RYD1111" s="3"/>
      <c r="RYE1111" s="3"/>
      <c r="RYF1111" s="3"/>
      <c r="RYG1111" s="3"/>
      <c r="RYH1111" s="3"/>
      <c r="RYI1111" s="3"/>
      <c r="RYJ1111" s="3"/>
      <c r="RYK1111" s="3"/>
      <c r="RYL1111" s="3"/>
      <c r="RYM1111" s="3"/>
      <c r="RYN1111" s="3"/>
      <c r="RYO1111" s="3"/>
      <c r="RYP1111" s="3"/>
      <c r="RYQ1111" s="3"/>
      <c r="RYR1111" s="3"/>
      <c r="RYS1111" s="3"/>
      <c r="RYT1111" s="3"/>
      <c r="RYU1111" s="3"/>
      <c r="RYV1111" s="3"/>
      <c r="RYW1111" s="3"/>
      <c r="RYX1111" s="3"/>
      <c r="RYY1111" s="3"/>
      <c r="RYZ1111" s="3"/>
      <c r="RZA1111" s="3"/>
      <c r="RZB1111" s="3"/>
      <c r="RZC1111" s="3"/>
      <c r="RZD1111" s="3"/>
      <c r="RZE1111" s="3"/>
      <c r="RZF1111" s="3"/>
      <c r="RZG1111" s="3"/>
      <c r="RZH1111" s="3"/>
      <c r="RZI1111" s="3"/>
      <c r="RZJ1111" s="3"/>
      <c r="RZK1111" s="3"/>
      <c r="RZL1111" s="3"/>
      <c r="RZM1111" s="3"/>
      <c r="RZN1111" s="3"/>
      <c r="RZO1111" s="3"/>
      <c r="RZP1111" s="3"/>
      <c r="RZQ1111" s="3"/>
      <c r="RZR1111" s="3"/>
      <c r="RZS1111" s="3"/>
      <c r="RZT1111" s="3"/>
      <c r="RZU1111" s="3"/>
      <c r="RZV1111" s="3"/>
      <c r="RZW1111" s="3"/>
      <c r="RZX1111" s="3"/>
      <c r="RZY1111" s="3"/>
      <c r="RZZ1111" s="3"/>
      <c r="SAA1111" s="3"/>
      <c r="SAB1111" s="3"/>
      <c r="SAC1111" s="3"/>
      <c r="SAD1111" s="3"/>
      <c r="SAE1111" s="3"/>
      <c r="SAF1111" s="3"/>
      <c r="SAG1111" s="3"/>
      <c r="SAH1111" s="3"/>
      <c r="SAI1111" s="3"/>
      <c r="SAJ1111" s="3"/>
      <c r="SAK1111" s="3"/>
      <c r="SAL1111" s="3"/>
      <c r="SAM1111" s="3"/>
      <c r="SAN1111" s="3"/>
      <c r="SAO1111" s="3"/>
      <c r="SAP1111" s="3"/>
      <c r="SAQ1111" s="3"/>
      <c r="SAR1111" s="3"/>
      <c r="SAS1111" s="3"/>
      <c r="SAT1111" s="3"/>
      <c r="SAU1111" s="3"/>
      <c r="SAV1111" s="3"/>
      <c r="SAW1111" s="3"/>
      <c r="SAX1111" s="3"/>
      <c r="SAY1111" s="3"/>
      <c r="SAZ1111" s="3"/>
      <c r="SBA1111" s="3"/>
      <c r="SBB1111" s="3"/>
      <c r="SBC1111" s="3"/>
      <c r="SBD1111" s="3"/>
      <c r="SBE1111" s="3"/>
      <c r="SBF1111" s="3"/>
      <c r="SBG1111" s="3"/>
      <c r="SBH1111" s="3"/>
      <c r="SBI1111" s="3"/>
      <c r="SBJ1111" s="3"/>
      <c r="SBK1111" s="3"/>
      <c r="SBL1111" s="3"/>
      <c r="SBM1111" s="3"/>
      <c r="SBN1111" s="3"/>
      <c r="SBO1111" s="3"/>
      <c r="SBP1111" s="3"/>
      <c r="SBQ1111" s="3"/>
      <c r="SBR1111" s="3"/>
      <c r="SBS1111" s="3"/>
      <c r="SBT1111" s="3"/>
      <c r="SBU1111" s="3"/>
      <c r="SBV1111" s="3"/>
      <c r="SBW1111" s="3"/>
      <c r="SBX1111" s="3"/>
      <c r="SBY1111" s="3"/>
      <c r="SBZ1111" s="3"/>
      <c r="SCA1111" s="3"/>
      <c r="SCB1111" s="3"/>
      <c r="SCC1111" s="3"/>
      <c r="SCD1111" s="3"/>
      <c r="SCE1111" s="3"/>
      <c r="SCF1111" s="3"/>
      <c r="SCG1111" s="3"/>
      <c r="SCH1111" s="3"/>
      <c r="SCI1111" s="3"/>
      <c r="SCJ1111" s="3"/>
      <c r="SCK1111" s="3"/>
      <c r="SCL1111" s="3"/>
      <c r="SCM1111" s="3"/>
      <c r="SCN1111" s="3"/>
      <c r="SCO1111" s="3"/>
      <c r="SCP1111" s="3"/>
      <c r="SCQ1111" s="3"/>
      <c r="SCR1111" s="3"/>
      <c r="SCS1111" s="3"/>
      <c r="SCT1111" s="3"/>
      <c r="SCU1111" s="3"/>
      <c r="SCV1111" s="3"/>
      <c r="SCW1111" s="3"/>
      <c r="SCX1111" s="3"/>
      <c r="SCY1111" s="3"/>
      <c r="SCZ1111" s="3"/>
      <c r="SDA1111" s="3"/>
      <c r="SDB1111" s="3"/>
      <c r="SDC1111" s="3"/>
      <c r="SDD1111" s="3"/>
      <c r="SDE1111" s="3"/>
      <c r="SDF1111" s="3"/>
      <c r="SDG1111" s="3"/>
      <c r="SDH1111" s="3"/>
      <c r="SDI1111" s="3"/>
      <c r="SDJ1111" s="3"/>
      <c r="SDK1111" s="3"/>
      <c r="SDL1111" s="3"/>
      <c r="SDM1111" s="3"/>
      <c r="SDN1111" s="3"/>
      <c r="SDO1111" s="3"/>
      <c r="SDP1111" s="3"/>
      <c r="SDQ1111" s="3"/>
      <c r="SDR1111" s="3"/>
      <c r="SDS1111" s="3"/>
      <c r="SDT1111" s="3"/>
      <c r="SDU1111" s="3"/>
      <c r="SDV1111" s="3"/>
      <c r="SDW1111" s="3"/>
      <c r="SDX1111" s="3"/>
      <c r="SDY1111" s="3"/>
      <c r="SDZ1111" s="3"/>
      <c r="SEA1111" s="3"/>
      <c r="SEB1111" s="3"/>
      <c r="SEC1111" s="3"/>
      <c r="SED1111" s="3"/>
      <c r="SEE1111" s="3"/>
      <c r="SEF1111" s="3"/>
      <c r="SEG1111" s="3"/>
      <c r="SEH1111" s="3"/>
      <c r="SEI1111" s="3"/>
      <c r="SEJ1111" s="3"/>
      <c r="SEK1111" s="3"/>
      <c r="SEL1111" s="3"/>
      <c r="SEM1111" s="3"/>
      <c r="SEN1111" s="3"/>
      <c r="SEO1111" s="3"/>
      <c r="SEP1111" s="3"/>
      <c r="SEQ1111" s="3"/>
      <c r="SER1111" s="3"/>
      <c r="SES1111" s="3"/>
      <c r="SET1111" s="3"/>
      <c r="SEU1111" s="3"/>
      <c r="SEV1111" s="3"/>
      <c r="SEW1111" s="3"/>
      <c r="SEX1111" s="3"/>
      <c r="SEY1111" s="3"/>
      <c r="SEZ1111" s="3"/>
      <c r="SFA1111" s="3"/>
      <c r="SFB1111" s="3"/>
      <c r="SFC1111" s="3"/>
      <c r="SFD1111" s="3"/>
      <c r="SFE1111" s="3"/>
      <c r="SFF1111" s="3"/>
      <c r="SFG1111" s="3"/>
      <c r="SFH1111" s="3"/>
      <c r="SFI1111" s="3"/>
      <c r="SFJ1111" s="3"/>
      <c r="SFK1111" s="3"/>
      <c r="SFL1111" s="3"/>
      <c r="SFM1111" s="3"/>
      <c r="SFN1111" s="3"/>
      <c r="SFO1111" s="3"/>
      <c r="SFP1111" s="3"/>
      <c r="SFQ1111" s="3"/>
      <c r="SFR1111" s="3"/>
      <c r="SFS1111" s="3"/>
      <c r="SFT1111" s="3"/>
      <c r="SFU1111" s="3"/>
      <c r="SFV1111" s="3"/>
      <c r="SFW1111" s="3"/>
      <c r="SFX1111" s="3"/>
      <c r="SFY1111" s="3"/>
      <c r="SFZ1111" s="3"/>
      <c r="SGA1111" s="3"/>
      <c r="SGB1111" s="3"/>
      <c r="SGC1111" s="3"/>
      <c r="SGD1111" s="3"/>
      <c r="SGE1111" s="3"/>
      <c r="SGF1111" s="3"/>
      <c r="SGG1111" s="3"/>
      <c r="SGH1111" s="3"/>
      <c r="SGI1111" s="3"/>
      <c r="SGJ1111" s="3"/>
      <c r="SGK1111" s="3"/>
      <c r="SGL1111" s="3"/>
      <c r="SGM1111" s="3"/>
      <c r="SGN1111" s="3"/>
      <c r="SGO1111" s="3"/>
      <c r="SGP1111" s="3"/>
      <c r="SGQ1111" s="3"/>
      <c r="SGR1111" s="3"/>
      <c r="SGS1111" s="3"/>
      <c r="SGT1111" s="3"/>
      <c r="SGU1111" s="3"/>
      <c r="SGV1111" s="3"/>
      <c r="SGW1111" s="3"/>
      <c r="SGX1111" s="3"/>
      <c r="SGY1111" s="3"/>
      <c r="SGZ1111" s="3"/>
      <c r="SHA1111" s="3"/>
      <c r="SHB1111" s="3"/>
      <c r="SHC1111" s="3"/>
      <c r="SHD1111" s="3"/>
      <c r="SHE1111" s="3"/>
      <c r="SHF1111" s="3"/>
      <c r="SHG1111" s="3"/>
      <c r="SHH1111" s="3"/>
      <c r="SHI1111" s="3"/>
      <c r="SHJ1111" s="3"/>
      <c r="SHK1111" s="3"/>
      <c r="SHL1111" s="3"/>
      <c r="SHM1111" s="3"/>
      <c r="SHN1111" s="3"/>
      <c r="SHO1111" s="3"/>
      <c r="SHP1111" s="3"/>
      <c r="SHQ1111" s="3"/>
      <c r="SHR1111" s="3"/>
      <c r="SHS1111" s="3"/>
      <c r="SHT1111" s="3"/>
      <c r="SHU1111" s="3"/>
      <c r="SHV1111" s="3"/>
      <c r="SHW1111" s="3"/>
      <c r="SHX1111" s="3"/>
      <c r="SHY1111" s="3"/>
      <c r="SHZ1111" s="3"/>
      <c r="SIA1111" s="3"/>
      <c r="SIB1111" s="3"/>
      <c r="SIC1111" s="3"/>
      <c r="SID1111" s="3"/>
      <c r="SIE1111" s="3"/>
      <c r="SIF1111" s="3"/>
      <c r="SIG1111" s="3"/>
      <c r="SIH1111" s="3"/>
      <c r="SII1111" s="3"/>
      <c r="SIJ1111" s="3"/>
      <c r="SIK1111" s="3"/>
      <c r="SIL1111" s="3"/>
      <c r="SIM1111" s="3"/>
      <c r="SIN1111" s="3"/>
      <c r="SIO1111" s="3"/>
      <c r="SIP1111" s="3"/>
      <c r="SIQ1111" s="3"/>
      <c r="SIR1111" s="3"/>
      <c r="SIS1111" s="3"/>
      <c r="SIT1111" s="3"/>
      <c r="SIU1111" s="3"/>
      <c r="SIV1111" s="3"/>
      <c r="SIW1111" s="3"/>
      <c r="SIX1111" s="3"/>
      <c r="SIY1111" s="3"/>
      <c r="SIZ1111" s="3"/>
      <c r="SJA1111" s="3"/>
      <c r="SJB1111" s="3"/>
      <c r="SJC1111" s="3"/>
      <c r="SJD1111" s="3"/>
      <c r="SJE1111" s="3"/>
      <c r="SJF1111" s="3"/>
      <c r="SJG1111" s="3"/>
      <c r="SJH1111" s="3"/>
      <c r="SJI1111" s="3"/>
      <c r="SJJ1111" s="3"/>
      <c r="SJK1111" s="3"/>
      <c r="SJL1111" s="3"/>
      <c r="SJM1111" s="3"/>
      <c r="SJN1111" s="3"/>
      <c r="SJO1111" s="3"/>
      <c r="SJP1111" s="3"/>
      <c r="SJQ1111" s="3"/>
      <c r="SJR1111" s="3"/>
      <c r="SJS1111" s="3"/>
      <c r="SJT1111" s="3"/>
      <c r="SJU1111" s="3"/>
      <c r="SJV1111" s="3"/>
      <c r="SJW1111" s="3"/>
      <c r="SJX1111" s="3"/>
      <c r="SJY1111" s="3"/>
      <c r="SJZ1111" s="3"/>
      <c r="SKA1111" s="3"/>
      <c r="SKB1111" s="3"/>
      <c r="SKC1111" s="3"/>
      <c r="SKD1111" s="3"/>
      <c r="SKE1111" s="3"/>
      <c r="SKF1111" s="3"/>
      <c r="SKG1111" s="3"/>
      <c r="SKH1111" s="3"/>
      <c r="SKI1111" s="3"/>
      <c r="SKJ1111" s="3"/>
      <c r="SKK1111" s="3"/>
      <c r="SKL1111" s="3"/>
      <c r="SKM1111" s="3"/>
      <c r="SKN1111" s="3"/>
      <c r="SKO1111" s="3"/>
      <c r="SKP1111" s="3"/>
      <c r="SKQ1111" s="3"/>
      <c r="SKR1111" s="3"/>
      <c r="SKS1111" s="3"/>
      <c r="SKT1111" s="3"/>
      <c r="SKU1111" s="3"/>
      <c r="SKV1111" s="3"/>
      <c r="SKW1111" s="3"/>
      <c r="SKX1111" s="3"/>
      <c r="SKY1111" s="3"/>
      <c r="SKZ1111" s="3"/>
      <c r="SLA1111" s="3"/>
      <c r="SLB1111" s="3"/>
      <c r="SLC1111" s="3"/>
      <c r="SLD1111" s="3"/>
      <c r="SLE1111" s="3"/>
      <c r="SLF1111" s="3"/>
      <c r="SLG1111" s="3"/>
      <c r="SLH1111" s="3"/>
      <c r="SLI1111" s="3"/>
      <c r="SLJ1111" s="3"/>
      <c r="SLK1111" s="3"/>
      <c r="SLL1111" s="3"/>
      <c r="SLM1111" s="3"/>
      <c r="SLN1111" s="3"/>
      <c r="SLO1111" s="3"/>
      <c r="SLP1111" s="3"/>
      <c r="SLQ1111" s="3"/>
      <c r="SLR1111" s="3"/>
      <c r="SLS1111" s="3"/>
      <c r="SLT1111" s="3"/>
      <c r="SLU1111" s="3"/>
      <c r="SLV1111" s="3"/>
      <c r="SLW1111" s="3"/>
      <c r="SLX1111" s="3"/>
      <c r="SLY1111" s="3"/>
      <c r="SLZ1111" s="3"/>
      <c r="SMA1111" s="3"/>
      <c r="SMB1111" s="3"/>
      <c r="SMC1111" s="3"/>
      <c r="SMD1111" s="3"/>
      <c r="SME1111" s="3"/>
      <c r="SMF1111" s="3"/>
      <c r="SMG1111" s="3"/>
      <c r="SMH1111" s="3"/>
      <c r="SMI1111" s="3"/>
      <c r="SMJ1111" s="3"/>
      <c r="SMK1111" s="3"/>
      <c r="SML1111" s="3"/>
      <c r="SMM1111" s="3"/>
      <c r="SMN1111" s="3"/>
      <c r="SMO1111" s="3"/>
      <c r="SMP1111" s="3"/>
      <c r="SMQ1111" s="3"/>
      <c r="SMR1111" s="3"/>
      <c r="SMS1111" s="3"/>
      <c r="SMT1111" s="3"/>
      <c r="SMU1111" s="3"/>
      <c r="SMV1111" s="3"/>
      <c r="SMW1111" s="3"/>
      <c r="SMX1111" s="3"/>
      <c r="SMY1111" s="3"/>
      <c r="SMZ1111" s="3"/>
      <c r="SNA1111" s="3"/>
      <c r="SNB1111" s="3"/>
      <c r="SNC1111" s="3"/>
      <c r="SND1111" s="3"/>
      <c r="SNE1111" s="3"/>
      <c r="SNF1111" s="3"/>
      <c r="SNG1111" s="3"/>
      <c r="SNH1111" s="3"/>
      <c r="SNI1111" s="3"/>
      <c r="SNJ1111" s="3"/>
      <c r="SNK1111" s="3"/>
      <c r="SNL1111" s="3"/>
      <c r="SNM1111" s="3"/>
      <c r="SNN1111" s="3"/>
      <c r="SNO1111" s="3"/>
      <c r="SNP1111" s="3"/>
      <c r="SNQ1111" s="3"/>
      <c r="SNR1111" s="3"/>
      <c r="SNS1111" s="3"/>
      <c r="SNT1111" s="3"/>
      <c r="SNU1111" s="3"/>
      <c r="SNV1111" s="3"/>
      <c r="SNW1111" s="3"/>
      <c r="SNX1111" s="3"/>
      <c r="SNY1111" s="3"/>
      <c r="SNZ1111" s="3"/>
      <c r="SOA1111" s="3"/>
      <c r="SOB1111" s="3"/>
      <c r="SOC1111" s="3"/>
      <c r="SOD1111" s="3"/>
      <c r="SOE1111" s="3"/>
      <c r="SOF1111" s="3"/>
      <c r="SOG1111" s="3"/>
      <c r="SOH1111" s="3"/>
      <c r="SOI1111" s="3"/>
      <c r="SOJ1111" s="3"/>
      <c r="SOK1111" s="3"/>
      <c r="SOL1111" s="3"/>
      <c r="SOM1111" s="3"/>
      <c r="SON1111" s="3"/>
      <c r="SOO1111" s="3"/>
      <c r="SOP1111" s="3"/>
      <c r="SOQ1111" s="3"/>
      <c r="SOR1111" s="3"/>
      <c r="SOS1111" s="3"/>
      <c r="SOT1111" s="3"/>
      <c r="SOU1111" s="3"/>
      <c r="SOV1111" s="3"/>
      <c r="SOW1111" s="3"/>
      <c r="SOX1111" s="3"/>
      <c r="SOY1111" s="3"/>
      <c r="SOZ1111" s="3"/>
      <c r="SPA1111" s="3"/>
      <c r="SPB1111" s="3"/>
      <c r="SPC1111" s="3"/>
      <c r="SPD1111" s="3"/>
      <c r="SPE1111" s="3"/>
      <c r="SPF1111" s="3"/>
      <c r="SPG1111" s="3"/>
      <c r="SPH1111" s="3"/>
      <c r="SPI1111" s="3"/>
      <c r="SPJ1111" s="3"/>
      <c r="SPK1111" s="3"/>
      <c r="SPL1111" s="3"/>
      <c r="SPM1111" s="3"/>
      <c r="SPN1111" s="3"/>
      <c r="SPO1111" s="3"/>
      <c r="SPP1111" s="3"/>
      <c r="SPQ1111" s="3"/>
      <c r="SPR1111" s="3"/>
      <c r="SPS1111" s="3"/>
      <c r="SPT1111" s="3"/>
      <c r="SPU1111" s="3"/>
      <c r="SPV1111" s="3"/>
      <c r="SPW1111" s="3"/>
      <c r="SPX1111" s="3"/>
      <c r="SPY1111" s="3"/>
      <c r="SPZ1111" s="3"/>
      <c r="SQA1111" s="3"/>
      <c r="SQB1111" s="3"/>
      <c r="SQC1111" s="3"/>
      <c r="SQD1111" s="3"/>
      <c r="SQE1111" s="3"/>
      <c r="SQF1111" s="3"/>
      <c r="SQG1111" s="3"/>
      <c r="SQH1111" s="3"/>
      <c r="SQI1111" s="3"/>
      <c r="SQJ1111" s="3"/>
      <c r="SQK1111" s="3"/>
      <c r="SQL1111" s="3"/>
      <c r="SQM1111" s="3"/>
      <c r="SQN1111" s="3"/>
      <c r="SQO1111" s="3"/>
      <c r="SQP1111" s="3"/>
      <c r="SQQ1111" s="3"/>
      <c r="SQR1111" s="3"/>
      <c r="SQS1111" s="3"/>
      <c r="SQT1111" s="3"/>
      <c r="SQU1111" s="3"/>
      <c r="SQV1111" s="3"/>
      <c r="SQW1111" s="3"/>
      <c r="SQX1111" s="3"/>
      <c r="SQY1111" s="3"/>
      <c r="SQZ1111" s="3"/>
      <c r="SRA1111" s="3"/>
      <c r="SRB1111" s="3"/>
      <c r="SRC1111" s="3"/>
      <c r="SRD1111" s="3"/>
      <c r="SRE1111" s="3"/>
      <c r="SRF1111" s="3"/>
      <c r="SRG1111" s="3"/>
      <c r="SRH1111" s="3"/>
      <c r="SRI1111" s="3"/>
      <c r="SRJ1111" s="3"/>
      <c r="SRK1111" s="3"/>
      <c r="SRL1111" s="3"/>
      <c r="SRM1111" s="3"/>
      <c r="SRN1111" s="3"/>
      <c r="SRO1111" s="3"/>
      <c r="SRP1111" s="3"/>
      <c r="SRQ1111" s="3"/>
      <c r="SRR1111" s="3"/>
      <c r="SRS1111" s="3"/>
      <c r="SRT1111" s="3"/>
      <c r="SRU1111" s="3"/>
      <c r="SRV1111" s="3"/>
      <c r="SRW1111" s="3"/>
      <c r="SRX1111" s="3"/>
      <c r="SRY1111" s="3"/>
      <c r="SRZ1111" s="3"/>
      <c r="SSA1111" s="3"/>
      <c r="SSB1111" s="3"/>
      <c r="SSC1111" s="3"/>
      <c r="SSD1111" s="3"/>
      <c r="SSE1111" s="3"/>
      <c r="SSF1111" s="3"/>
      <c r="SSG1111" s="3"/>
      <c r="SSH1111" s="3"/>
      <c r="SSI1111" s="3"/>
      <c r="SSJ1111" s="3"/>
      <c r="SSK1111" s="3"/>
      <c r="SSL1111" s="3"/>
      <c r="SSM1111" s="3"/>
      <c r="SSN1111" s="3"/>
      <c r="SSO1111" s="3"/>
      <c r="SSP1111" s="3"/>
      <c r="SSQ1111" s="3"/>
      <c r="SSR1111" s="3"/>
      <c r="SSS1111" s="3"/>
      <c r="SST1111" s="3"/>
      <c r="SSU1111" s="3"/>
      <c r="SSV1111" s="3"/>
      <c r="SSW1111" s="3"/>
      <c r="SSX1111" s="3"/>
      <c r="SSY1111" s="3"/>
      <c r="SSZ1111" s="3"/>
      <c r="STA1111" s="3"/>
      <c r="STB1111" s="3"/>
      <c r="STC1111" s="3"/>
      <c r="STD1111" s="3"/>
      <c r="STE1111" s="3"/>
      <c r="STF1111" s="3"/>
      <c r="STG1111" s="3"/>
      <c r="STH1111" s="3"/>
      <c r="STI1111" s="3"/>
      <c r="STJ1111" s="3"/>
      <c r="STK1111" s="3"/>
      <c r="STL1111" s="3"/>
      <c r="STM1111" s="3"/>
      <c r="STN1111" s="3"/>
      <c r="STO1111" s="3"/>
      <c r="STP1111" s="3"/>
      <c r="STQ1111" s="3"/>
      <c r="STR1111" s="3"/>
      <c r="STS1111" s="3"/>
      <c r="STT1111" s="3"/>
      <c r="STU1111" s="3"/>
      <c r="STV1111" s="3"/>
      <c r="STW1111" s="3"/>
      <c r="STX1111" s="3"/>
      <c r="STY1111" s="3"/>
      <c r="STZ1111" s="3"/>
      <c r="SUA1111" s="3"/>
      <c r="SUB1111" s="3"/>
      <c r="SUC1111" s="3"/>
      <c r="SUD1111" s="3"/>
      <c r="SUE1111" s="3"/>
      <c r="SUF1111" s="3"/>
      <c r="SUG1111" s="3"/>
      <c r="SUH1111" s="3"/>
      <c r="SUI1111" s="3"/>
      <c r="SUJ1111" s="3"/>
      <c r="SUK1111" s="3"/>
      <c r="SUL1111" s="3"/>
      <c r="SUM1111" s="3"/>
      <c r="SUN1111" s="3"/>
      <c r="SUO1111" s="3"/>
      <c r="SUP1111" s="3"/>
      <c r="SUQ1111" s="3"/>
      <c r="SUR1111" s="3"/>
      <c r="SUS1111" s="3"/>
      <c r="SUT1111" s="3"/>
      <c r="SUU1111" s="3"/>
      <c r="SUV1111" s="3"/>
      <c r="SUW1111" s="3"/>
      <c r="SUX1111" s="3"/>
      <c r="SUY1111" s="3"/>
      <c r="SUZ1111" s="3"/>
      <c r="SVA1111" s="3"/>
      <c r="SVB1111" s="3"/>
      <c r="SVC1111" s="3"/>
      <c r="SVD1111" s="3"/>
      <c r="SVE1111" s="3"/>
      <c r="SVF1111" s="3"/>
      <c r="SVG1111" s="3"/>
      <c r="SVH1111" s="3"/>
      <c r="SVI1111" s="3"/>
      <c r="SVJ1111" s="3"/>
      <c r="SVK1111" s="3"/>
      <c r="SVL1111" s="3"/>
      <c r="SVM1111" s="3"/>
      <c r="SVN1111" s="3"/>
      <c r="SVO1111" s="3"/>
      <c r="SVP1111" s="3"/>
      <c r="SVQ1111" s="3"/>
      <c r="SVR1111" s="3"/>
      <c r="SVS1111" s="3"/>
      <c r="SVT1111" s="3"/>
      <c r="SVU1111" s="3"/>
      <c r="SVV1111" s="3"/>
      <c r="SVW1111" s="3"/>
      <c r="SVX1111" s="3"/>
      <c r="SVY1111" s="3"/>
      <c r="SVZ1111" s="3"/>
      <c r="SWA1111" s="3"/>
      <c r="SWB1111" s="3"/>
      <c r="SWC1111" s="3"/>
      <c r="SWD1111" s="3"/>
      <c r="SWE1111" s="3"/>
      <c r="SWF1111" s="3"/>
      <c r="SWG1111" s="3"/>
      <c r="SWH1111" s="3"/>
      <c r="SWI1111" s="3"/>
      <c r="SWJ1111" s="3"/>
      <c r="SWK1111" s="3"/>
      <c r="SWL1111" s="3"/>
      <c r="SWM1111" s="3"/>
      <c r="SWN1111" s="3"/>
      <c r="SWO1111" s="3"/>
      <c r="SWP1111" s="3"/>
      <c r="SWQ1111" s="3"/>
      <c r="SWR1111" s="3"/>
      <c r="SWS1111" s="3"/>
      <c r="SWT1111" s="3"/>
      <c r="SWU1111" s="3"/>
      <c r="SWV1111" s="3"/>
      <c r="SWW1111" s="3"/>
      <c r="SWX1111" s="3"/>
      <c r="SWY1111" s="3"/>
      <c r="SWZ1111" s="3"/>
      <c r="SXA1111" s="3"/>
      <c r="SXB1111" s="3"/>
      <c r="SXC1111" s="3"/>
      <c r="SXD1111" s="3"/>
      <c r="SXE1111" s="3"/>
      <c r="SXF1111" s="3"/>
      <c r="SXG1111" s="3"/>
      <c r="SXH1111" s="3"/>
      <c r="SXI1111" s="3"/>
      <c r="SXJ1111" s="3"/>
      <c r="SXK1111" s="3"/>
      <c r="SXL1111" s="3"/>
      <c r="SXM1111" s="3"/>
      <c r="SXN1111" s="3"/>
      <c r="SXO1111" s="3"/>
      <c r="SXP1111" s="3"/>
      <c r="SXQ1111" s="3"/>
      <c r="SXR1111" s="3"/>
      <c r="SXS1111" s="3"/>
      <c r="SXT1111" s="3"/>
      <c r="SXU1111" s="3"/>
      <c r="SXV1111" s="3"/>
      <c r="SXW1111" s="3"/>
      <c r="SXX1111" s="3"/>
      <c r="SXY1111" s="3"/>
      <c r="SXZ1111" s="3"/>
      <c r="SYA1111" s="3"/>
      <c r="SYB1111" s="3"/>
      <c r="SYC1111" s="3"/>
      <c r="SYD1111" s="3"/>
      <c r="SYE1111" s="3"/>
      <c r="SYF1111" s="3"/>
      <c r="SYG1111" s="3"/>
      <c r="SYH1111" s="3"/>
      <c r="SYI1111" s="3"/>
      <c r="SYJ1111" s="3"/>
      <c r="SYK1111" s="3"/>
      <c r="SYL1111" s="3"/>
      <c r="SYM1111" s="3"/>
      <c r="SYN1111" s="3"/>
      <c r="SYO1111" s="3"/>
      <c r="SYP1111" s="3"/>
      <c r="SYQ1111" s="3"/>
      <c r="SYR1111" s="3"/>
      <c r="SYS1111" s="3"/>
      <c r="SYT1111" s="3"/>
      <c r="SYU1111" s="3"/>
      <c r="SYV1111" s="3"/>
      <c r="SYW1111" s="3"/>
      <c r="SYX1111" s="3"/>
      <c r="SYY1111" s="3"/>
      <c r="SYZ1111" s="3"/>
      <c r="SZA1111" s="3"/>
      <c r="SZB1111" s="3"/>
      <c r="SZC1111" s="3"/>
      <c r="SZD1111" s="3"/>
      <c r="SZE1111" s="3"/>
      <c r="SZF1111" s="3"/>
      <c r="SZG1111" s="3"/>
      <c r="SZH1111" s="3"/>
      <c r="SZI1111" s="3"/>
      <c r="SZJ1111" s="3"/>
      <c r="SZK1111" s="3"/>
      <c r="SZL1111" s="3"/>
      <c r="SZM1111" s="3"/>
      <c r="SZN1111" s="3"/>
      <c r="SZO1111" s="3"/>
      <c r="SZP1111" s="3"/>
      <c r="SZQ1111" s="3"/>
      <c r="SZR1111" s="3"/>
      <c r="SZS1111" s="3"/>
      <c r="SZT1111" s="3"/>
      <c r="SZU1111" s="3"/>
      <c r="SZV1111" s="3"/>
      <c r="SZW1111" s="3"/>
      <c r="SZX1111" s="3"/>
      <c r="SZY1111" s="3"/>
      <c r="SZZ1111" s="3"/>
      <c r="TAA1111" s="3"/>
      <c r="TAB1111" s="3"/>
      <c r="TAC1111" s="3"/>
      <c r="TAD1111" s="3"/>
      <c r="TAE1111" s="3"/>
      <c r="TAF1111" s="3"/>
      <c r="TAG1111" s="3"/>
      <c r="TAH1111" s="3"/>
      <c r="TAI1111" s="3"/>
      <c r="TAJ1111" s="3"/>
      <c r="TAK1111" s="3"/>
      <c r="TAL1111" s="3"/>
      <c r="TAM1111" s="3"/>
      <c r="TAN1111" s="3"/>
      <c r="TAO1111" s="3"/>
      <c r="TAP1111" s="3"/>
      <c r="TAQ1111" s="3"/>
      <c r="TAR1111" s="3"/>
      <c r="TAS1111" s="3"/>
      <c r="TAT1111" s="3"/>
      <c r="TAU1111" s="3"/>
      <c r="TAV1111" s="3"/>
      <c r="TAW1111" s="3"/>
      <c r="TAX1111" s="3"/>
      <c r="TAY1111" s="3"/>
      <c r="TAZ1111" s="3"/>
      <c r="TBA1111" s="3"/>
      <c r="TBB1111" s="3"/>
      <c r="TBC1111" s="3"/>
      <c r="TBD1111" s="3"/>
      <c r="TBE1111" s="3"/>
      <c r="TBF1111" s="3"/>
      <c r="TBG1111" s="3"/>
      <c r="TBH1111" s="3"/>
      <c r="TBI1111" s="3"/>
      <c r="TBJ1111" s="3"/>
      <c r="TBK1111" s="3"/>
      <c r="TBL1111" s="3"/>
      <c r="TBM1111" s="3"/>
      <c r="TBN1111" s="3"/>
      <c r="TBO1111" s="3"/>
      <c r="TBP1111" s="3"/>
      <c r="TBQ1111" s="3"/>
      <c r="TBR1111" s="3"/>
      <c r="TBS1111" s="3"/>
      <c r="TBT1111" s="3"/>
      <c r="TBU1111" s="3"/>
      <c r="TBV1111" s="3"/>
      <c r="TBW1111" s="3"/>
      <c r="TBX1111" s="3"/>
      <c r="TBY1111" s="3"/>
      <c r="TBZ1111" s="3"/>
      <c r="TCA1111" s="3"/>
      <c r="TCB1111" s="3"/>
      <c r="TCC1111" s="3"/>
      <c r="TCD1111" s="3"/>
      <c r="TCE1111" s="3"/>
      <c r="TCF1111" s="3"/>
      <c r="TCG1111" s="3"/>
      <c r="TCH1111" s="3"/>
      <c r="TCI1111" s="3"/>
      <c r="TCJ1111" s="3"/>
      <c r="TCK1111" s="3"/>
      <c r="TCL1111" s="3"/>
      <c r="TCM1111" s="3"/>
      <c r="TCN1111" s="3"/>
      <c r="TCO1111" s="3"/>
      <c r="TCP1111" s="3"/>
      <c r="TCQ1111" s="3"/>
      <c r="TCR1111" s="3"/>
      <c r="TCS1111" s="3"/>
      <c r="TCT1111" s="3"/>
      <c r="TCU1111" s="3"/>
      <c r="TCV1111" s="3"/>
      <c r="TCW1111" s="3"/>
      <c r="TCX1111" s="3"/>
      <c r="TCY1111" s="3"/>
      <c r="TCZ1111" s="3"/>
      <c r="TDA1111" s="3"/>
      <c r="TDB1111" s="3"/>
      <c r="TDC1111" s="3"/>
      <c r="TDD1111" s="3"/>
      <c r="TDE1111" s="3"/>
      <c r="TDF1111" s="3"/>
      <c r="TDG1111" s="3"/>
      <c r="TDH1111" s="3"/>
      <c r="TDI1111" s="3"/>
      <c r="TDJ1111" s="3"/>
      <c r="TDK1111" s="3"/>
      <c r="TDL1111" s="3"/>
      <c r="TDM1111" s="3"/>
      <c r="TDN1111" s="3"/>
      <c r="TDO1111" s="3"/>
      <c r="TDP1111" s="3"/>
      <c r="TDQ1111" s="3"/>
      <c r="TDR1111" s="3"/>
      <c r="TDS1111" s="3"/>
      <c r="TDT1111" s="3"/>
      <c r="TDU1111" s="3"/>
      <c r="TDV1111" s="3"/>
      <c r="TDW1111" s="3"/>
      <c r="TDX1111" s="3"/>
      <c r="TDY1111" s="3"/>
      <c r="TDZ1111" s="3"/>
      <c r="TEA1111" s="3"/>
      <c r="TEB1111" s="3"/>
      <c r="TEC1111" s="3"/>
      <c r="TED1111" s="3"/>
      <c r="TEE1111" s="3"/>
      <c r="TEF1111" s="3"/>
      <c r="TEG1111" s="3"/>
      <c r="TEH1111" s="3"/>
      <c r="TEI1111" s="3"/>
      <c r="TEJ1111" s="3"/>
      <c r="TEK1111" s="3"/>
      <c r="TEL1111" s="3"/>
      <c r="TEM1111" s="3"/>
      <c r="TEN1111" s="3"/>
      <c r="TEO1111" s="3"/>
      <c r="TEP1111" s="3"/>
      <c r="TEQ1111" s="3"/>
      <c r="TER1111" s="3"/>
      <c r="TES1111" s="3"/>
      <c r="TET1111" s="3"/>
      <c r="TEU1111" s="3"/>
      <c r="TEV1111" s="3"/>
      <c r="TEW1111" s="3"/>
      <c r="TEX1111" s="3"/>
      <c r="TEY1111" s="3"/>
      <c r="TEZ1111" s="3"/>
      <c r="TFA1111" s="3"/>
      <c r="TFB1111" s="3"/>
      <c r="TFC1111" s="3"/>
      <c r="TFD1111" s="3"/>
      <c r="TFE1111" s="3"/>
      <c r="TFF1111" s="3"/>
      <c r="TFG1111" s="3"/>
      <c r="TFH1111" s="3"/>
      <c r="TFI1111" s="3"/>
      <c r="TFJ1111" s="3"/>
      <c r="TFK1111" s="3"/>
      <c r="TFL1111" s="3"/>
      <c r="TFM1111" s="3"/>
      <c r="TFN1111" s="3"/>
      <c r="TFO1111" s="3"/>
      <c r="TFP1111" s="3"/>
      <c r="TFQ1111" s="3"/>
      <c r="TFR1111" s="3"/>
      <c r="TFS1111" s="3"/>
      <c r="TFT1111" s="3"/>
      <c r="TFU1111" s="3"/>
      <c r="TFV1111" s="3"/>
      <c r="TFW1111" s="3"/>
      <c r="TFX1111" s="3"/>
      <c r="TFY1111" s="3"/>
      <c r="TFZ1111" s="3"/>
      <c r="TGA1111" s="3"/>
      <c r="TGB1111" s="3"/>
      <c r="TGC1111" s="3"/>
      <c r="TGD1111" s="3"/>
      <c r="TGE1111" s="3"/>
      <c r="TGF1111" s="3"/>
      <c r="TGG1111" s="3"/>
      <c r="TGH1111" s="3"/>
      <c r="TGI1111" s="3"/>
      <c r="TGJ1111" s="3"/>
      <c r="TGK1111" s="3"/>
      <c r="TGL1111" s="3"/>
      <c r="TGM1111" s="3"/>
      <c r="TGN1111" s="3"/>
      <c r="TGO1111" s="3"/>
      <c r="TGP1111" s="3"/>
      <c r="TGQ1111" s="3"/>
      <c r="TGR1111" s="3"/>
      <c r="TGS1111" s="3"/>
      <c r="TGT1111" s="3"/>
      <c r="TGU1111" s="3"/>
      <c r="TGV1111" s="3"/>
      <c r="TGW1111" s="3"/>
      <c r="TGX1111" s="3"/>
      <c r="TGY1111" s="3"/>
      <c r="TGZ1111" s="3"/>
      <c r="THA1111" s="3"/>
      <c r="THB1111" s="3"/>
      <c r="THC1111" s="3"/>
      <c r="THD1111" s="3"/>
      <c r="THE1111" s="3"/>
      <c r="THF1111" s="3"/>
      <c r="THG1111" s="3"/>
      <c r="THH1111" s="3"/>
      <c r="THI1111" s="3"/>
      <c r="THJ1111" s="3"/>
      <c r="THK1111" s="3"/>
      <c r="THL1111" s="3"/>
      <c r="THM1111" s="3"/>
      <c r="THN1111" s="3"/>
      <c r="THO1111" s="3"/>
      <c r="THP1111" s="3"/>
      <c r="THQ1111" s="3"/>
      <c r="THR1111" s="3"/>
      <c r="THS1111" s="3"/>
      <c r="THT1111" s="3"/>
      <c r="THU1111" s="3"/>
      <c r="THV1111" s="3"/>
      <c r="THW1111" s="3"/>
      <c r="THX1111" s="3"/>
      <c r="THY1111" s="3"/>
      <c r="THZ1111" s="3"/>
      <c r="TIA1111" s="3"/>
      <c r="TIB1111" s="3"/>
      <c r="TIC1111" s="3"/>
      <c r="TID1111" s="3"/>
      <c r="TIE1111" s="3"/>
      <c r="TIF1111" s="3"/>
      <c r="TIG1111" s="3"/>
      <c r="TIH1111" s="3"/>
      <c r="TII1111" s="3"/>
      <c r="TIJ1111" s="3"/>
      <c r="TIK1111" s="3"/>
      <c r="TIL1111" s="3"/>
      <c r="TIM1111" s="3"/>
      <c r="TIN1111" s="3"/>
      <c r="TIO1111" s="3"/>
      <c r="TIP1111" s="3"/>
      <c r="TIQ1111" s="3"/>
      <c r="TIR1111" s="3"/>
      <c r="TIS1111" s="3"/>
      <c r="TIT1111" s="3"/>
      <c r="TIU1111" s="3"/>
      <c r="TIV1111" s="3"/>
      <c r="TIW1111" s="3"/>
      <c r="TIX1111" s="3"/>
      <c r="TIY1111" s="3"/>
      <c r="TIZ1111" s="3"/>
      <c r="TJA1111" s="3"/>
      <c r="TJB1111" s="3"/>
      <c r="TJC1111" s="3"/>
      <c r="TJD1111" s="3"/>
      <c r="TJE1111" s="3"/>
      <c r="TJF1111" s="3"/>
      <c r="TJG1111" s="3"/>
      <c r="TJH1111" s="3"/>
      <c r="TJI1111" s="3"/>
      <c r="TJJ1111" s="3"/>
      <c r="TJK1111" s="3"/>
      <c r="TJL1111" s="3"/>
      <c r="TJM1111" s="3"/>
      <c r="TJN1111" s="3"/>
      <c r="TJO1111" s="3"/>
      <c r="TJP1111" s="3"/>
      <c r="TJQ1111" s="3"/>
      <c r="TJR1111" s="3"/>
      <c r="TJS1111" s="3"/>
      <c r="TJT1111" s="3"/>
      <c r="TJU1111" s="3"/>
      <c r="TJV1111" s="3"/>
      <c r="TJW1111" s="3"/>
      <c r="TJX1111" s="3"/>
      <c r="TJY1111" s="3"/>
      <c r="TJZ1111" s="3"/>
      <c r="TKA1111" s="3"/>
      <c r="TKB1111" s="3"/>
      <c r="TKC1111" s="3"/>
      <c r="TKD1111" s="3"/>
      <c r="TKE1111" s="3"/>
      <c r="TKF1111" s="3"/>
      <c r="TKG1111" s="3"/>
      <c r="TKH1111" s="3"/>
      <c r="TKI1111" s="3"/>
      <c r="TKJ1111" s="3"/>
      <c r="TKK1111" s="3"/>
      <c r="TKL1111" s="3"/>
      <c r="TKM1111" s="3"/>
      <c r="TKN1111" s="3"/>
      <c r="TKO1111" s="3"/>
      <c r="TKP1111" s="3"/>
      <c r="TKQ1111" s="3"/>
      <c r="TKR1111" s="3"/>
      <c r="TKS1111" s="3"/>
      <c r="TKT1111" s="3"/>
      <c r="TKU1111" s="3"/>
      <c r="TKV1111" s="3"/>
      <c r="TKW1111" s="3"/>
      <c r="TKX1111" s="3"/>
      <c r="TKY1111" s="3"/>
      <c r="TKZ1111" s="3"/>
      <c r="TLA1111" s="3"/>
      <c r="TLB1111" s="3"/>
      <c r="TLC1111" s="3"/>
      <c r="TLD1111" s="3"/>
      <c r="TLE1111" s="3"/>
      <c r="TLF1111" s="3"/>
      <c r="TLG1111" s="3"/>
      <c r="TLH1111" s="3"/>
      <c r="TLI1111" s="3"/>
      <c r="TLJ1111" s="3"/>
      <c r="TLK1111" s="3"/>
      <c r="TLL1111" s="3"/>
      <c r="TLM1111" s="3"/>
      <c r="TLN1111" s="3"/>
      <c r="TLO1111" s="3"/>
      <c r="TLP1111" s="3"/>
      <c r="TLQ1111" s="3"/>
      <c r="TLR1111" s="3"/>
      <c r="TLS1111" s="3"/>
      <c r="TLT1111" s="3"/>
      <c r="TLU1111" s="3"/>
      <c r="TLV1111" s="3"/>
      <c r="TLW1111" s="3"/>
      <c r="TLX1111" s="3"/>
      <c r="TLY1111" s="3"/>
      <c r="TLZ1111" s="3"/>
      <c r="TMA1111" s="3"/>
      <c r="TMB1111" s="3"/>
      <c r="TMC1111" s="3"/>
      <c r="TMD1111" s="3"/>
      <c r="TME1111" s="3"/>
      <c r="TMF1111" s="3"/>
      <c r="TMG1111" s="3"/>
      <c r="TMH1111" s="3"/>
      <c r="TMI1111" s="3"/>
      <c r="TMJ1111" s="3"/>
      <c r="TMK1111" s="3"/>
      <c r="TML1111" s="3"/>
      <c r="TMM1111" s="3"/>
      <c r="TMN1111" s="3"/>
      <c r="TMO1111" s="3"/>
      <c r="TMP1111" s="3"/>
      <c r="TMQ1111" s="3"/>
      <c r="TMR1111" s="3"/>
      <c r="TMS1111" s="3"/>
      <c r="TMT1111" s="3"/>
      <c r="TMU1111" s="3"/>
      <c r="TMV1111" s="3"/>
      <c r="TMW1111" s="3"/>
      <c r="TMX1111" s="3"/>
      <c r="TMY1111" s="3"/>
      <c r="TMZ1111" s="3"/>
      <c r="TNA1111" s="3"/>
      <c r="TNB1111" s="3"/>
      <c r="TNC1111" s="3"/>
      <c r="TND1111" s="3"/>
      <c r="TNE1111" s="3"/>
      <c r="TNF1111" s="3"/>
      <c r="TNG1111" s="3"/>
      <c r="TNH1111" s="3"/>
      <c r="TNI1111" s="3"/>
      <c r="TNJ1111" s="3"/>
      <c r="TNK1111" s="3"/>
      <c r="TNL1111" s="3"/>
      <c r="TNM1111" s="3"/>
      <c r="TNN1111" s="3"/>
      <c r="TNO1111" s="3"/>
      <c r="TNP1111" s="3"/>
      <c r="TNQ1111" s="3"/>
      <c r="TNR1111" s="3"/>
      <c r="TNS1111" s="3"/>
      <c r="TNT1111" s="3"/>
      <c r="TNU1111" s="3"/>
      <c r="TNV1111" s="3"/>
      <c r="TNW1111" s="3"/>
      <c r="TNX1111" s="3"/>
      <c r="TNY1111" s="3"/>
      <c r="TNZ1111" s="3"/>
      <c r="TOA1111" s="3"/>
      <c r="TOB1111" s="3"/>
      <c r="TOC1111" s="3"/>
      <c r="TOD1111" s="3"/>
      <c r="TOE1111" s="3"/>
      <c r="TOF1111" s="3"/>
      <c r="TOG1111" s="3"/>
      <c r="TOH1111" s="3"/>
      <c r="TOI1111" s="3"/>
      <c r="TOJ1111" s="3"/>
      <c r="TOK1111" s="3"/>
      <c r="TOL1111" s="3"/>
      <c r="TOM1111" s="3"/>
      <c r="TON1111" s="3"/>
      <c r="TOO1111" s="3"/>
      <c r="TOP1111" s="3"/>
      <c r="TOQ1111" s="3"/>
      <c r="TOR1111" s="3"/>
      <c r="TOS1111" s="3"/>
      <c r="TOT1111" s="3"/>
      <c r="TOU1111" s="3"/>
      <c r="TOV1111" s="3"/>
      <c r="TOW1111" s="3"/>
      <c r="TOX1111" s="3"/>
      <c r="TOY1111" s="3"/>
      <c r="TOZ1111" s="3"/>
      <c r="TPA1111" s="3"/>
      <c r="TPB1111" s="3"/>
      <c r="TPC1111" s="3"/>
      <c r="TPD1111" s="3"/>
      <c r="TPE1111" s="3"/>
      <c r="TPF1111" s="3"/>
      <c r="TPG1111" s="3"/>
      <c r="TPH1111" s="3"/>
      <c r="TPI1111" s="3"/>
      <c r="TPJ1111" s="3"/>
      <c r="TPK1111" s="3"/>
      <c r="TPL1111" s="3"/>
      <c r="TPM1111" s="3"/>
      <c r="TPN1111" s="3"/>
      <c r="TPO1111" s="3"/>
      <c r="TPP1111" s="3"/>
      <c r="TPQ1111" s="3"/>
      <c r="TPR1111" s="3"/>
      <c r="TPS1111" s="3"/>
      <c r="TPT1111" s="3"/>
      <c r="TPU1111" s="3"/>
      <c r="TPV1111" s="3"/>
      <c r="TPW1111" s="3"/>
      <c r="TPX1111" s="3"/>
      <c r="TPY1111" s="3"/>
      <c r="TPZ1111" s="3"/>
      <c r="TQA1111" s="3"/>
      <c r="TQB1111" s="3"/>
      <c r="TQC1111" s="3"/>
      <c r="TQD1111" s="3"/>
      <c r="TQE1111" s="3"/>
      <c r="TQF1111" s="3"/>
      <c r="TQG1111" s="3"/>
      <c r="TQH1111" s="3"/>
      <c r="TQI1111" s="3"/>
      <c r="TQJ1111" s="3"/>
      <c r="TQK1111" s="3"/>
      <c r="TQL1111" s="3"/>
      <c r="TQM1111" s="3"/>
      <c r="TQN1111" s="3"/>
      <c r="TQO1111" s="3"/>
      <c r="TQP1111" s="3"/>
      <c r="TQQ1111" s="3"/>
      <c r="TQR1111" s="3"/>
      <c r="TQS1111" s="3"/>
      <c r="TQT1111" s="3"/>
      <c r="TQU1111" s="3"/>
      <c r="TQV1111" s="3"/>
      <c r="TQW1111" s="3"/>
      <c r="TQX1111" s="3"/>
      <c r="TQY1111" s="3"/>
      <c r="TQZ1111" s="3"/>
      <c r="TRA1111" s="3"/>
      <c r="TRB1111" s="3"/>
      <c r="TRC1111" s="3"/>
      <c r="TRD1111" s="3"/>
      <c r="TRE1111" s="3"/>
      <c r="TRF1111" s="3"/>
      <c r="TRG1111" s="3"/>
      <c r="TRH1111" s="3"/>
      <c r="TRI1111" s="3"/>
      <c r="TRJ1111" s="3"/>
      <c r="TRK1111" s="3"/>
      <c r="TRL1111" s="3"/>
      <c r="TRM1111" s="3"/>
      <c r="TRN1111" s="3"/>
      <c r="TRO1111" s="3"/>
      <c r="TRP1111" s="3"/>
      <c r="TRQ1111" s="3"/>
      <c r="TRR1111" s="3"/>
      <c r="TRS1111" s="3"/>
      <c r="TRT1111" s="3"/>
      <c r="TRU1111" s="3"/>
      <c r="TRV1111" s="3"/>
      <c r="TRW1111" s="3"/>
      <c r="TRX1111" s="3"/>
      <c r="TRY1111" s="3"/>
      <c r="TRZ1111" s="3"/>
      <c r="TSA1111" s="3"/>
      <c r="TSB1111" s="3"/>
      <c r="TSC1111" s="3"/>
      <c r="TSD1111" s="3"/>
      <c r="TSE1111" s="3"/>
      <c r="TSF1111" s="3"/>
      <c r="TSG1111" s="3"/>
      <c r="TSH1111" s="3"/>
      <c r="TSI1111" s="3"/>
      <c r="TSJ1111" s="3"/>
      <c r="TSK1111" s="3"/>
      <c r="TSL1111" s="3"/>
      <c r="TSM1111" s="3"/>
      <c r="TSN1111" s="3"/>
      <c r="TSO1111" s="3"/>
      <c r="TSP1111" s="3"/>
      <c r="TSQ1111" s="3"/>
      <c r="TSR1111" s="3"/>
      <c r="TSS1111" s="3"/>
      <c r="TST1111" s="3"/>
      <c r="TSU1111" s="3"/>
      <c r="TSV1111" s="3"/>
      <c r="TSW1111" s="3"/>
      <c r="TSX1111" s="3"/>
      <c r="TSY1111" s="3"/>
      <c r="TSZ1111" s="3"/>
      <c r="TTA1111" s="3"/>
      <c r="TTB1111" s="3"/>
      <c r="TTC1111" s="3"/>
      <c r="TTD1111" s="3"/>
      <c r="TTE1111" s="3"/>
      <c r="TTF1111" s="3"/>
      <c r="TTG1111" s="3"/>
      <c r="TTH1111" s="3"/>
      <c r="TTI1111" s="3"/>
      <c r="TTJ1111" s="3"/>
      <c r="TTK1111" s="3"/>
      <c r="TTL1111" s="3"/>
      <c r="TTM1111" s="3"/>
      <c r="TTN1111" s="3"/>
      <c r="TTO1111" s="3"/>
      <c r="TTP1111" s="3"/>
      <c r="TTQ1111" s="3"/>
      <c r="TTR1111" s="3"/>
      <c r="TTS1111" s="3"/>
      <c r="TTT1111" s="3"/>
      <c r="TTU1111" s="3"/>
      <c r="TTV1111" s="3"/>
      <c r="TTW1111" s="3"/>
      <c r="TTX1111" s="3"/>
      <c r="TTY1111" s="3"/>
      <c r="TTZ1111" s="3"/>
      <c r="TUA1111" s="3"/>
      <c r="TUB1111" s="3"/>
      <c r="TUC1111" s="3"/>
      <c r="TUD1111" s="3"/>
      <c r="TUE1111" s="3"/>
      <c r="TUF1111" s="3"/>
      <c r="TUG1111" s="3"/>
      <c r="TUH1111" s="3"/>
      <c r="TUI1111" s="3"/>
      <c r="TUJ1111" s="3"/>
      <c r="TUK1111" s="3"/>
      <c r="TUL1111" s="3"/>
      <c r="TUM1111" s="3"/>
      <c r="TUN1111" s="3"/>
      <c r="TUO1111" s="3"/>
      <c r="TUP1111" s="3"/>
      <c r="TUQ1111" s="3"/>
      <c r="TUR1111" s="3"/>
      <c r="TUS1111" s="3"/>
      <c r="TUT1111" s="3"/>
      <c r="TUU1111" s="3"/>
      <c r="TUV1111" s="3"/>
      <c r="TUW1111" s="3"/>
      <c r="TUX1111" s="3"/>
      <c r="TUY1111" s="3"/>
      <c r="TUZ1111" s="3"/>
      <c r="TVA1111" s="3"/>
      <c r="TVB1111" s="3"/>
      <c r="TVC1111" s="3"/>
      <c r="TVD1111" s="3"/>
      <c r="TVE1111" s="3"/>
      <c r="TVF1111" s="3"/>
      <c r="TVG1111" s="3"/>
      <c r="TVH1111" s="3"/>
      <c r="TVI1111" s="3"/>
      <c r="TVJ1111" s="3"/>
      <c r="TVK1111" s="3"/>
      <c r="TVL1111" s="3"/>
      <c r="TVM1111" s="3"/>
      <c r="TVN1111" s="3"/>
      <c r="TVO1111" s="3"/>
      <c r="TVP1111" s="3"/>
      <c r="TVQ1111" s="3"/>
      <c r="TVR1111" s="3"/>
      <c r="TVS1111" s="3"/>
      <c r="TVT1111" s="3"/>
      <c r="TVU1111" s="3"/>
      <c r="TVV1111" s="3"/>
      <c r="TVW1111" s="3"/>
      <c r="TVX1111" s="3"/>
      <c r="TVY1111" s="3"/>
      <c r="TVZ1111" s="3"/>
      <c r="TWA1111" s="3"/>
      <c r="TWB1111" s="3"/>
      <c r="TWC1111" s="3"/>
      <c r="TWD1111" s="3"/>
      <c r="TWE1111" s="3"/>
      <c r="TWF1111" s="3"/>
      <c r="TWG1111" s="3"/>
      <c r="TWH1111" s="3"/>
      <c r="TWI1111" s="3"/>
      <c r="TWJ1111" s="3"/>
      <c r="TWK1111" s="3"/>
      <c r="TWL1111" s="3"/>
      <c r="TWM1111" s="3"/>
      <c r="TWN1111" s="3"/>
      <c r="TWO1111" s="3"/>
      <c r="TWP1111" s="3"/>
      <c r="TWQ1111" s="3"/>
      <c r="TWR1111" s="3"/>
      <c r="TWS1111" s="3"/>
      <c r="TWT1111" s="3"/>
      <c r="TWU1111" s="3"/>
      <c r="TWV1111" s="3"/>
      <c r="TWW1111" s="3"/>
      <c r="TWX1111" s="3"/>
      <c r="TWY1111" s="3"/>
      <c r="TWZ1111" s="3"/>
      <c r="TXA1111" s="3"/>
      <c r="TXB1111" s="3"/>
      <c r="TXC1111" s="3"/>
      <c r="TXD1111" s="3"/>
      <c r="TXE1111" s="3"/>
      <c r="TXF1111" s="3"/>
      <c r="TXG1111" s="3"/>
      <c r="TXH1111" s="3"/>
      <c r="TXI1111" s="3"/>
      <c r="TXJ1111" s="3"/>
      <c r="TXK1111" s="3"/>
      <c r="TXL1111" s="3"/>
      <c r="TXM1111" s="3"/>
      <c r="TXN1111" s="3"/>
      <c r="TXO1111" s="3"/>
      <c r="TXP1111" s="3"/>
      <c r="TXQ1111" s="3"/>
      <c r="TXR1111" s="3"/>
      <c r="TXS1111" s="3"/>
      <c r="TXT1111" s="3"/>
      <c r="TXU1111" s="3"/>
      <c r="TXV1111" s="3"/>
      <c r="TXW1111" s="3"/>
      <c r="TXX1111" s="3"/>
      <c r="TXY1111" s="3"/>
      <c r="TXZ1111" s="3"/>
      <c r="TYA1111" s="3"/>
      <c r="TYB1111" s="3"/>
      <c r="TYC1111" s="3"/>
      <c r="TYD1111" s="3"/>
      <c r="TYE1111" s="3"/>
      <c r="TYF1111" s="3"/>
      <c r="TYG1111" s="3"/>
      <c r="TYH1111" s="3"/>
      <c r="TYI1111" s="3"/>
      <c r="TYJ1111" s="3"/>
      <c r="TYK1111" s="3"/>
      <c r="TYL1111" s="3"/>
      <c r="TYM1111" s="3"/>
      <c r="TYN1111" s="3"/>
      <c r="TYO1111" s="3"/>
      <c r="TYP1111" s="3"/>
      <c r="TYQ1111" s="3"/>
      <c r="TYR1111" s="3"/>
      <c r="TYS1111" s="3"/>
      <c r="TYT1111" s="3"/>
      <c r="TYU1111" s="3"/>
      <c r="TYV1111" s="3"/>
      <c r="TYW1111" s="3"/>
      <c r="TYX1111" s="3"/>
      <c r="TYY1111" s="3"/>
      <c r="TYZ1111" s="3"/>
      <c r="TZA1111" s="3"/>
      <c r="TZB1111" s="3"/>
      <c r="TZC1111" s="3"/>
      <c r="TZD1111" s="3"/>
      <c r="TZE1111" s="3"/>
      <c r="TZF1111" s="3"/>
      <c r="TZG1111" s="3"/>
      <c r="TZH1111" s="3"/>
      <c r="TZI1111" s="3"/>
      <c r="TZJ1111" s="3"/>
      <c r="TZK1111" s="3"/>
      <c r="TZL1111" s="3"/>
      <c r="TZM1111" s="3"/>
      <c r="TZN1111" s="3"/>
      <c r="TZO1111" s="3"/>
      <c r="TZP1111" s="3"/>
      <c r="TZQ1111" s="3"/>
      <c r="TZR1111" s="3"/>
      <c r="TZS1111" s="3"/>
      <c r="TZT1111" s="3"/>
      <c r="TZU1111" s="3"/>
      <c r="TZV1111" s="3"/>
      <c r="TZW1111" s="3"/>
      <c r="TZX1111" s="3"/>
      <c r="TZY1111" s="3"/>
      <c r="TZZ1111" s="3"/>
      <c r="UAA1111" s="3"/>
      <c r="UAB1111" s="3"/>
      <c r="UAC1111" s="3"/>
      <c r="UAD1111" s="3"/>
      <c r="UAE1111" s="3"/>
      <c r="UAF1111" s="3"/>
      <c r="UAG1111" s="3"/>
      <c r="UAH1111" s="3"/>
      <c r="UAI1111" s="3"/>
      <c r="UAJ1111" s="3"/>
      <c r="UAK1111" s="3"/>
      <c r="UAL1111" s="3"/>
      <c r="UAM1111" s="3"/>
      <c r="UAN1111" s="3"/>
      <c r="UAO1111" s="3"/>
      <c r="UAP1111" s="3"/>
      <c r="UAQ1111" s="3"/>
      <c r="UAR1111" s="3"/>
      <c r="UAS1111" s="3"/>
      <c r="UAT1111" s="3"/>
      <c r="UAU1111" s="3"/>
      <c r="UAV1111" s="3"/>
      <c r="UAW1111" s="3"/>
      <c r="UAX1111" s="3"/>
      <c r="UAY1111" s="3"/>
      <c r="UAZ1111" s="3"/>
      <c r="UBA1111" s="3"/>
      <c r="UBB1111" s="3"/>
      <c r="UBC1111" s="3"/>
      <c r="UBD1111" s="3"/>
      <c r="UBE1111" s="3"/>
      <c r="UBF1111" s="3"/>
      <c r="UBG1111" s="3"/>
      <c r="UBH1111" s="3"/>
      <c r="UBI1111" s="3"/>
      <c r="UBJ1111" s="3"/>
      <c r="UBK1111" s="3"/>
      <c r="UBL1111" s="3"/>
      <c r="UBM1111" s="3"/>
      <c r="UBN1111" s="3"/>
      <c r="UBO1111" s="3"/>
      <c r="UBP1111" s="3"/>
      <c r="UBQ1111" s="3"/>
      <c r="UBR1111" s="3"/>
      <c r="UBS1111" s="3"/>
      <c r="UBT1111" s="3"/>
      <c r="UBU1111" s="3"/>
      <c r="UBV1111" s="3"/>
      <c r="UBW1111" s="3"/>
      <c r="UBX1111" s="3"/>
      <c r="UBY1111" s="3"/>
      <c r="UBZ1111" s="3"/>
      <c r="UCA1111" s="3"/>
      <c r="UCB1111" s="3"/>
      <c r="UCC1111" s="3"/>
      <c r="UCD1111" s="3"/>
      <c r="UCE1111" s="3"/>
      <c r="UCF1111" s="3"/>
      <c r="UCG1111" s="3"/>
      <c r="UCH1111" s="3"/>
      <c r="UCI1111" s="3"/>
      <c r="UCJ1111" s="3"/>
      <c r="UCK1111" s="3"/>
      <c r="UCL1111" s="3"/>
      <c r="UCM1111" s="3"/>
      <c r="UCN1111" s="3"/>
      <c r="UCO1111" s="3"/>
      <c r="UCP1111" s="3"/>
      <c r="UCQ1111" s="3"/>
      <c r="UCR1111" s="3"/>
      <c r="UCS1111" s="3"/>
      <c r="UCT1111" s="3"/>
      <c r="UCU1111" s="3"/>
      <c r="UCV1111" s="3"/>
      <c r="UCW1111" s="3"/>
      <c r="UCX1111" s="3"/>
      <c r="UCY1111" s="3"/>
      <c r="UCZ1111" s="3"/>
      <c r="UDA1111" s="3"/>
      <c r="UDB1111" s="3"/>
      <c r="UDC1111" s="3"/>
      <c r="UDD1111" s="3"/>
      <c r="UDE1111" s="3"/>
      <c r="UDF1111" s="3"/>
      <c r="UDG1111" s="3"/>
      <c r="UDH1111" s="3"/>
      <c r="UDI1111" s="3"/>
      <c r="UDJ1111" s="3"/>
      <c r="UDK1111" s="3"/>
      <c r="UDL1111" s="3"/>
      <c r="UDM1111" s="3"/>
      <c r="UDN1111" s="3"/>
      <c r="UDO1111" s="3"/>
      <c r="UDP1111" s="3"/>
      <c r="UDQ1111" s="3"/>
      <c r="UDR1111" s="3"/>
      <c r="UDS1111" s="3"/>
      <c r="UDT1111" s="3"/>
      <c r="UDU1111" s="3"/>
      <c r="UDV1111" s="3"/>
      <c r="UDW1111" s="3"/>
      <c r="UDX1111" s="3"/>
      <c r="UDY1111" s="3"/>
      <c r="UDZ1111" s="3"/>
      <c r="UEA1111" s="3"/>
      <c r="UEB1111" s="3"/>
      <c r="UEC1111" s="3"/>
      <c r="UED1111" s="3"/>
      <c r="UEE1111" s="3"/>
      <c r="UEF1111" s="3"/>
      <c r="UEG1111" s="3"/>
      <c r="UEH1111" s="3"/>
      <c r="UEI1111" s="3"/>
      <c r="UEJ1111" s="3"/>
      <c r="UEK1111" s="3"/>
      <c r="UEL1111" s="3"/>
      <c r="UEM1111" s="3"/>
      <c r="UEN1111" s="3"/>
      <c r="UEO1111" s="3"/>
      <c r="UEP1111" s="3"/>
      <c r="UEQ1111" s="3"/>
      <c r="UER1111" s="3"/>
      <c r="UES1111" s="3"/>
      <c r="UET1111" s="3"/>
      <c r="UEU1111" s="3"/>
      <c r="UEV1111" s="3"/>
      <c r="UEW1111" s="3"/>
      <c r="UEX1111" s="3"/>
      <c r="UEY1111" s="3"/>
      <c r="UEZ1111" s="3"/>
      <c r="UFA1111" s="3"/>
      <c r="UFB1111" s="3"/>
      <c r="UFC1111" s="3"/>
      <c r="UFD1111" s="3"/>
      <c r="UFE1111" s="3"/>
      <c r="UFF1111" s="3"/>
      <c r="UFG1111" s="3"/>
      <c r="UFH1111" s="3"/>
      <c r="UFI1111" s="3"/>
      <c r="UFJ1111" s="3"/>
      <c r="UFK1111" s="3"/>
      <c r="UFL1111" s="3"/>
      <c r="UFM1111" s="3"/>
      <c r="UFN1111" s="3"/>
      <c r="UFO1111" s="3"/>
      <c r="UFP1111" s="3"/>
      <c r="UFQ1111" s="3"/>
      <c r="UFR1111" s="3"/>
      <c r="UFS1111" s="3"/>
      <c r="UFT1111" s="3"/>
      <c r="UFU1111" s="3"/>
      <c r="UFV1111" s="3"/>
      <c r="UFW1111" s="3"/>
      <c r="UFX1111" s="3"/>
      <c r="UFY1111" s="3"/>
      <c r="UFZ1111" s="3"/>
      <c r="UGA1111" s="3"/>
      <c r="UGB1111" s="3"/>
      <c r="UGC1111" s="3"/>
      <c r="UGD1111" s="3"/>
      <c r="UGE1111" s="3"/>
      <c r="UGF1111" s="3"/>
      <c r="UGG1111" s="3"/>
      <c r="UGH1111" s="3"/>
      <c r="UGI1111" s="3"/>
      <c r="UGJ1111" s="3"/>
      <c r="UGK1111" s="3"/>
      <c r="UGL1111" s="3"/>
      <c r="UGM1111" s="3"/>
      <c r="UGN1111" s="3"/>
      <c r="UGO1111" s="3"/>
      <c r="UGP1111" s="3"/>
      <c r="UGQ1111" s="3"/>
      <c r="UGR1111" s="3"/>
      <c r="UGS1111" s="3"/>
      <c r="UGT1111" s="3"/>
      <c r="UGU1111" s="3"/>
      <c r="UGV1111" s="3"/>
      <c r="UGW1111" s="3"/>
      <c r="UGX1111" s="3"/>
      <c r="UGY1111" s="3"/>
      <c r="UGZ1111" s="3"/>
      <c r="UHA1111" s="3"/>
      <c r="UHB1111" s="3"/>
      <c r="UHC1111" s="3"/>
      <c r="UHD1111" s="3"/>
      <c r="UHE1111" s="3"/>
      <c r="UHF1111" s="3"/>
      <c r="UHG1111" s="3"/>
      <c r="UHH1111" s="3"/>
      <c r="UHI1111" s="3"/>
      <c r="UHJ1111" s="3"/>
      <c r="UHK1111" s="3"/>
      <c r="UHL1111" s="3"/>
      <c r="UHM1111" s="3"/>
      <c r="UHN1111" s="3"/>
      <c r="UHO1111" s="3"/>
      <c r="UHP1111" s="3"/>
      <c r="UHQ1111" s="3"/>
      <c r="UHR1111" s="3"/>
      <c r="UHS1111" s="3"/>
      <c r="UHT1111" s="3"/>
      <c r="UHU1111" s="3"/>
      <c r="UHV1111" s="3"/>
      <c r="UHW1111" s="3"/>
      <c r="UHX1111" s="3"/>
      <c r="UHY1111" s="3"/>
      <c r="UHZ1111" s="3"/>
      <c r="UIA1111" s="3"/>
      <c r="UIB1111" s="3"/>
      <c r="UIC1111" s="3"/>
      <c r="UID1111" s="3"/>
      <c r="UIE1111" s="3"/>
      <c r="UIF1111" s="3"/>
      <c r="UIG1111" s="3"/>
      <c r="UIH1111" s="3"/>
      <c r="UII1111" s="3"/>
      <c r="UIJ1111" s="3"/>
      <c r="UIK1111" s="3"/>
      <c r="UIL1111" s="3"/>
      <c r="UIM1111" s="3"/>
      <c r="UIN1111" s="3"/>
      <c r="UIO1111" s="3"/>
      <c r="UIP1111" s="3"/>
      <c r="UIQ1111" s="3"/>
      <c r="UIR1111" s="3"/>
      <c r="UIS1111" s="3"/>
      <c r="UIT1111" s="3"/>
      <c r="UIU1111" s="3"/>
      <c r="UIV1111" s="3"/>
      <c r="UIW1111" s="3"/>
      <c r="UIX1111" s="3"/>
      <c r="UIY1111" s="3"/>
      <c r="UIZ1111" s="3"/>
      <c r="UJA1111" s="3"/>
      <c r="UJB1111" s="3"/>
      <c r="UJC1111" s="3"/>
      <c r="UJD1111" s="3"/>
      <c r="UJE1111" s="3"/>
      <c r="UJF1111" s="3"/>
      <c r="UJG1111" s="3"/>
      <c r="UJH1111" s="3"/>
      <c r="UJI1111" s="3"/>
      <c r="UJJ1111" s="3"/>
      <c r="UJK1111" s="3"/>
      <c r="UJL1111" s="3"/>
      <c r="UJM1111" s="3"/>
      <c r="UJN1111" s="3"/>
      <c r="UJO1111" s="3"/>
      <c r="UJP1111" s="3"/>
      <c r="UJQ1111" s="3"/>
      <c r="UJR1111" s="3"/>
      <c r="UJS1111" s="3"/>
      <c r="UJT1111" s="3"/>
      <c r="UJU1111" s="3"/>
      <c r="UJV1111" s="3"/>
      <c r="UJW1111" s="3"/>
      <c r="UJX1111" s="3"/>
      <c r="UJY1111" s="3"/>
      <c r="UJZ1111" s="3"/>
      <c r="UKA1111" s="3"/>
      <c r="UKB1111" s="3"/>
      <c r="UKC1111" s="3"/>
      <c r="UKD1111" s="3"/>
      <c r="UKE1111" s="3"/>
      <c r="UKF1111" s="3"/>
      <c r="UKG1111" s="3"/>
      <c r="UKH1111" s="3"/>
      <c r="UKI1111" s="3"/>
      <c r="UKJ1111" s="3"/>
      <c r="UKK1111" s="3"/>
      <c r="UKL1111" s="3"/>
      <c r="UKM1111" s="3"/>
      <c r="UKN1111" s="3"/>
      <c r="UKO1111" s="3"/>
      <c r="UKP1111" s="3"/>
      <c r="UKQ1111" s="3"/>
      <c r="UKR1111" s="3"/>
      <c r="UKS1111" s="3"/>
      <c r="UKT1111" s="3"/>
      <c r="UKU1111" s="3"/>
      <c r="UKV1111" s="3"/>
      <c r="UKW1111" s="3"/>
      <c r="UKX1111" s="3"/>
      <c r="UKY1111" s="3"/>
      <c r="UKZ1111" s="3"/>
      <c r="ULA1111" s="3"/>
      <c r="ULB1111" s="3"/>
      <c r="ULC1111" s="3"/>
      <c r="ULD1111" s="3"/>
      <c r="ULE1111" s="3"/>
      <c r="ULF1111" s="3"/>
      <c r="ULG1111" s="3"/>
      <c r="ULH1111" s="3"/>
      <c r="ULI1111" s="3"/>
      <c r="ULJ1111" s="3"/>
      <c r="ULK1111" s="3"/>
      <c r="ULL1111" s="3"/>
      <c r="ULM1111" s="3"/>
      <c r="ULN1111" s="3"/>
      <c r="ULO1111" s="3"/>
      <c r="ULP1111" s="3"/>
      <c r="ULQ1111" s="3"/>
      <c r="ULR1111" s="3"/>
      <c r="ULS1111" s="3"/>
      <c r="ULT1111" s="3"/>
      <c r="ULU1111" s="3"/>
      <c r="ULV1111" s="3"/>
      <c r="ULW1111" s="3"/>
      <c r="ULX1111" s="3"/>
      <c r="ULY1111" s="3"/>
      <c r="ULZ1111" s="3"/>
      <c r="UMA1111" s="3"/>
      <c r="UMB1111" s="3"/>
      <c r="UMC1111" s="3"/>
      <c r="UMD1111" s="3"/>
      <c r="UME1111" s="3"/>
      <c r="UMF1111" s="3"/>
      <c r="UMG1111" s="3"/>
      <c r="UMH1111" s="3"/>
      <c r="UMI1111" s="3"/>
      <c r="UMJ1111" s="3"/>
      <c r="UMK1111" s="3"/>
      <c r="UML1111" s="3"/>
      <c r="UMM1111" s="3"/>
      <c r="UMN1111" s="3"/>
      <c r="UMO1111" s="3"/>
      <c r="UMP1111" s="3"/>
      <c r="UMQ1111" s="3"/>
      <c r="UMR1111" s="3"/>
      <c r="UMS1111" s="3"/>
      <c r="UMT1111" s="3"/>
      <c r="UMU1111" s="3"/>
      <c r="UMV1111" s="3"/>
      <c r="UMW1111" s="3"/>
      <c r="UMX1111" s="3"/>
      <c r="UMY1111" s="3"/>
      <c r="UMZ1111" s="3"/>
      <c r="UNA1111" s="3"/>
      <c r="UNB1111" s="3"/>
      <c r="UNC1111" s="3"/>
      <c r="UND1111" s="3"/>
      <c r="UNE1111" s="3"/>
      <c r="UNF1111" s="3"/>
      <c r="UNG1111" s="3"/>
      <c r="UNH1111" s="3"/>
      <c r="UNI1111" s="3"/>
      <c r="UNJ1111" s="3"/>
      <c r="UNK1111" s="3"/>
      <c r="UNL1111" s="3"/>
      <c r="UNM1111" s="3"/>
      <c r="UNN1111" s="3"/>
      <c r="UNO1111" s="3"/>
      <c r="UNP1111" s="3"/>
      <c r="UNQ1111" s="3"/>
      <c r="UNR1111" s="3"/>
      <c r="UNS1111" s="3"/>
      <c r="UNT1111" s="3"/>
      <c r="UNU1111" s="3"/>
      <c r="UNV1111" s="3"/>
      <c r="UNW1111" s="3"/>
      <c r="UNX1111" s="3"/>
      <c r="UNY1111" s="3"/>
      <c r="UNZ1111" s="3"/>
      <c r="UOA1111" s="3"/>
      <c r="UOB1111" s="3"/>
      <c r="UOC1111" s="3"/>
      <c r="UOD1111" s="3"/>
      <c r="UOE1111" s="3"/>
      <c r="UOF1111" s="3"/>
      <c r="UOG1111" s="3"/>
      <c r="UOH1111" s="3"/>
      <c r="UOI1111" s="3"/>
      <c r="UOJ1111" s="3"/>
      <c r="UOK1111" s="3"/>
      <c r="UOL1111" s="3"/>
      <c r="UOM1111" s="3"/>
      <c r="UON1111" s="3"/>
      <c r="UOO1111" s="3"/>
      <c r="UOP1111" s="3"/>
      <c r="UOQ1111" s="3"/>
      <c r="UOR1111" s="3"/>
      <c r="UOS1111" s="3"/>
      <c r="UOT1111" s="3"/>
      <c r="UOU1111" s="3"/>
      <c r="UOV1111" s="3"/>
      <c r="UOW1111" s="3"/>
      <c r="UOX1111" s="3"/>
      <c r="UOY1111" s="3"/>
      <c r="UOZ1111" s="3"/>
      <c r="UPA1111" s="3"/>
      <c r="UPB1111" s="3"/>
      <c r="UPC1111" s="3"/>
      <c r="UPD1111" s="3"/>
      <c r="UPE1111" s="3"/>
      <c r="UPF1111" s="3"/>
      <c r="UPG1111" s="3"/>
      <c r="UPH1111" s="3"/>
      <c r="UPI1111" s="3"/>
      <c r="UPJ1111" s="3"/>
      <c r="UPK1111" s="3"/>
      <c r="UPL1111" s="3"/>
      <c r="UPM1111" s="3"/>
      <c r="UPN1111" s="3"/>
      <c r="UPO1111" s="3"/>
      <c r="UPP1111" s="3"/>
      <c r="UPQ1111" s="3"/>
      <c r="UPR1111" s="3"/>
      <c r="UPS1111" s="3"/>
      <c r="UPT1111" s="3"/>
      <c r="UPU1111" s="3"/>
      <c r="UPV1111" s="3"/>
      <c r="UPW1111" s="3"/>
      <c r="UPX1111" s="3"/>
      <c r="UPY1111" s="3"/>
      <c r="UPZ1111" s="3"/>
      <c r="UQA1111" s="3"/>
      <c r="UQB1111" s="3"/>
      <c r="UQC1111" s="3"/>
      <c r="UQD1111" s="3"/>
      <c r="UQE1111" s="3"/>
      <c r="UQF1111" s="3"/>
      <c r="UQG1111" s="3"/>
      <c r="UQH1111" s="3"/>
      <c r="UQI1111" s="3"/>
      <c r="UQJ1111" s="3"/>
      <c r="UQK1111" s="3"/>
      <c r="UQL1111" s="3"/>
      <c r="UQM1111" s="3"/>
      <c r="UQN1111" s="3"/>
      <c r="UQO1111" s="3"/>
      <c r="UQP1111" s="3"/>
      <c r="UQQ1111" s="3"/>
      <c r="UQR1111" s="3"/>
      <c r="UQS1111" s="3"/>
      <c r="UQT1111" s="3"/>
      <c r="UQU1111" s="3"/>
      <c r="UQV1111" s="3"/>
      <c r="UQW1111" s="3"/>
      <c r="UQX1111" s="3"/>
      <c r="UQY1111" s="3"/>
      <c r="UQZ1111" s="3"/>
      <c r="URA1111" s="3"/>
      <c r="URB1111" s="3"/>
      <c r="URC1111" s="3"/>
      <c r="URD1111" s="3"/>
      <c r="URE1111" s="3"/>
      <c r="URF1111" s="3"/>
      <c r="URG1111" s="3"/>
      <c r="URH1111" s="3"/>
      <c r="URI1111" s="3"/>
      <c r="URJ1111" s="3"/>
      <c r="URK1111" s="3"/>
      <c r="URL1111" s="3"/>
      <c r="URM1111" s="3"/>
      <c r="URN1111" s="3"/>
      <c r="URO1111" s="3"/>
      <c r="URP1111" s="3"/>
      <c r="URQ1111" s="3"/>
      <c r="URR1111" s="3"/>
      <c r="URS1111" s="3"/>
      <c r="URT1111" s="3"/>
      <c r="URU1111" s="3"/>
      <c r="URV1111" s="3"/>
      <c r="URW1111" s="3"/>
      <c r="URX1111" s="3"/>
      <c r="URY1111" s="3"/>
      <c r="URZ1111" s="3"/>
      <c r="USA1111" s="3"/>
      <c r="USB1111" s="3"/>
      <c r="USC1111" s="3"/>
      <c r="USD1111" s="3"/>
      <c r="USE1111" s="3"/>
      <c r="USF1111" s="3"/>
      <c r="USG1111" s="3"/>
      <c r="USH1111" s="3"/>
      <c r="USI1111" s="3"/>
      <c r="USJ1111" s="3"/>
      <c r="USK1111" s="3"/>
      <c r="USL1111" s="3"/>
      <c r="USM1111" s="3"/>
      <c r="USN1111" s="3"/>
      <c r="USO1111" s="3"/>
      <c r="USP1111" s="3"/>
      <c r="USQ1111" s="3"/>
      <c r="USR1111" s="3"/>
      <c r="USS1111" s="3"/>
      <c r="UST1111" s="3"/>
      <c r="USU1111" s="3"/>
      <c r="USV1111" s="3"/>
      <c r="USW1111" s="3"/>
      <c r="USX1111" s="3"/>
      <c r="USY1111" s="3"/>
      <c r="USZ1111" s="3"/>
      <c r="UTA1111" s="3"/>
      <c r="UTB1111" s="3"/>
      <c r="UTC1111" s="3"/>
      <c r="UTD1111" s="3"/>
      <c r="UTE1111" s="3"/>
      <c r="UTF1111" s="3"/>
      <c r="UTG1111" s="3"/>
      <c r="UTH1111" s="3"/>
      <c r="UTI1111" s="3"/>
      <c r="UTJ1111" s="3"/>
      <c r="UTK1111" s="3"/>
      <c r="UTL1111" s="3"/>
      <c r="UTM1111" s="3"/>
      <c r="UTN1111" s="3"/>
      <c r="UTO1111" s="3"/>
      <c r="UTP1111" s="3"/>
      <c r="UTQ1111" s="3"/>
      <c r="UTR1111" s="3"/>
      <c r="UTS1111" s="3"/>
      <c r="UTT1111" s="3"/>
      <c r="UTU1111" s="3"/>
      <c r="UTV1111" s="3"/>
      <c r="UTW1111" s="3"/>
      <c r="UTX1111" s="3"/>
      <c r="UTY1111" s="3"/>
      <c r="UTZ1111" s="3"/>
      <c r="UUA1111" s="3"/>
      <c r="UUB1111" s="3"/>
      <c r="UUC1111" s="3"/>
      <c r="UUD1111" s="3"/>
      <c r="UUE1111" s="3"/>
      <c r="UUF1111" s="3"/>
      <c r="UUG1111" s="3"/>
      <c r="UUH1111" s="3"/>
      <c r="UUI1111" s="3"/>
      <c r="UUJ1111" s="3"/>
      <c r="UUK1111" s="3"/>
      <c r="UUL1111" s="3"/>
      <c r="UUM1111" s="3"/>
      <c r="UUN1111" s="3"/>
      <c r="UUO1111" s="3"/>
      <c r="UUP1111" s="3"/>
      <c r="UUQ1111" s="3"/>
      <c r="UUR1111" s="3"/>
      <c r="UUS1111" s="3"/>
      <c r="UUT1111" s="3"/>
      <c r="UUU1111" s="3"/>
      <c r="UUV1111" s="3"/>
      <c r="UUW1111" s="3"/>
      <c r="UUX1111" s="3"/>
      <c r="UUY1111" s="3"/>
      <c r="UUZ1111" s="3"/>
      <c r="UVA1111" s="3"/>
      <c r="UVB1111" s="3"/>
      <c r="UVC1111" s="3"/>
      <c r="UVD1111" s="3"/>
      <c r="UVE1111" s="3"/>
      <c r="UVF1111" s="3"/>
      <c r="UVG1111" s="3"/>
      <c r="UVH1111" s="3"/>
      <c r="UVI1111" s="3"/>
      <c r="UVJ1111" s="3"/>
      <c r="UVK1111" s="3"/>
      <c r="UVL1111" s="3"/>
      <c r="UVM1111" s="3"/>
      <c r="UVN1111" s="3"/>
      <c r="UVO1111" s="3"/>
      <c r="UVP1111" s="3"/>
      <c r="UVQ1111" s="3"/>
      <c r="UVR1111" s="3"/>
      <c r="UVS1111" s="3"/>
      <c r="UVT1111" s="3"/>
      <c r="UVU1111" s="3"/>
      <c r="UVV1111" s="3"/>
      <c r="UVW1111" s="3"/>
      <c r="UVX1111" s="3"/>
      <c r="UVY1111" s="3"/>
      <c r="UVZ1111" s="3"/>
      <c r="UWA1111" s="3"/>
      <c r="UWB1111" s="3"/>
      <c r="UWC1111" s="3"/>
      <c r="UWD1111" s="3"/>
      <c r="UWE1111" s="3"/>
      <c r="UWF1111" s="3"/>
      <c r="UWG1111" s="3"/>
      <c r="UWH1111" s="3"/>
      <c r="UWI1111" s="3"/>
      <c r="UWJ1111" s="3"/>
      <c r="UWK1111" s="3"/>
      <c r="UWL1111" s="3"/>
      <c r="UWM1111" s="3"/>
      <c r="UWN1111" s="3"/>
      <c r="UWO1111" s="3"/>
      <c r="UWP1111" s="3"/>
      <c r="UWQ1111" s="3"/>
      <c r="UWR1111" s="3"/>
      <c r="UWS1111" s="3"/>
      <c r="UWT1111" s="3"/>
      <c r="UWU1111" s="3"/>
      <c r="UWV1111" s="3"/>
      <c r="UWW1111" s="3"/>
      <c r="UWX1111" s="3"/>
      <c r="UWY1111" s="3"/>
      <c r="UWZ1111" s="3"/>
      <c r="UXA1111" s="3"/>
      <c r="UXB1111" s="3"/>
      <c r="UXC1111" s="3"/>
      <c r="UXD1111" s="3"/>
      <c r="UXE1111" s="3"/>
      <c r="UXF1111" s="3"/>
      <c r="UXG1111" s="3"/>
      <c r="UXH1111" s="3"/>
      <c r="UXI1111" s="3"/>
      <c r="UXJ1111" s="3"/>
      <c r="UXK1111" s="3"/>
      <c r="UXL1111" s="3"/>
      <c r="UXM1111" s="3"/>
      <c r="UXN1111" s="3"/>
      <c r="UXO1111" s="3"/>
      <c r="UXP1111" s="3"/>
      <c r="UXQ1111" s="3"/>
      <c r="UXR1111" s="3"/>
      <c r="UXS1111" s="3"/>
      <c r="UXT1111" s="3"/>
      <c r="UXU1111" s="3"/>
      <c r="UXV1111" s="3"/>
      <c r="UXW1111" s="3"/>
      <c r="UXX1111" s="3"/>
      <c r="UXY1111" s="3"/>
      <c r="UXZ1111" s="3"/>
      <c r="UYA1111" s="3"/>
      <c r="UYB1111" s="3"/>
      <c r="UYC1111" s="3"/>
      <c r="UYD1111" s="3"/>
      <c r="UYE1111" s="3"/>
      <c r="UYF1111" s="3"/>
      <c r="UYG1111" s="3"/>
      <c r="UYH1111" s="3"/>
      <c r="UYI1111" s="3"/>
      <c r="UYJ1111" s="3"/>
      <c r="UYK1111" s="3"/>
      <c r="UYL1111" s="3"/>
      <c r="UYM1111" s="3"/>
      <c r="UYN1111" s="3"/>
      <c r="UYO1111" s="3"/>
      <c r="UYP1111" s="3"/>
      <c r="UYQ1111" s="3"/>
      <c r="UYR1111" s="3"/>
      <c r="UYS1111" s="3"/>
      <c r="UYT1111" s="3"/>
      <c r="UYU1111" s="3"/>
      <c r="UYV1111" s="3"/>
      <c r="UYW1111" s="3"/>
      <c r="UYX1111" s="3"/>
      <c r="UYY1111" s="3"/>
      <c r="UYZ1111" s="3"/>
      <c r="UZA1111" s="3"/>
      <c r="UZB1111" s="3"/>
      <c r="UZC1111" s="3"/>
      <c r="UZD1111" s="3"/>
      <c r="UZE1111" s="3"/>
      <c r="UZF1111" s="3"/>
      <c r="UZG1111" s="3"/>
      <c r="UZH1111" s="3"/>
      <c r="UZI1111" s="3"/>
      <c r="UZJ1111" s="3"/>
      <c r="UZK1111" s="3"/>
      <c r="UZL1111" s="3"/>
      <c r="UZM1111" s="3"/>
      <c r="UZN1111" s="3"/>
      <c r="UZO1111" s="3"/>
      <c r="UZP1111" s="3"/>
      <c r="UZQ1111" s="3"/>
      <c r="UZR1111" s="3"/>
      <c r="UZS1111" s="3"/>
      <c r="UZT1111" s="3"/>
      <c r="UZU1111" s="3"/>
      <c r="UZV1111" s="3"/>
      <c r="UZW1111" s="3"/>
      <c r="UZX1111" s="3"/>
      <c r="UZY1111" s="3"/>
      <c r="UZZ1111" s="3"/>
      <c r="VAA1111" s="3"/>
      <c r="VAB1111" s="3"/>
      <c r="VAC1111" s="3"/>
      <c r="VAD1111" s="3"/>
      <c r="VAE1111" s="3"/>
      <c r="VAF1111" s="3"/>
      <c r="VAG1111" s="3"/>
      <c r="VAH1111" s="3"/>
      <c r="VAI1111" s="3"/>
      <c r="VAJ1111" s="3"/>
      <c r="VAK1111" s="3"/>
      <c r="VAL1111" s="3"/>
      <c r="VAM1111" s="3"/>
      <c r="VAN1111" s="3"/>
      <c r="VAO1111" s="3"/>
      <c r="VAP1111" s="3"/>
      <c r="VAQ1111" s="3"/>
      <c r="VAR1111" s="3"/>
      <c r="VAS1111" s="3"/>
      <c r="VAT1111" s="3"/>
      <c r="VAU1111" s="3"/>
      <c r="VAV1111" s="3"/>
      <c r="VAW1111" s="3"/>
      <c r="VAX1111" s="3"/>
      <c r="VAY1111" s="3"/>
      <c r="VAZ1111" s="3"/>
      <c r="VBA1111" s="3"/>
      <c r="VBB1111" s="3"/>
      <c r="VBC1111" s="3"/>
      <c r="VBD1111" s="3"/>
      <c r="VBE1111" s="3"/>
      <c r="VBF1111" s="3"/>
      <c r="VBG1111" s="3"/>
      <c r="VBH1111" s="3"/>
      <c r="VBI1111" s="3"/>
      <c r="VBJ1111" s="3"/>
      <c r="VBK1111" s="3"/>
      <c r="VBL1111" s="3"/>
      <c r="VBM1111" s="3"/>
      <c r="VBN1111" s="3"/>
      <c r="VBO1111" s="3"/>
      <c r="VBP1111" s="3"/>
      <c r="VBQ1111" s="3"/>
      <c r="VBR1111" s="3"/>
      <c r="VBS1111" s="3"/>
      <c r="VBT1111" s="3"/>
      <c r="VBU1111" s="3"/>
      <c r="VBV1111" s="3"/>
      <c r="VBW1111" s="3"/>
      <c r="VBX1111" s="3"/>
      <c r="VBY1111" s="3"/>
      <c r="VBZ1111" s="3"/>
      <c r="VCA1111" s="3"/>
      <c r="VCB1111" s="3"/>
      <c r="VCC1111" s="3"/>
      <c r="VCD1111" s="3"/>
      <c r="VCE1111" s="3"/>
      <c r="VCF1111" s="3"/>
      <c r="VCG1111" s="3"/>
      <c r="VCH1111" s="3"/>
      <c r="VCI1111" s="3"/>
      <c r="VCJ1111" s="3"/>
      <c r="VCK1111" s="3"/>
      <c r="VCL1111" s="3"/>
      <c r="VCM1111" s="3"/>
      <c r="VCN1111" s="3"/>
      <c r="VCO1111" s="3"/>
      <c r="VCP1111" s="3"/>
      <c r="VCQ1111" s="3"/>
      <c r="VCR1111" s="3"/>
      <c r="VCS1111" s="3"/>
      <c r="VCT1111" s="3"/>
      <c r="VCU1111" s="3"/>
      <c r="VCV1111" s="3"/>
      <c r="VCW1111" s="3"/>
      <c r="VCX1111" s="3"/>
      <c r="VCY1111" s="3"/>
      <c r="VCZ1111" s="3"/>
      <c r="VDA1111" s="3"/>
      <c r="VDB1111" s="3"/>
      <c r="VDC1111" s="3"/>
      <c r="VDD1111" s="3"/>
      <c r="VDE1111" s="3"/>
      <c r="VDF1111" s="3"/>
      <c r="VDG1111" s="3"/>
      <c r="VDH1111" s="3"/>
      <c r="VDI1111" s="3"/>
      <c r="VDJ1111" s="3"/>
      <c r="VDK1111" s="3"/>
      <c r="VDL1111" s="3"/>
      <c r="VDM1111" s="3"/>
      <c r="VDN1111" s="3"/>
      <c r="VDO1111" s="3"/>
      <c r="VDP1111" s="3"/>
      <c r="VDQ1111" s="3"/>
      <c r="VDR1111" s="3"/>
      <c r="VDS1111" s="3"/>
      <c r="VDT1111" s="3"/>
      <c r="VDU1111" s="3"/>
      <c r="VDV1111" s="3"/>
      <c r="VDW1111" s="3"/>
      <c r="VDX1111" s="3"/>
      <c r="VDY1111" s="3"/>
      <c r="VDZ1111" s="3"/>
      <c r="VEA1111" s="3"/>
      <c r="VEB1111" s="3"/>
      <c r="VEC1111" s="3"/>
      <c r="VED1111" s="3"/>
      <c r="VEE1111" s="3"/>
      <c r="VEF1111" s="3"/>
      <c r="VEG1111" s="3"/>
      <c r="VEH1111" s="3"/>
      <c r="VEI1111" s="3"/>
      <c r="VEJ1111" s="3"/>
      <c r="VEK1111" s="3"/>
      <c r="VEL1111" s="3"/>
      <c r="VEM1111" s="3"/>
      <c r="VEN1111" s="3"/>
      <c r="VEO1111" s="3"/>
      <c r="VEP1111" s="3"/>
      <c r="VEQ1111" s="3"/>
      <c r="VER1111" s="3"/>
      <c r="VES1111" s="3"/>
      <c r="VET1111" s="3"/>
      <c r="VEU1111" s="3"/>
      <c r="VEV1111" s="3"/>
      <c r="VEW1111" s="3"/>
      <c r="VEX1111" s="3"/>
      <c r="VEY1111" s="3"/>
      <c r="VEZ1111" s="3"/>
      <c r="VFA1111" s="3"/>
      <c r="VFB1111" s="3"/>
      <c r="VFC1111" s="3"/>
      <c r="VFD1111" s="3"/>
      <c r="VFE1111" s="3"/>
      <c r="VFF1111" s="3"/>
      <c r="VFG1111" s="3"/>
      <c r="VFH1111" s="3"/>
      <c r="VFI1111" s="3"/>
      <c r="VFJ1111" s="3"/>
      <c r="VFK1111" s="3"/>
      <c r="VFL1111" s="3"/>
      <c r="VFM1111" s="3"/>
      <c r="VFN1111" s="3"/>
      <c r="VFO1111" s="3"/>
      <c r="VFP1111" s="3"/>
      <c r="VFQ1111" s="3"/>
      <c r="VFR1111" s="3"/>
      <c r="VFS1111" s="3"/>
      <c r="VFT1111" s="3"/>
      <c r="VFU1111" s="3"/>
      <c r="VFV1111" s="3"/>
      <c r="VFW1111" s="3"/>
      <c r="VFX1111" s="3"/>
      <c r="VFY1111" s="3"/>
      <c r="VFZ1111" s="3"/>
      <c r="VGA1111" s="3"/>
      <c r="VGB1111" s="3"/>
      <c r="VGC1111" s="3"/>
      <c r="VGD1111" s="3"/>
      <c r="VGE1111" s="3"/>
      <c r="VGF1111" s="3"/>
      <c r="VGG1111" s="3"/>
      <c r="VGH1111" s="3"/>
      <c r="VGI1111" s="3"/>
      <c r="VGJ1111" s="3"/>
      <c r="VGK1111" s="3"/>
      <c r="VGL1111" s="3"/>
      <c r="VGM1111" s="3"/>
      <c r="VGN1111" s="3"/>
      <c r="VGO1111" s="3"/>
      <c r="VGP1111" s="3"/>
      <c r="VGQ1111" s="3"/>
      <c r="VGR1111" s="3"/>
      <c r="VGS1111" s="3"/>
      <c r="VGT1111" s="3"/>
      <c r="VGU1111" s="3"/>
      <c r="VGV1111" s="3"/>
      <c r="VGW1111" s="3"/>
      <c r="VGX1111" s="3"/>
      <c r="VGY1111" s="3"/>
      <c r="VGZ1111" s="3"/>
      <c r="VHA1111" s="3"/>
      <c r="VHB1111" s="3"/>
      <c r="VHC1111" s="3"/>
      <c r="VHD1111" s="3"/>
      <c r="VHE1111" s="3"/>
      <c r="VHF1111" s="3"/>
      <c r="VHG1111" s="3"/>
      <c r="VHH1111" s="3"/>
      <c r="VHI1111" s="3"/>
      <c r="VHJ1111" s="3"/>
      <c r="VHK1111" s="3"/>
      <c r="VHL1111" s="3"/>
      <c r="VHM1111" s="3"/>
      <c r="VHN1111" s="3"/>
      <c r="VHO1111" s="3"/>
      <c r="VHP1111" s="3"/>
      <c r="VHQ1111" s="3"/>
      <c r="VHR1111" s="3"/>
      <c r="VHS1111" s="3"/>
      <c r="VHT1111" s="3"/>
      <c r="VHU1111" s="3"/>
      <c r="VHV1111" s="3"/>
      <c r="VHW1111" s="3"/>
      <c r="VHX1111" s="3"/>
      <c r="VHY1111" s="3"/>
      <c r="VHZ1111" s="3"/>
      <c r="VIA1111" s="3"/>
      <c r="VIB1111" s="3"/>
      <c r="VIC1111" s="3"/>
      <c r="VID1111" s="3"/>
      <c r="VIE1111" s="3"/>
      <c r="VIF1111" s="3"/>
      <c r="VIG1111" s="3"/>
      <c r="VIH1111" s="3"/>
      <c r="VII1111" s="3"/>
      <c r="VIJ1111" s="3"/>
      <c r="VIK1111" s="3"/>
      <c r="VIL1111" s="3"/>
      <c r="VIM1111" s="3"/>
      <c r="VIN1111" s="3"/>
      <c r="VIO1111" s="3"/>
      <c r="VIP1111" s="3"/>
      <c r="VIQ1111" s="3"/>
      <c r="VIR1111" s="3"/>
      <c r="VIS1111" s="3"/>
      <c r="VIT1111" s="3"/>
      <c r="VIU1111" s="3"/>
      <c r="VIV1111" s="3"/>
      <c r="VIW1111" s="3"/>
      <c r="VIX1111" s="3"/>
      <c r="VIY1111" s="3"/>
      <c r="VIZ1111" s="3"/>
      <c r="VJA1111" s="3"/>
      <c r="VJB1111" s="3"/>
      <c r="VJC1111" s="3"/>
      <c r="VJD1111" s="3"/>
      <c r="VJE1111" s="3"/>
      <c r="VJF1111" s="3"/>
      <c r="VJG1111" s="3"/>
      <c r="VJH1111" s="3"/>
      <c r="VJI1111" s="3"/>
      <c r="VJJ1111" s="3"/>
      <c r="VJK1111" s="3"/>
      <c r="VJL1111" s="3"/>
      <c r="VJM1111" s="3"/>
      <c r="VJN1111" s="3"/>
      <c r="VJO1111" s="3"/>
      <c r="VJP1111" s="3"/>
      <c r="VJQ1111" s="3"/>
      <c r="VJR1111" s="3"/>
      <c r="VJS1111" s="3"/>
      <c r="VJT1111" s="3"/>
      <c r="VJU1111" s="3"/>
      <c r="VJV1111" s="3"/>
      <c r="VJW1111" s="3"/>
      <c r="VJX1111" s="3"/>
      <c r="VJY1111" s="3"/>
      <c r="VJZ1111" s="3"/>
      <c r="VKA1111" s="3"/>
      <c r="VKB1111" s="3"/>
      <c r="VKC1111" s="3"/>
      <c r="VKD1111" s="3"/>
      <c r="VKE1111" s="3"/>
      <c r="VKF1111" s="3"/>
      <c r="VKG1111" s="3"/>
      <c r="VKH1111" s="3"/>
      <c r="VKI1111" s="3"/>
      <c r="VKJ1111" s="3"/>
      <c r="VKK1111" s="3"/>
      <c r="VKL1111" s="3"/>
      <c r="VKM1111" s="3"/>
      <c r="VKN1111" s="3"/>
      <c r="VKO1111" s="3"/>
      <c r="VKP1111" s="3"/>
      <c r="VKQ1111" s="3"/>
      <c r="VKR1111" s="3"/>
      <c r="VKS1111" s="3"/>
      <c r="VKT1111" s="3"/>
      <c r="VKU1111" s="3"/>
      <c r="VKV1111" s="3"/>
      <c r="VKW1111" s="3"/>
      <c r="VKX1111" s="3"/>
      <c r="VKY1111" s="3"/>
      <c r="VKZ1111" s="3"/>
      <c r="VLA1111" s="3"/>
      <c r="VLB1111" s="3"/>
      <c r="VLC1111" s="3"/>
      <c r="VLD1111" s="3"/>
      <c r="VLE1111" s="3"/>
      <c r="VLF1111" s="3"/>
      <c r="VLG1111" s="3"/>
      <c r="VLH1111" s="3"/>
      <c r="VLI1111" s="3"/>
      <c r="VLJ1111" s="3"/>
      <c r="VLK1111" s="3"/>
      <c r="VLL1111" s="3"/>
      <c r="VLM1111" s="3"/>
      <c r="VLN1111" s="3"/>
      <c r="VLO1111" s="3"/>
      <c r="VLP1111" s="3"/>
      <c r="VLQ1111" s="3"/>
      <c r="VLR1111" s="3"/>
      <c r="VLS1111" s="3"/>
      <c r="VLT1111" s="3"/>
      <c r="VLU1111" s="3"/>
      <c r="VLV1111" s="3"/>
      <c r="VLW1111" s="3"/>
      <c r="VLX1111" s="3"/>
      <c r="VLY1111" s="3"/>
      <c r="VLZ1111" s="3"/>
      <c r="VMA1111" s="3"/>
      <c r="VMB1111" s="3"/>
      <c r="VMC1111" s="3"/>
      <c r="VMD1111" s="3"/>
      <c r="VME1111" s="3"/>
      <c r="VMF1111" s="3"/>
      <c r="VMG1111" s="3"/>
      <c r="VMH1111" s="3"/>
      <c r="VMI1111" s="3"/>
      <c r="VMJ1111" s="3"/>
      <c r="VMK1111" s="3"/>
      <c r="VML1111" s="3"/>
      <c r="VMM1111" s="3"/>
      <c r="VMN1111" s="3"/>
      <c r="VMO1111" s="3"/>
      <c r="VMP1111" s="3"/>
      <c r="VMQ1111" s="3"/>
      <c r="VMR1111" s="3"/>
      <c r="VMS1111" s="3"/>
      <c r="VMT1111" s="3"/>
      <c r="VMU1111" s="3"/>
      <c r="VMV1111" s="3"/>
      <c r="VMW1111" s="3"/>
      <c r="VMX1111" s="3"/>
      <c r="VMY1111" s="3"/>
      <c r="VMZ1111" s="3"/>
      <c r="VNA1111" s="3"/>
      <c r="VNB1111" s="3"/>
      <c r="VNC1111" s="3"/>
      <c r="VND1111" s="3"/>
      <c r="VNE1111" s="3"/>
      <c r="VNF1111" s="3"/>
      <c r="VNG1111" s="3"/>
      <c r="VNH1111" s="3"/>
      <c r="VNI1111" s="3"/>
      <c r="VNJ1111" s="3"/>
      <c r="VNK1111" s="3"/>
      <c r="VNL1111" s="3"/>
      <c r="VNM1111" s="3"/>
      <c r="VNN1111" s="3"/>
      <c r="VNO1111" s="3"/>
      <c r="VNP1111" s="3"/>
      <c r="VNQ1111" s="3"/>
      <c r="VNR1111" s="3"/>
      <c r="VNS1111" s="3"/>
      <c r="VNT1111" s="3"/>
      <c r="VNU1111" s="3"/>
      <c r="VNV1111" s="3"/>
      <c r="VNW1111" s="3"/>
      <c r="VNX1111" s="3"/>
      <c r="VNY1111" s="3"/>
      <c r="VNZ1111" s="3"/>
      <c r="VOA1111" s="3"/>
      <c r="VOB1111" s="3"/>
      <c r="VOC1111" s="3"/>
      <c r="VOD1111" s="3"/>
      <c r="VOE1111" s="3"/>
      <c r="VOF1111" s="3"/>
      <c r="VOG1111" s="3"/>
      <c r="VOH1111" s="3"/>
      <c r="VOI1111" s="3"/>
      <c r="VOJ1111" s="3"/>
      <c r="VOK1111" s="3"/>
      <c r="VOL1111" s="3"/>
      <c r="VOM1111" s="3"/>
      <c r="VON1111" s="3"/>
      <c r="VOO1111" s="3"/>
      <c r="VOP1111" s="3"/>
      <c r="VOQ1111" s="3"/>
      <c r="VOR1111" s="3"/>
      <c r="VOS1111" s="3"/>
      <c r="VOT1111" s="3"/>
      <c r="VOU1111" s="3"/>
      <c r="VOV1111" s="3"/>
      <c r="VOW1111" s="3"/>
      <c r="VOX1111" s="3"/>
      <c r="VOY1111" s="3"/>
      <c r="VOZ1111" s="3"/>
      <c r="VPA1111" s="3"/>
      <c r="VPB1111" s="3"/>
      <c r="VPC1111" s="3"/>
      <c r="VPD1111" s="3"/>
      <c r="VPE1111" s="3"/>
      <c r="VPF1111" s="3"/>
      <c r="VPG1111" s="3"/>
      <c r="VPH1111" s="3"/>
      <c r="VPI1111" s="3"/>
      <c r="VPJ1111" s="3"/>
      <c r="VPK1111" s="3"/>
      <c r="VPL1111" s="3"/>
      <c r="VPM1111" s="3"/>
      <c r="VPN1111" s="3"/>
      <c r="VPO1111" s="3"/>
      <c r="VPP1111" s="3"/>
      <c r="VPQ1111" s="3"/>
      <c r="VPR1111" s="3"/>
      <c r="VPS1111" s="3"/>
      <c r="VPT1111" s="3"/>
      <c r="VPU1111" s="3"/>
      <c r="VPV1111" s="3"/>
      <c r="VPW1111" s="3"/>
      <c r="VPX1111" s="3"/>
      <c r="VPY1111" s="3"/>
      <c r="VPZ1111" s="3"/>
      <c r="VQA1111" s="3"/>
      <c r="VQB1111" s="3"/>
      <c r="VQC1111" s="3"/>
      <c r="VQD1111" s="3"/>
      <c r="VQE1111" s="3"/>
      <c r="VQF1111" s="3"/>
      <c r="VQG1111" s="3"/>
      <c r="VQH1111" s="3"/>
      <c r="VQI1111" s="3"/>
      <c r="VQJ1111" s="3"/>
      <c r="VQK1111" s="3"/>
      <c r="VQL1111" s="3"/>
      <c r="VQM1111" s="3"/>
      <c r="VQN1111" s="3"/>
      <c r="VQO1111" s="3"/>
      <c r="VQP1111" s="3"/>
      <c r="VQQ1111" s="3"/>
      <c r="VQR1111" s="3"/>
      <c r="VQS1111" s="3"/>
      <c r="VQT1111" s="3"/>
      <c r="VQU1111" s="3"/>
      <c r="VQV1111" s="3"/>
      <c r="VQW1111" s="3"/>
      <c r="VQX1111" s="3"/>
      <c r="VQY1111" s="3"/>
      <c r="VQZ1111" s="3"/>
      <c r="VRA1111" s="3"/>
      <c r="VRB1111" s="3"/>
      <c r="VRC1111" s="3"/>
      <c r="VRD1111" s="3"/>
      <c r="VRE1111" s="3"/>
      <c r="VRF1111" s="3"/>
      <c r="VRG1111" s="3"/>
      <c r="VRH1111" s="3"/>
      <c r="VRI1111" s="3"/>
      <c r="VRJ1111" s="3"/>
      <c r="VRK1111" s="3"/>
      <c r="VRL1111" s="3"/>
      <c r="VRM1111" s="3"/>
      <c r="VRN1111" s="3"/>
      <c r="VRO1111" s="3"/>
      <c r="VRP1111" s="3"/>
      <c r="VRQ1111" s="3"/>
      <c r="VRR1111" s="3"/>
      <c r="VRS1111" s="3"/>
      <c r="VRT1111" s="3"/>
      <c r="VRU1111" s="3"/>
      <c r="VRV1111" s="3"/>
      <c r="VRW1111" s="3"/>
      <c r="VRX1111" s="3"/>
      <c r="VRY1111" s="3"/>
      <c r="VRZ1111" s="3"/>
      <c r="VSA1111" s="3"/>
      <c r="VSB1111" s="3"/>
      <c r="VSC1111" s="3"/>
      <c r="VSD1111" s="3"/>
      <c r="VSE1111" s="3"/>
      <c r="VSF1111" s="3"/>
      <c r="VSG1111" s="3"/>
      <c r="VSH1111" s="3"/>
      <c r="VSI1111" s="3"/>
      <c r="VSJ1111" s="3"/>
      <c r="VSK1111" s="3"/>
      <c r="VSL1111" s="3"/>
      <c r="VSM1111" s="3"/>
      <c r="VSN1111" s="3"/>
      <c r="VSO1111" s="3"/>
      <c r="VSP1111" s="3"/>
      <c r="VSQ1111" s="3"/>
      <c r="VSR1111" s="3"/>
      <c r="VSS1111" s="3"/>
      <c r="VST1111" s="3"/>
      <c r="VSU1111" s="3"/>
      <c r="VSV1111" s="3"/>
      <c r="VSW1111" s="3"/>
      <c r="VSX1111" s="3"/>
      <c r="VSY1111" s="3"/>
      <c r="VSZ1111" s="3"/>
      <c r="VTA1111" s="3"/>
      <c r="VTB1111" s="3"/>
      <c r="VTC1111" s="3"/>
      <c r="VTD1111" s="3"/>
      <c r="VTE1111" s="3"/>
      <c r="VTF1111" s="3"/>
      <c r="VTG1111" s="3"/>
      <c r="VTH1111" s="3"/>
      <c r="VTI1111" s="3"/>
      <c r="VTJ1111" s="3"/>
      <c r="VTK1111" s="3"/>
      <c r="VTL1111" s="3"/>
      <c r="VTM1111" s="3"/>
      <c r="VTN1111" s="3"/>
      <c r="VTO1111" s="3"/>
      <c r="VTP1111" s="3"/>
      <c r="VTQ1111" s="3"/>
      <c r="VTR1111" s="3"/>
      <c r="VTS1111" s="3"/>
      <c r="VTT1111" s="3"/>
      <c r="VTU1111" s="3"/>
      <c r="VTV1111" s="3"/>
      <c r="VTW1111" s="3"/>
      <c r="VTX1111" s="3"/>
      <c r="VTY1111" s="3"/>
      <c r="VTZ1111" s="3"/>
      <c r="VUA1111" s="3"/>
      <c r="VUB1111" s="3"/>
      <c r="VUC1111" s="3"/>
      <c r="VUD1111" s="3"/>
      <c r="VUE1111" s="3"/>
      <c r="VUF1111" s="3"/>
      <c r="VUG1111" s="3"/>
      <c r="VUH1111" s="3"/>
      <c r="VUI1111" s="3"/>
      <c r="VUJ1111" s="3"/>
      <c r="VUK1111" s="3"/>
      <c r="VUL1111" s="3"/>
      <c r="VUM1111" s="3"/>
      <c r="VUN1111" s="3"/>
      <c r="VUO1111" s="3"/>
      <c r="VUP1111" s="3"/>
      <c r="VUQ1111" s="3"/>
      <c r="VUR1111" s="3"/>
      <c r="VUS1111" s="3"/>
      <c r="VUT1111" s="3"/>
      <c r="VUU1111" s="3"/>
      <c r="VUV1111" s="3"/>
      <c r="VUW1111" s="3"/>
      <c r="VUX1111" s="3"/>
      <c r="VUY1111" s="3"/>
      <c r="VUZ1111" s="3"/>
      <c r="VVA1111" s="3"/>
      <c r="VVB1111" s="3"/>
      <c r="VVC1111" s="3"/>
      <c r="VVD1111" s="3"/>
      <c r="VVE1111" s="3"/>
      <c r="VVF1111" s="3"/>
      <c r="VVG1111" s="3"/>
      <c r="VVH1111" s="3"/>
      <c r="VVI1111" s="3"/>
      <c r="VVJ1111" s="3"/>
      <c r="VVK1111" s="3"/>
      <c r="VVL1111" s="3"/>
      <c r="VVM1111" s="3"/>
      <c r="VVN1111" s="3"/>
      <c r="VVO1111" s="3"/>
      <c r="VVP1111" s="3"/>
      <c r="VVQ1111" s="3"/>
      <c r="VVR1111" s="3"/>
      <c r="VVS1111" s="3"/>
      <c r="VVT1111" s="3"/>
      <c r="VVU1111" s="3"/>
      <c r="VVV1111" s="3"/>
      <c r="VVW1111" s="3"/>
      <c r="VVX1111" s="3"/>
      <c r="VVY1111" s="3"/>
      <c r="VVZ1111" s="3"/>
      <c r="VWA1111" s="3"/>
      <c r="VWB1111" s="3"/>
      <c r="VWC1111" s="3"/>
      <c r="VWD1111" s="3"/>
      <c r="VWE1111" s="3"/>
      <c r="VWF1111" s="3"/>
      <c r="VWG1111" s="3"/>
      <c r="VWH1111" s="3"/>
      <c r="VWI1111" s="3"/>
      <c r="VWJ1111" s="3"/>
      <c r="VWK1111" s="3"/>
      <c r="VWL1111" s="3"/>
      <c r="VWM1111" s="3"/>
      <c r="VWN1111" s="3"/>
      <c r="VWO1111" s="3"/>
      <c r="VWP1111" s="3"/>
      <c r="VWQ1111" s="3"/>
      <c r="VWR1111" s="3"/>
      <c r="VWS1111" s="3"/>
      <c r="VWT1111" s="3"/>
      <c r="VWU1111" s="3"/>
      <c r="VWV1111" s="3"/>
      <c r="VWW1111" s="3"/>
      <c r="VWX1111" s="3"/>
      <c r="VWY1111" s="3"/>
      <c r="VWZ1111" s="3"/>
      <c r="VXA1111" s="3"/>
      <c r="VXB1111" s="3"/>
      <c r="VXC1111" s="3"/>
      <c r="VXD1111" s="3"/>
      <c r="VXE1111" s="3"/>
      <c r="VXF1111" s="3"/>
      <c r="VXG1111" s="3"/>
      <c r="VXH1111" s="3"/>
      <c r="VXI1111" s="3"/>
      <c r="VXJ1111" s="3"/>
      <c r="VXK1111" s="3"/>
      <c r="VXL1111" s="3"/>
      <c r="VXM1111" s="3"/>
      <c r="VXN1111" s="3"/>
      <c r="VXO1111" s="3"/>
      <c r="VXP1111" s="3"/>
      <c r="VXQ1111" s="3"/>
      <c r="VXR1111" s="3"/>
      <c r="VXS1111" s="3"/>
      <c r="VXT1111" s="3"/>
      <c r="VXU1111" s="3"/>
      <c r="VXV1111" s="3"/>
      <c r="VXW1111" s="3"/>
      <c r="VXX1111" s="3"/>
      <c r="VXY1111" s="3"/>
      <c r="VXZ1111" s="3"/>
      <c r="VYA1111" s="3"/>
      <c r="VYB1111" s="3"/>
      <c r="VYC1111" s="3"/>
      <c r="VYD1111" s="3"/>
      <c r="VYE1111" s="3"/>
      <c r="VYF1111" s="3"/>
      <c r="VYG1111" s="3"/>
      <c r="VYH1111" s="3"/>
      <c r="VYI1111" s="3"/>
      <c r="VYJ1111" s="3"/>
      <c r="VYK1111" s="3"/>
      <c r="VYL1111" s="3"/>
      <c r="VYM1111" s="3"/>
      <c r="VYN1111" s="3"/>
      <c r="VYO1111" s="3"/>
      <c r="VYP1111" s="3"/>
      <c r="VYQ1111" s="3"/>
      <c r="VYR1111" s="3"/>
      <c r="VYS1111" s="3"/>
      <c r="VYT1111" s="3"/>
      <c r="VYU1111" s="3"/>
      <c r="VYV1111" s="3"/>
      <c r="VYW1111" s="3"/>
      <c r="VYX1111" s="3"/>
      <c r="VYY1111" s="3"/>
      <c r="VYZ1111" s="3"/>
      <c r="VZA1111" s="3"/>
      <c r="VZB1111" s="3"/>
      <c r="VZC1111" s="3"/>
      <c r="VZD1111" s="3"/>
      <c r="VZE1111" s="3"/>
      <c r="VZF1111" s="3"/>
      <c r="VZG1111" s="3"/>
      <c r="VZH1111" s="3"/>
      <c r="VZI1111" s="3"/>
      <c r="VZJ1111" s="3"/>
      <c r="VZK1111" s="3"/>
      <c r="VZL1111" s="3"/>
      <c r="VZM1111" s="3"/>
      <c r="VZN1111" s="3"/>
      <c r="VZO1111" s="3"/>
      <c r="VZP1111" s="3"/>
      <c r="VZQ1111" s="3"/>
      <c r="VZR1111" s="3"/>
      <c r="VZS1111" s="3"/>
      <c r="VZT1111" s="3"/>
      <c r="VZU1111" s="3"/>
      <c r="VZV1111" s="3"/>
      <c r="VZW1111" s="3"/>
      <c r="VZX1111" s="3"/>
      <c r="VZY1111" s="3"/>
      <c r="VZZ1111" s="3"/>
      <c r="WAA1111" s="3"/>
      <c r="WAB1111" s="3"/>
      <c r="WAC1111" s="3"/>
      <c r="WAD1111" s="3"/>
      <c r="WAE1111" s="3"/>
      <c r="WAF1111" s="3"/>
      <c r="WAG1111" s="3"/>
      <c r="WAH1111" s="3"/>
      <c r="WAI1111" s="3"/>
      <c r="WAJ1111" s="3"/>
      <c r="WAK1111" s="3"/>
      <c r="WAL1111" s="3"/>
      <c r="WAM1111" s="3"/>
      <c r="WAN1111" s="3"/>
      <c r="WAO1111" s="3"/>
      <c r="WAP1111" s="3"/>
      <c r="WAQ1111" s="3"/>
      <c r="WAR1111" s="3"/>
      <c r="WAS1111" s="3"/>
      <c r="WAT1111" s="3"/>
      <c r="WAU1111" s="3"/>
      <c r="WAV1111" s="3"/>
      <c r="WAW1111" s="3"/>
      <c r="WAX1111" s="3"/>
      <c r="WAY1111" s="3"/>
      <c r="WAZ1111" s="3"/>
      <c r="WBA1111" s="3"/>
      <c r="WBB1111" s="3"/>
      <c r="WBC1111" s="3"/>
      <c r="WBD1111" s="3"/>
      <c r="WBE1111" s="3"/>
      <c r="WBF1111" s="3"/>
      <c r="WBG1111" s="3"/>
      <c r="WBH1111" s="3"/>
      <c r="WBI1111" s="3"/>
      <c r="WBJ1111" s="3"/>
      <c r="WBK1111" s="3"/>
      <c r="WBL1111" s="3"/>
      <c r="WBM1111" s="3"/>
      <c r="WBN1111" s="3"/>
      <c r="WBO1111" s="3"/>
      <c r="WBP1111" s="3"/>
      <c r="WBQ1111" s="3"/>
      <c r="WBR1111" s="3"/>
      <c r="WBS1111" s="3"/>
      <c r="WBT1111" s="3"/>
      <c r="WBU1111" s="3"/>
      <c r="WBV1111" s="3"/>
      <c r="WBW1111" s="3"/>
      <c r="WBX1111" s="3"/>
      <c r="WBY1111" s="3"/>
      <c r="WBZ1111" s="3"/>
      <c r="WCA1111" s="3"/>
      <c r="WCB1111" s="3"/>
      <c r="WCC1111" s="3"/>
      <c r="WCD1111" s="3"/>
      <c r="WCE1111" s="3"/>
      <c r="WCF1111" s="3"/>
      <c r="WCG1111" s="3"/>
      <c r="WCH1111" s="3"/>
      <c r="WCI1111" s="3"/>
      <c r="WCJ1111" s="3"/>
      <c r="WCK1111" s="3"/>
      <c r="WCL1111" s="3"/>
      <c r="WCM1111" s="3"/>
      <c r="WCN1111" s="3"/>
      <c r="WCO1111" s="3"/>
      <c r="WCP1111" s="3"/>
      <c r="WCQ1111" s="3"/>
      <c r="WCR1111" s="3"/>
      <c r="WCS1111" s="3"/>
      <c r="WCT1111" s="3"/>
      <c r="WCU1111" s="3"/>
      <c r="WCV1111" s="3"/>
      <c r="WCW1111" s="3"/>
      <c r="WCX1111" s="3"/>
      <c r="WCY1111" s="3"/>
      <c r="WCZ1111" s="3"/>
      <c r="WDA1111" s="3"/>
      <c r="WDB1111" s="3"/>
      <c r="WDC1111" s="3"/>
      <c r="WDD1111" s="3"/>
      <c r="WDE1111" s="3"/>
      <c r="WDF1111" s="3"/>
      <c r="WDG1111" s="3"/>
      <c r="WDH1111" s="3"/>
      <c r="WDI1111" s="3"/>
      <c r="WDJ1111" s="3"/>
      <c r="WDK1111" s="3"/>
      <c r="WDL1111" s="3"/>
      <c r="WDM1111" s="3"/>
      <c r="WDN1111" s="3"/>
      <c r="WDO1111" s="3"/>
      <c r="WDP1111" s="3"/>
      <c r="WDQ1111" s="3"/>
      <c r="WDR1111" s="3"/>
      <c r="WDS1111" s="3"/>
      <c r="WDT1111" s="3"/>
      <c r="WDU1111" s="3"/>
      <c r="WDV1111" s="3"/>
      <c r="WDW1111" s="3"/>
      <c r="WDX1111" s="3"/>
      <c r="WDY1111" s="3"/>
      <c r="WDZ1111" s="3"/>
      <c r="WEA1111" s="3"/>
      <c r="WEB1111" s="3"/>
      <c r="WEC1111" s="3"/>
      <c r="WED1111" s="3"/>
      <c r="WEE1111" s="3"/>
      <c r="WEF1111" s="3"/>
      <c r="WEG1111" s="3"/>
      <c r="WEH1111" s="3"/>
      <c r="WEI1111" s="3"/>
      <c r="WEJ1111" s="3"/>
      <c r="WEK1111" s="3"/>
      <c r="WEL1111" s="3"/>
      <c r="WEM1111" s="3"/>
      <c r="WEN1111" s="3"/>
      <c r="WEO1111" s="3"/>
      <c r="WEP1111" s="3"/>
      <c r="WEQ1111" s="3"/>
      <c r="WER1111" s="3"/>
      <c r="WES1111" s="3"/>
      <c r="WET1111" s="3"/>
      <c r="WEU1111" s="3"/>
      <c r="WEV1111" s="3"/>
      <c r="WEW1111" s="3"/>
      <c r="WEX1111" s="3"/>
      <c r="WEY1111" s="3"/>
      <c r="WEZ1111" s="3"/>
      <c r="WFA1111" s="3"/>
      <c r="WFB1111" s="3"/>
      <c r="WFC1111" s="3"/>
      <c r="WFD1111" s="3"/>
      <c r="WFE1111" s="3"/>
      <c r="WFF1111" s="3"/>
      <c r="WFG1111" s="3"/>
      <c r="WFH1111" s="3"/>
      <c r="WFI1111" s="3"/>
      <c r="WFJ1111" s="3"/>
      <c r="WFK1111" s="3"/>
      <c r="WFL1111" s="3"/>
      <c r="WFM1111" s="3"/>
      <c r="WFN1111" s="3"/>
      <c r="WFO1111" s="3"/>
      <c r="WFP1111" s="3"/>
      <c r="WFQ1111" s="3"/>
      <c r="WFR1111" s="3"/>
      <c r="WFS1111" s="3"/>
      <c r="WFT1111" s="3"/>
      <c r="WFU1111" s="3"/>
      <c r="WFV1111" s="3"/>
      <c r="WFW1111" s="3"/>
      <c r="WFX1111" s="3"/>
      <c r="WFY1111" s="3"/>
      <c r="WFZ1111" s="3"/>
      <c r="WGA1111" s="3"/>
      <c r="WGB1111" s="3"/>
      <c r="WGC1111" s="3"/>
      <c r="WGD1111" s="3"/>
      <c r="WGE1111" s="3"/>
      <c r="WGF1111" s="3"/>
      <c r="WGG1111" s="3"/>
      <c r="WGH1111" s="3"/>
      <c r="WGI1111" s="3"/>
      <c r="WGJ1111" s="3"/>
      <c r="WGK1111" s="3"/>
      <c r="WGL1111" s="3"/>
      <c r="WGM1111" s="3"/>
      <c r="WGN1111" s="3"/>
      <c r="WGO1111" s="3"/>
      <c r="WGP1111" s="3"/>
      <c r="WGQ1111" s="3"/>
      <c r="WGR1111" s="3"/>
      <c r="WGS1111" s="3"/>
      <c r="WGT1111" s="3"/>
      <c r="WGU1111" s="3"/>
      <c r="WGV1111" s="3"/>
      <c r="WGW1111" s="3"/>
      <c r="WGX1111" s="3"/>
      <c r="WGY1111" s="3"/>
      <c r="WGZ1111" s="3"/>
      <c r="WHA1111" s="3"/>
      <c r="WHB1111" s="3"/>
      <c r="WHC1111" s="3"/>
      <c r="WHD1111" s="3"/>
      <c r="WHE1111" s="3"/>
      <c r="WHF1111" s="3"/>
      <c r="WHG1111" s="3"/>
      <c r="WHH1111" s="3"/>
      <c r="WHI1111" s="3"/>
      <c r="WHJ1111" s="3"/>
      <c r="WHK1111" s="3"/>
      <c r="WHL1111" s="3"/>
      <c r="WHM1111" s="3"/>
      <c r="WHN1111" s="3"/>
      <c r="WHO1111" s="3"/>
      <c r="WHP1111" s="3"/>
      <c r="WHQ1111" s="3"/>
      <c r="WHR1111" s="3"/>
      <c r="WHS1111" s="3"/>
      <c r="WHT1111" s="3"/>
      <c r="WHU1111" s="3"/>
      <c r="WHV1111" s="3"/>
      <c r="WHW1111" s="3"/>
      <c r="WHX1111" s="3"/>
      <c r="WHY1111" s="3"/>
      <c r="WHZ1111" s="3"/>
      <c r="WIA1111" s="3"/>
      <c r="WIB1111" s="3"/>
      <c r="WIC1111" s="3"/>
      <c r="WID1111" s="3"/>
      <c r="WIE1111" s="3"/>
      <c r="WIF1111" s="3"/>
      <c r="WIG1111" s="3"/>
      <c r="WIH1111" s="3"/>
      <c r="WII1111" s="3"/>
      <c r="WIJ1111" s="3"/>
      <c r="WIK1111" s="3"/>
      <c r="WIL1111" s="3"/>
      <c r="WIM1111" s="3"/>
      <c r="WIN1111" s="3"/>
      <c r="WIO1111" s="3"/>
      <c r="WIP1111" s="3"/>
      <c r="WIQ1111" s="3"/>
      <c r="WIR1111" s="3"/>
      <c r="WIS1111" s="3"/>
      <c r="WIT1111" s="3"/>
      <c r="WIU1111" s="3"/>
      <c r="WIV1111" s="3"/>
      <c r="WIW1111" s="3"/>
      <c r="WIX1111" s="3"/>
      <c r="WIY1111" s="3"/>
      <c r="WIZ1111" s="3"/>
      <c r="WJA1111" s="3"/>
      <c r="WJB1111" s="3"/>
      <c r="WJC1111" s="3"/>
      <c r="WJD1111" s="3"/>
      <c r="WJE1111" s="3"/>
      <c r="WJF1111" s="3"/>
      <c r="WJG1111" s="3"/>
      <c r="WJH1111" s="3"/>
      <c r="WJI1111" s="3"/>
      <c r="WJJ1111" s="3"/>
      <c r="WJK1111" s="3"/>
      <c r="WJL1111" s="3"/>
      <c r="WJM1111" s="3"/>
      <c r="WJN1111" s="3"/>
      <c r="WJO1111" s="3"/>
      <c r="WJP1111" s="3"/>
      <c r="WJQ1111" s="3"/>
      <c r="WJR1111" s="3"/>
      <c r="WJS1111" s="3"/>
      <c r="WJT1111" s="3"/>
      <c r="WJU1111" s="3"/>
      <c r="WJV1111" s="3"/>
      <c r="WJW1111" s="3"/>
      <c r="WJX1111" s="3"/>
      <c r="WJY1111" s="3"/>
      <c r="WJZ1111" s="3"/>
      <c r="WKA1111" s="3"/>
      <c r="WKB1111" s="3"/>
      <c r="WKC1111" s="3"/>
      <c r="WKD1111" s="3"/>
      <c r="WKE1111" s="3"/>
      <c r="WKF1111" s="3"/>
      <c r="WKG1111" s="3"/>
      <c r="WKH1111" s="3"/>
      <c r="WKI1111" s="3"/>
      <c r="WKJ1111" s="3"/>
      <c r="WKK1111" s="3"/>
      <c r="WKL1111" s="3"/>
      <c r="WKM1111" s="3"/>
      <c r="WKN1111" s="3"/>
      <c r="WKO1111" s="3"/>
      <c r="WKP1111" s="3"/>
      <c r="WKQ1111" s="3"/>
      <c r="WKR1111" s="3"/>
      <c r="WKS1111" s="3"/>
      <c r="WKT1111" s="3"/>
      <c r="WKU1111" s="3"/>
      <c r="WKV1111" s="3"/>
      <c r="WKW1111" s="3"/>
      <c r="WKX1111" s="3"/>
      <c r="WKY1111" s="3"/>
      <c r="WKZ1111" s="3"/>
      <c r="WLA1111" s="3"/>
      <c r="WLB1111" s="3"/>
      <c r="WLC1111" s="3"/>
      <c r="WLD1111" s="3"/>
      <c r="WLE1111" s="3"/>
      <c r="WLF1111" s="3"/>
      <c r="WLG1111" s="3"/>
      <c r="WLH1111" s="3"/>
      <c r="WLI1111" s="3"/>
      <c r="WLJ1111" s="3"/>
      <c r="WLK1111" s="3"/>
      <c r="WLL1111" s="3"/>
      <c r="WLM1111" s="3"/>
      <c r="WLN1111" s="3"/>
      <c r="WLO1111" s="3"/>
      <c r="WLP1111" s="3"/>
      <c r="WLQ1111" s="3"/>
      <c r="WLR1111" s="3"/>
      <c r="WLS1111" s="3"/>
      <c r="WLT1111" s="3"/>
      <c r="WLU1111" s="3"/>
      <c r="WLV1111" s="3"/>
      <c r="WLW1111" s="3"/>
      <c r="WLX1111" s="3"/>
      <c r="WLY1111" s="3"/>
      <c r="WLZ1111" s="3"/>
      <c r="WMA1111" s="3"/>
      <c r="WMB1111" s="3"/>
      <c r="WMC1111" s="3"/>
      <c r="WMD1111" s="3"/>
      <c r="WME1111" s="3"/>
      <c r="WMF1111" s="3"/>
      <c r="WMG1111" s="3"/>
      <c r="WMH1111" s="3"/>
      <c r="WMI1111" s="3"/>
      <c r="WMJ1111" s="3"/>
      <c r="WMK1111" s="3"/>
      <c r="WML1111" s="3"/>
      <c r="WMM1111" s="3"/>
      <c r="WMN1111" s="3"/>
      <c r="WMO1111" s="3"/>
      <c r="WMP1111" s="3"/>
      <c r="WMQ1111" s="3"/>
      <c r="WMR1111" s="3"/>
      <c r="WMS1111" s="3"/>
      <c r="WMT1111" s="3"/>
      <c r="WMU1111" s="3"/>
      <c r="WMV1111" s="3"/>
      <c r="WMW1111" s="3"/>
      <c r="WMX1111" s="3"/>
      <c r="WMY1111" s="3"/>
      <c r="WMZ1111" s="3"/>
      <c r="WNA1111" s="3"/>
      <c r="WNB1111" s="3"/>
      <c r="WNC1111" s="3"/>
      <c r="WND1111" s="3"/>
      <c r="WNE1111" s="3"/>
      <c r="WNF1111" s="3"/>
      <c r="WNG1111" s="3"/>
      <c r="WNH1111" s="3"/>
      <c r="WNI1111" s="3"/>
      <c r="WNJ1111" s="3"/>
      <c r="WNK1111" s="3"/>
      <c r="WNL1111" s="3"/>
      <c r="WNM1111" s="3"/>
      <c r="WNN1111" s="3"/>
      <c r="WNO1111" s="3"/>
      <c r="WNP1111" s="3"/>
      <c r="WNQ1111" s="3"/>
      <c r="WNR1111" s="3"/>
      <c r="WNS1111" s="3"/>
      <c r="WNT1111" s="3"/>
      <c r="WNU1111" s="3"/>
      <c r="WNV1111" s="3"/>
      <c r="WNW1111" s="3"/>
      <c r="WNX1111" s="3"/>
      <c r="WNY1111" s="3"/>
      <c r="WNZ1111" s="3"/>
      <c r="WOA1111" s="3"/>
      <c r="WOB1111" s="3"/>
      <c r="WOC1111" s="3"/>
      <c r="WOD1111" s="3"/>
      <c r="WOE1111" s="3"/>
      <c r="WOF1111" s="3"/>
      <c r="WOG1111" s="3"/>
      <c r="WOH1111" s="3"/>
      <c r="WOI1111" s="3"/>
      <c r="WOJ1111" s="3"/>
      <c r="WOK1111" s="3"/>
      <c r="WOL1111" s="3"/>
      <c r="WOM1111" s="3"/>
      <c r="WON1111" s="3"/>
      <c r="WOO1111" s="3"/>
      <c r="WOP1111" s="3"/>
      <c r="WOQ1111" s="3"/>
      <c r="WOR1111" s="3"/>
      <c r="WOS1111" s="3"/>
      <c r="WOT1111" s="3"/>
      <c r="WOU1111" s="3"/>
      <c r="WOV1111" s="3"/>
      <c r="WOW1111" s="3"/>
      <c r="WOX1111" s="3"/>
      <c r="WOY1111" s="3"/>
      <c r="WOZ1111" s="3"/>
      <c r="WPA1111" s="3"/>
      <c r="WPB1111" s="3"/>
      <c r="WPC1111" s="3"/>
      <c r="WPD1111" s="3"/>
      <c r="WPE1111" s="3"/>
      <c r="WPF1111" s="3"/>
      <c r="WPG1111" s="3"/>
      <c r="WPH1111" s="3"/>
      <c r="WPI1111" s="3"/>
      <c r="WPJ1111" s="3"/>
      <c r="WPK1111" s="3"/>
      <c r="WPL1111" s="3"/>
      <c r="WPM1111" s="3"/>
      <c r="WPN1111" s="3"/>
      <c r="WPO1111" s="3"/>
      <c r="WPP1111" s="3"/>
      <c r="WPQ1111" s="3"/>
      <c r="WPR1111" s="3"/>
      <c r="WPS1111" s="3"/>
      <c r="WPT1111" s="3"/>
      <c r="WPU1111" s="3"/>
      <c r="WPV1111" s="3"/>
      <c r="WPW1111" s="3"/>
      <c r="WPX1111" s="3"/>
      <c r="WPY1111" s="3"/>
      <c r="WPZ1111" s="3"/>
      <c r="WQA1111" s="3"/>
      <c r="WQB1111" s="3"/>
      <c r="WQC1111" s="3"/>
      <c r="WQD1111" s="3"/>
      <c r="WQE1111" s="3"/>
      <c r="WQF1111" s="3"/>
      <c r="WQG1111" s="3"/>
      <c r="WQH1111" s="3"/>
      <c r="WQI1111" s="3"/>
      <c r="WQJ1111" s="3"/>
      <c r="WQK1111" s="3"/>
      <c r="WQL1111" s="3"/>
      <c r="WQM1111" s="3"/>
      <c r="WQN1111" s="3"/>
      <c r="WQO1111" s="3"/>
      <c r="WQP1111" s="3"/>
      <c r="WQQ1111" s="3"/>
      <c r="WQR1111" s="3"/>
      <c r="WQS1111" s="3"/>
      <c r="WQT1111" s="3"/>
      <c r="WQU1111" s="3"/>
      <c r="WQV1111" s="3"/>
      <c r="WQW1111" s="3"/>
      <c r="WQX1111" s="3"/>
      <c r="WQY1111" s="3"/>
      <c r="WQZ1111" s="3"/>
      <c r="WRA1111" s="3"/>
      <c r="WRB1111" s="3"/>
      <c r="WRC1111" s="3"/>
      <c r="WRD1111" s="3"/>
      <c r="WRE1111" s="3"/>
      <c r="WRF1111" s="3"/>
      <c r="WRG1111" s="3"/>
      <c r="WRH1111" s="3"/>
      <c r="WRI1111" s="3"/>
      <c r="WRJ1111" s="3"/>
      <c r="WRK1111" s="3"/>
      <c r="WRL1111" s="3"/>
      <c r="WRM1111" s="3"/>
      <c r="WRN1111" s="3"/>
      <c r="WRO1111" s="3"/>
      <c r="WRP1111" s="3"/>
      <c r="WRQ1111" s="3"/>
      <c r="WRR1111" s="3"/>
      <c r="WRS1111" s="3"/>
      <c r="WRT1111" s="3"/>
      <c r="WRU1111" s="3"/>
      <c r="WRV1111" s="3"/>
      <c r="WRW1111" s="3"/>
      <c r="WRX1111" s="3"/>
      <c r="WRY1111" s="3"/>
      <c r="WRZ1111" s="3"/>
      <c r="WSA1111" s="3"/>
      <c r="WSB1111" s="3"/>
      <c r="WSC1111" s="3"/>
      <c r="WSD1111" s="3"/>
      <c r="WSE1111" s="3"/>
      <c r="WSF1111" s="3"/>
      <c r="WSG1111" s="3"/>
      <c r="WSH1111" s="3"/>
      <c r="WSI1111" s="3"/>
      <c r="WSJ1111" s="3"/>
      <c r="WSK1111" s="3"/>
      <c r="WSL1111" s="3"/>
      <c r="WSM1111" s="3"/>
      <c r="WSN1111" s="3"/>
      <c r="WSO1111" s="3"/>
      <c r="WSP1111" s="3"/>
      <c r="WSQ1111" s="3"/>
      <c r="WSR1111" s="3"/>
      <c r="WSS1111" s="3"/>
      <c r="WST1111" s="3"/>
      <c r="WSU1111" s="3"/>
      <c r="WSV1111" s="3"/>
      <c r="WSW1111" s="3"/>
      <c r="WSX1111" s="3"/>
      <c r="WSY1111" s="3"/>
      <c r="WSZ1111" s="3"/>
      <c r="WTA1111" s="3"/>
      <c r="WTB1111" s="3"/>
      <c r="WTC1111" s="3"/>
      <c r="WTD1111" s="3"/>
      <c r="WTE1111" s="3"/>
      <c r="WTF1111" s="3"/>
      <c r="WTG1111" s="3"/>
      <c r="WTH1111" s="3"/>
      <c r="WTI1111" s="3"/>
      <c r="WTJ1111" s="3"/>
      <c r="WTK1111" s="3"/>
      <c r="WTL1111" s="3"/>
      <c r="WTM1111" s="3"/>
      <c r="WTN1111" s="3"/>
      <c r="WTO1111" s="3"/>
      <c r="WTP1111" s="3"/>
      <c r="WTQ1111" s="3"/>
      <c r="WTR1111" s="3"/>
      <c r="WTS1111" s="3"/>
      <c r="WTT1111" s="3"/>
      <c r="WTU1111" s="3"/>
      <c r="WTV1111" s="3"/>
      <c r="WTW1111" s="3"/>
      <c r="WTX1111" s="3"/>
      <c r="WTY1111" s="3"/>
      <c r="WTZ1111" s="3"/>
      <c r="WUA1111" s="3"/>
      <c r="WUB1111" s="3"/>
      <c r="WUC1111" s="3"/>
      <c r="WUD1111" s="3"/>
      <c r="WUE1111" s="3"/>
      <c r="WUF1111" s="3"/>
      <c r="WUG1111" s="3"/>
      <c r="WUH1111" s="3"/>
      <c r="WUI1111" s="3"/>
      <c r="WUJ1111" s="3"/>
      <c r="WUK1111" s="3"/>
      <c r="WUL1111" s="3"/>
      <c r="WUM1111" s="3"/>
      <c r="WUN1111" s="3"/>
      <c r="WUO1111" s="3"/>
      <c r="WUP1111" s="3"/>
      <c r="WUQ1111" s="3"/>
      <c r="WUR1111" s="3"/>
      <c r="WUS1111" s="3"/>
      <c r="WUT1111" s="3"/>
      <c r="WUU1111" s="3"/>
      <c r="WUV1111" s="3"/>
      <c r="WUW1111" s="3"/>
      <c r="WUX1111" s="3"/>
      <c r="WUY1111" s="3"/>
      <c r="WUZ1111" s="3"/>
      <c r="WVA1111" s="3"/>
      <c r="WVB1111" s="3"/>
      <c r="WVC1111" s="3"/>
      <c r="WVD1111" s="3"/>
      <c r="WVE1111" s="3"/>
      <c r="WVF1111" s="3"/>
      <c r="WVG1111" s="3"/>
      <c r="WVH1111" s="3"/>
      <c r="WVI1111" s="3"/>
      <c r="WVJ1111" s="3"/>
      <c r="WVK1111" s="3"/>
      <c r="WVL1111" s="3"/>
      <c r="WVM1111" s="3"/>
      <c r="WVN1111" s="3"/>
      <c r="WVO1111" s="3"/>
      <c r="WVP1111" s="3"/>
      <c r="WVQ1111" s="3"/>
      <c r="WVR1111" s="3"/>
      <c r="WVS1111" s="3"/>
      <c r="WVT1111" s="3"/>
      <c r="WVU1111" s="3"/>
      <c r="WVV1111" s="3"/>
      <c r="WVW1111" s="3"/>
      <c r="WVX1111" s="3"/>
      <c r="WVY1111" s="3"/>
      <c r="WVZ1111" s="3"/>
      <c r="WWA1111" s="3"/>
      <c r="WWB1111" s="3"/>
      <c r="WWC1111" s="3"/>
      <c r="WWD1111" s="3"/>
      <c r="WWE1111" s="3"/>
      <c r="WWF1111" s="3"/>
      <c r="WWG1111" s="3"/>
      <c r="WWH1111" s="3"/>
      <c r="WWI1111" s="3"/>
      <c r="WWJ1111" s="3"/>
      <c r="WWK1111" s="3"/>
      <c r="WWL1111" s="3"/>
      <c r="WWM1111" s="3"/>
      <c r="WWN1111" s="3"/>
      <c r="WWO1111" s="3"/>
      <c r="WWP1111" s="3"/>
      <c r="WWQ1111" s="3"/>
      <c r="WWR1111" s="3"/>
      <c r="WWS1111" s="3"/>
      <c r="WWT1111" s="3"/>
      <c r="WWU1111" s="3"/>
      <c r="WWV1111" s="3"/>
      <c r="WWW1111" s="3"/>
      <c r="WWX1111" s="3"/>
      <c r="WWY1111" s="3"/>
      <c r="WWZ1111" s="3"/>
      <c r="WXA1111" s="3"/>
      <c r="WXB1111" s="3"/>
      <c r="WXC1111" s="3"/>
      <c r="WXD1111" s="3"/>
      <c r="WXE1111" s="3"/>
      <c r="WXF1111" s="3"/>
      <c r="WXG1111" s="3"/>
      <c r="WXH1111" s="3"/>
      <c r="WXI1111" s="3"/>
      <c r="WXJ1111" s="3"/>
      <c r="WXK1111" s="3"/>
      <c r="WXL1111" s="3"/>
      <c r="WXM1111" s="3"/>
      <c r="WXN1111" s="3"/>
      <c r="WXO1111" s="3"/>
      <c r="WXP1111" s="3"/>
      <c r="WXQ1111" s="3"/>
      <c r="WXR1111" s="3"/>
      <c r="WXS1111" s="3"/>
      <c r="WXT1111" s="3"/>
      <c r="WXU1111" s="3"/>
      <c r="WXV1111" s="3"/>
      <c r="WXW1111" s="3"/>
      <c r="WXX1111" s="3"/>
      <c r="WXY1111" s="3"/>
      <c r="WXZ1111" s="3"/>
      <c r="WYA1111" s="3"/>
      <c r="WYB1111" s="3"/>
      <c r="WYC1111" s="3"/>
      <c r="WYD1111" s="3"/>
      <c r="WYE1111" s="3"/>
      <c r="WYF1111" s="3"/>
      <c r="WYG1111" s="3"/>
      <c r="WYH1111" s="3"/>
      <c r="WYI1111" s="3"/>
      <c r="WYJ1111" s="3"/>
      <c r="WYK1111" s="3"/>
      <c r="WYL1111" s="3"/>
      <c r="WYM1111" s="3"/>
      <c r="WYN1111" s="3"/>
      <c r="WYO1111" s="3"/>
      <c r="WYP1111" s="3"/>
      <c r="WYQ1111" s="3"/>
      <c r="WYR1111" s="3"/>
      <c r="WYS1111" s="3"/>
      <c r="WYT1111" s="3"/>
      <c r="WYU1111" s="3"/>
      <c r="WYV1111" s="3"/>
      <c r="WYW1111" s="3"/>
      <c r="WYX1111" s="3"/>
      <c r="WYY1111" s="3"/>
      <c r="WYZ1111" s="3"/>
      <c r="WZA1111" s="3"/>
      <c r="WZB1111" s="3"/>
      <c r="WZC1111" s="3"/>
      <c r="WZD1111" s="3"/>
      <c r="WZE1111" s="3"/>
      <c r="WZF1111" s="3"/>
      <c r="WZG1111" s="3"/>
      <c r="WZH1111" s="3"/>
      <c r="WZI1111" s="3"/>
      <c r="WZJ1111" s="3"/>
      <c r="WZK1111" s="3"/>
      <c r="WZL1111" s="3"/>
      <c r="WZM1111" s="3"/>
      <c r="WZN1111" s="3"/>
      <c r="WZO1111" s="3"/>
      <c r="WZP1111" s="3"/>
      <c r="WZQ1111" s="3"/>
      <c r="WZR1111" s="3"/>
      <c r="WZS1111" s="3"/>
      <c r="WZT1111" s="3"/>
      <c r="WZU1111" s="3"/>
      <c r="WZV1111" s="3"/>
      <c r="WZW1111" s="3"/>
      <c r="WZX1111" s="3"/>
      <c r="WZY1111" s="3"/>
      <c r="WZZ1111" s="3"/>
      <c r="XAA1111" s="3"/>
      <c r="XAB1111" s="3"/>
      <c r="XAC1111" s="3"/>
      <c r="XAD1111" s="3"/>
      <c r="XAE1111" s="3"/>
      <c r="XAF1111" s="3"/>
      <c r="XAG1111" s="3"/>
      <c r="XAH1111" s="3"/>
      <c r="XAI1111" s="3"/>
      <c r="XAJ1111" s="3"/>
      <c r="XAK1111" s="3"/>
      <c r="XAL1111" s="3"/>
      <c r="XAM1111" s="3"/>
      <c r="XAN1111" s="3"/>
      <c r="XAO1111" s="3"/>
      <c r="XAP1111" s="3"/>
      <c r="XAQ1111" s="3"/>
      <c r="XAR1111" s="3"/>
      <c r="XAS1111" s="3"/>
      <c r="XAT1111" s="3"/>
      <c r="XAU1111" s="3"/>
      <c r="XAV1111" s="3"/>
      <c r="XAW1111" s="3"/>
      <c r="XAX1111" s="3"/>
      <c r="XAY1111" s="3"/>
      <c r="XAZ1111" s="3"/>
      <c r="XBA1111" s="3"/>
      <c r="XBB1111" s="3"/>
      <c r="XBC1111" s="3"/>
      <c r="XBD1111" s="3"/>
      <c r="XBE1111" s="3"/>
      <c r="XBF1111" s="3"/>
      <c r="XBG1111" s="3"/>
      <c r="XBH1111" s="3"/>
      <c r="XBI1111" s="3"/>
      <c r="XBJ1111" s="3"/>
      <c r="XBK1111" s="3"/>
      <c r="XBL1111" s="3"/>
      <c r="XBM1111" s="3"/>
      <c r="XBN1111" s="3"/>
      <c r="XBO1111" s="3"/>
      <c r="XBP1111" s="3"/>
      <c r="XBQ1111" s="3"/>
      <c r="XBR1111" s="3"/>
      <c r="XBS1111" s="3"/>
      <c r="XBT1111" s="3"/>
      <c r="XBU1111" s="3"/>
      <c r="XBV1111" s="3"/>
      <c r="XBW1111" s="3"/>
      <c r="XBX1111" s="3"/>
      <c r="XBY1111" s="3"/>
      <c r="XBZ1111" s="3"/>
      <c r="XCA1111" s="3"/>
      <c r="XCB1111" s="3"/>
      <c r="XCC1111" s="3"/>
      <c r="XCD1111" s="3"/>
      <c r="XCE1111" s="3"/>
      <c r="XCF1111" s="3"/>
      <c r="XCG1111" s="3"/>
      <c r="XCH1111" s="3"/>
      <c r="XCI1111" s="3"/>
      <c r="XCJ1111" s="3"/>
      <c r="XCK1111" s="3"/>
      <c r="XCL1111" s="3"/>
      <c r="XCM1111" s="3"/>
      <c r="XCN1111" s="3"/>
      <c r="XCO1111" s="3"/>
      <c r="XCP1111" s="3"/>
      <c r="XCQ1111" s="3"/>
      <c r="XCR1111" s="3"/>
      <c r="XCS1111" s="3"/>
      <c r="XCT1111" s="3"/>
      <c r="XCU1111" s="3"/>
      <c r="XCV1111" s="3"/>
      <c r="XCW1111" s="3"/>
      <c r="XCX1111" s="3"/>
      <c r="XCY1111" s="3"/>
      <c r="XCZ1111" s="3"/>
      <c r="XDA1111" s="3"/>
      <c r="XDB1111" s="3"/>
      <c r="XDC1111" s="3"/>
      <c r="XDD1111" s="3"/>
      <c r="XDE1111" s="3"/>
      <c r="XDF1111" s="3"/>
      <c r="XDG1111" s="3"/>
      <c r="XDH1111" s="3"/>
      <c r="XDI1111" s="3"/>
      <c r="XDJ1111" s="3"/>
      <c r="XDK1111" s="3"/>
      <c r="XDL1111" s="3"/>
      <c r="XDM1111" s="3"/>
      <c r="XDN1111" s="3"/>
      <c r="XDO1111" s="3"/>
      <c r="XDP1111" s="3"/>
      <c r="XDQ1111" s="3"/>
      <c r="XDR1111" s="3"/>
      <c r="XDS1111" s="3"/>
      <c r="XDT1111" s="3"/>
      <c r="XDU1111" s="3"/>
      <c r="XDV1111" s="3"/>
      <c r="XDW1111" s="3"/>
      <c r="XDX1111" s="3"/>
      <c r="XDY1111" s="3"/>
      <c r="XDZ1111" s="3"/>
      <c r="XEA1111" s="3"/>
      <c r="XEB1111" s="3"/>
      <c r="XEC1111" s="3"/>
      <c r="XED1111" s="3"/>
      <c r="XEE1111" s="3"/>
      <c r="XEF1111" s="3"/>
      <c r="XEG1111" s="3"/>
      <c r="XEH1111" s="3"/>
      <c r="XEI1111" s="152"/>
      <c r="XEJ1111" s="152"/>
      <c r="XEK1111" s="152"/>
      <c r="XEL1111" s="152"/>
      <c r="XEO1111" s="3"/>
      <c r="XEP1111" s="3"/>
      <c r="XEQ1111" s="3"/>
      <c r="XER1111" s="3"/>
      <c r="XES1111" s="3"/>
      <c r="XET1111" s="3"/>
      <c r="XEU1111" s="3"/>
      <c r="XEV1111" s="3"/>
      <c r="XEW1111" s="3"/>
      <c r="XEX1111" s="3"/>
      <c r="XEY1111" s="3"/>
      <c r="XEZ1111" s="3"/>
    </row>
    <row r="1112" spans="1:16380" s="98" customFormat="1" ht="178.5" hidden="1">
      <c r="A1112" s="191" t="s">
        <v>2843</v>
      </c>
      <c r="B1112" s="45" t="s">
        <v>2844</v>
      </c>
      <c r="C1112" s="177">
        <v>401000016</v>
      </c>
      <c r="D1112" s="410" t="s">
        <v>1757</v>
      </c>
      <c r="E1112" s="48" t="s">
        <v>185</v>
      </c>
      <c r="F1112" s="88"/>
      <c r="G1112" s="88"/>
      <c r="H1112" s="89">
        <v>3</v>
      </c>
      <c r="I1112" s="88"/>
      <c r="J1112" s="89">
        <v>16</v>
      </c>
      <c r="K1112" s="89">
        <v>1</v>
      </c>
      <c r="L1112" s="89">
        <v>8</v>
      </c>
      <c r="M1112" s="89"/>
      <c r="N1112" s="89"/>
      <c r="O1112" s="89"/>
      <c r="P1112" s="49" t="s">
        <v>186</v>
      </c>
      <c r="Q1112" s="49" t="s">
        <v>74</v>
      </c>
      <c r="R1112" s="89"/>
      <c r="S1112" s="106"/>
      <c r="T1112" s="106">
        <v>3</v>
      </c>
      <c r="U1112" s="106"/>
      <c r="V1112" s="106">
        <v>9</v>
      </c>
      <c r="W1112" s="106">
        <v>1</v>
      </c>
      <c r="X1112" s="106"/>
      <c r="Y1112" s="106"/>
      <c r="Z1112" s="106"/>
      <c r="AA1112" s="106"/>
      <c r="AB1112" s="49" t="s">
        <v>187</v>
      </c>
      <c r="AC1112" s="411" t="s">
        <v>2845</v>
      </c>
      <c r="AD1112" s="412"/>
      <c r="AE1112" s="412"/>
      <c r="AG1112" s="413"/>
      <c r="AH1112" s="413"/>
      <c r="AI1112" s="413"/>
      <c r="AJ1112" s="414" t="s">
        <v>269</v>
      </c>
      <c r="AK1112" s="415" t="s">
        <v>2846</v>
      </c>
      <c r="AL1112" s="413"/>
      <c r="AM1112" s="182" t="s">
        <v>2847</v>
      </c>
      <c r="AN1112" s="182" t="s">
        <v>2848</v>
      </c>
      <c r="AO1112" s="92" t="s">
        <v>200</v>
      </c>
      <c r="AP1112" s="92" t="s">
        <v>464</v>
      </c>
      <c r="AQ1112" s="92" t="s">
        <v>2849</v>
      </c>
      <c r="AR1112" s="54" t="s">
        <v>265</v>
      </c>
      <c r="AS1112" s="92" t="s">
        <v>116</v>
      </c>
      <c r="AT1112" s="93">
        <v>500000</v>
      </c>
      <c r="AU1112" s="93">
        <v>500000</v>
      </c>
      <c r="AV1112" s="93">
        <v>0</v>
      </c>
      <c r="AW1112" s="93">
        <v>0</v>
      </c>
      <c r="AX1112" s="93">
        <v>0</v>
      </c>
      <c r="AY1112" s="93">
        <v>0</v>
      </c>
      <c r="AZ1112" s="125">
        <v>10101</v>
      </c>
      <c r="BA1112" s="95"/>
      <c r="BB1112" s="96"/>
      <c r="BC1112" s="96"/>
      <c r="BD1112" s="97"/>
      <c r="BE1112" s="97"/>
    </row>
    <row r="1113" spans="1:16380" s="98" customFormat="1" ht="280.5" hidden="1">
      <c r="A1113" s="191">
        <v>624</v>
      </c>
      <c r="B1113" s="45" t="s">
        <v>2844</v>
      </c>
      <c r="C1113" s="177">
        <v>401000019</v>
      </c>
      <c r="D1113" s="47" t="s">
        <v>2850</v>
      </c>
      <c r="E1113" s="48" t="s">
        <v>2851</v>
      </c>
      <c r="F1113" s="121" t="s">
        <v>2852</v>
      </c>
      <c r="G1113" s="121"/>
      <c r="H1113" s="106" t="s">
        <v>2853</v>
      </c>
      <c r="I1113" s="88"/>
      <c r="J1113" s="106" t="s">
        <v>2854</v>
      </c>
      <c r="K1113" s="106" t="s">
        <v>2855</v>
      </c>
      <c r="L1113" s="106" t="s">
        <v>2856</v>
      </c>
      <c r="M1113" s="89"/>
      <c r="N1113" s="89"/>
      <c r="O1113" s="89"/>
      <c r="P1113" s="49" t="s">
        <v>2857</v>
      </c>
      <c r="Q1113" s="49" t="s">
        <v>675</v>
      </c>
      <c r="R1113" s="89"/>
      <c r="S1113" s="89"/>
      <c r="T1113" s="89"/>
      <c r="U1113" s="89"/>
      <c r="V1113" s="89">
        <v>11</v>
      </c>
      <c r="W1113" s="89" t="s">
        <v>2858</v>
      </c>
      <c r="X1113" s="89"/>
      <c r="Y1113" s="89"/>
      <c r="Z1113" s="89"/>
      <c r="AA1113" s="89"/>
      <c r="AB1113" s="49" t="s">
        <v>2859</v>
      </c>
      <c r="AC1113" s="49" t="s">
        <v>2860</v>
      </c>
      <c r="AD1113" s="413"/>
      <c r="AE1113" s="413"/>
      <c r="AF1113" s="413"/>
      <c r="AG1113" s="413"/>
      <c r="AH1113" s="413"/>
      <c r="AI1113" s="413"/>
      <c r="AJ1113" s="413"/>
      <c r="AK1113" s="413"/>
      <c r="AL1113" s="413"/>
      <c r="AM1113" s="49" t="s">
        <v>2861</v>
      </c>
      <c r="AN1113" s="49" t="s">
        <v>2862</v>
      </c>
      <c r="AO1113" s="92" t="s">
        <v>200</v>
      </c>
      <c r="AP1113" s="92" t="s">
        <v>464</v>
      </c>
      <c r="AQ1113" s="92" t="s">
        <v>2863</v>
      </c>
      <c r="AR1113" s="54" t="s">
        <v>2864</v>
      </c>
      <c r="AS1113" s="92" t="s">
        <v>116</v>
      </c>
      <c r="AT1113" s="93">
        <v>535000</v>
      </c>
      <c r="AU1113" s="93">
        <v>535000</v>
      </c>
      <c r="AV1113" s="93">
        <v>534083.81999999995</v>
      </c>
      <c r="AW1113" s="93">
        <v>535000</v>
      </c>
      <c r="AX1113" s="93">
        <v>535000</v>
      </c>
      <c r="AY1113" s="93">
        <v>535000</v>
      </c>
      <c r="AZ1113" s="125">
        <v>10101</v>
      </c>
      <c r="BA1113" s="95"/>
      <c r="BB1113" s="96"/>
      <c r="BC1113" s="96"/>
      <c r="BD1113" s="97"/>
      <c r="BE1113" s="97"/>
    </row>
    <row r="1114" spans="1:16380" s="98" customFormat="1" ht="409.5" hidden="1">
      <c r="A1114" s="191">
        <v>624</v>
      </c>
      <c r="B1114" s="45" t="s">
        <v>2844</v>
      </c>
      <c r="C1114" s="177" t="s">
        <v>2865</v>
      </c>
      <c r="D1114" s="47" t="s">
        <v>2866</v>
      </c>
      <c r="E1114" s="48" t="s">
        <v>2867</v>
      </c>
      <c r="F1114" s="121"/>
      <c r="G1114" s="121"/>
      <c r="H1114" s="106" t="s">
        <v>2868</v>
      </c>
      <c r="I1114" s="121"/>
      <c r="J1114" s="106" t="s">
        <v>2869</v>
      </c>
      <c r="K1114" s="106" t="s">
        <v>2870</v>
      </c>
      <c r="L1114" s="106" t="s">
        <v>2871</v>
      </c>
      <c r="M1114" s="106"/>
      <c r="N1114" s="106"/>
      <c r="O1114" s="106"/>
      <c r="P1114" s="49" t="s">
        <v>2872</v>
      </c>
      <c r="Q1114" s="49" t="s">
        <v>2873</v>
      </c>
      <c r="R1114" s="106"/>
      <c r="S1114" s="106"/>
      <c r="T1114" s="106" t="s">
        <v>2874</v>
      </c>
      <c r="U1114" s="106"/>
      <c r="V1114" s="106" t="s">
        <v>2875</v>
      </c>
      <c r="W1114" s="106" t="s">
        <v>2876</v>
      </c>
      <c r="X1114" s="106" t="s">
        <v>2877</v>
      </c>
      <c r="Y1114" s="106"/>
      <c r="Z1114" s="106"/>
      <c r="AA1114" s="106" t="s">
        <v>2878</v>
      </c>
      <c r="AB1114" s="49" t="s">
        <v>2879</v>
      </c>
      <c r="AC1114" s="49" t="s">
        <v>2880</v>
      </c>
      <c r="AD1114" s="413"/>
      <c r="AE1114" s="413"/>
      <c r="AF1114" s="413"/>
      <c r="AG1114" s="413"/>
      <c r="AH1114" s="413"/>
      <c r="AI1114" s="413"/>
      <c r="AJ1114" s="49"/>
      <c r="AK1114" s="413"/>
      <c r="AL1114" s="413"/>
      <c r="AM1114" s="49" t="s">
        <v>2881</v>
      </c>
      <c r="AN1114" s="49" t="s">
        <v>2882</v>
      </c>
      <c r="AO1114" s="92" t="s">
        <v>200</v>
      </c>
      <c r="AP1114" s="92" t="s">
        <v>464</v>
      </c>
      <c r="AQ1114" s="92" t="s">
        <v>2883</v>
      </c>
      <c r="AR1114" s="54" t="s">
        <v>2884</v>
      </c>
      <c r="AS1114" s="92" t="s">
        <v>116</v>
      </c>
      <c r="AT1114" s="93">
        <v>375472</v>
      </c>
      <c r="AU1114" s="93">
        <v>375472</v>
      </c>
      <c r="AV1114" s="93">
        <v>100000</v>
      </c>
      <c r="AW1114" s="93">
        <v>100000</v>
      </c>
      <c r="AX1114" s="93">
        <v>100000</v>
      </c>
      <c r="AY1114" s="93">
        <v>100000</v>
      </c>
      <c r="AZ1114" s="125">
        <v>10101</v>
      </c>
      <c r="BA1114" s="95"/>
      <c r="BB1114" s="96"/>
      <c r="BC1114" s="96"/>
      <c r="BD1114" s="97"/>
      <c r="BE1114" s="97"/>
    </row>
    <row r="1115" spans="1:16380" s="98" customFormat="1" ht="395.25" hidden="1">
      <c r="A1115" s="191">
        <v>624</v>
      </c>
      <c r="B1115" s="45" t="s">
        <v>2844</v>
      </c>
      <c r="C1115" s="177" t="s">
        <v>2865</v>
      </c>
      <c r="D1115" s="47" t="s">
        <v>2866</v>
      </c>
      <c r="E1115" s="48" t="s">
        <v>2885</v>
      </c>
      <c r="F1115" s="121"/>
      <c r="G1115" s="121"/>
      <c r="H1115" s="106" t="s">
        <v>88</v>
      </c>
      <c r="I1115" s="121"/>
      <c r="J1115" s="106" t="s">
        <v>2886</v>
      </c>
      <c r="K1115" s="106"/>
      <c r="L1115" s="106"/>
      <c r="M1115" s="106"/>
      <c r="N1115" s="106"/>
      <c r="O1115" s="106" t="s">
        <v>2887</v>
      </c>
      <c r="P1115" s="49" t="s">
        <v>2888</v>
      </c>
      <c r="Q1115" s="49" t="s">
        <v>2889</v>
      </c>
      <c r="R1115" s="106"/>
      <c r="S1115" s="106"/>
      <c r="T1115" s="106"/>
      <c r="U1115" s="106"/>
      <c r="V1115" s="106" t="s">
        <v>587</v>
      </c>
      <c r="W1115" s="106" t="s">
        <v>1582</v>
      </c>
      <c r="X1115" s="106" t="s">
        <v>269</v>
      </c>
      <c r="Y1115" s="106"/>
      <c r="Z1115" s="106"/>
      <c r="AA1115" s="106"/>
      <c r="AB1115" s="49" t="s">
        <v>2890</v>
      </c>
      <c r="AC1115" s="49" t="s">
        <v>2891</v>
      </c>
      <c r="AD1115" s="413"/>
      <c r="AE1115" s="413"/>
      <c r="AF1115" s="413"/>
      <c r="AG1115" s="413"/>
      <c r="AH1115" s="413"/>
      <c r="AI1115" s="413"/>
      <c r="AJ1115" s="413"/>
      <c r="AK1115" s="413"/>
      <c r="AL1115" s="413"/>
      <c r="AM1115" s="49" t="s">
        <v>2892</v>
      </c>
      <c r="AN1115" s="49" t="s">
        <v>2893</v>
      </c>
      <c r="AO1115" s="92" t="s">
        <v>200</v>
      </c>
      <c r="AP1115" s="92" t="s">
        <v>464</v>
      </c>
      <c r="AQ1115" s="92" t="s">
        <v>2894</v>
      </c>
      <c r="AR1115" s="54" t="s">
        <v>265</v>
      </c>
      <c r="AS1115" s="92" t="s">
        <v>469</v>
      </c>
      <c r="AT1115" s="93">
        <v>25730528.25</v>
      </c>
      <c r="AU1115" s="93">
        <v>25730528.25</v>
      </c>
      <c r="AV1115" s="93">
        <v>26759406</v>
      </c>
      <c r="AW1115" s="93">
        <v>26539441.260000002</v>
      </c>
      <c r="AX1115" s="93">
        <v>26539496.620000001</v>
      </c>
      <c r="AY1115" s="93">
        <v>26539497.359999999</v>
      </c>
      <c r="AZ1115" s="125">
        <v>10101</v>
      </c>
      <c r="BA1115" s="95"/>
      <c r="BB1115" s="96"/>
      <c r="BC1115" s="96"/>
      <c r="BD1115" s="97"/>
      <c r="BE1115" s="97"/>
    </row>
    <row r="1116" spans="1:16380" s="98" customFormat="1" ht="395.25" hidden="1">
      <c r="A1116" s="191">
        <v>624</v>
      </c>
      <c r="B1116" s="45" t="s">
        <v>2844</v>
      </c>
      <c r="C1116" s="177" t="s">
        <v>2865</v>
      </c>
      <c r="D1116" s="47" t="s">
        <v>2866</v>
      </c>
      <c r="E1116" s="48" t="s">
        <v>2885</v>
      </c>
      <c r="F1116" s="121"/>
      <c r="G1116" s="121"/>
      <c r="H1116" s="106" t="s">
        <v>88</v>
      </c>
      <c r="I1116" s="121"/>
      <c r="J1116" s="106" t="s">
        <v>2886</v>
      </c>
      <c r="K1116" s="106"/>
      <c r="L1116" s="106"/>
      <c r="M1116" s="106"/>
      <c r="N1116" s="106"/>
      <c r="O1116" s="106" t="s">
        <v>2887</v>
      </c>
      <c r="P1116" s="49" t="s">
        <v>2888</v>
      </c>
      <c r="Q1116" s="49" t="s">
        <v>2889</v>
      </c>
      <c r="R1116" s="106"/>
      <c r="S1116" s="106"/>
      <c r="T1116" s="106"/>
      <c r="U1116" s="106"/>
      <c r="V1116" s="106" t="s">
        <v>587</v>
      </c>
      <c r="W1116" s="106" t="s">
        <v>1582</v>
      </c>
      <c r="X1116" s="106" t="s">
        <v>269</v>
      </c>
      <c r="Y1116" s="106"/>
      <c r="Z1116" s="106"/>
      <c r="AA1116" s="106"/>
      <c r="AB1116" s="49" t="s">
        <v>2890</v>
      </c>
      <c r="AC1116" s="49" t="s">
        <v>2891</v>
      </c>
      <c r="AD1116" s="413"/>
      <c r="AE1116" s="413"/>
      <c r="AF1116" s="413"/>
      <c r="AG1116" s="413"/>
      <c r="AH1116" s="413"/>
      <c r="AI1116" s="413"/>
      <c r="AJ1116" s="413"/>
      <c r="AK1116" s="413"/>
      <c r="AL1116" s="413"/>
      <c r="AM1116" s="49" t="s">
        <v>2892</v>
      </c>
      <c r="AN1116" s="49" t="s">
        <v>2893</v>
      </c>
      <c r="AO1116" s="92" t="s">
        <v>200</v>
      </c>
      <c r="AP1116" s="92" t="s">
        <v>464</v>
      </c>
      <c r="AQ1116" s="92" t="s">
        <v>2894</v>
      </c>
      <c r="AR1116" s="54" t="s">
        <v>265</v>
      </c>
      <c r="AS1116" s="92" t="s">
        <v>470</v>
      </c>
      <c r="AT1116" s="93">
        <v>800</v>
      </c>
      <c r="AU1116" s="93">
        <v>800</v>
      </c>
      <c r="AV1116" s="93">
        <v>600</v>
      </c>
      <c r="AW1116" s="93">
        <v>55.36</v>
      </c>
      <c r="AX1116" s="93">
        <v>0</v>
      </c>
      <c r="AY1116" s="93">
        <v>0</v>
      </c>
      <c r="AZ1116" s="125">
        <v>10101</v>
      </c>
      <c r="BA1116" s="95"/>
      <c r="BB1116" s="96"/>
      <c r="BC1116" s="96"/>
      <c r="BD1116" s="97"/>
      <c r="BE1116" s="97"/>
    </row>
    <row r="1117" spans="1:16380" s="98" customFormat="1" ht="395.25" hidden="1">
      <c r="A1117" s="191">
        <v>624</v>
      </c>
      <c r="B1117" s="45" t="s">
        <v>2844</v>
      </c>
      <c r="C1117" s="177" t="s">
        <v>2865</v>
      </c>
      <c r="D1117" s="47" t="s">
        <v>2866</v>
      </c>
      <c r="E1117" s="48" t="s">
        <v>2885</v>
      </c>
      <c r="F1117" s="121"/>
      <c r="G1117" s="121"/>
      <c r="H1117" s="106" t="s">
        <v>88</v>
      </c>
      <c r="I1117" s="121"/>
      <c r="J1117" s="106" t="s">
        <v>2895</v>
      </c>
      <c r="K1117" s="106"/>
      <c r="L1117" s="106"/>
      <c r="M1117" s="106"/>
      <c r="N1117" s="106"/>
      <c r="O1117" s="106" t="s">
        <v>2887</v>
      </c>
      <c r="P1117" s="49" t="s">
        <v>2888</v>
      </c>
      <c r="Q1117" s="49" t="s">
        <v>2889</v>
      </c>
      <c r="R1117" s="106"/>
      <c r="S1117" s="106"/>
      <c r="T1117" s="106"/>
      <c r="U1117" s="106"/>
      <c r="V1117" s="106" t="s">
        <v>587</v>
      </c>
      <c r="W1117" s="106" t="s">
        <v>1582</v>
      </c>
      <c r="X1117" s="106" t="s">
        <v>269</v>
      </c>
      <c r="Y1117" s="106"/>
      <c r="Z1117" s="106"/>
      <c r="AA1117" s="106"/>
      <c r="AB1117" s="49" t="s">
        <v>2890</v>
      </c>
      <c r="AC1117" s="49" t="s">
        <v>2891</v>
      </c>
      <c r="AD1117" s="413"/>
      <c r="AE1117" s="413"/>
      <c r="AF1117" s="413"/>
      <c r="AG1117" s="413"/>
      <c r="AH1117" s="413"/>
      <c r="AI1117" s="413"/>
      <c r="AJ1117" s="413"/>
      <c r="AK1117" s="413"/>
      <c r="AL1117" s="413"/>
      <c r="AM1117" s="49" t="s">
        <v>2892</v>
      </c>
      <c r="AN1117" s="49" t="s">
        <v>2893</v>
      </c>
      <c r="AO1117" s="92" t="s">
        <v>200</v>
      </c>
      <c r="AP1117" s="92" t="s">
        <v>464</v>
      </c>
      <c r="AQ1117" s="92" t="s">
        <v>2894</v>
      </c>
      <c r="AR1117" s="54" t="s">
        <v>265</v>
      </c>
      <c r="AS1117" s="92" t="s">
        <v>471</v>
      </c>
      <c r="AT1117" s="93">
        <v>7728616.29</v>
      </c>
      <c r="AU1117" s="93">
        <v>7728616.29</v>
      </c>
      <c r="AV1117" s="93">
        <v>8081528</v>
      </c>
      <c r="AW1117" s="93">
        <v>7974157.9100000001</v>
      </c>
      <c r="AX1117" s="93">
        <v>7974157.9100000001</v>
      </c>
      <c r="AY1117" s="93">
        <v>7974157.9100000001</v>
      </c>
      <c r="AZ1117" s="125">
        <v>10101</v>
      </c>
      <c r="BA1117" s="95"/>
      <c r="BB1117" s="96"/>
      <c r="BC1117" s="96"/>
      <c r="BD1117" s="97"/>
      <c r="BE1117" s="97"/>
    </row>
    <row r="1118" spans="1:16380" s="98" customFormat="1" ht="395.25" hidden="1">
      <c r="A1118" s="191">
        <v>624</v>
      </c>
      <c r="B1118" s="45" t="s">
        <v>2844</v>
      </c>
      <c r="C1118" s="177" t="s">
        <v>2865</v>
      </c>
      <c r="D1118" s="47" t="s">
        <v>2866</v>
      </c>
      <c r="E1118" s="48" t="s">
        <v>2885</v>
      </c>
      <c r="F1118" s="121"/>
      <c r="G1118" s="121"/>
      <c r="H1118" s="106" t="s">
        <v>88</v>
      </c>
      <c r="I1118" s="121"/>
      <c r="J1118" s="106" t="s">
        <v>2886</v>
      </c>
      <c r="K1118" s="106"/>
      <c r="L1118" s="106"/>
      <c r="M1118" s="106"/>
      <c r="N1118" s="106"/>
      <c r="O1118" s="106" t="s">
        <v>2887</v>
      </c>
      <c r="P1118" s="49" t="s">
        <v>2888</v>
      </c>
      <c r="Q1118" s="49" t="s">
        <v>2889</v>
      </c>
      <c r="R1118" s="106"/>
      <c r="S1118" s="106"/>
      <c r="T1118" s="106"/>
      <c r="U1118" s="106"/>
      <c r="V1118" s="106" t="s">
        <v>587</v>
      </c>
      <c r="W1118" s="106" t="s">
        <v>1582</v>
      </c>
      <c r="X1118" s="106" t="s">
        <v>269</v>
      </c>
      <c r="Y1118" s="106"/>
      <c r="Z1118" s="106"/>
      <c r="AA1118" s="106"/>
      <c r="AB1118" s="49" t="s">
        <v>2890</v>
      </c>
      <c r="AC1118" s="49" t="s">
        <v>2891</v>
      </c>
      <c r="AD1118" s="413"/>
      <c r="AE1118" s="413"/>
      <c r="AF1118" s="413"/>
      <c r="AG1118" s="413"/>
      <c r="AH1118" s="413"/>
      <c r="AI1118" s="413"/>
      <c r="AJ1118" s="413"/>
      <c r="AK1118" s="413"/>
      <c r="AL1118" s="413"/>
      <c r="AM1118" s="49" t="s">
        <v>2892</v>
      </c>
      <c r="AN1118" s="49" t="s">
        <v>2893</v>
      </c>
      <c r="AO1118" s="92" t="s">
        <v>200</v>
      </c>
      <c r="AP1118" s="92" t="s">
        <v>464</v>
      </c>
      <c r="AQ1118" s="92" t="s">
        <v>2894</v>
      </c>
      <c r="AR1118" s="54" t="s">
        <v>265</v>
      </c>
      <c r="AS1118" s="92" t="s">
        <v>116</v>
      </c>
      <c r="AT1118" s="93">
        <v>1983127.15</v>
      </c>
      <c r="AU1118" s="93">
        <v>1903122.67</v>
      </c>
      <c r="AV1118" s="93">
        <v>1340490</v>
      </c>
      <c r="AW1118" s="93">
        <v>1341093</v>
      </c>
      <c r="AX1118" s="93">
        <v>1341093</v>
      </c>
      <c r="AY1118" s="93">
        <v>1341093</v>
      </c>
      <c r="AZ1118" s="125">
        <v>10101</v>
      </c>
      <c r="BA1118" s="95"/>
      <c r="BB1118" s="96"/>
      <c r="BC1118" s="96"/>
      <c r="BD1118" s="97"/>
      <c r="BE1118" s="97"/>
    </row>
    <row r="1119" spans="1:16380" s="98" customFormat="1" ht="395.25" hidden="1">
      <c r="A1119" s="191">
        <v>624</v>
      </c>
      <c r="B1119" s="45" t="s">
        <v>2844</v>
      </c>
      <c r="C1119" s="177" t="s">
        <v>2865</v>
      </c>
      <c r="D1119" s="47" t="s">
        <v>2866</v>
      </c>
      <c r="E1119" s="48" t="s">
        <v>2885</v>
      </c>
      <c r="F1119" s="121"/>
      <c r="G1119" s="121"/>
      <c r="H1119" s="106" t="s">
        <v>88</v>
      </c>
      <c r="I1119" s="121"/>
      <c r="J1119" s="106" t="s">
        <v>2886</v>
      </c>
      <c r="K1119" s="106"/>
      <c r="L1119" s="106"/>
      <c r="M1119" s="106"/>
      <c r="N1119" s="106"/>
      <c r="O1119" s="106" t="s">
        <v>2887</v>
      </c>
      <c r="P1119" s="49" t="s">
        <v>2888</v>
      </c>
      <c r="Q1119" s="49" t="s">
        <v>2889</v>
      </c>
      <c r="R1119" s="106"/>
      <c r="S1119" s="106"/>
      <c r="T1119" s="106"/>
      <c r="U1119" s="106"/>
      <c r="V1119" s="106" t="s">
        <v>587</v>
      </c>
      <c r="W1119" s="106" t="s">
        <v>1582</v>
      </c>
      <c r="X1119" s="106" t="s">
        <v>269</v>
      </c>
      <c r="Y1119" s="106"/>
      <c r="Z1119" s="106"/>
      <c r="AA1119" s="106"/>
      <c r="AB1119" s="49" t="s">
        <v>2890</v>
      </c>
      <c r="AC1119" s="49" t="s">
        <v>2896</v>
      </c>
      <c r="AD1119" s="413"/>
      <c r="AE1119" s="413"/>
      <c r="AF1119" s="413"/>
      <c r="AG1119" s="413"/>
      <c r="AH1119" s="413"/>
      <c r="AI1119" s="413"/>
      <c r="AJ1119" s="413"/>
      <c r="AK1119" s="413"/>
      <c r="AL1119" s="413"/>
      <c r="AM1119" s="49" t="s">
        <v>2897</v>
      </c>
      <c r="AN1119" s="49" t="s">
        <v>2898</v>
      </c>
      <c r="AO1119" s="92" t="s">
        <v>200</v>
      </c>
      <c r="AP1119" s="92" t="s">
        <v>464</v>
      </c>
      <c r="AQ1119" s="92" t="s">
        <v>2899</v>
      </c>
      <c r="AR1119" s="54" t="s">
        <v>265</v>
      </c>
      <c r="AS1119" s="92" t="s">
        <v>116</v>
      </c>
      <c r="AT1119" s="93">
        <v>0</v>
      </c>
      <c r="AU1119" s="93">
        <v>0</v>
      </c>
      <c r="AV1119" s="93">
        <v>79536.38</v>
      </c>
      <c r="AW1119" s="93">
        <v>0</v>
      </c>
      <c r="AX1119" s="93">
        <v>0</v>
      </c>
      <c r="AY1119" s="93">
        <v>0</v>
      </c>
      <c r="AZ1119" s="125">
        <v>10101</v>
      </c>
      <c r="BA1119" s="95"/>
      <c r="BB1119" s="96"/>
      <c r="BC1119" s="96"/>
      <c r="BD1119" s="97"/>
      <c r="BE1119" s="97"/>
    </row>
    <row r="1120" spans="1:16380" s="98" customFormat="1" ht="395.25" hidden="1">
      <c r="A1120" s="191">
        <v>624</v>
      </c>
      <c r="B1120" s="45" t="s">
        <v>2844</v>
      </c>
      <c r="C1120" s="177" t="s">
        <v>2865</v>
      </c>
      <c r="D1120" s="47" t="s">
        <v>2866</v>
      </c>
      <c r="E1120" s="48" t="s">
        <v>2885</v>
      </c>
      <c r="F1120" s="121"/>
      <c r="G1120" s="121"/>
      <c r="H1120" s="106" t="s">
        <v>88</v>
      </c>
      <c r="I1120" s="121"/>
      <c r="J1120" s="106" t="s">
        <v>2886</v>
      </c>
      <c r="K1120" s="106"/>
      <c r="L1120" s="106"/>
      <c r="M1120" s="106"/>
      <c r="N1120" s="106"/>
      <c r="O1120" s="106" t="s">
        <v>2887</v>
      </c>
      <c r="P1120" s="49" t="s">
        <v>2888</v>
      </c>
      <c r="Q1120" s="49" t="s">
        <v>2889</v>
      </c>
      <c r="R1120" s="106"/>
      <c r="S1120" s="106"/>
      <c r="T1120" s="106"/>
      <c r="U1120" s="106"/>
      <c r="V1120" s="106" t="s">
        <v>587</v>
      </c>
      <c r="W1120" s="106" t="s">
        <v>1582</v>
      </c>
      <c r="X1120" s="106" t="s">
        <v>269</v>
      </c>
      <c r="Y1120" s="106"/>
      <c r="Z1120" s="106"/>
      <c r="AA1120" s="106"/>
      <c r="AB1120" s="49" t="s">
        <v>2890</v>
      </c>
      <c r="AC1120" s="49" t="s">
        <v>2891</v>
      </c>
      <c r="AD1120" s="413"/>
      <c r="AE1120" s="413"/>
      <c r="AF1120" s="413"/>
      <c r="AG1120" s="413"/>
      <c r="AH1120" s="413"/>
      <c r="AI1120" s="413"/>
      <c r="AJ1120" s="413"/>
      <c r="AK1120" s="413"/>
      <c r="AL1120" s="413"/>
      <c r="AM1120" s="49" t="s">
        <v>2892</v>
      </c>
      <c r="AN1120" s="49" t="s">
        <v>2893</v>
      </c>
      <c r="AO1120" s="92" t="s">
        <v>200</v>
      </c>
      <c r="AP1120" s="92" t="s">
        <v>464</v>
      </c>
      <c r="AQ1120" s="92" t="s">
        <v>2894</v>
      </c>
      <c r="AR1120" s="54" t="s">
        <v>265</v>
      </c>
      <c r="AS1120" s="92" t="s">
        <v>118</v>
      </c>
      <c r="AT1120" s="93">
        <v>2670</v>
      </c>
      <c r="AU1120" s="93">
        <v>2670</v>
      </c>
      <c r="AV1120" s="93">
        <v>4670</v>
      </c>
      <c r="AW1120" s="93">
        <v>4067</v>
      </c>
      <c r="AX1120" s="93">
        <v>4067</v>
      </c>
      <c r="AY1120" s="93">
        <v>4067</v>
      </c>
      <c r="AZ1120" s="125">
        <v>10101</v>
      </c>
      <c r="BA1120" s="95"/>
      <c r="BB1120" s="96"/>
      <c r="BC1120" s="96"/>
      <c r="BD1120" s="97"/>
      <c r="BE1120" s="97"/>
    </row>
    <row r="1121" spans="1:57" s="98" customFormat="1" ht="395.25" hidden="1">
      <c r="A1121" s="191">
        <v>624</v>
      </c>
      <c r="B1121" s="45" t="s">
        <v>2844</v>
      </c>
      <c r="C1121" s="177" t="s">
        <v>2865</v>
      </c>
      <c r="D1121" s="47" t="s">
        <v>2866</v>
      </c>
      <c r="E1121" s="48" t="s">
        <v>2900</v>
      </c>
      <c r="F1121" s="121"/>
      <c r="G1121" s="121"/>
      <c r="H1121" s="106" t="s">
        <v>2901</v>
      </c>
      <c r="I1121" s="121"/>
      <c r="J1121" s="106" t="s">
        <v>2902</v>
      </c>
      <c r="K1121" s="106"/>
      <c r="L1121" s="106" t="s">
        <v>2903</v>
      </c>
      <c r="M1121" s="106" t="s">
        <v>2904</v>
      </c>
      <c r="N1121" s="106" t="s">
        <v>2905</v>
      </c>
      <c r="O1121" s="106"/>
      <c r="P1121" s="49" t="s">
        <v>2906</v>
      </c>
      <c r="Q1121" s="49" t="s">
        <v>2889</v>
      </c>
      <c r="R1121" s="106"/>
      <c r="S1121" s="106"/>
      <c r="T1121" s="106"/>
      <c r="U1121" s="106"/>
      <c r="V1121" s="106" t="s">
        <v>587</v>
      </c>
      <c r="W1121" s="106" t="s">
        <v>1582</v>
      </c>
      <c r="X1121" s="106" t="s">
        <v>269</v>
      </c>
      <c r="Y1121" s="106"/>
      <c r="Z1121" s="106"/>
      <c r="AA1121" s="106"/>
      <c r="AB1121" s="49" t="s">
        <v>2890</v>
      </c>
      <c r="AC1121" s="49" t="s">
        <v>2907</v>
      </c>
      <c r="AD1121" s="413"/>
      <c r="AE1121" s="413"/>
      <c r="AF1121" s="413"/>
      <c r="AG1121" s="413"/>
      <c r="AH1121" s="413"/>
      <c r="AI1121" s="413"/>
      <c r="AJ1121" s="413"/>
      <c r="AK1121" s="413"/>
      <c r="AL1121" s="413"/>
      <c r="AM1121" s="49" t="s">
        <v>2908</v>
      </c>
      <c r="AN1121" s="49" t="s">
        <v>2909</v>
      </c>
      <c r="AO1121" s="92" t="s">
        <v>200</v>
      </c>
      <c r="AP1121" s="92" t="s">
        <v>464</v>
      </c>
      <c r="AQ1121" s="92" t="s">
        <v>2910</v>
      </c>
      <c r="AR1121" s="54" t="s">
        <v>2911</v>
      </c>
      <c r="AS1121" s="92" t="s">
        <v>116</v>
      </c>
      <c r="AT1121" s="93">
        <v>2067252.45</v>
      </c>
      <c r="AU1121" s="93">
        <v>2067252.45</v>
      </c>
      <c r="AV1121" s="93">
        <v>6199618.0199999996</v>
      </c>
      <c r="AW1121" s="93">
        <v>2201810</v>
      </c>
      <c r="AX1121" s="93">
        <v>2201810</v>
      </c>
      <c r="AY1121" s="93">
        <v>2201810</v>
      </c>
      <c r="AZ1121" s="125">
        <v>10101</v>
      </c>
      <c r="BA1121" s="95"/>
      <c r="BB1121" s="96"/>
      <c r="BC1121" s="96"/>
      <c r="BD1121" s="97"/>
      <c r="BE1121" s="97"/>
    </row>
    <row r="1122" spans="1:57" s="98" customFormat="1" ht="395.25" hidden="1">
      <c r="A1122" s="191">
        <v>624</v>
      </c>
      <c r="B1122" s="45" t="s">
        <v>2844</v>
      </c>
      <c r="C1122" s="177" t="s">
        <v>2865</v>
      </c>
      <c r="D1122" s="47" t="s">
        <v>2866</v>
      </c>
      <c r="E1122" s="48" t="s">
        <v>2885</v>
      </c>
      <c r="F1122" s="121"/>
      <c r="G1122" s="121"/>
      <c r="H1122" s="106">
        <v>1</v>
      </c>
      <c r="I1122" s="121"/>
      <c r="J1122" s="106" t="s">
        <v>2886</v>
      </c>
      <c r="K1122" s="106"/>
      <c r="L1122" s="106"/>
      <c r="M1122" s="106"/>
      <c r="N1122" s="106"/>
      <c r="O1122" s="106" t="s">
        <v>2887</v>
      </c>
      <c r="P1122" s="49" t="s">
        <v>2888</v>
      </c>
      <c r="Q1122" s="49" t="s">
        <v>2889</v>
      </c>
      <c r="R1122" s="106"/>
      <c r="S1122" s="106"/>
      <c r="T1122" s="106"/>
      <c r="U1122" s="106"/>
      <c r="V1122" s="106" t="s">
        <v>587</v>
      </c>
      <c r="W1122" s="106" t="s">
        <v>1582</v>
      </c>
      <c r="X1122" s="106" t="s">
        <v>269</v>
      </c>
      <c r="Y1122" s="106"/>
      <c r="Z1122" s="106"/>
      <c r="AA1122" s="106"/>
      <c r="AB1122" s="49" t="s">
        <v>2890</v>
      </c>
      <c r="AC1122" s="49" t="s">
        <v>2891</v>
      </c>
      <c r="AD1122" s="413"/>
      <c r="AE1122" s="413"/>
      <c r="AF1122" s="413"/>
      <c r="AG1122" s="413"/>
      <c r="AH1122" s="413"/>
      <c r="AI1122" s="413"/>
      <c r="AJ1122" s="413"/>
      <c r="AK1122" s="413"/>
      <c r="AL1122" s="413"/>
      <c r="AM1122" s="49" t="s">
        <v>2892</v>
      </c>
      <c r="AN1122" s="49" t="s">
        <v>2893</v>
      </c>
      <c r="AO1122" s="92" t="s">
        <v>200</v>
      </c>
      <c r="AP1122" s="92" t="s">
        <v>464</v>
      </c>
      <c r="AQ1122" s="92" t="s">
        <v>2912</v>
      </c>
      <c r="AR1122" s="54" t="s">
        <v>286</v>
      </c>
      <c r="AS1122" s="92" t="s">
        <v>116</v>
      </c>
      <c r="AT1122" s="93">
        <v>13374456.970000001</v>
      </c>
      <c r="AU1122" s="93">
        <v>13336456.970000001</v>
      </c>
      <c r="AV1122" s="93">
        <v>997500.1</v>
      </c>
      <c r="AW1122" s="93">
        <v>6200000</v>
      </c>
      <c r="AX1122" s="93">
        <v>2700000</v>
      </c>
      <c r="AY1122" s="93">
        <v>2700000</v>
      </c>
      <c r="AZ1122" s="125">
        <v>10101</v>
      </c>
      <c r="BA1122" s="95"/>
      <c r="BB1122" s="96"/>
      <c r="BC1122" s="96"/>
      <c r="BD1122" s="97"/>
      <c r="BE1122" s="97"/>
    </row>
    <row r="1123" spans="1:57" s="98" customFormat="1" ht="395.25" hidden="1">
      <c r="A1123" s="191">
        <v>624</v>
      </c>
      <c r="B1123" s="45" t="s">
        <v>2844</v>
      </c>
      <c r="C1123" s="177" t="s">
        <v>2865</v>
      </c>
      <c r="D1123" s="47" t="s">
        <v>2866</v>
      </c>
      <c r="E1123" s="48" t="s">
        <v>2885</v>
      </c>
      <c r="F1123" s="121"/>
      <c r="G1123" s="121"/>
      <c r="H1123" s="106">
        <v>1</v>
      </c>
      <c r="I1123" s="121"/>
      <c r="J1123" s="106" t="s">
        <v>2886</v>
      </c>
      <c r="K1123" s="106"/>
      <c r="L1123" s="106"/>
      <c r="M1123" s="106"/>
      <c r="N1123" s="106"/>
      <c r="O1123" s="106" t="s">
        <v>2887</v>
      </c>
      <c r="P1123" s="49" t="s">
        <v>2888</v>
      </c>
      <c r="Q1123" s="49" t="s">
        <v>2889</v>
      </c>
      <c r="R1123" s="106"/>
      <c r="S1123" s="106"/>
      <c r="T1123" s="106"/>
      <c r="U1123" s="106"/>
      <c r="V1123" s="106" t="s">
        <v>587</v>
      </c>
      <c r="W1123" s="106" t="s">
        <v>1582</v>
      </c>
      <c r="X1123" s="106" t="s">
        <v>269</v>
      </c>
      <c r="Y1123" s="106"/>
      <c r="Z1123" s="106"/>
      <c r="AA1123" s="106"/>
      <c r="AB1123" s="49" t="s">
        <v>2890</v>
      </c>
      <c r="AC1123" s="49" t="s">
        <v>2896</v>
      </c>
      <c r="AD1123" s="413"/>
      <c r="AE1123" s="413"/>
      <c r="AF1123" s="413"/>
      <c r="AG1123" s="413"/>
      <c r="AH1123" s="413"/>
      <c r="AI1123" s="413"/>
      <c r="AJ1123" s="413"/>
      <c r="AK1123" s="413"/>
      <c r="AL1123" s="413"/>
      <c r="AM1123" s="49" t="s">
        <v>2897</v>
      </c>
      <c r="AN1123" s="49" t="s">
        <v>2898</v>
      </c>
      <c r="AO1123" s="92" t="s">
        <v>200</v>
      </c>
      <c r="AP1123" s="92" t="s">
        <v>464</v>
      </c>
      <c r="AQ1123" s="92" t="s">
        <v>2913</v>
      </c>
      <c r="AR1123" s="54" t="s">
        <v>286</v>
      </c>
      <c r="AS1123" s="92" t="s">
        <v>116</v>
      </c>
      <c r="AT1123" s="93">
        <v>0</v>
      </c>
      <c r="AU1123" s="93">
        <v>0</v>
      </c>
      <c r="AV1123" s="93">
        <v>58507.33</v>
      </c>
      <c r="AW1123" s="93">
        <v>0</v>
      </c>
      <c r="AX1123" s="93">
        <v>0</v>
      </c>
      <c r="AY1123" s="93">
        <v>0</v>
      </c>
      <c r="AZ1123" s="125">
        <v>10101</v>
      </c>
      <c r="BA1123" s="95"/>
      <c r="BB1123" s="96"/>
      <c r="BC1123" s="96"/>
      <c r="BD1123" s="97"/>
      <c r="BE1123" s="97"/>
    </row>
    <row r="1124" spans="1:57" s="98" customFormat="1" ht="395.25" hidden="1">
      <c r="A1124" s="191">
        <v>624</v>
      </c>
      <c r="B1124" s="45" t="s">
        <v>2844</v>
      </c>
      <c r="C1124" s="177" t="s">
        <v>2865</v>
      </c>
      <c r="D1124" s="47" t="s">
        <v>2866</v>
      </c>
      <c r="E1124" s="48" t="s">
        <v>2885</v>
      </c>
      <c r="F1124" s="121"/>
      <c r="G1124" s="121"/>
      <c r="H1124" s="106">
        <v>1</v>
      </c>
      <c r="I1124" s="121"/>
      <c r="J1124" s="106" t="s">
        <v>2886</v>
      </c>
      <c r="K1124" s="106"/>
      <c r="L1124" s="106"/>
      <c r="M1124" s="106"/>
      <c r="N1124" s="106"/>
      <c r="O1124" s="106" t="s">
        <v>2887</v>
      </c>
      <c r="P1124" s="49" t="s">
        <v>2888</v>
      </c>
      <c r="Q1124" s="49" t="s">
        <v>2889</v>
      </c>
      <c r="R1124" s="106"/>
      <c r="S1124" s="106"/>
      <c r="T1124" s="106"/>
      <c r="U1124" s="106"/>
      <c r="V1124" s="106" t="s">
        <v>587</v>
      </c>
      <c r="W1124" s="106" t="s">
        <v>1582</v>
      </c>
      <c r="X1124" s="106" t="s">
        <v>269</v>
      </c>
      <c r="Y1124" s="106"/>
      <c r="Z1124" s="106"/>
      <c r="AA1124" s="106"/>
      <c r="AB1124" s="49" t="s">
        <v>2890</v>
      </c>
      <c r="AC1124" s="49" t="s">
        <v>2891</v>
      </c>
      <c r="AD1124" s="413"/>
      <c r="AE1124" s="413"/>
      <c r="AF1124" s="413"/>
      <c r="AG1124" s="413"/>
      <c r="AH1124" s="413"/>
      <c r="AI1124" s="413"/>
      <c r="AJ1124" s="413"/>
      <c r="AK1124" s="413"/>
      <c r="AL1124" s="413"/>
      <c r="AM1124" s="49" t="s">
        <v>2892</v>
      </c>
      <c r="AN1124" s="49" t="s">
        <v>2893</v>
      </c>
      <c r="AO1124" s="92" t="s">
        <v>200</v>
      </c>
      <c r="AP1124" s="92" t="s">
        <v>464</v>
      </c>
      <c r="AQ1124" s="92" t="s">
        <v>2914</v>
      </c>
      <c r="AR1124" s="54" t="s">
        <v>286</v>
      </c>
      <c r="AS1124" s="92" t="s">
        <v>116</v>
      </c>
      <c r="AT1124" s="93">
        <v>2237282.27</v>
      </c>
      <c r="AU1124" s="93">
        <v>1746640.68</v>
      </c>
      <c r="AV1124" s="93">
        <v>765000</v>
      </c>
      <c r="AW1124" s="93">
        <v>1751000</v>
      </c>
      <c r="AX1124" s="93">
        <v>751000</v>
      </c>
      <c r="AY1124" s="93">
        <v>751000</v>
      </c>
      <c r="AZ1124" s="125">
        <v>10101</v>
      </c>
      <c r="BA1124" s="95"/>
      <c r="BB1124" s="96"/>
      <c r="BC1124" s="96"/>
      <c r="BD1124" s="97"/>
      <c r="BE1124" s="97"/>
    </row>
    <row r="1125" spans="1:57" s="98" customFormat="1" ht="395.25" hidden="1">
      <c r="A1125" s="191">
        <v>624</v>
      </c>
      <c r="B1125" s="45" t="s">
        <v>2844</v>
      </c>
      <c r="C1125" s="177" t="s">
        <v>2865</v>
      </c>
      <c r="D1125" s="47" t="s">
        <v>2866</v>
      </c>
      <c r="E1125" s="48" t="s">
        <v>2885</v>
      </c>
      <c r="F1125" s="121"/>
      <c r="G1125" s="121"/>
      <c r="H1125" s="106">
        <v>1</v>
      </c>
      <c r="I1125" s="121"/>
      <c r="J1125" s="106" t="s">
        <v>2886</v>
      </c>
      <c r="K1125" s="106"/>
      <c r="L1125" s="106"/>
      <c r="M1125" s="106"/>
      <c r="N1125" s="106"/>
      <c r="O1125" s="106" t="s">
        <v>2887</v>
      </c>
      <c r="P1125" s="49" t="s">
        <v>2888</v>
      </c>
      <c r="Q1125" s="49" t="s">
        <v>2889</v>
      </c>
      <c r="R1125" s="106"/>
      <c r="S1125" s="106"/>
      <c r="T1125" s="106"/>
      <c r="U1125" s="106"/>
      <c r="V1125" s="106" t="s">
        <v>587</v>
      </c>
      <c r="W1125" s="106" t="s">
        <v>1582</v>
      </c>
      <c r="X1125" s="106" t="s">
        <v>269</v>
      </c>
      <c r="Y1125" s="106"/>
      <c r="Z1125" s="106"/>
      <c r="AA1125" s="106"/>
      <c r="AB1125" s="49" t="s">
        <v>2890</v>
      </c>
      <c r="AC1125" s="49" t="s">
        <v>2896</v>
      </c>
      <c r="AD1125" s="413"/>
      <c r="AE1125" s="413"/>
      <c r="AF1125" s="413"/>
      <c r="AG1125" s="413"/>
      <c r="AH1125" s="413"/>
      <c r="AI1125" s="413"/>
      <c r="AJ1125" s="413"/>
      <c r="AK1125" s="413"/>
      <c r="AL1125" s="413"/>
      <c r="AM1125" s="49" t="s">
        <v>2897</v>
      </c>
      <c r="AN1125" s="49" t="s">
        <v>2898</v>
      </c>
      <c r="AO1125" s="92" t="s">
        <v>200</v>
      </c>
      <c r="AP1125" s="92" t="s">
        <v>464</v>
      </c>
      <c r="AQ1125" s="92" t="s">
        <v>2914</v>
      </c>
      <c r="AR1125" s="54" t="s">
        <v>286</v>
      </c>
      <c r="AS1125" s="92" t="s">
        <v>227</v>
      </c>
      <c r="AT1125" s="93">
        <v>0</v>
      </c>
      <c r="AU1125" s="93">
        <v>0</v>
      </c>
      <c r="AV1125" s="93">
        <v>0</v>
      </c>
      <c r="AW1125" s="93">
        <v>14000</v>
      </c>
      <c r="AX1125" s="93">
        <v>14000</v>
      </c>
      <c r="AY1125" s="93">
        <v>14000</v>
      </c>
      <c r="AZ1125" s="125">
        <v>10101</v>
      </c>
      <c r="BA1125" s="95"/>
      <c r="BB1125" s="96"/>
      <c r="BC1125" s="96"/>
      <c r="BD1125" s="97"/>
      <c r="BE1125" s="97"/>
    </row>
    <row r="1126" spans="1:57" s="98" customFormat="1" ht="331.5" hidden="1">
      <c r="A1126" s="191">
        <v>624</v>
      </c>
      <c r="B1126" s="45" t="s">
        <v>2844</v>
      </c>
      <c r="C1126" s="177" t="s">
        <v>2915</v>
      </c>
      <c r="D1126" s="47" t="s">
        <v>2916</v>
      </c>
      <c r="E1126" s="48" t="s">
        <v>2917</v>
      </c>
      <c r="F1126" s="121"/>
      <c r="G1126" s="121"/>
      <c r="H1126" s="106" t="s">
        <v>2918</v>
      </c>
      <c r="I1126" s="121"/>
      <c r="J1126" s="106" t="s">
        <v>2919</v>
      </c>
      <c r="K1126" s="106" t="s">
        <v>269</v>
      </c>
      <c r="L1126" s="106" t="s">
        <v>2920</v>
      </c>
      <c r="M1126" s="106"/>
      <c r="N1126" s="106"/>
      <c r="O1126" s="106"/>
      <c r="P1126" s="49" t="s">
        <v>2921</v>
      </c>
      <c r="Q1126" s="49" t="s">
        <v>74</v>
      </c>
      <c r="R1126" s="89"/>
      <c r="S1126" s="106"/>
      <c r="T1126" s="106">
        <v>3</v>
      </c>
      <c r="U1126" s="106"/>
      <c r="V1126" s="106">
        <v>9</v>
      </c>
      <c r="W1126" s="106">
        <v>1</v>
      </c>
      <c r="X1126" s="106">
        <v>3</v>
      </c>
      <c r="Y1126" s="106"/>
      <c r="Z1126" s="106"/>
      <c r="AA1126" s="106"/>
      <c r="AB1126" s="49" t="s">
        <v>187</v>
      </c>
      <c r="AC1126" s="49" t="s">
        <v>2891</v>
      </c>
      <c r="AD1126" s="413"/>
      <c r="AE1126" s="413"/>
      <c r="AF1126" s="413"/>
      <c r="AG1126" s="413"/>
      <c r="AH1126" s="413"/>
      <c r="AI1126" s="413"/>
      <c r="AJ1126" s="413"/>
      <c r="AK1126" s="413"/>
      <c r="AL1126" s="413"/>
      <c r="AM1126" s="49" t="s">
        <v>2922</v>
      </c>
      <c r="AN1126" s="49" t="s">
        <v>2893</v>
      </c>
      <c r="AO1126" s="92" t="s">
        <v>200</v>
      </c>
      <c r="AP1126" s="92" t="s">
        <v>464</v>
      </c>
      <c r="AQ1126" s="92" t="s">
        <v>2923</v>
      </c>
      <c r="AR1126" s="54" t="s">
        <v>265</v>
      </c>
      <c r="AS1126" s="92" t="s">
        <v>469</v>
      </c>
      <c r="AT1126" s="93">
        <v>23071477.649999999</v>
      </c>
      <c r="AU1126" s="93">
        <v>23071477.649999999</v>
      </c>
      <c r="AV1126" s="93">
        <v>24033462</v>
      </c>
      <c r="AW1126" s="93">
        <v>23807511.52</v>
      </c>
      <c r="AX1126" s="93">
        <v>23807511.52</v>
      </c>
      <c r="AY1126" s="93">
        <v>23807511.52</v>
      </c>
      <c r="AZ1126" s="125">
        <v>10101</v>
      </c>
      <c r="BA1126" s="95"/>
      <c r="BB1126" s="96"/>
      <c r="BC1126" s="96"/>
      <c r="BD1126" s="97"/>
      <c r="BE1126" s="97"/>
    </row>
    <row r="1127" spans="1:57" s="98" customFormat="1" ht="331.5" hidden="1">
      <c r="A1127" s="191">
        <v>624</v>
      </c>
      <c r="B1127" s="45" t="s">
        <v>2844</v>
      </c>
      <c r="C1127" s="177" t="s">
        <v>2915</v>
      </c>
      <c r="D1127" s="47" t="s">
        <v>2916</v>
      </c>
      <c r="E1127" s="48" t="s">
        <v>2917</v>
      </c>
      <c r="F1127" s="121"/>
      <c r="G1127" s="121"/>
      <c r="H1127" s="106" t="s">
        <v>2924</v>
      </c>
      <c r="I1127" s="121"/>
      <c r="J1127" s="106" t="s">
        <v>2925</v>
      </c>
      <c r="K1127" s="106" t="s">
        <v>2926</v>
      </c>
      <c r="L1127" s="106" t="s">
        <v>2927</v>
      </c>
      <c r="M1127" s="106"/>
      <c r="N1127" s="106"/>
      <c r="O1127" s="106"/>
      <c r="P1127" s="49" t="s">
        <v>2928</v>
      </c>
      <c r="Q1127" s="49" t="s">
        <v>74</v>
      </c>
      <c r="R1127" s="89"/>
      <c r="S1127" s="106"/>
      <c r="T1127" s="106">
        <v>3</v>
      </c>
      <c r="U1127" s="106"/>
      <c r="V1127" s="106">
        <v>9</v>
      </c>
      <c r="W1127" s="106">
        <v>1</v>
      </c>
      <c r="X1127" s="106">
        <v>3</v>
      </c>
      <c r="Y1127" s="106"/>
      <c r="Z1127" s="106"/>
      <c r="AA1127" s="106"/>
      <c r="AB1127" s="49" t="s">
        <v>187</v>
      </c>
      <c r="AC1127" s="49" t="s">
        <v>2891</v>
      </c>
      <c r="AD1127" s="413"/>
      <c r="AE1127" s="413"/>
      <c r="AF1127" s="413"/>
      <c r="AG1127" s="413"/>
      <c r="AH1127" s="413"/>
      <c r="AI1127" s="413"/>
      <c r="AJ1127" s="413"/>
      <c r="AK1127" s="413"/>
      <c r="AL1127" s="413"/>
      <c r="AM1127" s="49" t="s">
        <v>2922</v>
      </c>
      <c r="AN1127" s="49" t="s">
        <v>2893</v>
      </c>
      <c r="AO1127" s="92" t="s">
        <v>200</v>
      </c>
      <c r="AP1127" s="92" t="s">
        <v>464</v>
      </c>
      <c r="AQ1127" s="92" t="s">
        <v>2923</v>
      </c>
      <c r="AR1127" s="54" t="s">
        <v>265</v>
      </c>
      <c r="AS1127" s="92" t="s">
        <v>471</v>
      </c>
      <c r="AT1127" s="93">
        <v>6938114.3499999996</v>
      </c>
      <c r="AU1127" s="93">
        <v>6938114.3499999996</v>
      </c>
      <c r="AV1127" s="93">
        <v>7227834</v>
      </c>
      <c r="AW1127" s="93">
        <v>7159596.9500000002</v>
      </c>
      <c r="AX1127" s="93">
        <v>7159596.9500000002</v>
      </c>
      <c r="AY1127" s="93">
        <v>7159596.9500000002</v>
      </c>
      <c r="AZ1127" s="125">
        <v>10101</v>
      </c>
      <c r="BA1127" s="95"/>
      <c r="BB1127" s="96"/>
      <c r="BC1127" s="96"/>
      <c r="BD1127" s="97"/>
      <c r="BE1127" s="97"/>
    </row>
    <row r="1128" spans="1:57" s="98" customFormat="1" ht="331.5" hidden="1">
      <c r="A1128" s="191">
        <v>624</v>
      </c>
      <c r="B1128" s="45" t="s">
        <v>2844</v>
      </c>
      <c r="C1128" s="177" t="s">
        <v>2915</v>
      </c>
      <c r="D1128" s="47" t="s">
        <v>2916</v>
      </c>
      <c r="E1128" s="48" t="s">
        <v>2917</v>
      </c>
      <c r="F1128" s="121"/>
      <c r="G1128" s="121"/>
      <c r="H1128" s="106" t="s">
        <v>2918</v>
      </c>
      <c r="I1128" s="121"/>
      <c r="J1128" s="106" t="s">
        <v>2919</v>
      </c>
      <c r="K1128" s="106" t="s">
        <v>2926</v>
      </c>
      <c r="L1128" s="106" t="s">
        <v>2920</v>
      </c>
      <c r="M1128" s="106"/>
      <c r="N1128" s="106"/>
      <c r="O1128" s="106"/>
      <c r="P1128" s="49" t="s">
        <v>2921</v>
      </c>
      <c r="Q1128" s="49" t="s">
        <v>74</v>
      </c>
      <c r="R1128" s="89"/>
      <c r="S1128" s="106"/>
      <c r="T1128" s="106">
        <v>3</v>
      </c>
      <c r="U1128" s="106"/>
      <c r="V1128" s="106">
        <v>9</v>
      </c>
      <c r="W1128" s="106">
        <v>1</v>
      </c>
      <c r="X1128" s="106">
        <v>3</v>
      </c>
      <c r="Y1128" s="106"/>
      <c r="Z1128" s="106"/>
      <c r="AA1128" s="106"/>
      <c r="AB1128" s="49" t="s">
        <v>187</v>
      </c>
      <c r="AC1128" s="49" t="s">
        <v>2891</v>
      </c>
      <c r="AD1128" s="413"/>
      <c r="AE1128" s="413"/>
      <c r="AF1128" s="413"/>
      <c r="AG1128" s="413"/>
      <c r="AH1128" s="413"/>
      <c r="AI1128" s="413"/>
      <c r="AJ1128" s="413"/>
      <c r="AK1128" s="413"/>
      <c r="AL1128" s="413"/>
      <c r="AM1128" s="49" t="s">
        <v>2922</v>
      </c>
      <c r="AN1128" s="49" t="s">
        <v>2893</v>
      </c>
      <c r="AO1128" s="92" t="s">
        <v>200</v>
      </c>
      <c r="AP1128" s="92" t="s">
        <v>464</v>
      </c>
      <c r="AQ1128" s="92" t="s">
        <v>2923</v>
      </c>
      <c r="AR1128" s="54" t="s">
        <v>265</v>
      </c>
      <c r="AS1128" s="92" t="s">
        <v>116</v>
      </c>
      <c r="AT1128" s="93">
        <v>5899644.4299999997</v>
      </c>
      <c r="AU1128" s="93">
        <v>5323820.72</v>
      </c>
      <c r="AV1128" s="93">
        <v>4458873.7300000004</v>
      </c>
      <c r="AW1128" s="93">
        <v>3092165</v>
      </c>
      <c r="AX1128" s="93">
        <v>3103800.1</v>
      </c>
      <c r="AY1128" s="93">
        <v>3114555.42</v>
      </c>
      <c r="AZ1128" s="125">
        <v>10101</v>
      </c>
      <c r="BA1128" s="95"/>
      <c r="BB1128" s="96"/>
      <c r="BC1128" s="96"/>
      <c r="BD1128" s="97"/>
      <c r="BE1128" s="97"/>
    </row>
    <row r="1129" spans="1:57" s="98" customFormat="1" ht="331.5" hidden="1">
      <c r="A1129" s="191">
        <v>624</v>
      </c>
      <c r="B1129" s="45" t="s">
        <v>2844</v>
      </c>
      <c r="C1129" s="177" t="s">
        <v>2915</v>
      </c>
      <c r="D1129" s="47" t="s">
        <v>2916</v>
      </c>
      <c r="E1129" s="48" t="s">
        <v>2917</v>
      </c>
      <c r="F1129" s="121"/>
      <c r="G1129" s="121"/>
      <c r="H1129" s="106" t="s">
        <v>2918</v>
      </c>
      <c r="I1129" s="121"/>
      <c r="J1129" s="106" t="s">
        <v>2919</v>
      </c>
      <c r="K1129" s="106" t="s">
        <v>2926</v>
      </c>
      <c r="L1129" s="106" t="s">
        <v>2920</v>
      </c>
      <c r="M1129" s="106"/>
      <c r="N1129" s="106"/>
      <c r="O1129" s="106"/>
      <c r="P1129" s="49" t="s">
        <v>2921</v>
      </c>
      <c r="Q1129" s="49" t="s">
        <v>74</v>
      </c>
      <c r="R1129" s="89"/>
      <c r="S1129" s="106"/>
      <c r="T1129" s="106">
        <v>3</v>
      </c>
      <c r="U1129" s="106"/>
      <c r="V1129" s="106">
        <v>9</v>
      </c>
      <c r="W1129" s="106">
        <v>1</v>
      </c>
      <c r="X1129" s="106">
        <v>3</v>
      </c>
      <c r="Y1129" s="106"/>
      <c r="Z1129" s="106"/>
      <c r="AA1129" s="106"/>
      <c r="AB1129" s="49" t="s">
        <v>187</v>
      </c>
      <c r="AC1129" s="49" t="s">
        <v>2896</v>
      </c>
      <c r="AD1129" s="413"/>
      <c r="AE1129" s="413"/>
      <c r="AF1129" s="413"/>
      <c r="AG1129" s="413"/>
      <c r="AH1129" s="413"/>
      <c r="AI1129" s="413"/>
      <c r="AJ1129" s="413"/>
      <c r="AK1129" s="413"/>
      <c r="AL1129" s="413"/>
      <c r="AM1129" s="49" t="s">
        <v>2929</v>
      </c>
      <c r="AN1129" s="49" t="s">
        <v>2898</v>
      </c>
      <c r="AO1129" s="92" t="s">
        <v>200</v>
      </c>
      <c r="AP1129" s="92" t="s">
        <v>464</v>
      </c>
      <c r="AQ1129" s="92" t="s">
        <v>2923</v>
      </c>
      <c r="AR1129" s="54" t="s">
        <v>265</v>
      </c>
      <c r="AS1129" s="92" t="s">
        <v>227</v>
      </c>
      <c r="AT1129" s="93">
        <v>0</v>
      </c>
      <c r="AU1129" s="93">
        <v>0</v>
      </c>
      <c r="AV1129" s="93">
        <v>0</v>
      </c>
      <c r="AW1129" s="93">
        <v>1426705</v>
      </c>
      <c r="AX1129" s="93">
        <v>1443301.9</v>
      </c>
      <c r="AY1129" s="93">
        <v>1476497.84</v>
      </c>
      <c r="AZ1129" s="125">
        <v>10101</v>
      </c>
      <c r="BA1129" s="95"/>
      <c r="BB1129" s="96"/>
      <c r="BC1129" s="96"/>
      <c r="BD1129" s="97"/>
      <c r="BE1129" s="97"/>
    </row>
    <row r="1130" spans="1:57" s="98" customFormat="1" ht="331.5" hidden="1">
      <c r="A1130" s="191">
        <v>624</v>
      </c>
      <c r="B1130" s="45" t="s">
        <v>2844</v>
      </c>
      <c r="C1130" s="177" t="s">
        <v>2915</v>
      </c>
      <c r="D1130" s="47" t="s">
        <v>2916</v>
      </c>
      <c r="E1130" s="48" t="s">
        <v>2917</v>
      </c>
      <c r="F1130" s="121"/>
      <c r="G1130" s="121"/>
      <c r="H1130" s="106" t="s">
        <v>2918</v>
      </c>
      <c r="I1130" s="121"/>
      <c r="J1130" s="106" t="s">
        <v>2919</v>
      </c>
      <c r="K1130" s="106" t="s">
        <v>2926</v>
      </c>
      <c r="L1130" s="106" t="s">
        <v>2920</v>
      </c>
      <c r="M1130" s="106"/>
      <c r="N1130" s="106"/>
      <c r="O1130" s="106"/>
      <c r="P1130" s="49" t="s">
        <v>2921</v>
      </c>
      <c r="Q1130" s="49" t="s">
        <v>74</v>
      </c>
      <c r="R1130" s="89"/>
      <c r="S1130" s="106"/>
      <c r="T1130" s="106">
        <v>3</v>
      </c>
      <c r="U1130" s="106"/>
      <c r="V1130" s="106">
        <v>9</v>
      </c>
      <c r="W1130" s="106">
        <v>1</v>
      </c>
      <c r="X1130" s="106">
        <v>3</v>
      </c>
      <c r="Y1130" s="106"/>
      <c r="Z1130" s="106"/>
      <c r="AA1130" s="106"/>
      <c r="AB1130" s="49" t="s">
        <v>187</v>
      </c>
      <c r="AC1130" s="49" t="s">
        <v>2896</v>
      </c>
      <c r="AD1130" s="413"/>
      <c r="AE1130" s="413"/>
      <c r="AF1130" s="413"/>
      <c r="AG1130" s="413"/>
      <c r="AH1130" s="413"/>
      <c r="AI1130" s="413"/>
      <c r="AJ1130" s="413"/>
      <c r="AK1130" s="413"/>
      <c r="AL1130" s="413"/>
      <c r="AM1130" s="49" t="s">
        <v>2929</v>
      </c>
      <c r="AN1130" s="49" t="s">
        <v>2898</v>
      </c>
      <c r="AO1130" s="92" t="s">
        <v>200</v>
      </c>
      <c r="AP1130" s="92" t="s">
        <v>464</v>
      </c>
      <c r="AQ1130" s="92" t="s">
        <v>2899</v>
      </c>
      <c r="AR1130" s="54" t="s">
        <v>265</v>
      </c>
      <c r="AS1130" s="92" t="s">
        <v>116</v>
      </c>
      <c r="AT1130" s="93">
        <v>0</v>
      </c>
      <c r="AU1130" s="93">
        <v>0</v>
      </c>
      <c r="AV1130" s="93">
        <v>555855.43000000005</v>
      </c>
      <c r="AW1130" s="93">
        <v>0</v>
      </c>
      <c r="AX1130" s="93">
        <v>0</v>
      </c>
      <c r="AY1130" s="93">
        <v>0</v>
      </c>
      <c r="AZ1130" s="125">
        <v>10101</v>
      </c>
      <c r="BA1130" s="95"/>
      <c r="BB1130" s="96"/>
      <c r="BC1130" s="96"/>
      <c r="BD1130" s="97"/>
      <c r="BE1130" s="97"/>
    </row>
    <row r="1131" spans="1:57" s="98" customFormat="1" ht="331.5" hidden="1">
      <c r="A1131" s="191">
        <v>624</v>
      </c>
      <c r="B1131" s="45" t="s">
        <v>2844</v>
      </c>
      <c r="C1131" s="177" t="s">
        <v>2915</v>
      </c>
      <c r="D1131" s="47" t="s">
        <v>2916</v>
      </c>
      <c r="E1131" s="48" t="s">
        <v>2917</v>
      </c>
      <c r="F1131" s="121"/>
      <c r="G1131" s="121"/>
      <c r="H1131" s="106" t="s">
        <v>2918</v>
      </c>
      <c r="I1131" s="121"/>
      <c r="J1131" s="106" t="s">
        <v>2919</v>
      </c>
      <c r="K1131" s="106" t="s">
        <v>2926</v>
      </c>
      <c r="L1131" s="106" t="s">
        <v>2930</v>
      </c>
      <c r="M1131" s="106"/>
      <c r="N1131" s="106"/>
      <c r="O1131" s="106"/>
      <c r="P1131" s="49" t="s">
        <v>2921</v>
      </c>
      <c r="Q1131" s="49" t="s">
        <v>74</v>
      </c>
      <c r="R1131" s="89"/>
      <c r="S1131" s="106"/>
      <c r="T1131" s="106">
        <v>3</v>
      </c>
      <c r="U1131" s="106"/>
      <c r="V1131" s="106">
        <v>9</v>
      </c>
      <c r="W1131" s="106">
        <v>1</v>
      </c>
      <c r="X1131" s="106">
        <v>3</v>
      </c>
      <c r="Y1131" s="106"/>
      <c r="Z1131" s="106"/>
      <c r="AA1131" s="106"/>
      <c r="AB1131" s="49" t="s">
        <v>187</v>
      </c>
      <c r="AC1131" s="49" t="s">
        <v>2891</v>
      </c>
      <c r="AD1131" s="413"/>
      <c r="AE1131" s="413"/>
      <c r="AF1131" s="413"/>
      <c r="AG1131" s="413"/>
      <c r="AH1131" s="413"/>
      <c r="AI1131" s="413"/>
      <c r="AJ1131" s="413"/>
      <c r="AK1131" s="413"/>
      <c r="AL1131" s="413"/>
      <c r="AM1131" s="49" t="s">
        <v>2922</v>
      </c>
      <c r="AN1131" s="49" t="s">
        <v>2893</v>
      </c>
      <c r="AO1131" s="92" t="s">
        <v>200</v>
      </c>
      <c r="AP1131" s="92" t="s">
        <v>464</v>
      </c>
      <c r="AQ1131" s="92" t="s">
        <v>2923</v>
      </c>
      <c r="AR1131" s="54" t="s">
        <v>265</v>
      </c>
      <c r="AS1131" s="92" t="s">
        <v>117</v>
      </c>
      <c r="AT1131" s="93">
        <v>574598</v>
      </c>
      <c r="AU1131" s="93">
        <v>574598</v>
      </c>
      <c r="AV1131" s="93">
        <v>707300</v>
      </c>
      <c r="AW1131" s="93">
        <v>685750</v>
      </c>
      <c r="AX1131" s="93">
        <v>677858</v>
      </c>
      <c r="AY1131" s="93">
        <v>669966</v>
      </c>
      <c r="AZ1131" s="125">
        <v>10101</v>
      </c>
      <c r="BA1131" s="95"/>
      <c r="BB1131" s="96"/>
      <c r="BC1131" s="96"/>
      <c r="BD1131" s="97"/>
      <c r="BE1131" s="97"/>
    </row>
    <row r="1132" spans="1:57" s="98" customFormat="1" ht="331.5" hidden="1">
      <c r="A1132" s="191">
        <v>624</v>
      </c>
      <c r="B1132" s="45" t="s">
        <v>2844</v>
      </c>
      <c r="C1132" s="177" t="s">
        <v>2915</v>
      </c>
      <c r="D1132" s="47" t="s">
        <v>2916</v>
      </c>
      <c r="E1132" s="48" t="s">
        <v>2917</v>
      </c>
      <c r="F1132" s="121"/>
      <c r="G1132" s="121"/>
      <c r="H1132" s="106" t="s">
        <v>2918</v>
      </c>
      <c r="I1132" s="121"/>
      <c r="J1132" s="106" t="s">
        <v>2919</v>
      </c>
      <c r="K1132" s="106" t="s">
        <v>2926</v>
      </c>
      <c r="L1132" s="106" t="s">
        <v>2920</v>
      </c>
      <c r="M1132" s="106"/>
      <c r="N1132" s="106"/>
      <c r="O1132" s="106"/>
      <c r="P1132" s="49" t="s">
        <v>2921</v>
      </c>
      <c r="Q1132" s="49" t="s">
        <v>74</v>
      </c>
      <c r="R1132" s="89"/>
      <c r="S1132" s="106"/>
      <c r="T1132" s="106">
        <v>3</v>
      </c>
      <c r="U1132" s="106"/>
      <c r="V1132" s="106">
        <v>9</v>
      </c>
      <c r="W1132" s="106">
        <v>1</v>
      </c>
      <c r="X1132" s="106">
        <v>3</v>
      </c>
      <c r="Y1132" s="106"/>
      <c r="Z1132" s="106"/>
      <c r="AA1132" s="106"/>
      <c r="AB1132" s="49" t="s">
        <v>187</v>
      </c>
      <c r="AC1132" s="49" t="s">
        <v>2891</v>
      </c>
      <c r="AD1132" s="413"/>
      <c r="AE1132" s="413"/>
      <c r="AF1132" s="413"/>
      <c r="AG1132" s="413"/>
      <c r="AH1132" s="413"/>
      <c r="AI1132" s="413"/>
      <c r="AJ1132" s="413"/>
      <c r="AK1132" s="413"/>
      <c r="AL1132" s="413"/>
      <c r="AM1132" s="49" t="s">
        <v>2922</v>
      </c>
      <c r="AN1132" s="49" t="s">
        <v>2893</v>
      </c>
      <c r="AO1132" s="92" t="s">
        <v>200</v>
      </c>
      <c r="AP1132" s="92" t="s">
        <v>464</v>
      </c>
      <c r="AQ1132" s="92" t="s">
        <v>2923</v>
      </c>
      <c r="AR1132" s="54" t="s">
        <v>265</v>
      </c>
      <c r="AS1132" s="92" t="s">
        <v>118</v>
      </c>
      <c r="AT1132" s="93">
        <v>42951</v>
      </c>
      <c r="AU1132" s="93">
        <v>42951</v>
      </c>
      <c r="AV1132" s="93">
        <v>56000</v>
      </c>
      <c r="AW1132" s="93">
        <v>54340</v>
      </c>
      <c r="AX1132" s="93">
        <v>54340</v>
      </c>
      <c r="AY1132" s="93">
        <v>54340</v>
      </c>
      <c r="AZ1132" s="125">
        <v>10101</v>
      </c>
      <c r="BA1132" s="95"/>
      <c r="BB1132" s="96"/>
      <c r="BC1132" s="96"/>
      <c r="BD1132" s="97"/>
      <c r="BE1132" s="97"/>
    </row>
    <row r="1133" spans="1:57" s="98" customFormat="1" ht="409.5" hidden="1">
      <c r="A1133" s="191">
        <v>624</v>
      </c>
      <c r="B1133" s="45" t="s">
        <v>2844</v>
      </c>
      <c r="C1133" s="177" t="s">
        <v>2931</v>
      </c>
      <c r="D1133" s="47" t="s">
        <v>2932</v>
      </c>
      <c r="E1133" s="48" t="s">
        <v>2867</v>
      </c>
      <c r="F1133" s="121"/>
      <c r="G1133" s="121"/>
      <c r="H1133" s="106" t="s">
        <v>2933</v>
      </c>
      <c r="I1133" s="121"/>
      <c r="J1133" s="106" t="s">
        <v>2869</v>
      </c>
      <c r="K1133" s="106" t="s">
        <v>2870</v>
      </c>
      <c r="L1133" s="106" t="s">
        <v>2871</v>
      </c>
      <c r="M1133" s="106"/>
      <c r="N1133" s="106"/>
      <c r="O1133" s="106"/>
      <c r="P1133" s="49" t="s">
        <v>2934</v>
      </c>
      <c r="Q1133" s="49" t="s">
        <v>2873</v>
      </c>
      <c r="R1133" s="106"/>
      <c r="S1133" s="106"/>
      <c r="T1133" s="106" t="s">
        <v>2874</v>
      </c>
      <c r="U1133" s="106"/>
      <c r="V1133" s="416" t="s">
        <v>2875</v>
      </c>
      <c r="W1133" s="416" t="s">
        <v>2876</v>
      </c>
      <c r="X1133" s="416" t="s">
        <v>2935</v>
      </c>
      <c r="Y1133" s="416"/>
      <c r="Z1133" s="416"/>
      <c r="AA1133" s="416"/>
      <c r="AB1133" s="49" t="s">
        <v>2936</v>
      </c>
      <c r="AC1133" s="49" t="s">
        <v>2937</v>
      </c>
      <c r="AD1133" s="413"/>
      <c r="AE1133" s="413"/>
      <c r="AF1133" s="413"/>
      <c r="AG1133" s="413"/>
      <c r="AH1133" s="413"/>
      <c r="AI1133" s="413"/>
      <c r="AJ1133" s="413"/>
      <c r="AK1133" s="413"/>
      <c r="AL1133" s="413"/>
      <c r="AM1133" s="182" t="s">
        <v>2938</v>
      </c>
      <c r="AN1133" s="49" t="s">
        <v>2939</v>
      </c>
      <c r="AO1133" s="92" t="s">
        <v>200</v>
      </c>
      <c r="AP1133" s="92" t="s">
        <v>464</v>
      </c>
      <c r="AQ1133" s="92" t="s">
        <v>2940</v>
      </c>
      <c r="AR1133" s="54" t="s">
        <v>2941</v>
      </c>
      <c r="AS1133" s="92" t="s">
        <v>116</v>
      </c>
      <c r="AT1133" s="93">
        <v>22950</v>
      </c>
      <c r="AU1133" s="93">
        <v>22950</v>
      </c>
      <c r="AV1133" s="93">
        <v>0</v>
      </c>
      <c r="AW1133" s="93">
        <v>22950</v>
      </c>
      <c r="AX1133" s="93">
        <v>22950</v>
      </c>
      <c r="AY1133" s="93">
        <v>22950</v>
      </c>
      <c r="AZ1133" s="125">
        <v>10101</v>
      </c>
      <c r="BA1133" s="95"/>
      <c r="BB1133" s="96"/>
      <c r="BC1133" s="96"/>
      <c r="BD1133" s="97"/>
      <c r="BE1133" s="97"/>
    </row>
    <row r="1134" spans="1:57" s="98" customFormat="1" ht="140.25" hidden="1">
      <c r="A1134" s="191">
        <v>624</v>
      </c>
      <c r="B1134" s="45" t="s">
        <v>2844</v>
      </c>
      <c r="C1134" s="177" t="s">
        <v>2931</v>
      </c>
      <c r="D1134" s="47" t="s">
        <v>2932</v>
      </c>
      <c r="E1134" s="48" t="s">
        <v>185</v>
      </c>
      <c r="F1134" s="88"/>
      <c r="G1134" s="121"/>
      <c r="H1134" s="106">
        <v>3</v>
      </c>
      <c r="I1134" s="121"/>
      <c r="J1134" s="106">
        <v>16</v>
      </c>
      <c r="K1134" s="106">
        <v>1</v>
      </c>
      <c r="L1134" s="106">
        <v>32</v>
      </c>
      <c r="M1134" s="106"/>
      <c r="N1134" s="106"/>
      <c r="O1134" s="106"/>
      <c r="P1134" s="49" t="s">
        <v>186</v>
      </c>
      <c r="Q1134" s="49" t="s">
        <v>74</v>
      </c>
      <c r="R1134" s="89"/>
      <c r="S1134" s="89"/>
      <c r="T1134" s="89">
        <v>3</v>
      </c>
      <c r="U1134" s="89"/>
      <c r="V1134" s="89">
        <v>9</v>
      </c>
      <c r="W1134" s="89">
        <v>1</v>
      </c>
      <c r="X1134" s="89"/>
      <c r="Y1134" s="89"/>
      <c r="Z1134" s="89"/>
      <c r="AA1134" s="89"/>
      <c r="AB1134" s="49" t="s">
        <v>187</v>
      </c>
      <c r="AC1134" s="182" t="s">
        <v>2937</v>
      </c>
      <c r="AD1134" s="413"/>
      <c r="AE1134" s="413"/>
      <c r="AF1134" s="413"/>
      <c r="AG1134" s="413"/>
      <c r="AH1134" s="413"/>
      <c r="AI1134" s="413"/>
      <c r="AJ1134" s="413"/>
      <c r="AK1134" s="413"/>
      <c r="AL1134" s="413"/>
      <c r="AM1134" s="182" t="s">
        <v>2938</v>
      </c>
      <c r="AN1134" s="49" t="s">
        <v>2939</v>
      </c>
      <c r="AO1134" s="92" t="s">
        <v>200</v>
      </c>
      <c r="AP1134" s="92" t="s">
        <v>464</v>
      </c>
      <c r="AQ1134" s="92" t="s">
        <v>2942</v>
      </c>
      <c r="AR1134" s="54" t="s">
        <v>2943</v>
      </c>
      <c r="AS1134" s="92" t="s">
        <v>116</v>
      </c>
      <c r="AT1134" s="93">
        <v>280000</v>
      </c>
      <c r="AU1134" s="93">
        <v>280000</v>
      </c>
      <c r="AV1134" s="93">
        <v>0</v>
      </c>
      <c r="AW1134" s="93">
        <v>180000</v>
      </c>
      <c r="AX1134" s="93">
        <v>180000</v>
      </c>
      <c r="AY1134" s="93">
        <v>180000</v>
      </c>
      <c r="AZ1134" s="125">
        <v>10101</v>
      </c>
      <c r="BA1134" s="95"/>
      <c r="BB1134" s="96"/>
      <c r="BC1134" s="96"/>
      <c r="BD1134" s="97"/>
      <c r="BE1134" s="97"/>
    </row>
    <row r="1135" spans="1:57" s="98" customFormat="1" ht="140.25" hidden="1">
      <c r="A1135" s="191">
        <v>624</v>
      </c>
      <c r="B1135" s="45" t="s">
        <v>2844</v>
      </c>
      <c r="C1135" s="177" t="s">
        <v>2931</v>
      </c>
      <c r="D1135" s="47" t="s">
        <v>2932</v>
      </c>
      <c r="E1135" s="48" t="s">
        <v>185</v>
      </c>
      <c r="F1135" s="88"/>
      <c r="G1135" s="121"/>
      <c r="H1135" s="106">
        <v>3</v>
      </c>
      <c r="I1135" s="121"/>
      <c r="J1135" s="106">
        <v>16</v>
      </c>
      <c r="K1135" s="106">
        <v>1</v>
      </c>
      <c r="L1135" s="106">
        <v>32</v>
      </c>
      <c r="M1135" s="106"/>
      <c r="N1135" s="106"/>
      <c r="O1135" s="106"/>
      <c r="P1135" s="49" t="s">
        <v>186</v>
      </c>
      <c r="Q1135" s="49" t="s">
        <v>74</v>
      </c>
      <c r="R1135" s="89"/>
      <c r="S1135" s="89"/>
      <c r="T1135" s="89">
        <v>3</v>
      </c>
      <c r="U1135" s="89"/>
      <c r="V1135" s="89">
        <v>9</v>
      </c>
      <c r="W1135" s="89">
        <v>1</v>
      </c>
      <c r="X1135" s="89"/>
      <c r="Y1135" s="89"/>
      <c r="Z1135" s="89"/>
      <c r="AA1135" s="89"/>
      <c r="AB1135" s="49" t="s">
        <v>187</v>
      </c>
      <c r="AC1135" s="182" t="s">
        <v>2937</v>
      </c>
      <c r="AD1135" s="413"/>
      <c r="AE1135" s="413"/>
      <c r="AF1135" s="413"/>
      <c r="AG1135" s="413"/>
      <c r="AH1135" s="413"/>
      <c r="AI1135" s="413"/>
      <c r="AJ1135" s="413"/>
      <c r="AK1135" s="413"/>
      <c r="AL1135" s="413"/>
      <c r="AM1135" s="182" t="s">
        <v>2938</v>
      </c>
      <c r="AN1135" s="49" t="s">
        <v>2939</v>
      </c>
      <c r="AO1135" s="92" t="s">
        <v>200</v>
      </c>
      <c r="AP1135" s="92" t="s">
        <v>464</v>
      </c>
      <c r="AQ1135" s="92" t="s">
        <v>2942</v>
      </c>
      <c r="AR1135" s="54" t="s">
        <v>2943</v>
      </c>
      <c r="AS1135" s="92" t="s">
        <v>116</v>
      </c>
      <c r="AT1135" s="93">
        <v>239560</v>
      </c>
      <c r="AU1135" s="93">
        <v>239560</v>
      </c>
      <c r="AV1135" s="93">
        <v>0</v>
      </c>
      <c r="AW1135" s="93">
        <v>250000</v>
      </c>
      <c r="AX1135" s="93">
        <v>250000</v>
      </c>
      <c r="AY1135" s="93">
        <v>250000</v>
      </c>
      <c r="AZ1135" s="125">
        <v>10101</v>
      </c>
      <c r="BA1135" s="95"/>
      <c r="BB1135" s="96"/>
      <c r="BC1135" s="96"/>
      <c r="BD1135" s="97"/>
      <c r="BE1135" s="97"/>
    </row>
    <row r="1136" spans="1:57" s="98" customFormat="1" ht="153" hidden="1">
      <c r="A1136" s="191">
        <v>624</v>
      </c>
      <c r="B1136" s="45" t="s">
        <v>2844</v>
      </c>
      <c r="C1136" s="177">
        <v>402000001</v>
      </c>
      <c r="D1136" s="47" t="s">
        <v>79</v>
      </c>
      <c r="E1136" s="48" t="s">
        <v>476</v>
      </c>
      <c r="F1136" s="88"/>
      <c r="G1136" s="121"/>
      <c r="H1136" s="106">
        <v>6</v>
      </c>
      <c r="I1136" s="121"/>
      <c r="J1136" s="106">
        <v>23</v>
      </c>
      <c r="K1136" s="106">
        <v>3</v>
      </c>
      <c r="L1136" s="106"/>
      <c r="M1136" s="106"/>
      <c r="N1136" s="106"/>
      <c r="O1136" s="106"/>
      <c r="P1136" s="49" t="s">
        <v>218</v>
      </c>
      <c r="Q1136" s="49" t="s">
        <v>2944</v>
      </c>
      <c r="R1136" s="89"/>
      <c r="S1136" s="106"/>
      <c r="T1136" s="106"/>
      <c r="U1136" s="106"/>
      <c r="V1136" s="106">
        <v>11</v>
      </c>
      <c r="W1136" s="106">
        <v>1</v>
      </c>
      <c r="X1136" s="106" t="s">
        <v>69</v>
      </c>
      <c r="Y1136" s="106"/>
      <c r="Z1136" s="106"/>
      <c r="AA1136" s="106"/>
      <c r="AB1136" s="49" t="s">
        <v>2945</v>
      </c>
      <c r="AC1136" s="49" t="s">
        <v>2946</v>
      </c>
      <c r="AD1136" s="413"/>
      <c r="AE1136" s="413"/>
      <c r="AF1136" s="413"/>
      <c r="AG1136" s="413"/>
      <c r="AH1136" s="413"/>
      <c r="AI1136" s="413"/>
      <c r="AJ1136" s="413"/>
      <c r="AK1136" s="413"/>
      <c r="AL1136" s="413"/>
      <c r="AM1136" s="182" t="s">
        <v>2947</v>
      </c>
      <c r="AN1136" s="182" t="s">
        <v>223</v>
      </c>
      <c r="AO1136" s="92" t="s">
        <v>200</v>
      </c>
      <c r="AP1136" s="92" t="s">
        <v>464</v>
      </c>
      <c r="AQ1136" s="92" t="s">
        <v>2948</v>
      </c>
      <c r="AR1136" s="54" t="s">
        <v>111</v>
      </c>
      <c r="AS1136" s="92" t="s">
        <v>112</v>
      </c>
      <c r="AT1136" s="93">
        <v>263440.38</v>
      </c>
      <c r="AU1136" s="93">
        <v>263440.38</v>
      </c>
      <c r="AV1136" s="93">
        <v>303082.5</v>
      </c>
      <c r="AW1136" s="93">
        <v>303082</v>
      </c>
      <c r="AX1136" s="93">
        <v>303082</v>
      </c>
      <c r="AY1136" s="93">
        <v>303082</v>
      </c>
      <c r="AZ1136" s="125">
        <v>10101</v>
      </c>
      <c r="BA1136" s="417"/>
      <c r="BB1136" s="96"/>
      <c r="BC1136" s="96"/>
      <c r="BD1136" s="97"/>
      <c r="BE1136" s="97"/>
    </row>
    <row r="1137" spans="1:16378" s="98" customFormat="1" ht="153" hidden="1">
      <c r="A1137" s="191">
        <v>624</v>
      </c>
      <c r="B1137" s="45" t="s">
        <v>2844</v>
      </c>
      <c r="C1137" s="177">
        <v>402000001</v>
      </c>
      <c r="D1137" s="47" t="s">
        <v>79</v>
      </c>
      <c r="E1137" s="48" t="s">
        <v>476</v>
      </c>
      <c r="F1137" s="88"/>
      <c r="G1137" s="88"/>
      <c r="H1137" s="89">
        <v>6</v>
      </c>
      <c r="I1137" s="88"/>
      <c r="J1137" s="89">
        <v>23</v>
      </c>
      <c r="K1137" s="89">
        <v>3</v>
      </c>
      <c r="L1137" s="89"/>
      <c r="M1137" s="89"/>
      <c r="N1137" s="89"/>
      <c r="O1137" s="89"/>
      <c r="P1137" s="49" t="s">
        <v>218</v>
      </c>
      <c r="Q1137" s="49" t="s">
        <v>2944</v>
      </c>
      <c r="R1137" s="89"/>
      <c r="S1137" s="106"/>
      <c r="T1137" s="106"/>
      <c r="U1137" s="106"/>
      <c r="V1137" s="106">
        <v>11</v>
      </c>
      <c r="W1137" s="106">
        <v>1</v>
      </c>
      <c r="X1137" s="106" t="s">
        <v>69</v>
      </c>
      <c r="Y1137" s="106"/>
      <c r="Z1137" s="106"/>
      <c r="AA1137" s="106"/>
      <c r="AB1137" s="49" t="s">
        <v>2945</v>
      </c>
      <c r="AC1137" s="49" t="s">
        <v>480</v>
      </c>
      <c r="AD1137" s="413"/>
      <c r="AE1137" s="413"/>
      <c r="AF1137" s="413"/>
      <c r="AG1137" s="413"/>
      <c r="AH1137" s="413"/>
      <c r="AI1137" s="413"/>
      <c r="AJ1137" s="413"/>
      <c r="AK1137" s="413"/>
      <c r="AL1137" s="413"/>
      <c r="AM1137" s="182" t="s">
        <v>2947</v>
      </c>
      <c r="AN1137" s="49" t="s">
        <v>223</v>
      </c>
      <c r="AO1137" s="92" t="s">
        <v>200</v>
      </c>
      <c r="AP1137" s="92" t="s">
        <v>464</v>
      </c>
      <c r="AQ1137" s="92" t="s">
        <v>2948</v>
      </c>
      <c r="AR1137" s="54" t="s">
        <v>111</v>
      </c>
      <c r="AS1137" s="92" t="s">
        <v>113</v>
      </c>
      <c r="AT1137" s="93">
        <v>79769.75</v>
      </c>
      <c r="AU1137" s="93">
        <v>79769.75</v>
      </c>
      <c r="AV1137" s="93">
        <v>84167.5</v>
      </c>
      <c r="AW1137" s="93">
        <v>84168</v>
      </c>
      <c r="AX1137" s="93">
        <v>84168</v>
      </c>
      <c r="AY1137" s="93">
        <v>84168</v>
      </c>
      <c r="AZ1137" s="125">
        <v>10101</v>
      </c>
      <c r="BA1137" s="95"/>
      <c r="BB1137" s="96"/>
      <c r="BC1137" s="96"/>
      <c r="BD1137" s="97"/>
      <c r="BE1137" s="97"/>
    </row>
    <row r="1138" spans="1:16378" s="98" customFormat="1" ht="153" hidden="1">
      <c r="A1138" s="191">
        <v>624</v>
      </c>
      <c r="B1138" s="45" t="s">
        <v>2844</v>
      </c>
      <c r="C1138" s="177">
        <v>402000001</v>
      </c>
      <c r="D1138" s="47" t="s">
        <v>79</v>
      </c>
      <c r="E1138" s="48" t="s">
        <v>185</v>
      </c>
      <c r="F1138" s="88"/>
      <c r="G1138" s="88"/>
      <c r="H1138" s="89">
        <v>3</v>
      </c>
      <c r="I1138" s="88"/>
      <c r="J1138" s="89">
        <v>17</v>
      </c>
      <c r="K1138" s="89">
        <v>1</v>
      </c>
      <c r="L1138" s="89">
        <v>3</v>
      </c>
      <c r="M1138" s="89"/>
      <c r="N1138" s="89"/>
      <c r="O1138" s="89"/>
      <c r="P1138" s="49" t="s">
        <v>186</v>
      </c>
      <c r="Q1138" s="49" t="s">
        <v>74</v>
      </c>
      <c r="R1138" s="89"/>
      <c r="S1138" s="89"/>
      <c r="T1138" s="89">
        <v>3</v>
      </c>
      <c r="U1138" s="89"/>
      <c r="V1138" s="89">
        <v>12</v>
      </c>
      <c r="W1138" s="89">
        <v>1</v>
      </c>
      <c r="X1138" s="89">
        <v>3</v>
      </c>
      <c r="Y1138" s="89"/>
      <c r="Z1138" s="89"/>
      <c r="AA1138" s="89"/>
      <c r="AB1138" s="49" t="s">
        <v>187</v>
      </c>
      <c r="AC1138" s="49" t="s">
        <v>2949</v>
      </c>
      <c r="AD1138" s="413"/>
      <c r="AE1138" s="413"/>
      <c r="AF1138" s="413"/>
      <c r="AG1138" s="413"/>
      <c r="AH1138" s="204"/>
      <c r="AI1138" s="413"/>
      <c r="AJ1138" s="204"/>
      <c r="AK1138" s="204"/>
      <c r="AL1138" s="413"/>
      <c r="AM1138" s="49" t="s">
        <v>2950</v>
      </c>
      <c r="AN1138" s="49" t="s">
        <v>226</v>
      </c>
      <c r="AO1138" s="92" t="s">
        <v>200</v>
      </c>
      <c r="AP1138" s="92" t="s">
        <v>464</v>
      </c>
      <c r="AQ1138" s="92" t="s">
        <v>2948</v>
      </c>
      <c r="AR1138" s="54" t="s">
        <v>111</v>
      </c>
      <c r="AS1138" s="92" t="s">
        <v>116</v>
      </c>
      <c r="AT1138" s="93">
        <v>1325252.47</v>
      </c>
      <c r="AU1138" s="93">
        <v>1268546.0900000001</v>
      </c>
      <c r="AV1138" s="93">
        <v>1213300</v>
      </c>
      <c r="AW1138" s="93">
        <v>1035300</v>
      </c>
      <c r="AX1138" s="93">
        <v>1185300</v>
      </c>
      <c r="AY1138" s="93">
        <v>1185300</v>
      </c>
      <c r="AZ1138" s="125">
        <v>10101</v>
      </c>
      <c r="BA1138" s="95"/>
      <c r="BB1138" s="96"/>
      <c r="BC1138" s="96"/>
      <c r="BD1138" s="97"/>
      <c r="BE1138" s="97"/>
    </row>
    <row r="1139" spans="1:16378" s="98" customFormat="1" ht="153" hidden="1">
      <c r="A1139" s="191">
        <v>624</v>
      </c>
      <c r="B1139" s="45" t="s">
        <v>2844</v>
      </c>
      <c r="C1139" s="177">
        <v>402000001</v>
      </c>
      <c r="D1139" s="47" t="s">
        <v>79</v>
      </c>
      <c r="E1139" s="48" t="s">
        <v>185</v>
      </c>
      <c r="F1139" s="88"/>
      <c r="G1139" s="88"/>
      <c r="H1139" s="89">
        <v>3</v>
      </c>
      <c r="I1139" s="121"/>
      <c r="J1139" s="106">
        <v>17</v>
      </c>
      <c r="K1139" s="106">
        <v>1</v>
      </c>
      <c r="L1139" s="106">
        <v>3</v>
      </c>
      <c r="M1139" s="106"/>
      <c r="N1139" s="89"/>
      <c r="O1139" s="89"/>
      <c r="P1139" s="49" t="s">
        <v>186</v>
      </c>
      <c r="Q1139" s="49" t="s">
        <v>74</v>
      </c>
      <c r="R1139" s="89"/>
      <c r="S1139" s="89"/>
      <c r="T1139" s="106">
        <v>3</v>
      </c>
      <c r="U1139" s="106"/>
      <c r="V1139" s="106">
        <v>12</v>
      </c>
      <c r="W1139" s="106">
        <v>1</v>
      </c>
      <c r="X1139" s="106">
        <v>3</v>
      </c>
      <c r="Y1139" s="106"/>
      <c r="Z1139" s="89"/>
      <c r="AA1139" s="89"/>
      <c r="AB1139" s="49" t="s">
        <v>187</v>
      </c>
      <c r="AC1139" s="49" t="s">
        <v>2949</v>
      </c>
      <c r="AD1139" s="413"/>
      <c r="AE1139" s="413"/>
      <c r="AF1139" s="413"/>
      <c r="AG1139" s="413"/>
      <c r="AH1139" s="204"/>
      <c r="AI1139" s="413"/>
      <c r="AJ1139" s="204"/>
      <c r="AK1139" s="204"/>
      <c r="AL1139" s="413"/>
      <c r="AM1139" s="49" t="s">
        <v>2950</v>
      </c>
      <c r="AN1139" s="49" t="s">
        <v>226</v>
      </c>
      <c r="AO1139" s="92" t="s">
        <v>200</v>
      </c>
      <c r="AP1139" s="92" t="s">
        <v>464</v>
      </c>
      <c r="AQ1139" s="92" t="s">
        <v>2948</v>
      </c>
      <c r="AR1139" s="54" t="s">
        <v>111</v>
      </c>
      <c r="AS1139" s="92" t="s">
        <v>117</v>
      </c>
      <c r="AT1139" s="93">
        <v>5504</v>
      </c>
      <c r="AU1139" s="93">
        <v>5504</v>
      </c>
      <c r="AV1139" s="93">
        <v>0</v>
      </c>
      <c r="AW1139" s="93">
        <v>0</v>
      </c>
      <c r="AX1139" s="93">
        <v>0</v>
      </c>
      <c r="AY1139" s="93">
        <v>0</v>
      </c>
      <c r="AZ1139" s="125">
        <v>10101</v>
      </c>
      <c r="BA1139" s="417"/>
      <c r="BB1139" s="96"/>
      <c r="BC1139" s="96"/>
      <c r="BD1139" s="97"/>
      <c r="BE1139" s="97"/>
    </row>
    <row r="1140" spans="1:16378" s="98" customFormat="1" ht="168" hidden="1">
      <c r="A1140" s="191">
        <v>624</v>
      </c>
      <c r="B1140" s="45" t="s">
        <v>2844</v>
      </c>
      <c r="C1140" s="177">
        <v>402000001</v>
      </c>
      <c r="D1140" s="50" t="s">
        <v>79</v>
      </c>
      <c r="E1140" s="48" t="s">
        <v>476</v>
      </c>
      <c r="F1140" s="88"/>
      <c r="G1140" s="88"/>
      <c r="H1140" s="106">
        <v>6</v>
      </c>
      <c r="I1140" s="121"/>
      <c r="J1140" s="106">
        <v>22</v>
      </c>
      <c r="K1140" s="106">
        <v>1</v>
      </c>
      <c r="L1140" s="106"/>
      <c r="M1140" s="89"/>
      <c r="N1140" s="89"/>
      <c r="O1140" s="89"/>
      <c r="P1140" s="49" t="s">
        <v>218</v>
      </c>
      <c r="Q1140" s="49" t="s">
        <v>2944</v>
      </c>
      <c r="R1140" s="106"/>
      <c r="S1140" s="106"/>
      <c r="T1140" s="106"/>
      <c r="U1140" s="106"/>
      <c r="V1140" s="106" t="s">
        <v>90</v>
      </c>
      <c r="W1140" s="106"/>
      <c r="X1140" s="106"/>
      <c r="Y1140" s="106"/>
      <c r="Z1140" s="106"/>
      <c r="AA1140" s="106"/>
      <c r="AB1140" s="49" t="s">
        <v>2945</v>
      </c>
      <c r="AC1140" s="418" t="s">
        <v>2951</v>
      </c>
      <c r="AD1140" s="413"/>
      <c r="AE1140" s="413"/>
      <c r="AF1140" s="413"/>
      <c r="AG1140" s="413"/>
      <c r="AH1140" s="413"/>
      <c r="AI1140" s="413"/>
      <c r="AJ1140" s="49" t="s">
        <v>2952</v>
      </c>
      <c r="AK1140" s="413"/>
      <c r="AL1140" s="413"/>
      <c r="AM1140" s="182"/>
      <c r="AN1140" s="182" t="s">
        <v>2953</v>
      </c>
      <c r="AO1140" s="92" t="s">
        <v>200</v>
      </c>
      <c r="AP1140" s="92" t="s">
        <v>464</v>
      </c>
      <c r="AQ1140" s="92" t="s">
        <v>2954</v>
      </c>
      <c r="AR1140" s="54" t="s">
        <v>121</v>
      </c>
      <c r="AS1140" s="92" t="s">
        <v>113</v>
      </c>
      <c r="AT1140" s="93">
        <v>2845674.18</v>
      </c>
      <c r="AU1140" s="93">
        <v>2845674.18</v>
      </c>
      <c r="AV1140" s="93">
        <v>3257682.36</v>
      </c>
      <c r="AW1140" s="93">
        <v>3276293.5</v>
      </c>
      <c r="AX1140" s="93">
        <v>3276293.5</v>
      </c>
      <c r="AY1140" s="93">
        <v>3276293.5</v>
      </c>
      <c r="AZ1140" s="125">
        <v>10101</v>
      </c>
      <c r="BA1140" s="417"/>
      <c r="BB1140" s="96"/>
      <c r="BC1140" s="96"/>
      <c r="BD1140" s="97"/>
      <c r="BE1140" s="97"/>
    </row>
    <row r="1141" spans="1:16378" s="98" customFormat="1" ht="168" hidden="1">
      <c r="A1141" s="191">
        <v>624</v>
      </c>
      <c r="B1141" s="45" t="s">
        <v>2844</v>
      </c>
      <c r="C1141" s="177">
        <v>402000001</v>
      </c>
      <c r="D1141" s="50" t="s">
        <v>79</v>
      </c>
      <c r="E1141" s="48" t="s">
        <v>185</v>
      </c>
      <c r="F1141" s="88"/>
      <c r="G1141" s="88"/>
      <c r="H1141" s="89">
        <v>3</v>
      </c>
      <c r="I1141" s="88"/>
      <c r="J1141" s="89">
        <v>17</v>
      </c>
      <c r="K1141" s="89">
        <v>1</v>
      </c>
      <c r="L1141" s="89">
        <v>3</v>
      </c>
      <c r="M1141" s="89"/>
      <c r="N1141" s="89"/>
      <c r="O1141" s="89"/>
      <c r="P1141" s="49" t="s">
        <v>186</v>
      </c>
      <c r="Q1141" s="49" t="s">
        <v>74</v>
      </c>
      <c r="R1141" s="106"/>
      <c r="S1141" s="106"/>
      <c r="T1141" s="106">
        <v>3</v>
      </c>
      <c r="U1141" s="106"/>
      <c r="V1141" s="106">
        <v>9</v>
      </c>
      <c r="W1141" s="106">
        <v>1</v>
      </c>
      <c r="X1141" s="106"/>
      <c r="Y1141" s="106"/>
      <c r="Z1141" s="106"/>
      <c r="AA1141" s="106"/>
      <c r="AB1141" s="49" t="s">
        <v>187</v>
      </c>
      <c r="AC1141" s="418" t="s">
        <v>2951</v>
      </c>
      <c r="AD1141" s="413"/>
      <c r="AE1141" s="413"/>
      <c r="AF1141" s="413"/>
      <c r="AG1141" s="413"/>
      <c r="AH1141" s="413"/>
      <c r="AI1141" s="413"/>
      <c r="AJ1141" s="49" t="s">
        <v>2952</v>
      </c>
      <c r="AK1141" s="413"/>
      <c r="AL1141" s="413"/>
      <c r="AM1141" s="182"/>
      <c r="AN1141" s="182" t="s">
        <v>2953</v>
      </c>
      <c r="AO1141" s="92" t="s">
        <v>200</v>
      </c>
      <c r="AP1141" s="92" t="s">
        <v>464</v>
      </c>
      <c r="AQ1141" s="92" t="s">
        <v>2954</v>
      </c>
      <c r="AR1141" s="54" t="s">
        <v>121</v>
      </c>
      <c r="AS1141" s="92" t="s">
        <v>113</v>
      </c>
      <c r="AT1141" s="93">
        <v>578941.37</v>
      </c>
      <c r="AU1141" s="93">
        <v>578941.37</v>
      </c>
      <c r="AV1141" s="93">
        <v>654182.74</v>
      </c>
      <c r="AW1141" s="93">
        <v>654181.5</v>
      </c>
      <c r="AX1141" s="93">
        <v>654181.5</v>
      </c>
      <c r="AY1141" s="93">
        <v>654181.5</v>
      </c>
      <c r="AZ1141" s="125">
        <v>10101</v>
      </c>
      <c r="BA1141" s="417"/>
      <c r="BB1141" s="96"/>
      <c r="BC1141" s="96"/>
      <c r="BD1141" s="97"/>
      <c r="BE1141" s="97"/>
    </row>
    <row r="1142" spans="1:16378" s="98" customFormat="1" ht="178.5" hidden="1">
      <c r="A1142" s="191">
        <v>624</v>
      </c>
      <c r="B1142" s="45" t="s">
        <v>2844</v>
      </c>
      <c r="C1142" s="177">
        <v>402000001</v>
      </c>
      <c r="D1142" s="50" t="s">
        <v>79</v>
      </c>
      <c r="E1142" s="48" t="s">
        <v>476</v>
      </c>
      <c r="F1142" s="88"/>
      <c r="G1142" s="121"/>
      <c r="H1142" s="106">
        <v>7</v>
      </c>
      <c r="I1142" s="121"/>
      <c r="J1142" s="106">
        <v>26</v>
      </c>
      <c r="K1142" s="106"/>
      <c r="L1142" s="106"/>
      <c r="M1142" s="89"/>
      <c r="N1142" s="89"/>
      <c r="O1142" s="89"/>
      <c r="P1142" s="49" t="s">
        <v>218</v>
      </c>
      <c r="Q1142" s="49" t="s">
        <v>219</v>
      </c>
      <c r="R1142" s="89"/>
      <c r="S1142" s="89"/>
      <c r="T1142" s="89"/>
      <c r="U1142" s="89"/>
      <c r="V1142" s="89">
        <v>13</v>
      </c>
      <c r="W1142" s="106" t="s">
        <v>69</v>
      </c>
      <c r="X1142" s="89"/>
      <c r="Y1142" s="89"/>
      <c r="Z1142" s="89"/>
      <c r="AA1142" s="89"/>
      <c r="AB1142" s="49" t="s">
        <v>220</v>
      </c>
      <c r="AC1142" s="49" t="s">
        <v>172</v>
      </c>
      <c r="AD1142" s="49"/>
      <c r="AE1142" s="49"/>
      <c r="AF1142" s="49"/>
      <c r="AG1142" s="49"/>
      <c r="AH1142" s="49"/>
      <c r="AI1142" s="49"/>
      <c r="AJ1142" s="49"/>
      <c r="AK1142" s="49"/>
      <c r="AL1142" s="49"/>
      <c r="AM1142" s="49" t="s">
        <v>173</v>
      </c>
      <c r="AN1142" s="49" t="s">
        <v>174</v>
      </c>
      <c r="AO1142" s="92" t="s">
        <v>99</v>
      </c>
      <c r="AP1142" s="92" t="s">
        <v>68</v>
      </c>
      <c r="AQ1142" s="92" t="s">
        <v>2955</v>
      </c>
      <c r="AR1142" s="54" t="s">
        <v>101</v>
      </c>
      <c r="AS1142" s="92" t="s">
        <v>115</v>
      </c>
      <c r="AT1142" s="93">
        <v>327550</v>
      </c>
      <c r="AU1142" s="93">
        <v>327550</v>
      </c>
      <c r="AV1142" s="93">
        <v>210975</v>
      </c>
      <c r="AW1142" s="93">
        <v>0</v>
      </c>
      <c r="AX1142" s="93">
        <v>0</v>
      </c>
      <c r="AY1142" s="93">
        <v>0</v>
      </c>
      <c r="AZ1142" s="125">
        <v>10101</v>
      </c>
      <c r="BA1142" s="95"/>
      <c r="BB1142" s="96"/>
      <c r="BC1142" s="96"/>
      <c r="BD1142" s="97"/>
      <c r="BE1142" s="97"/>
    </row>
    <row r="1143" spans="1:16378" s="98" customFormat="1" ht="178.5" hidden="1">
      <c r="A1143" s="191">
        <v>624</v>
      </c>
      <c r="B1143" s="45" t="s">
        <v>2844</v>
      </c>
      <c r="C1143" s="177">
        <v>402000001</v>
      </c>
      <c r="D1143" s="50" t="s">
        <v>79</v>
      </c>
      <c r="E1143" s="48" t="s">
        <v>476</v>
      </c>
      <c r="F1143" s="88"/>
      <c r="G1143" s="121"/>
      <c r="H1143" s="106" t="s">
        <v>65</v>
      </c>
      <c r="I1143" s="121"/>
      <c r="J1143" s="106" t="s">
        <v>66</v>
      </c>
      <c r="K1143" s="106"/>
      <c r="L1143" s="106"/>
      <c r="M1143" s="89"/>
      <c r="N1143" s="89"/>
      <c r="O1143" s="89"/>
      <c r="P1143" s="49" t="s">
        <v>218</v>
      </c>
      <c r="Q1143" s="49" t="s">
        <v>219</v>
      </c>
      <c r="R1143" s="89"/>
      <c r="S1143" s="89"/>
      <c r="T1143" s="89"/>
      <c r="U1143" s="89"/>
      <c r="V1143" s="89" t="s">
        <v>68</v>
      </c>
      <c r="W1143" s="106" t="s">
        <v>69</v>
      </c>
      <c r="X1143" s="89"/>
      <c r="Y1143" s="89"/>
      <c r="Z1143" s="89"/>
      <c r="AA1143" s="89"/>
      <c r="AB1143" s="49" t="s">
        <v>220</v>
      </c>
      <c r="AC1143" s="49" t="s">
        <v>172</v>
      </c>
      <c r="AD1143" s="49"/>
      <c r="AE1143" s="49"/>
      <c r="AF1143" s="49"/>
      <c r="AG1143" s="49"/>
      <c r="AH1143" s="49"/>
      <c r="AI1143" s="49"/>
      <c r="AJ1143" s="49"/>
      <c r="AK1143" s="49"/>
      <c r="AL1143" s="49"/>
      <c r="AM1143" s="49" t="s">
        <v>173</v>
      </c>
      <c r="AN1143" s="49" t="s">
        <v>174</v>
      </c>
      <c r="AO1143" s="92" t="s">
        <v>99</v>
      </c>
      <c r="AP1143" s="92" t="s">
        <v>68</v>
      </c>
      <c r="AQ1143" s="92" t="s">
        <v>2955</v>
      </c>
      <c r="AR1143" s="54" t="s">
        <v>101</v>
      </c>
      <c r="AS1143" s="92" t="s">
        <v>113</v>
      </c>
      <c r="AT1143" s="93">
        <v>99182.14</v>
      </c>
      <c r="AU1143" s="93">
        <v>99182.14</v>
      </c>
      <c r="AV1143" s="93">
        <v>63714.45</v>
      </c>
      <c r="AW1143" s="93">
        <v>0</v>
      </c>
      <c r="AX1143" s="93">
        <v>0</v>
      </c>
      <c r="AY1143" s="93">
        <v>0</v>
      </c>
      <c r="AZ1143" s="125">
        <v>10101</v>
      </c>
      <c r="BA1143" s="95"/>
      <c r="BB1143" s="96"/>
      <c r="BC1143" s="96"/>
      <c r="BD1143" s="97"/>
      <c r="BE1143" s="97"/>
    </row>
    <row r="1144" spans="1:16378" s="98" customFormat="1" ht="153" hidden="1">
      <c r="A1144" s="191">
        <v>624</v>
      </c>
      <c r="B1144" s="45" t="s">
        <v>2844</v>
      </c>
      <c r="C1144" s="177">
        <v>402000002</v>
      </c>
      <c r="D1144" s="47" t="s">
        <v>91</v>
      </c>
      <c r="E1144" s="48" t="s">
        <v>476</v>
      </c>
      <c r="F1144" s="88"/>
      <c r="G1144" s="88"/>
      <c r="H1144" s="89">
        <v>6</v>
      </c>
      <c r="I1144" s="88"/>
      <c r="J1144" s="89">
        <v>22</v>
      </c>
      <c r="K1144" s="89">
        <v>1</v>
      </c>
      <c r="L1144" s="89"/>
      <c r="M1144" s="89"/>
      <c r="N1144" s="89"/>
      <c r="O1144" s="89"/>
      <c r="P1144" s="49" t="s">
        <v>218</v>
      </c>
      <c r="Q1144" s="49" t="s">
        <v>2956</v>
      </c>
      <c r="R1144" s="89"/>
      <c r="S1144" s="106"/>
      <c r="T1144" s="106"/>
      <c r="U1144" s="106"/>
      <c r="V1144" s="106" t="s">
        <v>90</v>
      </c>
      <c r="W1144" s="106"/>
      <c r="X1144" s="106"/>
      <c r="Y1144" s="106"/>
      <c r="Z1144" s="106"/>
      <c r="AA1144" s="106"/>
      <c r="AB1144" s="49" t="s">
        <v>2957</v>
      </c>
      <c r="AC1144" s="418" t="s">
        <v>2958</v>
      </c>
      <c r="AD1144" s="413"/>
      <c r="AE1144" s="413"/>
      <c r="AF1144" s="413"/>
      <c r="AG1144" s="413"/>
      <c r="AH1144" s="413"/>
      <c r="AI1144" s="413"/>
      <c r="AJ1144" s="91">
        <v>1</v>
      </c>
      <c r="AK1144" s="413"/>
      <c r="AL1144" s="413"/>
      <c r="AM1144" s="182"/>
      <c r="AN1144" s="182" t="s">
        <v>231</v>
      </c>
      <c r="AO1144" s="92" t="s">
        <v>200</v>
      </c>
      <c r="AP1144" s="92" t="s">
        <v>464</v>
      </c>
      <c r="AQ1144" s="92" t="s">
        <v>2954</v>
      </c>
      <c r="AR1144" s="54" t="s">
        <v>121</v>
      </c>
      <c r="AS1144" s="92" t="s">
        <v>115</v>
      </c>
      <c r="AT1144" s="93">
        <v>9503655.0199999996</v>
      </c>
      <c r="AU1144" s="93">
        <v>9503655.0199999996</v>
      </c>
      <c r="AV1144" s="93">
        <v>10867266.9</v>
      </c>
      <c r="AW1144" s="93">
        <v>10848654</v>
      </c>
      <c r="AX1144" s="93">
        <v>10848654</v>
      </c>
      <c r="AY1144" s="93">
        <v>10848654</v>
      </c>
      <c r="AZ1144" s="125">
        <v>10101</v>
      </c>
      <c r="BA1144" s="417"/>
      <c r="BB1144" s="96"/>
      <c r="BC1144" s="96"/>
      <c r="BD1144" s="97"/>
      <c r="BE1144" s="97"/>
    </row>
    <row r="1145" spans="1:16378" s="98" customFormat="1" ht="153" hidden="1">
      <c r="A1145" s="191">
        <v>624</v>
      </c>
      <c r="B1145" s="45" t="s">
        <v>2844</v>
      </c>
      <c r="C1145" s="177">
        <v>402000002</v>
      </c>
      <c r="D1145" s="47" t="s">
        <v>91</v>
      </c>
      <c r="E1145" s="48" t="s">
        <v>185</v>
      </c>
      <c r="F1145" s="88"/>
      <c r="G1145" s="88"/>
      <c r="H1145" s="89">
        <v>3</v>
      </c>
      <c r="I1145" s="88"/>
      <c r="J1145" s="89">
        <v>17</v>
      </c>
      <c r="K1145" s="89">
        <v>1</v>
      </c>
      <c r="L1145" s="89">
        <v>3</v>
      </c>
      <c r="M1145" s="89"/>
      <c r="N1145" s="89"/>
      <c r="O1145" s="89"/>
      <c r="P1145" s="49" t="s">
        <v>186</v>
      </c>
      <c r="Q1145" s="49" t="s">
        <v>74</v>
      </c>
      <c r="R1145" s="89"/>
      <c r="S1145" s="106"/>
      <c r="T1145" s="106">
        <v>3</v>
      </c>
      <c r="U1145" s="106"/>
      <c r="V1145" s="106">
        <v>9</v>
      </c>
      <c r="W1145" s="106">
        <v>1</v>
      </c>
      <c r="X1145" s="106"/>
      <c r="Y1145" s="106"/>
      <c r="Z1145" s="106"/>
      <c r="AA1145" s="106"/>
      <c r="AB1145" s="49" t="s">
        <v>187</v>
      </c>
      <c r="AC1145" s="418" t="s">
        <v>233</v>
      </c>
      <c r="AD1145" s="413"/>
      <c r="AE1145" s="413"/>
      <c r="AF1145" s="413"/>
      <c r="AG1145" s="413"/>
      <c r="AH1145" s="413"/>
      <c r="AI1145" s="413"/>
      <c r="AJ1145" s="49" t="s">
        <v>863</v>
      </c>
      <c r="AK1145" s="413"/>
      <c r="AL1145" s="413"/>
      <c r="AM1145" s="182"/>
      <c r="AN1145" s="182" t="s">
        <v>234</v>
      </c>
      <c r="AO1145" s="92" t="s">
        <v>200</v>
      </c>
      <c r="AP1145" s="92" t="s">
        <v>464</v>
      </c>
      <c r="AQ1145" s="92" t="s">
        <v>2954</v>
      </c>
      <c r="AR1145" s="54" t="s">
        <v>121</v>
      </c>
      <c r="AS1145" s="92" t="s">
        <v>115</v>
      </c>
      <c r="AT1145" s="93">
        <v>1917024.4</v>
      </c>
      <c r="AU1145" s="93">
        <v>1917024.4</v>
      </c>
      <c r="AV1145" s="93">
        <v>2166168</v>
      </c>
      <c r="AW1145" s="93">
        <v>2166168</v>
      </c>
      <c r="AX1145" s="93">
        <v>2166168</v>
      </c>
      <c r="AY1145" s="93">
        <v>2166168</v>
      </c>
      <c r="AZ1145" s="125">
        <v>10101</v>
      </c>
      <c r="BA1145" s="417"/>
      <c r="BB1145" s="96"/>
      <c r="BC1145" s="96"/>
      <c r="BD1145" s="97"/>
      <c r="BE1145" s="97"/>
    </row>
    <row r="1146" spans="1:16378" s="35" customFormat="1" ht="14.25">
      <c r="A1146" s="141" t="s">
        <v>2843</v>
      </c>
      <c r="B1146" s="157"/>
      <c r="C1146" s="158"/>
      <c r="D1146" s="159" t="s">
        <v>98</v>
      </c>
      <c r="E1146" s="160"/>
      <c r="F1146" s="161"/>
      <c r="G1146" s="161"/>
      <c r="H1146" s="161"/>
      <c r="I1146" s="161"/>
      <c r="J1146" s="161"/>
      <c r="K1146" s="161"/>
      <c r="L1146" s="161"/>
      <c r="M1146" s="161"/>
      <c r="N1146" s="161"/>
      <c r="O1146" s="161"/>
      <c r="P1146" s="162"/>
      <c r="Q1146" s="161"/>
      <c r="R1146" s="161"/>
      <c r="S1146" s="161"/>
      <c r="T1146" s="161"/>
      <c r="U1146" s="161"/>
      <c r="V1146" s="161"/>
      <c r="W1146" s="161"/>
      <c r="X1146" s="161"/>
      <c r="Y1146" s="161"/>
      <c r="Z1146" s="161"/>
      <c r="AA1146" s="161"/>
      <c r="AB1146" s="161"/>
      <c r="AC1146" s="161"/>
      <c r="AD1146" s="161"/>
      <c r="AE1146" s="161"/>
      <c r="AF1146" s="161"/>
      <c r="AG1146" s="161"/>
      <c r="AH1146" s="161"/>
      <c r="AI1146" s="161"/>
      <c r="AJ1146" s="161"/>
      <c r="AK1146" s="161"/>
      <c r="AL1146" s="161"/>
      <c r="AM1146" s="161"/>
      <c r="AN1146" s="161"/>
      <c r="AO1146" s="161"/>
      <c r="AP1146" s="161"/>
      <c r="AQ1146" s="163"/>
      <c r="AR1146" s="157"/>
      <c r="AS1146" s="157"/>
      <c r="AT1146" s="56">
        <v>108550494.52000001</v>
      </c>
      <c r="AU1146" s="56">
        <v>107309318.36000001</v>
      </c>
      <c r="AV1146" s="56">
        <v>100780804.26000002</v>
      </c>
      <c r="AW1146" s="56">
        <v>101707490</v>
      </c>
      <c r="AX1146" s="56">
        <v>97377830</v>
      </c>
      <c r="AY1146" s="56">
        <v>97413890</v>
      </c>
      <c r="AZ1146" s="164"/>
      <c r="BA1146" s="165"/>
      <c r="BB1146" s="166"/>
      <c r="BC1146" s="166"/>
      <c r="BD1146" s="167"/>
      <c r="BE1146" s="167"/>
      <c r="BF1146" s="167"/>
      <c r="BG1146" s="167"/>
      <c r="BH1146" s="167"/>
      <c r="BI1146" s="167"/>
      <c r="BJ1146" s="167"/>
      <c r="BK1146" s="167"/>
      <c r="BL1146" s="168"/>
      <c r="BM1146" s="169"/>
      <c r="BN1146" s="170"/>
      <c r="BO1146" s="170"/>
      <c r="BP1146" s="170"/>
      <c r="BQ1146" s="170"/>
      <c r="BR1146" s="170"/>
      <c r="BS1146" s="170"/>
      <c r="BT1146" s="170"/>
      <c r="BU1146" s="170"/>
      <c r="BV1146" s="170"/>
      <c r="BW1146" s="170"/>
      <c r="BX1146" s="170"/>
      <c r="BY1146" s="170"/>
      <c r="BZ1146" s="170"/>
      <c r="CA1146" s="170"/>
      <c r="CB1146" s="170"/>
      <c r="CC1146" s="170"/>
      <c r="CD1146" s="170"/>
      <c r="CE1146" s="170"/>
      <c r="CF1146" s="170"/>
      <c r="CG1146" s="170"/>
      <c r="CH1146" s="170"/>
      <c r="CI1146" s="170"/>
      <c r="CJ1146" s="170"/>
      <c r="CK1146" s="170"/>
      <c r="CL1146" s="170"/>
      <c r="CM1146" s="170"/>
      <c r="CN1146" s="170"/>
      <c r="CO1146" s="170"/>
      <c r="CP1146" s="170"/>
      <c r="CQ1146" s="170"/>
      <c r="CR1146" s="170"/>
      <c r="CS1146" s="170"/>
      <c r="CT1146" s="170"/>
      <c r="CU1146" s="170"/>
      <c r="CV1146" s="170"/>
      <c r="CW1146" s="170"/>
      <c r="CX1146" s="170"/>
      <c r="CY1146" s="170"/>
      <c r="CZ1146" s="170"/>
      <c r="DA1146" s="170"/>
      <c r="DB1146" s="170"/>
      <c r="DC1146" s="170"/>
      <c r="DD1146" s="170"/>
      <c r="DE1146" s="170"/>
      <c r="DF1146" s="170"/>
      <c r="DG1146" s="170"/>
      <c r="DH1146" s="170"/>
      <c r="DI1146" s="170"/>
      <c r="DJ1146" s="170"/>
      <c r="DK1146" s="170"/>
      <c r="DL1146" s="170"/>
      <c r="DM1146" s="170"/>
      <c r="DN1146" s="170"/>
      <c r="DO1146" s="170"/>
      <c r="DP1146" s="170"/>
      <c r="DQ1146" s="170"/>
      <c r="DR1146" s="170"/>
      <c r="DS1146" s="170"/>
      <c r="DT1146" s="170"/>
      <c r="DU1146" s="170"/>
      <c r="DV1146" s="170"/>
      <c r="DW1146" s="170"/>
      <c r="DX1146" s="170"/>
      <c r="DY1146" s="170"/>
      <c r="DZ1146" s="170"/>
      <c r="EA1146" s="170"/>
      <c r="EB1146" s="170"/>
      <c r="EC1146" s="170"/>
      <c r="ED1146" s="170"/>
      <c r="EE1146" s="170"/>
      <c r="EF1146" s="170"/>
      <c r="EG1146" s="170"/>
      <c r="EH1146" s="170"/>
      <c r="EI1146" s="170"/>
      <c r="EJ1146" s="170"/>
      <c r="EK1146" s="170"/>
      <c r="EL1146" s="170"/>
      <c r="EM1146" s="170"/>
      <c r="EN1146" s="170"/>
      <c r="EO1146" s="170"/>
      <c r="EP1146" s="170"/>
      <c r="EQ1146" s="170"/>
      <c r="ER1146" s="170"/>
      <c r="ES1146" s="170"/>
      <c r="ET1146" s="170"/>
      <c r="EU1146" s="170"/>
      <c r="EV1146" s="170"/>
      <c r="EW1146" s="170"/>
      <c r="EX1146" s="170"/>
      <c r="EY1146" s="170"/>
      <c r="EZ1146" s="170"/>
      <c r="FA1146" s="170"/>
      <c r="FB1146" s="170"/>
      <c r="FC1146" s="170"/>
      <c r="FD1146" s="170"/>
      <c r="FE1146" s="170"/>
      <c r="FF1146" s="170"/>
      <c r="FG1146" s="170"/>
      <c r="FH1146" s="170"/>
      <c r="FI1146" s="170"/>
      <c r="FJ1146" s="170"/>
      <c r="FK1146" s="170"/>
      <c r="FL1146" s="170"/>
      <c r="FM1146" s="170"/>
      <c r="FN1146" s="170"/>
      <c r="FO1146" s="170"/>
      <c r="FP1146" s="170"/>
      <c r="FQ1146" s="170"/>
      <c r="FR1146" s="170"/>
      <c r="FS1146" s="170"/>
      <c r="FT1146" s="170"/>
      <c r="FU1146" s="170"/>
      <c r="FV1146" s="170"/>
      <c r="FW1146" s="170"/>
      <c r="FX1146" s="170"/>
      <c r="FY1146" s="170"/>
      <c r="FZ1146" s="170"/>
      <c r="GA1146" s="170"/>
      <c r="GB1146" s="170"/>
      <c r="GC1146" s="170"/>
      <c r="GD1146" s="170"/>
      <c r="GE1146" s="170"/>
      <c r="GF1146" s="170"/>
      <c r="GG1146" s="170"/>
      <c r="GH1146" s="170"/>
      <c r="GI1146" s="170"/>
      <c r="GJ1146" s="170"/>
      <c r="GK1146" s="170"/>
      <c r="GL1146" s="170"/>
      <c r="GM1146" s="170"/>
      <c r="GN1146" s="170"/>
      <c r="GO1146" s="170"/>
      <c r="GP1146" s="170"/>
      <c r="GQ1146" s="170"/>
      <c r="GR1146" s="170"/>
      <c r="GS1146" s="170"/>
      <c r="GT1146" s="170"/>
      <c r="GU1146" s="170"/>
      <c r="GV1146" s="170"/>
      <c r="GW1146" s="170"/>
      <c r="GX1146" s="170"/>
      <c r="GY1146" s="170"/>
      <c r="GZ1146" s="170"/>
      <c r="HA1146" s="170"/>
      <c r="HB1146" s="170"/>
      <c r="HC1146" s="170"/>
      <c r="HD1146" s="170"/>
      <c r="HE1146" s="170"/>
      <c r="HF1146" s="170"/>
      <c r="HG1146" s="170"/>
      <c r="HH1146" s="170"/>
      <c r="HI1146" s="170"/>
      <c r="HJ1146" s="170"/>
      <c r="HK1146" s="170"/>
      <c r="HL1146" s="170"/>
      <c r="HM1146" s="170"/>
      <c r="HN1146" s="170"/>
      <c r="HO1146" s="170"/>
      <c r="HP1146" s="170"/>
      <c r="HQ1146" s="170"/>
      <c r="HR1146" s="170"/>
      <c r="HS1146" s="3"/>
      <c r="HT1146" s="3"/>
      <c r="HU1146" s="3"/>
      <c r="HV1146" s="3"/>
      <c r="HW1146" s="3"/>
      <c r="HX1146" s="3"/>
      <c r="HY1146" s="3"/>
      <c r="HZ1146" s="3"/>
      <c r="IA1146" s="3"/>
      <c r="IB1146" s="3"/>
      <c r="IC1146" s="3"/>
      <c r="ID1146" s="3"/>
      <c r="IE1146" s="3"/>
      <c r="IF1146" s="3"/>
      <c r="IG1146" s="3"/>
      <c r="IH1146" s="3"/>
      <c r="II1146" s="3"/>
      <c r="IJ1146" s="3"/>
      <c r="IK1146" s="3"/>
      <c r="IL1146" s="3"/>
      <c r="IM1146" s="3"/>
      <c r="IN1146" s="3"/>
      <c r="IO1146" s="3"/>
      <c r="IP1146" s="3"/>
      <c r="IQ1146" s="3"/>
      <c r="IR1146" s="3"/>
      <c r="IS1146" s="3"/>
      <c r="IT1146" s="3"/>
      <c r="IU1146" s="3"/>
      <c r="IV1146" s="3"/>
      <c r="IW1146" s="3"/>
      <c r="IX1146" s="3"/>
      <c r="IY1146" s="3"/>
      <c r="IZ1146" s="3"/>
      <c r="JA1146" s="3"/>
      <c r="JB1146" s="3"/>
      <c r="JC1146" s="3"/>
      <c r="JD1146" s="3"/>
      <c r="JE1146" s="3"/>
      <c r="JF1146" s="3"/>
      <c r="JG1146" s="3"/>
      <c r="JH1146" s="3"/>
      <c r="JI1146" s="3"/>
      <c r="JJ1146" s="3"/>
      <c r="JK1146" s="3"/>
      <c r="JL1146" s="3"/>
      <c r="JM1146" s="3"/>
      <c r="JN1146" s="3"/>
      <c r="JO1146" s="3"/>
      <c r="JP1146" s="3"/>
      <c r="JQ1146" s="3"/>
      <c r="JR1146" s="3"/>
      <c r="JS1146" s="3"/>
      <c r="JT1146" s="3"/>
      <c r="JU1146" s="3"/>
      <c r="JV1146" s="3"/>
      <c r="JW1146" s="3"/>
      <c r="JX1146" s="3"/>
      <c r="JY1146" s="3"/>
      <c r="JZ1146" s="3"/>
      <c r="KA1146" s="3"/>
      <c r="KB1146" s="3"/>
      <c r="KC1146" s="3"/>
      <c r="KD1146" s="3"/>
      <c r="KE1146" s="3"/>
      <c r="KF1146" s="3"/>
      <c r="KG1146" s="3"/>
      <c r="KH1146" s="3"/>
      <c r="KI1146" s="3"/>
      <c r="KJ1146" s="3"/>
      <c r="KK1146" s="3"/>
      <c r="KL1146" s="3"/>
      <c r="KM1146" s="3"/>
      <c r="KN1146" s="3"/>
      <c r="KO1146" s="3"/>
      <c r="KP1146" s="3"/>
      <c r="KQ1146" s="3"/>
      <c r="KR1146" s="3"/>
      <c r="KS1146" s="3"/>
      <c r="KT1146" s="3"/>
      <c r="KU1146" s="3"/>
      <c r="KV1146" s="3"/>
      <c r="KW1146" s="3"/>
      <c r="KX1146" s="3"/>
      <c r="KY1146" s="3"/>
      <c r="KZ1146" s="3"/>
      <c r="LA1146" s="3"/>
      <c r="LB1146" s="3"/>
      <c r="LC1146" s="3"/>
      <c r="LD1146" s="3"/>
      <c r="LE1146" s="3"/>
      <c r="LF1146" s="3"/>
      <c r="LG1146" s="3"/>
      <c r="LH1146" s="3"/>
      <c r="LI1146" s="3"/>
      <c r="LJ1146" s="3"/>
      <c r="LK1146" s="3"/>
      <c r="LL1146" s="3"/>
      <c r="LM1146" s="3"/>
      <c r="LN1146" s="3"/>
      <c r="LO1146" s="3"/>
      <c r="LP1146" s="3"/>
      <c r="LQ1146" s="3"/>
      <c r="LR1146" s="3"/>
      <c r="LS1146" s="3"/>
      <c r="LT1146" s="3"/>
      <c r="LU1146" s="3"/>
      <c r="LV1146" s="3"/>
      <c r="LW1146" s="3"/>
      <c r="LX1146" s="3"/>
      <c r="LY1146" s="3"/>
      <c r="LZ1146" s="3"/>
      <c r="MA1146" s="3"/>
      <c r="MB1146" s="3"/>
      <c r="MC1146" s="3"/>
      <c r="MD1146" s="3"/>
      <c r="ME1146" s="3"/>
      <c r="MF1146" s="3"/>
      <c r="MG1146" s="3"/>
      <c r="MH1146" s="3"/>
      <c r="MI1146" s="3"/>
      <c r="MJ1146" s="3"/>
      <c r="MK1146" s="3"/>
      <c r="ML1146" s="3"/>
      <c r="MM1146" s="3"/>
      <c r="MN1146" s="3"/>
      <c r="MO1146" s="3"/>
      <c r="MP1146" s="3"/>
      <c r="MQ1146" s="3"/>
      <c r="MR1146" s="3"/>
      <c r="MS1146" s="3"/>
      <c r="MT1146" s="3"/>
      <c r="MU1146" s="3"/>
      <c r="MV1146" s="3"/>
      <c r="MW1146" s="3"/>
      <c r="MX1146" s="3"/>
      <c r="MY1146" s="3"/>
      <c r="MZ1146" s="3"/>
      <c r="NA1146" s="3"/>
      <c r="NB1146" s="3"/>
      <c r="NC1146" s="3"/>
      <c r="ND1146" s="3"/>
      <c r="NE1146" s="3"/>
      <c r="NF1146" s="3"/>
      <c r="NG1146" s="3"/>
      <c r="NH1146" s="3"/>
      <c r="NI1146" s="3"/>
      <c r="NJ1146" s="3"/>
      <c r="NK1146" s="3"/>
      <c r="NL1146" s="3"/>
      <c r="NM1146" s="3"/>
      <c r="NN1146" s="3"/>
      <c r="NO1146" s="3"/>
      <c r="NP1146" s="3"/>
      <c r="NQ1146" s="3"/>
      <c r="NR1146" s="3"/>
      <c r="NS1146" s="3"/>
      <c r="NT1146" s="3"/>
      <c r="NU1146" s="3"/>
      <c r="NV1146" s="3"/>
      <c r="NW1146" s="3"/>
      <c r="NX1146" s="3"/>
      <c r="NY1146" s="3"/>
      <c r="NZ1146" s="3"/>
      <c r="OA1146" s="3"/>
      <c r="OB1146" s="3"/>
      <c r="OC1146" s="3"/>
      <c r="OD1146" s="3"/>
      <c r="OE1146" s="3"/>
      <c r="OF1146" s="3"/>
      <c r="OG1146" s="3"/>
      <c r="OH1146" s="3"/>
      <c r="OI1146" s="3"/>
      <c r="OJ1146" s="3"/>
      <c r="OK1146" s="3"/>
      <c r="OL1146" s="3"/>
      <c r="OM1146" s="3"/>
      <c r="ON1146" s="3"/>
      <c r="OO1146" s="3"/>
      <c r="OP1146" s="3"/>
      <c r="OQ1146" s="3"/>
      <c r="OR1146" s="3"/>
      <c r="OS1146" s="3"/>
      <c r="OT1146" s="3"/>
      <c r="OU1146" s="3"/>
      <c r="OV1146" s="3"/>
      <c r="OW1146" s="3"/>
      <c r="OX1146" s="3"/>
      <c r="OY1146" s="3"/>
      <c r="OZ1146" s="3"/>
      <c r="PA1146" s="3"/>
      <c r="PB1146" s="3"/>
      <c r="PC1146" s="3"/>
      <c r="PD1146" s="3"/>
      <c r="PE1146" s="3"/>
      <c r="PF1146" s="3"/>
      <c r="PG1146" s="3"/>
      <c r="PH1146" s="3"/>
      <c r="PI1146" s="3"/>
      <c r="PJ1146" s="3"/>
      <c r="PK1146" s="3"/>
      <c r="PL1146" s="3"/>
      <c r="PM1146" s="3"/>
      <c r="PN1146" s="3"/>
      <c r="PO1146" s="3"/>
      <c r="PP1146" s="3"/>
      <c r="PQ1146" s="3"/>
      <c r="PR1146" s="3"/>
      <c r="PS1146" s="3"/>
      <c r="PT1146" s="3"/>
      <c r="PU1146" s="3"/>
      <c r="PV1146" s="3"/>
      <c r="PW1146" s="3"/>
      <c r="PX1146" s="3"/>
      <c r="PY1146" s="3"/>
      <c r="PZ1146" s="3"/>
      <c r="QA1146" s="3"/>
      <c r="QB1146" s="3"/>
      <c r="QC1146" s="3"/>
      <c r="QD1146" s="3"/>
      <c r="QE1146" s="3"/>
      <c r="QF1146" s="3"/>
      <c r="QG1146" s="3"/>
      <c r="QH1146" s="3"/>
      <c r="QI1146" s="3"/>
      <c r="QJ1146" s="3"/>
      <c r="QK1146" s="3"/>
      <c r="QL1146" s="3"/>
      <c r="QM1146" s="3"/>
      <c r="QN1146" s="3"/>
      <c r="QO1146" s="3"/>
      <c r="QP1146" s="3"/>
      <c r="QQ1146" s="3"/>
      <c r="QR1146" s="3"/>
      <c r="QS1146" s="3"/>
      <c r="QT1146" s="3"/>
      <c r="QU1146" s="3"/>
      <c r="QV1146" s="3"/>
      <c r="QW1146" s="3"/>
      <c r="QX1146" s="3"/>
      <c r="QY1146" s="3"/>
      <c r="QZ1146" s="3"/>
      <c r="RA1146" s="3"/>
      <c r="RB1146" s="3"/>
      <c r="RC1146" s="3"/>
      <c r="RD1146" s="3"/>
      <c r="RE1146" s="3"/>
      <c r="RF1146" s="3"/>
      <c r="RG1146" s="3"/>
      <c r="RH1146" s="3"/>
      <c r="RI1146" s="3"/>
      <c r="RJ1146" s="3"/>
      <c r="RK1146" s="3"/>
      <c r="RL1146" s="3"/>
      <c r="RM1146" s="3"/>
      <c r="RN1146" s="3"/>
      <c r="RO1146" s="3"/>
      <c r="RP1146" s="3"/>
      <c r="RQ1146" s="3"/>
      <c r="RR1146" s="3"/>
      <c r="RS1146" s="3"/>
      <c r="RT1146" s="3"/>
      <c r="RU1146" s="3"/>
      <c r="RV1146" s="3"/>
      <c r="RW1146" s="3"/>
      <c r="RX1146" s="3"/>
      <c r="RY1146" s="3"/>
      <c r="RZ1146" s="3"/>
      <c r="SA1146" s="3"/>
      <c r="SB1146" s="3"/>
      <c r="SC1146" s="3"/>
      <c r="SD1146" s="3"/>
      <c r="SE1146" s="3"/>
      <c r="SF1146" s="3"/>
      <c r="SG1146" s="3"/>
      <c r="SH1146" s="3"/>
      <c r="SI1146" s="3"/>
      <c r="SJ1146" s="3"/>
      <c r="SK1146" s="3"/>
      <c r="SL1146" s="3"/>
      <c r="SM1146" s="3"/>
      <c r="SN1146" s="3"/>
      <c r="SO1146" s="3"/>
      <c r="SP1146" s="3"/>
      <c r="SQ1146" s="3"/>
      <c r="SR1146" s="3"/>
      <c r="SS1146" s="3"/>
      <c r="ST1146" s="3"/>
      <c r="SU1146" s="3"/>
      <c r="SV1146" s="3"/>
      <c r="SW1146" s="3"/>
      <c r="SX1146" s="3"/>
      <c r="SY1146" s="3"/>
      <c r="SZ1146" s="3"/>
      <c r="TA1146" s="3"/>
      <c r="TB1146" s="3"/>
      <c r="TC1146" s="3"/>
      <c r="TD1146" s="3"/>
      <c r="TE1146" s="3"/>
      <c r="TF1146" s="3"/>
      <c r="TG1146" s="3"/>
      <c r="TH1146" s="3"/>
      <c r="TI1146" s="3"/>
      <c r="TJ1146" s="3"/>
      <c r="TK1146" s="3"/>
      <c r="TL1146" s="3"/>
      <c r="TM1146" s="3"/>
      <c r="TN1146" s="3"/>
      <c r="TO1146" s="3"/>
      <c r="TP1146" s="3"/>
      <c r="TQ1146" s="3"/>
      <c r="TR1146" s="3"/>
      <c r="TS1146" s="3"/>
      <c r="TT1146" s="3"/>
      <c r="TU1146" s="3"/>
      <c r="TV1146" s="3"/>
      <c r="TW1146" s="3"/>
      <c r="TX1146" s="3"/>
      <c r="TY1146" s="3"/>
      <c r="TZ1146" s="3"/>
      <c r="UA1146" s="3"/>
      <c r="UB1146" s="3"/>
      <c r="UC1146" s="3"/>
      <c r="UD1146" s="3"/>
      <c r="UE1146" s="3"/>
      <c r="UF1146" s="3"/>
      <c r="UG1146" s="3"/>
      <c r="UH1146" s="3"/>
      <c r="UI1146" s="3"/>
      <c r="UJ1146" s="3"/>
      <c r="UK1146" s="3"/>
      <c r="UL1146" s="3"/>
      <c r="UM1146" s="3"/>
      <c r="UN1146" s="3"/>
      <c r="UO1146" s="3"/>
      <c r="UP1146" s="3"/>
      <c r="UQ1146" s="3"/>
      <c r="UR1146" s="3"/>
      <c r="US1146" s="3"/>
      <c r="UT1146" s="3"/>
      <c r="UU1146" s="3"/>
      <c r="UV1146" s="3"/>
      <c r="UW1146" s="3"/>
      <c r="UX1146" s="3"/>
      <c r="UY1146" s="3"/>
      <c r="UZ1146" s="3"/>
      <c r="VA1146" s="3"/>
      <c r="VB1146" s="3"/>
      <c r="VC1146" s="3"/>
      <c r="VD1146" s="3"/>
      <c r="VE1146" s="3"/>
      <c r="VF1146" s="3"/>
      <c r="VG1146" s="3"/>
      <c r="VH1146" s="3"/>
      <c r="VI1146" s="3"/>
      <c r="VJ1146" s="3"/>
      <c r="VK1146" s="3"/>
      <c r="VL1146" s="3"/>
      <c r="VM1146" s="3"/>
      <c r="VN1146" s="3"/>
      <c r="VO1146" s="3"/>
      <c r="VP1146" s="3"/>
      <c r="VQ1146" s="3"/>
      <c r="VR1146" s="3"/>
      <c r="VS1146" s="3"/>
      <c r="VT1146" s="3"/>
      <c r="VU1146" s="3"/>
      <c r="VV1146" s="3"/>
      <c r="VW1146" s="3"/>
      <c r="VX1146" s="3"/>
      <c r="VY1146" s="3"/>
      <c r="VZ1146" s="3"/>
      <c r="WA1146" s="3"/>
      <c r="WB1146" s="3"/>
      <c r="WC1146" s="3"/>
      <c r="WD1146" s="3"/>
      <c r="WE1146" s="3"/>
      <c r="WF1146" s="3"/>
      <c r="WG1146" s="3"/>
      <c r="WH1146" s="3"/>
      <c r="WI1146" s="3"/>
      <c r="WJ1146" s="3"/>
      <c r="WK1146" s="3"/>
      <c r="WL1146" s="3"/>
      <c r="WM1146" s="3"/>
      <c r="WN1146" s="3"/>
      <c r="WO1146" s="3"/>
      <c r="WP1146" s="3"/>
      <c r="WQ1146" s="3"/>
      <c r="WR1146" s="3"/>
      <c r="WS1146" s="3"/>
      <c r="WT1146" s="3"/>
      <c r="WU1146" s="3"/>
      <c r="WV1146" s="3"/>
      <c r="WW1146" s="3"/>
      <c r="WX1146" s="3"/>
      <c r="WY1146" s="3"/>
      <c r="WZ1146" s="3"/>
      <c r="XA1146" s="3"/>
      <c r="XB1146" s="3"/>
      <c r="XC1146" s="3"/>
      <c r="XD1146" s="3"/>
      <c r="XE1146" s="3"/>
      <c r="XF1146" s="3"/>
      <c r="XG1146" s="3"/>
      <c r="XH1146" s="3"/>
      <c r="XI1146" s="3"/>
      <c r="XJ1146" s="3"/>
      <c r="XK1146" s="3"/>
      <c r="XL1146" s="3"/>
      <c r="XM1146" s="3"/>
      <c r="XN1146" s="3"/>
      <c r="XO1146" s="3"/>
      <c r="XP1146" s="3"/>
      <c r="XQ1146" s="3"/>
      <c r="XR1146" s="3"/>
      <c r="XS1146" s="3"/>
      <c r="XT1146" s="3"/>
      <c r="XU1146" s="3"/>
      <c r="XV1146" s="3"/>
      <c r="XW1146" s="3"/>
      <c r="XX1146" s="3"/>
      <c r="XY1146" s="3"/>
      <c r="XZ1146" s="3"/>
      <c r="YA1146" s="3"/>
      <c r="YB1146" s="3"/>
      <c r="YC1146" s="3"/>
      <c r="YD1146" s="3"/>
      <c r="YE1146" s="3"/>
      <c r="YF1146" s="3"/>
      <c r="YG1146" s="3"/>
      <c r="YH1146" s="3"/>
      <c r="YI1146" s="3"/>
      <c r="YJ1146" s="3"/>
      <c r="YK1146" s="3"/>
      <c r="YL1146" s="3"/>
      <c r="YM1146" s="3"/>
      <c r="YN1146" s="3"/>
      <c r="YO1146" s="3"/>
      <c r="YP1146" s="3"/>
      <c r="YQ1146" s="3"/>
      <c r="YR1146" s="3"/>
      <c r="YS1146" s="3"/>
      <c r="YT1146" s="3"/>
      <c r="YU1146" s="3"/>
      <c r="YV1146" s="3"/>
      <c r="YW1146" s="3"/>
      <c r="YX1146" s="3"/>
      <c r="YY1146" s="3"/>
      <c r="YZ1146" s="3"/>
      <c r="ZA1146" s="3"/>
      <c r="ZB1146" s="3"/>
      <c r="ZC1146" s="3"/>
      <c r="ZD1146" s="3"/>
      <c r="ZE1146" s="3"/>
      <c r="ZF1146" s="3"/>
      <c r="ZG1146" s="3"/>
      <c r="ZH1146" s="3"/>
      <c r="ZI1146" s="3"/>
      <c r="ZJ1146" s="3"/>
      <c r="ZK1146" s="3"/>
      <c r="ZL1146" s="3"/>
      <c r="ZM1146" s="3"/>
      <c r="ZN1146" s="3"/>
      <c r="ZO1146" s="3"/>
      <c r="ZP1146" s="3"/>
      <c r="ZQ1146" s="3"/>
      <c r="ZR1146" s="3"/>
      <c r="ZS1146" s="3"/>
      <c r="ZT1146" s="3"/>
      <c r="ZU1146" s="3"/>
      <c r="ZV1146" s="3"/>
      <c r="ZW1146" s="3"/>
      <c r="ZX1146" s="3"/>
      <c r="ZY1146" s="3"/>
      <c r="ZZ1146" s="3"/>
      <c r="AAA1146" s="3"/>
      <c r="AAB1146" s="3"/>
      <c r="AAC1146" s="3"/>
      <c r="AAD1146" s="3"/>
      <c r="AAE1146" s="3"/>
      <c r="AAF1146" s="3"/>
      <c r="AAG1146" s="3"/>
      <c r="AAH1146" s="3"/>
      <c r="AAI1146" s="3"/>
      <c r="AAJ1146" s="3"/>
      <c r="AAK1146" s="3"/>
      <c r="AAL1146" s="3"/>
      <c r="AAM1146" s="3"/>
      <c r="AAN1146" s="3"/>
      <c r="AAO1146" s="3"/>
      <c r="AAP1146" s="3"/>
      <c r="AAQ1146" s="3"/>
      <c r="AAR1146" s="3"/>
      <c r="AAS1146" s="3"/>
      <c r="AAT1146" s="3"/>
      <c r="AAU1146" s="3"/>
      <c r="AAV1146" s="3"/>
      <c r="AAW1146" s="3"/>
      <c r="AAX1146" s="3"/>
      <c r="AAY1146" s="3"/>
      <c r="AAZ1146" s="3"/>
      <c r="ABA1146" s="3"/>
      <c r="ABB1146" s="3"/>
      <c r="ABC1146" s="3"/>
      <c r="ABD1146" s="3"/>
      <c r="ABE1146" s="3"/>
      <c r="ABF1146" s="3"/>
      <c r="ABG1146" s="3"/>
      <c r="ABH1146" s="3"/>
      <c r="ABI1146" s="3"/>
      <c r="ABJ1146" s="3"/>
      <c r="ABK1146" s="3"/>
      <c r="ABL1146" s="3"/>
      <c r="ABM1146" s="3"/>
      <c r="ABN1146" s="3"/>
      <c r="ABO1146" s="3"/>
      <c r="ABP1146" s="3"/>
      <c r="ABQ1146" s="3"/>
      <c r="ABR1146" s="3"/>
      <c r="ABS1146" s="3"/>
      <c r="ABT1146" s="3"/>
      <c r="ABU1146" s="3"/>
      <c r="ABV1146" s="3"/>
      <c r="ABW1146" s="3"/>
      <c r="ABX1146" s="3"/>
      <c r="ABY1146" s="3"/>
      <c r="ABZ1146" s="3"/>
      <c r="ACA1146" s="3"/>
      <c r="ACB1146" s="3"/>
      <c r="ACC1146" s="3"/>
      <c r="ACD1146" s="3"/>
      <c r="ACE1146" s="3"/>
      <c r="ACF1146" s="3"/>
      <c r="ACG1146" s="3"/>
      <c r="ACH1146" s="3"/>
      <c r="ACI1146" s="3"/>
      <c r="ACJ1146" s="3"/>
      <c r="ACK1146" s="3"/>
      <c r="ACL1146" s="3"/>
      <c r="ACM1146" s="3"/>
      <c r="ACN1146" s="3"/>
      <c r="ACO1146" s="3"/>
      <c r="ACP1146" s="3"/>
      <c r="ACQ1146" s="3"/>
      <c r="ACR1146" s="3"/>
      <c r="ACS1146" s="3"/>
      <c r="ACT1146" s="3"/>
      <c r="ACU1146" s="3"/>
      <c r="ACV1146" s="3"/>
      <c r="ACW1146" s="3"/>
      <c r="ACX1146" s="3"/>
      <c r="ACY1146" s="3"/>
      <c r="ACZ1146" s="3"/>
      <c r="ADA1146" s="3"/>
      <c r="ADB1146" s="3"/>
      <c r="ADC1146" s="3"/>
      <c r="ADD1146" s="3"/>
      <c r="ADE1146" s="3"/>
      <c r="ADF1146" s="3"/>
      <c r="ADG1146" s="3"/>
      <c r="ADH1146" s="3"/>
      <c r="ADI1146" s="3"/>
      <c r="ADJ1146" s="3"/>
      <c r="ADK1146" s="3"/>
      <c r="ADL1146" s="3"/>
      <c r="ADM1146" s="3"/>
      <c r="ADN1146" s="3"/>
      <c r="ADO1146" s="3"/>
      <c r="ADP1146" s="3"/>
      <c r="ADQ1146" s="3"/>
      <c r="ADR1146" s="3"/>
      <c r="ADS1146" s="3"/>
      <c r="ADT1146" s="3"/>
      <c r="ADU1146" s="3"/>
      <c r="ADV1146" s="3"/>
      <c r="ADW1146" s="3"/>
      <c r="ADX1146" s="3"/>
      <c r="ADY1146" s="3"/>
      <c r="ADZ1146" s="3"/>
      <c r="AEA1146" s="3"/>
      <c r="AEB1146" s="3"/>
      <c r="AEC1146" s="3"/>
      <c r="AED1146" s="3"/>
      <c r="AEE1146" s="3"/>
      <c r="AEF1146" s="3"/>
      <c r="AEG1146" s="3"/>
      <c r="AEH1146" s="3"/>
      <c r="AEI1146" s="3"/>
      <c r="AEJ1146" s="3"/>
      <c r="AEK1146" s="3"/>
      <c r="AEL1146" s="3"/>
      <c r="AEM1146" s="3"/>
      <c r="AEN1146" s="3"/>
      <c r="AEO1146" s="3"/>
      <c r="AEP1146" s="3"/>
      <c r="AEQ1146" s="3"/>
      <c r="AER1146" s="3"/>
      <c r="AES1146" s="3"/>
      <c r="AET1146" s="3"/>
      <c r="AEU1146" s="3"/>
      <c r="AEV1146" s="3"/>
      <c r="AEW1146" s="3"/>
      <c r="AEX1146" s="3"/>
      <c r="AEY1146" s="3"/>
      <c r="AEZ1146" s="3"/>
      <c r="AFA1146" s="3"/>
      <c r="AFB1146" s="3"/>
      <c r="AFC1146" s="3"/>
      <c r="AFD1146" s="3"/>
      <c r="AFE1146" s="3"/>
      <c r="AFF1146" s="3"/>
      <c r="AFG1146" s="3"/>
      <c r="AFH1146" s="3"/>
      <c r="AFI1146" s="3"/>
      <c r="AFJ1146" s="3"/>
      <c r="AFK1146" s="3"/>
      <c r="AFL1146" s="3"/>
      <c r="AFM1146" s="3"/>
      <c r="AFN1146" s="3"/>
      <c r="AFO1146" s="3"/>
      <c r="AFP1146" s="3"/>
      <c r="AFQ1146" s="3"/>
      <c r="AFR1146" s="3"/>
      <c r="AFS1146" s="3"/>
      <c r="AFT1146" s="3"/>
      <c r="AFU1146" s="3"/>
      <c r="AFV1146" s="3"/>
      <c r="AFW1146" s="3"/>
      <c r="AFX1146" s="3"/>
      <c r="AFY1146" s="3"/>
      <c r="AFZ1146" s="3"/>
      <c r="AGA1146" s="3"/>
      <c r="AGB1146" s="3"/>
      <c r="AGC1146" s="3"/>
      <c r="AGD1146" s="3"/>
      <c r="AGE1146" s="3"/>
      <c r="AGF1146" s="3"/>
      <c r="AGG1146" s="3"/>
      <c r="AGH1146" s="3"/>
      <c r="AGI1146" s="3"/>
      <c r="AGJ1146" s="3"/>
      <c r="AGK1146" s="3"/>
      <c r="AGL1146" s="3"/>
      <c r="AGM1146" s="3"/>
      <c r="AGN1146" s="3"/>
      <c r="AGO1146" s="3"/>
      <c r="AGP1146" s="3"/>
      <c r="AGQ1146" s="3"/>
      <c r="AGR1146" s="3"/>
      <c r="AGS1146" s="3"/>
      <c r="AGT1146" s="3"/>
      <c r="AGU1146" s="3"/>
      <c r="AGV1146" s="3"/>
      <c r="AGW1146" s="3"/>
      <c r="AGX1146" s="3"/>
      <c r="AGY1146" s="3"/>
      <c r="AGZ1146" s="3"/>
      <c r="AHA1146" s="3"/>
      <c r="AHB1146" s="3"/>
      <c r="AHC1146" s="3"/>
      <c r="AHD1146" s="3"/>
      <c r="AHE1146" s="3"/>
      <c r="AHF1146" s="3"/>
      <c r="AHG1146" s="3"/>
      <c r="AHH1146" s="3"/>
      <c r="AHI1146" s="3"/>
      <c r="AHJ1146" s="3"/>
      <c r="AHK1146" s="3"/>
      <c r="AHL1146" s="3"/>
      <c r="AHM1146" s="3"/>
      <c r="AHN1146" s="3"/>
      <c r="AHO1146" s="3"/>
      <c r="AHP1146" s="3"/>
      <c r="AHQ1146" s="3"/>
      <c r="AHR1146" s="3"/>
      <c r="AHS1146" s="3"/>
      <c r="AHT1146" s="3"/>
      <c r="AHU1146" s="3"/>
      <c r="AHV1146" s="3"/>
      <c r="AHW1146" s="3"/>
      <c r="AHX1146" s="3"/>
      <c r="AHY1146" s="3"/>
      <c r="AHZ1146" s="3"/>
      <c r="AIA1146" s="3"/>
      <c r="AIB1146" s="3"/>
      <c r="AIC1146" s="3"/>
      <c r="AID1146" s="3"/>
      <c r="AIE1146" s="3"/>
      <c r="AIF1146" s="3"/>
      <c r="AIG1146" s="3"/>
      <c r="AIH1146" s="3"/>
      <c r="AII1146" s="3"/>
      <c r="AIJ1146" s="3"/>
      <c r="AIK1146" s="3"/>
      <c r="AIL1146" s="3"/>
      <c r="AIM1146" s="3"/>
      <c r="AIN1146" s="3"/>
      <c r="AIO1146" s="3"/>
      <c r="AIP1146" s="3"/>
      <c r="AIQ1146" s="3"/>
      <c r="AIR1146" s="3"/>
      <c r="AIS1146" s="3"/>
      <c r="AIT1146" s="3"/>
      <c r="AIU1146" s="3"/>
      <c r="AIV1146" s="3"/>
      <c r="AIW1146" s="3"/>
      <c r="AIX1146" s="3"/>
      <c r="AIY1146" s="3"/>
      <c r="AIZ1146" s="3"/>
      <c r="AJA1146" s="3"/>
      <c r="AJB1146" s="3"/>
      <c r="AJC1146" s="3"/>
      <c r="AJD1146" s="3"/>
      <c r="AJE1146" s="3"/>
      <c r="AJF1146" s="3"/>
      <c r="AJG1146" s="3"/>
      <c r="AJH1146" s="3"/>
      <c r="AJI1146" s="3"/>
      <c r="AJJ1146" s="3"/>
      <c r="AJK1146" s="3"/>
      <c r="AJL1146" s="3"/>
      <c r="AJM1146" s="3"/>
      <c r="AJN1146" s="3"/>
      <c r="AJO1146" s="3"/>
      <c r="AJP1146" s="3"/>
      <c r="AJQ1146" s="3"/>
      <c r="AJR1146" s="3"/>
      <c r="AJS1146" s="3"/>
      <c r="AJT1146" s="3"/>
      <c r="AJU1146" s="3"/>
      <c r="AJV1146" s="3"/>
      <c r="AJW1146" s="3"/>
      <c r="AJX1146" s="3"/>
      <c r="AJY1146" s="3"/>
      <c r="AJZ1146" s="3"/>
      <c r="AKA1146" s="3"/>
      <c r="AKB1146" s="3"/>
      <c r="AKC1146" s="3"/>
      <c r="AKD1146" s="3"/>
      <c r="AKE1146" s="3"/>
      <c r="AKF1146" s="3"/>
      <c r="AKG1146" s="3"/>
      <c r="AKH1146" s="3"/>
      <c r="AKI1146" s="3"/>
      <c r="AKJ1146" s="3"/>
      <c r="AKK1146" s="3"/>
      <c r="AKL1146" s="3"/>
      <c r="AKM1146" s="3"/>
      <c r="AKN1146" s="3"/>
      <c r="AKO1146" s="3"/>
      <c r="AKP1146" s="3"/>
      <c r="AKQ1146" s="3"/>
      <c r="AKR1146" s="3"/>
      <c r="AKS1146" s="3"/>
      <c r="AKT1146" s="3"/>
      <c r="AKU1146" s="3"/>
      <c r="AKV1146" s="3"/>
      <c r="AKW1146" s="3"/>
      <c r="AKX1146" s="3"/>
      <c r="AKY1146" s="3"/>
      <c r="AKZ1146" s="3"/>
      <c r="ALA1146" s="3"/>
      <c r="ALB1146" s="3"/>
      <c r="ALC1146" s="3"/>
      <c r="ALD1146" s="3"/>
      <c r="ALE1146" s="3"/>
      <c r="ALF1146" s="3"/>
      <c r="ALG1146" s="3"/>
      <c r="ALH1146" s="3"/>
      <c r="ALI1146" s="3"/>
      <c r="ALJ1146" s="3"/>
      <c r="ALK1146" s="3"/>
      <c r="ALL1146" s="3"/>
      <c r="ALM1146" s="3"/>
      <c r="ALN1146" s="3"/>
      <c r="ALO1146" s="3"/>
      <c r="ALP1146" s="3"/>
      <c r="ALQ1146" s="3"/>
      <c r="ALR1146" s="3"/>
      <c r="ALS1146" s="3"/>
      <c r="ALT1146" s="3"/>
      <c r="ALU1146" s="3"/>
      <c r="ALV1146" s="3"/>
      <c r="ALW1146" s="3"/>
      <c r="ALX1146" s="3"/>
      <c r="ALY1146" s="3"/>
      <c r="ALZ1146" s="3"/>
      <c r="AMA1146" s="3"/>
      <c r="AMB1146" s="3"/>
      <c r="AMC1146" s="3"/>
      <c r="AMD1146" s="3"/>
      <c r="AME1146" s="3"/>
      <c r="AMF1146" s="3"/>
      <c r="AMG1146" s="3"/>
      <c r="AMH1146" s="3"/>
      <c r="AMI1146" s="3"/>
      <c r="AMJ1146" s="3"/>
      <c r="AMK1146" s="3"/>
      <c r="AML1146" s="3"/>
      <c r="AMM1146" s="3"/>
      <c r="AMN1146" s="3"/>
      <c r="AMO1146" s="3"/>
      <c r="AMP1146" s="3"/>
      <c r="AMQ1146" s="3"/>
      <c r="AMR1146" s="3"/>
      <c r="AMS1146" s="3"/>
      <c r="AMT1146" s="3"/>
      <c r="AMU1146" s="3"/>
      <c r="AMV1146" s="3"/>
      <c r="AMW1146" s="3"/>
      <c r="AMX1146" s="3"/>
      <c r="AMY1146" s="3"/>
      <c r="AMZ1146" s="3"/>
      <c r="ANA1146" s="3"/>
      <c r="ANB1146" s="3"/>
      <c r="ANC1146" s="3"/>
      <c r="AND1146" s="3"/>
      <c r="ANE1146" s="3"/>
      <c r="ANF1146" s="3"/>
      <c r="ANG1146" s="3"/>
      <c r="ANH1146" s="3"/>
      <c r="ANI1146" s="3"/>
      <c r="ANJ1146" s="3"/>
      <c r="ANK1146" s="3"/>
      <c r="ANL1146" s="3"/>
      <c r="ANM1146" s="3"/>
      <c r="ANN1146" s="3"/>
      <c r="ANO1146" s="3"/>
      <c r="ANP1146" s="3"/>
      <c r="ANQ1146" s="3"/>
      <c r="ANR1146" s="3"/>
      <c r="ANS1146" s="3"/>
      <c r="ANT1146" s="3"/>
      <c r="ANU1146" s="3"/>
      <c r="ANV1146" s="3"/>
      <c r="ANW1146" s="3"/>
      <c r="ANX1146" s="3"/>
      <c r="ANY1146" s="3"/>
      <c r="ANZ1146" s="3"/>
      <c r="AOA1146" s="3"/>
      <c r="AOB1146" s="3"/>
      <c r="AOC1146" s="3"/>
      <c r="AOD1146" s="3"/>
      <c r="AOE1146" s="3"/>
      <c r="AOF1146" s="3"/>
      <c r="AOG1146" s="3"/>
      <c r="AOH1146" s="3"/>
      <c r="AOI1146" s="3"/>
      <c r="AOJ1146" s="3"/>
      <c r="AOK1146" s="3"/>
      <c r="AOL1146" s="3"/>
      <c r="AOM1146" s="3"/>
      <c r="AON1146" s="3"/>
      <c r="AOO1146" s="3"/>
      <c r="AOP1146" s="3"/>
      <c r="AOQ1146" s="3"/>
      <c r="AOR1146" s="3"/>
      <c r="AOS1146" s="3"/>
      <c r="AOT1146" s="3"/>
      <c r="AOU1146" s="3"/>
      <c r="AOV1146" s="3"/>
      <c r="AOW1146" s="3"/>
      <c r="AOX1146" s="3"/>
      <c r="AOY1146" s="3"/>
      <c r="AOZ1146" s="3"/>
      <c r="APA1146" s="3"/>
      <c r="APB1146" s="3"/>
      <c r="APC1146" s="3"/>
      <c r="APD1146" s="3"/>
      <c r="APE1146" s="3"/>
      <c r="APF1146" s="3"/>
      <c r="APG1146" s="3"/>
      <c r="APH1146" s="3"/>
      <c r="API1146" s="3"/>
      <c r="APJ1146" s="3"/>
      <c r="APK1146" s="3"/>
      <c r="APL1146" s="3"/>
      <c r="APM1146" s="3"/>
      <c r="APN1146" s="3"/>
      <c r="APO1146" s="3"/>
      <c r="APP1146" s="3"/>
      <c r="APQ1146" s="3"/>
      <c r="APR1146" s="3"/>
      <c r="APS1146" s="3"/>
      <c r="APT1146" s="3"/>
      <c r="APU1146" s="3"/>
      <c r="APV1146" s="3"/>
      <c r="APW1146" s="3"/>
      <c r="APX1146" s="3"/>
      <c r="APY1146" s="3"/>
      <c r="APZ1146" s="3"/>
      <c r="AQA1146" s="3"/>
      <c r="AQB1146" s="3"/>
      <c r="AQC1146" s="3"/>
      <c r="AQD1146" s="3"/>
      <c r="AQE1146" s="3"/>
      <c r="AQF1146" s="3"/>
      <c r="AQG1146" s="3"/>
      <c r="AQH1146" s="3"/>
      <c r="AQI1146" s="3"/>
      <c r="AQJ1146" s="3"/>
      <c r="AQK1146" s="3"/>
      <c r="AQL1146" s="3"/>
      <c r="AQM1146" s="3"/>
      <c r="AQN1146" s="3"/>
      <c r="AQO1146" s="3"/>
      <c r="AQP1146" s="3"/>
      <c r="AQQ1146" s="3"/>
      <c r="AQR1146" s="3"/>
      <c r="AQS1146" s="3"/>
      <c r="AQT1146" s="3"/>
      <c r="AQU1146" s="3"/>
      <c r="AQV1146" s="3"/>
      <c r="AQW1146" s="3"/>
      <c r="AQX1146" s="3"/>
      <c r="AQY1146" s="3"/>
      <c r="AQZ1146" s="3"/>
      <c r="ARA1146" s="3"/>
      <c r="ARB1146" s="3"/>
      <c r="ARC1146" s="3"/>
      <c r="ARD1146" s="3"/>
      <c r="ARE1146" s="3"/>
      <c r="ARF1146" s="3"/>
      <c r="ARG1146" s="3"/>
      <c r="ARH1146" s="3"/>
      <c r="ARI1146" s="3"/>
      <c r="ARJ1146" s="3"/>
      <c r="ARK1146" s="3"/>
      <c r="ARL1146" s="3"/>
      <c r="ARM1146" s="3"/>
      <c r="ARN1146" s="3"/>
      <c r="ARO1146" s="3"/>
      <c r="ARP1146" s="3"/>
      <c r="ARQ1146" s="3"/>
      <c r="ARR1146" s="3"/>
      <c r="ARS1146" s="3"/>
      <c r="ART1146" s="3"/>
      <c r="ARU1146" s="3"/>
      <c r="ARV1146" s="3"/>
      <c r="ARW1146" s="3"/>
      <c r="ARX1146" s="3"/>
      <c r="ARY1146" s="3"/>
      <c r="ARZ1146" s="3"/>
      <c r="ASA1146" s="3"/>
      <c r="ASB1146" s="3"/>
      <c r="ASC1146" s="3"/>
      <c r="ASD1146" s="3"/>
      <c r="ASE1146" s="3"/>
      <c r="ASF1146" s="3"/>
      <c r="ASG1146" s="3"/>
      <c r="ASH1146" s="3"/>
      <c r="ASI1146" s="3"/>
      <c r="ASJ1146" s="3"/>
      <c r="ASK1146" s="3"/>
      <c r="ASL1146" s="3"/>
      <c r="ASM1146" s="3"/>
      <c r="ASN1146" s="3"/>
      <c r="ASO1146" s="3"/>
      <c r="ASP1146" s="3"/>
      <c r="ASQ1146" s="3"/>
      <c r="ASR1146" s="3"/>
      <c r="ASS1146" s="3"/>
      <c r="AST1146" s="3"/>
      <c r="ASU1146" s="3"/>
      <c r="ASV1146" s="3"/>
      <c r="ASW1146" s="3"/>
      <c r="ASX1146" s="3"/>
      <c r="ASY1146" s="3"/>
      <c r="ASZ1146" s="3"/>
      <c r="ATA1146" s="3"/>
      <c r="ATB1146" s="3"/>
      <c r="ATC1146" s="3"/>
      <c r="ATD1146" s="3"/>
      <c r="ATE1146" s="3"/>
      <c r="ATF1146" s="3"/>
      <c r="ATG1146" s="3"/>
      <c r="ATH1146" s="3"/>
      <c r="ATI1146" s="3"/>
      <c r="ATJ1146" s="3"/>
      <c r="ATK1146" s="3"/>
      <c r="ATL1146" s="3"/>
      <c r="ATM1146" s="3"/>
      <c r="ATN1146" s="3"/>
      <c r="ATO1146" s="3"/>
      <c r="ATP1146" s="3"/>
      <c r="ATQ1146" s="3"/>
      <c r="ATR1146" s="3"/>
      <c r="ATS1146" s="3"/>
      <c r="ATT1146" s="3"/>
      <c r="ATU1146" s="3"/>
      <c r="ATV1146" s="3"/>
      <c r="ATW1146" s="3"/>
      <c r="ATX1146" s="3"/>
      <c r="ATY1146" s="3"/>
      <c r="ATZ1146" s="3"/>
      <c r="AUA1146" s="3"/>
      <c r="AUB1146" s="3"/>
      <c r="AUC1146" s="3"/>
      <c r="AUD1146" s="3"/>
      <c r="AUE1146" s="3"/>
      <c r="AUF1146" s="3"/>
      <c r="AUG1146" s="3"/>
      <c r="AUH1146" s="3"/>
      <c r="AUI1146" s="3"/>
      <c r="AUJ1146" s="3"/>
      <c r="AUK1146" s="3"/>
      <c r="AUL1146" s="3"/>
      <c r="AUM1146" s="3"/>
      <c r="AUN1146" s="3"/>
      <c r="AUO1146" s="3"/>
      <c r="AUP1146" s="3"/>
      <c r="AUQ1146" s="3"/>
      <c r="AUR1146" s="3"/>
      <c r="AUS1146" s="3"/>
      <c r="AUT1146" s="3"/>
      <c r="AUU1146" s="3"/>
      <c r="AUV1146" s="3"/>
      <c r="AUW1146" s="3"/>
      <c r="AUX1146" s="3"/>
      <c r="AUY1146" s="3"/>
      <c r="AUZ1146" s="3"/>
      <c r="AVA1146" s="3"/>
      <c r="AVB1146" s="3"/>
      <c r="AVC1146" s="3"/>
      <c r="AVD1146" s="3"/>
      <c r="AVE1146" s="3"/>
      <c r="AVF1146" s="3"/>
      <c r="AVG1146" s="3"/>
      <c r="AVH1146" s="3"/>
      <c r="AVI1146" s="3"/>
      <c r="AVJ1146" s="3"/>
      <c r="AVK1146" s="3"/>
      <c r="AVL1146" s="3"/>
      <c r="AVM1146" s="3"/>
      <c r="AVN1146" s="3"/>
      <c r="AVO1146" s="3"/>
      <c r="AVP1146" s="3"/>
      <c r="AVQ1146" s="3"/>
      <c r="AVR1146" s="3"/>
      <c r="AVS1146" s="3"/>
      <c r="AVT1146" s="3"/>
      <c r="AVU1146" s="3"/>
      <c r="AVV1146" s="3"/>
      <c r="AVW1146" s="3"/>
      <c r="AVX1146" s="3"/>
      <c r="AVY1146" s="3"/>
      <c r="AVZ1146" s="3"/>
      <c r="AWA1146" s="3"/>
      <c r="AWB1146" s="3"/>
      <c r="AWC1146" s="3"/>
      <c r="AWD1146" s="3"/>
      <c r="AWE1146" s="3"/>
      <c r="AWF1146" s="3"/>
      <c r="AWG1146" s="3"/>
      <c r="AWH1146" s="3"/>
      <c r="AWI1146" s="3"/>
      <c r="AWJ1146" s="3"/>
      <c r="AWK1146" s="3"/>
      <c r="AWL1146" s="3"/>
      <c r="AWM1146" s="3"/>
      <c r="AWN1146" s="3"/>
      <c r="AWO1146" s="3"/>
      <c r="AWP1146" s="3"/>
      <c r="AWQ1146" s="3"/>
      <c r="AWR1146" s="3"/>
      <c r="AWS1146" s="3"/>
      <c r="AWT1146" s="3"/>
      <c r="AWU1146" s="3"/>
      <c r="AWV1146" s="3"/>
      <c r="AWW1146" s="3"/>
      <c r="AWX1146" s="3"/>
      <c r="AWY1146" s="3"/>
      <c r="AWZ1146" s="3"/>
      <c r="AXA1146" s="3"/>
      <c r="AXB1146" s="3"/>
      <c r="AXC1146" s="3"/>
      <c r="AXD1146" s="3"/>
      <c r="AXE1146" s="3"/>
      <c r="AXF1146" s="3"/>
      <c r="AXG1146" s="3"/>
      <c r="AXH1146" s="3"/>
      <c r="AXI1146" s="3"/>
      <c r="AXJ1146" s="3"/>
      <c r="AXK1146" s="3"/>
      <c r="AXL1146" s="3"/>
      <c r="AXM1146" s="3"/>
      <c r="AXN1146" s="3"/>
      <c r="AXO1146" s="3"/>
      <c r="AXP1146" s="3"/>
      <c r="AXQ1146" s="3"/>
      <c r="AXR1146" s="3"/>
      <c r="AXS1146" s="3"/>
      <c r="AXT1146" s="3"/>
      <c r="AXU1146" s="3"/>
      <c r="AXV1146" s="3"/>
      <c r="AXW1146" s="3"/>
      <c r="AXX1146" s="3"/>
      <c r="AXY1146" s="3"/>
      <c r="AXZ1146" s="3"/>
      <c r="AYA1146" s="3"/>
      <c r="AYB1146" s="3"/>
      <c r="AYC1146" s="3"/>
      <c r="AYD1146" s="3"/>
      <c r="AYE1146" s="3"/>
      <c r="AYF1146" s="3"/>
      <c r="AYG1146" s="3"/>
      <c r="AYH1146" s="3"/>
      <c r="AYI1146" s="3"/>
      <c r="AYJ1146" s="3"/>
      <c r="AYK1146" s="3"/>
      <c r="AYL1146" s="3"/>
      <c r="AYM1146" s="3"/>
      <c r="AYN1146" s="3"/>
      <c r="AYO1146" s="3"/>
      <c r="AYP1146" s="3"/>
      <c r="AYQ1146" s="3"/>
      <c r="AYR1146" s="3"/>
      <c r="AYS1146" s="3"/>
      <c r="AYT1146" s="3"/>
      <c r="AYU1146" s="3"/>
      <c r="AYV1146" s="3"/>
      <c r="AYW1146" s="3"/>
      <c r="AYX1146" s="3"/>
      <c r="AYY1146" s="3"/>
      <c r="AYZ1146" s="3"/>
      <c r="AZA1146" s="3"/>
      <c r="AZB1146" s="3"/>
      <c r="AZC1146" s="3"/>
      <c r="AZD1146" s="3"/>
      <c r="AZE1146" s="3"/>
      <c r="AZF1146" s="3"/>
      <c r="AZG1146" s="3"/>
      <c r="AZH1146" s="3"/>
      <c r="AZI1146" s="3"/>
      <c r="AZJ1146" s="3"/>
      <c r="AZK1146" s="3"/>
      <c r="AZL1146" s="3"/>
      <c r="AZM1146" s="3"/>
      <c r="AZN1146" s="3"/>
      <c r="AZO1146" s="3"/>
      <c r="AZP1146" s="3"/>
      <c r="AZQ1146" s="3"/>
      <c r="AZR1146" s="3"/>
      <c r="AZS1146" s="3"/>
      <c r="AZT1146" s="3"/>
      <c r="AZU1146" s="3"/>
      <c r="AZV1146" s="3"/>
      <c r="AZW1146" s="3"/>
      <c r="AZX1146" s="3"/>
      <c r="AZY1146" s="3"/>
      <c r="AZZ1146" s="3"/>
      <c r="BAA1146" s="3"/>
      <c r="BAB1146" s="3"/>
      <c r="BAC1146" s="3"/>
      <c r="BAD1146" s="3"/>
      <c r="BAE1146" s="3"/>
      <c r="BAF1146" s="3"/>
      <c r="BAG1146" s="3"/>
      <c r="BAH1146" s="3"/>
      <c r="BAI1146" s="3"/>
      <c r="BAJ1146" s="3"/>
      <c r="BAK1146" s="3"/>
      <c r="BAL1146" s="3"/>
      <c r="BAM1146" s="3"/>
      <c r="BAN1146" s="3"/>
      <c r="BAO1146" s="3"/>
      <c r="BAP1146" s="3"/>
      <c r="BAQ1146" s="3"/>
      <c r="BAR1146" s="3"/>
      <c r="BAS1146" s="3"/>
      <c r="BAT1146" s="3"/>
      <c r="BAU1146" s="3"/>
      <c r="BAV1146" s="3"/>
      <c r="BAW1146" s="3"/>
      <c r="BAX1146" s="3"/>
      <c r="BAY1146" s="3"/>
      <c r="BAZ1146" s="3"/>
      <c r="BBA1146" s="3"/>
      <c r="BBB1146" s="3"/>
      <c r="BBC1146" s="3"/>
      <c r="BBD1146" s="3"/>
      <c r="BBE1146" s="3"/>
      <c r="BBF1146" s="3"/>
      <c r="BBG1146" s="3"/>
      <c r="BBH1146" s="3"/>
      <c r="BBI1146" s="3"/>
      <c r="BBJ1146" s="3"/>
      <c r="BBK1146" s="3"/>
      <c r="BBL1146" s="3"/>
      <c r="BBM1146" s="3"/>
      <c r="BBN1146" s="3"/>
      <c r="BBO1146" s="3"/>
      <c r="BBP1146" s="3"/>
      <c r="BBQ1146" s="3"/>
      <c r="BBR1146" s="3"/>
      <c r="BBS1146" s="3"/>
      <c r="BBT1146" s="3"/>
      <c r="BBU1146" s="3"/>
      <c r="BBV1146" s="3"/>
      <c r="BBW1146" s="3"/>
      <c r="BBX1146" s="3"/>
      <c r="BBY1146" s="3"/>
      <c r="BBZ1146" s="3"/>
      <c r="BCA1146" s="3"/>
      <c r="BCB1146" s="3"/>
      <c r="BCC1146" s="3"/>
      <c r="BCD1146" s="3"/>
      <c r="BCE1146" s="3"/>
      <c r="BCF1146" s="3"/>
      <c r="BCG1146" s="3"/>
      <c r="BCH1146" s="3"/>
      <c r="BCI1146" s="3"/>
      <c r="BCJ1146" s="3"/>
      <c r="BCK1146" s="3"/>
      <c r="BCL1146" s="3"/>
      <c r="BCM1146" s="3"/>
      <c r="BCN1146" s="3"/>
      <c r="BCO1146" s="3"/>
      <c r="BCP1146" s="3"/>
      <c r="BCQ1146" s="3"/>
      <c r="BCR1146" s="3"/>
      <c r="BCS1146" s="3"/>
      <c r="BCT1146" s="3"/>
      <c r="BCU1146" s="3"/>
      <c r="BCV1146" s="3"/>
      <c r="BCW1146" s="3"/>
      <c r="BCX1146" s="3"/>
      <c r="BCY1146" s="3"/>
      <c r="BCZ1146" s="3"/>
      <c r="BDA1146" s="3"/>
      <c r="BDB1146" s="3"/>
      <c r="BDC1146" s="3"/>
      <c r="BDD1146" s="3"/>
      <c r="BDE1146" s="3"/>
      <c r="BDF1146" s="3"/>
      <c r="BDG1146" s="3"/>
      <c r="BDH1146" s="3"/>
      <c r="BDI1146" s="3"/>
      <c r="BDJ1146" s="3"/>
      <c r="BDK1146" s="3"/>
      <c r="BDL1146" s="3"/>
      <c r="BDM1146" s="3"/>
      <c r="BDN1146" s="3"/>
      <c r="BDO1146" s="3"/>
      <c r="BDP1146" s="3"/>
      <c r="BDQ1146" s="3"/>
      <c r="BDR1146" s="3"/>
      <c r="BDS1146" s="3"/>
      <c r="BDT1146" s="3"/>
      <c r="BDU1146" s="3"/>
      <c r="BDV1146" s="3"/>
      <c r="BDW1146" s="3"/>
      <c r="BDX1146" s="3"/>
      <c r="BDY1146" s="3"/>
      <c r="BDZ1146" s="3"/>
      <c r="BEA1146" s="3"/>
      <c r="BEB1146" s="3"/>
      <c r="BEC1146" s="3"/>
      <c r="BED1146" s="3"/>
      <c r="BEE1146" s="3"/>
      <c r="BEF1146" s="3"/>
      <c r="BEG1146" s="3"/>
      <c r="BEH1146" s="3"/>
      <c r="BEI1146" s="3"/>
      <c r="BEJ1146" s="3"/>
      <c r="BEK1146" s="3"/>
      <c r="BEL1146" s="3"/>
      <c r="BEM1146" s="3"/>
      <c r="BEN1146" s="3"/>
      <c r="BEO1146" s="3"/>
      <c r="BEP1146" s="3"/>
      <c r="BEQ1146" s="3"/>
      <c r="BER1146" s="3"/>
      <c r="BES1146" s="3"/>
      <c r="BET1146" s="3"/>
      <c r="BEU1146" s="3"/>
      <c r="BEV1146" s="3"/>
      <c r="BEW1146" s="3"/>
      <c r="BEX1146" s="3"/>
      <c r="BEY1146" s="3"/>
      <c r="BEZ1146" s="3"/>
      <c r="BFA1146" s="3"/>
      <c r="BFB1146" s="3"/>
      <c r="BFC1146" s="3"/>
      <c r="BFD1146" s="3"/>
      <c r="BFE1146" s="3"/>
      <c r="BFF1146" s="3"/>
      <c r="BFG1146" s="3"/>
      <c r="BFH1146" s="3"/>
      <c r="BFI1146" s="3"/>
      <c r="BFJ1146" s="3"/>
      <c r="BFK1146" s="3"/>
      <c r="BFL1146" s="3"/>
      <c r="BFM1146" s="3"/>
      <c r="BFN1146" s="3"/>
      <c r="BFO1146" s="3"/>
      <c r="BFP1146" s="3"/>
      <c r="BFQ1146" s="3"/>
      <c r="BFR1146" s="3"/>
      <c r="BFS1146" s="3"/>
      <c r="BFT1146" s="3"/>
      <c r="BFU1146" s="3"/>
      <c r="BFV1146" s="3"/>
      <c r="BFW1146" s="3"/>
      <c r="BFX1146" s="3"/>
      <c r="BFY1146" s="3"/>
      <c r="BFZ1146" s="3"/>
      <c r="BGA1146" s="3"/>
      <c r="BGB1146" s="3"/>
      <c r="BGC1146" s="3"/>
      <c r="BGD1146" s="3"/>
      <c r="BGE1146" s="3"/>
      <c r="BGF1146" s="3"/>
      <c r="BGG1146" s="3"/>
      <c r="BGH1146" s="3"/>
      <c r="BGI1146" s="3"/>
      <c r="BGJ1146" s="3"/>
      <c r="BGK1146" s="3"/>
      <c r="BGL1146" s="3"/>
      <c r="BGM1146" s="3"/>
      <c r="BGN1146" s="3"/>
      <c r="BGO1146" s="3"/>
      <c r="BGP1146" s="3"/>
      <c r="BGQ1146" s="3"/>
      <c r="BGR1146" s="3"/>
      <c r="BGS1146" s="3"/>
      <c r="BGT1146" s="3"/>
      <c r="BGU1146" s="3"/>
      <c r="BGV1146" s="3"/>
      <c r="BGW1146" s="3"/>
      <c r="BGX1146" s="3"/>
      <c r="BGY1146" s="3"/>
      <c r="BGZ1146" s="3"/>
      <c r="BHA1146" s="3"/>
      <c r="BHB1146" s="3"/>
      <c r="BHC1146" s="3"/>
      <c r="BHD1146" s="3"/>
      <c r="BHE1146" s="3"/>
      <c r="BHF1146" s="3"/>
      <c r="BHG1146" s="3"/>
      <c r="BHH1146" s="3"/>
      <c r="BHI1146" s="3"/>
      <c r="BHJ1146" s="3"/>
      <c r="BHK1146" s="3"/>
      <c r="BHL1146" s="3"/>
      <c r="BHM1146" s="3"/>
      <c r="BHN1146" s="3"/>
      <c r="BHO1146" s="3"/>
      <c r="BHP1146" s="3"/>
      <c r="BHQ1146" s="3"/>
      <c r="BHR1146" s="3"/>
      <c r="BHS1146" s="3"/>
      <c r="BHT1146" s="3"/>
      <c r="BHU1146" s="3"/>
      <c r="BHV1146" s="3"/>
      <c r="BHW1146" s="3"/>
      <c r="BHX1146" s="3"/>
      <c r="BHY1146" s="3"/>
      <c r="BHZ1146" s="3"/>
      <c r="BIA1146" s="3"/>
      <c r="BIB1146" s="3"/>
      <c r="BIC1146" s="3"/>
      <c r="BID1146" s="3"/>
      <c r="BIE1146" s="3"/>
      <c r="BIF1146" s="3"/>
      <c r="BIG1146" s="3"/>
      <c r="BIH1146" s="3"/>
      <c r="BII1146" s="3"/>
      <c r="BIJ1146" s="3"/>
      <c r="BIK1146" s="3"/>
      <c r="BIL1146" s="3"/>
      <c r="BIM1146" s="3"/>
      <c r="BIN1146" s="3"/>
      <c r="BIO1146" s="3"/>
      <c r="BIP1146" s="3"/>
      <c r="BIQ1146" s="3"/>
      <c r="BIR1146" s="3"/>
      <c r="BIS1146" s="3"/>
      <c r="BIT1146" s="3"/>
      <c r="BIU1146" s="3"/>
      <c r="BIV1146" s="3"/>
      <c r="BIW1146" s="3"/>
      <c r="BIX1146" s="3"/>
      <c r="BIY1146" s="3"/>
      <c r="BIZ1146" s="3"/>
      <c r="BJA1146" s="3"/>
      <c r="BJB1146" s="3"/>
      <c r="BJC1146" s="3"/>
      <c r="BJD1146" s="3"/>
      <c r="BJE1146" s="3"/>
      <c r="BJF1146" s="3"/>
      <c r="BJG1146" s="3"/>
      <c r="BJH1146" s="3"/>
      <c r="BJI1146" s="3"/>
      <c r="BJJ1146" s="3"/>
      <c r="BJK1146" s="3"/>
      <c r="BJL1146" s="3"/>
      <c r="BJM1146" s="3"/>
      <c r="BJN1146" s="3"/>
      <c r="BJO1146" s="3"/>
      <c r="BJP1146" s="3"/>
      <c r="BJQ1146" s="3"/>
      <c r="BJR1146" s="3"/>
      <c r="BJS1146" s="3"/>
      <c r="BJT1146" s="3"/>
      <c r="BJU1146" s="3"/>
      <c r="BJV1146" s="3"/>
      <c r="BJW1146" s="3"/>
      <c r="BJX1146" s="3"/>
      <c r="BJY1146" s="3"/>
      <c r="BJZ1146" s="3"/>
      <c r="BKA1146" s="3"/>
      <c r="BKB1146" s="3"/>
      <c r="BKC1146" s="3"/>
      <c r="BKD1146" s="3"/>
      <c r="BKE1146" s="3"/>
      <c r="BKF1146" s="3"/>
      <c r="BKG1146" s="3"/>
      <c r="BKH1146" s="3"/>
      <c r="BKI1146" s="3"/>
      <c r="BKJ1146" s="3"/>
      <c r="BKK1146" s="3"/>
      <c r="BKL1146" s="3"/>
      <c r="BKM1146" s="3"/>
      <c r="BKN1146" s="3"/>
      <c r="BKO1146" s="3"/>
      <c r="BKP1146" s="3"/>
      <c r="BKQ1146" s="3"/>
      <c r="BKR1146" s="3"/>
      <c r="BKS1146" s="3"/>
      <c r="BKT1146" s="3"/>
      <c r="BKU1146" s="3"/>
      <c r="BKV1146" s="3"/>
      <c r="BKW1146" s="3"/>
      <c r="BKX1146" s="3"/>
      <c r="BKY1146" s="3"/>
      <c r="BKZ1146" s="3"/>
      <c r="BLA1146" s="3"/>
      <c r="BLB1146" s="3"/>
      <c r="BLC1146" s="3"/>
      <c r="BLD1146" s="3"/>
      <c r="BLE1146" s="3"/>
      <c r="BLF1146" s="3"/>
      <c r="BLG1146" s="3"/>
      <c r="BLH1146" s="3"/>
      <c r="BLI1146" s="3"/>
      <c r="BLJ1146" s="3"/>
      <c r="BLK1146" s="3"/>
      <c r="BLL1146" s="3"/>
      <c r="BLM1146" s="3"/>
      <c r="BLN1146" s="3"/>
      <c r="BLO1146" s="3"/>
      <c r="BLP1146" s="3"/>
      <c r="BLQ1146" s="3"/>
      <c r="BLR1146" s="3"/>
      <c r="BLS1146" s="3"/>
      <c r="BLT1146" s="3"/>
      <c r="BLU1146" s="3"/>
      <c r="BLV1146" s="3"/>
      <c r="BLW1146" s="3"/>
      <c r="BLX1146" s="3"/>
      <c r="BLY1146" s="3"/>
      <c r="BLZ1146" s="3"/>
      <c r="BMA1146" s="3"/>
      <c r="BMB1146" s="3"/>
      <c r="BMC1146" s="3"/>
      <c r="BMD1146" s="3"/>
      <c r="BME1146" s="3"/>
      <c r="BMF1146" s="3"/>
      <c r="BMG1146" s="3"/>
      <c r="BMH1146" s="3"/>
      <c r="BMI1146" s="3"/>
      <c r="BMJ1146" s="3"/>
      <c r="BMK1146" s="3"/>
      <c r="BML1146" s="3"/>
      <c r="BMM1146" s="3"/>
      <c r="BMN1146" s="3"/>
      <c r="BMO1146" s="3"/>
      <c r="BMP1146" s="3"/>
      <c r="BMQ1146" s="3"/>
      <c r="BMR1146" s="3"/>
      <c r="BMS1146" s="3"/>
      <c r="BMT1146" s="3"/>
      <c r="BMU1146" s="3"/>
      <c r="BMV1146" s="3"/>
      <c r="BMW1146" s="3"/>
      <c r="BMX1146" s="3"/>
      <c r="BMY1146" s="3"/>
      <c r="BMZ1146" s="3"/>
      <c r="BNA1146" s="3"/>
      <c r="BNB1146" s="3"/>
      <c r="BNC1146" s="3"/>
      <c r="BND1146" s="3"/>
      <c r="BNE1146" s="3"/>
      <c r="BNF1146" s="3"/>
      <c r="BNG1146" s="3"/>
      <c r="BNH1146" s="3"/>
      <c r="BNI1146" s="3"/>
      <c r="BNJ1146" s="3"/>
      <c r="BNK1146" s="3"/>
      <c r="BNL1146" s="3"/>
      <c r="BNM1146" s="3"/>
      <c r="BNN1146" s="3"/>
      <c r="BNO1146" s="3"/>
      <c r="BNP1146" s="3"/>
      <c r="BNQ1146" s="3"/>
      <c r="BNR1146" s="3"/>
      <c r="BNS1146" s="3"/>
      <c r="BNT1146" s="3"/>
      <c r="BNU1146" s="3"/>
      <c r="BNV1146" s="3"/>
      <c r="BNW1146" s="3"/>
      <c r="BNX1146" s="3"/>
      <c r="BNY1146" s="3"/>
      <c r="BNZ1146" s="3"/>
      <c r="BOA1146" s="3"/>
      <c r="BOB1146" s="3"/>
      <c r="BOC1146" s="3"/>
      <c r="BOD1146" s="3"/>
      <c r="BOE1146" s="3"/>
      <c r="BOF1146" s="3"/>
      <c r="BOG1146" s="3"/>
      <c r="BOH1146" s="3"/>
      <c r="BOI1146" s="3"/>
      <c r="BOJ1146" s="3"/>
      <c r="BOK1146" s="3"/>
      <c r="BOL1146" s="3"/>
      <c r="BOM1146" s="3"/>
      <c r="BON1146" s="3"/>
      <c r="BOO1146" s="3"/>
      <c r="BOP1146" s="3"/>
      <c r="BOQ1146" s="3"/>
      <c r="BOR1146" s="3"/>
      <c r="BOS1146" s="3"/>
      <c r="BOT1146" s="3"/>
      <c r="BOU1146" s="3"/>
      <c r="BOV1146" s="3"/>
      <c r="BOW1146" s="3"/>
      <c r="BOX1146" s="3"/>
      <c r="BOY1146" s="3"/>
      <c r="BOZ1146" s="3"/>
      <c r="BPA1146" s="3"/>
      <c r="BPB1146" s="3"/>
      <c r="BPC1146" s="3"/>
      <c r="BPD1146" s="3"/>
      <c r="BPE1146" s="3"/>
      <c r="BPF1146" s="3"/>
      <c r="BPG1146" s="3"/>
      <c r="BPH1146" s="3"/>
      <c r="BPI1146" s="3"/>
      <c r="BPJ1146" s="3"/>
      <c r="BPK1146" s="3"/>
      <c r="BPL1146" s="3"/>
      <c r="BPM1146" s="3"/>
      <c r="BPN1146" s="3"/>
      <c r="BPO1146" s="3"/>
      <c r="BPP1146" s="3"/>
      <c r="BPQ1146" s="3"/>
      <c r="BPR1146" s="3"/>
      <c r="BPS1146" s="3"/>
      <c r="BPT1146" s="3"/>
      <c r="BPU1146" s="3"/>
      <c r="BPV1146" s="3"/>
      <c r="BPW1146" s="3"/>
      <c r="BPX1146" s="3"/>
      <c r="BPY1146" s="3"/>
      <c r="BPZ1146" s="3"/>
      <c r="BQA1146" s="3"/>
      <c r="BQB1146" s="3"/>
      <c r="BQC1146" s="3"/>
      <c r="BQD1146" s="3"/>
      <c r="BQE1146" s="3"/>
      <c r="BQF1146" s="3"/>
      <c r="BQG1146" s="3"/>
      <c r="BQH1146" s="3"/>
      <c r="BQI1146" s="3"/>
      <c r="BQJ1146" s="3"/>
      <c r="BQK1146" s="3"/>
      <c r="BQL1146" s="3"/>
      <c r="BQM1146" s="3"/>
      <c r="BQN1146" s="3"/>
      <c r="BQO1146" s="3"/>
      <c r="BQP1146" s="3"/>
      <c r="BQQ1146" s="3"/>
      <c r="BQR1146" s="3"/>
      <c r="BQS1146" s="3"/>
      <c r="BQT1146" s="3"/>
      <c r="BQU1146" s="3"/>
      <c r="BQV1146" s="3"/>
      <c r="BQW1146" s="3"/>
      <c r="BQX1146" s="3"/>
      <c r="BQY1146" s="3"/>
      <c r="BQZ1146" s="3"/>
      <c r="BRA1146" s="3"/>
      <c r="BRB1146" s="3"/>
      <c r="BRC1146" s="3"/>
      <c r="BRD1146" s="3"/>
      <c r="BRE1146" s="3"/>
      <c r="BRF1146" s="3"/>
      <c r="BRG1146" s="3"/>
      <c r="BRH1146" s="3"/>
      <c r="BRI1146" s="3"/>
      <c r="BRJ1146" s="3"/>
      <c r="BRK1146" s="3"/>
      <c r="BRL1146" s="3"/>
      <c r="BRM1146" s="3"/>
      <c r="BRN1146" s="3"/>
      <c r="BRO1146" s="3"/>
      <c r="BRP1146" s="3"/>
      <c r="BRQ1146" s="3"/>
      <c r="BRR1146" s="3"/>
      <c r="BRS1146" s="3"/>
      <c r="BRT1146" s="3"/>
      <c r="BRU1146" s="3"/>
      <c r="BRV1146" s="3"/>
      <c r="BRW1146" s="3"/>
      <c r="BRX1146" s="3"/>
      <c r="BRY1146" s="3"/>
      <c r="BRZ1146" s="3"/>
      <c r="BSA1146" s="3"/>
      <c r="BSB1146" s="3"/>
      <c r="BSC1146" s="3"/>
      <c r="BSD1146" s="3"/>
      <c r="BSE1146" s="3"/>
      <c r="BSF1146" s="3"/>
      <c r="BSG1146" s="3"/>
      <c r="BSH1146" s="3"/>
      <c r="BSI1146" s="3"/>
      <c r="BSJ1146" s="3"/>
      <c r="BSK1146" s="3"/>
      <c r="BSL1146" s="3"/>
      <c r="BSM1146" s="3"/>
      <c r="BSN1146" s="3"/>
      <c r="BSO1146" s="3"/>
      <c r="BSP1146" s="3"/>
      <c r="BSQ1146" s="3"/>
      <c r="BSR1146" s="3"/>
      <c r="BSS1146" s="3"/>
      <c r="BST1146" s="3"/>
      <c r="BSU1146" s="3"/>
      <c r="BSV1146" s="3"/>
      <c r="BSW1146" s="3"/>
      <c r="BSX1146" s="3"/>
      <c r="BSY1146" s="3"/>
      <c r="BSZ1146" s="3"/>
      <c r="BTA1146" s="3"/>
      <c r="BTB1146" s="3"/>
      <c r="BTC1146" s="3"/>
      <c r="BTD1146" s="3"/>
      <c r="BTE1146" s="3"/>
      <c r="BTF1146" s="3"/>
      <c r="BTG1146" s="3"/>
      <c r="BTH1146" s="3"/>
      <c r="BTI1146" s="3"/>
      <c r="BTJ1146" s="3"/>
      <c r="BTK1146" s="3"/>
      <c r="BTL1146" s="3"/>
      <c r="BTM1146" s="3"/>
      <c r="BTN1146" s="3"/>
      <c r="BTO1146" s="3"/>
      <c r="BTP1146" s="3"/>
      <c r="BTQ1146" s="3"/>
      <c r="BTR1146" s="3"/>
      <c r="BTS1146" s="3"/>
      <c r="BTT1146" s="3"/>
      <c r="BTU1146" s="3"/>
      <c r="BTV1146" s="3"/>
      <c r="BTW1146" s="3"/>
      <c r="BTX1146" s="3"/>
      <c r="BTY1146" s="3"/>
      <c r="BTZ1146" s="3"/>
      <c r="BUA1146" s="3"/>
      <c r="BUB1146" s="3"/>
      <c r="BUC1146" s="3"/>
      <c r="BUD1146" s="3"/>
      <c r="BUE1146" s="3"/>
      <c r="BUF1146" s="3"/>
      <c r="BUG1146" s="3"/>
      <c r="BUH1146" s="3"/>
      <c r="BUI1146" s="3"/>
      <c r="BUJ1146" s="3"/>
      <c r="BUK1146" s="3"/>
      <c r="BUL1146" s="3"/>
      <c r="BUM1146" s="3"/>
      <c r="BUN1146" s="3"/>
      <c r="BUO1146" s="3"/>
      <c r="BUP1146" s="3"/>
      <c r="BUQ1146" s="3"/>
      <c r="BUR1146" s="3"/>
      <c r="BUS1146" s="3"/>
      <c r="BUT1146" s="3"/>
      <c r="BUU1146" s="3"/>
      <c r="BUV1146" s="3"/>
      <c r="BUW1146" s="3"/>
      <c r="BUX1146" s="3"/>
      <c r="BUY1146" s="3"/>
      <c r="BUZ1146" s="3"/>
      <c r="BVA1146" s="3"/>
      <c r="BVB1146" s="3"/>
      <c r="BVC1146" s="3"/>
      <c r="BVD1146" s="3"/>
      <c r="BVE1146" s="3"/>
      <c r="BVF1146" s="3"/>
      <c r="BVG1146" s="3"/>
      <c r="BVH1146" s="3"/>
      <c r="BVI1146" s="3"/>
      <c r="BVJ1146" s="3"/>
      <c r="BVK1146" s="3"/>
      <c r="BVL1146" s="3"/>
      <c r="BVM1146" s="3"/>
      <c r="BVN1146" s="3"/>
      <c r="BVO1146" s="3"/>
      <c r="BVP1146" s="3"/>
      <c r="BVQ1146" s="3"/>
      <c r="BVR1146" s="3"/>
      <c r="BVS1146" s="3"/>
      <c r="BVT1146" s="3"/>
      <c r="BVU1146" s="3"/>
      <c r="BVV1146" s="3"/>
      <c r="BVW1146" s="3"/>
      <c r="BVX1146" s="3"/>
      <c r="BVY1146" s="3"/>
      <c r="BVZ1146" s="3"/>
      <c r="BWA1146" s="3"/>
      <c r="BWB1146" s="3"/>
      <c r="BWC1146" s="3"/>
      <c r="BWD1146" s="3"/>
      <c r="BWE1146" s="3"/>
      <c r="BWF1146" s="3"/>
      <c r="BWG1146" s="3"/>
      <c r="BWH1146" s="3"/>
      <c r="BWI1146" s="3"/>
      <c r="BWJ1146" s="3"/>
      <c r="BWK1146" s="3"/>
      <c r="BWL1146" s="3"/>
      <c r="BWM1146" s="3"/>
      <c r="BWN1146" s="3"/>
      <c r="BWO1146" s="3"/>
      <c r="BWP1146" s="3"/>
      <c r="BWQ1146" s="3"/>
      <c r="BWR1146" s="3"/>
      <c r="BWS1146" s="3"/>
      <c r="BWT1146" s="3"/>
      <c r="BWU1146" s="3"/>
      <c r="BWV1146" s="3"/>
      <c r="BWW1146" s="3"/>
      <c r="BWX1146" s="3"/>
      <c r="BWY1146" s="3"/>
      <c r="BWZ1146" s="3"/>
      <c r="BXA1146" s="3"/>
      <c r="BXB1146" s="3"/>
      <c r="BXC1146" s="3"/>
      <c r="BXD1146" s="3"/>
      <c r="BXE1146" s="3"/>
      <c r="BXF1146" s="3"/>
      <c r="BXG1146" s="3"/>
      <c r="BXH1146" s="3"/>
      <c r="BXI1146" s="3"/>
      <c r="BXJ1146" s="3"/>
      <c r="BXK1146" s="3"/>
      <c r="BXL1146" s="3"/>
      <c r="BXM1146" s="3"/>
      <c r="BXN1146" s="3"/>
      <c r="BXO1146" s="3"/>
      <c r="BXP1146" s="3"/>
      <c r="BXQ1146" s="3"/>
      <c r="BXR1146" s="3"/>
      <c r="BXS1146" s="3"/>
      <c r="BXT1146" s="3"/>
      <c r="BXU1146" s="3"/>
      <c r="BXV1146" s="3"/>
      <c r="BXW1146" s="3"/>
      <c r="BXX1146" s="3"/>
      <c r="BXY1146" s="3"/>
      <c r="BXZ1146" s="3"/>
      <c r="BYA1146" s="3"/>
      <c r="BYB1146" s="3"/>
      <c r="BYC1146" s="3"/>
      <c r="BYD1146" s="3"/>
      <c r="BYE1146" s="3"/>
      <c r="BYF1146" s="3"/>
      <c r="BYG1146" s="3"/>
      <c r="BYH1146" s="3"/>
      <c r="BYI1146" s="3"/>
      <c r="BYJ1146" s="3"/>
      <c r="BYK1146" s="3"/>
      <c r="BYL1146" s="3"/>
      <c r="BYM1146" s="3"/>
      <c r="BYN1146" s="3"/>
      <c r="BYO1146" s="3"/>
      <c r="BYP1146" s="3"/>
      <c r="BYQ1146" s="3"/>
      <c r="BYR1146" s="3"/>
      <c r="BYS1146" s="3"/>
      <c r="BYT1146" s="3"/>
      <c r="BYU1146" s="3"/>
      <c r="BYV1146" s="3"/>
      <c r="BYW1146" s="3"/>
      <c r="BYX1146" s="3"/>
      <c r="BYY1146" s="3"/>
      <c r="BYZ1146" s="3"/>
      <c r="BZA1146" s="3"/>
      <c r="BZB1146" s="3"/>
      <c r="BZC1146" s="3"/>
      <c r="BZD1146" s="3"/>
      <c r="BZE1146" s="3"/>
      <c r="BZF1146" s="3"/>
      <c r="BZG1146" s="3"/>
      <c r="BZH1146" s="3"/>
      <c r="BZI1146" s="3"/>
      <c r="BZJ1146" s="3"/>
      <c r="BZK1146" s="3"/>
      <c r="BZL1146" s="3"/>
      <c r="BZM1146" s="3"/>
      <c r="BZN1146" s="3"/>
      <c r="BZO1146" s="3"/>
      <c r="BZP1146" s="3"/>
      <c r="BZQ1146" s="3"/>
      <c r="BZR1146" s="3"/>
      <c r="BZS1146" s="3"/>
      <c r="BZT1146" s="3"/>
      <c r="BZU1146" s="3"/>
      <c r="BZV1146" s="3"/>
      <c r="BZW1146" s="3"/>
      <c r="BZX1146" s="3"/>
      <c r="BZY1146" s="3"/>
      <c r="BZZ1146" s="3"/>
      <c r="CAA1146" s="3"/>
      <c r="CAB1146" s="3"/>
      <c r="CAC1146" s="3"/>
      <c r="CAD1146" s="3"/>
      <c r="CAE1146" s="3"/>
      <c r="CAF1146" s="3"/>
      <c r="CAG1146" s="3"/>
      <c r="CAH1146" s="3"/>
      <c r="CAI1146" s="3"/>
      <c r="CAJ1146" s="3"/>
      <c r="CAK1146" s="3"/>
      <c r="CAL1146" s="3"/>
      <c r="CAM1146" s="3"/>
      <c r="CAN1146" s="3"/>
      <c r="CAO1146" s="3"/>
      <c r="CAP1146" s="3"/>
      <c r="CAQ1146" s="3"/>
      <c r="CAR1146" s="3"/>
      <c r="CAS1146" s="3"/>
      <c r="CAT1146" s="3"/>
      <c r="CAU1146" s="3"/>
      <c r="CAV1146" s="3"/>
      <c r="CAW1146" s="3"/>
      <c r="CAX1146" s="3"/>
      <c r="CAY1146" s="3"/>
      <c r="CAZ1146" s="3"/>
      <c r="CBA1146" s="3"/>
      <c r="CBB1146" s="3"/>
      <c r="CBC1146" s="3"/>
      <c r="CBD1146" s="3"/>
      <c r="CBE1146" s="3"/>
      <c r="CBF1146" s="3"/>
      <c r="CBG1146" s="3"/>
      <c r="CBH1146" s="3"/>
      <c r="CBI1146" s="3"/>
      <c r="CBJ1146" s="3"/>
      <c r="CBK1146" s="3"/>
      <c r="CBL1146" s="3"/>
      <c r="CBM1146" s="3"/>
      <c r="CBN1146" s="3"/>
      <c r="CBO1146" s="3"/>
      <c r="CBP1146" s="3"/>
      <c r="CBQ1146" s="3"/>
      <c r="CBR1146" s="3"/>
      <c r="CBS1146" s="3"/>
      <c r="CBT1146" s="3"/>
      <c r="CBU1146" s="3"/>
      <c r="CBV1146" s="3"/>
      <c r="CBW1146" s="3"/>
      <c r="CBX1146" s="3"/>
      <c r="CBY1146" s="3"/>
      <c r="CBZ1146" s="3"/>
      <c r="CCA1146" s="3"/>
      <c r="CCB1146" s="3"/>
      <c r="CCC1146" s="3"/>
      <c r="CCD1146" s="3"/>
      <c r="CCE1146" s="3"/>
      <c r="CCF1146" s="3"/>
      <c r="CCG1146" s="3"/>
      <c r="CCH1146" s="3"/>
      <c r="CCI1146" s="3"/>
      <c r="CCJ1146" s="3"/>
      <c r="CCK1146" s="3"/>
      <c r="CCL1146" s="3"/>
      <c r="CCM1146" s="3"/>
      <c r="CCN1146" s="3"/>
      <c r="CCO1146" s="3"/>
      <c r="CCP1146" s="3"/>
      <c r="CCQ1146" s="3"/>
      <c r="CCR1146" s="3"/>
      <c r="CCS1146" s="3"/>
      <c r="CCT1146" s="3"/>
      <c r="CCU1146" s="3"/>
      <c r="CCV1146" s="3"/>
      <c r="CCW1146" s="3"/>
      <c r="CCX1146" s="3"/>
      <c r="CCY1146" s="3"/>
      <c r="CCZ1146" s="3"/>
      <c r="CDA1146" s="3"/>
      <c r="CDB1146" s="3"/>
      <c r="CDC1146" s="3"/>
      <c r="CDD1146" s="3"/>
      <c r="CDE1146" s="3"/>
      <c r="CDF1146" s="3"/>
      <c r="CDG1146" s="3"/>
      <c r="CDH1146" s="3"/>
      <c r="CDI1146" s="3"/>
      <c r="CDJ1146" s="3"/>
      <c r="CDK1146" s="3"/>
      <c r="CDL1146" s="3"/>
      <c r="CDM1146" s="3"/>
      <c r="CDN1146" s="3"/>
      <c r="CDO1146" s="3"/>
      <c r="CDP1146" s="3"/>
      <c r="CDQ1146" s="3"/>
      <c r="CDR1146" s="3"/>
      <c r="CDS1146" s="3"/>
      <c r="CDT1146" s="3"/>
      <c r="CDU1146" s="3"/>
      <c r="CDV1146" s="3"/>
      <c r="CDW1146" s="3"/>
      <c r="CDX1146" s="3"/>
      <c r="CDY1146" s="3"/>
      <c r="CDZ1146" s="3"/>
      <c r="CEA1146" s="3"/>
      <c r="CEB1146" s="3"/>
      <c r="CEC1146" s="3"/>
      <c r="CED1146" s="3"/>
      <c r="CEE1146" s="3"/>
      <c r="CEF1146" s="3"/>
      <c r="CEG1146" s="3"/>
      <c r="CEH1146" s="3"/>
      <c r="CEI1146" s="3"/>
      <c r="CEJ1146" s="3"/>
      <c r="CEK1146" s="3"/>
      <c r="CEL1146" s="3"/>
      <c r="CEM1146" s="3"/>
      <c r="CEN1146" s="3"/>
      <c r="CEO1146" s="3"/>
      <c r="CEP1146" s="3"/>
      <c r="CEQ1146" s="3"/>
      <c r="CER1146" s="3"/>
      <c r="CES1146" s="3"/>
      <c r="CET1146" s="3"/>
      <c r="CEU1146" s="3"/>
      <c r="CEV1146" s="3"/>
      <c r="CEW1146" s="3"/>
      <c r="CEX1146" s="3"/>
      <c r="CEY1146" s="3"/>
      <c r="CEZ1146" s="3"/>
      <c r="CFA1146" s="3"/>
      <c r="CFB1146" s="3"/>
      <c r="CFC1146" s="3"/>
      <c r="CFD1146" s="3"/>
      <c r="CFE1146" s="3"/>
      <c r="CFF1146" s="3"/>
      <c r="CFG1146" s="3"/>
      <c r="CFH1146" s="3"/>
      <c r="CFI1146" s="3"/>
      <c r="CFJ1146" s="3"/>
      <c r="CFK1146" s="3"/>
      <c r="CFL1146" s="3"/>
      <c r="CFM1146" s="3"/>
      <c r="CFN1146" s="3"/>
      <c r="CFO1146" s="3"/>
      <c r="CFP1146" s="3"/>
      <c r="CFQ1146" s="3"/>
      <c r="CFR1146" s="3"/>
      <c r="CFS1146" s="3"/>
      <c r="CFT1146" s="3"/>
      <c r="CFU1146" s="3"/>
      <c r="CFV1146" s="3"/>
      <c r="CFW1146" s="3"/>
      <c r="CFX1146" s="3"/>
      <c r="CFY1146" s="3"/>
      <c r="CFZ1146" s="3"/>
      <c r="CGA1146" s="3"/>
      <c r="CGB1146" s="3"/>
      <c r="CGC1146" s="3"/>
      <c r="CGD1146" s="3"/>
      <c r="CGE1146" s="3"/>
      <c r="CGF1146" s="3"/>
      <c r="CGG1146" s="3"/>
      <c r="CGH1146" s="3"/>
      <c r="CGI1146" s="3"/>
      <c r="CGJ1146" s="3"/>
      <c r="CGK1146" s="3"/>
      <c r="CGL1146" s="3"/>
      <c r="CGM1146" s="3"/>
      <c r="CGN1146" s="3"/>
      <c r="CGO1146" s="3"/>
      <c r="CGP1146" s="3"/>
      <c r="CGQ1146" s="3"/>
      <c r="CGR1146" s="3"/>
      <c r="CGS1146" s="3"/>
      <c r="CGT1146" s="3"/>
      <c r="CGU1146" s="3"/>
      <c r="CGV1146" s="3"/>
      <c r="CGW1146" s="3"/>
      <c r="CGX1146" s="3"/>
      <c r="CGY1146" s="3"/>
      <c r="CGZ1146" s="3"/>
      <c r="CHA1146" s="3"/>
      <c r="CHB1146" s="3"/>
      <c r="CHC1146" s="3"/>
      <c r="CHD1146" s="3"/>
      <c r="CHE1146" s="3"/>
      <c r="CHF1146" s="3"/>
      <c r="CHG1146" s="3"/>
      <c r="CHH1146" s="3"/>
      <c r="CHI1146" s="3"/>
      <c r="CHJ1146" s="3"/>
      <c r="CHK1146" s="3"/>
      <c r="CHL1146" s="3"/>
      <c r="CHM1146" s="3"/>
      <c r="CHN1146" s="3"/>
      <c r="CHO1146" s="3"/>
      <c r="CHP1146" s="3"/>
      <c r="CHQ1146" s="3"/>
      <c r="CHR1146" s="3"/>
      <c r="CHS1146" s="3"/>
      <c r="CHT1146" s="3"/>
      <c r="CHU1146" s="3"/>
      <c r="CHV1146" s="3"/>
      <c r="CHW1146" s="3"/>
      <c r="CHX1146" s="3"/>
      <c r="CHY1146" s="3"/>
      <c r="CHZ1146" s="3"/>
      <c r="CIA1146" s="3"/>
      <c r="CIB1146" s="3"/>
      <c r="CIC1146" s="3"/>
      <c r="CID1146" s="3"/>
      <c r="CIE1146" s="3"/>
      <c r="CIF1146" s="3"/>
      <c r="CIG1146" s="3"/>
      <c r="CIH1146" s="3"/>
      <c r="CII1146" s="3"/>
      <c r="CIJ1146" s="3"/>
      <c r="CIK1146" s="3"/>
      <c r="CIL1146" s="3"/>
      <c r="CIM1146" s="3"/>
      <c r="CIN1146" s="3"/>
      <c r="CIO1146" s="3"/>
      <c r="CIP1146" s="3"/>
      <c r="CIQ1146" s="3"/>
      <c r="CIR1146" s="3"/>
      <c r="CIS1146" s="3"/>
      <c r="CIT1146" s="3"/>
      <c r="CIU1146" s="3"/>
      <c r="CIV1146" s="3"/>
      <c r="CIW1146" s="3"/>
      <c r="CIX1146" s="3"/>
      <c r="CIY1146" s="3"/>
      <c r="CIZ1146" s="3"/>
      <c r="CJA1146" s="3"/>
      <c r="CJB1146" s="3"/>
      <c r="CJC1146" s="3"/>
      <c r="CJD1146" s="3"/>
      <c r="CJE1146" s="3"/>
      <c r="CJF1146" s="3"/>
      <c r="CJG1146" s="3"/>
      <c r="CJH1146" s="3"/>
      <c r="CJI1146" s="3"/>
      <c r="CJJ1146" s="3"/>
      <c r="CJK1146" s="3"/>
      <c r="CJL1146" s="3"/>
      <c r="CJM1146" s="3"/>
      <c r="CJN1146" s="3"/>
      <c r="CJO1146" s="3"/>
      <c r="CJP1146" s="3"/>
      <c r="CJQ1146" s="3"/>
      <c r="CJR1146" s="3"/>
      <c r="CJS1146" s="3"/>
      <c r="CJT1146" s="3"/>
      <c r="CJU1146" s="3"/>
      <c r="CJV1146" s="3"/>
      <c r="CJW1146" s="3"/>
      <c r="CJX1146" s="3"/>
      <c r="CJY1146" s="3"/>
      <c r="CJZ1146" s="3"/>
      <c r="CKA1146" s="3"/>
      <c r="CKB1146" s="3"/>
      <c r="CKC1146" s="3"/>
      <c r="CKD1146" s="3"/>
      <c r="CKE1146" s="3"/>
      <c r="CKF1146" s="3"/>
      <c r="CKG1146" s="3"/>
      <c r="CKH1146" s="3"/>
      <c r="CKI1146" s="3"/>
      <c r="CKJ1146" s="3"/>
      <c r="CKK1146" s="3"/>
      <c r="CKL1146" s="3"/>
      <c r="CKM1146" s="3"/>
      <c r="CKN1146" s="3"/>
      <c r="CKO1146" s="3"/>
      <c r="CKP1146" s="3"/>
      <c r="CKQ1146" s="3"/>
      <c r="CKR1146" s="3"/>
      <c r="CKS1146" s="3"/>
      <c r="CKT1146" s="3"/>
      <c r="CKU1146" s="3"/>
      <c r="CKV1146" s="3"/>
      <c r="CKW1146" s="3"/>
      <c r="CKX1146" s="3"/>
      <c r="CKY1146" s="3"/>
      <c r="CKZ1146" s="3"/>
      <c r="CLA1146" s="3"/>
      <c r="CLB1146" s="3"/>
      <c r="CLC1146" s="3"/>
      <c r="CLD1146" s="3"/>
      <c r="CLE1146" s="3"/>
      <c r="CLF1146" s="3"/>
      <c r="CLG1146" s="3"/>
      <c r="CLH1146" s="3"/>
      <c r="CLI1146" s="3"/>
      <c r="CLJ1146" s="3"/>
      <c r="CLK1146" s="3"/>
      <c r="CLL1146" s="3"/>
      <c r="CLM1146" s="3"/>
      <c r="CLN1146" s="3"/>
      <c r="CLO1146" s="3"/>
      <c r="CLP1146" s="3"/>
      <c r="CLQ1146" s="3"/>
      <c r="CLR1146" s="3"/>
      <c r="CLS1146" s="3"/>
      <c r="CLT1146" s="3"/>
      <c r="CLU1146" s="3"/>
      <c r="CLV1146" s="3"/>
      <c r="CLW1146" s="3"/>
      <c r="CLX1146" s="3"/>
      <c r="CLY1146" s="3"/>
      <c r="CLZ1146" s="3"/>
      <c r="CMA1146" s="3"/>
      <c r="CMB1146" s="3"/>
      <c r="CMC1146" s="3"/>
      <c r="CMD1146" s="3"/>
      <c r="CME1146" s="3"/>
      <c r="CMF1146" s="3"/>
      <c r="CMG1146" s="3"/>
      <c r="CMH1146" s="3"/>
      <c r="CMI1146" s="3"/>
      <c r="CMJ1146" s="3"/>
      <c r="CMK1146" s="3"/>
      <c r="CML1146" s="3"/>
      <c r="CMM1146" s="3"/>
      <c r="CMN1146" s="3"/>
      <c r="CMO1146" s="3"/>
      <c r="CMP1146" s="3"/>
      <c r="CMQ1146" s="3"/>
      <c r="CMR1146" s="3"/>
      <c r="CMS1146" s="3"/>
      <c r="CMT1146" s="3"/>
      <c r="CMU1146" s="3"/>
      <c r="CMV1146" s="3"/>
      <c r="CMW1146" s="3"/>
      <c r="CMX1146" s="3"/>
      <c r="CMY1146" s="3"/>
      <c r="CMZ1146" s="3"/>
      <c r="CNA1146" s="3"/>
      <c r="CNB1146" s="3"/>
      <c r="CNC1146" s="3"/>
      <c r="CND1146" s="3"/>
      <c r="CNE1146" s="3"/>
      <c r="CNF1146" s="3"/>
      <c r="CNG1146" s="3"/>
      <c r="CNH1146" s="3"/>
      <c r="CNI1146" s="3"/>
      <c r="CNJ1146" s="3"/>
      <c r="CNK1146" s="3"/>
      <c r="CNL1146" s="3"/>
      <c r="CNM1146" s="3"/>
      <c r="CNN1146" s="3"/>
      <c r="CNO1146" s="3"/>
      <c r="CNP1146" s="3"/>
      <c r="CNQ1146" s="3"/>
      <c r="CNR1146" s="3"/>
      <c r="CNS1146" s="3"/>
      <c r="CNT1146" s="3"/>
      <c r="CNU1146" s="3"/>
      <c r="CNV1146" s="3"/>
      <c r="CNW1146" s="3"/>
      <c r="CNX1146" s="3"/>
      <c r="CNY1146" s="3"/>
      <c r="CNZ1146" s="3"/>
      <c r="COA1146" s="3"/>
      <c r="COB1146" s="3"/>
      <c r="COC1146" s="3"/>
      <c r="COD1146" s="3"/>
      <c r="COE1146" s="3"/>
      <c r="COF1146" s="3"/>
      <c r="COG1146" s="3"/>
      <c r="COH1146" s="3"/>
      <c r="COI1146" s="3"/>
      <c r="COJ1146" s="3"/>
      <c r="COK1146" s="3"/>
      <c r="COL1146" s="3"/>
      <c r="COM1146" s="3"/>
      <c r="CON1146" s="3"/>
      <c r="COO1146" s="3"/>
      <c r="COP1146" s="3"/>
      <c r="COQ1146" s="3"/>
      <c r="COR1146" s="3"/>
      <c r="COS1146" s="3"/>
      <c r="COT1146" s="3"/>
      <c r="COU1146" s="3"/>
      <c r="COV1146" s="3"/>
      <c r="COW1146" s="3"/>
      <c r="COX1146" s="3"/>
      <c r="COY1146" s="3"/>
      <c r="COZ1146" s="3"/>
      <c r="CPA1146" s="3"/>
      <c r="CPB1146" s="3"/>
      <c r="CPC1146" s="3"/>
      <c r="CPD1146" s="3"/>
      <c r="CPE1146" s="3"/>
      <c r="CPF1146" s="3"/>
      <c r="CPG1146" s="3"/>
      <c r="CPH1146" s="3"/>
      <c r="CPI1146" s="3"/>
      <c r="CPJ1146" s="3"/>
      <c r="CPK1146" s="3"/>
      <c r="CPL1146" s="3"/>
      <c r="CPM1146" s="3"/>
      <c r="CPN1146" s="3"/>
      <c r="CPO1146" s="3"/>
      <c r="CPP1146" s="3"/>
      <c r="CPQ1146" s="3"/>
      <c r="CPR1146" s="3"/>
      <c r="CPS1146" s="3"/>
      <c r="CPT1146" s="3"/>
      <c r="CPU1146" s="3"/>
      <c r="CPV1146" s="3"/>
      <c r="CPW1146" s="3"/>
      <c r="CPX1146" s="3"/>
      <c r="CPY1146" s="3"/>
      <c r="CPZ1146" s="3"/>
      <c r="CQA1146" s="3"/>
      <c r="CQB1146" s="3"/>
      <c r="CQC1146" s="3"/>
      <c r="CQD1146" s="3"/>
      <c r="CQE1146" s="3"/>
      <c r="CQF1146" s="3"/>
      <c r="CQG1146" s="3"/>
      <c r="CQH1146" s="3"/>
      <c r="CQI1146" s="3"/>
      <c r="CQJ1146" s="3"/>
      <c r="CQK1146" s="3"/>
      <c r="CQL1146" s="3"/>
      <c r="CQM1146" s="3"/>
      <c r="CQN1146" s="3"/>
      <c r="CQO1146" s="3"/>
      <c r="CQP1146" s="3"/>
      <c r="CQQ1146" s="3"/>
      <c r="CQR1146" s="3"/>
      <c r="CQS1146" s="3"/>
      <c r="CQT1146" s="3"/>
      <c r="CQU1146" s="3"/>
      <c r="CQV1146" s="3"/>
      <c r="CQW1146" s="3"/>
      <c r="CQX1146" s="3"/>
      <c r="CQY1146" s="3"/>
      <c r="CQZ1146" s="3"/>
      <c r="CRA1146" s="3"/>
      <c r="CRB1146" s="3"/>
      <c r="CRC1146" s="3"/>
      <c r="CRD1146" s="3"/>
      <c r="CRE1146" s="3"/>
      <c r="CRF1146" s="3"/>
      <c r="CRG1146" s="3"/>
      <c r="CRH1146" s="3"/>
      <c r="CRI1146" s="3"/>
      <c r="CRJ1146" s="3"/>
      <c r="CRK1146" s="3"/>
      <c r="CRL1146" s="3"/>
      <c r="CRM1146" s="3"/>
      <c r="CRN1146" s="3"/>
      <c r="CRO1146" s="3"/>
      <c r="CRP1146" s="3"/>
      <c r="CRQ1146" s="3"/>
      <c r="CRR1146" s="3"/>
      <c r="CRS1146" s="3"/>
      <c r="CRT1146" s="3"/>
      <c r="CRU1146" s="3"/>
      <c r="CRV1146" s="3"/>
      <c r="CRW1146" s="3"/>
      <c r="CRX1146" s="3"/>
      <c r="CRY1146" s="3"/>
      <c r="CRZ1146" s="3"/>
      <c r="CSA1146" s="3"/>
      <c r="CSB1146" s="3"/>
      <c r="CSC1146" s="3"/>
      <c r="CSD1146" s="3"/>
      <c r="CSE1146" s="3"/>
      <c r="CSF1146" s="3"/>
      <c r="CSG1146" s="3"/>
      <c r="CSH1146" s="3"/>
      <c r="CSI1146" s="3"/>
      <c r="CSJ1146" s="3"/>
      <c r="CSK1146" s="3"/>
      <c r="CSL1146" s="3"/>
      <c r="CSM1146" s="3"/>
      <c r="CSN1146" s="3"/>
      <c r="CSO1146" s="3"/>
      <c r="CSP1146" s="3"/>
      <c r="CSQ1146" s="3"/>
      <c r="CSR1146" s="3"/>
      <c r="CSS1146" s="3"/>
      <c r="CST1146" s="3"/>
      <c r="CSU1146" s="3"/>
      <c r="CSV1146" s="3"/>
      <c r="CSW1146" s="3"/>
      <c r="CSX1146" s="3"/>
      <c r="CSY1146" s="3"/>
      <c r="CSZ1146" s="3"/>
      <c r="CTA1146" s="3"/>
      <c r="CTB1146" s="3"/>
      <c r="CTC1146" s="3"/>
      <c r="CTD1146" s="3"/>
      <c r="CTE1146" s="3"/>
      <c r="CTF1146" s="3"/>
      <c r="CTG1146" s="3"/>
      <c r="CTH1146" s="3"/>
      <c r="CTI1146" s="3"/>
      <c r="CTJ1146" s="3"/>
      <c r="CTK1146" s="3"/>
      <c r="CTL1146" s="3"/>
      <c r="CTM1146" s="3"/>
      <c r="CTN1146" s="3"/>
      <c r="CTO1146" s="3"/>
      <c r="CTP1146" s="3"/>
      <c r="CTQ1146" s="3"/>
      <c r="CTR1146" s="3"/>
      <c r="CTS1146" s="3"/>
      <c r="CTT1146" s="3"/>
      <c r="CTU1146" s="3"/>
      <c r="CTV1146" s="3"/>
      <c r="CTW1146" s="3"/>
      <c r="CTX1146" s="3"/>
      <c r="CTY1146" s="3"/>
      <c r="CTZ1146" s="3"/>
      <c r="CUA1146" s="3"/>
      <c r="CUB1146" s="3"/>
      <c r="CUC1146" s="3"/>
      <c r="CUD1146" s="3"/>
      <c r="CUE1146" s="3"/>
      <c r="CUF1146" s="3"/>
      <c r="CUG1146" s="3"/>
      <c r="CUH1146" s="3"/>
      <c r="CUI1146" s="3"/>
      <c r="CUJ1146" s="3"/>
      <c r="CUK1146" s="3"/>
      <c r="CUL1146" s="3"/>
      <c r="CUM1146" s="3"/>
      <c r="CUN1146" s="3"/>
      <c r="CUO1146" s="3"/>
      <c r="CUP1146" s="3"/>
      <c r="CUQ1146" s="3"/>
      <c r="CUR1146" s="3"/>
      <c r="CUS1146" s="3"/>
      <c r="CUT1146" s="3"/>
      <c r="CUU1146" s="3"/>
      <c r="CUV1146" s="3"/>
      <c r="CUW1146" s="3"/>
      <c r="CUX1146" s="3"/>
      <c r="CUY1146" s="3"/>
      <c r="CUZ1146" s="3"/>
      <c r="CVA1146" s="3"/>
      <c r="CVB1146" s="3"/>
      <c r="CVC1146" s="3"/>
      <c r="CVD1146" s="3"/>
      <c r="CVE1146" s="3"/>
      <c r="CVF1146" s="3"/>
      <c r="CVG1146" s="3"/>
      <c r="CVH1146" s="3"/>
      <c r="CVI1146" s="3"/>
      <c r="CVJ1146" s="3"/>
      <c r="CVK1146" s="3"/>
      <c r="CVL1146" s="3"/>
      <c r="CVM1146" s="3"/>
      <c r="CVN1146" s="3"/>
      <c r="CVO1146" s="3"/>
      <c r="CVP1146" s="3"/>
      <c r="CVQ1146" s="3"/>
      <c r="CVR1146" s="3"/>
      <c r="CVS1146" s="3"/>
      <c r="CVT1146" s="3"/>
      <c r="CVU1146" s="3"/>
      <c r="CVV1146" s="3"/>
      <c r="CVW1146" s="3"/>
      <c r="CVX1146" s="3"/>
      <c r="CVY1146" s="3"/>
      <c r="CVZ1146" s="3"/>
      <c r="CWA1146" s="3"/>
      <c r="CWB1146" s="3"/>
      <c r="CWC1146" s="3"/>
      <c r="CWD1146" s="3"/>
      <c r="CWE1146" s="3"/>
      <c r="CWF1146" s="3"/>
      <c r="CWG1146" s="3"/>
      <c r="CWH1146" s="3"/>
      <c r="CWI1146" s="3"/>
      <c r="CWJ1146" s="3"/>
      <c r="CWK1146" s="3"/>
      <c r="CWL1146" s="3"/>
      <c r="CWM1146" s="3"/>
      <c r="CWN1146" s="3"/>
      <c r="CWO1146" s="3"/>
      <c r="CWP1146" s="3"/>
      <c r="CWQ1146" s="3"/>
      <c r="CWR1146" s="3"/>
      <c r="CWS1146" s="3"/>
      <c r="CWT1146" s="3"/>
      <c r="CWU1146" s="3"/>
      <c r="CWV1146" s="3"/>
      <c r="CWW1146" s="3"/>
      <c r="CWX1146" s="3"/>
      <c r="CWY1146" s="3"/>
      <c r="CWZ1146" s="3"/>
      <c r="CXA1146" s="3"/>
      <c r="CXB1146" s="3"/>
      <c r="CXC1146" s="3"/>
      <c r="CXD1146" s="3"/>
      <c r="CXE1146" s="3"/>
      <c r="CXF1146" s="3"/>
      <c r="CXG1146" s="3"/>
      <c r="CXH1146" s="3"/>
      <c r="CXI1146" s="3"/>
      <c r="CXJ1146" s="3"/>
      <c r="CXK1146" s="3"/>
      <c r="CXL1146" s="3"/>
      <c r="CXM1146" s="3"/>
      <c r="CXN1146" s="3"/>
      <c r="CXO1146" s="3"/>
      <c r="CXP1146" s="3"/>
      <c r="CXQ1146" s="3"/>
      <c r="CXR1146" s="3"/>
      <c r="CXS1146" s="3"/>
      <c r="CXT1146" s="3"/>
      <c r="CXU1146" s="3"/>
      <c r="CXV1146" s="3"/>
      <c r="CXW1146" s="3"/>
      <c r="CXX1146" s="3"/>
      <c r="CXY1146" s="3"/>
      <c r="CXZ1146" s="3"/>
      <c r="CYA1146" s="3"/>
      <c r="CYB1146" s="3"/>
      <c r="CYC1146" s="3"/>
      <c r="CYD1146" s="3"/>
      <c r="CYE1146" s="3"/>
      <c r="CYF1146" s="3"/>
      <c r="CYG1146" s="3"/>
      <c r="CYH1146" s="3"/>
      <c r="CYI1146" s="3"/>
      <c r="CYJ1146" s="3"/>
      <c r="CYK1146" s="3"/>
      <c r="CYL1146" s="3"/>
      <c r="CYM1146" s="3"/>
      <c r="CYN1146" s="3"/>
      <c r="CYO1146" s="3"/>
      <c r="CYP1146" s="3"/>
      <c r="CYQ1146" s="3"/>
      <c r="CYR1146" s="3"/>
      <c r="CYS1146" s="3"/>
      <c r="CYT1146" s="3"/>
      <c r="CYU1146" s="3"/>
      <c r="CYV1146" s="3"/>
      <c r="CYW1146" s="3"/>
      <c r="CYX1146" s="3"/>
      <c r="CYY1146" s="3"/>
      <c r="CYZ1146" s="3"/>
      <c r="CZA1146" s="3"/>
      <c r="CZB1146" s="3"/>
      <c r="CZC1146" s="3"/>
      <c r="CZD1146" s="3"/>
      <c r="CZE1146" s="3"/>
      <c r="CZF1146" s="3"/>
      <c r="CZG1146" s="3"/>
      <c r="CZH1146" s="3"/>
      <c r="CZI1146" s="3"/>
      <c r="CZJ1146" s="3"/>
      <c r="CZK1146" s="3"/>
      <c r="CZL1146" s="3"/>
      <c r="CZM1146" s="3"/>
      <c r="CZN1146" s="3"/>
      <c r="CZO1146" s="3"/>
      <c r="CZP1146" s="3"/>
      <c r="CZQ1146" s="3"/>
      <c r="CZR1146" s="3"/>
      <c r="CZS1146" s="3"/>
      <c r="CZT1146" s="3"/>
      <c r="CZU1146" s="3"/>
      <c r="CZV1146" s="3"/>
      <c r="CZW1146" s="3"/>
      <c r="CZX1146" s="3"/>
      <c r="CZY1146" s="3"/>
      <c r="CZZ1146" s="3"/>
      <c r="DAA1146" s="3"/>
      <c r="DAB1146" s="3"/>
      <c r="DAC1146" s="3"/>
      <c r="DAD1146" s="3"/>
      <c r="DAE1146" s="3"/>
      <c r="DAF1146" s="3"/>
      <c r="DAG1146" s="3"/>
      <c r="DAH1146" s="3"/>
      <c r="DAI1146" s="3"/>
      <c r="DAJ1146" s="3"/>
      <c r="DAK1146" s="3"/>
      <c r="DAL1146" s="3"/>
      <c r="DAM1146" s="3"/>
      <c r="DAN1146" s="3"/>
      <c r="DAO1146" s="3"/>
      <c r="DAP1146" s="3"/>
      <c r="DAQ1146" s="3"/>
      <c r="DAR1146" s="3"/>
      <c r="DAS1146" s="3"/>
      <c r="DAT1146" s="3"/>
      <c r="DAU1146" s="3"/>
      <c r="DAV1146" s="3"/>
      <c r="DAW1146" s="3"/>
      <c r="DAX1146" s="3"/>
      <c r="DAY1146" s="3"/>
      <c r="DAZ1146" s="3"/>
      <c r="DBA1146" s="3"/>
      <c r="DBB1146" s="3"/>
      <c r="DBC1146" s="3"/>
      <c r="DBD1146" s="3"/>
      <c r="DBE1146" s="3"/>
      <c r="DBF1146" s="3"/>
      <c r="DBG1146" s="3"/>
      <c r="DBH1146" s="3"/>
      <c r="DBI1146" s="3"/>
      <c r="DBJ1146" s="3"/>
      <c r="DBK1146" s="3"/>
      <c r="DBL1146" s="3"/>
      <c r="DBM1146" s="3"/>
      <c r="DBN1146" s="3"/>
      <c r="DBO1146" s="3"/>
      <c r="DBP1146" s="3"/>
      <c r="DBQ1146" s="3"/>
      <c r="DBR1146" s="3"/>
      <c r="DBS1146" s="3"/>
      <c r="DBT1146" s="3"/>
      <c r="DBU1146" s="3"/>
      <c r="DBV1146" s="3"/>
      <c r="DBW1146" s="3"/>
      <c r="DBX1146" s="3"/>
      <c r="DBY1146" s="3"/>
      <c r="DBZ1146" s="3"/>
      <c r="DCA1146" s="3"/>
      <c r="DCB1146" s="3"/>
      <c r="DCC1146" s="3"/>
      <c r="DCD1146" s="3"/>
      <c r="DCE1146" s="3"/>
      <c r="DCF1146" s="3"/>
      <c r="DCG1146" s="3"/>
      <c r="DCH1146" s="3"/>
      <c r="DCI1146" s="3"/>
      <c r="DCJ1146" s="3"/>
      <c r="DCK1146" s="3"/>
      <c r="DCL1146" s="3"/>
      <c r="DCM1146" s="3"/>
      <c r="DCN1146" s="3"/>
      <c r="DCO1146" s="3"/>
      <c r="DCP1146" s="3"/>
      <c r="DCQ1146" s="3"/>
      <c r="DCR1146" s="3"/>
      <c r="DCS1146" s="3"/>
      <c r="DCT1146" s="3"/>
      <c r="DCU1146" s="3"/>
      <c r="DCV1146" s="3"/>
      <c r="DCW1146" s="3"/>
      <c r="DCX1146" s="3"/>
      <c r="DCY1146" s="3"/>
      <c r="DCZ1146" s="3"/>
      <c r="DDA1146" s="3"/>
      <c r="DDB1146" s="3"/>
      <c r="DDC1146" s="3"/>
      <c r="DDD1146" s="3"/>
      <c r="DDE1146" s="3"/>
      <c r="DDF1146" s="3"/>
      <c r="DDG1146" s="3"/>
      <c r="DDH1146" s="3"/>
      <c r="DDI1146" s="3"/>
      <c r="DDJ1146" s="3"/>
      <c r="DDK1146" s="3"/>
      <c r="DDL1146" s="3"/>
      <c r="DDM1146" s="3"/>
      <c r="DDN1146" s="3"/>
      <c r="DDO1146" s="3"/>
      <c r="DDP1146" s="3"/>
      <c r="DDQ1146" s="3"/>
      <c r="DDR1146" s="3"/>
      <c r="DDS1146" s="3"/>
      <c r="DDT1146" s="3"/>
      <c r="DDU1146" s="3"/>
      <c r="DDV1146" s="3"/>
      <c r="DDW1146" s="3"/>
      <c r="DDX1146" s="3"/>
      <c r="DDY1146" s="3"/>
      <c r="DDZ1146" s="3"/>
      <c r="DEA1146" s="3"/>
      <c r="DEB1146" s="3"/>
      <c r="DEC1146" s="3"/>
      <c r="DED1146" s="3"/>
      <c r="DEE1146" s="3"/>
      <c r="DEF1146" s="3"/>
      <c r="DEG1146" s="3"/>
      <c r="DEH1146" s="3"/>
      <c r="DEI1146" s="3"/>
      <c r="DEJ1146" s="3"/>
      <c r="DEK1146" s="3"/>
      <c r="DEL1146" s="3"/>
      <c r="DEM1146" s="3"/>
      <c r="DEN1146" s="3"/>
      <c r="DEO1146" s="3"/>
      <c r="DEP1146" s="3"/>
      <c r="DEQ1146" s="3"/>
      <c r="DER1146" s="3"/>
      <c r="DES1146" s="3"/>
      <c r="DET1146" s="3"/>
      <c r="DEU1146" s="3"/>
      <c r="DEV1146" s="3"/>
      <c r="DEW1146" s="3"/>
      <c r="DEX1146" s="3"/>
      <c r="DEY1146" s="3"/>
      <c r="DEZ1146" s="3"/>
      <c r="DFA1146" s="3"/>
      <c r="DFB1146" s="3"/>
      <c r="DFC1146" s="3"/>
      <c r="DFD1146" s="3"/>
      <c r="DFE1146" s="3"/>
      <c r="DFF1146" s="3"/>
      <c r="DFG1146" s="3"/>
      <c r="DFH1146" s="3"/>
      <c r="DFI1146" s="3"/>
      <c r="DFJ1146" s="3"/>
      <c r="DFK1146" s="3"/>
      <c r="DFL1146" s="3"/>
      <c r="DFM1146" s="3"/>
      <c r="DFN1146" s="3"/>
      <c r="DFO1146" s="3"/>
      <c r="DFP1146" s="3"/>
      <c r="DFQ1146" s="3"/>
      <c r="DFR1146" s="3"/>
      <c r="DFS1146" s="3"/>
      <c r="DFT1146" s="3"/>
      <c r="DFU1146" s="3"/>
      <c r="DFV1146" s="3"/>
      <c r="DFW1146" s="3"/>
      <c r="DFX1146" s="3"/>
      <c r="DFY1146" s="3"/>
      <c r="DFZ1146" s="3"/>
      <c r="DGA1146" s="3"/>
      <c r="DGB1146" s="3"/>
      <c r="DGC1146" s="3"/>
      <c r="DGD1146" s="3"/>
      <c r="DGE1146" s="3"/>
      <c r="DGF1146" s="3"/>
      <c r="DGG1146" s="3"/>
      <c r="DGH1146" s="3"/>
      <c r="DGI1146" s="3"/>
      <c r="DGJ1146" s="3"/>
      <c r="DGK1146" s="3"/>
      <c r="DGL1146" s="3"/>
      <c r="DGM1146" s="3"/>
      <c r="DGN1146" s="3"/>
      <c r="DGO1146" s="3"/>
      <c r="DGP1146" s="3"/>
      <c r="DGQ1146" s="3"/>
      <c r="DGR1146" s="3"/>
      <c r="DGS1146" s="3"/>
      <c r="DGT1146" s="3"/>
      <c r="DGU1146" s="3"/>
      <c r="DGV1146" s="3"/>
      <c r="DGW1146" s="3"/>
      <c r="DGX1146" s="3"/>
      <c r="DGY1146" s="3"/>
      <c r="DGZ1146" s="3"/>
      <c r="DHA1146" s="3"/>
      <c r="DHB1146" s="3"/>
      <c r="DHC1146" s="3"/>
      <c r="DHD1146" s="3"/>
      <c r="DHE1146" s="3"/>
      <c r="DHF1146" s="3"/>
      <c r="DHG1146" s="3"/>
      <c r="DHH1146" s="3"/>
      <c r="DHI1146" s="3"/>
      <c r="DHJ1146" s="3"/>
      <c r="DHK1146" s="3"/>
      <c r="DHL1146" s="3"/>
      <c r="DHM1146" s="3"/>
      <c r="DHN1146" s="3"/>
      <c r="DHO1146" s="3"/>
      <c r="DHP1146" s="3"/>
      <c r="DHQ1146" s="3"/>
      <c r="DHR1146" s="3"/>
      <c r="DHS1146" s="3"/>
      <c r="DHT1146" s="3"/>
      <c r="DHU1146" s="3"/>
      <c r="DHV1146" s="3"/>
      <c r="DHW1146" s="3"/>
      <c r="DHX1146" s="3"/>
      <c r="DHY1146" s="3"/>
      <c r="DHZ1146" s="3"/>
      <c r="DIA1146" s="3"/>
      <c r="DIB1146" s="3"/>
      <c r="DIC1146" s="3"/>
      <c r="DID1146" s="3"/>
      <c r="DIE1146" s="3"/>
      <c r="DIF1146" s="3"/>
      <c r="DIG1146" s="3"/>
      <c r="DIH1146" s="3"/>
      <c r="DII1146" s="3"/>
      <c r="DIJ1146" s="3"/>
      <c r="DIK1146" s="3"/>
      <c r="DIL1146" s="3"/>
      <c r="DIM1146" s="3"/>
      <c r="DIN1146" s="3"/>
      <c r="DIO1146" s="3"/>
      <c r="DIP1146" s="3"/>
      <c r="DIQ1146" s="3"/>
      <c r="DIR1146" s="3"/>
      <c r="DIS1146" s="3"/>
      <c r="DIT1146" s="3"/>
      <c r="DIU1146" s="3"/>
      <c r="DIV1146" s="3"/>
      <c r="DIW1146" s="3"/>
      <c r="DIX1146" s="3"/>
      <c r="DIY1146" s="3"/>
      <c r="DIZ1146" s="3"/>
      <c r="DJA1146" s="3"/>
      <c r="DJB1146" s="3"/>
      <c r="DJC1146" s="3"/>
      <c r="DJD1146" s="3"/>
      <c r="DJE1146" s="3"/>
      <c r="DJF1146" s="3"/>
      <c r="DJG1146" s="3"/>
      <c r="DJH1146" s="3"/>
      <c r="DJI1146" s="3"/>
      <c r="DJJ1146" s="3"/>
      <c r="DJK1146" s="3"/>
      <c r="DJL1146" s="3"/>
      <c r="DJM1146" s="3"/>
      <c r="DJN1146" s="3"/>
      <c r="DJO1146" s="3"/>
      <c r="DJP1146" s="3"/>
      <c r="DJQ1146" s="3"/>
      <c r="DJR1146" s="3"/>
      <c r="DJS1146" s="3"/>
      <c r="DJT1146" s="3"/>
      <c r="DJU1146" s="3"/>
      <c r="DJV1146" s="3"/>
      <c r="DJW1146" s="3"/>
      <c r="DJX1146" s="3"/>
      <c r="DJY1146" s="3"/>
      <c r="DJZ1146" s="3"/>
      <c r="DKA1146" s="3"/>
      <c r="DKB1146" s="3"/>
      <c r="DKC1146" s="3"/>
      <c r="DKD1146" s="3"/>
      <c r="DKE1146" s="3"/>
      <c r="DKF1146" s="3"/>
      <c r="DKG1146" s="3"/>
      <c r="DKH1146" s="3"/>
      <c r="DKI1146" s="3"/>
      <c r="DKJ1146" s="3"/>
      <c r="DKK1146" s="3"/>
      <c r="DKL1146" s="3"/>
      <c r="DKM1146" s="3"/>
      <c r="DKN1146" s="3"/>
      <c r="DKO1146" s="3"/>
      <c r="DKP1146" s="3"/>
      <c r="DKQ1146" s="3"/>
      <c r="DKR1146" s="3"/>
      <c r="DKS1146" s="3"/>
      <c r="DKT1146" s="3"/>
      <c r="DKU1146" s="3"/>
      <c r="DKV1146" s="3"/>
      <c r="DKW1146" s="3"/>
      <c r="DKX1146" s="3"/>
      <c r="DKY1146" s="3"/>
      <c r="DKZ1146" s="3"/>
      <c r="DLA1146" s="3"/>
      <c r="DLB1146" s="3"/>
      <c r="DLC1146" s="3"/>
      <c r="DLD1146" s="3"/>
      <c r="DLE1146" s="3"/>
      <c r="DLF1146" s="3"/>
      <c r="DLG1146" s="3"/>
      <c r="DLH1146" s="3"/>
      <c r="DLI1146" s="3"/>
      <c r="DLJ1146" s="3"/>
      <c r="DLK1146" s="3"/>
      <c r="DLL1146" s="3"/>
      <c r="DLM1146" s="3"/>
      <c r="DLN1146" s="3"/>
      <c r="DLO1146" s="3"/>
      <c r="DLP1146" s="3"/>
      <c r="DLQ1146" s="3"/>
      <c r="DLR1146" s="3"/>
      <c r="DLS1146" s="3"/>
      <c r="DLT1146" s="3"/>
      <c r="DLU1146" s="3"/>
      <c r="DLV1146" s="3"/>
      <c r="DLW1146" s="3"/>
      <c r="DLX1146" s="3"/>
      <c r="DLY1146" s="3"/>
      <c r="DLZ1146" s="3"/>
      <c r="DMA1146" s="3"/>
      <c r="DMB1146" s="3"/>
      <c r="DMC1146" s="3"/>
      <c r="DMD1146" s="3"/>
      <c r="DME1146" s="3"/>
      <c r="DMF1146" s="3"/>
      <c r="DMG1146" s="3"/>
      <c r="DMH1146" s="3"/>
      <c r="DMI1146" s="3"/>
      <c r="DMJ1146" s="3"/>
      <c r="DMK1146" s="3"/>
      <c r="DML1146" s="3"/>
      <c r="DMM1146" s="3"/>
      <c r="DMN1146" s="3"/>
      <c r="DMO1146" s="3"/>
      <c r="DMP1146" s="3"/>
      <c r="DMQ1146" s="3"/>
      <c r="DMR1146" s="3"/>
      <c r="DMS1146" s="3"/>
      <c r="DMT1146" s="3"/>
      <c r="DMU1146" s="3"/>
      <c r="DMV1146" s="3"/>
      <c r="DMW1146" s="3"/>
      <c r="DMX1146" s="3"/>
      <c r="DMY1146" s="3"/>
      <c r="DMZ1146" s="3"/>
      <c r="DNA1146" s="3"/>
      <c r="DNB1146" s="3"/>
      <c r="DNC1146" s="3"/>
      <c r="DND1146" s="3"/>
      <c r="DNE1146" s="3"/>
      <c r="DNF1146" s="3"/>
      <c r="DNG1146" s="3"/>
      <c r="DNH1146" s="3"/>
      <c r="DNI1146" s="3"/>
      <c r="DNJ1146" s="3"/>
      <c r="DNK1146" s="3"/>
      <c r="DNL1146" s="3"/>
      <c r="DNM1146" s="3"/>
      <c r="DNN1146" s="3"/>
      <c r="DNO1146" s="3"/>
      <c r="DNP1146" s="3"/>
      <c r="DNQ1146" s="3"/>
      <c r="DNR1146" s="3"/>
      <c r="DNS1146" s="3"/>
      <c r="DNT1146" s="3"/>
      <c r="DNU1146" s="3"/>
      <c r="DNV1146" s="3"/>
      <c r="DNW1146" s="3"/>
      <c r="DNX1146" s="3"/>
      <c r="DNY1146" s="3"/>
      <c r="DNZ1146" s="3"/>
      <c r="DOA1146" s="3"/>
      <c r="DOB1146" s="3"/>
      <c r="DOC1146" s="3"/>
      <c r="DOD1146" s="3"/>
      <c r="DOE1146" s="3"/>
      <c r="DOF1146" s="3"/>
      <c r="DOG1146" s="3"/>
      <c r="DOH1146" s="3"/>
      <c r="DOI1146" s="3"/>
      <c r="DOJ1146" s="3"/>
      <c r="DOK1146" s="3"/>
      <c r="DOL1146" s="3"/>
      <c r="DOM1146" s="3"/>
      <c r="DON1146" s="3"/>
      <c r="DOO1146" s="3"/>
      <c r="DOP1146" s="3"/>
      <c r="DOQ1146" s="3"/>
      <c r="DOR1146" s="3"/>
      <c r="DOS1146" s="3"/>
      <c r="DOT1146" s="3"/>
      <c r="DOU1146" s="3"/>
      <c r="DOV1146" s="3"/>
      <c r="DOW1146" s="3"/>
      <c r="DOX1146" s="3"/>
      <c r="DOY1146" s="3"/>
      <c r="DOZ1146" s="3"/>
      <c r="DPA1146" s="3"/>
      <c r="DPB1146" s="3"/>
      <c r="DPC1146" s="3"/>
      <c r="DPD1146" s="3"/>
      <c r="DPE1146" s="3"/>
      <c r="DPF1146" s="3"/>
      <c r="DPG1146" s="3"/>
      <c r="DPH1146" s="3"/>
      <c r="DPI1146" s="3"/>
      <c r="DPJ1146" s="3"/>
      <c r="DPK1146" s="3"/>
      <c r="DPL1146" s="3"/>
      <c r="DPM1146" s="3"/>
      <c r="DPN1146" s="3"/>
      <c r="DPO1146" s="3"/>
      <c r="DPP1146" s="3"/>
      <c r="DPQ1146" s="3"/>
      <c r="DPR1146" s="3"/>
      <c r="DPS1146" s="3"/>
      <c r="DPT1146" s="3"/>
      <c r="DPU1146" s="3"/>
      <c r="DPV1146" s="3"/>
      <c r="DPW1146" s="3"/>
      <c r="DPX1146" s="3"/>
      <c r="DPY1146" s="3"/>
      <c r="DPZ1146" s="3"/>
      <c r="DQA1146" s="3"/>
      <c r="DQB1146" s="3"/>
      <c r="DQC1146" s="3"/>
      <c r="DQD1146" s="3"/>
      <c r="DQE1146" s="3"/>
      <c r="DQF1146" s="3"/>
      <c r="DQG1146" s="3"/>
      <c r="DQH1146" s="3"/>
      <c r="DQI1146" s="3"/>
      <c r="DQJ1146" s="3"/>
      <c r="DQK1146" s="3"/>
      <c r="DQL1146" s="3"/>
      <c r="DQM1146" s="3"/>
      <c r="DQN1146" s="3"/>
      <c r="DQO1146" s="3"/>
      <c r="DQP1146" s="3"/>
      <c r="DQQ1146" s="3"/>
      <c r="DQR1146" s="3"/>
      <c r="DQS1146" s="3"/>
      <c r="DQT1146" s="3"/>
      <c r="DQU1146" s="3"/>
      <c r="DQV1146" s="3"/>
      <c r="DQW1146" s="3"/>
      <c r="DQX1146" s="3"/>
      <c r="DQY1146" s="3"/>
      <c r="DQZ1146" s="3"/>
      <c r="DRA1146" s="3"/>
      <c r="DRB1146" s="3"/>
      <c r="DRC1146" s="3"/>
      <c r="DRD1146" s="3"/>
      <c r="DRE1146" s="3"/>
      <c r="DRF1146" s="3"/>
      <c r="DRG1146" s="3"/>
      <c r="DRH1146" s="3"/>
      <c r="DRI1146" s="3"/>
      <c r="DRJ1146" s="3"/>
      <c r="DRK1146" s="3"/>
      <c r="DRL1146" s="3"/>
      <c r="DRM1146" s="3"/>
      <c r="DRN1146" s="3"/>
      <c r="DRO1146" s="3"/>
      <c r="DRP1146" s="3"/>
      <c r="DRQ1146" s="3"/>
      <c r="DRR1146" s="3"/>
      <c r="DRS1146" s="3"/>
      <c r="DRT1146" s="3"/>
      <c r="DRU1146" s="3"/>
      <c r="DRV1146" s="3"/>
      <c r="DRW1146" s="3"/>
      <c r="DRX1146" s="3"/>
      <c r="DRY1146" s="3"/>
      <c r="DRZ1146" s="3"/>
      <c r="DSA1146" s="3"/>
      <c r="DSB1146" s="3"/>
      <c r="DSC1146" s="3"/>
      <c r="DSD1146" s="3"/>
      <c r="DSE1146" s="3"/>
      <c r="DSF1146" s="3"/>
      <c r="DSG1146" s="3"/>
      <c r="DSH1146" s="3"/>
      <c r="DSI1146" s="3"/>
      <c r="DSJ1146" s="3"/>
      <c r="DSK1146" s="3"/>
      <c r="DSL1146" s="3"/>
      <c r="DSM1146" s="3"/>
      <c r="DSN1146" s="3"/>
      <c r="DSO1146" s="3"/>
      <c r="DSP1146" s="3"/>
      <c r="DSQ1146" s="3"/>
      <c r="DSR1146" s="3"/>
      <c r="DSS1146" s="3"/>
      <c r="DST1146" s="3"/>
      <c r="DSU1146" s="3"/>
      <c r="DSV1146" s="3"/>
      <c r="DSW1146" s="3"/>
      <c r="DSX1146" s="3"/>
      <c r="DSY1146" s="3"/>
      <c r="DSZ1146" s="3"/>
      <c r="DTA1146" s="3"/>
      <c r="DTB1146" s="3"/>
      <c r="DTC1146" s="3"/>
      <c r="DTD1146" s="3"/>
      <c r="DTE1146" s="3"/>
      <c r="DTF1146" s="3"/>
      <c r="DTG1146" s="3"/>
      <c r="DTH1146" s="3"/>
      <c r="DTI1146" s="3"/>
      <c r="DTJ1146" s="3"/>
      <c r="DTK1146" s="3"/>
      <c r="DTL1146" s="3"/>
      <c r="DTM1146" s="3"/>
      <c r="DTN1146" s="3"/>
      <c r="DTO1146" s="3"/>
      <c r="DTP1146" s="3"/>
      <c r="DTQ1146" s="3"/>
      <c r="DTR1146" s="3"/>
      <c r="DTS1146" s="3"/>
      <c r="DTT1146" s="3"/>
      <c r="DTU1146" s="3"/>
      <c r="DTV1146" s="3"/>
      <c r="DTW1146" s="3"/>
      <c r="DTX1146" s="3"/>
      <c r="DTY1146" s="3"/>
      <c r="DTZ1146" s="3"/>
      <c r="DUA1146" s="3"/>
      <c r="DUB1146" s="3"/>
      <c r="DUC1146" s="3"/>
      <c r="DUD1146" s="3"/>
      <c r="DUE1146" s="3"/>
      <c r="DUF1146" s="3"/>
      <c r="DUG1146" s="3"/>
      <c r="DUH1146" s="3"/>
      <c r="DUI1146" s="3"/>
      <c r="DUJ1146" s="3"/>
      <c r="DUK1146" s="3"/>
      <c r="DUL1146" s="3"/>
      <c r="DUM1146" s="3"/>
      <c r="DUN1146" s="3"/>
      <c r="DUO1146" s="3"/>
      <c r="DUP1146" s="3"/>
      <c r="DUQ1146" s="3"/>
      <c r="DUR1146" s="3"/>
      <c r="DUS1146" s="3"/>
      <c r="DUT1146" s="3"/>
      <c r="DUU1146" s="3"/>
      <c r="DUV1146" s="3"/>
      <c r="DUW1146" s="3"/>
      <c r="DUX1146" s="3"/>
      <c r="DUY1146" s="3"/>
      <c r="DUZ1146" s="3"/>
      <c r="DVA1146" s="3"/>
      <c r="DVB1146" s="3"/>
      <c r="DVC1146" s="3"/>
      <c r="DVD1146" s="3"/>
      <c r="DVE1146" s="3"/>
      <c r="DVF1146" s="3"/>
      <c r="DVG1146" s="3"/>
      <c r="DVH1146" s="3"/>
      <c r="DVI1146" s="3"/>
      <c r="DVJ1146" s="3"/>
      <c r="DVK1146" s="3"/>
      <c r="DVL1146" s="3"/>
      <c r="DVM1146" s="3"/>
      <c r="DVN1146" s="3"/>
      <c r="DVO1146" s="3"/>
      <c r="DVP1146" s="3"/>
      <c r="DVQ1146" s="3"/>
      <c r="DVR1146" s="3"/>
      <c r="DVS1146" s="3"/>
      <c r="DVT1146" s="3"/>
      <c r="DVU1146" s="3"/>
      <c r="DVV1146" s="3"/>
      <c r="DVW1146" s="3"/>
      <c r="DVX1146" s="3"/>
      <c r="DVY1146" s="3"/>
      <c r="DVZ1146" s="3"/>
      <c r="DWA1146" s="3"/>
      <c r="DWB1146" s="3"/>
      <c r="DWC1146" s="3"/>
      <c r="DWD1146" s="3"/>
      <c r="DWE1146" s="3"/>
      <c r="DWF1146" s="3"/>
      <c r="DWG1146" s="3"/>
      <c r="DWH1146" s="3"/>
      <c r="DWI1146" s="3"/>
      <c r="DWJ1146" s="3"/>
      <c r="DWK1146" s="3"/>
      <c r="DWL1146" s="3"/>
      <c r="DWM1146" s="3"/>
      <c r="DWN1146" s="3"/>
      <c r="DWO1146" s="3"/>
      <c r="DWP1146" s="3"/>
      <c r="DWQ1146" s="3"/>
      <c r="DWR1146" s="3"/>
      <c r="DWS1146" s="3"/>
      <c r="DWT1146" s="3"/>
      <c r="DWU1146" s="3"/>
      <c r="DWV1146" s="3"/>
      <c r="DWW1146" s="3"/>
      <c r="DWX1146" s="3"/>
      <c r="DWY1146" s="3"/>
      <c r="DWZ1146" s="3"/>
      <c r="DXA1146" s="3"/>
      <c r="DXB1146" s="3"/>
      <c r="DXC1146" s="3"/>
      <c r="DXD1146" s="3"/>
      <c r="DXE1146" s="3"/>
      <c r="DXF1146" s="3"/>
      <c r="DXG1146" s="3"/>
      <c r="DXH1146" s="3"/>
      <c r="DXI1146" s="3"/>
      <c r="DXJ1146" s="3"/>
      <c r="DXK1146" s="3"/>
      <c r="DXL1146" s="3"/>
      <c r="DXM1146" s="3"/>
      <c r="DXN1146" s="3"/>
      <c r="DXO1146" s="3"/>
      <c r="DXP1146" s="3"/>
      <c r="DXQ1146" s="3"/>
      <c r="DXR1146" s="3"/>
      <c r="DXS1146" s="3"/>
      <c r="DXT1146" s="3"/>
      <c r="DXU1146" s="3"/>
      <c r="DXV1146" s="3"/>
      <c r="DXW1146" s="3"/>
      <c r="DXX1146" s="3"/>
      <c r="DXY1146" s="3"/>
      <c r="DXZ1146" s="3"/>
      <c r="DYA1146" s="3"/>
      <c r="DYB1146" s="3"/>
      <c r="DYC1146" s="3"/>
      <c r="DYD1146" s="3"/>
      <c r="DYE1146" s="3"/>
      <c r="DYF1146" s="3"/>
      <c r="DYG1146" s="3"/>
      <c r="DYH1146" s="3"/>
      <c r="DYI1146" s="3"/>
      <c r="DYJ1146" s="3"/>
      <c r="DYK1146" s="3"/>
      <c r="DYL1146" s="3"/>
      <c r="DYM1146" s="3"/>
      <c r="DYN1146" s="3"/>
      <c r="DYO1146" s="3"/>
      <c r="DYP1146" s="3"/>
      <c r="DYQ1146" s="3"/>
      <c r="DYR1146" s="3"/>
      <c r="DYS1146" s="3"/>
      <c r="DYT1146" s="3"/>
      <c r="DYU1146" s="3"/>
      <c r="DYV1146" s="3"/>
      <c r="DYW1146" s="3"/>
      <c r="DYX1146" s="3"/>
      <c r="DYY1146" s="3"/>
      <c r="DYZ1146" s="3"/>
      <c r="DZA1146" s="3"/>
      <c r="DZB1146" s="3"/>
      <c r="DZC1146" s="3"/>
      <c r="DZD1146" s="3"/>
      <c r="DZE1146" s="3"/>
      <c r="DZF1146" s="3"/>
      <c r="DZG1146" s="3"/>
      <c r="DZH1146" s="3"/>
      <c r="DZI1146" s="3"/>
      <c r="DZJ1146" s="3"/>
      <c r="DZK1146" s="3"/>
      <c r="DZL1146" s="3"/>
      <c r="DZM1146" s="3"/>
      <c r="DZN1146" s="3"/>
      <c r="DZO1146" s="3"/>
      <c r="DZP1146" s="3"/>
      <c r="DZQ1146" s="3"/>
      <c r="DZR1146" s="3"/>
      <c r="DZS1146" s="3"/>
      <c r="DZT1146" s="3"/>
      <c r="DZU1146" s="3"/>
      <c r="DZV1146" s="3"/>
      <c r="DZW1146" s="3"/>
      <c r="DZX1146" s="3"/>
      <c r="DZY1146" s="3"/>
      <c r="DZZ1146" s="3"/>
      <c r="EAA1146" s="3"/>
      <c r="EAB1146" s="3"/>
      <c r="EAC1146" s="3"/>
      <c r="EAD1146" s="3"/>
      <c r="EAE1146" s="3"/>
      <c r="EAF1146" s="3"/>
      <c r="EAG1146" s="3"/>
      <c r="EAH1146" s="3"/>
      <c r="EAI1146" s="3"/>
      <c r="EAJ1146" s="3"/>
      <c r="EAK1146" s="3"/>
      <c r="EAL1146" s="3"/>
      <c r="EAM1146" s="3"/>
      <c r="EAN1146" s="3"/>
      <c r="EAO1146" s="3"/>
      <c r="EAP1146" s="3"/>
      <c r="EAQ1146" s="3"/>
      <c r="EAR1146" s="3"/>
      <c r="EAS1146" s="3"/>
      <c r="EAT1146" s="3"/>
      <c r="EAU1146" s="3"/>
      <c r="EAV1146" s="3"/>
      <c r="EAW1146" s="3"/>
      <c r="EAX1146" s="3"/>
      <c r="EAY1146" s="3"/>
      <c r="EAZ1146" s="3"/>
      <c r="EBA1146" s="3"/>
      <c r="EBB1146" s="3"/>
      <c r="EBC1146" s="3"/>
      <c r="EBD1146" s="3"/>
      <c r="EBE1146" s="3"/>
      <c r="EBF1146" s="3"/>
      <c r="EBG1146" s="3"/>
      <c r="EBH1146" s="3"/>
      <c r="EBI1146" s="3"/>
      <c r="EBJ1146" s="3"/>
      <c r="EBK1146" s="3"/>
      <c r="EBL1146" s="3"/>
      <c r="EBM1146" s="3"/>
      <c r="EBN1146" s="3"/>
      <c r="EBO1146" s="3"/>
      <c r="EBP1146" s="3"/>
      <c r="EBQ1146" s="3"/>
      <c r="EBR1146" s="3"/>
      <c r="EBS1146" s="3"/>
      <c r="EBT1146" s="3"/>
      <c r="EBU1146" s="3"/>
      <c r="EBV1146" s="3"/>
      <c r="EBW1146" s="3"/>
      <c r="EBX1146" s="3"/>
      <c r="EBY1146" s="3"/>
      <c r="EBZ1146" s="3"/>
      <c r="ECA1146" s="3"/>
      <c r="ECB1146" s="3"/>
      <c r="ECC1146" s="3"/>
      <c r="ECD1146" s="3"/>
      <c r="ECE1146" s="3"/>
      <c r="ECF1146" s="3"/>
      <c r="ECG1146" s="3"/>
      <c r="ECH1146" s="3"/>
      <c r="ECI1146" s="3"/>
      <c r="ECJ1146" s="3"/>
      <c r="ECK1146" s="3"/>
      <c r="ECL1146" s="3"/>
      <c r="ECM1146" s="3"/>
      <c r="ECN1146" s="3"/>
      <c r="ECO1146" s="3"/>
      <c r="ECP1146" s="3"/>
      <c r="ECQ1146" s="3"/>
      <c r="ECR1146" s="3"/>
      <c r="ECS1146" s="3"/>
      <c r="ECT1146" s="3"/>
      <c r="ECU1146" s="3"/>
      <c r="ECV1146" s="3"/>
      <c r="ECW1146" s="3"/>
      <c r="ECX1146" s="3"/>
      <c r="ECY1146" s="3"/>
      <c r="ECZ1146" s="3"/>
      <c r="EDA1146" s="3"/>
      <c r="EDB1146" s="3"/>
      <c r="EDC1146" s="3"/>
      <c r="EDD1146" s="3"/>
      <c r="EDE1146" s="3"/>
      <c r="EDF1146" s="3"/>
      <c r="EDG1146" s="3"/>
      <c r="EDH1146" s="3"/>
      <c r="EDI1146" s="3"/>
      <c r="EDJ1146" s="3"/>
      <c r="EDK1146" s="3"/>
      <c r="EDL1146" s="3"/>
      <c r="EDM1146" s="3"/>
      <c r="EDN1146" s="3"/>
      <c r="EDO1146" s="3"/>
      <c r="EDP1146" s="3"/>
      <c r="EDQ1146" s="3"/>
      <c r="EDR1146" s="3"/>
      <c r="EDS1146" s="3"/>
      <c r="EDT1146" s="3"/>
      <c r="EDU1146" s="3"/>
      <c r="EDV1146" s="3"/>
      <c r="EDW1146" s="3"/>
      <c r="EDX1146" s="3"/>
      <c r="EDY1146" s="3"/>
      <c r="EDZ1146" s="3"/>
      <c r="EEA1146" s="3"/>
      <c r="EEB1146" s="3"/>
      <c r="EEC1146" s="3"/>
      <c r="EED1146" s="3"/>
      <c r="EEE1146" s="3"/>
      <c r="EEF1146" s="3"/>
      <c r="EEG1146" s="3"/>
      <c r="EEH1146" s="3"/>
      <c r="EEI1146" s="3"/>
      <c r="EEJ1146" s="3"/>
      <c r="EEK1146" s="3"/>
      <c r="EEL1146" s="3"/>
      <c r="EEM1146" s="3"/>
      <c r="EEN1146" s="3"/>
      <c r="EEO1146" s="3"/>
      <c r="EEP1146" s="3"/>
      <c r="EEQ1146" s="3"/>
      <c r="EER1146" s="3"/>
      <c r="EES1146" s="3"/>
      <c r="EET1146" s="3"/>
      <c r="EEU1146" s="3"/>
      <c r="EEV1146" s="3"/>
      <c r="EEW1146" s="3"/>
      <c r="EEX1146" s="3"/>
      <c r="EEY1146" s="3"/>
      <c r="EEZ1146" s="3"/>
      <c r="EFA1146" s="3"/>
      <c r="EFB1146" s="3"/>
      <c r="EFC1146" s="3"/>
      <c r="EFD1146" s="3"/>
      <c r="EFE1146" s="3"/>
      <c r="EFF1146" s="3"/>
      <c r="EFG1146" s="3"/>
      <c r="EFH1146" s="3"/>
      <c r="EFI1146" s="3"/>
      <c r="EFJ1146" s="3"/>
      <c r="EFK1146" s="3"/>
      <c r="EFL1146" s="3"/>
      <c r="EFM1146" s="3"/>
      <c r="EFN1146" s="3"/>
      <c r="EFO1146" s="3"/>
      <c r="EFP1146" s="3"/>
      <c r="EFQ1146" s="3"/>
      <c r="EFR1146" s="3"/>
      <c r="EFS1146" s="3"/>
      <c r="EFT1146" s="3"/>
      <c r="EFU1146" s="3"/>
      <c r="EFV1146" s="3"/>
      <c r="EFW1146" s="3"/>
      <c r="EFX1146" s="3"/>
      <c r="EFY1146" s="3"/>
      <c r="EFZ1146" s="3"/>
      <c r="EGA1146" s="3"/>
      <c r="EGB1146" s="3"/>
      <c r="EGC1146" s="3"/>
      <c r="EGD1146" s="3"/>
      <c r="EGE1146" s="3"/>
      <c r="EGF1146" s="3"/>
      <c r="EGG1146" s="3"/>
      <c r="EGH1146" s="3"/>
      <c r="EGI1146" s="3"/>
      <c r="EGJ1146" s="3"/>
      <c r="EGK1146" s="3"/>
      <c r="EGL1146" s="3"/>
      <c r="EGM1146" s="3"/>
      <c r="EGN1146" s="3"/>
      <c r="EGO1146" s="3"/>
      <c r="EGP1146" s="3"/>
      <c r="EGQ1146" s="3"/>
      <c r="EGR1146" s="3"/>
      <c r="EGS1146" s="3"/>
      <c r="EGT1146" s="3"/>
      <c r="EGU1146" s="3"/>
      <c r="EGV1146" s="3"/>
      <c r="EGW1146" s="3"/>
      <c r="EGX1146" s="3"/>
      <c r="EGY1146" s="3"/>
      <c r="EGZ1146" s="3"/>
      <c r="EHA1146" s="3"/>
      <c r="EHB1146" s="3"/>
      <c r="EHC1146" s="3"/>
      <c r="EHD1146" s="3"/>
      <c r="EHE1146" s="3"/>
      <c r="EHF1146" s="3"/>
      <c r="EHG1146" s="3"/>
      <c r="EHH1146" s="3"/>
      <c r="EHI1146" s="3"/>
      <c r="EHJ1146" s="3"/>
      <c r="EHK1146" s="3"/>
      <c r="EHL1146" s="3"/>
      <c r="EHM1146" s="3"/>
      <c r="EHN1146" s="3"/>
      <c r="EHO1146" s="3"/>
      <c r="EHP1146" s="3"/>
      <c r="EHQ1146" s="3"/>
      <c r="EHR1146" s="3"/>
      <c r="EHS1146" s="3"/>
      <c r="EHT1146" s="3"/>
      <c r="EHU1146" s="3"/>
      <c r="EHV1146" s="3"/>
      <c r="EHW1146" s="3"/>
      <c r="EHX1146" s="3"/>
      <c r="EHY1146" s="3"/>
      <c r="EHZ1146" s="3"/>
      <c r="EIA1146" s="3"/>
      <c r="EIB1146" s="3"/>
      <c r="EIC1146" s="3"/>
      <c r="EID1146" s="3"/>
      <c r="EIE1146" s="3"/>
      <c r="EIF1146" s="3"/>
      <c r="EIG1146" s="3"/>
      <c r="EIH1146" s="3"/>
      <c r="EII1146" s="3"/>
      <c r="EIJ1146" s="3"/>
      <c r="EIK1146" s="3"/>
      <c r="EIL1146" s="3"/>
      <c r="EIM1146" s="3"/>
      <c r="EIN1146" s="3"/>
      <c r="EIO1146" s="3"/>
      <c r="EIP1146" s="3"/>
      <c r="EIQ1146" s="3"/>
      <c r="EIR1146" s="3"/>
      <c r="EIS1146" s="3"/>
      <c r="EIT1146" s="3"/>
      <c r="EIU1146" s="3"/>
      <c r="EIV1146" s="3"/>
      <c r="EIW1146" s="3"/>
      <c r="EIX1146" s="3"/>
      <c r="EIY1146" s="3"/>
      <c r="EIZ1146" s="3"/>
      <c r="EJA1146" s="3"/>
      <c r="EJB1146" s="3"/>
      <c r="EJC1146" s="3"/>
      <c r="EJD1146" s="3"/>
      <c r="EJE1146" s="3"/>
      <c r="EJF1146" s="3"/>
      <c r="EJG1146" s="3"/>
      <c r="EJH1146" s="3"/>
      <c r="EJI1146" s="3"/>
      <c r="EJJ1146" s="3"/>
      <c r="EJK1146" s="3"/>
      <c r="EJL1146" s="3"/>
      <c r="EJM1146" s="3"/>
      <c r="EJN1146" s="3"/>
      <c r="EJO1146" s="3"/>
      <c r="EJP1146" s="3"/>
      <c r="EJQ1146" s="3"/>
      <c r="EJR1146" s="3"/>
      <c r="EJS1146" s="3"/>
      <c r="EJT1146" s="3"/>
      <c r="EJU1146" s="3"/>
      <c r="EJV1146" s="3"/>
      <c r="EJW1146" s="3"/>
      <c r="EJX1146" s="3"/>
      <c r="EJY1146" s="3"/>
      <c r="EJZ1146" s="3"/>
      <c r="EKA1146" s="3"/>
      <c r="EKB1146" s="3"/>
      <c r="EKC1146" s="3"/>
      <c r="EKD1146" s="3"/>
      <c r="EKE1146" s="3"/>
      <c r="EKF1146" s="3"/>
      <c r="EKG1146" s="3"/>
      <c r="EKH1146" s="3"/>
      <c r="EKI1146" s="3"/>
      <c r="EKJ1146" s="3"/>
      <c r="EKK1146" s="3"/>
      <c r="EKL1146" s="3"/>
      <c r="EKM1146" s="3"/>
      <c r="EKN1146" s="3"/>
      <c r="EKO1146" s="3"/>
      <c r="EKP1146" s="3"/>
      <c r="EKQ1146" s="3"/>
      <c r="EKR1146" s="3"/>
      <c r="EKS1146" s="3"/>
      <c r="EKT1146" s="3"/>
      <c r="EKU1146" s="3"/>
      <c r="EKV1146" s="3"/>
      <c r="EKW1146" s="3"/>
      <c r="EKX1146" s="3"/>
      <c r="EKY1146" s="3"/>
      <c r="EKZ1146" s="3"/>
      <c r="ELA1146" s="3"/>
      <c r="ELB1146" s="3"/>
      <c r="ELC1146" s="3"/>
      <c r="ELD1146" s="3"/>
      <c r="ELE1146" s="3"/>
      <c r="ELF1146" s="3"/>
      <c r="ELG1146" s="3"/>
      <c r="ELH1146" s="3"/>
      <c r="ELI1146" s="3"/>
      <c r="ELJ1146" s="3"/>
      <c r="ELK1146" s="3"/>
      <c r="ELL1146" s="3"/>
      <c r="ELM1146" s="3"/>
      <c r="ELN1146" s="3"/>
      <c r="ELO1146" s="3"/>
      <c r="ELP1146" s="3"/>
      <c r="ELQ1146" s="3"/>
      <c r="ELR1146" s="3"/>
      <c r="ELS1146" s="3"/>
      <c r="ELT1146" s="3"/>
      <c r="ELU1146" s="3"/>
      <c r="ELV1146" s="3"/>
      <c r="ELW1146" s="3"/>
      <c r="ELX1146" s="3"/>
      <c r="ELY1146" s="3"/>
      <c r="ELZ1146" s="3"/>
      <c r="EMA1146" s="3"/>
      <c r="EMB1146" s="3"/>
      <c r="EMC1146" s="3"/>
      <c r="EMD1146" s="3"/>
      <c r="EME1146" s="3"/>
      <c r="EMF1146" s="3"/>
      <c r="EMG1146" s="3"/>
      <c r="EMH1146" s="3"/>
      <c r="EMI1146" s="3"/>
      <c r="EMJ1146" s="3"/>
      <c r="EMK1146" s="3"/>
      <c r="EML1146" s="3"/>
      <c r="EMM1146" s="3"/>
      <c r="EMN1146" s="3"/>
      <c r="EMO1146" s="3"/>
      <c r="EMP1146" s="3"/>
      <c r="EMQ1146" s="3"/>
      <c r="EMR1146" s="3"/>
      <c r="EMS1146" s="3"/>
      <c r="EMT1146" s="3"/>
      <c r="EMU1146" s="3"/>
      <c r="EMV1146" s="3"/>
      <c r="EMW1146" s="3"/>
      <c r="EMX1146" s="3"/>
      <c r="EMY1146" s="3"/>
      <c r="EMZ1146" s="3"/>
      <c r="ENA1146" s="3"/>
      <c r="ENB1146" s="3"/>
      <c r="ENC1146" s="3"/>
      <c r="END1146" s="3"/>
      <c r="ENE1146" s="3"/>
      <c r="ENF1146" s="3"/>
      <c r="ENG1146" s="3"/>
      <c r="ENH1146" s="3"/>
      <c r="ENI1146" s="3"/>
      <c r="ENJ1146" s="3"/>
      <c r="ENK1146" s="3"/>
      <c r="ENL1146" s="3"/>
      <c r="ENM1146" s="3"/>
      <c r="ENN1146" s="3"/>
      <c r="ENO1146" s="3"/>
      <c r="ENP1146" s="3"/>
      <c r="ENQ1146" s="3"/>
      <c r="ENR1146" s="3"/>
      <c r="ENS1146" s="3"/>
      <c r="ENT1146" s="3"/>
      <c r="ENU1146" s="3"/>
      <c r="ENV1146" s="3"/>
      <c r="ENW1146" s="3"/>
      <c r="ENX1146" s="3"/>
      <c r="ENY1146" s="3"/>
      <c r="ENZ1146" s="3"/>
      <c r="EOA1146" s="3"/>
      <c r="EOB1146" s="3"/>
      <c r="EOC1146" s="3"/>
      <c r="EOD1146" s="3"/>
      <c r="EOE1146" s="3"/>
      <c r="EOF1146" s="3"/>
      <c r="EOG1146" s="3"/>
      <c r="EOH1146" s="3"/>
      <c r="EOI1146" s="3"/>
      <c r="EOJ1146" s="3"/>
      <c r="EOK1146" s="3"/>
      <c r="EOL1146" s="3"/>
      <c r="EOM1146" s="3"/>
      <c r="EON1146" s="3"/>
      <c r="EOO1146" s="3"/>
      <c r="EOP1146" s="3"/>
      <c r="EOQ1146" s="3"/>
      <c r="EOR1146" s="3"/>
      <c r="EOS1146" s="3"/>
      <c r="EOT1146" s="3"/>
      <c r="EOU1146" s="3"/>
      <c r="EOV1146" s="3"/>
      <c r="EOW1146" s="3"/>
      <c r="EOX1146" s="3"/>
      <c r="EOY1146" s="3"/>
      <c r="EOZ1146" s="3"/>
      <c r="EPA1146" s="3"/>
      <c r="EPB1146" s="3"/>
      <c r="EPC1146" s="3"/>
      <c r="EPD1146" s="3"/>
      <c r="EPE1146" s="3"/>
      <c r="EPF1146" s="3"/>
      <c r="EPG1146" s="3"/>
      <c r="EPH1146" s="3"/>
      <c r="EPI1146" s="3"/>
      <c r="EPJ1146" s="3"/>
      <c r="EPK1146" s="3"/>
      <c r="EPL1146" s="3"/>
      <c r="EPM1146" s="3"/>
      <c r="EPN1146" s="3"/>
      <c r="EPO1146" s="3"/>
      <c r="EPP1146" s="3"/>
      <c r="EPQ1146" s="3"/>
      <c r="EPR1146" s="3"/>
      <c r="EPS1146" s="3"/>
      <c r="EPT1146" s="3"/>
      <c r="EPU1146" s="3"/>
      <c r="EPV1146" s="3"/>
      <c r="EPW1146" s="3"/>
      <c r="EPX1146" s="3"/>
      <c r="EPY1146" s="3"/>
      <c r="EPZ1146" s="3"/>
      <c r="EQA1146" s="3"/>
      <c r="EQB1146" s="3"/>
      <c r="EQC1146" s="3"/>
      <c r="EQD1146" s="3"/>
      <c r="EQE1146" s="3"/>
      <c r="EQF1146" s="3"/>
      <c r="EQG1146" s="3"/>
      <c r="EQH1146" s="3"/>
      <c r="EQI1146" s="3"/>
      <c r="EQJ1146" s="3"/>
      <c r="EQK1146" s="3"/>
      <c r="EQL1146" s="3"/>
      <c r="EQM1146" s="3"/>
      <c r="EQN1146" s="3"/>
      <c r="EQO1146" s="3"/>
      <c r="EQP1146" s="3"/>
      <c r="EQQ1146" s="3"/>
      <c r="EQR1146" s="3"/>
      <c r="EQS1146" s="3"/>
      <c r="EQT1146" s="3"/>
      <c r="EQU1146" s="3"/>
      <c r="EQV1146" s="3"/>
      <c r="EQW1146" s="3"/>
      <c r="EQX1146" s="3"/>
      <c r="EQY1146" s="3"/>
      <c r="EQZ1146" s="3"/>
      <c r="ERA1146" s="3"/>
      <c r="ERB1146" s="3"/>
      <c r="ERC1146" s="3"/>
      <c r="ERD1146" s="3"/>
      <c r="ERE1146" s="3"/>
      <c r="ERF1146" s="3"/>
      <c r="ERG1146" s="3"/>
      <c r="ERH1146" s="3"/>
      <c r="ERI1146" s="3"/>
      <c r="ERJ1146" s="3"/>
      <c r="ERK1146" s="3"/>
      <c r="ERL1146" s="3"/>
      <c r="ERM1146" s="3"/>
      <c r="ERN1146" s="3"/>
      <c r="ERO1146" s="3"/>
      <c r="ERP1146" s="3"/>
      <c r="ERQ1146" s="3"/>
      <c r="ERR1146" s="3"/>
      <c r="ERS1146" s="3"/>
      <c r="ERT1146" s="3"/>
      <c r="ERU1146" s="3"/>
      <c r="ERV1146" s="3"/>
      <c r="ERW1146" s="3"/>
      <c r="ERX1146" s="3"/>
      <c r="ERY1146" s="3"/>
      <c r="ERZ1146" s="3"/>
      <c r="ESA1146" s="3"/>
      <c r="ESB1146" s="3"/>
      <c r="ESC1146" s="3"/>
      <c r="ESD1146" s="3"/>
      <c r="ESE1146" s="3"/>
      <c r="ESF1146" s="3"/>
      <c r="ESG1146" s="3"/>
      <c r="ESH1146" s="3"/>
      <c r="ESI1146" s="3"/>
      <c r="ESJ1146" s="3"/>
      <c r="ESK1146" s="3"/>
      <c r="ESL1146" s="3"/>
      <c r="ESM1146" s="3"/>
      <c r="ESN1146" s="3"/>
      <c r="ESO1146" s="3"/>
      <c r="ESP1146" s="3"/>
      <c r="ESQ1146" s="3"/>
      <c r="ESR1146" s="3"/>
      <c r="ESS1146" s="3"/>
      <c r="EST1146" s="3"/>
      <c r="ESU1146" s="3"/>
      <c r="ESV1146" s="3"/>
      <c r="ESW1146" s="3"/>
      <c r="ESX1146" s="3"/>
      <c r="ESY1146" s="3"/>
      <c r="ESZ1146" s="3"/>
      <c r="ETA1146" s="3"/>
      <c r="ETB1146" s="3"/>
      <c r="ETC1146" s="3"/>
      <c r="ETD1146" s="3"/>
      <c r="ETE1146" s="3"/>
      <c r="ETF1146" s="3"/>
      <c r="ETG1146" s="3"/>
      <c r="ETH1146" s="3"/>
      <c r="ETI1146" s="3"/>
      <c r="ETJ1146" s="3"/>
      <c r="ETK1146" s="3"/>
      <c r="ETL1146" s="3"/>
      <c r="ETM1146" s="3"/>
      <c r="ETN1146" s="3"/>
      <c r="ETO1146" s="3"/>
      <c r="ETP1146" s="3"/>
      <c r="ETQ1146" s="3"/>
      <c r="ETR1146" s="3"/>
      <c r="ETS1146" s="3"/>
      <c r="ETT1146" s="3"/>
      <c r="ETU1146" s="3"/>
      <c r="ETV1146" s="3"/>
      <c r="ETW1146" s="3"/>
      <c r="ETX1146" s="3"/>
      <c r="ETY1146" s="3"/>
      <c r="ETZ1146" s="3"/>
      <c r="EUA1146" s="3"/>
      <c r="EUB1146" s="3"/>
      <c r="EUC1146" s="3"/>
      <c r="EUD1146" s="3"/>
      <c r="EUE1146" s="3"/>
      <c r="EUF1146" s="3"/>
      <c r="EUG1146" s="3"/>
      <c r="EUH1146" s="3"/>
      <c r="EUI1146" s="3"/>
      <c r="EUJ1146" s="3"/>
      <c r="EUK1146" s="3"/>
      <c r="EUL1146" s="3"/>
      <c r="EUM1146" s="3"/>
      <c r="EUN1146" s="3"/>
      <c r="EUO1146" s="3"/>
      <c r="EUP1146" s="3"/>
      <c r="EUQ1146" s="3"/>
      <c r="EUR1146" s="3"/>
      <c r="EUS1146" s="3"/>
      <c r="EUT1146" s="3"/>
      <c r="EUU1146" s="3"/>
      <c r="EUV1146" s="3"/>
      <c r="EUW1146" s="3"/>
      <c r="EUX1146" s="3"/>
      <c r="EUY1146" s="3"/>
      <c r="EUZ1146" s="3"/>
      <c r="EVA1146" s="3"/>
      <c r="EVB1146" s="3"/>
      <c r="EVC1146" s="3"/>
      <c r="EVD1146" s="3"/>
      <c r="EVE1146" s="3"/>
      <c r="EVF1146" s="3"/>
      <c r="EVG1146" s="3"/>
      <c r="EVH1146" s="3"/>
      <c r="EVI1146" s="3"/>
      <c r="EVJ1146" s="3"/>
      <c r="EVK1146" s="3"/>
      <c r="EVL1146" s="3"/>
      <c r="EVM1146" s="3"/>
      <c r="EVN1146" s="3"/>
      <c r="EVO1146" s="3"/>
      <c r="EVP1146" s="3"/>
      <c r="EVQ1146" s="3"/>
      <c r="EVR1146" s="3"/>
      <c r="EVS1146" s="3"/>
      <c r="EVT1146" s="3"/>
      <c r="EVU1146" s="3"/>
      <c r="EVV1146" s="3"/>
      <c r="EVW1146" s="3"/>
      <c r="EVX1146" s="3"/>
      <c r="EVY1146" s="3"/>
      <c r="EVZ1146" s="3"/>
      <c r="EWA1146" s="3"/>
      <c r="EWB1146" s="3"/>
      <c r="EWC1146" s="3"/>
      <c r="EWD1146" s="3"/>
      <c r="EWE1146" s="3"/>
      <c r="EWF1146" s="3"/>
      <c r="EWG1146" s="3"/>
      <c r="EWH1146" s="3"/>
      <c r="EWI1146" s="3"/>
      <c r="EWJ1146" s="3"/>
      <c r="EWK1146" s="3"/>
      <c r="EWL1146" s="3"/>
      <c r="EWM1146" s="3"/>
      <c r="EWN1146" s="3"/>
      <c r="EWO1146" s="3"/>
      <c r="EWP1146" s="3"/>
      <c r="EWQ1146" s="3"/>
      <c r="EWR1146" s="3"/>
      <c r="EWS1146" s="3"/>
      <c r="EWT1146" s="3"/>
      <c r="EWU1146" s="3"/>
      <c r="EWV1146" s="3"/>
      <c r="EWW1146" s="3"/>
      <c r="EWX1146" s="3"/>
      <c r="EWY1146" s="3"/>
      <c r="EWZ1146" s="3"/>
      <c r="EXA1146" s="3"/>
      <c r="EXB1146" s="3"/>
      <c r="EXC1146" s="3"/>
      <c r="EXD1146" s="3"/>
      <c r="EXE1146" s="3"/>
      <c r="EXF1146" s="3"/>
      <c r="EXG1146" s="3"/>
      <c r="EXH1146" s="3"/>
      <c r="EXI1146" s="3"/>
      <c r="EXJ1146" s="3"/>
      <c r="EXK1146" s="3"/>
      <c r="EXL1146" s="3"/>
      <c r="EXM1146" s="3"/>
      <c r="EXN1146" s="3"/>
      <c r="EXO1146" s="3"/>
      <c r="EXP1146" s="3"/>
      <c r="EXQ1146" s="3"/>
      <c r="EXR1146" s="3"/>
      <c r="EXS1146" s="3"/>
      <c r="EXT1146" s="3"/>
      <c r="EXU1146" s="3"/>
      <c r="EXV1146" s="3"/>
      <c r="EXW1146" s="3"/>
      <c r="EXX1146" s="3"/>
      <c r="EXY1146" s="3"/>
      <c r="EXZ1146" s="3"/>
      <c r="EYA1146" s="3"/>
      <c r="EYB1146" s="3"/>
      <c r="EYC1146" s="3"/>
      <c r="EYD1146" s="3"/>
      <c r="EYE1146" s="3"/>
      <c r="EYF1146" s="3"/>
      <c r="EYG1146" s="3"/>
      <c r="EYH1146" s="3"/>
      <c r="EYI1146" s="3"/>
      <c r="EYJ1146" s="3"/>
      <c r="EYK1146" s="3"/>
      <c r="EYL1146" s="3"/>
      <c r="EYM1146" s="3"/>
      <c r="EYN1146" s="3"/>
      <c r="EYO1146" s="3"/>
      <c r="EYP1146" s="3"/>
      <c r="EYQ1146" s="3"/>
      <c r="EYR1146" s="3"/>
      <c r="EYS1146" s="3"/>
      <c r="EYT1146" s="3"/>
      <c r="EYU1146" s="3"/>
      <c r="EYV1146" s="3"/>
      <c r="EYW1146" s="3"/>
      <c r="EYX1146" s="3"/>
      <c r="EYY1146" s="3"/>
      <c r="EYZ1146" s="3"/>
      <c r="EZA1146" s="3"/>
      <c r="EZB1146" s="3"/>
      <c r="EZC1146" s="3"/>
      <c r="EZD1146" s="3"/>
      <c r="EZE1146" s="3"/>
      <c r="EZF1146" s="3"/>
      <c r="EZG1146" s="3"/>
      <c r="EZH1146" s="3"/>
      <c r="EZI1146" s="3"/>
      <c r="EZJ1146" s="3"/>
      <c r="EZK1146" s="3"/>
      <c r="EZL1146" s="3"/>
      <c r="EZM1146" s="3"/>
      <c r="EZN1146" s="3"/>
      <c r="EZO1146" s="3"/>
      <c r="EZP1146" s="3"/>
      <c r="EZQ1146" s="3"/>
      <c r="EZR1146" s="3"/>
      <c r="EZS1146" s="3"/>
      <c r="EZT1146" s="3"/>
      <c r="EZU1146" s="3"/>
      <c r="EZV1146" s="3"/>
      <c r="EZW1146" s="3"/>
      <c r="EZX1146" s="3"/>
      <c r="EZY1146" s="3"/>
      <c r="EZZ1146" s="3"/>
      <c r="FAA1146" s="3"/>
      <c r="FAB1146" s="3"/>
      <c r="FAC1146" s="3"/>
      <c r="FAD1146" s="3"/>
      <c r="FAE1146" s="3"/>
      <c r="FAF1146" s="3"/>
      <c r="FAG1146" s="3"/>
      <c r="FAH1146" s="3"/>
      <c r="FAI1146" s="3"/>
      <c r="FAJ1146" s="3"/>
      <c r="FAK1146" s="3"/>
      <c r="FAL1146" s="3"/>
      <c r="FAM1146" s="3"/>
      <c r="FAN1146" s="3"/>
      <c r="FAO1146" s="3"/>
      <c r="FAP1146" s="3"/>
      <c r="FAQ1146" s="3"/>
      <c r="FAR1146" s="3"/>
      <c r="FAS1146" s="3"/>
      <c r="FAT1146" s="3"/>
      <c r="FAU1146" s="3"/>
      <c r="FAV1146" s="3"/>
      <c r="FAW1146" s="3"/>
      <c r="FAX1146" s="3"/>
      <c r="FAY1146" s="3"/>
      <c r="FAZ1146" s="3"/>
      <c r="FBA1146" s="3"/>
      <c r="FBB1146" s="3"/>
      <c r="FBC1146" s="3"/>
      <c r="FBD1146" s="3"/>
      <c r="FBE1146" s="3"/>
      <c r="FBF1146" s="3"/>
      <c r="FBG1146" s="3"/>
      <c r="FBH1146" s="3"/>
      <c r="FBI1146" s="3"/>
      <c r="FBJ1146" s="3"/>
      <c r="FBK1146" s="3"/>
      <c r="FBL1146" s="3"/>
      <c r="FBM1146" s="3"/>
      <c r="FBN1146" s="3"/>
      <c r="FBO1146" s="3"/>
      <c r="FBP1146" s="3"/>
      <c r="FBQ1146" s="3"/>
      <c r="FBR1146" s="3"/>
      <c r="FBS1146" s="3"/>
      <c r="FBT1146" s="3"/>
      <c r="FBU1146" s="3"/>
      <c r="FBV1146" s="3"/>
      <c r="FBW1146" s="3"/>
      <c r="FBX1146" s="3"/>
      <c r="FBY1146" s="3"/>
      <c r="FBZ1146" s="3"/>
      <c r="FCA1146" s="3"/>
      <c r="FCB1146" s="3"/>
      <c r="FCC1146" s="3"/>
      <c r="FCD1146" s="3"/>
      <c r="FCE1146" s="3"/>
      <c r="FCF1146" s="3"/>
      <c r="FCG1146" s="3"/>
      <c r="FCH1146" s="3"/>
      <c r="FCI1146" s="3"/>
      <c r="FCJ1146" s="3"/>
      <c r="FCK1146" s="3"/>
      <c r="FCL1146" s="3"/>
      <c r="FCM1146" s="3"/>
      <c r="FCN1146" s="3"/>
      <c r="FCO1146" s="3"/>
      <c r="FCP1146" s="3"/>
      <c r="FCQ1146" s="3"/>
      <c r="FCR1146" s="3"/>
      <c r="FCS1146" s="3"/>
      <c r="FCT1146" s="3"/>
      <c r="FCU1146" s="3"/>
      <c r="FCV1146" s="3"/>
      <c r="FCW1146" s="3"/>
      <c r="FCX1146" s="3"/>
      <c r="FCY1146" s="3"/>
      <c r="FCZ1146" s="3"/>
      <c r="FDA1146" s="3"/>
      <c r="FDB1146" s="3"/>
      <c r="FDC1146" s="3"/>
      <c r="FDD1146" s="3"/>
      <c r="FDE1146" s="3"/>
      <c r="FDF1146" s="3"/>
      <c r="FDG1146" s="3"/>
      <c r="FDH1146" s="3"/>
      <c r="FDI1146" s="3"/>
      <c r="FDJ1146" s="3"/>
      <c r="FDK1146" s="3"/>
      <c r="FDL1146" s="3"/>
      <c r="FDM1146" s="3"/>
      <c r="FDN1146" s="3"/>
      <c r="FDO1146" s="3"/>
      <c r="FDP1146" s="3"/>
      <c r="FDQ1146" s="3"/>
      <c r="FDR1146" s="3"/>
      <c r="FDS1146" s="3"/>
      <c r="FDT1146" s="3"/>
      <c r="FDU1146" s="3"/>
      <c r="FDV1146" s="3"/>
      <c r="FDW1146" s="3"/>
      <c r="FDX1146" s="3"/>
      <c r="FDY1146" s="3"/>
      <c r="FDZ1146" s="3"/>
      <c r="FEA1146" s="3"/>
      <c r="FEB1146" s="3"/>
      <c r="FEC1146" s="3"/>
      <c r="FED1146" s="3"/>
      <c r="FEE1146" s="3"/>
      <c r="FEF1146" s="3"/>
      <c r="FEG1146" s="3"/>
      <c r="FEH1146" s="3"/>
      <c r="FEI1146" s="3"/>
      <c r="FEJ1146" s="3"/>
      <c r="FEK1146" s="3"/>
      <c r="FEL1146" s="3"/>
      <c r="FEM1146" s="3"/>
      <c r="FEN1146" s="3"/>
      <c r="FEO1146" s="3"/>
      <c r="FEP1146" s="3"/>
      <c r="FEQ1146" s="3"/>
      <c r="FER1146" s="3"/>
      <c r="FES1146" s="3"/>
      <c r="FET1146" s="3"/>
      <c r="FEU1146" s="3"/>
      <c r="FEV1146" s="3"/>
      <c r="FEW1146" s="3"/>
      <c r="FEX1146" s="3"/>
      <c r="FEY1146" s="3"/>
      <c r="FEZ1146" s="3"/>
      <c r="FFA1146" s="3"/>
      <c r="FFB1146" s="3"/>
      <c r="FFC1146" s="3"/>
      <c r="FFD1146" s="3"/>
      <c r="FFE1146" s="3"/>
      <c r="FFF1146" s="3"/>
      <c r="FFG1146" s="3"/>
      <c r="FFH1146" s="3"/>
      <c r="FFI1146" s="3"/>
      <c r="FFJ1146" s="3"/>
      <c r="FFK1146" s="3"/>
      <c r="FFL1146" s="3"/>
      <c r="FFM1146" s="3"/>
      <c r="FFN1146" s="3"/>
      <c r="FFO1146" s="3"/>
      <c r="FFP1146" s="3"/>
      <c r="FFQ1146" s="3"/>
      <c r="FFR1146" s="3"/>
      <c r="FFS1146" s="3"/>
      <c r="FFT1146" s="3"/>
      <c r="FFU1146" s="3"/>
      <c r="FFV1146" s="3"/>
      <c r="FFW1146" s="3"/>
      <c r="FFX1146" s="3"/>
      <c r="FFY1146" s="3"/>
      <c r="FFZ1146" s="3"/>
      <c r="FGA1146" s="3"/>
      <c r="FGB1146" s="3"/>
      <c r="FGC1146" s="3"/>
      <c r="FGD1146" s="3"/>
      <c r="FGE1146" s="3"/>
      <c r="FGF1146" s="3"/>
      <c r="FGG1146" s="3"/>
      <c r="FGH1146" s="3"/>
      <c r="FGI1146" s="3"/>
      <c r="FGJ1146" s="3"/>
      <c r="FGK1146" s="3"/>
      <c r="FGL1146" s="3"/>
      <c r="FGM1146" s="3"/>
      <c r="FGN1146" s="3"/>
      <c r="FGO1146" s="3"/>
      <c r="FGP1146" s="3"/>
      <c r="FGQ1146" s="3"/>
      <c r="FGR1146" s="3"/>
      <c r="FGS1146" s="3"/>
      <c r="FGT1146" s="3"/>
      <c r="FGU1146" s="3"/>
      <c r="FGV1146" s="3"/>
      <c r="FGW1146" s="3"/>
      <c r="FGX1146" s="3"/>
      <c r="FGY1146" s="3"/>
      <c r="FGZ1146" s="3"/>
      <c r="FHA1146" s="3"/>
      <c r="FHB1146" s="3"/>
      <c r="FHC1146" s="3"/>
      <c r="FHD1146" s="3"/>
      <c r="FHE1146" s="3"/>
      <c r="FHF1146" s="3"/>
      <c r="FHG1146" s="3"/>
      <c r="FHH1146" s="3"/>
      <c r="FHI1146" s="3"/>
      <c r="FHJ1146" s="3"/>
      <c r="FHK1146" s="3"/>
      <c r="FHL1146" s="3"/>
      <c r="FHM1146" s="3"/>
      <c r="FHN1146" s="3"/>
      <c r="FHO1146" s="3"/>
      <c r="FHP1146" s="3"/>
      <c r="FHQ1146" s="3"/>
      <c r="FHR1146" s="3"/>
      <c r="FHS1146" s="3"/>
      <c r="FHT1146" s="3"/>
      <c r="FHU1146" s="3"/>
      <c r="FHV1146" s="3"/>
      <c r="FHW1146" s="3"/>
      <c r="FHX1146" s="3"/>
      <c r="FHY1146" s="3"/>
      <c r="FHZ1146" s="3"/>
      <c r="FIA1146" s="3"/>
      <c r="FIB1146" s="3"/>
      <c r="FIC1146" s="3"/>
      <c r="FID1146" s="3"/>
      <c r="FIE1146" s="3"/>
      <c r="FIF1146" s="3"/>
      <c r="FIG1146" s="3"/>
      <c r="FIH1146" s="3"/>
      <c r="FII1146" s="3"/>
      <c r="FIJ1146" s="3"/>
      <c r="FIK1146" s="3"/>
      <c r="FIL1146" s="3"/>
      <c r="FIM1146" s="3"/>
      <c r="FIN1146" s="3"/>
      <c r="FIO1146" s="3"/>
      <c r="FIP1146" s="3"/>
      <c r="FIQ1146" s="3"/>
      <c r="FIR1146" s="3"/>
      <c r="FIS1146" s="3"/>
      <c r="FIT1146" s="3"/>
      <c r="FIU1146" s="3"/>
      <c r="FIV1146" s="3"/>
      <c r="FIW1146" s="3"/>
      <c r="FIX1146" s="3"/>
      <c r="FIY1146" s="3"/>
      <c r="FIZ1146" s="3"/>
      <c r="FJA1146" s="3"/>
      <c r="FJB1146" s="3"/>
      <c r="FJC1146" s="3"/>
      <c r="FJD1146" s="3"/>
      <c r="FJE1146" s="3"/>
      <c r="FJF1146" s="3"/>
      <c r="FJG1146" s="3"/>
      <c r="FJH1146" s="3"/>
      <c r="FJI1146" s="3"/>
      <c r="FJJ1146" s="3"/>
      <c r="FJK1146" s="3"/>
      <c r="FJL1146" s="3"/>
      <c r="FJM1146" s="3"/>
      <c r="FJN1146" s="3"/>
      <c r="FJO1146" s="3"/>
      <c r="FJP1146" s="3"/>
      <c r="FJQ1146" s="3"/>
      <c r="FJR1146" s="3"/>
      <c r="FJS1146" s="3"/>
      <c r="FJT1146" s="3"/>
      <c r="FJU1146" s="3"/>
      <c r="FJV1146" s="3"/>
      <c r="FJW1146" s="3"/>
      <c r="FJX1146" s="3"/>
      <c r="FJY1146" s="3"/>
      <c r="FJZ1146" s="3"/>
      <c r="FKA1146" s="3"/>
      <c r="FKB1146" s="3"/>
      <c r="FKC1146" s="3"/>
      <c r="FKD1146" s="3"/>
      <c r="FKE1146" s="3"/>
      <c r="FKF1146" s="3"/>
      <c r="FKG1146" s="3"/>
      <c r="FKH1146" s="3"/>
      <c r="FKI1146" s="3"/>
      <c r="FKJ1146" s="3"/>
      <c r="FKK1146" s="3"/>
      <c r="FKL1146" s="3"/>
      <c r="FKM1146" s="3"/>
      <c r="FKN1146" s="3"/>
      <c r="FKO1146" s="3"/>
      <c r="FKP1146" s="3"/>
      <c r="FKQ1146" s="3"/>
      <c r="FKR1146" s="3"/>
      <c r="FKS1146" s="3"/>
      <c r="FKT1146" s="3"/>
      <c r="FKU1146" s="3"/>
      <c r="FKV1146" s="3"/>
      <c r="FKW1146" s="3"/>
      <c r="FKX1146" s="3"/>
      <c r="FKY1146" s="3"/>
      <c r="FKZ1146" s="3"/>
      <c r="FLA1146" s="3"/>
      <c r="FLB1146" s="3"/>
      <c r="FLC1146" s="3"/>
      <c r="FLD1146" s="3"/>
      <c r="FLE1146" s="3"/>
      <c r="FLF1146" s="3"/>
      <c r="FLG1146" s="3"/>
      <c r="FLH1146" s="3"/>
      <c r="FLI1146" s="3"/>
      <c r="FLJ1146" s="3"/>
      <c r="FLK1146" s="3"/>
      <c r="FLL1146" s="3"/>
      <c r="FLM1146" s="3"/>
      <c r="FLN1146" s="3"/>
      <c r="FLO1146" s="3"/>
      <c r="FLP1146" s="3"/>
      <c r="FLQ1146" s="3"/>
      <c r="FLR1146" s="3"/>
      <c r="FLS1146" s="3"/>
      <c r="FLT1146" s="3"/>
      <c r="FLU1146" s="3"/>
      <c r="FLV1146" s="3"/>
      <c r="FLW1146" s="3"/>
      <c r="FLX1146" s="3"/>
      <c r="FLY1146" s="3"/>
      <c r="FLZ1146" s="3"/>
      <c r="FMA1146" s="3"/>
      <c r="FMB1146" s="3"/>
      <c r="FMC1146" s="3"/>
      <c r="FMD1146" s="3"/>
      <c r="FME1146" s="3"/>
      <c r="FMF1146" s="3"/>
      <c r="FMG1146" s="3"/>
      <c r="FMH1146" s="3"/>
      <c r="FMI1146" s="3"/>
      <c r="FMJ1146" s="3"/>
      <c r="FMK1146" s="3"/>
      <c r="FML1146" s="3"/>
      <c r="FMM1146" s="3"/>
      <c r="FMN1146" s="3"/>
      <c r="FMO1146" s="3"/>
      <c r="FMP1146" s="3"/>
      <c r="FMQ1146" s="3"/>
      <c r="FMR1146" s="3"/>
      <c r="FMS1146" s="3"/>
      <c r="FMT1146" s="3"/>
      <c r="FMU1146" s="3"/>
      <c r="FMV1146" s="3"/>
      <c r="FMW1146" s="3"/>
      <c r="FMX1146" s="3"/>
      <c r="FMY1146" s="3"/>
      <c r="FMZ1146" s="3"/>
      <c r="FNA1146" s="3"/>
      <c r="FNB1146" s="3"/>
      <c r="FNC1146" s="3"/>
      <c r="FND1146" s="3"/>
      <c r="FNE1146" s="3"/>
      <c r="FNF1146" s="3"/>
      <c r="FNG1146" s="3"/>
      <c r="FNH1146" s="3"/>
      <c r="FNI1146" s="3"/>
      <c r="FNJ1146" s="3"/>
      <c r="FNK1146" s="3"/>
      <c r="FNL1146" s="3"/>
      <c r="FNM1146" s="3"/>
      <c r="FNN1146" s="3"/>
      <c r="FNO1146" s="3"/>
      <c r="FNP1146" s="3"/>
      <c r="FNQ1146" s="3"/>
      <c r="FNR1146" s="3"/>
      <c r="FNS1146" s="3"/>
      <c r="FNT1146" s="3"/>
      <c r="FNU1146" s="3"/>
      <c r="FNV1146" s="3"/>
      <c r="FNW1146" s="3"/>
      <c r="FNX1146" s="3"/>
      <c r="FNY1146" s="3"/>
      <c r="FNZ1146" s="3"/>
      <c r="FOA1146" s="3"/>
      <c r="FOB1146" s="3"/>
      <c r="FOC1146" s="3"/>
      <c r="FOD1146" s="3"/>
      <c r="FOE1146" s="3"/>
      <c r="FOF1146" s="3"/>
      <c r="FOG1146" s="3"/>
      <c r="FOH1146" s="3"/>
      <c r="FOI1146" s="3"/>
      <c r="FOJ1146" s="3"/>
      <c r="FOK1146" s="3"/>
      <c r="FOL1146" s="3"/>
      <c r="FOM1146" s="3"/>
      <c r="FON1146" s="3"/>
      <c r="FOO1146" s="3"/>
      <c r="FOP1146" s="3"/>
      <c r="FOQ1146" s="3"/>
      <c r="FOR1146" s="3"/>
      <c r="FOS1146" s="3"/>
      <c r="FOT1146" s="3"/>
      <c r="FOU1146" s="3"/>
      <c r="FOV1146" s="3"/>
      <c r="FOW1146" s="3"/>
      <c r="FOX1146" s="3"/>
      <c r="FOY1146" s="3"/>
      <c r="FOZ1146" s="3"/>
      <c r="FPA1146" s="3"/>
      <c r="FPB1146" s="3"/>
      <c r="FPC1146" s="3"/>
      <c r="FPD1146" s="3"/>
      <c r="FPE1146" s="3"/>
      <c r="FPF1146" s="3"/>
      <c r="FPG1146" s="3"/>
      <c r="FPH1146" s="3"/>
      <c r="FPI1146" s="3"/>
      <c r="FPJ1146" s="3"/>
      <c r="FPK1146" s="3"/>
      <c r="FPL1146" s="3"/>
      <c r="FPM1146" s="3"/>
      <c r="FPN1146" s="3"/>
      <c r="FPO1146" s="3"/>
      <c r="FPP1146" s="3"/>
      <c r="FPQ1146" s="3"/>
      <c r="FPR1146" s="3"/>
      <c r="FPS1146" s="3"/>
      <c r="FPT1146" s="3"/>
      <c r="FPU1146" s="3"/>
      <c r="FPV1146" s="3"/>
      <c r="FPW1146" s="3"/>
      <c r="FPX1146" s="3"/>
      <c r="FPY1146" s="3"/>
      <c r="FPZ1146" s="3"/>
      <c r="FQA1146" s="3"/>
      <c r="FQB1146" s="3"/>
      <c r="FQC1146" s="3"/>
      <c r="FQD1146" s="3"/>
      <c r="FQE1146" s="3"/>
      <c r="FQF1146" s="3"/>
      <c r="FQG1146" s="3"/>
      <c r="FQH1146" s="3"/>
      <c r="FQI1146" s="3"/>
      <c r="FQJ1146" s="3"/>
      <c r="FQK1146" s="3"/>
      <c r="FQL1146" s="3"/>
      <c r="FQM1146" s="3"/>
      <c r="FQN1146" s="3"/>
      <c r="FQO1146" s="3"/>
      <c r="FQP1146" s="3"/>
      <c r="FQQ1146" s="3"/>
      <c r="FQR1146" s="3"/>
      <c r="FQS1146" s="3"/>
      <c r="FQT1146" s="3"/>
      <c r="FQU1146" s="3"/>
      <c r="FQV1146" s="3"/>
      <c r="FQW1146" s="3"/>
      <c r="FQX1146" s="3"/>
      <c r="FQY1146" s="3"/>
      <c r="FQZ1146" s="3"/>
      <c r="FRA1146" s="3"/>
      <c r="FRB1146" s="3"/>
      <c r="FRC1146" s="3"/>
      <c r="FRD1146" s="3"/>
      <c r="FRE1146" s="3"/>
      <c r="FRF1146" s="3"/>
      <c r="FRG1146" s="3"/>
      <c r="FRH1146" s="3"/>
      <c r="FRI1146" s="3"/>
      <c r="FRJ1146" s="3"/>
      <c r="FRK1146" s="3"/>
      <c r="FRL1146" s="3"/>
      <c r="FRM1146" s="3"/>
      <c r="FRN1146" s="3"/>
      <c r="FRO1146" s="3"/>
      <c r="FRP1146" s="3"/>
      <c r="FRQ1146" s="3"/>
      <c r="FRR1146" s="3"/>
      <c r="FRS1146" s="3"/>
      <c r="FRT1146" s="3"/>
      <c r="FRU1146" s="3"/>
      <c r="FRV1146" s="3"/>
      <c r="FRW1146" s="3"/>
      <c r="FRX1146" s="3"/>
      <c r="FRY1146" s="3"/>
      <c r="FRZ1146" s="3"/>
      <c r="FSA1146" s="3"/>
      <c r="FSB1146" s="3"/>
      <c r="FSC1146" s="3"/>
      <c r="FSD1146" s="3"/>
      <c r="FSE1146" s="3"/>
      <c r="FSF1146" s="3"/>
      <c r="FSG1146" s="3"/>
      <c r="FSH1146" s="3"/>
      <c r="FSI1146" s="3"/>
      <c r="FSJ1146" s="3"/>
      <c r="FSK1146" s="3"/>
      <c r="FSL1146" s="3"/>
      <c r="FSM1146" s="3"/>
      <c r="FSN1146" s="3"/>
      <c r="FSO1146" s="3"/>
      <c r="FSP1146" s="3"/>
      <c r="FSQ1146" s="3"/>
      <c r="FSR1146" s="3"/>
      <c r="FSS1146" s="3"/>
      <c r="FST1146" s="3"/>
      <c r="FSU1146" s="3"/>
      <c r="FSV1146" s="3"/>
      <c r="FSW1146" s="3"/>
      <c r="FSX1146" s="3"/>
      <c r="FSY1146" s="3"/>
      <c r="FSZ1146" s="3"/>
      <c r="FTA1146" s="3"/>
      <c r="FTB1146" s="3"/>
      <c r="FTC1146" s="3"/>
      <c r="FTD1146" s="3"/>
      <c r="FTE1146" s="3"/>
      <c r="FTF1146" s="3"/>
      <c r="FTG1146" s="3"/>
      <c r="FTH1146" s="3"/>
      <c r="FTI1146" s="3"/>
      <c r="FTJ1146" s="3"/>
      <c r="FTK1146" s="3"/>
      <c r="FTL1146" s="3"/>
      <c r="FTM1146" s="3"/>
      <c r="FTN1146" s="3"/>
      <c r="FTO1146" s="3"/>
      <c r="FTP1146" s="3"/>
      <c r="FTQ1146" s="3"/>
      <c r="FTR1146" s="3"/>
      <c r="FTS1146" s="3"/>
      <c r="FTT1146" s="3"/>
      <c r="FTU1146" s="3"/>
      <c r="FTV1146" s="3"/>
      <c r="FTW1146" s="3"/>
      <c r="FTX1146" s="3"/>
      <c r="FTY1146" s="3"/>
      <c r="FTZ1146" s="3"/>
      <c r="FUA1146" s="3"/>
      <c r="FUB1146" s="3"/>
      <c r="FUC1146" s="3"/>
      <c r="FUD1146" s="3"/>
      <c r="FUE1146" s="3"/>
      <c r="FUF1146" s="3"/>
      <c r="FUG1146" s="3"/>
      <c r="FUH1146" s="3"/>
      <c r="FUI1146" s="3"/>
      <c r="FUJ1146" s="3"/>
      <c r="FUK1146" s="3"/>
      <c r="FUL1146" s="3"/>
      <c r="FUM1146" s="3"/>
      <c r="FUN1146" s="3"/>
      <c r="FUO1146" s="3"/>
      <c r="FUP1146" s="3"/>
      <c r="FUQ1146" s="3"/>
      <c r="FUR1146" s="3"/>
      <c r="FUS1146" s="3"/>
      <c r="FUT1146" s="3"/>
      <c r="FUU1146" s="3"/>
      <c r="FUV1146" s="3"/>
      <c r="FUW1146" s="3"/>
      <c r="FUX1146" s="3"/>
      <c r="FUY1146" s="3"/>
      <c r="FUZ1146" s="3"/>
      <c r="FVA1146" s="3"/>
      <c r="FVB1146" s="3"/>
      <c r="FVC1146" s="3"/>
      <c r="FVD1146" s="3"/>
      <c r="FVE1146" s="3"/>
      <c r="FVF1146" s="3"/>
      <c r="FVG1146" s="3"/>
      <c r="FVH1146" s="3"/>
      <c r="FVI1146" s="3"/>
      <c r="FVJ1146" s="3"/>
      <c r="FVK1146" s="3"/>
      <c r="FVL1146" s="3"/>
      <c r="FVM1146" s="3"/>
      <c r="FVN1146" s="3"/>
      <c r="FVO1146" s="3"/>
      <c r="FVP1146" s="3"/>
      <c r="FVQ1146" s="3"/>
      <c r="FVR1146" s="3"/>
      <c r="FVS1146" s="3"/>
      <c r="FVT1146" s="3"/>
      <c r="FVU1146" s="3"/>
      <c r="FVV1146" s="3"/>
      <c r="FVW1146" s="3"/>
      <c r="FVX1146" s="3"/>
      <c r="FVY1146" s="3"/>
      <c r="FVZ1146" s="3"/>
      <c r="FWA1146" s="3"/>
      <c r="FWB1146" s="3"/>
      <c r="FWC1146" s="3"/>
      <c r="FWD1146" s="3"/>
      <c r="FWE1146" s="3"/>
      <c r="FWF1146" s="3"/>
      <c r="FWG1146" s="3"/>
      <c r="FWH1146" s="3"/>
      <c r="FWI1146" s="3"/>
      <c r="FWJ1146" s="3"/>
      <c r="FWK1146" s="3"/>
      <c r="FWL1146" s="3"/>
      <c r="FWM1146" s="3"/>
      <c r="FWN1146" s="3"/>
      <c r="FWO1146" s="3"/>
      <c r="FWP1146" s="3"/>
      <c r="FWQ1146" s="3"/>
      <c r="FWR1146" s="3"/>
      <c r="FWS1146" s="3"/>
      <c r="FWT1146" s="3"/>
      <c r="FWU1146" s="3"/>
      <c r="FWV1146" s="3"/>
      <c r="FWW1146" s="3"/>
      <c r="FWX1146" s="3"/>
      <c r="FWY1146" s="3"/>
      <c r="FWZ1146" s="3"/>
      <c r="FXA1146" s="3"/>
      <c r="FXB1146" s="3"/>
      <c r="FXC1146" s="3"/>
      <c r="FXD1146" s="3"/>
      <c r="FXE1146" s="3"/>
      <c r="FXF1146" s="3"/>
      <c r="FXG1146" s="3"/>
      <c r="FXH1146" s="3"/>
      <c r="FXI1146" s="3"/>
      <c r="FXJ1146" s="3"/>
      <c r="FXK1146" s="3"/>
      <c r="FXL1146" s="3"/>
      <c r="FXM1146" s="3"/>
      <c r="FXN1146" s="3"/>
      <c r="FXO1146" s="3"/>
      <c r="FXP1146" s="3"/>
      <c r="FXQ1146" s="3"/>
      <c r="FXR1146" s="3"/>
      <c r="FXS1146" s="3"/>
      <c r="FXT1146" s="3"/>
      <c r="FXU1146" s="3"/>
      <c r="FXV1146" s="3"/>
      <c r="FXW1146" s="3"/>
      <c r="FXX1146" s="3"/>
      <c r="FXY1146" s="3"/>
      <c r="FXZ1146" s="3"/>
      <c r="FYA1146" s="3"/>
      <c r="FYB1146" s="3"/>
      <c r="FYC1146" s="3"/>
      <c r="FYD1146" s="3"/>
      <c r="FYE1146" s="3"/>
      <c r="FYF1146" s="3"/>
      <c r="FYG1146" s="3"/>
      <c r="FYH1146" s="3"/>
      <c r="FYI1146" s="3"/>
      <c r="FYJ1146" s="3"/>
      <c r="FYK1146" s="3"/>
      <c r="FYL1146" s="3"/>
      <c r="FYM1146" s="3"/>
      <c r="FYN1146" s="3"/>
      <c r="FYO1146" s="3"/>
      <c r="FYP1146" s="3"/>
      <c r="FYQ1146" s="3"/>
      <c r="FYR1146" s="3"/>
      <c r="FYS1146" s="3"/>
      <c r="FYT1146" s="3"/>
      <c r="FYU1146" s="3"/>
      <c r="FYV1146" s="3"/>
      <c r="FYW1146" s="3"/>
      <c r="FYX1146" s="3"/>
      <c r="FYY1146" s="3"/>
      <c r="FYZ1146" s="3"/>
      <c r="FZA1146" s="3"/>
      <c r="FZB1146" s="3"/>
      <c r="FZC1146" s="3"/>
      <c r="FZD1146" s="3"/>
      <c r="FZE1146" s="3"/>
      <c r="FZF1146" s="3"/>
      <c r="FZG1146" s="3"/>
      <c r="FZH1146" s="3"/>
      <c r="FZI1146" s="3"/>
      <c r="FZJ1146" s="3"/>
      <c r="FZK1146" s="3"/>
      <c r="FZL1146" s="3"/>
      <c r="FZM1146" s="3"/>
      <c r="FZN1146" s="3"/>
      <c r="FZO1146" s="3"/>
      <c r="FZP1146" s="3"/>
      <c r="FZQ1146" s="3"/>
      <c r="FZR1146" s="3"/>
      <c r="FZS1146" s="3"/>
      <c r="FZT1146" s="3"/>
      <c r="FZU1146" s="3"/>
      <c r="FZV1146" s="3"/>
      <c r="FZW1146" s="3"/>
      <c r="FZX1146" s="3"/>
      <c r="FZY1146" s="3"/>
      <c r="FZZ1146" s="3"/>
      <c r="GAA1146" s="3"/>
      <c r="GAB1146" s="3"/>
      <c r="GAC1146" s="3"/>
      <c r="GAD1146" s="3"/>
      <c r="GAE1146" s="3"/>
      <c r="GAF1146" s="3"/>
      <c r="GAG1146" s="3"/>
      <c r="GAH1146" s="3"/>
      <c r="GAI1146" s="3"/>
      <c r="GAJ1146" s="3"/>
      <c r="GAK1146" s="3"/>
      <c r="GAL1146" s="3"/>
      <c r="GAM1146" s="3"/>
      <c r="GAN1146" s="3"/>
      <c r="GAO1146" s="3"/>
      <c r="GAP1146" s="3"/>
      <c r="GAQ1146" s="3"/>
      <c r="GAR1146" s="3"/>
      <c r="GAS1146" s="3"/>
      <c r="GAT1146" s="3"/>
      <c r="GAU1146" s="3"/>
      <c r="GAV1146" s="3"/>
      <c r="GAW1146" s="3"/>
      <c r="GAX1146" s="3"/>
      <c r="GAY1146" s="3"/>
      <c r="GAZ1146" s="3"/>
      <c r="GBA1146" s="3"/>
      <c r="GBB1146" s="3"/>
      <c r="GBC1146" s="3"/>
      <c r="GBD1146" s="3"/>
      <c r="GBE1146" s="3"/>
      <c r="GBF1146" s="3"/>
      <c r="GBG1146" s="3"/>
      <c r="GBH1146" s="3"/>
      <c r="GBI1146" s="3"/>
      <c r="GBJ1146" s="3"/>
      <c r="GBK1146" s="3"/>
      <c r="GBL1146" s="3"/>
      <c r="GBM1146" s="3"/>
      <c r="GBN1146" s="3"/>
      <c r="GBO1146" s="3"/>
      <c r="GBP1146" s="3"/>
      <c r="GBQ1146" s="3"/>
      <c r="GBR1146" s="3"/>
      <c r="GBS1146" s="3"/>
      <c r="GBT1146" s="3"/>
      <c r="GBU1146" s="3"/>
      <c r="GBV1146" s="3"/>
      <c r="GBW1146" s="3"/>
      <c r="GBX1146" s="3"/>
      <c r="GBY1146" s="3"/>
      <c r="GBZ1146" s="3"/>
      <c r="GCA1146" s="3"/>
      <c r="GCB1146" s="3"/>
      <c r="GCC1146" s="3"/>
      <c r="GCD1146" s="3"/>
      <c r="GCE1146" s="3"/>
      <c r="GCF1146" s="3"/>
      <c r="GCG1146" s="3"/>
      <c r="GCH1146" s="3"/>
      <c r="GCI1146" s="3"/>
      <c r="GCJ1146" s="3"/>
      <c r="GCK1146" s="3"/>
      <c r="GCL1146" s="3"/>
      <c r="GCM1146" s="3"/>
      <c r="GCN1146" s="3"/>
      <c r="GCO1146" s="3"/>
      <c r="GCP1146" s="3"/>
      <c r="GCQ1146" s="3"/>
      <c r="GCR1146" s="3"/>
      <c r="GCS1146" s="3"/>
      <c r="GCT1146" s="3"/>
      <c r="GCU1146" s="3"/>
      <c r="GCV1146" s="3"/>
      <c r="GCW1146" s="3"/>
      <c r="GCX1146" s="3"/>
      <c r="GCY1146" s="3"/>
      <c r="GCZ1146" s="3"/>
      <c r="GDA1146" s="3"/>
      <c r="GDB1146" s="3"/>
      <c r="GDC1146" s="3"/>
      <c r="GDD1146" s="3"/>
      <c r="GDE1146" s="3"/>
      <c r="GDF1146" s="3"/>
      <c r="GDG1146" s="3"/>
      <c r="GDH1146" s="3"/>
      <c r="GDI1146" s="3"/>
      <c r="GDJ1146" s="3"/>
      <c r="GDK1146" s="3"/>
      <c r="GDL1146" s="3"/>
      <c r="GDM1146" s="3"/>
      <c r="GDN1146" s="3"/>
      <c r="GDO1146" s="3"/>
      <c r="GDP1146" s="3"/>
      <c r="GDQ1146" s="3"/>
      <c r="GDR1146" s="3"/>
      <c r="GDS1146" s="3"/>
      <c r="GDT1146" s="3"/>
      <c r="GDU1146" s="3"/>
      <c r="GDV1146" s="3"/>
      <c r="GDW1146" s="3"/>
      <c r="GDX1146" s="3"/>
      <c r="GDY1146" s="3"/>
      <c r="GDZ1146" s="3"/>
      <c r="GEA1146" s="3"/>
      <c r="GEB1146" s="3"/>
      <c r="GEC1146" s="3"/>
      <c r="GED1146" s="3"/>
      <c r="GEE1146" s="3"/>
      <c r="GEF1146" s="3"/>
      <c r="GEG1146" s="3"/>
      <c r="GEH1146" s="3"/>
      <c r="GEI1146" s="3"/>
      <c r="GEJ1146" s="3"/>
      <c r="GEK1146" s="3"/>
      <c r="GEL1146" s="3"/>
      <c r="GEM1146" s="3"/>
      <c r="GEN1146" s="3"/>
      <c r="GEO1146" s="3"/>
      <c r="GEP1146" s="3"/>
      <c r="GEQ1146" s="3"/>
      <c r="GER1146" s="3"/>
      <c r="GES1146" s="3"/>
      <c r="GET1146" s="3"/>
      <c r="GEU1146" s="3"/>
      <c r="GEV1146" s="3"/>
      <c r="GEW1146" s="3"/>
      <c r="GEX1146" s="3"/>
      <c r="GEY1146" s="3"/>
      <c r="GEZ1146" s="3"/>
      <c r="GFA1146" s="3"/>
      <c r="GFB1146" s="3"/>
      <c r="GFC1146" s="3"/>
      <c r="GFD1146" s="3"/>
      <c r="GFE1146" s="3"/>
      <c r="GFF1146" s="3"/>
      <c r="GFG1146" s="3"/>
      <c r="GFH1146" s="3"/>
      <c r="GFI1146" s="3"/>
      <c r="GFJ1146" s="3"/>
      <c r="GFK1146" s="3"/>
      <c r="GFL1146" s="3"/>
      <c r="GFM1146" s="3"/>
      <c r="GFN1146" s="3"/>
      <c r="GFO1146" s="3"/>
      <c r="GFP1146" s="3"/>
      <c r="GFQ1146" s="3"/>
      <c r="GFR1146" s="3"/>
      <c r="GFS1146" s="3"/>
      <c r="GFT1146" s="3"/>
      <c r="GFU1146" s="3"/>
      <c r="GFV1146" s="3"/>
      <c r="GFW1146" s="3"/>
      <c r="GFX1146" s="3"/>
      <c r="GFY1146" s="3"/>
      <c r="GFZ1146" s="3"/>
      <c r="GGA1146" s="3"/>
      <c r="GGB1146" s="3"/>
      <c r="GGC1146" s="3"/>
      <c r="GGD1146" s="3"/>
      <c r="GGE1146" s="3"/>
      <c r="GGF1146" s="3"/>
      <c r="GGG1146" s="3"/>
      <c r="GGH1146" s="3"/>
      <c r="GGI1146" s="3"/>
      <c r="GGJ1146" s="3"/>
      <c r="GGK1146" s="3"/>
      <c r="GGL1146" s="3"/>
      <c r="GGM1146" s="3"/>
      <c r="GGN1146" s="3"/>
      <c r="GGO1146" s="3"/>
      <c r="GGP1146" s="3"/>
      <c r="GGQ1146" s="3"/>
      <c r="GGR1146" s="3"/>
      <c r="GGS1146" s="3"/>
      <c r="GGT1146" s="3"/>
      <c r="GGU1146" s="3"/>
      <c r="GGV1146" s="3"/>
      <c r="GGW1146" s="3"/>
      <c r="GGX1146" s="3"/>
      <c r="GGY1146" s="3"/>
      <c r="GGZ1146" s="3"/>
      <c r="GHA1146" s="3"/>
      <c r="GHB1146" s="3"/>
      <c r="GHC1146" s="3"/>
      <c r="GHD1146" s="3"/>
      <c r="GHE1146" s="3"/>
      <c r="GHF1146" s="3"/>
      <c r="GHG1146" s="3"/>
      <c r="GHH1146" s="3"/>
      <c r="GHI1146" s="3"/>
      <c r="GHJ1146" s="3"/>
      <c r="GHK1146" s="3"/>
      <c r="GHL1146" s="3"/>
      <c r="GHM1146" s="3"/>
      <c r="GHN1146" s="3"/>
      <c r="GHO1146" s="3"/>
      <c r="GHP1146" s="3"/>
      <c r="GHQ1146" s="3"/>
      <c r="GHR1146" s="3"/>
      <c r="GHS1146" s="3"/>
      <c r="GHT1146" s="3"/>
      <c r="GHU1146" s="3"/>
      <c r="GHV1146" s="3"/>
      <c r="GHW1146" s="3"/>
      <c r="GHX1146" s="3"/>
      <c r="GHY1146" s="3"/>
      <c r="GHZ1146" s="3"/>
      <c r="GIA1146" s="3"/>
      <c r="GIB1146" s="3"/>
      <c r="GIC1146" s="3"/>
      <c r="GID1146" s="3"/>
      <c r="GIE1146" s="3"/>
      <c r="GIF1146" s="3"/>
      <c r="GIG1146" s="3"/>
      <c r="GIH1146" s="3"/>
      <c r="GII1146" s="3"/>
      <c r="GIJ1146" s="3"/>
      <c r="GIK1146" s="3"/>
      <c r="GIL1146" s="3"/>
      <c r="GIM1146" s="3"/>
      <c r="GIN1146" s="3"/>
      <c r="GIO1146" s="3"/>
      <c r="GIP1146" s="3"/>
      <c r="GIQ1146" s="3"/>
      <c r="GIR1146" s="3"/>
      <c r="GIS1146" s="3"/>
      <c r="GIT1146" s="3"/>
      <c r="GIU1146" s="3"/>
      <c r="GIV1146" s="3"/>
      <c r="GIW1146" s="3"/>
      <c r="GIX1146" s="3"/>
      <c r="GIY1146" s="3"/>
      <c r="GIZ1146" s="3"/>
      <c r="GJA1146" s="3"/>
      <c r="GJB1146" s="3"/>
      <c r="GJC1146" s="3"/>
      <c r="GJD1146" s="3"/>
      <c r="GJE1146" s="3"/>
      <c r="GJF1146" s="3"/>
      <c r="GJG1146" s="3"/>
      <c r="GJH1146" s="3"/>
      <c r="GJI1146" s="3"/>
      <c r="GJJ1146" s="3"/>
      <c r="GJK1146" s="3"/>
      <c r="GJL1146" s="3"/>
      <c r="GJM1146" s="3"/>
      <c r="GJN1146" s="3"/>
      <c r="GJO1146" s="3"/>
      <c r="GJP1146" s="3"/>
      <c r="GJQ1146" s="3"/>
      <c r="GJR1146" s="3"/>
      <c r="GJS1146" s="3"/>
      <c r="GJT1146" s="3"/>
      <c r="GJU1146" s="3"/>
      <c r="GJV1146" s="3"/>
      <c r="GJW1146" s="3"/>
      <c r="GJX1146" s="3"/>
      <c r="GJY1146" s="3"/>
      <c r="GJZ1146" s="3"/>
      <c r="GKA1146" s="3"/>
      <c r="GKB1146" s="3"/>
      <c r="GKC1146" s="3"/>
      <c r="GKD1146" s="3"/>
      <c r="GKE1146" s="3"/>
      <c r="GKF1146" s="3"/>
      <c r="GKG1146" s="3"/>
      <c r="GKH1146" s="3"/>
      <c r="GKI1146" s="3"/>
      <c r="GKJ1146" s="3"/>
      <c r="GKK1146" s="3"/>
      <c r="GKL1146" s="3"/>
      <c r="GKM1146" s="3"/>
      <c r="GKN1146" s="3"/>
      <c r="GKO1146" s="3"/>
      <c r="GKP1146" s="3"/>
      <c r="GKQ1146" s="3"/>
      <c r="GKR1146" s="3"/>
      <c r="GKS1146" s="3"/>
      <c r="GKT1146" s="3"/>
      <c r="GKU1146" s="3"/>
      <c r="GKV1146" s="3"/>
      <c r="GKW1146" s="3"/>
      <c r="GKX1146" s="3"/>
      <c r="GKY1146" s="3"/>
      <c r="GKZ1146" s="3"/>
      <c r="GLA1146" s="3"/>
      <c r="GLB1146" s="3"/>
      <c r="GLC1146" s="3"/>
      <c r="GLD1146" s="3"/>
      <c r="GLE1146" s="3"/>
      <c r="GLF1146" s="3"/>
      <c r="GLG1146" s="3"/>
      <c r="GLH1146" s="3"/>
      <c r="GLI1146" s="3"/>
      <c r="GLJ1146" s="3"/>
      <c r="GLK1146" s="3"/>
      <c r="GLL1146" s="3"/>
      <c r="GLM1146" s="3"/>
      <c r="GLN1146" s="3"/>
      <c r="GLO1146" s="3"/>
      <c r="GLP1146" s="3"/>
      <c r="GLQ1146" s="3"/>
      <c r="GLR1146" s="3"/>
      <c r="GLS1146" s="3"/>
      <c r="GLT1146" s="3"/>
      <c r="GLU1146" s="3"/>
      <c r="GLV1146" s="3"/>
      <c r="GLW1146" s="3"/>
      <c r="GLX1146" s="3"/>
      <c r="GLY1146" s="3"/>
      <c r="GLZ1146" s="3"/>
      <c r="GMA1146" s="3"/>
      <c r="GMB1146" s="3"/>
      <c r="GMC1146" s="3"/>
      <c r="GMD1146" s="3"/>
      <c r="GME1146" s="3"/>
      <c r="GMF1146" s="3"/>
      <c r="GMG1146" s="3"/>
      <c r="GMH1146" s="3"/>
      <c r="GMI1146" s="3"/>
      <c r="GMJ1146" s="3"/>
      <c r="GMK1146" s="3"/>
      <c r="GML1146" s="3"/>
      <c r="GMM1146" s="3"/>
      <c r="GMN1146" s="3"/>
      <c r="GMO1146" s="3"/>
      <c r="GMP1146" s="3"/>
      <c r="GMQ1146" s="3"/>
      <c r="GMR1146" s="3"/>
      <c r="GMS1146" s="3"/>
      <c r="GMT1146" s="3"/>
      <c r="GMU1146" s="3"/>
      <c r="GMV1146" s="3"/>
      <c r="GMW1146" s="3"/>
      <c r="GMX1146" s="3"/>
      <c r="GMY1146" s="3"/>
      <c r="GMZ1146" s="3"/>
      <c r="GNA1146" s="3"/>
      <c r="GNB1146" s="3"/>
      <c r="GNC1146" s="3"/>
      <c r="GND1146" s="3"/>
      <c r="GNE1146" s="3"/>
      <c r="GNF1146" s="3"/>
      <c r="GNG1146" s="3"/>
      <c r="GNH1146" s="3"/>
      <c r="GNI1146" s="3"/>
      <c r="GNJ1146" s="3"/>
      <c r="GNK1146" s="3"/>
      <c r="GNL1146" s="3"/>
      <c r="GNM1146" s="3"/>
      <c r="GNN1146" s="3"/>
      <c r="GNO1146" s="3"/>
      <c r="GNP1146" s="3"/>
      <c r="GNQ1146" s="3"/>
      <c r="GNR1146" s="3"/>
      <c r="GNS1146" s="3"/>
      <c r="GNT1146" s="3"/>
      <c r="GNU1146" s="3"/>
      <c r="GNV1146" s="3"/>
      <c r="GNW1146" s="3"/>
      <c r="GNX1146" s="3"/>
      <c r="GNY1146" s="3"/>
      <c r="GNZ1146" s="3"/>
      <c r="GOA1146" s="3"/>
      <c r="GOB1146" s="3"/>
      <c r="GOC1146" s="3"/>
      <c r="GOD1146" s="3"/>
      <c r="GOE1146" s="3"/>
      <c r="GOF1146" s="3"/>
      <c r="GOG1146" s="3"/>
      <c r="GOH1146" s="3"/>
      <c r="GOI1146" s="3"/>
      <c r="GOJ1146" s="3"/>
      <c r="GOK1146" s="3"/>
      <c r="GOL1146" s="3"/>
      <c r="GOM1146" s="3"/>
      <c r="GON1146" s="3"/>
      <c r="GOO1146" s="3"/>
      <c r="GOP1146" s="3"/>
      <c r="GOQ1146" s="3"/>
      <c r="GOR1146" s="3"/>
      <c r="GOS1146" s="3"/>
      <c r="GOT1146" s="3"/>
      <c r="GOU1146" s="3"/>
      <c r="GOV1146" s="3"/>
      <c r="GOW1146" s="3"/>
      <c r="GOX1146" s="3"/>
      <c r="GOY1146" s="3"/>
      <c r="GOZ1146" s="3"/>
      <c r="GPA1146" s="3"/>
      <c r="GPB1146" s="3"/>
      <c r="GPC1146" s="3"/>
      <c r="GPD1146" s="3"/>
      <c r="GPE1146" s="3"/>
      <c r="GPF1146" s="3"/>
      <c r="GPG1146" s="3"/>
      <c r="GPH1146" s="3"/>
      <c r="GPI1146" s="3"/>
      <c r="GPJ1146" s="3"/>
      <c r="GPK1146" s="3"/>
      <c r="GPL1146" s="3"/>
      <c r="GPM1146" s="3"/>
      <c r="GPN1146" s="3"/>
      <c r="GPO1146" s="3"/>
      <c r="GPP1146" s="3"/>
      <c r="GPQ1146" s="3"/>
      <c r="GPR1146" s="3"/>
      <c r="GPS1146" s="3"/>
      <c r="GPT1146" s="3"/>
      <c r="GPU1146" s="3"/>
      <c r="GPV1146" s="3"/>
      <c r="GPW1146" s="3"/>
      <c r="GPX1146" s="3"/>
      <c r="GPY1146" s="3"/>
      <c r="GPZ1146" s="3"/>
      <c r="GQA1146" s="3"/>
      <c r="GQB1146" s="3"/>
      <c r="GQC1146" s="3"/>
      <c r="GQD1146" s="3"/>
      <c r="GQE1146" s="3"/>
      <c r="GQF1146" s="3"/>
      <c r="GQG1146" s="3"/>
      <c r="GQH1146" s="3"/>
      <c r="GQI1146" s="3"/>
      <c r="GQJ1146" s="3"/>
      <c r="GQK1146" s="3"/>
      <c r="GQL1146" s="3"/>
      <c r="GQM1146" s="3"/>
      <c r="GQN1146" s="3"/>
      <c r="GQO1146" s="3"/>
      <c r="GQP1146" s="3"/>
      <c r="GQQ1146" s="3"/>
      <c r="GQR1146" s="3"/>
      <c r="GQS1146" s="3"/>
      <c r="GQT1146" s="3"/>
      <c r="GQU1146" s="3"/>
      <c r="GQV1146" s="3"/>
      <c r="GQW1146" s="3"/>
      <c r="GQX1146" s="3"/>
      <c r="GQY1146" s="3"/>
      <c r="GQZ1146" s="3"/>
      <c r="GRA1146" s="3"/>
      <c r="GRB1146" s="3"/>
      <c r="GRC1146" s="3"/>
      <c r="GRD1146" s="3"/>
      <c r="GRE1146" s="3"/>
      <c r="GRF1146" s="3"/>
      <c r="GRG1146" s="3"/>
      <c r="GRH1146" s="3"/>
      <c r="GRI1146" s="3"/>
      <c r="GRJ1146" s="3"/>
      <c r="GRK1146" s="3"/>
      <c r="GRL1146" s="3"/>
      <c r="GRM1146" s="3"/>
      <c r="GRN1146" s="3"/>
      <c r="GRO1146" s="3"/>
      <c r="GRP1146" s="3"/>
      <c r="GRQ1146" s="3"/>
      <c r="GRR1146" s="3"/>
      <c r="GRS1146" s="3"/>
      <c r="GRT1146" s="3"/>
      <c r="GRU1146" s="3"/>
      <c r="GRV1146" s="3"/>
      <c r="GRW1146" s="3"/>
      <c r="GRX1146" s="3"/>
      <c r="GRY1146" s="3"/>
      <c r="GRZ1146" s="3"/>
      <c r="GSA1146" s="3"/>
      <c r="GSB1146" s="3"/>
      <c r="GSC1146" s="3"/>
      <c r="GSD1146" s="3"/>
      <c r="GSE1146" s="3"/>
      <c r="GSF1146" s="3"/>
      <c r="GSG1146" s="3"/>
      <c r="GSH1146" s="3"/>
      <c r="GSI1146" s="3"/>
      <c r="GSJ1146" s="3"/>
      <c r="GSK1146" s="3"/>
      <c r="GSL1146" s="3"/>
      <c r="GSM1146" s="3"/>
      <c r="GSN1146" s="3"/>
      <c r="GSO1146" s="3"/>
      <c r="GSP1146" s="3"/>
      <c r="GSQ1146" s="3"/>
      <c r="GSR1146" s="3"/>
      <c r="GSS1146" s="3"/>
      <c r="GST1146" s="3"/>
      <c r="GSU1146" s="3"/>
      <c r="GSV1146" s="3"/>
      <c r="GSW1146" s="3"/>
      <c r="GSX1146" s="3"/>
      <c r="GSY1146" s="3"/>
      <c r="GSZ1146" s="3"/>
      <c r="GTA1146" s="3"/>
      <c r="GTB1146" s="3"/>
      <c r="GTC1146" s="3"/>
      <c r="GTD1146" s="3"/>
      <c r="GTE1146" s="3"/>
      <c r="GTF1146" s="3"/>
      <c r="GTG1146" s="3"/>
      <c r="GTH1146" s="3"/>
      <c r="GTI1146" s="3"/>
      <c r="GTJ1146" s="3"/>
      <c r="GTK1146" s="3"/>
      <c r="GTL1146" s="3"/>
      <c r="GTM1146" s="3"/>
      <c r="GTN1146" s="3"/>
      <c r="GTO1146" s="3"/>
      <c r="GTP1146" s="3"/>
      <c r="GTQ1146" s="3"/>
      <c r="GTR1146" s="3"/>
      <c r="GTS1146" s="3"/>
      <c r="GTT1146" s="3"/>
      <c r="GTU1146" s="3"/>
      <c r="GTV1146" s="3"/>
      <c r="GTW1146" s="3"/>
      <c r="GTX1146" s="3"/>
      <c r="GTY1146" s="3"/>
      <c r="GTZ1146" s="3"/>
      <c r="GUA1146" s="3"/>
      <c r="GUB1146" s="3"/>
      <c r="GUC1146" s="3"/>
      <c r="GUD1146" s="3"/>
      <c r="GUE1146" s="3"/>
      <c r="GUF1146" s="3"/>
      <c r="GUG1146" s="3"/>
      <c r="GUH1146" s="3"/>
      <c r="GUI1146" s="3"/>
      <c r="GUJ1146" s="3"/>
      <c r="GUK1146" s="3"/>
      <c r="GUL1146" s="3"/>
      <c r="GUM1146" s="3"/>
      <c r="GUN1146" s="3"/>
      <c r="GUO1146" s="3"/>
      <c r="GUP1146" s="3"/>
      <c r="GUQ1146" s="3"/>
      <c r="GUR1146" s="3"/>
      <c r="GUS1146" s="3"/>
      <c r="GUT1146" s="3"/>
      <c r="GUU1146" s="3"/>
      <c r="GUV1146" s="3"/>
      <c r="GUW1146" s="3"/>
      <c r="GUX1146" s="3"/>
      <c r="GUY1146" s="3"/>
      <c r="GUZ1146" s="3"/>
      <c r="GVA1146" s="3"/>
      <c r="GVB1146" s="3"/>
      <c r="GVC1146" s="3"/>
      <c r="GVD1146" s="3"/>
      <c r="GVE1146" s="3"/>
      <c r="GVF1146" s="3"/>
      <c r="GVG1146" s="3"/>
      <c r="GVH1146" s="3"/>
      <c r="GVI1146" s="3"/>
      <c r="GVJ1146" s="3"/>
      <c r="GVK1146" s="3"/>
      <c r="GVL1146" s="3"/>
      <c r="GVM1146" s="3"/>
      <c r="GVN1146" s="3"/>
      <c r="GVO1146" s="3"/>
      <c r="GVP1146" s="3"/>
      <c r="GVQ1146" s="3"/>
      <c r="GVR1146" s="3"/>
      <c r="GVS1146" s="3"/>
      <c r="GVT1146" s="3"/>
      <c r="GVU1146" s="3"/>
      <c r="GVV1146" s="3"/>
      <c r="GVW1146" s="3"/>
      <c r="GVX1146" s="3"/>
      <c r="GVY1146" s="3"/>
      <c r="GVZ1146" s="3"/>
      <c r="GWA1146" s="3"/>
      <c r="GWB1146" s="3"/>
      <c r="GWC1146" s="3"/>
      <c r="GWD1146" s="3"/>
      <c r="GWE1146" s="3"/>
      <c r="GWF1146" s="3"/>
      <c r="GWG1146" s="3"/>
      <c r="GWH1146" s="3"/>
      <c r="GWI1146" s="3"/>
      <c r="GWJ1146" s="3"/>
      <c r="GWK1146" s="3"/>
      <c r="GWL1146" s="3"/>
      <c r="GWM1146" s="3"/>
      <c r="GWN1146" s="3"/>
      <c r="GWO1146" s="3"/>
      <c r="GWP1146" s="3"/>
      <c r="GWQ1146" s="3"/>
      <c r="GWR1146" s="3"/>
      <c r="GWS1146" s="3"/>
      <c r="GWT1146" s="3"/>
      <c r="GWU1146" s="3"/>
      <c r="GWV1146" s="3"/>
      <c r="GWW1146" s="3"/>
      <c r="GWX1146" s="3"/>
      <c r="GWY1146" s="3"/>
      <c r="GWZ1146" s="3"/>
      <c r="GXA1146" s="3"/>
      <c r="GXB1146" s="3"/>
      <c r="GXC1146" s="3"/>
      <c r="GXD1146" s="3"/>
      <c r="GXE1146" s="3"/>
      <c r="GXF1146" s="3"/>
      <c r="GXG1146" s="3"/>
      <c r="GXH1146" s="3"/>
      <c r="GXI1146" s="3"/>
      <c r="GXJ1146" s="3"/>
      <c r="GXK1146" s="3"/>
      <c r="GXL1146" s="3"/>
      <c r="GXM1146" s="3"/>
      <c r="GXN1146" s="3"/>
      <c r="GXO1146" s="3"/>
      <c r="GXP1146" s="3"/>
      <c r="GXQ1146" s="3"/>
      <c r="GXR1146" s="3"/>
      <c r="GXS1146" s="3"/>
      <c r="GXT1146" s="3"/>
      <c r="GXU1146" s="3"/>
      <c r="GXV1146" s="3"/>
      <c r="GXW1146" s="3"/>
      <c r="GXX1146" s="3"/>
      <c r="GXY1146" s="3"/>
      <c r="GXZ1146" s="3"/>
      <c r="GYA1146" s="3"/>
      <c r="GYB1146" s="3"/>
      <c r="GYC1146" s="3"/>
      <c r="GYD1146" s="3"/>
      <c r="GYE1146" s="3"/>
      <c r="GYF1146" s="3"/>
      <c r="GYG1146" s="3"/>
      <c r="GYH1146" s="3"/>
      <c r="GYI1146" s="3"/>
      <c r="GYJ1146" s="3"/>
      <c r="GYK1146" s="3"/>
      <c r="GYL1146" s="3"/>
      <c r="GYM1146" s="3"/>
      <c r="GYN1146" s="3"/>
      <c r="GYO1146" s="3"/>
      <c r="GYP1146" s="3"/>
      <c r="GYQ1146" s="3"/>
      <c r="GYR1146" s="3"/>
      <c r="GYS1146" s="3"/>
      <c r="GYT1146" s="3"/>
      <c r="GYU1146" s="3"/>
      <c r="GYV1146" s="3"/>
      <c r="GYW1146" s="3"/>
      <c r="GYX1146" s="3"/>
      <c r="GYY1146" s="3"/>
      <c r="GYZ1146" s="3"/>
      <c r="GZA1146" s="3"/>
      <c r="GZB1146" s="3"/>
      <c r="GZC1146" s="3"/>
      <c r="GZD1146" s="3"/>
      <c r="GZE1146" s="3"/>
      <c r="GZF1146" s="3"/>
      <c r="GZG1146" s="3"/>
      <c r="GZH1146" s="3"/>
      <c r="GZI1146" s="3"/>
      <c r="GZJ1146" s="3"/>
      <c r="GZK1146" s="3"/>
      <c r="GZL1146" s="3"/>
      <c r="GZM1146" s="3"/>
      <c r="GZN1146" s="3"/>
      <c r="GZO1146" s="3"/>
      <c r="GZP1146" s="3"/>
      <c r="GZQ1146" s="3"/>
      <c r="GZR1146" s="3"/>
      <c r="GZS1146" s="3"/>
      <c r="GZT1146" s="3"/>
      <c r="GZU1146" s="3"/>
      <c r="GZV1146" s="3"/>
      <c r="GZW1146" s="3"/>
      <c r="GZX1146" s="3"/>
      <c r="GZY1146" s="3"/>
      <c r="GZZ1146" s="3"/>
      <c r="HAA1146" s="3"/>
      <c r="HAB1146" s="3"/>
      <c r="HAC1146" s="3"/>
      <c r="HAD1146" s="3"/>
      <c r="HAE1146" s="3"/>
      <c r="HAF1146" s="3"/>
      <c r="HAG1146" s="3"/>
      <c r="HAH1146" s="3"/>
      <c r="HAI1146" s="3"/>
      <c r="HAJ1146" s="3"/>
      <c r="HAK1146" s="3"/>
      <c r="HAL1146" s="3"/>
      <c r="HAM1146" s="3"/>
      <c r="HAN1146" s="3"/>
      <c r="HAO1146" s="3"/>
      <c r="HAP1146" s="3"/>
      <c r="HAQ1146" s="3"/>
      <c r="HAR1146" s="3"/>
      <c r="HAS1146" s="3"/>
      <c r="HAT1146" s="3"/>
      <c r="HAU1146" s="3"/>
      <c r="HAV1146" s="3"/>
      <c r="HAW1146" s="3"/>
      <c r="HAX1146" s="3"/>
      <c r="HAY1146" s="3"/>
      <c r="HAZ1146" s="3"/>
      <c r="HBA1146" s="3"/>
      <c r="HBB1146" s="3"/>
      <c r="HBC1146" s="3"/>
      <c r="HBD1146" s="3"/>
      <c r="HBE1146" s="3"/>
      <c r="HBF1146" s="3"/>
      <c r="HBG1146" s="3"/>
      <c r="HBH1146" s="3"/>
      <c r="HBI1146" s="3"/>
      <c r="HBJ1146" s="3"/>
      <c r="HBK1146" s="3"/>
      <c r="HBL1146" s="3"/>
      <c r="HBM1146" s="3"/>
      <c r="HBN1146" s="3"/>
      <c r="HBO1146" s="3"/>
      <c r="HBP1146" s="3"/>
      <c r="HBQ1146" s="3"/>
      <c r="HBR1146" s="3"/>
      <c r="HBS1146" s="3"/>
      <c r="HBT1146" s="3"/>
      <c r="HBU1146" s="3"/>
      <c r="HBV1146" s="3"/>
      <c r="HBW1146" s="3"/>
      <c r="HBX1146" s="3"/>
      <c r="HBY1146" s="3"/>
      <c r="HBZ1146" s="3"/>
      <c r="HCA1146" s="3"/>
      <c r="HCB1146" s="3"/>
      <c r="HCC1146" s="3"/>
      <c r="HCD1146" s="3"/>
      <c r="HCE1146" s="3"/>
      <c r="HCF1146" s="3"/>
      <c r="HCG1146" s="3"/>
      <c r="HCH1146" s="3"/>
      <c r="HCI1146" s="3"/>
      <c r="HCJ1146" s="3"/>
      <c r="HCK1146" s="3"/>
      <c r="HCL1146" s="3"/>
      <c r="HCM1146" s="3"/>
      <c r="HCN1146" s="3"/>
      <c r="HCO1146" s="3"/>
      <c r="HCP1146" s="3"/>
      <c r="HCQ1146" s="3"/>
      <c r="HCR1146" s="3"/>
      <c r="HCS1146" s="3"/>
      <c r="HCT1146" s="3"/>
      <c r="HCU1146" s="3"/>
      <c r="HCV1146" s="3"/>
      <c r="HCW1146" s="3"/>
      <c r="HCX1146" s="3"/>
      <c r="HCY1146" s="3"/>
      <c r="HCZ1146" s="3"/>
      <c r="HDA1146" s="3"/>
      <c r="HDB1146" s="3"/>
      <c r="HDC1146" s="3"/>
      <c r="HDD1146" s="3"/>
      <c r="HDE1146" s="3"/>
      <c r="HDF1146" s="3"/>
      <c r="HDG1146" s="3"/>
      <c r="HDH1146" s="3"/>
      <c r="HDI1146" s="3"/>
      <c r="HDJ1146" s="3"/>
      <c r="HDK1146" s="3"/>
      <c r="HDL1146" s="3"/>
      <c r="HDM1146" s="3"/>
      <c r="HDN1146" s="3"/>
      <c r="HDO1146" s="3"/>
      <c r="HDP1146" s="3"/>
      <c r="HDQ1146" s="3"/>
      <c r="HDR1146" s="3"/>
      <c r="HDS1146" s="3"/>
      <c r="HDT1146" s="3"/>
      <c r="HDU1146" s="3"/>
      <c r="HDV1146" s="3"/>
      <c r="HDW1146" s="3"/>
      <c r="HDX1146" s="3"/>
      <c r="HDY1146" s="3"/>
      <c r="HDZ1146" s="3"/>
      <c r="HEA1146" s="3"/>
      <c r="HEB1146" s="3"/>
      <c r="HEC1146" s="3"/>
      <c r="HED1146" s="3"/>
      <c r="HEE1146" s="3"/>
      <c r="HEF1146" s="3"/>
      <c r="HEG1146" s="3"/>
      <c r="HEH1146" s="3"/>
      <c r="HEI1146" s="3"/>
      <c r="HEJ1146" s="3"/>
      <c r="HEK1146" s="3"/>
      <c r="HEL1146" s="3"/>
      <c r="HEM1146" s="3"/>
      <c r="HEN1146" s="3"/>
      <c r="HEO1146" s="3"/>
      <c r="HEP1146" s="3"/>
      <c r="HEQ1146" s="3"/>
      <c r="HER1146" s="3"/>
      <c r="HES1146" s="3"/>
      <c r="HET1146" s="3"/>
      <c r="HEU1146" s="3"/>
      <c r="HEV1146" s="3"/>
      <c r="HEW1146" s="3"/>
      <c r="HEX1146" s="3"/>
      <c r="HEY1146" s="3"/>
      <c r="HEZ1146" s="3"/>
      <c r="HFA1146" s="3"/>
      <c r="HFB1146" s="3"/>
      <c r="HFC1146" s="3"/>
      <c r="HFD1146" s="3"/>
      <c r="HFE1146" s="3"/>
      <c r="HFF1146" s="3"/>
      <c r="HFG1146" s="3"/>
      <c r="HFH1146" s="3"/>
      <c r="HFI1146" s="3"/>
      <c r="HFJ1146" s="3"/>
      <c r="HFK1146" s="3"/>
      <c r="HFL1146" s="3"/>
      <c r="HFM1146" s="3"/>
      <c r="HFN1146" s="3"/>
      <c r="HFO1146" s="3"/>
      <c r="HFP1146" s="3"/>
      <c r="HFQ1146" s="3"/>
      <c r="HFR1146" s="3"/>
      <c r="HFS1146" s="3"/>
      <c r="HFT1146" s="3"/>
      <c r="HFU1146" s="3"/>
      <c r="HFV1146" s="3"/>
      <c r="HFW1146" s="3"/>
      <c r="HFX1146" s="3"/>
      <c r="HFY1146" s="3"/>
      <c r="HFZ1146" s="3"/>
      <c r="HGA1146" s="3"/>
      <c r="HGB1146" s="3"/>
      <c r="HGC1146" s="3"/>
      <c r="HGD1146" s="3"/>
      <c r="HGE1146" s="3"/>
      <c r="HGF1146" s="3"/>
      <c r="HGG1146" s="3"/>
      <c r="HGH1146" s="3"/>
      <c r="HGI1146" s="3"/>
      <c r="HGJ1146" s="3"/>
      <c r="HGK1146" s="3"/>
      <c r="HGL1146" s="3"/>
      <c r="HGM1146" s="3"/>
      <c r="HGN1146" s="3"/>
      <c r="HGO1146" s="3"/>
      <c r="HGP1146" s="3"/>
      <c r="HGQ1146" s="3"/>
      <c r="HGR1146" s="3"/>
      <c r="HGS1146" s="3"/>
      <c r="HGT1146" s="3"/>
      <c r="HGU1146" s="3"/>
      <c r="HGV1146" s="3"/>
      <c r="HGW1146" s="3"/>
      <c r="HGX1146" s="3"/>
      <c r="HGY1146" s="3"/>
      <c r="HGZ1146" s="3"/>
      <c r="HHA1146" s="3"/>
      <c r="HHB1146" s="3"/>
      <c r="HHC1146" s="3"/>
      <c r="HHD1146" s="3"/>
      <c r="HHE1146" s="3"/>
      <c r="HHF1146" s="3"/>
      <c r="HHG1146" s="3"/>
      <c r="HHH1146" s="3"/>
      <c r="HHI1146" s="3"/>
      <c r="HHJ1146" s="3"/>
      <c r="HHK1146" s="3"/>
      <c r="HHL1146" s="3"/>
      <c r="HHM1146" s="3"/>
      <c r="HHN1146" s="3"/>
      <c r="HHO1146" s="3"/>
      <c r="HHP1146" s="3"/>
      <c r="HHQ1146" s="3"/>
      <c r="HHR1146" s="3"/>
      <c r="HHS1146" s="3"/>
      <c r="HHT1146" s="3"/>
      <c r="HHU1146" s="3"/>
      <c r="HHV1146" s="3"/>
      <c r="HHW1146" s="3"/>
      <c r="HHX1146" s="3"/>
      <c r="HHY1146" s="3"/>
      <c r="HHZ1146" s="3"/>
      <c r="HIA1146" s="3"/>
      <c r="HIB1146" s="3"/>
      <c r="HIC1146" s="3"/>
      <c r="HID1146" s="3"/>
      <c r="HIE1146" s="3"/>
      <c r="HIF1146" s="3"/>
      <c r="HIG1146" s="3"/>
      <c r="HIH1146" s="3"/>
      <c r="HII1146" s="3"/>
      <c r="HIJ1146" s="3"/>
      <c r="HIK1146" s="3"/>
      <c r="HIL1146" s="3"/>
      <c r="HIM1146" s="3"/>
      <c r="HIN1146" s="3"/>
      <c r="HIO1146" s="3"/>
      <c r="HIP1146" s="3"/>
      <c r="HIQ1146" s="3"/>
      <c r="HIR1146" s="3"/>
      <c r="HIS1146" s="3"/>
      <c r="HIT1146" s="3"/>
      <c r="HIU1146" s="3"/>
      <c r="HIV1146" s="3"/>
      <c r="HIW1146" s="3"/>
      <c r="HIX1146" s="3"/>
      <c r="HIY1146" s="3"/>
      <c r="HIZ1146" s="3"/>
      <c r="HJA1146" s="3"/>
      <c r="HJB1146" s="3"/>
      <c r="HJC1146" s="3"/>
      <c r="HJD1146" s="3"/>
      <c r="HJE1146" s="3"/>
      <c r="HJF1146" s="3"/>
      <c r="HJG1146" s="3"/>
      <c r="HJH1146" s="3"/>
      <c r="HJI1146" s="3"/>
      <c r="HJJ1146" s="3"/>
      <c r="HJK1146" s="3"/>
      <c r="HJL1146" s="3"/>
      <c r="HJM1146" s="3"/>
      <c r="HJN1146" s="3"/>
      <c r="HJO1146" s="3"/>
      <c r="HJP1146" s="3"/>
      <c r="HJQ1146" s="3"/>
      <c r="HJR1146" s="3"/>
      <c r="HJS1146" s="3"/>
      <c r="HJT1146" s="3"/>
      <c r="HJU1146" s="3"/>
      <c r="HJV1146" s="3"/>
      <c r="HJW1146" s="3"/>
      <c r="HJX1146" s="3"/>
      <c r="HJY1146" s="3"/>
      <c r="HJZ1146" s="3"/>
      <c r="HKA1146" s="3"/>
      <c r="HKB1146" s="3"/>
      <c r="HKC1146" s="3"/>
      <c r="HKD1146" s="3"/>
      <c r="HKE1146" s="3"/>
      <c r="HKF1146" s="3"/>
      <c r="HKG1146" s="3"/>
      <c r="HKH1146" s="3"/>
      <c r="HKI1146" s="3"/>
      <c r="HKJ1146" s="3"/>
      <c r="HKK1146" s="3"/>
      <c r="HKL1146" s="3"/>
      <c r="HKM1146" s="3"/>
      <c r="HKN1146" s="3"/>
      <c r="HKO1146" s="3"/>
      <c r="HKP1146" s="3"/>
      <c r="HKQ1146" s="3"/>
      <c r="HKR1146" s="3"/>
      <c r="HKS1146" s="3"/>
      <c r="HKT1146" s="3"/>
      <c r="HKU1146" s="3"/>
      <c r="HKV1146" s="3"/>
      <c r="HKW1146" s="3"/>
      <c r="HKX1146" s="3"/>
      <c r="HKY1146" s="3"/>
      <c r="HKZ1146" s="3"/>
      <c r="HLA1146" s="3"/>
      <c r="HLB1146" s="3"/>
      <c r="HLC1146" s="3"/>
      <c r="HLD1146" s="3"/>
      <c r="HLE1146" s="3"/>
      <c r="HLF1146" s="3"/>
      <c r="HLG1146" s="3"/>
      <c r="HLH1146" s="3"/>
      <c r="HLI1146" s="3"/>
      <c r="HLJ1146" s="3"/>
      <c r="HLK1146" s="3"/>
      <c r="HLL1146" s="3"/>
      <c r="HLM1146" s="3"/>
      <c r="HLN1146" s="3"/>
      <c r="HLO1146" s="3"/>
      <c r="HLP1146" s="3"/>
      <c r="HLQ1146" s="3"/>
      <c r="HLR1146" s="3"/>
      <c r="HLS1146" s="3"/>
      <c r="HLT1146" s="3"/>
      <c r="HLU1146" s="3"/>
      <c r="HLV1146" s="3"/>
      <c r="HLW1146" s="3"/>
      <c r="HLX1146" s="3"/>
      <c r="HLY1146" s="3"/>
      <c r="HLZ1146" s="3"/>
      <c r="HMA1146" s="3"/>
      <c r="HMB1146" s="3"/>
      <c r="HMC1146" s="3"/>
      <c r="HMD1146" s="3"/>
      <c r="HME1146" s="3"/>
      <c r="HMF1146" s="3"/>
      <c r="HMG1146" s="3"/>
      <c r="HMH1146" s="3"/>
      <c r="HMI1146" s="3"/>
      <c r="HMJ1146" s="3"/>
      <c r="HMK1146" s="3"/>
      <c r="HML1146" s="3"/>
      <c r="HMM1146" s="3"/>
      <c r="HMN1146" s="3"/>
      <c r="HMO1146" s="3"/>
      <c r="HMP1146" s="3"/>
      <c r="HMQ1146" s="3"/>
      <c r="HMR1146" s="3"/>
      <c r="HMS1146" s="3"/>
      <c r="HMT1146" s="3"/>
      <c r="HMU1146" s="3"/>
      <c r="HMV1146" s="3"/>
      <c r="HMW1146" s="3"/>
      <c r="HMX1146" s="3"/>
      <c r="HMY1146" s="3"/>
      <c r="HMZ1146" s="3"/>
      <c r="HNA1146" s="3"/>
      <c r="HNB1146" s="3"/>
      <c r="HNC1146" s="3"/>
      <c r="HND1146" s="3"/>
      <c r="HNE1146" s="3"/>
      <c r="HNF1146" s="3"/>
      <c r="HNG1146" s="3"/>
      <c r="HNH1146" s="3"/>
      <c r="HNI1146" s="3"/>
      <c r="HNJ1146" s="3"/>
      <c r="HNK1146" s="3"/>
      <c r="HNL1146" s="3"/>
      <c r="HNM1146" s="3"/>
      <c r="HNN1146" s="3"/>
      <c r="HNO1146" s="3"/>
      <c r="HNP1146" s="3"/>
      <c r="HNQ1146" s="3"/>
      <c r="HNR1146" s="3"/>
      <c r="HNS1146" s="3"/>
      <c r="HNT1146" s="3"/>
      <c r="HNU1146" s="3"/>
      <c r="HNV1146" s="3"/>
      <c r="HNW1146" s="3"/>
      <c r="HNX1146" s="3"/>
      <c r="HNY1146" s="3"/>
      <c r="HNZ1146" s="3"/>
      <c r="HOA1146" s="3"/>
      <c r="HOB1146" s="3"/>
      <c r="HOC1146" s="3"/>
      <c r="HOD1146" s="3"/>
      <c r="HOE1146" s="3"/>
      <c r="HOF1146" s="3"/>
      <c r="HOG1146" s="3"/>
      <c r="HOH1146" s="3"/>
      <c r="HOI1146" s="3"/>
      <c r="HOJ1146" s="3"/>
      <c r="HOK1146" s="3"/>
      <c r="HOL1146" s="3"/>
      <c r="HOM1146" s="3"/>
      <c r="HON1146" s="3"/>
      <c r="HOO1146" s="3"/>
      <c r="HOP1146" s="3"/>
      <c r="HOQ1146" s="3"/>
      <c r="HOR1146" s="3"/>
      <c r="HOS1146" s="3"/>
      <c r="HOT1146" s="3"/>
      <c r="HOU1146" s="3"/>
      <c r="HOV1146" s="3"/>
      <c r="HOW1146" s="3"/>
      <c r="HOX1146" s="3"/>
      <c r="HOY1146" s="3"/>
      <c r="HOZ1146" s="3"/>
      <c r="HPA1146" s="3"/>
      <c r="HPB1146" s="3"/>
      <c r="HPC1146" s="3"/>
      <c r="HPD1146" s="3"/>
      <c r="HPE1146" s="3"/>
      <c r="HPF1146" s="3"/>
      <c r="HPG1146" s="3"/>
      <c r="HPH1146" s="3"/>
      <c r="HPI1146" s="3"/>
      <c r="HPJ1146" s="3"/>
      <c r="HPK1146" s="3"/>
      <c r="HPL1146" s="3"/>
      <c r="HPM1146" s="3"/>
      <c r="HPN1146" s="3"/>
      <c r="HPO1146" s="3"/>
      <c r="HPP1146" s="3"/>
      <c r="HPQ1146" s="3"/>
      <c r="HPR1146" s="3"/>
      <c r="HPS1146" s="3"/>
      <c r="HPT1146" s="3"/>
      <c r="HPU1146" s="3"/>
      <c r="HPV1146" s="3"/>
      <c r="HPW1146" s="3"/>
      <c r="HPX1146" s="3"/>
      <c r="HPY1146" s="3"/>
      <c r="HPZ1146" s="3"/>
      <c r="HQA1146" s="3"/>
      <c r="HQB1146" s="3"/>
      <c r="HQC1146" s="3"/>
      <c r="HQD1146" s="3"/>
      <c r="HQE1146" s="3"/>
      <c r="HQF1146" s="3"/>
      <c r="HQG1146" s="3"/>
      <c r="HQH1146" s="3"/>
      <c r="HQI1146" s="3"/>
      <c r="HQJ1146" s="3"/>
      <c r="HQK1146" s="3"/>
      <c r="HQL1146" s="3"/>
      <c r="HQM1146" s="3"/>
      <c r="HQN1146" s="3"/>
      <c r="HQO1146" s="3"/>
      <c r="HQP1146" s="3"/>
      <c r="HQQ1146" s="3"/>
      <c r="HQR1146" s="3"/>
      <c r="HQS1146" s="3"/>
      <c r="HQT1146" s="3"/>
      <c r="HQU1146" s="3"/>
      <c r="HQV1146" s="3"/>
      <c r="HQW1146" s="3"/>
      <c r="HQX1146" s="3"/>
      <c r="HQY1146" s="3"/>
      <c r="HQZ1146" s="3"/>
      <c r="HRA1146" s="3"/>
      <c r="HRB1146" s="3"/>
      <c r="HRC1146" s="3"/>
      <c r="HRD1146" s="3"/>
      <c r="HRE1146" s="3"/>
      <c r="HRF1146" s="3"/>
      <c r="HRG1146" s="3"/>
      <c r="HRH1146" s="3"/>
      <c r="HRI1146" s="3"/>
      <c r="HRJ1146" s="3"/>
      <c r="HRK1146" s="3"/>
      <c r="HRL1146" s="3"/>
      <c r="HRM1146" s="3"/>
      <c r="HRN1146" s="3"/>
      <c r="HRO1146" s="3"/>
      <c r="HRP1146" s="3"/>
      <c r="HRQ1146" s="3"/>
      <c r="HRR1146" s="3"/>
      <c r="HRS1146" s="3"/>
      <c r="HRT1146" s="3"/>
      <c r="HRU1146" s="3"/>
      <c r="HRV1146" s="3"/>
      <c r="HRW1146" s="3"/>
      <c r="HRX1146" s="3"/>
      <c r="HRY1146" s="3"/>
      <c r="HRZ1146" s="3"/>
      <c r="HSA1146" s="3"/>
      <c r="HSB1146" s="3"/>
      <c r="HSC1146" s="3"/>
      <c r="HSD1146" s="3"/>
      <c r="HSE1146" s="3"/>
      <c r="HSF1146" s="3"/>
      <c r="HSG1146" s="3"/>
      <c r="HSH1146" s="3"/>
      <c r="HSI1146" s="3"/>
      <c r="HSJ1146" s="3"/>
      <c r="HSK1146" s="3"/>
      <c r="HSL1146" s="3"/>
      <c r="HSM1146" s="3"/>
      <c r="HSN1146" s="3"/>
      <c r="HSO1146" s="3"/>
      <c r="HSP1146" s="3"/>
      <c r="HSQ1146" s="3"/>
      <c r="HSR1146" s="3"/>
      <c r="HSS1146" s="3"/>
      <c r="HST1146" s="3"/>
      <c r="HSU1146" s="3"/>
      <c r="HSV1146" s="3"/>
      <c r="HSW1146" s="3"/>
      <c r="HSX1146" s="3"/>
      <c r="HSY1146" s="3"/>
      <c r="HSZ1146" s="3"/>
      <c r="HTA1146" s="3"/>
      <c r="HTB1146" s="3"/>
      <c r="HTC1146" s="3"/>
      <c r="HTD1146" s="3"/>
      <c r="HTE1146" s="3"/>
      <c r="HTF1146" s="3"/>
      <c r="HTG1146" s="3"/>
      <c r="HTH1146" s="3"/>
      <c r="HTI1146" s="3"/>
      <c r="HTJ1146" s="3"/>
      <c r="HTK1146" s="3"/>
      <c r="HTL1146" s="3"/>
      <c r="HTM1146" s="3"/>
      <c r="HTN1146" s="3"/>
      <c r="HTO1146" s="3"/>
      <c r="HTP1146" s="3"/>
      <c r="HTQ1146" s="3"/>
      <c r="HTR1146" s="3"/>
      <c r="HTS1146" s="3"/>
      <c r="HTT1146" s="3"/>
      <c r="HTU1146" s="3"/>
      <c r="HTV1146" s="3"/>
      <c r="HTW1146" s="3"/>
      <c r="HTX1146" s="3"/>
      <c r="HTY1146" s="3"/>
      <c r="HTZ1146" s="3"/>
      <c r="HUA1146" s="3"/>
      <c r="HUB1146" s="3"/>
      <c r="HUC1146" s="3"/>
      <c r="HUD1146" s="3"/>
      <c r="HUE1146" s="3"/>
      <c r="HUF1146" s="3"/>
      <c r="HUG1146" s="3"/>
      <c r="HUH1146" s="3"/>
      <c r="HUI1146" s="3"/>
      <c r="HUJ1146" s="3"/>
      <c r="HUK1146" s="3"/>
      <c r="HUL1146" s="3"/>
      <c r="HUM1146" s="3"/>
      <c r="HUN1146" s="3"/>
      <c r="HUO1146" s="3"/>
      <c r="HUP1146" s="3"/>
      <c r="HUQ1146" s="3"/>
      <c r="HUR1146" s="3"/>
      <c r="HUS1146" s="3"/>
      <c r="HUT1146" s="3"/>
      <c r="HUU1146" s="3"/>
      <c r="HUV1146" s="3"/>
      <c r="HUW1146" s="3"/>
      <c r="HUX1146" s="3"/>
      <c r="HUY1146" s="3"/>
      <c r="HUZ1146" s="3"/>
      <c r="HVA1146" s="3"/>
      <c r="HVB1146" s="3"/>
      <c r="HVC1146" s="3"/>
      <c r="HVD1146" s="3"/>
      <c r="HVE1146" s="3"/>
      <c r="HVF1146" s="3"/>
      <c r="HVG1146" s="3"/>
      <c r="HVH1146" s="3"/>
      <c r="HVI1146" s="3"/>
      <c r="HVJ1146" s="3"/>
      <c r="HVK1146" s="3"/>
      <c r="HVL1146" s="3"/>
      <c r="HVM1146" s="3"/>
      <c r="HVN1146" s="3"/>
      <c r="HVO1146" s="3"/>
      <c r="HVP1146" s="3"/>
      <c r="HVQ1146" s="3"/>
      <c r="HVR1146" s="3"/>
      <c r="HVS1146" s="3"/>
      <c r="HVT1146" s="3"/>
      <c r="HVU1146" s="3"/>
      <c r="HVV1146" s="3"/>
      <c r="HVW1146" s="3"/>
      <c r="HVX1146" s="3"/>
      <c r="HVY1146" s="3"/>
      <c r="HVZ1146" s="3"/>
      <c r="HWA1146" s="3"/>
      <c r="HWB1146" s="3"/>
      <c r="HWC1146" s="3"/>
      <c r="HWD1146" s="3"/>
      <c r="HWE1146" s="3"/>
      <c r="HWF1146" s="3"/>
      <c r="HWG1146" s="3"/>
      <c r="HWH1146" s="3"/>
      <c r="HWI1146" s="3"/>
      <c r="HWJ1146" s="3"/>
      <c r="HWK1146" s="3"/>
      <c r="HWL1146" s="3"/>
      <c r="HWM1146" s="3"/>
      <c r="HWN1146" s="3"/>
      <c r="HWO1146" s="3"/>
      <c r="HWP1146" s="3"/>
      <c r="HWQ1146" s="3"/>
      <c r="HWR1146" s="3"/>
      <c r="HWS1146" s="3"/>
      <c r="HWT1146" s="3"/>
      <c r="HWU1146" s="3"/>
      <c r="HWV1146" s="3"/>
      <c r="HWW1146" s="3"/>
      <c r="HWX1146" s="3"/>
      <c r="HWY1146" s="3"/>
      <c r="HWZ1146" s="3"/>
      <c r="HXA1146" s="3"/>
      <c r="HXB1146" s="3"/>
      <c r="HXC1146" s="3"/>
      <c r="HXD1146" s="3"/>
      <c r="HXE1146" s="3"/>
      <c r="HXF1146" s="3"/>
      <c r="HXG1146" s="3"/>
      <c r="HXH1146" s="3"/>
      <c r="HXI1146" s="3"/>
      <c r="HXJ1146" s="3"/>
      <c r="HXK1146" s="3"/>
      <c r="HXL1146" s="3"/>
      <c r="HXM1146" s="3"/>
      <c r="HXN1146" s="3"/>
      <c r="HXO1146" s="3"/>
      <c r="HXP1146" s="3"/>
      <c r="HXQ1146" s="3"/>
      <c r="HXR1146" s="3"/>
      <c r="HXS1146" s="3"/>
      <c r="HXT1146" s="3"/>
      <c r="HXU1146" s="3"/>
      <c r="HXV1146" s="3"/>
      <c r="HXW1146" s="3"/>
      <c r="HXX1146" s="3"/>
      <c r="HXY1146" s="3"/>
      <c r="HXZ1146" s="3"/>
      <c r="HYA1146" s="3"/>
      <c r="HYB1146" s="3"/>
      <c r="HYC1146" s="3"/>
      <c r="HYD1146" s="3"/>
      <c r="HYE1146" s="3"/>
      <c r="HYF1146" s="3"/>
      <c r="HYG1146" s="3"/>
      <c r="HYH1146" s="3"/>
      <c r="HYI1146" s="3"/>
      <c r="HYJ1146" s="3"/>
      <c r="HYK1146" s="3"/>
      <c r="HYL1146" s="3"/>
      <c r="HYM1146" s="3"/>
      <c r="HYN1146" s="3"/>
      <c r="HYO1146" s="3"/>
      <c r="HYP1146" s="3"/>
      <c r="HYQ1146" s="3"/>
      <c r="HYR1146" s="3"/>
      <c r="HYS1146" s="3"/>
      <c r="HYT1146" s="3"/>
      <c r="HYU1146" s="3"/>
      <c r="HYV1146" s="3"/>
      <c r="HYW1146" s="3"/>
      <c r="HYX1146" s="3"/>
      <c r="HYY1146" s="3"/>
      <c r="HYZ1146" s="3"/>
      <c r="HZA1146" s="3"/>
      <c r="HZB1146" s="3"/>
      <c r="HZC1146" s="3"/>
      <c r="HZD1146" s="3"/>
      <c r="HZE1146" s="3"/>
      <c r="HZF1146" s="3"/>
      <c r="HZG1146" s="3"/>
      <c r="HZH1146" s="3"/>
      <c r="HZI1146" s="3"/>
      <c r="HZJ1146" s="3"/>
      <c r="HZK1146" s="3"/>
      <c r="HZL1146" s="3"/>
      <c r="HZM1146" s="3"/>
      <c r="HZN1146" s="3"/>
      <c r="HZO1146" s="3"/>
      <c r="HZP1146" s="3"/>
      <c r="HZQ1146" s="3"/>
      <c r="HZR1146" s="3"/>
      <c r="HZS1146" s="3"/>
      <c r="HZT1146" s="3"/>
      <c r="HZU1146" s="3"/>
      <c r="HZV1146" s="3"/>
      <c r="HZW1146" s="3"/>
      <c r="HZX1146" s="3"/>
      <c r="HZY1146" s="3"/>
      <c r="HZZ1146" s="3"/>
      <c r="IAA1146" s="3"/>
      <c r="IAB1146" s="3"/>
      <c r="IAC1146" s="3"/>
      <c r="IAD1146" s="3"/>
      <c r="IAE1146" s="3"/>
      <c r="IAF1146" s="3"/>
      <c r="IAG1146" s="3"/>
      <c r="IAH1146" s="3"/>
      <c r="IAI1146" s="3"/>
      <c r="IAJ1146" s="3"/>
      <c r="IAK1146" s="3"/>
      <c r="IAL1146" s="3"/>
      <c r="IAM1146" s="3"/>
      <c r="IAN1146" s="3"/>
      <c r="IAO1146" s="3"/>
      <c r="IAP1146" s="3"/>
      <c r="IAQ1146" s="3"/>
      <c r="IAR1146" s="3"/>
      <c r="IAS1146" s="3"/>
      <c r="IAT1146" s="3"/>
      <c r="IAU1146" s="3"/>
      <c r="IAV1146" s="3"/>
      <c r="IAW1146" s="3"/>
      <c r="IAX1146" s="3"/>
      <c r="IAY1146" s="3"/>
      <c r="IAZ1146" s="3"/>
      <c r="IBA1146" s="3"/>
      <c r="IBB1146" s="3"/>
      <c r="IBC1146" s="3"/>
      <c r="IBD1146" s="3"/>
      <c r="IBE1146" s="3"/>
      <c r="IBF1146" s="3"/>
      <c r="IBG1146" s="3"/>
      <c r="IBH1146" s="3"/>
      <c r="IBI1146" s="3"/>
      <c r="IBJ1146" s="3"/>
      <c r="IBK1146" s="3"/>
      <c r="IBL1146" s="3"/>
      <c r="IBM1146" s="3"/>
      <c r="IBN1146" s="3"/>
      <c r="IBO1146" s="3"/>
      <c r="IBP1146" s="3"/>
      <c r="IBQ1146" s="3"/>
      <c r="IBR1146" s="3"/>
      <c r="IBS1146" s="3"/>
      <c r="IBT1146" s="3"/>
      <c r="IBU1146" s="3"/>
      <c r="IBV1146" s="3"/>
      <c r="IBW1146" s="3"/>
      <c r="IBX1146" s="3"/>
      <c r="IBY1146" s="3"/>
      <c r="IBZ1146" s="3"/>
      <c r="ICA1146" s="3"/>
      <c r="ICB1146" s="3"/>
      <c r="ICC1146" s="3"/>
      <c r="ICD1146" s="3"/>
      <c r="ICE1146" s="3"/>
      <c r="ICF1146" s="3"/>
      <c r="ICG1146" s="3"/>
      <c r="ICH1146" s="3"/>
      <c r="ICI1146" s="3"/>
      <c r="ICJ1146" s="3"/>
      <c r="ICK1146" s="3"/>
      <c r="ICL1146" s="3"/>
      <c r="ICM1146" s="3"/>
      <c r="ICN1146" s="3"/>
      <c r="ICO1146" s="3"/>
      <c r="ICP1146" s="3"/>
      <c r="ICQ1146" s="3"/>
      <c r="ICR1146" s="3"/>
      <c r="ICS1146" s="3"/>
      <c r="ICT1146" s="3"/>
      <c r="ICU1146" s="3"/>
      <c r="ICV1146" s="3"/>
      <c r="ICW1146" s="3"/>
      <c r="ICX1146" s="3"/>
      <c r="ICY1146" s="3"/>
      <c r="ICZ1146" s="3"/>
      <c r="IDA1146" s="3"/>
      <c r="IDB1146" s="3"/>
      <c r="IDC1146" s="3"/>
      <c r="IDD1146" s="3"/>
      <c r="IDE1146" s="3"/>
      <c r="IDF1146" s="3"/>
      <c r="IDG1146" s="3"/>
      <c r="IDH1146" s="3"/>
      <c r="IDI1146" s="3"/>
      <c r="IDJ1146" s="3"/>
      <c r="IDK1146" s="3"/>
      <c r="IDL1146" s="3"/>
      <c r="IDM1146" s="3"/>
      <c r="IDN1146" s="3"/>
      <c r="IDO1146" s="3"/>
      <c r="IDP1146" s="3"/>
      <c r="IDQ1146" s="3"/>
      <c r="IDR1146" s="3"/>
      <c r="IDS1146" s="3"/>
      <c r="IDT1146" s="3"/>
      <c r="IDU1146" s="3"/>
      <c r="IDV1146" s="3"/>
      <c r="IDW1146" s="3"/>
      <c r="IDX1146" s="3"/>
      <c r="IDY1146" s="3"/>
      <c r="IDZ1146" s="3"/>
      <c r="IEA1146" s="3"/>
      <c r="IEB1146" s="3"/>
      <c r="IEC1146" s="3"/>
      <c r="IED1146" s="3"/>
      <c r="IEE1146" s="3"/>
      <c r="IEF1146" s="3"/>
      <c r="IEG1146" s="3"/>
      <c r="IEH1146" s="3"/>
      <c r="IEI1146" s="3"/>
      <c r="IEJ1146" s="3"/>
      <c r="IEK1146" s="3"/>
      <c r="IEL1146" s="3"/>
      <c r="IEM1146" s="3"/>
      <c r="IEN1146" s="3"/>
      <c r="IEO1146" s="3"/>
      <c r="IEP1146" s="3"/>
      <c r="IEQ1146" s="3"/>
      <c r="IER1146" s="3"/>
      <c r="IES1146" s="3"/>
      <c r="IET1146" s="3"/>
      <c r="IEU1146" s="3"/>
      <c r="IEV1146" s="3"/>
      <c r="IEW1146" s="3"/>
      <c r="IEX1146" s="3"/>
      <c r="IEY1146" s="3"/>
      <c r="IEZ1146" s="3"/>
      <c r="IFA1146" s="3"/>
      <c r="IFB1146" s="3"/>
      <c r="IFC1146" s="3"/>
      <c r="IFD1146" s="3"/>
      <c r="IFE1146" s="3"/>
      <c r="IFF1146" s="3"/>
      <c r="IFG1146" s="3"/>
      <c r="IFH1146" s="3"/>
      <c r="IFI1146" s="3"/>
      <c r="IFJ1146" s="3"/>
      <c r="IFK1146" s="3"/>
      <c r="IFL1146" s="3"/>
      <c r="IFM1146" s="3"/>
      <c r="IFN1146" s="3"/>
      <c r="IFO1146" s="3"/>
      <c r="IFP1146" s="3"/>
      <c r="IFQ1146" s="3"/>
      <c r="IFR1146" s="3"/>
      <c r="IFS1146" s="3"/>
      <c r="IFT1146" s="3"/>
      <c r="IFU1146" s="3"/>
      <c r="IFV1146" s="3"/>
      <c r="IFW1146" s="3"/>
      <c r="IFX1146" s="3"/>
      <c r="IFY1146" s="3"/>
      <c r="IFZ1146" s="3"/>
      <c r="IGA1146" s="3"/>
      <c r="IGB1146" s="3"/>
      <c r="IGC1146" s="3"/>
      <c r="IGD1146" s="3"/>
      <c r="IGE1146" s="3"/>
      <c r="IGF1146" s="3"/>
      <c r="IGG1146" s="3"/>
      <c r="IGH1146" s="3"/>
      <c r="IGI1146" s="3"/>
      <c r="IGJ1146" s="3"/>
      <c r="IGK1146" s="3"/>
      <c r="IGL1146" s="3"/>
      <c r="IGM1146" s="3"/>
      <c r="IGN1146" s="3"/>
      <c r="IGO1146" s="3"/>
      <c r="IGP1146" s="3"/>
      <c r="IGQ1146" s="3"/>
      <c r="IGR1146" s="3"/>
      <c r="IGS1146" s="3"/>
      <c r="IGT1146" s="3"/>
      <c r="IGU1146" s="3"/>
      <c r="IGV1146" s="3"/>
      <c r="IGW1146" s="3"/>
      <c r="IGX1146" s="3"/>
      <c r="IGY1146" s="3"/>
      <c r="IGZ1146" s="3"/>
      <c r="IHA1146" s="3"/>
      <c r="IHB1146" s="3"/>
      <c r="IHC1146" s="3"/>
      <c r="IHD1146" s="3"/>
      <c r="IHE1146" s="3"/>
      <c r="IHF1146" s="3"/>
      <c r="IHG1146" s="3"/>
      <c r="IHH1146" s="3"/>
      <c r="IHI1146" s="3"/>
      <c r="IHJ1146" s="3"/>
      <c r="IHK1146" s="3"/>
      <c r="IHL1146" s="3"/>
      <c r="IHM1146" s="3"/>
      <c r="IHN1146" s="3"/>
      <c r="IHO1146" s="3"/>
      <c r="IHP1146" s="3"/>
      <c r="IHQ1146" s="3"/>
      <c r="IHR1146" s="3"/>
      <c r="IHS1146" s="3"/>
      <c r="IHT1146" s="3"/>
      <c r="IHU1146" s="3"/>
      <c r="IHV1146" s="3"/>
      <c r="IHW1146" s="3"/>
      <c r="IHX1146" s="3"/>
      <c r="IHY1146" s="3"/>
      <c r="IHZ1146" s="3"/>
      <c r="IIA1146" s="3"/>
      <c r="IIB1146" s="3"/>
      <c r="IIC1146" s="3"/>
      <c r="IID1146" s="3"/>
      <c r="IIE1146" s="3"/>
      <c r="IIF1146" s="3"/>
      <c r="IIG1146" s="3"/>
      <c r="IIH1146" s="3"/>
      <c r="III1146" s="3"/>
      <c r="IIJ1146" s="3"/>
      <c r="IIK1146" s="3"/>
      <c r="IIL1146" s="3"/>
      <c r="IIM1146" s="3"/>
      <c r="IIN1146" s="3"/>
      <c r="IIO1146" s="3"/>
      <c r="IIP1146" s="3"/>
      <c r="IIQ1146" s="3"/>
      <c r="IIR1146" s="3"/>
      <c r="IIS1146" s="3"/>
      <c r="IIT1146" s="3"/>
      <c r="IIU1146" s="3"/>
      <c r="IIV1146" s="3"/>
      <c r="IIW1146" s="3"/>
      <c r="IIX1146" s="3"/>
      <c r="IIY1146" s="3"/>
      <c r="IIZ1146" s="3"/>
      <c r="IJA1146" s="3"/>
      <c r="IJB1146" s="3"/>
      <c r="IJC1146" s="3"/>
      <c r="IJD1146" s="3"/>
      <c r="IJE1146" s="3"/>
      <c r="IJF1146" s="3"/>
      <c r="IJG1146" s="3"/>
      <c r="IJH1146" s="3"/>
      <c r="IJI1146" s="3"/>
      <c r="IJJ1146" s="3"/>
      <c r="IJK1146" s="3"/>
      <c r="IJL1146" s="3"/>
      <c r="IJM1146" s="3"/>
      <c r="IJN1146" s="3"/>
      <c r="IJO1146" s="3"/>
      <c r="IJP1146" s="3"/>
      <c r="IJQ1146" s="3"/>
      <c r="IJR1146" s="3"/>
      <c r="IJS1146" s="3"/>
      <c r="IJT1146" s="3"/>
      <c r="IJU1146" s="3"/>
      <c r="IJV1146" s="3"/>
      <c r="IJW1146" s="3"/>
      <c r="IJX1146" s="3"/>
      <c r="IJY1146" s="3"/>
      <c r="IJZ1146" s="3"/>
      <c r="IKA1146" s="3"/>
      <c r="IKB1146" s="3"/>
      <c r="IKC1146" s="3"/>
      <c r="IKD1146" s="3"/>
      <c r="IKE1146" s="3"/>
      <c r="IKF1146" s="3"/>
      <c r="IKG1146" s="3"/>
      <c r="IKH1146" s="3"/>
      <c r="IKI1146" s="3"/>
      <c r="IKJ1146" s="3"/>
      <c r="IKK1146" s="3"/>
      <c r="IKL1146" s="3"/>
      <c r="IKM1146" s="3"/>
      <c r="IKN1146" s="3"/>
      <c r="IKO1146" s="3"/>
      <c r="IKP1146" s="3"/>
      <c r="IKQ1146" s="3"/>
      <c r="IKR1146" s="3"/>
      <c r="IKS1146" s="3"/>
      <c r="IKT1146" s="3"/>
      <c r="IKU1146" s="3"/>
      <c r="IKV1146" s="3"/>
      <c r="IKW1146" s="3"/>
      <c r="IKX1146" s="3"/>
      <c r="IKY1146" s="3"/>
      <c r="IKZ1146" s="3"/>
      <c r="ILA1146" s="3"/>
      <c r="ILB1146" s="3"/>
      <c r="ILC1146" s="3"/>
      <c r="ILD1146" s="3"/>
      <c r="ILE1146" s="3"/>
      <c r="ILF1146" s="3"/>
      <c r="ILG1146" s="3"/>
      <c r="ILH1146" s="3"/>
      <c r="ILI1146" s="3"/>
      <c r="ILJ1146" s="3"/>
      <c r="ILK1146" s="3"/>
      <c r="ILL1146" s="3"/>
      <c r="ILM1146" s="3"/>
      <c r="ILN1146" s="3"/>
      <c r="ILO1146" s="3"/>
      <c r="ILP1146" s="3"/>
      <c r="ILQ1146" s="3"/>
      <c r="ILR1146" s="3"/>
      <c r="ILS1146" s="3"/>
      <c r="ILT1146" s="3"/>
      <c r="ILU1146" s="3"/>
      <c r="ILV1146" s="3"/>
      <c r="ILW1146" s="3"/>
      <c r="ILX1146" s="3"/>
      <c r="ILY1146" s="3"/>
      <c r="ILZ1146" s="3"/>
      <c r="IMA1146" s="3"/>
      <c r="IMB1146" s="3"/>
      <c r="IMC1146" s="3"/>
      <c r="IMD1146" s="3"/>
      <c r="IME1146" s="3"/>
      <c r="IMF1146" s="3"/>
      <c r="IMG1146" s="3"/>
      <c r="IMH1146" s="3"/>
      <c r="IMI1146" s="3"/>
      <c r="IMJ1146" s="3"/>
      <c r="IMK1146" s="3"/>
      <c r="IML1146" s="3"/>
      <c r="IMM1146" s="3"/>
      <c r="IMN1146" s="3"/>
      <c r="IMO1146" s="3"/>
      <c r="IMP1146" s="3"/>
      <c r="IMQ1146" s="3"/>
      <c r="IMR1146" s="3"/>
      <c r="IMS1146" s="3"/>
      <c r="IMT1146" s="3"/>
      <c r="IMU1146" s="3"/>
      <c r="IMV1146" s="3"/>
      <c r="IMW1146" s="3"/>
      <c r="IMX1146" s="3"/>
      <c r="IMY1146" s="3"/>
      <c r="IMZ1146" s="3"/>
      <c r="INA1146" s="3"/>
      <c r="INB1146" s="3"/>
      <c r="INC1146" s="3"/>
      <c r="IND1146" s="3"/>
      <c r="INE1146" s="3"/>
      <c r="INF1146" s="3"/>
      <c r="ING1146" s="3"/>
      <c r="INH1146" s="3"/>
      <c r="INI1146" s="3"/>
      <c r="INJ1146" s="3"/>
      <c r="INK1146" s="3"/>
      <c r="INL1146" s="3"/>
      <c r="INM1146" s="3"/>
      <c r="INN1146" s="3"/>
      <c r="INO1146" s="3"/>
      <c r="INP1146" s="3"/>
      <c r="INQ1146" s="3"/>
      <c r="INR1146" s="3"/>
      <c r="INS1146" s="3"/>
      <c r="INT1146" s="3"/>
      <c r="INU1146" s="3"/>
      <c r="INV1146" s="3"/>
      <c r="INW1146" s="3"/>
      <c r="INX1146" s="3"/>
      <c r="INY1146" s="3"/>
      <c r="INZ1146" s="3"/>
      <c r="IOA1146" s="3"/>
      <c r="IOB1146" s="3"/>
      <c r="IOC1146" s="3"/>
      <c r="IOD1146" s="3"/>
      <c r="IOE1146" s="3"/>
      <c r="IOF1146" s="3"/>
      <c r="IOG1146" s="3"/>
      <c r="IOH1146" s="3"/>
      <c r="IOI1146" s="3"/>
      <c r="IOJ1146" s="3"/>
      <c r="IOK1146" s="3"/>
      <c r="IOL1146" s="3"/>
      <c r="IOM1146" s="3"/>
      <c r="ION1146" s="3"/>
      <c r="IOO1146" s="3"/>
      <c r="IOP1146" s="3"/>
      <c r="IOQ1146" s="3"/>
      <c r="IOR1146" s="3"/>
      <c r="IOS1146" s="3"/>
      <c r="IOT1146" s="3"/>
      <c r="IOU1146" s="3"/>
      <c r="IOV1146" s="3"/>
      <c r="IOW1146" s="3"/>
      <c r="IOX1146" s="3"/>
      <c r="IOY1146" s="3"/>
      <c r="IOZ1146" s="3"/>
      <c r="IPA1146" s="3"/>
      <c r="IPB1146" s="3"/>
      <c r="IPC1146" s="3"/>
      <c r="IPD1146" s="3"/>
      <c r="IPE1146" s="3"/>
      <c r="IPF1146" s="3"/>
      <c r="IPG1146" s="3"/>
      <c r="IPH1146" s="3"/>
      <c r="IPI1146" s="3"/>
      <c r="IPJ1146" s="3"/>
      <c r="IPK1146" s="3"/>
      <c r="IPL1146" s="3"/>
      <c r="IPM1146" s="3"/>
      <c r="IPN1146" s="3"/>
      <c r="IPO1146" s="3"/>
      <c r="IPP1146" s="3"/>
      <c r="IPQ1146" s="3"/>
      <c r="IPR1146" s="3"/>
      <c r="IPS1146" s="3"/>
      <c r="IPT1146" s="3"/>
      <c r="IPU1146" s="3"/>
      <c r="IPV1146" s="3"/>
      <c r="IPW1146" s="3"/>
      <c r="IPX1146" s="3"/>
      <c r="IPY1146" s="3"/>
      <c r="IPZ1146" s="3"/>
      <c r="IQA1146" s="3"/>
      <c r="IQB1146" s="3"/>
      <c r="IQC1146" s="3"/>
      <c r="IQD1146" s="3"/>
      <c r="IQE1146" s="3"/>
      <c r="IQF1146" s="3"/>
      <c r="IQG1146" s="3"/>
      <c r="IQH1146" s="3"/>
      <c r="IQI1146" s="3"/>
      <c r="IQJ1146" s="3"/>
      <c r="IQK1146" s="3"/>
      <c r="IQL1146" s="3"/>
      <c r="IQM1146" s="3"/>
      <c r="IQN1146" s="3"/>
      <c r="IQO1146" s="3"/>
      <c r="IQP1146" s="3"/>
      <c r="IQQ1146" s="3"/>
      <c r="IQR1146" s="3"/>
      <c r="IQS1146" s="3"/>
      <c r="IQT1146" s="3"/>
      <c r="IQU1146" s="3"/>
      <c r="IQV1146" s="3"/>
      <c r="IQW1146" s="3"/>
      <c r="IQX1146" s="3"/>
      <c r="IQY1146" s="3"/>
      <c r="IQZ1146" s="3"/>
      <c r="IRA1146" s="3"/>
      <c r="IRB1146" s="3"/>
      <c r="IRC1146" s="3"/>
      <c r="IRD1146" s="3"/>
      <c r="IRE1146" s="3"/>
      <c r="IRF1146" s="3"/>
      <c r="IRG1146" s="3"/>
      <c r="IRH1146" s="3"/>
      <c r="IRI1146" s="3"/>
      <c r="IRJ1146" s="3"/>
      <c r="IRK1146" s="3"/>
      <c r="IRL1146" s="3"/>
      <c r="IRM1146" s="3"/>
      <c r="IRN1146" s="3"/>
      <c r="IRO1146" s="3"/>
      <c r="IRP1146" s="3"/>
      <c r="IRQ1146" s="3"/>
      <c r="IRR1146" s="3"/>
      <c r="IRS1146" s="3"/>
      <c r="IRT1146" s="3"/>
      <c r="IRU1146" s="3"/>
      <c r="IRV1146" s="3"/>
      <c r="IRW1146" s="3"/>
      <c r="IRX1146" s="3"/>
      <c r="IRY1146" s="3"/>
      <c r="IRZ1146" s="3"/>
      <c r="ISA1146" s="3"/>
      <c r="ISB1146" s="3"/>
      <c r="ISC1146" s="3"/>
      <c r="ISD1146" s="3"/>
      <c r="ISE1146" s="3"/>
      <c r="ISF1146" s="3"/>
      <c r="ISG1146" s="3"/>
      <c r="ISH1146" s="3"/>
      <c r="ISI1146" s="3"/>
      <c r="ISJ1146" s="3"/>
      <c r="ISK1146" s="3"/>
      <c r="ISL1146" s="3"/>
      <c r="ISM1146" s="3"/>
      <c r="ISN1146" s="3"/>
      <c r="ISO1146" s="3"/>
      <c r="ISP1146" s="3"/>
      <c r="ISQ1146" s="3"/>
      <c r="ISR1146" s="3"/>
      <c r="ISS1146" s="3"/>
      <c r="IST1146" s="3"/>
      <c r="ISU1146" s="3"/>
      <c r="ISV1146" s="3"/>
      <c r="ISW1146" s="3"/>
      <c r="ISX1146" s="3"/>
      <c r="ISY1146" s="3"/>
      <c r="ISZ1146" s="3"/>
      <c r="ITA1146" s="3"/>
      <c r="ITB1146" s="3"/>
      <c r="ITC1146" s="3"/>
      <c r="ITD1146" s="3"/>
      <c r="ITE1146" s="3"/>
      <c r="ITF1146" s="3"/>
      <c r="ITG1146" s="3"/>
      <c r="ITH1146" s="3"/>
      <c r="ITI1146" s="3"/>
      <c r="ITJ1146" s="3"/>
      <c r="ITK1146" s="3"/>
      <c r="ITL1146" s="3"/>
      <c r="ITM1146" s="3"/>
      <c r="ITN1146" s="3"/>
      <c r="ITO1146" s="3"/>
      <c r="ITP1146" s="3"/>
      <c r="ITQ1146" s="3"/>
      <c r="ITR1146" s="3"/>
      <c r="ITS1146" s="3"/>
      <c r="ITT1146" s="3"/>
      <c r="ITU1146" s="3"/>
      <c r="ITV1146" s="3"/>
      <c r="ITW1146" s="3"/>
      <c r="ITX1146" s="3"/>
      <c r="ITY1146" s="3"/>
      <c r="ITZ1146" s="3"/>
      <c r="IUA1146" s="3"/>
      <c r="IUB1146" s="3"/>
      <c r="IUC1146" s="3"/>
      <c r="IUD1146" s="3"/>
      <c r="IUE1146" s="3"/>
      <c r="IUF1146" s="3"/>
      <c r="IUG1146" s="3"/>
      <c r="IUH1146" s="3"/>
      <c r="IUI1146" s="3"/>
      <c r="IUJ1146" s="3"/>
      <c r="IUK1146" s="3"/>
      <c r="IUL1146" s="3"/>
      <c r="IUM1146" s="3"/>
      <c r="IUN1146" s="3"/>
      <c r="IUO1146" s="3"/>
      <c r="IUP1146" s="3"/>
      <c r="IUQ1146" s="3"/>
      <c r="IUR1146" s="3"/>
      <c r="IUS1146" s="3"/>
      <c r="IUT1146" s="3"/>
      <c r="IUU1146" s="3"/>
      <c r="IUV1146" s="3"/>
      <c r="IUW1146" s="3"/>
      <c r="IUX1146" s="3"/>
      <c r="IUY1146" s="3"/>
      <c r="IUZ1146" s="3"/>
      <c r="IVA1146" s="3"/>
      <c r="IVB1146" s="3"/>
      <c r="IVC1146" s="3"/>
      <c r="IVD1146" s="3"/>
      <c r="IVE1146" s="3"/>
      <c r="IVF1146" s="3"/>
      <c r="IVG1146" s="3"/>
      <c r="IVH1146" s="3"/>
      <c r="IVI1146" s="3"/>
      <c r="IVJ1146" s="3"/>
      <c r="IVK1146" s="3"/>
      <c r="IVL1146" s="3"/>
      <c r="IVM1146" s="3"/>
      <c r="IVN1146" s="3"/>
      <c r="IVO1146" s="3"/>
      <c r="IVP1146" s="3"/>
      <c r="IVQ1146" s="3"/>
      <c r="IVR1146" s="3"/>
      <c r="IVS1146" s="3"/>
      <c r="IVT1146" s="3"/>
      <c r="IVU1146" s="3"/>
      <c r="IVV1146" s="3"/>
      <c r="IVW1146" s="3"/>
      <c r="IVX1146" s="3"/>
      <c r="IVY1146" s="3"/>
      <c r="IVZ1146" s="3"/>
      <c r="IWA1146" s="3"/>
      <c r="IWB1146" s="3"/>
      <c r="IWC1146" s="3"/>
      <c r="IWD1146" s="3"/>
      <c r="IWE1146" s="3"/>
      <c r="IWF1146" s="3"/>
      <c r="IWG1146" s="3"/>
      <c r="IWH1146" s="3"/>
      <c r="IWI1146" s="3"/>
      <c r="IWJ1146" s="3"/>
      <c r="IWK1146" s="3"/>
      <c r="IWL1146" s="3"/>
      <c r="IWM1146" s="3"/>
      <c r="IWN1146" s="3"/>
      <c r="IWO1146" s="3"/>
      <c r="IWP1146" s="3"/>
      <c r="IWQ1146" s="3"/>
      <c r="IWR1146" s="3"/>
      <c r="IWS1146" s="3"/>
      <c r="IWT1146" s="3"/>
      <c r="IWU1146" s="3"/>
      <c r="IWV1146" s="3"/>
      <c r="IWW1146" s="3"/>
      <c r="IWX1146" s="3"/>
      <c r="IWY1146" s="3"/>
      <c r="IWZ1146" s="3"/>
      <c r="IXA1146" s="3"/>
      <c r="IXB1146" s="3"/>
      <c r="IXC1146" s="3"/>
      <c r="IXD1146" s="3"/>
      <c r="IXE1146" s="3"/>
      <c r="IXF1146" s="3"/>
      <c r="IXG1146" s="3"/>
      <c r="IXH1146" s="3"/>
      <c r="IXI1146" s="3"/>
      <c r="IXJ1146" s="3"/>
      <c r="IXK1146" s="3"/>
      <c r="IXL1146" s="3"/>
      <c r="IXM1146" s="3"/>
      <c r="IXN1146" s="3"/>
      <c r="IXO1146" s="3"/>
      <c r="IXP1146" s="3"/>
      <c r="IXQ1146" s="3"/>
      <c r="IXR1146" s="3"/>
      <c r="IXS1146" s="3"/>
      <c r="IXT1146" s="3"/>
      <c r="IXU1146" s="3"/>
      <c r="IXV1146" s="3"/>
      <c r="IXW1146" s="3"/>
      <c r="IXX1146" s="3"/>
      <c r="IXY1146" s="3"/>
      <c r="IXZ1146" s="3"/>
      <c r="IYA1146" s="3"/>
      <c r="IYB1146" s="3"/>
      <c r="IYC1146" s="3"/>
      <c r="IYD1146" s="3"/>
      <c r="IYE1146" s="3"/>
      <c r="IYF1146" s="3"/>
      <c r="IYG1146" s="3"/>
      <c r="IYH1146" s="3"/>
      <c r="IYI1146" s="3"/>
      <c r="IYJ1146" s="3"/>
      <c r="IYK1146" s="3"/>
      <c r="IYL1146" s="3"/>
      <c r="IYM1146" s="3"/>
      <c r="IYN1146" s="3"/>
      <c r="IYO1146" s="3"/>
      <c r="IYP1146" s="3"/>
      <c r="IYQ1146" s="3"/>
      <c r="IYR1146" s="3"/>
      <c r="IYS1146" s="3"/>
      <c r="IYT1146" s="3"/>
      <c r="IYU1146" s="3"/>
      <c r="IYV1146" s="3"/>
      <c r="IYW1146" s="3"/>
      <c r="IYX1146" s="3"/>
      <c r="IYY1146" s="3"/>
      <c r="IYZ1146" s="3"/>
      <c r="IZA1146" s="3"/>
      <c r="IZB1146" s="3"/>
      <c r="IZC1146" s="3"/>
      <c r="IZD1146" s="3"/>
      <c r="IZE1146" s="3"/>
      <c r="IZF1146" s="3"/>
      <c r="IZG1146" s="3"/>
      <c r="IZH1146" s="3"/>
      <c r="IZI1146" s="3"/>
      <c r="IZJ1146" s="3"/>
      <c r="IZK1146" s="3"/>
      <c r="IZL1146" s="3"/>
      <c r="IZM1146" s="3"/>
      <c r="IZN1146" s="3"/>
      <c r="IZO1146" s="3"/>
      <c r="IZP1146" s="3"/>
      <c r="IZQ1146" s="3"/>
      <c r="IZR1146" s="3"/>
      <c r="IZS1146" s="3"/>
      <c r="IZT1146" s="3"/>
      <c r="IZU1146" s="3"/>
      <c r="IZV1146" s="3"/>
      <c r="IZW1146" s="3"/>
      <c r="IZX1146" s="3"/>
      <c r="IZY1146" s="3"/>
      <c r="IZZ1146" s="3"/>
      <c r="JAA1146" s="3"/>
      <c r="JAB1146" s="3"/>
      <c r="JAC1146" s="3"/>
      <c r="JAD1146" s="3"/>
      <c r="JAE1146" s="3"/>
      <c r="JAF1146" s="3"/>
      <c r="JAG1146" s="3"/>
      <c r="JAH1146" s="3"/>
      <c r="JAI1146" s="3"/>
      <c r="JAJ1146" s="3"/>
      <c r="JAK1146" s="3"/>
      <c r="JAL1146" s="3"/>
      <c r="JAM1146" s="3"/>
      <c r="JAN1146" s="3"/>
      <c r="JAO1146" s="3"/>
      <c r="JAP1146" s="3"/>
      <c r="JAQ1146" s="3"/>
      <c r="JAR1146" s="3"/>
      <c r="JAS1146" s="3"/>
      <c r="JAT1146" s="3"/>
      <c r="JAU1146" s="3"/>
      <c r="JAV1146" s="3"/>
      <c r="JAW1146" s="3"/>
      <c r="JAX1146" s="3"/>
      <c r="JAY1146" s="3"/>
      <c r="JAZ1146" s="3"/>
      <c r="JBA1146" s="3"/>
      <c r="JBB1146" s="3"/>
      <c r="JBC1146" s="3"/>
      <c r="JBD1146" s="3"/>
      <c r="JBE1146" s="3"/>
      <c r="JBF1146" s="3"/>
      <c r="JBG1146" s="3"/>
      <c r="JBH1146" s="3"/>
      <c r="JBI1146" s="3"/>
      <c r="JBJ1146" s="3"/>
      <c r="JBK1146" s="3"/>
      <c r="JBL1146" s="3"/>
      <c r="JBM1146" s="3"/>
      <c r="JBN1146" s="3"/>
      <c r="JBO1146" s="3"/>
      <c r="JBP1146" s="3"/>
      <c r="JBQ1146" s="3"/>
      <c r="JBR1146" s="3"/>
      <c r="JBS1146" s="3"/>
      <c r="JBT1146" s="3"/>
      <c r="JBU1146" s="3"/>
      <c r="JBV1146" s="3"/>
      <c r="JBW1146" s="3"/>
      <c r="JBX1146" s="3"/>
      <c r="JBY1146" s="3"/>
      <c r="JBZ1146" s="3"/>
      <c r="JCA1146" s="3"/>
      <c r="JCB1146" s="3"/>
      <c r="JCC1146" s="3"/>
      <c r="JCD1146" s="3"/>
      <c r="JCE1146" s="3"/>
      <c r="JCF1146" s="3"/>
      <c r="JCG1146" s="3"/>
      <c r="JCH1146" s="3"/>
      <c r="JCI1146" s="3"/>
      <c r="JCJ1146" s="3"/>
      <c r="JCK1146" s="3"/>
      <c r="JCL1146" s="3"/>
      <c r="JCM1146" s="3"/>
      <c r="JCN1146" s="3"/>
      <c r="JCO1146" s="3"/>
      <c r="JCP1146" s="3"/>
      <c r="JCQ1146" s="3"/>
      <c r="JCR1146" s="3"/>
      <c r="JCS1146" s="3"/>
      <c r="JCT1146" s="3"/>
      <c r="JCU1146" s="3"/>
      <c r="JCV1146" s="3"/>
      <c r="JCW1146" s="3"/>
      <c r="JCX1146" s="3"/>
      <c r="JCY1146" s="3"/>
      <c r="JCZ1146" s="3"/>
      <c r="JDA1146" s="3"/>
      <c r="JDB1146" s="3"/>
      <c r="JDC1146" s="3"/>
      <c r="JDD1146" s="3"/>
      <c r="JDE1146" s="3"/>
      <c r="JDF1146" s="3"/>
      <c r="JDG1146" s="3"/>
      <c r="JDH1146" s="3"/>
      <c r="JDI1146" s="3"/>
      <c r="JDJ1146" s="3"/>
      <c r="JDK1146" s="3"/>
      <c r="JDL1146" s="3"/>
      <c r="JDM1146" s="3"/>
      <c r="JDN1146" s="3"/>
      <c r="JDO1146" s="3"/>
      <c r="JDP1146" s="3"/>
      <c r="JDQ1146" s="3"/>
      <c r="JDR1146" s="3"/>
      <c r="JDS1146" s="3"/>
      <c r="JDT1146" s="3"/>
      <c r="JDU1146" s="3"/>
      <c r="JDV1146" s="3"/>
      <c r="JDW1146" s="3"/>
      <c r="JDX1146" s="3"/>
      <c r="JDY1146" s="3"/>
      <c r="JDZ1146" s="3"/>
      <c r="JEA1146" s="3"/>
      <c r="JEB1146" s="3"/>
      <c r="JEC1146" s="3"/>
      <c r="JED1146" s="3"/>
      <c r="JEE1146" s="3"/>
      <c r="JEF1146" s="3"/>
      <c r="JEG1146" s="3"/>
      <c r="JEH1146" s="3"/>
      <c r="JEI1146" s="3"/>
      <c r="JEJ1146" s="3"/>
      <c r="JEK1146" s="3"/>
      <c r="JEL1146" s="3"/>
      <c r="JEM1146" s="3"/>
      <c r="JEN1146" s="3"/>
      <c r="JEO1146" s="3"/>
      <c r="JEP1146" s="3"/>
      <c r="JEQ1146" s="3"/>
      <c r="JER1146" s="3"/>
      <c r="JES1146" s="3"/>
      <c r="JET1146" s="3"/>
      <c r="JEU1146" s="3"/>
      <c r="JEV1146" s="3"/>
      <c r="JEW1146" s="3"/>
      <c r="JEX1146" s="3"/>
      <c r="JEY1146" s="3"/>
      <c r="JEZ1146" s="3"/>
      <c r="JFA1146" s="3"/>
      <c r="JFB1146" s="3"/>
      <c r="JFC1146" s="3"/>
      <c r="JFD1146" s="3"/>
      <c r="JFE1146" s="3"/>
      <c r="JFF1146" s="3"/>
      <c r="JFG1146" s="3"/>
      <c r="JFH1146" s="3"/>
      <c r="JFI1146" s="3"/>
      <c r="JFJ1146" s="3"/>
      <c r="JFK1146" s="3"/>
      <c r="JFL1146" s="3"/>
      <c r="JFM1146" s="3"/>
      <c r="JFN1146" s="3"/>
      <c r="JFO1146" s="3"/>
      <c r="JFP1146" s="3"/>
      <c r="JFQ1146" s="3"/>
      <c r="JFR1146" s="3"/>
      <c r="JFS1146" s="3"/>
      <c r="JFT1146" s="3"/>
      <c r="JFU1146" s="3"/>
      <c r="JFV1146" s="3"/>
      <c r="JFW1146" s="3"/>
      <c r="JFX1146" s="3"/>
      <c r="JFY1146" s="3"/>
      <c r="JFZ1146" s="3"/>
      <c r="JGA1146" s="3"/>
      <c r="JGB1146" s="3"/>
      <c r="JGC1146" s="3"/>
      <c r="JGD1146" s="3"/>
      <c r="JGE1146" s="3"/>
      <c r="JGF1146" s="3"/>
      <c r="JGG1146" s="3"/>
      <c r="JGH1146" s="3"/>
      <c r="JGI1146" s="3"/>
      <c r="JGJ1146" s="3"/>
      <c r="JGK1146" s="3"/>
      <c r="JGL1146" s="3"/>
      <c r="JGM1146" s="3"/>
      <c r="JGN1146" s="3"/>
      <c r="JGO1146" s="3"/>
      <c r="JGP1146" s="3"/>
      <c r="JGQ1146" s="3"/>
      <c r="JGR1146" s="3"/>
      <c r="JGS1146" s="3"/>
      <c r="JGT1146" s="3"/>
      <c r="JGU1146" s="3"/>
      <c r="JGV1146" s="3"/>
      <c r="JGW1146" s="3"/>
      <c r="JGX1146" s="3"/>
      <c r="JGY1146" s="3"/>
      <c r="JGZ1146" s="3"/>
      <c r="JHA1146" s="3"/>
      <c r="JHB1146" s="3"/>
      <c r="JHC1146" s="3"/>
      <c r="JHD1146" s="3"/>
      <c r="JHE1146" s="3"/>
      <c r="JHF1146" s="3"/>
      <c r="JHG1146" s="3"/>
      <c r="JHH1146" s="3"/>
      <c r="JHI1146" s="3"/>
      <c r="JHJ1146" s="3"/>
      <c r="JHK1146" s="3"/>
      <c r="JHL1146" s="3"/>
      <c r="JHM1146" s="3"/>
      <c r="JHN1146" s="3"/>
      <c r="JHO1146" s="3"/>
      <c r="JHP1146" s="3"/>
      <c r="JHQ1146" s="3"/>
      <c r="JHR1146" s="3"/>
      <c r="JHS1146" s="3"/>
      <c r="JHT1146" s="3"/>
      <c r="JHU1146" s="3"/>
      <c r="JHV1146" s="3"/>
      <c r="JHW1146" s="3"/>
      <c r="JHX1146" s="3"/>
      <c r="JHY1146" s="3"/>
      <c r="JHZ1146" s="3"/>
      <c r="JIA1146" s="3"/>
      <c r="JIB1146" s="3"/>
      <c r="JIC1146" s="3"/>
      <c r="JID1146" s="3"/>
      <c r="JIE1146" s="3"/>
      <c r="JIF1146" s="3"/>
      <c r="JIG1146" s="3"/>
      <c r="JIH1146" s="3"/>
      <c r="JII1146" s="3"/>
      <c r="JIJ1146" s="3"/>
      <c r="JIK1146" s="3"/>
      <c r="JIL1146" s="3"/>
      <c r="JIM1146" s="3"/>
      <c r="JIN1146" s="3"/>
      <c r="JIO1146" s="3"/>
      <c r="JIP1146" s="3"/>
      <c r="JIQ1146" s="3"/>
      <c r="JIR1146" s="3"/>
      <c r="JIS1146" s="3"/>
      <c r="JIT1146" s="3"/>
      <c r="JIU1146" s="3"/>
      <c r="JIV1146" s="3"/>
      <c r="JIW1146" s="3"/>
      <c r="JIX1146" s="3"/>
      <c r="JIY1146" s="3"/>
      <c r="JIZ1146" s="3"/>
      <c r="JJA1146" s="3"/>
      <c r="JJB1146" s="3"/>
      <c r="JJC1146" s="3"/>
      <c r="JJD1146" s="3"/>
      <c r="JJE1146" s="3"/>
      <c r="JJF1146" s="3"/>
      <c r="JJG1146" s="3"/>
      <c r="JJH1146" s="3"/>
      <c r="JJI1146" s="3"/>
      <c r="JJJ1146" s="3"/>
      <c r="JJK1146" s="3"/>
      <c r="JJL1146" s="3"/>
      <c r="JJM1146" s="3"/>
      <c r="JJN1146" s="3"/>
      <c r="JJO1146" s="3"/>
      <c r="JJP1146" s="3"/>
      <c r="JJQ1146" s="3"/>
      <c r="JJR1146" s="3"/>
      <c r="JJS1146" s="3"/>
      <c r="JJT1146" s="3"/>
      <c r="JJU1146" s="3"/>
      <c r="JJV1146" s="3"/>
      <c r="JJW1146" s="3"/>
      <c r="JJX1146" s="3"/>
      <c r="JJY1146" s="3"/>
      <c r="JJZ1146" s="3"/>
      <c r="JKA1146" s="3"/>
      <c r="JKB1146" s="3"/>
      <c r="JKC1146" s="3"/>
      <c r="JKD1146" s="3"/>
      <c r="JKE1146" s="3"/>
      <c r="JKF1146" s="3"/>
      <c r="JKG1146" s="3"/>
      <c r="JKH1146" s="3"/>
      <c r="JKI1146" s="3"/>
      <c r="JKJ1146" s="3"/>
      <c r="JKK1146" s="3"/>
      <c r="JKL1146" s="3"/>
      <c r="JKM1146" s="3"/>
      <c r="JKN1146" s="3"/>
      <c r="JKO1146" s="3"/>
      <c r="JKP1146" s="3"/>
      <c r="JKQ1146" s="3"/>
      <c r="JKR1146" s="3"/>
      <c r="JKS1146" s="3"/>
      <c r="JKT1146" s="3"/>
      <c r="JKU1146" s="3"/>
      <c r="JKV1146" s="3"/>
      <c r="JKW1146" s="3"/>
      <c r="JKX1146" s="3"/>
      <c r="JKY1146" s="3"/>
      <c r="JKZ1146" s="3"/>
      <c r="JLA1146" s="3"/>
      <c r="JLB1146" s="3"/>
      <c r="JLC1146" s="3"/>
      <c r="JLD1146" s="3"/>
      <c r="JLE1146" s="3"/>
      <c r="JLF1146" s="3"/>
      <c r="JLG1146" s="3"/>
      <c r="JLH1146" s="3"/>
      <c r="JLI1146" s="3"/>
      <c r="JLJ1146" s="3"/>
      <c r="JLK1146" s="3"/>
      <c r="JLL1146" s="3"/>
      <c r="JLM1146" s="3"/>
      <c r="JLN1146" s="3"/>
      <c r="JLO1146" s="3"/>
      <c r="JLP1146" s="3"/>
      <c r="JLQ1146" s="3"/>
      <c r="JLR1146" s="3"/>
      <c r="JLS1146" s="3"/>
      <c r="JLT1146" s="3"/>
      <c r="JLU1146" s="3"/>
      <c r="JLV1146" s="3"/>
      <c r="JLW1146" s="3"/>
      <c r="JLX1146" s="3"/>
      <c r="JLY1146" s="3"/>
      <c r="JLZ1146" s="3"/>
      <c r="JMA1146" s="3"/>
      <c r="JMB1146" s="3"/>
      <c r="JMC1146" s="3"/>
      <c r="JMD1146" s="3"/>
      <c r="JME1146" s="3"/>
      <c r="JMF1146" s="3"/>
      <c r="JMG1146" s="3"/>
      <c r="JMH1146" s="3"/>
      <c r="JMI1146" s="3"/>
      <c r="JMJ1146" s="3"/>
      <c r="JMK1146" s="3"/>
      <c r="JML1146" s="3"/>
      <c r="JMM1146" s="3"/>
      <c r="JMN1146" s="3"/>
      <c r="JMO1146" s="3"/>
      <c r="JMP1146" s="3"/>
      <c r="JMQ1146" s="3"/>
      <c r="JMR1146" s="3"/>
      <c r="JMS1146" s="3"/>
      <c r="JMT1146" s="3"/>
      <c r="JMU1146" s="3"/>
      <c r="JMV1146" s="3"/>
      <c r="JMW1146" s="3"/>
      <c r="JMX1146" s="3"/>
      <c r="JMY1146" s="3"/>
      <c r="JMZ1146" s="3"/>
      <c r="JNA1146" s="3"/>
      <c r="JNB1146" s="3"/>
      <c r="JNC1146" s="3"/>
      <c r="JND1146" s="3"/>
      <c r="JNE1146" s="3"/>
      <c r="JNF1146" s="3"/>
      <c r="JNG1146" s="3"/>
      <c r="JNH1146" s="3"/>
      <c r="JNI1146" s="3"/>
      <c r="JNJ1146" s="3"/>
      <c r="JNK1146" s="3"/>
      <c r="JNL1146" s="3"/>
      <c r="JNM1146" s="3"/>
      <c r="JNN1146" s="3"/>
      <c r="JNO1146" s="3"/>
      <c r="JNP1146" s="3"/>
      <c r="JNQ1146" s="3"/>
      <c r="JNR1146" s="3"/>
      <c r="JNS1146" s="3"/>
      <c r="JNT1146" s="3"/>
      <c r="JNU1146" s="3"/>
      <c r="JNV1146" s="3"/>
      <c r="JNW1146" s="3"/>
      <c r="JNX1146" s="3"/>
      <c r="JNY1146" s="3"/>
      <c r="JNZ1146" s="3"/>
      <c r="JOA1146" s="3"/>
      <c r="JOB1146" s="3"/>
      <c r="JOC1146" s="3"/>
      <c r="JOD1146" s="3"/>
      <c r="JOE1146" s="3"/>
      <c r="JOF1146" s="3"/>
      <c r="JOG1146" s="3"/>
      <c r="JOH1146" s="3"/>
      <c r="JOI1146" s="3"/>
      <c r="JOJ1146" s="3"/>
      <c r="JOK1146" s="3"/>
      <c r="JOL1146" s="3"/>
      <c r="JOM1146" s="3"/>
      <c r="JON1146" s="3"/>
      <c r="JOO1146" s="3"/>
      <c r="JOP1146" s="3"/>
      <c r="JOQ1146" s="3"/>
      <c r="JOR1146" s="3"/>
      <c r="JOS1146" s="3"/>
      <c r="JOT1146" s="3"/>
      <c r="JOU1146" s="3"/>
      <c r="JOV1146" s="3"/>
      <c r="JOW1146" s="3"/>
      <c r="JOX1146" s="3"/>
      <c r="JOY1146" s="3"/>
      <c r="JOZ1146" s="3"/>
      <c r="JPA1146" s="3"/>
      <c r="JPB1146" s="3"/>
      <c r="JPC1146" s="3"/>
      <c r="JPD1146" s="3"/>
      <c r="JPE1146" s="3"/>
      <c r="JPF1146" s="3"/>
      <c r="JPG1146" s="3"/>
      <c r="JPH1146" s="3"/>
      <c r="JPI1146" s="3"/>
      <c r="JPJ1146" s="3"/>
      <c r="JPK1146" s="3"/>
      <c r="JPL1146" s="3"/>
      <c r="JPM1146" s="3"/>
      <c r="JPN1146" s="3"/>
      <c r="JPO1146" s="3"/>
      <c r="JPP1146" s="3"/>
      <c r="JPQ1146" s="3"/>
      <c r="JPR1146" s="3"/>
      <c r="JPS1146" s="3"/>
      <c r="JPT1146" s="3"/>
      <c r="JPU1146" s="3"/>
      <c r="JPV1146" s="3"/>
      <c r="JPW1146" s="3"/>
      <c r="JPX1146" s="3"/>
      <c r="JPY1146" s="3"/>
      <c r="JPZ1146" s="3"/>
      <c r="JQA1146" s="3"/>
      <c r="JQB1146" s="3"/>
      <c r="JQC1146" s="3"/>
      <c r="JQD1146" s="3"/>
      <c r="JQE1146" s="3"/>
      <c r="JQF1146" s="3"/>
      <c r="JQG1146" s="3"/>
      <c r="JQH1146" s="3"/>
      <c r="JQI1146" s="3"/>
      <c r="JQJ1146" s="3"/>
      <c r="JQK1146" s="3"/>
      <c r="JQL1146" s="3"/>
      <c r="JQM1146" s="3"/>
      <c r="JQN1146" s="3"/>
      <c r="JQO1146" s="3"/>
      <c r="JQP1146" s="3"/>
      <c r="JQQ1146" s="3"/>
      <c r="JQR1146" s="3"/>
      <c r="JQS1146" s="3"/>
      <c r="JQT1146" s="3"/>
      <c r="JQU1146" s="3"/>
      <c r="JQV1146" s="3"/>
      <c r="JQW1146" s="3"/>
      <c r="JQX1146" s="3"/>
      <c r="JQY1146" s="3"/>
      <c r="JQZ1146" s="3"/>
      <c r="JRA1146" s="3"/>
      <c r="JRB1146" s="3"/>
      <c r="JRC1146" s="3"/>
      <c r="JRD1146" s="3"/>
      <c r="JRE1146" s="3"/>
      <c r="JRF1146" s="3"/>
      <c r="JRG1146" s="3"/>
      <c r="JRH1146" s="3"/>
      <c r="JRI1146" s="3"/>
      <c r="JRJ1146" s="3"/>
      <c r="JRK1146" s="3"/>
      <c r="JRL1146" s="3"/>
      <c r="JRM1146" s="3"/>
      <c r="JRN1146" s="3"/>
      <c r="JRO1146" s="3"/>
      <c r="JRP1146" s="3"/>
      <c r="JRQ1146" s="3"/>
      <c r="JRR1146" s="3"/>
      <c r="JRS1146" s="3"/>
      <c r="JRT1146" s="3"/>
      <c r="JRU1146" s="3"/>
      <c r="JRV1146" s="3"/>
      <c r="JRW1146" s="3"/>
      <c r="JRX1146" s="3"/>
      <c r="JRY1146" s="3"/>
      <c r="JRZ1146" s="3"/>
      <c r="JSA1146" s="3"/>
      <c r="JSB1146" s="3"/>
      <c r="JSC1146" s="3"/>
      <c r="JSD1146" s="3"/>
      <c r="JSE1146" s="3"/>
      <c r="JSF1146" s="3"/>
      <c r="JSG1146" s="3"/>
      <c r="JSH1146" s="3"/>
      <c r="JSI1146" s="3"/>
      <c r="JSJ1146" s="3"/>
      <c r="JSK1146" s="3"/>
      <c r="JSL1146" s="3"/>
      <c r="JSM1146" s="3"/>
      <c r="JSN1146" s="3"/>
      <c r="JSO1146" s="3"/>
      <c r="JSP1146" s="3"/>
      <c r="JSQ1146" s="3"/>
      <c r="JSR1146" s="3"/>
      <c r="JSS1146" s="3"/>
      <c r="JST1146" s="3"/>
      <c r="JSU1146" s="3"/>
      <c r="JSV1146" s="3"/>
      <c r="JSW1146" s="3"/>
      <c r="JSX1146" s="3"/>
      <c r="JSY1146" s="3"/>
      <c r="JSZ1146" s="3"/>
      <c r="JTA1146" s="3"/>
      <c r="JTB1146" s="3"/>
      <c r="JTC1146" s="3"/>
      <c r="JTD1146" s="3"/>
      <c r="JTE1146" s="3"/>
      <c r="JTF1146" s="3"/>
      <c r="JTG1146" s="3"/>
      <c r="JTH1146" s="3"/>
      <c r="JTI1146" s="3"/>
      <c r="JTJ1146" s="3"/>
      <c r="JTK1146" s="3"/>
      <c r="JTL1146" s="3"/>
      <c r="JTM1146" s="3"/>
      <c r="JTN1146" s="3"/>
      <c r="JTO1146" s="3"/>
      <c r="JTP1146" s="3"/>
      <c r="JTQ1146" s="3"/>
      <c r="JTR1146" s="3"/>
      <c r="JTS1146" s="3"/>
      <c r="JTT1146" s="3"/>
      <c r="JTU1146" s="3"/>
      <c r="JTV1146" s="3"/>
      <c r="JTW1146" s="3"/>
      <c r="JTX1146" s="3"/>
      <c r="JTY1146" s="3"/>
      <c r="JTZ1146" s="3"/>
      <c r="JUA1146" s="3"/>
      <c r="JUB1146" s="3"/>
      <c r="JUC1146" s="3"/>
      <c r="JUD1146" s="3"/>
      <c r="JUE1146" s="3"/>
      <c r="JUF1146" s="3"/>
      <c r="JUG1146" s="3"/>
      <c r="JUH1146" s="3"/>
      <c r="JUI1146" s="3"/>
      <c r="JUJ1146" s="3"/>
      <c r="JUK1146" s="3"/>
      <c r="JUL1146" s="3"/>
      <c r="JUM1146" s="3"/>
      <c r="JUN1146" s="3"/>
      <c r="JUO1146" s="3"/>
      <c r="JUP1146" s="3"/>
      <c r="JUQ1146" s="3"/>
      <c r="JUR1146" s="3"/>
      <c r="JUS1146" s="3"/>
      <c r="JUT1146" s="3"/>
      <c r="JUU1146" s="3"/>
      <c r="JUV1146" s="3"/>
      <c r="JUW1146" s="3"/>
      <c r="JUX1146" s="3"/>
      <c r="JUY1146" s="3"/>
      <c r="JUZ1146" s="3"/>
      <c r="JVA1146" s="3"/>
      <c r="JVB1146" s="3"/>
      <c r="JVC1146" s="3"/>
      <c r="JVD1146" s="3"/>
      <c r="JVE1146" s="3"/>
      <c r="JVF1146" s="3"/>
      <c r="JVG1146" s="3"/>
      <c r="JVH1146" s="3"/>
      <c r="JVI1146" s="3"/>
      <c r="JVJ1146" s="3"/>
      <c r="JVK1146" s="3"/>
      <c r="JVL1146" s="3"/>
      <c r="JVM1146" s="3"/>
      <c r="JVN1146" s="3"/>
      <c r="JVO1146" s="3"/>
      <c r="JVP1146" s="3"/>
      <c r="JVQ1146" s="3"/>
      <c r="JVR1146" s="3"/>
      <c r="JVS1146" s="3"/>
      <c r="JVT1146" s="3"/>
      <c r="JVU1146" s="3"/>
      <c r="JVV1146" s="3"/>
      <c r="JVW1146" s="3"/>
      <c r="JVX1146" s="3"/>
      <c r="JVY1146" s="3"/>
      <c r="JVZ1146" s="3"/>
      <c r="JWA1146" s="3"/>
      <c r="JWB1146" s="3"/>
      <c r="JWC1146" s="3"/>
      <c r="JWD1146" s="3"/>
      <c r="JWE1146" s="3"/>
      <c r="JWF1146" s="3"/>
      <c r="JWG1146" s="3"/>
      <c r="JWH1146" s="3"/>
      <c r="JWI1146" s="3"/>
      <c r="JWJ1146" s="3"/>
      <c r="JWK1146" s="3"/>
      <c r="JWL1146" s="3"/>
      <c r="JWM1146" s="3"/>
      <c r="JWN1146" s="3"/>
      <c r="JWO1146" s="3"/>
      <c r="JWP1146" s="3"/>
      <c r="JWQ1146" s="3"/>
      <c r="JWR1146" s="3"/>
      <c r="JWS1146" s="3"/>
      <c r="JWT1146" s="3"/>
      <c r="JWU1146" s="3"/>
      <c r="JWV1146" s="3"/>
      <c r="JWW1146" s="3"/>
      <c r="JWX1146" s="3"/>
      <c r="JWY1146" s="3"/>
      <c r="JWZ1146" s="3"/>
      <c r="JXA1146" s="3"/>
      <c r="JXB1146" s="3"/>
      <c r="JXC1146" s="3"/>
      <c r="JXD1146" s="3"/>
      <c r="JXE1146" s="3"/>
      <c r="JXF1146" s="3"/>
      <c r="JXG1146" s="3"/>
      <c r="JXH1146" s="3"/>
      <c r="JXI1146" s="3"/>
      <c r="JXJ1146" s="3"/>
      <c r="JXK1146" s="3"/>
      <c r="JXL1146" s="3"/>
      <c r="JXM1146" s="3"/>
      <c r="JXN1146" s="3"/>
      <c r="JXO1146" s="3"/>
      <c r="JXP1146" s="3"/>
      <c r="JXQ1146" s="3"/>
      <c r="JXR1146" s="3"/>
      <c r="JXS1146" s="3"/>
      <c r="JXT1146" s="3"/>
      <c r="JXU1146" s="3"/>
      <c r="JXV1146" s="3"/>
      <c r="JXW1146" s="3"/>
      <c r="JXX1146" s="3"/>
      <c r="JXY1146" s="3"/>
      <c r="JXZ1146" s="3"/>
      <c r="JYA1146" s="3"/>
      <c r="JYB1146" s="3"/>
      <c r="JYC1146" s="3"/>
      <c r="JYD1146" s="3"/>
      <c r="JYE1146" s="3"/>
      <c r="JYF1146" s="3"/>
      <c r="JYG1146" s="3"/>
      <c r="JYH1146" s="3"/>
      <c r="JYI1146" s="3"/>
      <c r="JYJ1146" s="3"/>
      <c r="JYK1146" s="3"/>
      <c r="JYL1146" s="3"/>
      <c r="JYM1146" s="3"/>
      <c r="JYN1146" s="3"/>
      <c r="JYO1146" s="3"/>
      <c r="JYP1146" s="3"/>
      <c r="JYQ1146" s="3"/>
      <c r="JYR1146" s="3"/>
      <c r="JYS1146" s="3"/>
      <c r="JYT1146" s="3"/>
      <c r="JYU1146" s="3"/>
      <c r="JYV1146" s="3"/>
      <c r="JYW1146" s="3"/>
      <c r="JYX1146" s="3"/>
      <c r="JYY1146" s="3"/>
      <c r="JYZ1146" s="3"/>
      <c r="JZA1146" s="3"/>
      <c r="JZB1146" s="3"/>
      <c r="JZC1146" s="3"/>
      <c r="JZD1146" s="3"/>
      <c r="JZE1146" s="3"/>
      <c r="JZF1146" s="3"/>
      <c r="JZG1146" s="3"/>
      <c r="JZH1146" s="3"/>
      <c r="JZI1146" s="3"/>
      <c r="JZJ1146" s="3"/>
      <c r="JZK1146" s="3"/>
      <c r="JZL1146" s="3"/>
      <c r="JZM1146" s="3"/>
      <c r="JZN1146" s="3"/>
      <c r="JZO1146" s="3"/>
      <c r="JZP1146" s="3"/>
      <c r="JZQ1146" s="3"/>
      <c r="JZR1146" s="3"/>
      <c r="JZS1146" s="3"/>
      <c r="JZT1146" s="3"/>
      <c r="JZU1146" s="3"/>
      <c r="JZV1146" s="3"/>
      <c r="JZW1146" s="3"/>
      <c r="JZX1146" s="3"/>
      <c r="JZY1146" s="3"/>
      <c r="JZZ1146" s="3"/>
      <c r="KAA1146" s="3"/>
      <c r="KAB1146" s="3"/>
      <c r="KAC1146" s="3"/>
      <c r="KAD1146" s="3"/>
      <c r="KAE1146" s="3"/>
      <c r="KAF1146" s="3"/>
      <c r="KAG1146" s="3"/>
      <c r="KAH1146" s="3"/>
      <c r="KAI1146" s="3"/>
      <c r="KAJ1146" s="3"/>
      <c r="KAK1146" s="3"/>
      <c r="KAL1146" s="3"/>
      <c r="KAM1146" s="3"/>
      <c r="KAN1146" s="3"/>
      <c r="KAO1146" s="3"/>
      <c r="KAP1146" s="3"/>
      <c r="KAQ1146" s="3"/>
      <c r="KAR1146" s="3"/>
      <c r="KAS1146" s="3"/>
      <c r="KAT1146" s="3"/>
      <c r="KAU1146" s="3"/>
      <c r="KAV1146" s="3"/>
      <c r="KAW1146" s="3"/>
      <c r="KAX1146" s="3"/>
      <c r="KAY1146" s="3"/>
      <c r="KAZ1146" s="3"/>
      <c r="KBA1146" s="3"/>
      <c r="KBB1146" s="3"/>
      <c r="KBC1146" s="3"/>
      <c r="KBD1146" s="3"/>
      <c r="KBE1146" s="3"/>
      <c r="KBF1146" s="3"/>
      <c r="KBG1146" s="3"/>
      <c r="KBH1146" s="3"/>
      <c r="KBI1146" s="3"/>
      <c r="KBJ1146" s="3"/>
      <c r="KBK1146" s="3"/>
      <c r="KBL1146" s="3"/>
      <c r="KBM1146" s="3"/>
      <c r="KBN1146" s="3"/>
      <c r="KBO1146" s="3"/>
      <c r="KBP1146" s="3"/>
      <c r="KBQ1146" s="3"/>
      <c r="KBR1146" s="3"/>
      <c r="KBS1146" s="3"/>
      <c r="KBT1146" s="3"/>
      <c r="KBU1146" s="3"/>
      <c r="KBV1146" s="3"/>
      <c r="KBW1146" s="3"/>
      <c r="KBX1146" s="3"/>
      <c r="KBY1146" s="3"/>
      <c r="KBZ1146" s="3"/>
      <c r="KCA1146" s="3"/>
      <c r="KCB1146" s="3"/>
      <c r="KCC1146" s="3"/>
      <c r="KCD1146" s="3"/>
      <c r="KCE1146" s="3"/>
      <c r="KCF1146" s="3"/>
      <c r="KCG1146" s="3"/>
      <c r="KCH1146" s="3"/>
      <c r="KCI1146" s="3"/>
      <c r="KCJ1146" s="3"/>
      <c r="KCK1146" s="3"/>
      <c r="KCL1146" s="3"/>
      <c r="KCM1146" s="3"/>
      <c r="KCN1146" s="3"/>
      <c r="KCO1146" s="3"/>
      <c r="KCP1146" s="3"/>
      <c r="KCQ1146" s="3"/>
      <c r="KCR1146" s="3"/>
      <c r="KCS1146" s="3"/>
      <c r="KCT1146" s="3"/>
      <c r="KCU1146" s="3"/>
      <c r="KCV1146" s="3"/>
      <c r="KCW1146" s="3"/>
      <c r="KCX1146" s="3"/>
      <c r="KCY1146" s="3"/>
      <c r="KCZ1146" s="3"/>
      <c r="KDA1146" s="3"/>
      <c r="KDB1146" s="3"/>
      <c r="KDC1146" s="3"/>
      <c r="KDD1146" s="3"/>
      <c r="KDE1146" s="3"/>
      <c r="KDF1146" s="3"/>
      <c r="KDG1146" s="3"/>
      <c r="KDH1146" s="3"/>
      <c r="KDI1146" s="3"/>
      <c r="KDJ1146" s="3"/>
      <c r="KDK1146" s="3"/>
      <c r="KDL1146" s="3"/>
      <c r="KDM1146" s="3"/>
      <c r="KDN1146" s="3"/>
      <c r="KDO1146" s="3"/>
      <c r="KDP1146" s="3"/>
      <c r="KDQ1146" s="3"/>
      <c r="KDR1146" s="3"/>
      <c r="KDS1146" s="3"/>
      <c r="KDT1146" s="3"/>
      <c r="KDU1146" s="3"/>
      <c r="KDV1146" s="3"/>
      <c r="KDW1146" s="3"/>
      <c r="KDX1146" s="3"/>
      <c r="KDY1146" s="3"/>
      <c r="KDZ1146" s="3"/>
      <c r="KEA1146" s="3"/>
      <c r="KEB1146" s="3"/>
      <c r="KEC1146" s="3"/>
      <c r="KED1146" s="3"/>
      <c r="KEE1146" s="3"/>
      <c r="KEF1146" s="3"/>
      <c r="KEG1146" s="3"/>
      <c r="KEH1146" s="3"/>
      <c r="KEI1146" s="3"/>
      <c r="KEJ1146" s="3"/>
      <c r="KEK1146" s="3"/>
      <c r="KEL1146" s="3"/>
      <c r="KEM1146" s="3"/>
      <c r="KEN1146" s="3"/>
      <c r="KEO1146" s="3"/>
      <c r="KEP1146" s="3"/>
      <c r="KEQ1146" s="3"/>
      <c r="KER1146" s="3"/>
      <c r="KES1146" s="3"/>
      <c r="KET1146" s="3"/>
      <c r="KEU1146" s="3"/>
      <c r="KEV1146" s="3"/>
      <c r="KEW1146" s="3"/>
      <c r="KEX1146" s="3"/>
      <c r="KEY1146" s="3"/>
      <c r="KEZ1146" s="3"/>
      <c r="KFA1146" s="3"/>
      <c r="KFB1146" s="3"/>
      <c r="KFC1146" s="3"/>
      <c r="KFD1146" s="3"/>
      <c r="KFE1146" s="3"/>
      <c r="KFF1146" s="3"/>
      <c r="KFG1146" s="3"/>
      <c r="KFH1146" s="3"/>
      <c r="KFI1146" s="3"/>
      <c r="KFJ1146" s="3"/>
      <c r="KFK1146" s="3"/>
      <c r="KFL1146" s="3"/>
      <c r="KFM1146" s="3"/>
      <c r="KFN1146" s="3"/>
      <c r="KFO1146" s="3"/>
      <c r="KFP1146" s="3"/>
      <c r="KFQ1146" s="3"/>
      <c r="KFR1146" s="3"/>
      <c r="KFS1146" s="3"/>
      <c r="KFT1146" s="3"/>
      <c r="KFU1146" s="3"/>
      <c r="KFV1146" s="3"/>
      <c r="KFW1146" s="3"/>
      <c r="KFX1146" s="3"/>
      <c r="KFY1146" s="3"/>
      <c r="KFZ1146" s="3"/>
      <c r="KGA1146" s="3"/>
      <c r="KGB1146" s="3"/>
      <c r="KGC1146" s="3"/>
      <c r="KGD1146" s="3"/>
      <c r="KGE1146" s="3"/>
      <c r="KGF1146" s="3"/>
      <c r="KGG1146" s="3"/>
      <c r="KGH1146" s="3"/>
      <c r="KGI1146" s="3"/>
      <c r="KGJ1146" s="3"/>
      <c r="KGK1146" s="3"/>
      <c r="KGL1146" s="3"/>
      <c r="KGM1146" s="3"/>
      <c r="KGN1146" s="3"/>
      <c r="KGO1146" s="3"/>
      <c r="KGP1146" s="3"/>
      <c r="KGQ1146" s="3"/>
      <c r="KGR1146" s="3"/>
      <c r="KGS1146" s="3"/>
      <c r="KGT1146" s="3"/>
      <c r="KGU1146" s="3"/>
      <c r="KGV1146" s="3"/>
      <c r="KGW1146" s="3"/>
      <c r="KGX1146" s="3"/>
      <c r="KGY1146" s="3"/>
      <c r="KGZ1146" s="3"/>
      <c r="KHA1146" s="3"/>
      <c r="KHB1146" s="3"/>
      <c r="KHC1146" s="3"/>
      <c r="KHD1146" s="3"/>
      <c r="KHE1146" s="3"/>
      <c r="KHF1146" s="3"/>
      <c r="KHG1146" s="3"/>
      <c r="KHH1146" s="3"/>
      <c r="KHI1146" s="3"/>
      <c r="KHJ1146" s="3"/>
      <c r="KHK1146" s="3"/>
      <c r="KHL1146" s="3"/>
      <c r="KHM1146" s="3"/>
      <c r="KHN1146" s="3"/>
      <c r="KHO1146" s="3"/>
      <c r="KHP1146" s="3"/>
      <c r="KHQ1146" s="3"/>
      <c r="KHR1146" s="3"/>
      <c r="KHS1146" s="3"/>
      <c r="KHT1146" s="3"/>
      <c r="KHU1146" s="3"/>
      <c r="KHV1146" s="3"/>
      <c r="KHW1146" s="3"/>
      <c r="KHX1146" s="3"/>
      <c r="KHY1146" s="3"/>
      <c r="KHZ1146" s="3"/>
      <c r="KIA1146" s="3"/>
      <c r="KIB1146" s="3"/>
      <c r="KIC1146" s="3"/>
      <c r="KID1146" s="3"/>
      <c r="KIE1146" s="3"/>
      <c r="KIF1146" s="3"/>
      <c r="KIG1146" s="3"/>
      <c r="KIH1146" s="3"/>
      <c r="KII1146" s="3"/>
      <c r="KIJ1146" s="3"/>
      <c r="KIK1146" s="3"/>
      <c r="KIL1146" s="3"/>
      <c r="KIM1146" s="3"/>
      <c r="KIN1146" s="3"/>
      <c r="KIO1146" s="3"/>
      <c r="KIP1146" s="3"/>
      <c r="KIQ1146" s="3"/>
      <c r="KIR1146" s="3"/>
      <c r="KIS1146" s="3"/>
      <c r="KIT1146" s="3"/>
      <c r="KIU1146" s="3"/>
      <c r="KIV1146" s="3"/>
      <c r="KIW1146" s="3"/>
      <c r="KIX1146" s="3"/>
      <c r="KIY1146" s="3"/>
      <c r="KIZ1146" s="3"/>
      <c r="KJA1146" s="3"/>
      <c r="KJB1146" s="3"/>
      <c r="KJC1146" s="3"/>
      <c r="KJD1146" s="3"/>
      <c r="KJE1146" s="3"/>
      <c r="KJF1146" s="3"/>
      <c r="KJG1146" s="3"/>
      <c r="KJH1146" s="3"/>
      <c r="KJI1146" s="3"/>
      <c r="KJJ1146" s="3"/>
      <c r="KJK1146" s="3"/>
      <c r="KJL1146" s="3"/>
      <c r="KJM1146" s="3"/>
      <c r="KJN1146" s="3"/>
      <c r="KJO1146" s="3"/>
      <c r="KJP1146" s="3"/>
      <c r="KJQ1146" s="3"/>
      <c r="KJR1146" s="3"/>
      <c r="KJS1146" s="3"/>
      <c r="KJT1146" s="3"/>
      <c r="KJU1146" s="3"/>
      <c r="KJV1146" s="3"/>
      <c r="KJW1146" s="3"/>
      <c r="KJX1146" s="3"/>
      <c r="KJY1146" s="3"/>
      <c r="KJZ1146" s="3"/>
      <c r="KKA1146" s="3"/>
      <c r="KKB1146" s="3"/>
      <c r="KKC1146" s="3"/>
      <c r="KKD1146" s="3"/>
      <c r="KKE1146" s="3"/>
      <c r="KKF1146" s="3"/>
      <c r="KKG1146" s="3"/>
      <c r="KKH1146" s="3"/>
      <c r="KKI1146" s="3"/>
      <c r="KKJ1146" s="3"/>
      <c r="KKK1146" s="3"/>
      <c r="KKL1146" s="3"/>
      <c r="KKM1146" s="3"/>
      <c r="KKN1146" s="3"/>
      <c r="KKO1146" s="3"/>
      <c r="KKP1146" s="3"/>
      <c r="KKQ1146" s="3"/>
      <c r="KKR1146" s="3"/>
      <c r="KKS1146" s="3"/>
      <c r="KKT1146" s="3"/>
      <c r="KKU1146" s="3"/>
      <c r="KKV1146" s="3"/>
      <c r="KKW1146" s="3"/>
      <c r="KKX1146" s="3"/>
      <c r="KKY1146" s="3"/>
      <c r="KKZ1146" s="3"/>
      <c r="KLA1146" s="3"/>
      <c r="KLB1146" s="3"/>
      <c r="KLC1146" s="3"/>
      <c r="KLD1146" s="3"/>
      <c r="KLE1146" s="3"/>
      <c r="KLF1146" s="3"/>
      <c r="KLG1146" s="3"/>
      <c r="KLH1146" s="3"/>
      <c r="KLI1146" s="3"/>
      <c r="KLJ1146" s="3"/>
      <c r="KLK1146" s="3"/>
      <c r="KLL1146" s="3"/>
      <c r="KLM1146" s="3"/>
      <c r="KLN1146" s="3"/>
      <c r="KLO1146" s="3"/>
      <c r="KLP1146" s="3"/>
      <c r="KLQ1146" s="3"/>
      <c r="KLR1146" s="3"/>
      <c r="KLS1146" s="3"/>
      <c r="KLT1146" s="3"/>
      <c r="KLU1146" s="3"/>
      <c r="KLV1146" s="3"/>
      <c r="KLW1146" s="3"/>
      <c r="KLX1146" s="3"/>
      <c r="KLY1146" s="3"/>
      <c r="KLZ1146" s="3"/>
      <c r="KMA1146" s="3"/>
      <c r="KMB1146" s="3"/>
      <c r="KMC1146" s="3"/>
      <c r="KMD1146" s="3"/>
      <c r="KME1146" s="3"/>
      <c r="KMF1146" s="3"/>
      <c r="KMG1146" s="3"/>
      <c r="KMH1146" s="3"/>
      <c r="KMI1146" s="3"/>
      <c r="KMJ1146" s="3"/>
      <c r="KMK1146" s="3"/>
      <c r="KML1146" s="3"/>
      <c r="KMM1146" s="3"/>
      <c r="KMN1146" s="3"/>
      <c r="KMO1146" s="3"/>
      <c r="KMP1146" s="3"/>
      <c r="KMQ1146" s="3"/>
      <c r="KMR1146" s="3"/>
      <c r="KMS1146" s="3"/>
      <c r="KMT1146" s="3"/>
      <c r="KMU1146" s="3"/>
      <c r="KMV1146" s="3"/>
      <c r="KMW1146" s="3"/>
      <c r="KMX1146" s="3"/>
      <c r="KMY1146" s="3"/>
      <c r="KMZ1146" s="3"/>
      <c r="KNA1146" s="3"/>
      <c r="KNB1146" s="3"/>
      <c r="KNC1146" s="3"/>
      <c r="KND1146" s="3"/>
      <c r="KNE1146" s="3"/>
      <c r="KNF1146" s="3"/>
      <c r="KNG1146" s="3"/>
      <c r="KNH1146" s="3"/>
      <c r="KNI1146" s="3"/>
      <c r="KNJ1146" s="3"/>
      <c r="KNK1146" s="3"/>
      <c r="KNL1146" s="3"/>
      <c r="KNM1146" s="3"/>
      <c r="KNN1146" s="3"/>
      <c r="KNO1146" s="3"/>
      <c r="KNP1146" s="3"/>
      <c r="KNQ1146" s="3"/>
      <c r="KNR1146" s="3"/>
      <c r="KNS1146" s="3"/>
      <c r="KNT1146" s="3"/>
      <c r="KNU1146" s="3"/>
      <c r="KNV1146" s="3"/>
      <c r="KNW1146" s="3"/>
      <c r="KNX1146" s="3"/>
      <c r="KNY1146" s="3"/>
      <c r="KNZ1146" s="3"/>
      <c r="KOA1146" s="3"/>
      <c r="KOB1146" s="3"/>
      <c r="KOC1146" s="3"/>
      <c r="KOD1146" s="3"/>
      <c r="KOE1146" s="3"/>
      <c r="KOF1146" s="3"/>
      <c r="KOG1146" s="3"/>
      <c r="KOH1146" s="3"/>
      <c r="KOI1146" s="3"/>
      <c r="KOJ1146" s="3"/>
      <c r="KOK1146" s="3"/>
      <c r="KOL1146" s="3"/>
      <c r="KOM1146" s="3"/>
      <c r="KON1146" s="3"/>
      <c r="KOO1146" s="3"/>
      <c r="KOP1146" s="3"/>
      <c r="KOQ1146" s="3"/>
      <c r="KOR1146" s="3"/>
      <c r="KOS1146" s="3"/>
      <c r="KOT1146" s="3"/>
      <c r="KOU1146" s="3"/>
      <c r="KOV1146" s="3"/>
      <c r="KOW1146" s="3"/>
      <c r="KOX1146" s="3"/>
      <c r="KOY1146" s="3"/>
      <c r="KOZ1146" s="3"/>
      <c r="KPA1146" s="3"/>
      <c r="KPB1146" s="3"/>
      <c r="KPC1146" s="3"/>
      <c r="KPD1146" s="3"/>
      <c r="KPE1146" s="3"/>
      <c r="KPF1146" s="3"/>
      <c r="KPG1146" s="3"/>
      <c r="KPH1146" s="3"/>
      <c r="KPI1146" s="3"/>
      <c r="KPJ1146" s="3"/>
      <c r="KPK1146" s="3"/>
      <c r="KPL1146" s="3"/>
      <c r="KPM1146" s="3"/>
      <c r="KPN1146" s="3"/>
      <c r="KPO1146" s="3"/>
      <c r="KPP1146" s="3"/>
      <c r="KPQ1146" s="3"/>
      <c r="KPR1146" s="3"/>
      <c r="KPS1146" s="3"/>
      <c r="KPT1146" s="3"/>
      <c r="KPU1146" s="3"/>
      <c r="KPV1146" s="3"/>
      <c r="KPW1146" s="3"/>
      <c r="KPX1146" s="3"/>
      <c r="KPY1146" s="3"/>
      <c r="KPZ1146" s="3"/>
      <c r="KQA1146" s="3"/>
      <c r="KQB1146" s="3"/>
      <c r="KQC1146" s="3"/>
      <c r="KQD1146" s="3"/>
      <c r="KQE1146" s="3"/>
      <c r="KQF1146" s="3"/>
      <c r="KQG1146" s="3"/>
      <c r="KQH1146" s="3"/>
      <c r="KQI1146" s="3"/>
      <c r="KQJ1146" s="3"/>
      <c r="KQK1146" s="3"/>
      <c r="KQL1146" s="3"/>
      <c r="KQM1146" s="3"/>
      <c r="KQN1146" s="3"/>
      <c r="KQO1146" s="3"/>
      <c r="KQP1146" s="3"/>
      <c r="KQQ1146" s="3"/>
      <c r="KQR1146" s="3"/>
      <c r="KQS1146" s="3"/>
      <c r="KQT1146" s="3"/>
      <c r="KQU1146" s="3"/>
      <c r="KQV1146" s="3"/>
      <c r="KQW1146" s="3"/>
      <c r="KQX1146" s="3"/>
      <c r="KQY1146" s="3"/>
      <c r="KQZ1146" s="3"/>
      <c r="KRA1146" s="3"/>
      <c r="KRB1146" s="3"/>
      <c r="KRC1146" s="3"/>
      <c r="KRD1146" s="3"/>
      <c r="KRE1146" s="3"/>
      <c r="KRF1146" s="3"/>
      <c r="KRG1146" s="3"/>
      <c r="KRH1146" s="3"/>
      <c r="KRI1146" s="3"/>
      <c r="KRJ1146" s="3"/>
      <c r="KRK1146" s="3"/>
      <c r="KRL1146" s="3"/>
      <c r="KRM1146" s="3"/>
      <c r="KRN1146" s="3"/>
      <c r="KRO1146" s="3"/>
      <c r="KRP1146" s="3"/>
      <c r="KRQ1146" s="3"/>
      <c r="KRR1146" s="3"/>
      <c r="KRS1146" s="3"/>
      <c r="KRT1146" s="3"/>
      <c r="KRU1146" s="3"/>
      <c r="KRV1146" s="3"/>
      <c r="KRW1146" s="3"/>
      <c r="KRX1146" s="3"/>
      <c r="KRY1146" s="3"/>
      <c r="KRZ1146" s="3"/>
      <c r="KSA1146" s="3"/>
      <c r="KSB1146" s="3"/>
      <c r="KSC1146" s="3"/>
      <c r="KSD1146" s="3"/>
      <c r="KSE1146" s="3"/>
      <c r="KSF1146" s="3"/>
      <c r="KSG1146" s="3"/>
      <c r="KSH1146" s="3"/>
      <c r="KSI1146" s="3"/>
      <c r="KSJ1146" s="3"/>
      <c r="KSK1146" s="3"/>
      <c r="KSL1146" s="3"/>
      <c r="KSM1146" s="3"/>
      <c r="KSN1146" s="3"/>
      <c r="KSO1146" s="3"/>
      <c r="KSP1146" s="3"/>
      <c r="KSQ1146" s="3"/>
      <c r="KSR1146" s="3"/>
      <c r="KSS1146" s="3"/>
      <c r="KST1146" s="3"/>
      <c r="KSU1146" s="3"/>
      <c r="KSV1146" s="3"/>
      <c r="KSW1146" s="3"/>
      <c r="KSX1146" s="3"/>
      <c r="KSY1146" s="3"/>
      <c r="KSZ1146" s="3"/>
      <c r="KTA1146" s="3"/>
      <c r="KTB1146" s="3"/>
      <c r="KTC1146" s="3"/>
      <c r="KTD1146" s="3"/>
      <c r="KTE1146" s="3"/>
      <c r="KTF1146" s="3"/>
      <c r="KTG1146" s="3"/>
      <c r="KTH1146" s="3"/>
      <c r="KTI1146" s="3"/>
      <c r="KTJ1146" s="3"/>
      <c r="KTK1146" s="3"/>
      <c r="KTL1146" s="3"/>
      <c r="KTM1146" s="3"/>
      <c r="KTN1146" s="3"/>
      <c r="KTO1146" s="3"/>
      <c r="KTP1146" s="3"/>
      <c r="KTQ1146" s="3"/>
      <c r="KTR1146" s="3"/>
      <c r="KTS1146" s="3"/>
      <c r="KTT1146" s="3"/>
      <c r="KTU1146" s="3"/>
      <c r="KTV1146" s="3"/>
      <c r="KTW1146" s="3"/>
      <c r="KTX1146" s="3"/>
      <c r="KTY1146" s="3"/>
      <c r="KTZ1146" s="3"/>
      <c r="KUA1146" s="3"/>
      <c r="KUB1146" s="3"/>
      <c r="KUC1146" s="3"/>
      <c r="KUD1146" s="3"/>
      <c r="KUE1146" s="3"/>
      <c r="KUF1146" s="3"/>
      <c r="KUG1146" s="3"/>
      <c r="KUH1146" s="3"/>
      <c r="KUI1146" s="3"/>
      <c r="KUJ1146" s="3"/>
      <c r="KUK1146" s="3"/>
      <c r="KUL1146" s="3"/>
      <c r="KUM1146" s="3"/>
      <c r="KUN1146" s="3"/>
      <c r="KUO1146" s="3"/>
      <c r="KUP1146" s="3"/>
      <c r="KUQ1146" s="3"/>
      <c r="KUR1146" s="3"/>
      <c r="KUS1146" s="3"/>
      <c r="KUT1146" s="3"/>
      <c r="KUU1146" s="3"/>
      <c r="KUV1146" s="3"/>
      <c r="KUW1146" s="3"/>
      <c r="KUX1146" s="3"/>
      <c r="KUY1146" s="3"/>
      <c r="KUZ1146" s="3"/>
      <c r="KVA1146" s="3"/>
      <c r="KVB1146" s="3"/>
      <c r="KVC1146" s="3"/>
      <c r="KVD1146" s="3"/>
      <c r="KVE1146" s="3"/>
      <c r="KVF1146" s="3"/>
      <c r="KVG1146" s="3"/>
      <c r="KVH1146" s="3"/>
      <c r="KVI1146" s="3"/>
      <c r="KVJ1146" s="3"/>
      <c r="KVK1146" s="3"/>
      <c r="KVL1146" s="3"/>
      <c r="KVM1146" s="3"/>
      <c r="KVN1146" s="3"/>
      <c r="KVO1146" s="3"/>
      <c r="KVP1146" s="3"/>
      <c r="KVQ1146" s="3"/>
      <c r="KVR1146" s="3"/>
      <c r="KVS1146" s="3"/>
      <c r="KVT1146" s="3"/>
      <c r="KVU1146" s="3"/>
      <c r="KVV1146" s="3"/>
      <c r="KVW1146" s="3"/>
      <c r="KVX1146" s="3"/>
      <c r="KVY1146" s="3"/>
      <c r="KVZ1146" s="3"/>
      <c r="KWA1146" s="3"/>
      <c r="KWB1146" s="3"/>
      <c r="KWC1146" s="3"/>
      <c r="KWD1146" s="3"/>
      <c r="KWE1146" s="3"/>
      <c r="KWF1146" s="3"/>
      <c r="KWG1146" s="3"/>
      <c r="KWH1146" s="3"/>
      <c r="KWI1146" s="3"/>
      <c r="KWJ1146" s="3"/>
      <c r="KWK1146" s="3"/>
      <c r="KWL1146" s="3"/>
      <c r="KWM1146" s="3"/>
      <c r="KWN1146" s="3"/>
      <c r="KWO1146" s="3"/>
      <c r="KWP1146" s="3"/>
      <c r="KWQ1146" s="3"/>
      <c r="KWR1146" s="3"/>
      <c r="KWS1146" s="3"/>
      <c r="KWT1146" s="3"/>
      <c r="KWU1146" s="3"/>
      <c r="KWV1146" s="3"/>
      <c r="KWW1146" s="3"/>
      <c r="KWX1146" s="3"/>
      <c r="KWY1146" s="3"/>
      <c r="KWZ1146" s="3"/>
      <c r="KXA1146" s="3"/>
      <c r="KXB1146" s="3"/>
      <c r="KXC1146" s="3"/>
      <c r="KXD1146" s="3"/>
      <c r="KXE1146" s="3"/>
      <c r="KXF1146" s="3"/>
      <c r="KXG1146" s="3"/>
      <c r="KXH1146" s="3"/>
      <c r="KXI1146" s="3"/>
      <c r="KXJ1146" s="3"/>
      <c r="KXK1146" s="3"/>
      <c r="KXL1146" s="3"/>
      <c r="KXM1146" s="3"/>
      <c r="KXN1146" s="3"/>
      <c r="KXO1146" s="3"/>
      <c r="KXP1146" s="3"/>
      <c r="KXQ1146" s="3"/>
      <c r="KXR1146" s="3"/>
      <c r="KXS1146" s="3"/>
      <c r="KXT1146" s="3"/>
      <c r="KXU1146" s="3"/>
      <c r="KXV1146" s="3"/>
      <c r="KXW1146" s="3"/>
      <c r="KXX1146" s="3"/>
      <c r="KXY1146" s="3"/>
      <c r="KXZ1146" s="3"/>
      <c r="KYA1146" s="3"/>
      <c r="KYB1146" s="3"/>
      <c r="KYC1146" s="3"/>
      <c r="KYD1146" s="3"/>
      <c r="KYE1146" s="3"/>
      <c r="KYF1146" s="3"/>
      <c r="KYG1146" s="3"/>
      <c r="KYH1146" s="3"/>
      <c r="KYI1146" s="3"/>
      <c r="KYJ1146" s="3"/>
      <c r="KYK1146" s="3"/>
      <c r="KYL1146" s="3"/>
      <c r="KYM1146" s="3"/>
      <c r="KYN1146" s="3"/>
      <c r="KYO1146" s="3"/>
      <c r="KYP1146" s="3"/>
      <c r="KYQ1146" s="3"/>
      <c r="KYR1146" s="3"/>
      <c r="KYS1146" s="3"/>
      <c r="KYT1146" s="3"/>
      <c r="KYU1146" s="3"/>
      <c r="KYV1146" s="3"/>
      <c r="KYW1146" s="3"/>
      <c r="KYX1146" s="3"/>
      <c r="KYY1146" s="3"/>
      <c r="KYZ1146" s="3"/>
      <c r="KZA1146" s="3"/>
      <c r="KZB1146" s="3"/>
      <c r="KZC1146" s="3"/>
      <c r="KZD1146" s="3"/>
      <c r="KZE1146" s="3"/>
      <c r="KZF1146" s="3"/>
      <c r="KZG1146" s="3"/>
      <c r="KZH1146" s="3"/>
      <c r="KZI1146" s="3"/>
      <c r="KZJ1146" s="3"/>
      <c r="KZK1146" s="3"/>
      <c r="KZL1146" s="3"/>
      <c r="KZM1146" s="3"/>
      <c r="KZN1146" s="3"/>
      <c r="KZO1146" s="3"/>
      <c r="KZP1146" s="3"/>
      <c r="KZQ1146" s="3"/>
      <c r="KZR1146" s="3"/>
      <c r="KZS1146" s="3"/>
      <c r="KZT1146" s="3"/>
      <c r="KZU1146" s="3"/>
      <c r="KZV1146" s="3"/>
      <c r="KZW1146" s="3"/>
      <c r="KZX1146" s="3"/>
      <c r="KZY1146" s="3"/>
      <c r="KZZ1146" s="3"/>
      <c r="LAA1146" s="3"/>
      <c r="LAB1146" s="3"/>
      <c r="LAC1146" s="3"/>
      <c r="LAD1146" s="3"/>
      <c r="LAE1146" s="3"/>
      <c r="LAF1146" s="3"/>
      <c r="LAG1146" s="3"/>
      <c r="LAH1146" s="3"/>
      <c r="LAI1146" s="3"/>
      <c r="LAJ1146" s="3"/>
      <c r="LAK1146" s="3"/>
      <c r="LAL1146" s="3"/>
      <c r="LAM1146" s="3"/>
      <c r="LAN1146" s="3"/>
      <c r="LAO1146" s="3"/>
      <c r="LAP1146" s="3"/>
      <c r="LAQ1146" s="3"/>
      <c r="LAR1146" s="3"/>
      <c r="LAS1146" s="3"/>
      <c r="LAT1146" s="3"/>
      <c r="LAU1146" s="3"/>
      <c r="LAV1146" s="3"/>
      <c r="LAW1146" s="3"/>
      <c r="LAX1146" s="3"/>
      <c r="LAY1146" s="3"/>
      <c r="LAZ1146" s="3"/>
      <c r="LBA1146" s="3"/>
      <c r="LBB1146" s="3"/>
      <c r="LBC1146" s="3"/>
      <c r="LBD1146" s="3"/>
      <c r="LBE1146" s="3"/>
      <c r="LBF1146" s="3"/>
      <c r="LBG1146" s="3"/>
      <c r="LBH1146" s="3"/>
      <c r="LBI1146" s="3"/>
      <c r="LBJ1146" s="3"/>
      <c r="LBK1146" s="3"/>
      <c r="LBL1146" s="3"/>
      <c r="LBM1146" s="3"/>
      <c r="LBN1146" s="3"/>
      <c r="LBO1146" s="3"/>
      <c r="LBP1146" s="3"/>
      <c r="LBQ1146" s="3"/>
      <c r="LBR1146" s="3"/>
      <c r="LBS1146" s="3"/>
      <c r="LBT1146" s="3"/>
      <c r="LBU1146" s="3"/>
      <c r="LBV1146" s="3"/>
      <c r="LBW1146" s="3"/>
      <c r="LBX1146" s="3"/>
      <c r="LBY1146" s="3"/>
      <c r="LBZ1146" s="3"/>
      <c r="LCA1146" s="3"/>
      <c r="LCB1146" s="3"/>
      <c r="LCC1146" s="3"/>
      <c r="LCD1146" s="3"/>
      <c r="LCE1146" s="3"/>
      <c r="LCF1146" s="3"/>
      <c r="LCG1146" s="3"/>
      <c r="LCH1146" s="3"/>
      <c r="LCI1146" s="3"/>
      <c r="LCJ1146" s="3"/>
      <c r="LCK1146" s="3"/>
      <c r="LCL1146" s="3"/>
      <c r="LCM1146" s="3"/>
      <c r="LCN1146" s="3"/>
      <c r="LCO1146" s="3"/>
      <c r="LCP1146" s="3"/>
      <c r="LCQ1146" s="3"/>
      <c r="LCR1146" s="3"/>
      <c r="LCS1146" s="3"/>
      <c r="LCT1146" s="3"/>
      <c r="LCU1146" s="3"/>
      <c r="LCV1146" s="3"/>
      <c r="LCW1146" s="3"/>
      <c r="LCX1146" s="3"/>
      <c r="LCY1146" s="3"/>
      <c r="LCZ1146" s="3"/>
      <c r="LDA1146" s="3"/>
      <c r="LDB1146" s="3"/>
      <c r="LDC1146" s="3"/>
      <c r="LDD1146" s="3"/>
      <c r="LDE1146" s="3"/>
      <c r="LDF1146" s="3"/>
      <c r="LDG1146" s="3"/>
      <c r="LDH1146" s="3"/>
      <c r="LDI1146" s="3"/>
      <c r="LDJ1146" s="3"/>
      <c r="LDK1146" s="3"/>
      <c r="LDL1146" s="3"/>
      <c r="LDM1146" s="3"/>
      <c r="LDN1146" s="3"/>
      <c r="LDO1146" s="3"/>
      <c r="LDP1146" s="3"/>
      <c r="LDQ1146" s="3"/>
      <c r="LDR1146" s="3"/>
      <c r="LDS1146" s="3"/>
      <c r="LDT1146" s="3"/>
      <c r="LDU1146" s="3"/>
      <c r="LDV1146" s="3"/>
      <c r="LDW1146" s="3"/>
      <c r="LDX1146" s="3"/>
      <c r="LDY1146" s="3"/>
      <c r="LDZ1146" s="3"/>
      <c r="LEA1146" s="3"/>
      <c r="LEB1146" s="3"/>
      <c r="LEC1146" s="3"/>
      <c r="LED1146" s="3"/>
      <c r="LEE1146" s="3"/>
      <c r="LEF1146" s="3"/>
      <c r="LEG1146" s="3"/>
      <c r="LEH1146" s="3"/>
      <c r="LEI1146" s="3"/>
      <c r="LEJ1146" s="3"/>
      <c r="LEK1146" s="3"/>
      <c r="LEL1146" s="3"/>
      <c r="LEM1146" s="3"/>
      <c r="LEN1146" s="3"/>
      <c r="LEO1146" s="3"/>
      <c r="LEP1146" s="3"/>
      <c r="LEQ1146" s="3"/>
      <c r="LER1146" s="3"/>
      <c r="LES1146" s="3"/>
      <c r="LET1146" s="3"/>
      <c r="LEU1146" s="3"/>
      <c r="LEV1146" s="3"/>
      <c r="LEW1146" s="3"/>
      <c r="LEX1146" s="3"/>
      <c r="LEY1146" s="3"/>
      <c r="LEZ1146" s="3"/>
      <c r="LFA1146" s="3"/>
      <c r="LFB1146" s="3"/>
      <c r="LFC1146" s="3"/>
      <c r="LFD1146" s="3"/>
      <c r="LFE1146" s="3"/>
      <c r="LFF1146" s="3"/>
      <c r="LFG1146" s="3"/>
      <c r="LFH1146" s="3"/>
      <c r="LFI1146" s="3"/>
      <c r="LFJ1146" s="3"/>
      <c r="LFK1146" s="3"/>
      <c r="LFL1146" s="3"/>
      <c r="LFM1146" s="3"/>
      <c r="LFN1146" s="3"/>
      <c r="LFO1146" s="3"/>
      <c r="LFP1146" s="3"/>
      <c r="LFQ1146" s="3"/>
      <c r="LFR1146" s="3"/>
      <c r="LFS1146" s="3"/>
      <c r="LFT1146" s="3"/>
      <c r="LFU1146" s="3"/>
      <c r="LFV1146" s="3"/>
      <c r="LFW1146" s="3"/>
      <c r="LFX1146" s="3"/>
      <c r="LFY1146" s="3"/>
      <c r="LFZ1146" s="3"/>
      <c r="LGA1146" s="3"/>
      <c r="LGB1146" s="3"/>
      <c r="LGC1146" s="3"/>
      <c r="LGD1146" s="3"/>
      <c r="LGE1146" s="3"/>
      <c r="LGF1146" s="3"/>
      <c r="LGG1146" s="3"/>
      <c r="LGH1146" s="3"/>
      <c r="LGI1146" s="3"/>
      <c r="LGJ1146" s="3"/>
      <c r="LGK1146" s="3"/>
      <c r="LGL1146" s="3"/>
      <c r="LGM1146" s="3"/>
      <c r="LGN1146" s="3"/>
      <c r="LGO1146" s="3"/>
      <c r="LGP1146" s="3"/>
      <c r="LGQ1146" s="3"/>
      <c r="LGR1146" s="3"/>
      <c r="LGS1146" s="3"/>
      <c r="LGT1146" s="3"/>
      <c r="LGU1146" s="3"/>
      <c r="LGV1146" s="3"/>
      <c r="LGW1146" s="3"/>
      <c r="LGX1146" s="3"/>
      <c r="LGY1146" s="3"/>
      <c r="LGZ1146" s="3"/>
      <c r="LHA1146" s="3"/>
      <c r="LHB1146" s="3"/>
      <c r="LHC1146" s="3"/>
      <c r="LHD1146" s="3"/>
      <c r="LHE1146" s="3"/>
      <c r="LHF1146" s="3"/>
      <c r="LHG1146" s="3"/>
      <c r="LHH1146" s="3"/>
      <c r="LHI1146" s="3"/>
      <c r="LHJ1146" s="3"/>
      <c r="LHK1146" s="3"/>
      <c r="LHL1146" s="3"/>
      <c r="LHM1146" s="3"/>
      <c r="LHN1146" s="3"/>
      <c r="LHO1146" s="3"/>
      <c r="LHP1146" s="3"/>
      <c r="LHQ1146" s="3"/>
      <c r="LHR1146" s="3"/>
      <c r="LHS1146" s="3"/>
      <c r="LHT1146" s="3"/>
      <c r="LHU1146" s="3"/>
      <c r="LHV1146" s="3"/>
      <c r="LHW1146" s="3"/>
      <c r="LHX1146" s="3"/>
      <c r="LHY1146" s="3"/>
      <c r="LHZ1146" s="3"/>
      <c r="LIA1146" s="3"/>
      <c r="LIB1146" s="3"/>
      <c r="LIC1146" s="3"/>
      <c r="LID1146" s="3"/>
      <c r="LIE1146" s="3"/>
      <c r="LIF1146" s="3"/>
      <c r="LIG1146" s="3"/>
      <c r="LIH1146" s="3"/>
      <c r="LII1146" s="3"/>
      <c r="LIJ1146" s="3"/>
      <c r="LIK1146" s="3"/>
      <c r="LIL1146" s="3"/>
      <c r="LIM1146" s="3"/>
      <c r="LIN1146" s="3"/>
      <c r="LIO1146" s="3"/>
      <c r="LIP1146" s="3"/>
      <c r="LIQ1146" s="3"/>
      <c r="LIR1146" s="3"/>
      <c r="LIS1146" s="3"/>
      <c r="LIT1146" s="3"/>
      <c r="LIU1146" s="3"/>
      <c r="LIV1146" s="3"/>
      <c r="LIW1146" s="3"/>
      <c r="LIX1146" s="3"/>
      <c r="LIY1146" s="3"/>
      <c r="LIZ1146" s="3"/>
      <c r="LJA1146" s="3"/>
      <c r="LJB1146" s="3"/>
      <c r="LJC1146" s="3"/>
      <c r="LJD1146" s="3"/>
      <c r="LJE1146" s="3"/>
      <c r="LJF1146" s="3"/>
      <c r="LJG1146" s="3"/>
      <c r="LJH1146" s="3"/>
      <c r="LJI1146" s="3"/>
      <c r="LJJ1146" s="3"/>
      <c r="LJK1146" s="3"/>
      <c r="LJL1146" s="3"/>
      <c r="LJM1146" s="3"/>
      <c r="LJN1146" s="3"/>
      <c r="LJO1146" s="3"/>
      <c r="LJP1146" s="3"/>
      <c r="LJQ1146" s="3"/>
      <c r="LJR1146" s="3"/>
      <c r="LJS1146" s="3"/>
      <c r="LJT1146" s="3"/>
      <c r="LJU1146" s="3"/>
      <c r="LJV1146" s="3"/>
      <c r="LJW1146" s="3"/>
      <c r="LJX1146" s="3"/>
      <c r="LJY1146" s="3"/>
      <c r="LJZ1146" s="3"/>
      <c r="LKA1146" s="3"/>
      <c r="LKB1146" s="3"/>
      <c r="LKC1146" s="3"/>
      <c r="LKD1146" s="3"/>
      <c r="LKE1146" s="3"/>
      <c r="LKF1146" s="3"/>
      <c r="LKG1146" s="3"/>
      <c r="LKH1146" s="3"/>
      <c r="LKI1146" s="3"/>
      <c r="LKJ1146" s="3"/>
      <c r="LKK1146" s="3"/>
      <c r="LKL1146" s="3"/>
      <c r="LKM1146" s="3"/>
      <c r="LKN1146" s="3"/>
      <c r="LKO1146" s="3"/>
      <c r="LKP1146" s="3"/>
      <c r="LKQ1146" s="3"/>
      <c r="LKR1146" s="3"/>
      <c r="LKS1146" s="3"/>
      <c r="LKT1146" s="3"/>
      <c r="LKU1146" s="3"/>
      <c r="LKV1146" s="3"/>
      <c r="LKW1146" s="3"/>
      <c r="LKX1146" s="3"/>
      <c r="LKY1146" s="3"/>
      <c r="LKZ1146" s="3"/>
      <c r="LLA1146" s="3"/>
      <c r="LLB1146" s="3"/>
      <c r="LLC1146" s="3"/>
      <c r="LLD1146" s="3"/>
      <c r="LLE1146" s="3"/>
      <c r="LLF1146" s="3"/>
      <c r="LLG1146" s="3"/>
      <c r="LLH1146" s="3"/>
      <c r="LLI1146" s="3"/>
      <c r="LLJ1146" s="3"/>
      <c r="LLK1146" s="3"/>
      <c r="LLL1146" s="3"/>
      <c r="LLM1146" s="3"/>
      <c r="LLN1146" s="3"/>
      <c r="LLO1146" s="3"/>
      <c r="LLP1146" s="3"/>
      <c r="LLQ1146" s="3"/>
      <c r="LLR1146" s="3"/>
      <c r="LLS1146" s="3"/>
      <c r="LLT1146" s="3"/>
      <c r="LLU1146" s="3"/>
      <c r="LLV1146" s="3"/>
      <c r="LLW1146" s="3"/>
      <c r="LLX1146" s="3"/>
      <c r="LLY1146" s="3"/>
      <c r="LLZ1146" s="3"/>
      <c r="LMA1146" s="3"/>
      <c r="LMB1146" s="3"/>
      <c r="LMC1146" s="3"/>
      <c r="LMD1146" s="3"/>
      <c r="LME1146" s="3"/>
      <c r="LMF1146" s="3"/>
      <c r="LMG1146" s="3"/>
      <c r="LMH1146" s="3"/>
      <c r="LMI1146" s="3"/>
      <c r="LMJ1146" s="3"/>
      <c r="LMK1146" s="3"/>
      <c r="LML1146" s="3"/>
      <c r="LMM1146" s="3"/>
      <c r="LMN1146" s="3"/>
      <c r="LMO1146" s="3"/>
      <c r="LMP1146" s="3"/>
      <c r="LMQ1146" s="3"/>
      <c r="LMR1146" s="3"/>
      <c r="LMS1146" s="3"/>
      <c r="LMT1146" s="3"/>
      <c r="LMU1146" s="3"/>
      <c r="LMV1146" s="3"/>
      <c r="LMW1146" s="3"/>
      <c r="LMX1146" s="3"/>
      <c r="LMY1146" s="3"/>
      <c r="LMZ1146" s="3"/>
      <c r="LNA1146" s="3"/>
      <c r="LNB1146" s="3"/>
      <c r="LNC1146" s="3"/>
      <c r="LND1146" s="3"/>
      <c r="LNE1146" s="3"/>
      <c r="LNF1146" s="3"/>
      <c r="LNG1146" s="3"/>
      <c r="LNH1146" s="3"/>
      <c r="LNI1146" s="3"/>
      <c r="LNJ1146" s="3"/>
      <c r="LNK1146" s="3"/>
      <c r="LNL1146" s="3"/>
      <c r="LNM1146" s="3"/>
      <c r="LNN1146" s="3"/>
      <c r="LNO1146" s="3"/>
      <c r="LNP1146" s="3"/>
      <c r="LNQ1146" s="3"/>
      <c r="LNR1146" s="3"/>
      <c r="LNS1146" s="3"/>
      <c r="LNT1146" s="3"/>
      <c r="LNU1146" s="3"/>
      <c r="LNV1146" s="3"/>
      <c r="LNW1146" s="3"/>
      <c r="LNX1146" s="3"/>
      <c r="LNY1146" s="3"/>
      <c r="LNZ1146" s="3"/>
      <c r="LOA1146" s="3"/>
      <c r="LOB1146" s="3"/>
      <c r="LOC1146" s="3"/>
      <c r="LOD1146" s="3"/>
      <c r="LOE1146" s="3"/>
      <c r="LOF1146" s="3"/>
      <c r="LOG1146" s="3"/>
      <c r="LOH1146" s="3"/>
      <c r="LOI1146" s="3"/>
      <c r="LOJ1146" s="3"/>
      <c r="LOK1146" s="3"/>
      <c r="LOL1146" s="3"/>
      <c r="LOM1146" s="3"/>
      <c r="LON1146" s="3"/>
      <c r="LOO1146" s="3"/>
      <c r="LOP1146" s="3"/>
      <c r="LOQ1146" s="3"/>
      <c r="LOR1146" s="3"/>
      <c r="LOS1146" s="3"/>
      <c r="LOT1146" s="3"/>
      <c r="LOU1146" s="3"/>
      <c r="LOV1146" s="3"/>
      <c r="LOW1146" s="3"/>
      <c r="LOX1146" s="3"/>
      <c r="LOY1146" s="3"/>
      <c r="LOZ1146" s="3"/>
      <c r="LPA1146" s="3"/>
      <c r="LPB1146" s="3"/>
      <c r="LPC1146" s="3"/>
      <c r="LPD1146" s="3"/>
      <c r="LPE1146" s="3"/>
      <c r="LPF1146" s="3"/>
      <c r="LPG1146" s="3"/>
      <c r="LPH1146" s="3"/>
      <c r="LPI1146" s="3"/>
      <c r="LPJ1146" s="3"/>
      <c r="LPK1146" s="3"/>
      <c r="LPL1146" s="3"/>
      <c r="LPM1146" s="3"/>
      <c r="LPN1146" s="3"/>
      <c r="LPO1146" s="3"/>
      <c r="LPP1146" s="3"/>
      <c r="LPQ1146" s="3"/>
      <c r="LPR1146" s="3"/>
      <c r="LPS1146" s="3"/>
      <c r="LPT1146" s="3"/>
      <c r="LPU1146" s="3"/>
      <c r="LPV1146" s="3"/>
      <c r="LPW1146" s="3"/>
      <c r="LPX1146" s="3"/>
      <c r="LPY1146" s="3"/>
      <c r="LPZ1146" s="3"/>
      <c r="LQA1146" s="3"/>
      <c r="LQB1146" s="3"/>
      <c r="LQC1146" s="3"/>
      <c r="LQD1146" s="3"/>
      <c r="LQE1146" s="3"/>
      <c r="LQF1146" s="3"/>
      <c r="LQG1146" s="3"/>
      <c r="LQH1146" s="3"/>
      <c r="LQI1146" s="3"/>
      <c r="LQJ1146" s="3"/>
      <c r="LQK1146" s="3"/>
      <c r="LQL1146" s="3"/>
      <c r="LQM1146" s="3"/>
      <c r="LQN1146" s="3"/>
      <c r="LQO1146" s="3"/>
      <c r="LQP1146" s="3"/>
      <c r="LQQ1146" s="3"/>
      <c r="LQR1146" s="3"/>
      <c r="LQS1146" s="3"/>
      <c r="LQT1146" s="3"/>
      <c r="LQU1146" s="3"/>
      <c r="LQV1146" s="3"/>
      <c r="LQW1146" s="3"/>
      <c r="LQX1146" s="3"/>
      <c r="LQY1146" s="3"/>
      <c r="LQZ1146" s="3"/>
      <c r="LRA1146" s="3"/>
      <c r="LRB1146" s="3"/>
      <c r="LRC1146" s="3"/>
      <c r="LRD1146" s="3"/>
      <c r="LRE1146" s="3"/>
      <c r="LRF1146" s="3"/>
      <c r="LRG1146" s="3"/>
      <c r="LRH1146" s="3"/>
      <c r="LRI1146" s="3"/>
      <c r="LRJ1146" s="3"/>
      <c r="LRK1146" s="3"/>
      <c r="LRL1146" s="3"/>
      <c r="LRM1146" s="3"/>
      <c r="LRN1146" s="3"/>
      <c r="LRO1146" s="3"/>
      <c r="LRP1146" s="3"/>
      <c r="LRQ1146" s="3"/>
      <c r="LRR1146" s="3"/>
      <c r="LRS1146" s="3"/>
      <c r="LRT1146" s="3"/>
      <c r="LRU1146" s="3"/>
      <c r="LRV1146" s="3"/>
      <c r="LRW1146" s="3"/>
      <c r="LRX1146" s="3"/>
      <c r="LRY1146" s="3"/>
      <c r="LRZ1146" s="3"/>
      <c r="LSA1146" s="3"/>
      <c r="LSB1146" s="3"/>
      <c r="LSC1146" s="3"/>
      <c r="LSD1146" s="3"/>
      <c r="LSE1146" s="3"/>
      <c r="LSF1146" s="3"/>
      <c r="LSG1146" s="3"/>
      <c r="LSH1146" s="3"/>
      <c r="LSI1146" s="3"/>
      <c r="LSJ1146" s="3"/>
      <c r="LSK1146" s="3"/>
      <c r="LSL1146" s="3"/>
      <c r="LSM1146" s="3"/>
      <c r="LSN1146" s="3"/>
      <c r="LSO1146" s="3"/>
      <c r="LSP1146" s="3"/>
      <c r="LSQ1146" s="3"/>
      <c r="LSR1146" s="3"/>
      <c r="LSS1146" s="3"/>
      <c r="LST1146" s="3"/>
      <c r="LSU1146" s="3"/>
      <c r="LSV1146" s="3"/>
      <c r="LSW1146" s="3"/>
      <c r="LSX1146" s="3"/>
      <c r="LSY1146" s="3"/>
      <c r="LSZ1146" s="3"/>
      <c r="LTA1146" s="3"/>
      <c r="LTB1146" s="3"/>
      <c r="LTC1146" s="3"/>
      <c r="LTD1146" s="3"/>
      <c r="LTE1146" s="3"/>
      <c r="LTF1146" s="3"/>
      <c r="LTG1146" s="3"/>
      <c r="LTH1146" s="3"/>
      <c r="LTI1146" s="3"/>
      <c r="LTJ1146" s="3"/>
      <c r="LTK1146" s="3"/>
      <c r="LTL1146" s="3"/>
      <c r="LTM1146" s="3"/>
      <c r="LTN1146" s="3"/>
      <c r="LTO1146" s="3"/>
      <c r="LTP1146" s="3"/>
      <c r="LTQ1146" s="3"/>
      <c r="LTR1146" s="3"/>
      <c r="LTS1146" s="3"/>
      <c r="LTT1146" s="3"/>
      <c r="LTU1146" s="3"/>
      <c r="LTV1146" s="3"/>
      <c r="LTW1146" s="3"/>
      <c r="LTX1146" s="3"/>
      <c r="LTY1146" s="3"/>
      <c r="LTZ1146" s="3"/>
      <c r="LUA1146" s="3"/>
      <c r="LUB1146" s="3"/>
      <c r="LUC1146" s="3"/>
      <c r="LUD1146" s="3"/>
      <c r="LUE1146" s="3"/>
      <c r="LUF1146" s="3"/>
      <c r="LUG1146" s="3"/>
      <c r="LUH1146" s="3"/>
      <c r="LUI1146" s="3"/>
      <c r="LUJ1146" s="3"/>
      <c r="LUK1146" s="3"/>
      <c r="LUL1146" s="3"/>
      <c r="LUM1146" s="3"/>
      <c r="LUN1146" s="3"/>
      <c r="LUO1146" s="3"/>
      <c r="LUP1146" s="3"/>
      <c r="LUQ1146" s="3"/>
      <c r="LUR1146" s="3"/>
      <c r="LUS1146" s="3"/>
      <c r="LUT1146" s="3"/>
      <c r="LUU1146" s="3"/>
      <c r="LUV1146" s="3"/>
      <c r="LUW1146" s="3"/>
      <c r="LUX1146" s="3"/>
      <c r="LUY1146" s="3"/>
      <c r="LUZ1146" s="3"/>
      <c r="LVA1146" s="3"/>
      <c r="LVB1146" s="3"/>
      <c r="LVC1146" s="3"/>
      <c r="LVD1146" s="3"/>
      <c r="LVE1146" s="3"/>
      <c r="LVF1146" s="3"/>
      <c r="LVG1146" s="3"/>
      <c r="LVH1146" s="3"/>
      <c r="LVI1146" s="3"/>
      <c r="LVJ1146" s="3"/>
      <c r="LVK1146" s="3"/>
      <c r="LVL1146" s="3"/>
      <c r="LVM1146" s="3"/>
      <c r="LVN1146" s="3"/>
      <c r="LVO1146" s="3"/>
      <c r="LVP1146" s="3"/>
      <c r="LVQ1146" s="3"/>
      <c r="LVR1146" s="3"/>
      <c r="LVS1146" s="3"/>
      <c r="LVT1146" s="3"/>
      <c r="LVU1146" s="3"/>
      <c r="LVV1146" s="3"/>
      <c r="LVW1146" s="3"/>
      <c r="LVX1146" s="3"/>
      <c r="LVY1146" s="3"/>
      <c r="LVZ1146" s="3"/>
      <c r="LWA1146" s="3"/>
      <c r="LWB1146" s="3"/>
      <c r="LWC1146" s="3"/>
      <c r="LWD1146" s="3"/>
      <c r="LWE1146" s="3"/>
      <c r="LWF1146" s="3"/>
      <c r="LWG1146" s="3"/>
      <c r="LWH1146" s="3"/>
      <c r="LWI1146" s="3"/>
      <c r="LWJ1146" s="3"/>
      <c r="LWK1146" s="3"/>
      <c r="LWL1146" s="3"/>
      <c r="LWM1146" s="3"/>
      <c r="LWN1146" s="3"/>
      <c r="LWO1146" s="3"/>
      <c r="LWP1146" s="3"/>
      <c r="LWQ1146" s="3"/>
      <c r="LWR1146" s="3"/>
      <c r="LWS1146" s="3"/>
      <c r="LWT1146" s="3"/>
      <c r="LWU1146" s="3"/>
      <c r="LWV1146" s="3"/>
      <c r="LWW1146" s="3"/>
      <c r="LWX1146" s="3"/>
      <c r="LWY1146" s="3"/>
      <c r="LWZ1146" s="3"/>
      <c r="LXA1146" s="3"/>
      <c r="LXB1146" s="3"/>
      <c r="LXC1146" s="3"/>
      <c r="LXD1146" s="3"/>
      <c r="LXE1146" s="3"/>
      <c r="LXF1146" s="3"/>
      <c r="LXG1146" s="3"/>
      <c r="LXH1146" s="3"/>
      <c r="LXI1146" s="3"/>
      <c r="LXJ1146" s="3"/>
      <c r="LXK1146" s="3"/>
      <c r="LXL1146" s="3"/>
      <c r="LXM1146" s="3"/>
      <c r="LXN1146" s="3"/>
      <c r="LXO1146" s="3"/>
      <c r="LXP1146" s="3"/>
      <c r="LXQ1146" s="3"/>
      <c r="LXR1146" s="3"/>
      <c r="LXS1146" s="3"/>
      <c r="LXT1146" s="3"/>
      <c r="LXU1146" s="3"/>
      <c r="LXV1146" s="3"/>
      <c r="LXW1146" s="3"/>
      <c r="LXX1146" s="3"/>
      <c r="LXY1146" s="3"/>
      <c r="LXZ1146" s="3"/>
      <c r="LYA1146" s="3"/>
      <c r="LYB1146" s="3"/>
      <c r="LYC1146" s="3"/>
      <c r="LYD1146" s="3"/>
      <c r="LYE1146" s="3"/>
      <c r="LYF1146" s="3"/>
      <c r="LYG1146" s="3"/>
      <c r="LYH1146" s="3"/>
      <c r="LYI1146" s="3"/>
      <c r="LYJ1146" s="3"/>
      <c r="LYK1146" s="3"/>
      <c r="LYL1146" s="3"/>
      <c r="LYM1146" s="3"/>
      <c r="LYN1146" s="3"/>
      <c r="LYO1146" s="3"/>
      <c r="LYP1146" s="3"/>
      <c r="LYQ1146" s="3"/>
      <c r="LYR1146" s="3"/>
      <c r="LYS1146" s="3"/>
      <c r="LYT1146" s="3"/>
      <c r="LYU1146" s="3"/>
      <c r="LYV1146" s="3"/>
      <c r="LYW1146" s="3"/>
      <c r="LYX1146" s="3"/>
      <c r="LYY1146" s="3"/>
      <c r="LYZ1146" s="3"/>
      <c r="LZA1146" s="3"/>
      <c r="LZB1146" s="3"/>
      <c r="LZC1146" s="3"/>
      <c r="LZD1146" s="3"/>
      <c r="LZE1146" s="3"/>
      <c r="LZF1146" s="3"/>
      <c r="LZG1146" s="3"/>
      <c r="LZH1146" s="3"/>
      <c r="LZI1146" s="3"/>
      <c r="LZJ1146" s="3"/>
      <c r="LZK1146" s="3"/>
      <c r="LZL1146" s="3"/>
      <c r="LZM1146" s="3"/>
      <c r="LZN1146" s="3"/>
      <c r="LZO1146" s="3"/>
      <c r="LZP1146" s="3"/>
      <c r="LZQ1146" s="3"/>
      <c r="LZR1146" s="3"/>
      <c r="LZS1146" s="3"/>
      <c r="LZT1146" s="3"/>
      <c r="LZU1146" s="3"/>
      <c r="LZV1146" s="3"/>
      <c r="LZW1146" s="3"/>
      <c r="LZX1146" s="3"/>
      <c r="LZY1146" s="3"/>
      <c r="LZZ1146" s="3"/>
      <c r="MAA1146" s="3"/>
      <c r="MAB1146" s="3"/>
      <c r="MAC1146" s="3"/>
      <c r="MAD1146" s="3"/>
      <c r="MAE1146" s="3"/>
      <c r="MAF1146" s="3"/>
      <c r="MAG1146" s="3"/>
      <c r="MAH1146" s="3"/>
      <c r="MAI1146" s="3"/>
      <c r="MAJ1146" s="3"/>
      <c r="MAK1146" s="3"/>
      <c r="MAL1146" s="3"/>
      <c r="MAM1146" s="3"/>
      <c r="MAN1146" s="3"/>
      <c r="MAO1146" s="3"/>
      <c r="MAP1146" s="3"/>
      <c r="MAQ1146" s="3"/>
      <c r="MAR1146" s="3"/>
      <c r="MAS1146" s="3"/>
      <c r="MAT1146" s="3"/>
      <c r="MAU1146" s="3"/>
      <c r="MAV1146" s="3"/>
      <c r="MAW1146" s="3"/>
      <c r="MAX1146" s="3"/>
      <c r="MAY1146" s="3"/>
      <c r="MAZ1146" s="3"/>
      <c r="MBA1146" s="3"/>
      <c r="MBB1146" s="3"/>
      <c r="MBC1146" s="3"/>
      <c r="MBD1146" s="3"/>
      <c r="MBE1146" s="3"/>
      <c r="MBF1146" s="3"/>
      <c r="MBG1146" s="3"/>
      <c r="MBH1146" s="3"/>
      <c r="MBI1146" s="3"/>
      <c r="MBJ1146" s="3"/>
      <c r="MBK1146" s="3"/>
      <c r="MBL1146" s="3"/>
      <c r="MBM1146" s="3"/>
      <c r="MBN1146" s="3"/>
      <c r="MBO1146" s="3"/>
      <c r="MBP1146" s="3"/>
      <c r="MBQ1146" s="3"/>
      <c r="MBR1146" s="3"/>
      <c r="MBS1146" s="3"/>
      <c r="MBT1146" s="3"/>
      <c r="MBU1146" s="3"/>
      <c r="MBV1146" s="3"/>
      <c r="MBW1146" s="3"/>
      <c r="MBX1146" s="3"/>
      <c r="MBY1146" s="3"/>
      <c r="MBZ1146" s="3"/>
      <c r="MCA1146" s="3"/>
      <c r="MCB1146" s="3"/>
      <c r="MCC1146" s="3"/>
      <c r="MCD1146" s="3"/>
      <c r="MCE1146" s="3"/>
      <c r="MCF1146" s="3"/>
      <c r="MCG1146" s="3"/>
      <c r="MCH1146" s="3"/>
      <c r="MCI1146" s="3"/>
      <c r="MCJ1146" s="3"/>
      <c r="MCK1146" s="3"/>
      <c r="MCL1146" s="3"/>
      <c r="MCM1146" s="3"/>
      <c r="MCN1146" s="3"/>
      <c r="MCO1146" s="3"/>
      <c r="MCP1146" s="3"/>
      <c r="MCQ1146" s="3"/>
      <c r="MCR1146" s="3"/>
      <c r="MCS1146" s="3"/>
      <c r="MCT1146" s="3"/>
      <c r="MCU1146" s="3"/>
      <c r="MCV1146" s="3"/>
      <c r="MCW1146" s="3"/>
      <c r="MCX1146" s="3"/>
      <c r="MCY1146" s="3"/>
      <c r="MCZ1146" s="3"/>
      <c r="MDA1146" s="3"/>
      <c r="MDB1146" s="3"/>
      <c r="MDC1146" s="3"/>
      <c r="MDD1146" s="3"/>
      <c r="MDE1146" s="3"/>
      <c r="MDF1146" s="3"/>
      <c r="MDG1146" s="3"/>
      <c r="MDH1146" s="3"/>
      <c r="MDI1146" s="3"/>
      <c r="MDJ1146" s="3"/>
      <c r="MDK1146" s="3"/>
      <c r="MDL1146" s="3"/>
      <c r="MDM1146" s="3"/>
      <c r="MDN1146" s="3"/>
      <c r="MDO1146" s="3"/>
      <c r="MDP1146" s="3"/>
      <c r="MDQ1146" s="3"/>
      <c r="MDR1146" s="3"/>
      <c r="MDS1146" s="3"/>
      <c r="MDT1146" s="3"/>
      <c r="MDU1146" s="3"/>
      <c r="MDV1146" s="3"/>
      <c r="MDW1146" s="3"/>
      <c r="MDX1146" s="3"/>
      <c r="MDY1146" s="3"/>
      <c r="MDZ1146" s="3"/>
      <c r="MEA1146" s="3"/>
      <c r="MEB1146" s="3"/>
      <c r="MEC1146" s="3"/>
      <c r="MED1146" s="3"/>
      <c r="MEE1146" s="3"/>
      <c r="MEF1146" s="3"/>
      <c r="MEG1146" s="3"/>
      <c r="MEH1146" s="3"/>
      <c r="MEI1146" s="3"/>
      <c r="MEJ1146" s="3"/>
      <c r="MEK1146" s="3"/>
      <c r="MEL1146" s="3"/>
      <c r="MEM1146" s="3"/>
      <c r="MEN1146" s="3"/>
      <c r="MEO1146" s="3"/>
      <c r="MEP1146" s="3"/>
      <c r="MEQ1146" s="3"/>
      <c r="MER1146" s="3"/>
      <c r="MES1146" s="3"/>
      <c r="MET1146" s="3"/>
      <c r="MEU1146" s="3"/>
      <c r="MEV1146" s="3"/>
      <c r="MEW1146" s="3"/>
      <c r="MEX1146" s="3"/>
      <c r="MEY1146" s="3"/>
      <c r="MEZ1146" s="3"/>
      <c r="MFA1146" s="3"/>
      <c r="MFB1146" s="3"/>
      <c r="MFC1146" s="3"/>
      <c r="MFD1146" s="3"/>
      <c r="MFE1146" s="3"/>
      <c r="MFF1146" s="3"/>
      <c r="MFG1146" s="3"/>
      <c r="MFH1146" s="3"/>
      <c r="MFI1146" s="3"/>
      <c r="MFJ1146" s="3"/>
      <c r="MFK1146" s="3"/>
      <c r="MFL1146" s="3"/>
      <c r="MFM1146" s="3"/>
      <c r="MFN1146" s="3"/>
      <c r="MFO1146" s="3"/>
      <c r="MFP1146" s="3"/>
      <c r="MFQ1146" s="3"/>
      <c r="MFR1146" s="3"/>
      <c r="MFS1146" s="3"/>
      <c r="MFT1146" s="3"/>
      <c r="MFU1146" s="3"/>
      <c r="MFV1146" s="3"/>
      <c r="MFW1146" s="3"/>
      <c r="MFX1146" s="3"/>
      <c r="MFY1146" s="3"/>
      <c r="MFZ1146" s="3"/>
      <c r="MGA1146" s="3"/>
      <c r="MGB1146" s="3"/>
      <c r="MGC1146" s="3"/>
      <c r="MGD1146" s="3"/>
      <c r="MGE1146" s="3"/>
      <c r="MGF1146" s="3"/>
      <c r="MGG1146" s="3"/>
      <c r="MGH1146" s="3"/>
      <c r="MGI1146" s="3"/>
      <c r="MGJ1146" s="3"/>
      <c r="MGK1146" s="3"/>
      <c r="MGL1146" s="3"/>
      <c r="MGM1146" s="3"/>
      <c r="MGN1146" s="3"/>
      <c r="MGO1146" s="3"/>
      <c r="MGP1146" s="3"/>
      <c r="MGQ1146" s="3"/>
      <c r="MGR1146" s="3"/>
      <c r="MGS1146" s="3"/>
      <c r="MGT1146" s="3"/>
      <c r="MGU1146" s="3"/>
      <c r="MGV1146" s="3"/>
      <c r="MGW1146" s="3"/>
      <c r="MGX1146" s="3"/>
      <c r="MGY1146" s="3"/>
      <c r="MGZ1146" s="3"/>
      <c r="MHA1146" s="3"/>
      <c r="MHB1146" s="3"/>
      <c r="MHC1146" s="3"/>
      <c r="MHD1146" s="3"/>
      <c r="MHE1146" s="3"/>
      <c r="MHF1146" s="3"/>
      <c r="MHG1146" s="3"/>
      <c r="MHH1146" s="3"/>
      <c r="MHI1146" s="3"/>
      <c r="MHJ1146" s="3"/>
      <c r="MHK1146" s="3"/>
      <c r="MHL1146" s="3"/>
      <c r="MHM1146" s="3"/>
      <c r="MHN1146" s="3"/>
      <c r="MHO1146" s="3"/>
      <c r="MHP1146" s="3"/>
      <c r="MHQ1146" s="3"/>
      <c r="MHR1146" s="3"/>
      <c r="MHS1146" s="3"/>
      <c r="MHT1146" s="3"/>
      <c r="MHU1146" s="3"/>
      <c r="MHV1146" s="3"/>
      <c r="MHW1146" s="3"/>
      <c r="MHX1146" s="3"/>
      <c r="MHY1146" s="3"/>
      <c r="MHZ1146" s="3"/>
      <c r="MIA1146" s="3"/>
      <c r="MIB1146" s="3"/>
      <c r="MIC1146" s="3"/>
      <c r="MID1146" s="3"/>
      <c r="MIE1146" s="3"/>
      <c r="MIF1146" s="3"/>
      <c r="MIG1146" s="3"/>
      <c r="MIH1146" s="3"/>
      <c r="MII1146" s="3"/>
      <c r="MIJ1146" s="3"/>
      <c r="MIK1146" s="3"/>
      <c r="MIL1146" s="3"/>
      <c r="MIM1146" s="3"/>
      <c r="MIN1146" s="3"/>
      <c r="MIO1146" s="3"/>
      <c r="MIP1146" s="3"/>
      <c r="MIQ1146" s="3"/>
      <c r="MIR1146" s="3"/>
      <c r="MIS1146" s="3"/>
      <c r="MIT1146" s="3"/>
      <c r="MIU1146" s="3"/>
      <c r="MIV1146" s="3"/>
      <c r="MIW1146" s="3"/>
      <c r="MIX1146" s="3"/>
      <c r="MIY1146" s="3"/>
      <c r="MIZ1146" s="3"/>
      <c r="MJA1146" s="3"/>
      <c r="MJB1146" s="3"/>
      <c r="MJC1146" s="3"/>
      <c r="MJD1146" s="3"/>
      <c r="MJE1146" s="3"/>
      <c r="MJF1146" s="3"/>
      <c r="MJG1146" s="3"/>
      <c r="MJH1146" s="3"/>
      <c r="MJI1146" s="3"/>
      <c r="MJJ1146" s="3"/>
      <c r="MJK1146" s="3"/>
      <c r="MJL1146" s="3"/>
      <c r="MJM1146" s="3"/>
      <c r="MJN1146" s="3"/>
      <c r="MJO1146" s="3"/>
      <c r="MJP1146" s="3"/>
      <c r="MJQ1146" s="3"/>
      <c r="MJR1146" s="3"/>
      <c r="MJS1146" s="3"/>
      <c r="MJT1146" s="3"/>
      <c r="MJU1146" s="3"/>
      <c r="MJV1146" s="3"/>
      <c r="MJW1146" s="3"/>
      <c r="MJX1146" s="3"/>
      <c r="MJY1146" s="3"/>
      <c r="MJZ1146" s="3"/>
      <c r="MKA1146" s="3"/>
      <c r="MKB1146" s="3"/>
      <c r="MKC1146" s="3"/>
      <c r="MKD1146" s="3"/>
      <c r="MKE1146" s="3"/>
      <c r="MKF1146" s="3"/>
      <c r="MKG1146" s="3"/>
      <c r="MKH1146" s="3"/>
      <c r="MKI1146" s="3"/>
      <c r="MKJ1146" s="3"/>
      <c r="MKK1146" s="3"/>
      <c r="MKL1146" s="3"/>
      <c r="MKM1146" s="3"/>
      <c r="MKN1146" s="3"/>
      <c r="MKO1146" s="3"/>
      <c r="MKP1146" s="3"/>
      <c r="MKQ1146" s="3"/>
      <c r="MKR1146" s="3"/>
      <c r="MKS1146" s="3"/>
      <c r="MKT1146" s="3"/>
      <c r="MKU1146" s="3"/>
      <c r="MKV1146" s="3"/>
      <c r="MKW1146" s="3"/>
      <c r="MKX1146" s="3"/>
      <c r="MKY1146" s="3"/>
      <c r="MKZ1146" s="3"/>
      <c r="MLA1146" s="3"/>
      <c r="MLB1146" s="3"/>
      <c r="MLC1146" s="3"/>
      <c r="MLD1146" s="3"/>
      <c r="MLE1146" s="3"/>
      <c r="MLF1146" s="3"/>
      <c r="MLG1146" s="3"/>
      <c r="MLH1146" s="3"/>
      <c r="MLI1146" s="3"/>
      <c r="MLJ1146" s="3"/>
      <c r="MLK1146" s="3"/>
      <c r="MLL1146" s="3"/>
      <c r="MLM1146" s="3"/>
      <c r="MLN1146" s="3"/>
      <c r="MLO1146" s="3"/>
      <c r="MLP1146" s="3"/>
      <c r="MLQ1146" s="3"/>
      <c r="MLR1146" s="3"/>
      <c r="MLS1146" s="3"/>
      <c r="MLT1146" s="3"/>
      <c r="MLU1146" s="3"/>
      <c r="MLV1146" s="3"/>
      <c r="MLW1146" s="3"/>
      <c r="MLX1146" s="3"/>
      <c r="MLY1146" s="3"/>
      <c r="MLZ1146" s="3"/>
      <c r="MMA1146" s="3"/>
      <c r="MMB1146" s="3"/>
      <c r="MMC1146" s="3"/>
      <c r="MMD1146" s="3"/>
      <c r="MME1146" s="3"/>
      <c r="MMF1146" s="3"/>
      <c r="MMG1146" s="3"/>
      <c r="MMH1146" s="3"/>
      <c r="MMI1146" s="3"/>
      <c r="MMJ1146" s="3"/>
      <c r="MMK1146" s="3"/>
      <c r="MML1146" s="3"/>
      <c r="MMM1146" s="3"/>
      <c r="MMN1146" s="3"/>
      <c r="MMO1146" s="3"/>
      <c r="MMP1146" s="3"/>
      <c r="MMQ1146" s="3"/>
      <c r="MMR1146" s="3"/>
      <c r="MMS1146" s="3"/>
      <c r="MMT1146" s="3"/>
      <c r="MMU1146" s="3"/>
      <c r="MMV1146" s="3"/>
      <c r="MMW1146" s="3"/>
      <c r="MMX1146" s="3"/>
      <c r="MMY1146" s="3"/>
      <c r="MMZ1146" s="3"/>
      <c r="MNA1146" s="3"/>
      <c r="MNB1146" s="3"/>
      <c r="MNC1146" s="3"/>
      <c r="MND1146" s="3"/>
      <c r="MNE1146" s="3"/>
      <c r="MNF1146" s="3"/>
      <c r="MNG1146" s="3"/>
      <c r="MNH1146" s="3"/>
      <c r="MNI1146" s="3"/>
      <c r="MNJ1146" s="3"/>
      <c r="MNK1146" s="3"/>
      <c r="MNL1146" s="3"/>
      <c r="MNM1146" s="3"/>
      <c r="MNN1146" s="3"/>
      <c r="MNO1146" s="3"/>
      <c r="MNP1146" s="3"/>
      <c r="MNQ1146" s="3"/>
      <c r="MNR1146" s="3"/>
      <c r="MNS1146" s="3"/>
      <c r="MNT1146" s="3"/>
      <c r="MNU1146" s="3"/>
      <c r="MNV1146" s="3"/>
      <c r="MNW1146" s="3"/>
      <c r="MNX1146" s="3"/>
      <c r="MNY1146" s="3"/>
      <c r="MNZ1146" s="3"/>
      <c r="MOA1146" s="3"/>
      <c r="MOB1146" s="3"/>
      <c r="MOC1146" s="3"/>
      <c r="MOD1146" s="3"/>
      <c r="MOE1146" s="3"/>
      <c r="MOF1146" s="3"/>
      <c r="MOG1146" s="3"/>
      <c r="MOH1146" s="3"/>
      <c r="MOI1146" s="3"/>
      <c r="MOJ1146" s="3"/>
      <c r="MOK1146" s="3"/>
      <c r="MOL1146" s="3"/>
      <c r="MOM1146" s="3"/>
      <c r="MON1146" s="3"/>
      <c r="MOO1146" s="3"/>
      <c r="MOP1146" s="3"/>
      <c r="MOQ1146" s="3"/>
      <c r="MOR1146" s="3"/>
      <c r="MOS1146" s="3"/>
      <c r="MOT1146" s="3"/>
      <c r="MOU1146" s="3"/>
      <c r="MOV1146" s="3"/>
      <c r="MOW1146" s="3"/>
      <c r="MOX1146" s="3"/>
      <c r="MOY1146" s="3"/>
      <c r="MOZ1146" s="3"/>
      <c r="MPA1146" s="3"/>
      <c r="MPB1146" s="3"/>
      <c r="MPC1146" s="3"/>
      <c r="MPD1146" s="3"/>
      <c r="MPE1146" s="3"/>
      <c r="MPF1146" s="3"/>
      <c r="MPG1146" s="3"/>
      <c r="MPH1146" s="3"/>
      <c r="MPI1146" s="3"/>
      <c r="MPJ1146" s="3"/>
      <c r="MPK1146" s="3"/>
      <c r="MPL1146" s="3"/>
      <c r="MPM1146" s="3"/>
      <c r="MPN1146" s="3"/>
      <c r="MPO1146" s="3"/>
      <c r="MPP1146" s="3"/>
      <c r="MPQ1146" s="3"/>
      <c r="MPR1146" s="3"/>
      <c r="MPS1146" s="3"/>
      <c r="MPT1146" s="3"/>
      <c r="MPU1146" s="3"/>
      <c r="MPV1146" s="3"/>
      <c r="MPW1146" s="3"/>
      <c r="MPX1146" s="3"/>
      <c r="MPY1146" s="3"/>
      <c r="MPZ1146" s="3"/>
      <c r="MQA1146" s="3"/>
      <c r="MQB1146" s="3"/>
      <c r="MQC1146" s="3"/>
      <c r="MQD1146" s="3"/>
      <c r="MQE1146" s="3"/>
      <c r="MQF1146" s="3"/>
      <c r="MQG1146" s="3"/>
      <c r="MQH1146" s="3"/>
      <c r="MQI1146" s="3"/>
      <c r="MQJ1146" s="3"/>
      <c r="MQK1146" s="3"/>
      <c r="MQL1146" s="3"/>
      <c r="MQM1146" s="3"/>
      <c r="MQN1146" s="3"/>
      <c r="MQO1146" s="3"/>
      <c r="MQP1146" s="3"/>
      <c r="MQQ1146" s="3"/>
      <c r="MQR1146" s="3"/>
      <c r="MQS1146" s="3"/>
      <c r="MQT1146" s="3"/>
      <c r="MQU1146" s="3"/>
      <c r="MQV1146" s="3"/>
      <c r="MQW1146" s="3"/>
      <c r="MQX1146" s="3"/>
      <c r="MQY1146" s="3"/>
      <c r="MQZ1146" s="3"/>
      <c r="MRA1146" s="3"/>
      <c r="MRB1146" s="3"/>
      <c r="MRC1146" s="3"/>
      <c r="MRD1146" s="3"/>
      <c r="MRE1146" s="3"/>
      <c r="MRF1146" s="3"/>
      <c r="MRG1146" s="3"/>
      <c r="MRH1146" s="3"/>
      <c r="MRI1146" s="3"/>
      <c r="MRJ1146" s="3"/>
      <c r="MRK1146" s="3"/>
      <c r="MRL1146" s="3"/>
      <c r="MRM1146" s="3"/>
      <c r="MRN1146" s="3"/>
      <c r="MRO1146" s="3"/>
      <c r="MRP1146" s="3"/>
      <c r="MRQ1146" s="3"/>
      <c r="MRR1146" s="3"/>
      <c r="MRS1146" s="3"/>
      <c r="MRT1146" s="3"/>
      <c r="MRU1146" s="3"/>
      <c r="MRV1146" s="3"/>
      <c r="MRW1146" s="3"/>
      <c r="MRX1146" s="3"/>
      <c r="MRY1146" s="3"/>
      <c r="MRZ1146" s="3"/>
      <c r="MSA1146" s="3"/>
      <c r="MSB1146" s="3"/>
      <c r="MSC1146" s="3"/>
      <c r="MSD1146" s="3"/>
      <c r="MSE1146" s="3"/>
      <c r="MSF1146" s="3"/>
      <c r="MSG1146" s="3"/>
      <c r="MSH1146" s="3"/>
      <c r="MSI1146" s="3"/>
      <c r="MSJ1146" s="3"/>
      <c r="MSK1146" s="3"/>
      <c r="MSL1146" s="3"/>
      <c r="MSM1146" s="3"/>
      <c r="MSN1146" s="3"/>
      <c r="MSO1146" s="3"/>
      <c r="MSP1146" s="3"/>
      <c r="MSQ1146" s="3"/>
      <c r="MSR1146" s="3"/>
      <c r="MSS1146" s="3"/>
      <c r="MST1146" s="3"/>
      <c r="MSU1146" s="3"/>
      <c r="MSV1146" s="3"/>
      <c r="MSW1146" s="3"/>
      <c r="MSX1146" s="3"/>
      <c r="MSY1146" s="3"/>
      <c r="MSZ1146" s="3"/>
      <c r="MTA1146" s="3"/>
      <c r="MTB1146" s="3"/>
      <c r="MTC1146" s="3"/>
      <c r="MTD1146" s="3"/>
      <c r="MTE1146" s="3"/>
      <c r="MTF1146" s="3"/>
      <c r="MTG1146" s="3"/>
      <c r="MTH1146" s="3"/>
      <c r="MTI1146" s="3"/>
      <c r="MTJ1146" s="3"/>
      <c r="MTK1146" s="3"/>
      <c r="MTL1146" s="3"/>
      <c r="MTM1146" s="3"/>
      <c r="MTN1146" s="3"/>
      <c r="MTO1146" s="3"/>
      <c r="MTP1146" s="3"/>
      <c r="MTQ1146" s="3"/>
      <c r="MTR1146" s="3"/>
      <c r="MTS1146" s="3"/>
      <c r="MTT1146" s="3"/>
      <c r="MTU1146" s="3"/>
      <c r="MTV1146" s="3"/>
      <c r="MTW1146" s="3"/>
      <c r="MTX1146" s="3"/>
      <c r="MTY1146" s="3"/>
      <c r="MTZ1146" s="3"/>
      <c r="MUA1146" s="3"/>
      <c r="MUB1146" s="3"/>
      <c r="MUC1146" s="3"/>
      <c r="MUD1146" s="3"/>
      <c r="MUE1146" s="3"/>
      <c r="MUF1146" s="3"/>
      <c r="MUG1146" s="3"/>
      <c r="MUH1146" s="3"/>
      <c r="MUI1146" s="3"/>
      <c r="MUJ1146" s="3"/>
      <c r="MUK1146" s="3"/>
      <c r="MUL1146" s="3"/>
      <c r="MUM1146" s="3"/>
      <c r="MUN1146" s="3"/>
      <c r="MUO1146" s="3"/>
      <c r="MUP1146" s="3"/>
      <c r="MUQ1146" s="3"/>
      <c r="MUR1146" s="3"/>
      <c r="MUS1146" s="3"/>
      <c r="MUT1146" s="3"/>
      <c r="MUU1146" s="3"/>
      <c r="MUV1146" s="3"/>
      <c r="MUW1146" s="3"/>
      <c r="MUX1146" s="3"/>
      <c r="MUY1146" s="3"/>
      <c r="MUZ1146" s="3"/>
      <c r="MVA1146" s="3"/>
      <c r="MVB1146" s="3"/>
      <c r="MVC1146" s="3"/>
      <c r="MVD1146" s="3"/>
      <c r="MVE1146" s="3"/>
      <c r="MVF1146" s="3"/>
      <c r="MVG1146" s="3"/>
      <c r="MVH1146" s="3"/>
      <c r="MVI1146" s="3"/>
      <c r="MVJ1146" s="3"/>
      <c r="MVK1146" s="3"/>
      <c r="MVL1146" s="3"/>
      <c r="MVM1146" s="3"/>
      <c r="MVN1146" s="3"/>
      <c r="MVO1146" s="3"/>
      <c r="MVP1146" s="3"/>
      <c r="MVQ1146" s="3"/>
      <c r="MVR1146" s="3"/>
      <c r="MVS1146" s="3"/>
      <c r="MVT1146" s="3"/>
      <c r="MVU1146" s="3"/>
      <c r="MVV1146" s="3"/>
      <c r="MVW1146" s="3"/>
      <c r="MVX1146" s="3"/>
      <c r="MVY1146" s="3"/>
      <c r="MVZ1146" s="3"/>
      <c r="MWA1146" s="3"/>
      <c r="MWB1146" s="3"/>
      <c r="MWC1146" s="3"/>
      <c r="MWD1146" s="3"/>
      <c r="MWE1146" s="3"/>
      <c r="MWF1146" s="3"/>
      <c r="MWG1146" s="3"/>
      <c r="MWH1146" s="3"/>
      <c r="MWI1146" s="3"/>
      <c r="MWJ1146" s="3"/>
      <c r="MWK1146" s="3"/>
      <c r="MWL1146" s="3"/>
      <c r="MWM1146" s="3"/>
      <c r="MWN1146" s="3"/>
      <c r="MWO1146" s="3"/>
      <c r="MWP1146" s="3"/>
      <c r="MWQ1146" s="3"/>
      <c r="MWR1146" s="3"/>
      <c r="MWS1146" s="3"/>
      <c r="MWT1146" s="3"/>
      <c r="MWU1146" s="3"/>
      <c r="MWV1146" s="3"/>
      <c r="MWW1146" s="3"/>
      <c r="MWX1146" s="3"/>
      <c r="MWY1146" s="3"/>
      <c r="MWZ1146" s="3"/>
      <c r="MXA1146" s="3"/>
      <c r="MXB1146" s="3"/>
      <c r="MXC1146" s="3"/>
      <c r="MXD1146" s="3"/>
      <c r="MXE1146" s="3"/>
      <c r="MXF1146" s="3"/>
      <c r="MXG1146" s="3"/>
      <c r="MXH1146" s="3"/>
      <c r="MXI1146" s="3"/>
      <c r="MXJ1146" s="3"/>
      <c r="MXK1146" s="3"/>
      <c r="MXL1146" s="3"/>
      <c r="MXM1146" s="3"/>
      <c r="MXN1146" s="3"/>
      <c r="MXO1146" s="3"/>
      <c r="MXP1146" s="3"/>
      <c r="MXQ1146" s="3"/>
      <c r="MXR1146" s="3"/>
      <c r="MXS1146" s="3"/>
      <c r="MXT1146" s="3"/>
      <c r="MXU1146" s="3"/>
      <c r="MXV1146" s="3"/>
      <c r="MXW1146" s="3"/>
      <c r="MXX1146" s="3"/>
      <c r="MXY1146" s="3"/>
      <c r="MXZ1146" s="3"/>
      <c r="MYA1146" s="3"/>
      <c r="MYB1146" s="3"/>
      <c r="MYC1146" s="3"/>
      <c r="MYD1146" s="3"/>
      <c r="MYE1146" s="3"/>
      <c r="MYF1146" s="3"/>
      <c r="MYG1146" s="3"/>
      <c r="MYH1146" s="3"/>
      <c r="MYI1146" s="3"/>
      <c r="MYJ1146" s="3"/>
      <c r="MYK1146" s="3"/>
      <c r="MYL1146" s="3"/>
      <c r="MYM1146" s="3"/>
      <c r="MYN1146" s="3"/>
      <c r="MYO1146" s="3"/>
      <c r="MYP1146" s="3"/>
      <c r="MYQ1146" s="3"/>
      <c r="MYR1146" s="3"/>
      <c r="MYS1146" s="3"/>
      <c r="MYT1146" s="3"/>
      <c r="MYU1146" s="3"/>
      <c r="MYV1146" s="3"/>
      <c r="MYW1146" s="3"/>
      <c r="MYX1146" s="3"/>
      <c r="MYY1146" s="3"/>
      <c r="MYZ1146" s="3"/>
      <c r="MZA1146" s="3"/>
      <c r="MZB1146" s="3"/>
      <c r="MZC1146" s="3"/>
      <c r="MZD1146" s="3"/>
      <c r="MZE1146" s="3"/>
      <c r="MZF1146" s="3"/>
      <c r="MZG1146" s="3"/>
      <c r="MZH1146" s="3"/>
      <c r="MZI1146" s="3"/>
      <c r="MZJ1146" s="3"/>
      <c r="MZK1146" s="3"/>
      <c r="MZL1146" s="3"/>
      <c r="MZM1146" s="3"/>
      <c r="MZN1146" s="3"/>
      <c r="MZO1146" s="3"/>
      <c r="MZP1146" s="3"/>
      <c r="MZQ1146" s="3"/>
      <c r="MZR1146" s="3"/>
      <c r="MZS1146" s="3"/>
      <c r="MZT1146" s="3"/>
      <c r="MZU1146" s="3"/>
      <c r="MZV1146" s="3"/>
      <c r="MZW1146" s="3"/>
      <c r="MZX1146" s="3"/>
      <c r="MZY1146" s="3"/>
      <c r="MZZ1146" s="3"/>
      <c r="NAA1146" s="3"/>
      <c r="NAB1146" s="3"/>
      <c r="NAC1146" s="3"/>
      <c r="NAD1146" s="3"/>
      <c r="NAE1146" s="3"/>
      <c r="NAF1146" s="3"/>
      <c r="NAG1146" s="3"/>
      <c r="NAH1146" s="3"/>
      <c r="NAI1146" s="3"/>
      <c r="NAJ1146" s="3"/>
      <c r="NAK1146" s="3"/>
      <c r="NAL1146" s="3"/>
      <c r="NAM1146" s="3"/>
      <c r="NAN1146" s="3"/>
      <c r="NAO1146" s="3"/>
      <c r="NAP1146" s="3"/>
      <c r="NAQ1146" s="3"/>
      <c r="NAR1146" s="3"/>
      <c r="NAS1146" s="3"/>
      <c r="NAT1146" s="3"/>
      <c r="NAU1146" s="3"/>
      <c r="NAV1146" s="3"/>
      <c r="NAW1146" s="3"/>
      <c r="NAX1146" s="3"/>
      <c r="NAY1146" s="3"/>
      <c r="NAZ1146" s="3"/>
      <c r="NBA1146" s="3"/>
      <c r="NBB1146" s="3"/>
      <c r="NBC1146" s="3"/>
      <c r="NBD1146" s="3"/>
      <c r="NBE1146" s="3"/>
      <c r="NBF1146" s="3"/>
      <c r="NBG1146" s="3"/>
      <c r="NBH1146" s="3"/>
      <c r="NBI1146" s="3"/>
      <c r="NBJ1146" s="3"/>
      <c r="NBK1146" s="3"/>
      <c r="NBL1146" s="3"/>
      <c r="NBM1146" s="3"/>
      <c r="NBN1146" s="3"/>
      <c r="NBO1146" s="3"/>
      <c r="NBP1146" s="3"/>
      <c r="NBQ1146" s="3"/>
      <c r="NBR1146" s="3"/>
      <c r="NBS1146" s="3"/>
      <c r="NBT1146" s="3"/>
      <c r="NBU1146" s="3"/>
      <c r="NBV1146" s="3"/>
      <c r="NBW1146" s="3"/>
      <c r="NBX1146" s="3"/>
      <c r="NBY1146" s="3"/>
      <c r="NBZ1146" s="3"/>
      <c r="NCA1146" s="3"/>
      <c r="NCB1146" s="3"/>
      <c r="NCC1146" s="3"/>
      <c r="NCD1146" s="3"/>
      <c r="NCE1146" s="3"/>
      <c r="NCF1146" s="3"/>
      <c r="NCG1146" s="3"/>
      <c r="NCH1146" s="3"/>
      <c r="NCI1146" s="3"/>
      <c r="NCJ1146" s="3"/>
      <c r="NCK1146" s="3"/>
      <c r="NCL1146" s="3"/>
      <c r="NCM1146" s="3"/>
      <c r="NCN1146" s="3"/>
      <c r="NCO1146" s="3"/>
      <c r="NCP1146" s="3"/>
      <c r="NCQ1146" s="3"/>
      <c r="NCR1146" s="3"/>
      <c r="NCS1146" s="3"/>
      <c r="NCT1146" s="3"/>
      <c r="NCU1146" s="3"/>
      <c r="NCV1146" s="3"/>
      <c r="NCW1146" s="3"/>
      <c r="NCX1146" s="3"/>
      <c r="NCY1146" s="3"/>
      <c r="NCZ1146" s="3"/>
      <c r="NDA1146" s="3"/>
      <c r="NDB1146" s="3"/>
      <c r="NDC1146" s="3"/>
      <c r="NDD1146" s="3"/>
      <c r="NDE1146" s="3"/>
      <c r="NDF1146" s="3"/>
      <c r="NDG1146" s="3"/>
      <c r="NDH1146" s="3"/>
      <c r="NDI1146" s="3"/>
      <c r="NDJ1146" s="3"/>
      <c r="NDK1146" s="3"/>
      <c r="NDL1146" s="3"/>
      <c r="NDM1146" s="3"/>
      <c r="NDN1146" s="3"/>
      <c r="NDO1146" s="3"/>
      <c r="NDP1146" s="3"/>
      <c r="NDQ1146" s="3"/>
      <c r="NDR1146" s="3"/>
      <c r="NDS1146" s="3"/>
      <c r="NDT1146" s="3"/>
      <c r="NDU1146" s="3"/>
      <c r="NDV1146" s="3"/>
      <c r="NDW1146" s="3"/>
      <c r="NDX1146" s="3"/>
      <c r="NDY1146" s="3"/>
      <c r="NDZ1146" s="3"/>
      <c r="NEA1146" s="3"/>
      <c r="NEB1146" s="3"/>
      <c r="NEC1146" s="3"/>
      <c r="NED1146" s="3"/>
      <c r="NEE1146" s="3"/>
      <c r="NEF1146" s="3"/>
      <c r="NEG1146" s="3"/>
      <c r="NEH1146" s="3"/>
      <c r="NEI1146" s="3"/>
      <c r="NEJ1146" s="3"/>
      <c r="NEK1146" s="3"/>
      <c r="NEL1146" s="3"/>
      <c r="NEM1146" s="3"/>
      <c r="NEN1146" s="3"/>
      <c r="NEO1146" s="3"/>
      <c r="NEP1146" s="3"/>
      <c r="NEQ1146" s="3"/>
      <c r="NER1146" s="3"/>
      <c r="NES1146" s="3"/>
      <c r="NET1146" s="3"/>
      <c r="NEU1146" s="3"/>
      <c r="NEV1146" s="3"/>
      <c r="NEW1146" s="3"/>
      <c r="NEX1146" s="3"/>
      <c r="NEY1146" s="3"/>
      <c r="NEZ1146" s="3"/>
      <c r="NFA1146" s="3"/>
      <c r="NFB1146" s="3"/>
      <c r="NFC1146" s="3"/>
      <c r="NFD1146" s="3"/>
      <c r="NFE1146" s="3"/>
      <c r="NFF1146" s="3"/>
      <c r="NFG1146" s="3"/>
      <c r="NFH1146" s="3"/>
      <c r="NFI1146" s="3"/>
      <c r="NFJ1146" s="3"/>
      <c r="NFK1146" s="3"/>
      <c r="NFL1146" s="3"/>
      <c r="NFM1146" s="3"/>
      <c r="NFN1146" s="3"/>
      <c r="NFO1146" s="3"/>
      <c r="NFP1146" s="3"/>
      <c r="NFQ1146" s="3"/>
      <c r="NFR1146" s="3"/>
      <c r="NFS1146" s="3"/>
      <c r="NFT1146" s="3"/>
      <c r="NFU1146" s="3"/>
      <c r="NFV1146" s="3"/>
      <c r="NFW1146" s="3"/>
      <c r="NFX1146" s="3"/>
      <c r="NFY1146" s="3"/>
      <c r="NFZ1146" s="3"/>
      <c r="NGA1146" s="3"/>
      <c r="NGB1146" s="3"/>
      <c r="NGC1146" s="3"/>
      <c r="NGD1146" s="3"/>
      <c r="NGE1146" s="3"/>
      <c r="NGF1146" s="3"/>
      <c r="NGG1146" s="3"/>
      <c r="NGH1146" s="3"/>
      <c r="NGI1146" s="3"/>
      <c r="NGJ1146" s="3"/>
      <c r="NGK1146" s="3"/>
      <c r="NGL1146" s="3"/>
      <c r="NGM1146" s="3"/>
      <c r="NGN1146" s="3"/>
      <c r="NGO1146" s="3"/>
      <c r="NGP1146" s="3"/>
      <c r="NGQ1146" s="3"/>
      <c r="NGR1146" s="3"/>
      <c r="NGS1146" s="3"/>
      <c r="NGT1146" s="3"/>
      <c r="NGU1146" s="3"/>
      <c r="NGV1146" s="3"/>
      <c r="NGW1146" s="3"/>
      <c r="NGX1146" s="3"/>
      <c r="NGY1146" s="3"/>
      <c r="NGZ1146" s="3"/>
      <c r="NHA1146" s="3"/>
      <c r="NHB1146" s="3"/>
      <c r="NHC1146" s="3"/>
      <c r="NHD1146" s="3"/>
      <c r="NHE1146" s="3"/>
      <c r="NHF1146" s="3"/>
      <c r="NHG1146" s="3"/>
      <c r="NHH1146" s="3"/>
      <c r="NHI1146" s="3"/>
      <c r="NHJ1146" s="3"/>
      <c r="NHK1146" s="3"/>
      <c r="NHL1146" s="3"/>
      <c r="NHM1146" s="3"/>
      <c r="NHN1146" s="3"/>
      <c r="NHO1146" s="3"/>
      <c r="NHP1146" s="3"/>
      <c r="NHQ1146" s="3"/>
      <c r="NHR1146" s="3"/>
      <c r="NHS1146" s="3"/>
      <c r="NHT1146" s="3"/>
      <c r="NHU1146" s="3"/>
      <c r="NHV1146" s="3"/>
      <c r="NHW1146" s="3"/>
      <c r="NHX1146" s="3"/>
      <c r="NHY1146" s="3"/>
      <c r="NHZ1146" s="3"/>
      <c r="NIA1146" s="3"/>
      <c r="NIB1146" s="3"/>
      <c r="NIC1146" s="3"/>
      <c r="NID1146" s="3"/>
      <c r="NIE1146" s="3"/>
      <c r="NIF1146" s="3"/>
      <c r="NIG1146" s="3"/>
      <c r="NIH1146" s="3"/>
      <c r="NII1146" s="3"/>
      <c r="NIJ1146" s="3"/>
      <c r="NIK1146" s="3"/>
      <c r="NIL1146" s="3"/>
      <c r="NIM1146" s="3"/>
      <c r="NIN1146" s="3"/>
      <c r="NIO1146" s="3"/>
      <c r="NIP1146" s="3"/>
      <c r="NIQ1146" s="3"/>
      <c r="NIR1146" s="3"/>
      <c r="NIS1146" s="3"/>
      <c r="NIT1146" s="3"/>
      <c r="NIU1146" s="3"/>
      <c r="NIV1146" s="3"/>
      <c r="NIW1146" s="3"/>
      <c r="NIX1146" s="3"/>
      <c r="NIY1146" s="3"/>
      <c r="NIZ1146" s="3"/>
      <c r="NJA1146" s="3"/>
      <c r="NJB1146" s="3"/>
      <c r="NJC1146" s="3"/>
      <c r="NJD1146" s="3"/>
      <c r="NJE1146" s="3"/>
      <c r="NJF1146" s="3"/>
      <c r="NJG1146" s="3"/>
      <c r="NJH1146" s="3"/>
      <c r="NJI1146" s="3"/>
      <c r="NJJ1146" s="3"/>
      <c r="NJK1146" s="3"/>
      <c r="NJL1146" s="3"/>
      <c r="NJM1146" s="3"/>
      <c r="NJN1146" s="3"/>
      <c r="NJO1146" s="3"/>
      <c r="NJP1146" s="3"/>
      <c r="NJQ1146" s="3"/>
      <c r="NJR1146" s="3"/>
      <c r="NJS1146" s="3"/>
      <c r="NJT1146" s="3"/>
      <c r="NJU1146" s="3"/>
      <c r="NJV1146" s="3"/>
      <c r="NJW1146" s="3"/>
      <c r="NJX1146" s="3"/>
      <c r="NJY1146" s="3"/>
      <c r="NJZ1146" s="3"/>
      <c r="NKA1146" s="3"/>
      <c r="NKB1146" s="3"/>
      <c r="NKC1146" s="3"/>
      <c r="NKD1146" s="3"/>
      <c r="NKE1146" s="3"/>
      <c r="NKF1146" s="3"/>
      <c r="NKG1146" s="3"/>
      <c r="NKH1146" s="3"/>
      <c r="NKI1146" s="3"/>
      <c r="NKJ1146" s="3"/>
      <c r="NKK1146" s="3"/>
      <c r="NKL1146" s="3"/>
      <c r="NKM1146" s="3"/>
      <c r="NKN1146" s="3"/>
      <c r="NKO1146" s="3"/>
      <c r="NKP1146" s="3"/>
      <c r="NKQ1146" s="3"/>
      <c r="NKR1146" s="3"/>
      <c r="NKS1146" s="3"/>
      <c r="NKT1146" s="3"/>
      <c r="NKU1146" s="3"/>
      <c r="NKV1146" s="3"/>
      <c r="NKW1146" s="3"/>
      <c r="NKX1146" s="3"/>
      <c r="NKY1146" s="3"/>
      <c r="NKZ1146" s="3"/>
      <c r="NLA1146" s="3"/>
      <c r="NLB1146" s="3"/>
      <c r="NLC1146" s="3"/>
      <c r="NLD1146" s="3"/>
      <c r="NLE1146" s="3"/>
      <c r="NLF1146" s="3"/>
      <c r="NLG1146" s="3"/>
      <c r="NLH1146" s="3"/>
      <c r="NLI1146" s="3"/>
      <c r="NLJ1146" s="3"/>
      <c r="NLK1146" s="3"/>
      <c r="NLL1146" s="3"/>
      <c r="NLM1146" s="3"/>
      <c r="NLN1146" s="3"/>
      <c r="NLO1146" s="3"/>
      <c r="NLP1146" s="3"/>
      <c r="NLQ1146" s="3"/>
      <c r="NLR1146" s="3"/>
      <c r="NLS1146" s="3"/>
      <c r="NLT1146" s="3"/>
      <c r="NLU1146" s="3"/>
      <c r="NLV1146" s="3"/>
      <c r="NLW1146" s="3"/>
      <c r="NLX1146" s="3"/>
      <c r="NLY1146" s="3"/>
      <c r="NLZ1146" s="3"/>
      <c r="NMA1146" s="3"/>
      <c r="NMB1146" s="3"/>
      <c r="NMC1146" s="3"/>
      <c r="NMD1146" s="3"/>
      <c r="NME1146" s="3"/>
      <c r="NMF1146" s="3"/>
      <c r="NMG1146" s="3"/>
      <c r="NMH1146" s="3"/>
      <c r="NMI1146" s="3"/>
      <c r="NMJ1146" s="3"/>
      <c r="NMK1146" s="3"/>
      <c r="NML1146" s="3"/>
      <c r="NMM1146" s="3"/>
      <c r="NMN1146" s="3"/>
      <c r="NMO1146" s="3"/>
      <c r="NMP1146" s="3"/>
      <c r="NMQ1146" s="3"/>
      <c r="NMR1146" s="3"/>
      <c r="NMS1146" s="3"/>
      <c r="NMT1146" s="3"/>
      <c r="NMU1146" s="3"/>
      <c r="NMV1146" s="3"/>
      <c r="NMW1146" s="3"/>
      <c r="NMX1146" s="3"/>
      <c r="NMY1146" s="3"/>
      <c r="NMZ1146" s="3"/>
      <c r="NNA1146" s="3"/>
      <c r="NNB1146" s="3"/>
      <c r="NNC1146" s="3"/>
      <c r="NND1146" s="3"/>
      <c r="NNE1146" s="3"/>
      <c r="NNF1146" s="3"/>
      <c r="NNG1146" s="3"/>
      <c r="NNH1146" s="3"/>
      <c r="NNI1146" s="3"/>
      <c r="NNJ1146" s="3"/>
      <c r="NNK1146" s="3"/>
      <c r="NNL1146" s="3"/>
      <c r="NNM1146" s="3"/>
      <c r="NNN1146" s="3"/>
      <c r="NNO1146" s="3"/>
      <c r="NNP1146" s="3"/>
      <c r="NNQ1146" s="3"/>
      <c r="NNR1146" s="3"/>
      <c r="NNS1146" s="3"/>
      <c r="NNT1146" s="3"/>
      <c r="NNU1146" s="3"/>
      <c r="NNV1146" s="3"/>
      <c r="NNW1146" s="3"/>
      <c r="NNX1146" s="3"/>
      <c r="NNY1146" s="3"/>
      <c r="NNZ1146" s="3"/>
      <c r="NOA1146" s="3"/>
      <c r="NOB1146" s="3"/>
      <c r="NOC1146" s="3"/>
      <c r="NOD1146" s="3"/>
      <c r="NOE1146" s="3"/>
      <c r="NOF1146" s="3"/>
      <c r="NOG1146" s="3"/>
      <c r="NOH1146" s="3"/>
      <c r="NOI1146" s="3"/>
      <c r="NOJ1146" s="3"/>
      <c r="NOK1146" s="3"/>
      <c r="NOL1146" s="3"/>
      <c r="NOM1146" s="3"/>
      <c r="NON1146" s="3"/>
      <c r="NOO1146" s="3"/>
      <c r="NOP1146" s="3"/>
      <c r="NOQ1146" s="3"/>
      <c r="NOR1146" s="3"/>
      <c r="NOS1146" s="3"/>
      <c r="NOT1146" s="3"/>
      <c r="NOU1146" s="3"/>
      <c r="NOV1146" s="3"/>
      <c r="NOW1146" s="3"/>
      <c r="NOX1146" s="3"/>
      <c r="NOY1146" s="3"/>
      <c r="NOZ1146" s="3"/>
      <c r="NPA1146" s="3"/>
      <c r="NPB1146" s="3"/>
      <c r="NPC1146" s="3"/>
      <c r="NPD1146" s="3"/>
      <c r="NPE1146" s="3"/>
      <c r="NPF1146" s="3"/>
      <c r="NPG1146" s="3"/>
      <c r="NPH1146" s="3"/>
      <c r="NPI1146" s="3"/>
      <c r="NPJ1146" s="3"/>
      <c r="NPK1146" s="3"/>
      <c r="NPL1146" s="3"/>
      <c r="NPM1146" s="3"/>
      <c r="NPN1146" s="3"/>
      <c r="NPO1146" s="3"/>
      <c r="NPP1146" s="3"/>
      <c r="NPQ1146" s="3"/>
      <c r="NPR1146" s="3"/>
      <c r="NPS1146" s="3"/>
      <c r="NPT1146" s="3"/>
      <c r="NPU1146" s="3"/>
      <c r="NPV1146" s="3"/>
      <c r="NPW1146" s="3"/>
      <c r="NPX1146" s="3"/>
      <c r="NPY1146" s="3"/>
      <c r="NPZ1146" s="3"/>
      <c r="NQA1146" s="3"/>
      <c r="NQB1146" s="3"/>
      <c r="NQC1146" s="3"/>
      <c r="NQD1146" s="3"/>
      <c r="NQE1146" s="3"/>
      <c r="NQF1146" s="3"/>
      <c r="NQG1146" s="3"/>
      <c r="NQH1146" s="3"/>
      <c r="NQI1146" s="3"/>
      <c r="NQJ1146" s="3"/>
      <c r="NQK1146" s="3"/>
      <c r="NQL1146" s="3"/>
      <c r="NQM1146" s="3"/>
      <c r="NQN1146" s="3"/>
      <c r="NQO1146" s="3"/>
      <c r="NQP1146" s="3"/>
      <c r="NQQ1146" s="3"/>
      <c r="NQR1146" s="3"/>
      <c r="NQS1146" s="3"/>
      <c r="NQT1146" s="3"/>
      <c r="NQU1146" s="3"/>
      <c r="NQV1146" s="3"/>
      <c r="NQW1146" s="3"/>
      <c r="NQX1146" s="3"/>
      <c r="NQY1146" s="3"/>
      <c r="NQZ1146" s="3"/>
      <c r="NRA1146" s="3"/>
      <c r="NRB1146" s="3"/>
      <c r="NRC1146" s="3"/>
      <c r="NRD1146" s="3"/>
      <c r="NRE1146" s="3"/>
      <c r="NRF1146" s="3"/>
      <c r="NRG1146" s="3"/>
      <c r="NRH1146" s="3"/>
      <c r="NRI1146" s="3"/>
      <c r="NRJ1146" s="3"/>
      <c r="NRK1146" s="3"/>
      <c r="NRL1146" s="3"/>
      <c r="NRM1146" s="3"/>
      <c r="NRN1146" s="3"/>
      <c r="NRO1146" s="3"/>
      <c r="NRP1146" s="3"/>
      <c r="NRQ1146" s="3"/>
      <c r="NRR1146" s="3"/>
      <c r="NRS1146" s="3"/>
      <c r="NRT1146" s="3"/>
      <c r="NRU1146" s="3"/>
      <c r="NRV1146" s="3"/>
      <c r="NRW1146" s="3"/>
      <c r="NRX1146" s="3"/>
      <c r="NRY1146" s="3"/>
      <c r="NRZ1146" s="3"/>
      <c r="NSA1146" s="3"/>
      <c r="NSB1146" s="3"/>
      <c r="NSC1146" s="3"/>
      <c r="NSD1146" s="3"/>
      <c r="NSE1146" s="3"/>
      <c r="NSF1146" s="3"/>
      <c r="NSG1146" s="3"/>
      <c r="NSH1146" s="3"/>
      <c r="NSI1146" s="3"/>
      <c r="NSJ1146" s="3"/>
      <c r="NSK1146" s="3"/>
      <c r="NSL1146" s="3"/>
      <c r="NSM1146" s="3"/>
      <c r="NSN1146" s="3"/>
      <c r="NSO1146" s="3"/>
      <c r="NSP1146" s="3"/>
      <c r="NSQ1146" s="3"/>
      <c r="NSR1146" s="3"/>
      <c r="NSS1146" s="3"/>
      <c r="NST1146" s="3"/>
      <c r="NSU1146" s="3"/>
      <c r="NSV1146" s="3"/>
      <c r="NSW1146" s="3"/>
      <c r="NSX1146" s="3"/>
      <c r="NSY1146" s="3"/>
      <c r="NSZ1146" s="3"/>
      <c r="NTA1146" s="3"/>
      <c r="NTB1146" s="3"/>
      <c r="NTC1146" s="3"/>
      <c r="NTD1146" s="3"/>
      <c r="NTE1146" s="3"/>
      <c r="NTF1146" s="3"/>
      <c r="NTG1146" s="3"/>
      <c r="NTH1146" s="3"/>
      <c r="NTI1146" s="3"/>
      <c r="NTJ1146" s="3"/>
      <c r="NTK1146" s="3"/>
      <c r="NTL1146" s="3"/>
      <c r="NTM1146" s="3"/>
      <c r="NTN1146" s="3"/>
      <c r="NTO1146" s="3"/>
      <c r="NTP1146" s="3"/>
      <c r="NTQ1146" s="3"/>
      <c r="NTR1146" s="3"/>
      <c r="NTS1146" s="3"/>
      <c r="NTT1146" s="3"/>
      <c r="NTU1146" s="3"/>
      <c r="NTV1146" s="3"/>
      <c r="NTW1146" s="3"/>
      <c r="NTX1146" s="3"/>
      <c r="NTY1146" s="3"/>
      <c r="NTZ1146" s="3"/>
      <c r="NUA1146" s="3"/>
      <c r="NUB1146" s="3"/>
      <c r="NUC1146" s="3"/>
      <c r="NUD1146" s="3"/>
      <c r="NUE1146" s="3"/>
      <c r="NUF1146" s="3"/>
      <c r="NUG1146" s="3"/>
      <c r="NUH1146" s="3"/>
      <c r="NUI1146" s="3"/>
      <c r="NUJ1146" s="3"/>
      <c r="NUK1146" s="3"/>
      <c r="NUL1146" s="3"/>
      <c r="NUM1146" s="3"/>
      <c r="NUN1146" s="3"/>
      <c r="NUO1146" s="3"/>
      <c r="NUP1146" s="3"/>
      <c r="NUQ1146" s="3"/>
      <c r="NUR1146" s="3"/>
      <c r="NUS1146" s="3"/>
      <c r="NUT1146" s="3"/>
      <c r="NUU1146" s="3"/>
      <c r="NUV1146" s="3"/>
      <c r="NUW1146" s="3"/>
      <c r="NUX1146" s="3"/>
      <c r="NUY1146" s="3"/>
      <c r="NUZ1146" s="3"/>
      <c r="NVA1146" s="3"/>
      <c r="NVB1146" s="3"/>
      <c r="NVC1146" s="3"/>
      <c r="NVD1146" s="3"/>
      <c r="NVE1146" s="3"/>
      <c r="NVF1146" s="3"/>
      <c r="NVG1146" s="3"/>
      <c r="NVH1146" s="3"/>
      <c r="NVI1146" s="3"/>
      <c r="NVJ1146" s="3"/>
      <c r="NVK1146" s="3"/>
      <c r="NVL1146" s="3"/>
      <c r="NVM1146" s="3"/>
      <c r="NVN1146" s="3"/>
      <c r="NVO1146" s="3"/>
      <c r="NVP1146" s="3"/>
      <c r="NVQ1146" s="3"/>
      <c r="NVR1146" s="3"/>
      <c r="NVS1146" s="3"/>
      <c r="NVT1146" s="3"/>
      <c r="NVU1146" s="3"/>
      <c r="NVV1146" s="3"/>
      <c r="NVW1146" s="3"/>
      <c r="NVX1146" s="3"/>
      <c r="NVY1146" s="3"/>
      <c r="NVZ1146" s="3"/>
      <c r="NWA1146" s="3"/>
      <c r="NWB1146" s="3"/>
      <c r="NWC1146" s="3"/>
      <c r="NWD1146" s="3"/>
      <c r="NWE1146" s="3"/>
      <c r="NWF1146" s="3"/>
      <c r="NWG1146" s="3"/>
      <c r="NWH1146" s="3"/>
      <c r="NWI1146" s="3"/>
      <c r="NWJ1146" s="3"/>
      <c r="NWK1146" s="3"/>
      <c r="NWL1146" s="3"/>
      <c r="NWM1146" s="3"/>
      <c r="NWN1146" s="3"/>
      <c r="NWO1146" s="3"/>
      <c r="NWP1146" s="3"/>
      <c r="NWQ1146" s="3"/>
      <c r="NWR1146" s="3"/>
      <c r="NWS1146" s="3"/>
      <c r="NWT1146" s="3"/>
      <c r="NWU1146" s="3"/>
      <c r="NWV1146" s="3"/>
      <c r="NWW1146" s="3"/>
      <c r="NWX1146" s="3"/>
      <c r="NWY1146" s="3"/>
      <c r="NWZ1146" s="3"/>
      <c r="NXA1146" s="3"/>
      <c r="NXB1146" s="3"/>
      <c r="NXC1146" s="3"/>
      <c r="NXD1146" s="3"/>
      <c r="NXE1146" s="3"/>
      <c r="NXF1146" s="3"/>
      <c r="NXG1146" s="3"/>
      <c r="NXH1146" s="3"/>
      <c r="NXI1146" s="3"/>
      <c r="NXJ1146" s="3"/>
      <c r="NXK1146" s="3"/>
      <c r="NXL1146" s="3"/>
      <c r="NXM1146" s="3"/>
      <c r="NXN1146" s="3"/>
      <c r="NXO1146" s="3"/>
      <c r="NXP1146" s="3"/>
      <c r="NXQ1146" s="3"/>
      <c r="NXR1146" s="3"/>
      <c r="NXS1146" s="3"/>
      <c r="NXT1146" s="3"/>
      <c r="NXU1146" s="3"/>
      <c r="NXV1146" s="3"/>
      <c r="NXW1146" s="3"/>
      <c r="NXX1146" s="3"/>
      <c r="NXY1146" s="3"/>
      <c r="NXZ1146" s="3"/>
      <c r="NYA1146" s="3"/>
      <c r="NYB1146" s="3"/>
      <c r="NYC1146" s="3"/>
      <c r="NYD1146" s="3"/>
      <c r="NYE1146" s="3"/>
      <c r="NYF1146" s="3"/>
      <c r="NYG1146" s="3"/>
      <c r="NYH1146" s="3"/>
      <c r="NYI1146" s="3"/>
      <c r="NYJ1146" s="3"/>
      <c r="NYK1146" s="3"/>
      <c r="NYL1146" s="3"/>
      <c r="NYM1146" s="3"/>
      <c r="NYN1146" s="3"/>
      <c r="NYO1146" s="3"/>
      <c r="NYP1146" s="3"/>
      <c r="NYQ1146" s="3"/>
      <c r="NYR1146" s="3"/>
      <c r="NYS1146" s="3"/>
      <c r="NYT1146" s="3"/>
      <c r="NYU1146" s="3"/>
      <c r="NYV1146" s="3"/>
      <c r="NYW1146" s="3"/>
      <c r="NYX1146" s="3"/>
      <c r="NYY1146" s="3"/>
      <c r="NYZ1146" s="3"/>
      <c r="NZA1146" s="3"/>
      <c r="NZB1146" s="3"/>
      <c r="NZC1146" s="3"/>
      <c r="NZD1146" s="3"/>
      <c r="NZE1146" s="3"/>
      <c r="NZF1146" s="3"/>
      <c r="NZG1146" s="3"/>
      <c r="NZH1146" s="3"/>
      <c r="NZI1146" s="3"/>
      <c r="NZJ1146" s="3"/>
      <c r="NZK1146" s="3"/>
      <c r="NZL1146" s="3"/>
      <c r="NZM1146" s="3"/>
      <c r="NZN1146" s="3"/>
      <c r="NZO1146" s="3"/>
      <c r="NZP1146" s="3"/>
      <c r="NZQ1146" s="3"/>
      <c r="NZR1146" s="3"/>
      <c r="NZS1146" s="3"/>
      <c r="NZT1146" s="3"/>
      <c r="NZU1146" s="3"/>
      <c r="NZV1146" s="3"/>
      <c r="NZW1146" s="3"/>
      <c r="NZX1146" s="3"/>
      <c r="NZY1146" s="3"/>
      <c r="NZZ1146" s="3"/>
      <c r="OAA1146" s="3"/>
      <c r="OAB1146" s="3"/>
      <c r="OAC1146" s="3"/>
      <c r="OAD1146" s="3"/>
      <c r="OAE1146" s="3"/>
      <c r="OAF1146" s="3"/>
      <c r="OAG1146" s="3"/>
      <c r="OAH1146" s="3"/>
      <c r="OAI1146" s="3"/>
      <c r="OAJ1146" s="3"/>
      <c r="OAK1146" s="3"/>
      <c r="OAL1146" s="3"/>
      <c r="OAM1146" s="3"/>
      <c r="OAN1146" s="3"/>
      <c r="OAO1146" s="3"/>
      <c r="OAP1146" s="3"/>
      <c r="OAQ1146" s="3"/>
      <c r="OAR1146" s="3"/>
      <c r="OAS1146" s="3"/>
      <c r="OAT1146" s="3"/>
      <c r="OAU1146" s="3"/>
      <c r="OAV1146" s="3"/>
      <c r="OAW1146" s="3"/>
      <c r="OAX1146" s="3"/>
      <c r="OAY1146" s="3"/>
      <c r="OAZ1146" s="3"/>
      <c r="OBA1146" s="3"/>
      <c r="OBB1146" s="3"/>
      <c r="OBC1146" s="3"/>
      <c r="OBD1146" s="3"/>
      <c r="OBE1146" s="3"/>
      <c r="OBF1146" s="3"/>
      <c r="OBG1146" s="3"/>
      <c r="OBH1146" s="3"/>
      <c r="OBI1146" s="3"/>
      <c r="OBJ1146" s="3"/>
      <c r="OBK1146" s="3"/>
      <c r="OBL1146" s="3"/>
      <c r="OBM1146" s="3"/>
      <c r="OBN1146" s="3"/>
      <c r="OBO1146" s="3"/>
      <c r="OBP1146" s="3"/>
      <c r="OBQ1146" s="3"/>
      <c r="OBR1146" s="3"/>
      <c r="OBS1146" s="3"/>
      <c r="OBT1146" s="3"/>
      <c r="OBU1146" s="3"/>
      <c r="OBV1146" s="3"/>
      <c r="OBW1146" s="3"/>
      <c r="OBX1146" s="3"/>
      <c r="OBY1146" s="3"/>
      <c r="OBZ1146" s="3"/>
      <c r="OCA1146" s="3"/>
      <c r="OCB1146" s="3"/>
      <c r="OCC1146" s="3"/>
      <c r="OCD1146" s="3"/>
      <c r="OCE1146" s="3"/>
      <c r="OCF1146" s="3"/>
      <c r="OCG1146" s="3"/>
      <c r="OCH1146" s="3"/>
      <c r="OCI1146" s="3"/>
      <c r="OCJ1146" s="3"/>
      <c r="OCK1146" s="3"/>
      <c r="OCL1146" s="3"/>
      <c r="OCM1146" s="3"/>
      <c r="OCN1146" s="3"/>
      <c r="OCO1146" s="3"/>
      <c r="OCP1146" s="3"/>
      <c r="OCQ1146" s="3"/>
      <c r="OCR1146" s="3"/>
      <c r="OCS1146" s="3"/>
      <c r="OCT1146" s="3"/>
      <c r="OCU1146" s="3"/>
      <c r="OCV1146" s="3"/>
      <c r="OCW1146" s="3"/>
      <c r="OCX1146" s="3"/>
      <c r="OCY1146" s="3"/>
      <c r="OCZ1146" s="3"/>
      <c r="ODA1146" s="3"/>
      <c r="ODB1146" s="3"/>
      <c r="ODC1146" s="3"/>
      <c r="ODD1146" s="3"/>
      <c r="ODE1146" s="3"/>
      <c r="ODF1146" s="3"/>
      <c r="ODG1146" s="3"/>
      <c r="ODH1146" s="3"/>
      <c r="ODI1146" s="3"/>
      <c r="ODJ1146" s="3"/>
      <c r="ODK1146" s="3"/>
      <c r="ODL1146" s="3"/>
      <c r="ODM1146" s="3"/>
      <c r="ODN1146" s="3"/>
      <c r="ODO1146" s="3"/>
      <c r="ODP1146" s="3"/>
      <c r="ODQ1146" s="3"/>
      <c r="ODR1146" s="3"/>
      <c r="ODS1146" s="3"/>
      <c r="ODT1146" s="3"/>
      <c r="ODU1146" s="3"/>
      <c r="ODV1146" s="3"/>
      <c r="ODW1146" s="3"/>
      <c r="ODX1146" s="3"/>
      <c r="ODY1146" s="3"/>
      <c r="ODZ1146" s="3"/>
      <c r="OEA1146" s="3"/>
      <c r="OEB1146" s="3"/>
      <c r="OEC1146" s="3"/>
      <c r="OED1146" s="3"/>
      <c r="OEE1146" s="3"/>
      <c r="OEF1146" s="3"/>
      <c r="OEG1146" s="3"/>
      <c r="OEH1146" s="3"/>
      <c r="OEI1146" s="3"/>
      <c r="OEJ1146" s="3"/>
      <c r="OEK1146" s="3"/>
      <c r="OEL1146" s="3"/>
      <c r="OEM1146" s="3"/>
      <c r="OEN1146" s="3"/>
      <c r="OEO1146" s="3"/>
      <c r="OEP1146" s="3"/>
      <c r="OEQ1146" s="3"/>
      <c r="OER1146" s="3"/>
      <c r="OES1146" s="3"/>
      <c r="OET1146" s="3"/>
      <c r="OEU1146" s="3"/>
      <c r="OEV1146" s="3"/>
      <c r="OEW1146" s="3"/>
      <c r="OEX1146" s="3"/>
      <c r="OEY1146" s="3"/>
      <c r="OEZ1146" s="3"/>
      <c r="OFA1146" s="3"/>
      <c r="OFB1146" s="3"/>
      <c r="OFC1146" s="3"/>
      <c r="OFD1146" s="3"/>
      <c r="OFE1146" s="3"/>
      <c r="OFF1146" s="3"/>
      <c r="OFG1146" s="3"/>
      <c r="OFH1146" s="3"/>
      <c r="OFI1146" s="3"/>
      <c r="OFJ1146" s="3"/>
      <c r="OFK1146" s="3"/>
      <c r="OFL1146" s="3"/>
      <c r="OFM1146" s="3"/>
      <c r="OFN1146" s="3"/>
      <c r="OFO1146" s="3"/>
      <c r="OFP1146" s="3"/>
      <c r="OFQ1146" s="3"/>
      <c r="OFR1146" s="3"/>
      <c r="OFS1146" s="3"/>
      <c r="OFT1146" s="3"/>
      <c r="OFU1146" s="3"/>
      <c r="OFV1146" s="3"/>
      <c r="OFW1146" s="3"/>
      <c r="OFX1146" s="3"/>
      <c r="OFY1146" s="3"/>
      <c r="OFZ1146" s="3"/>
      <c r="OGA1146" s="3"/>
      <c r="OGB1146" s="3"/>
      <c r="OGC1146" s="3"/>
      <c r="OGD1146" s="3"/>
      <c r="OGE1146" s="3"/>
      <c r="OGF1146" s="3"/>
      <c r="OGG1146" s="3"/>
      <c r="OGH1146" s="3"/>
      <c r="OGI1146" s="3"/>
      <c r="OGJ1146" s="3"/>
      <c r="OGK1146" s="3"/>
      <c r="OGL1146" s="3"/>
      <c r="OGM1146" s="3"/>
      <c r="OGN1146" s="3"/>
      <c r="OGO1146" s="3"/>
      <c r="OGP1146" s="3"/>
      <c r="OGQ1146" s="3"/>
      <c r="OGR1146" s="3"/>
      <c r="OGS1146" s="3"/>
      <c r="OGT1146" s="3"/>
      <c r="OGU1146" s="3"/>
      <c r="OGV1146" s="3"/>
      <c r="OGW1146" s="3"/>
      <c r="OGX1146" s="3"/>
      <c r="OGY1146" s="3"/>
      <c r="OGZ1146" s="3"/>
      <c r="OHA1146" s="3"/>
      <c r="OHB1146" s="3"/>
      <c r="OHC1146" s="3"/>
      <c r="OHD1146" s="3"/>
      <c r="OHE1146" s="3"/>
      <c r="OHF1146" s="3"/>
      <c r="OHG1146" s="3"/>
      <c r="OHH1146" s="3"/>
      <c r="OHI1146" s="3"/>
      <c r="OHJ1146" s="3"/>
      <c r="OHK1146" s="3"/>
      <c r="OHL1146" s="3"/>
      <c r="OHM1146" s="3"/>
      <c r="OHN1146" s="3"/>
      <c r="OHO1146" s="3"/>
      <c r="OHP1146" s="3"/>
      <c r="OHQ1146" s="3"/>
      <c r="OHR1146" s="3"/>
      <c r="OHS1146" s="3"/>
      <c r="OHT1146" s="3"/>
      <c r="OHU1146" s="3"/>
      <c r="OHV1146" s="3"/>
      <c r="OHW1146" s="3"/>
      <c r="OHX1146" s="3"/>
      <c r="OHY1146" s="3"/>
      <c r="OHZ1146" s="3"/>
      <c r="OIA1146" s="3"/>
      <c r="OIB1146" s="3"/>
      <c r="OIC1146" s="3"/>
      <c r="OID1146" s="3"/>
      <c r="OIE1146" s="3"/>
      <c r="OIF1146" s="3"/>
      <c r="OIG1146" s="3"/>
      <c r="OIH1146" s="3"/>
      <c r="OII1146" s="3"/>
      <c r="OIJ1146" s="3"/>
      <c r="OIK1146" s="3"/>
      <c r="OIL1146" s="3"/>
      <c r="OIM1146" s="3"/>
      <c r="OIN1146" s="3"/>
      <c r="OIO1146" s="3"/>
      <c r="OIP1146" s="3"/>
      <c r="OIQ1146" s="3"/>
      <c r="OIR1146" s="3"/>
      <c r="OIS1146" s="3"/>
      <c r="OIT1146" s="3"/>
      <c r="OIU1146" s="3"/>
      <c r="OIV1146" s="3"/>
      <c r="OIW1146" s="3"/>
      <c r="OIX1146" s="3"/>
      <c r="OIY1146" s="3"/>
      <c r="OIZ1146" s="3"/>
      <c r="OJA1146" s="3"/>
      <c r="OJB1146" s="3"/>
      <c r="OJC1146" s="3"/>
      <c r="OJD1146" s="3"/>
      <c r="OJE1146" s="3"/>
      <c r="OJF1146" s="3"/>
      <c r="OJG1146" s="3"/>
      <c r="OJH1146" s="3"/>
      <c r="OJI1146" s="3"/>
      <c r="OJJ1146" s="3"/>
      <c r="OJK1146" s="3"/>
      <c r="OJL1146" s="3"/>
      <c r="OJM1146" s="3"/>
      <c r="OJN1146" s="3"/>
      <c r="OJO1146" s="3"/>
      <c r="OJP1146" s="3"/>
      <c r="OJQ1146" s="3"/>
      <c r="OJR1146" s="3"/>
      <c r="OJS1146" s="3"/>
      <c r="OJT1146" s="3"/>
      <c r="OJU1146" s="3"/>
      <c r="OJV1146" s="3"/>
      <c r="OJW1146" s="3"/>
      <c r="OJX1146" s="3"/>
      <c r="OJY1146" s="3"/>
      <c r="OJZ1146" s="3"/>
      <c r="OKA1146" s="3"/>
      <c r="OKB1146" s="3"/>
      <c r="OKC1146" s="3"/>
      <c r="OKD1146" s="3"/>
      <c r="OKE1146" s="3"/>
      <c r="OKF1146" s="3"/>
      <c r="OKG1146" s="3"/>
      <c r="OKH1146" s="3"/>
      <c r="OKI1146" s="3"/>
      <c r="OKJ1146" s="3"/>
      <c r="OKK1146" s="3"/>
      <c r="OKL1146" s="3"/>
      <c r="OKM1146" s="3"/>
      <c r="OKN1146" s="3"/>
      <c r="OKO1146" s="3"/>
      <c r="OKP1146" s="3"/>
      <c r="OKQ1146" s="3"/>
      <c r="OKR1146" s="3"/>
      <c r="OKS1146" s="3"/>
      <c r="OKT1146" s="3"/>
      <c r="OKU1146" s="3"/>
      <c r="OKV1146" s="3"/>
      <c r="OKW1146" s="3"/>
      <c r="OKX1146" s="3"/>
      <c r="OKY1146" s="3"/>
      <c r="OKZ1146" s="3"/>
      <c r="OLA1146" s="3"/>
      <c r="OLB1146" s="3"/>
      <c r="OLC1146" s="3"/>
      <c r="OLD1146" s="3"/>
      <c r="OLE1146" s="3"/>
      <c r="OLF1146" s="3"/>
      <c r="OLG1146" s="3"/>
      <c r="OLH1146" s="3"/>
      <c r="OLI1146" s="3"/>
      <c r="OLJ1146" s="3"/>
      <c r="OLK1146" s="3"/>
      <c r="OLL1146" s="3"/>
      <c r="OLM1146" s="3"/>
      <c r="OLN1146" s="3"/>
      <c r="OLO1146" s="3"/>
      <c r="OLP1146" s="3"/>
      <c r="OLQ1146" s="3"/>
      <c r="OLR1146" s="3"/>
      <c r="OLS1146" s="3"/>
      <c r="OLT1146" s="3"/>
      <c r="OLU1146" s="3"/>
      <c r="OLV1146" s="3"/>
      <c r="OLW1146" s="3"/>
      <c r="OLX1146" s="3"/>
      <c r="OLY1146" s="3"/>
      <c r="OLZ1146" s="3"/>
      <c r="OMA1146" s="3"/>
      <c r="OMB1146" s="3"/>
      <c r="OMC1146" s="3"/>
      <c r="OMD1146" s="3"/>
      <c r="OME1146" s="3"/>
      <c r="OMF1146" s="3"/>
      <c r="OMG1146" s="3"/>
      <c r="OMH1146" s="3"/>
      <c r="OMI1146" s="3"/>
      <c r="OMJ1146" s="3"/>
      <c r="OMK1146" s="3"/>
      <c r="OML1146" s="3"/>
      <c r="OMM1146" s="3"/>
      <c r="OMN1146" s="3"/>
      <c r="OMO1146" s="3"/>
      <c r="OMP1146" s="3"/>
      <c r="OMQ1146" s="3"/>
      <c r="OMR1146" s="3"/>
      <c r="OMS1146" s="3"/>
      <c r="OMT1146" s="3"/>
      <c r="OMU1146" s="3"/>
      <c r="OMV1146" s="3"/>
      <c r="OMW1146" s="3"/>
      <c r="OMX1146" s="3"/>
      <c r="OMY1146" s="3"/>
      <c r="OMZ1146" s="3"/>
      <c r="ONA1146" s="3"/>
      <c r="ONB1146" s="3"/>
      <c r="ONC1146" s="3"/>
      <c r="OND1146" s="3"/>
      <c r="ONE1146" s="3"/>
      <c r="ONF1146" s="3"/>
      <c r="ONG1146" s="3"/>
      <c r="ONH1146" s="3"/>
      <c r="ONI1146" s="3"/>
      <c r="ONJ1146" s="3"/>
      <c r="ONK1146" s="3"/>
      <c r="ONL1146" s="3"/>
      <c r="ONM1146" s="3"/>
      <c r="ONN1146" s="3"/>
      <c r="ONO1146" s="3"/>
      <c r="ONP1146" s="3"/>
      <c r="ONQ1146" s="3"/>
      <c r="ONR1146" s="3"/>
      <c r="ONS1146" s="3"/>
      <c r="ONT1146" s="3"/>
      <c r="ONU1146" s="3"/>
      <c r="ONV1146" s="3"/>
      <c r="ONW1146" s="3"/>
      <c r="ONX1146" s="3"/>
      <c r="ONY1146" s="3"/>
      <c r="ONZ1146" s="3"/>
      <c r="OOA1146" s="3"/>
      <c r="OOB1146" s="3"/>
      <c r="OOC1146" s="3"/>
      <c r="OOD1146" s="3"/>
      <c r="OOE1146" s="3"/>
      <c r="OOF1146" s="3"/>
      <c r="OOG1146" s="3"/>
      <c r="OOH1146" s="3"/>
      <c r="OOI1146" s="3"/>
      <c r="OOJ1146" s="3"/>
      <c r="OOK1146" s="3"/>
      <c r="OOL1146" s="3"/>
      <c r="OOM1146" s="3"/>
      <c r="OON1146" s="3"/>
      <c r="OOO1146" s="3"/>
      <c r="OOP1146" s="3"/>
      <c r="OOQ1146" s="3"/>
      <c r="OOR1146" s="3"/>
      <c r="OOS1146" s="3"/>
      <c r="OOT1146" s="3"/>
      <c r="OOU1146" s="3"/>
      <c r="OOV1146" s="3"/>
      <c r="OOW1146" s="3"/>
      <c r="OOX1146" s="3"/>
      <c r="OOY1146" s="3"/>
      <c r="OOZ1146" s="3"/>
      <c r="OPA1146" s="3"/>
      <c r="OPB1146" s="3"/>
      <c r="OPC1146" s="3"/>
      <c r="OPD1146" s="3"/>
      <c r="OPE1146" s="3"/>
      <c r="OPF1146" s="3"/>
      <c r="OPG1146" s="3"/>
      <c r="OPH1146" s="3"/>
      <c r="OPI1146" s="3"/>
      <c r="OPJ1146" s="3"/>
      <c r="OPK1146" s="3"/>
      <c r="OPL1146" s="3"/>
      <c r="OPM1146" s="3"/>
      <c r="OPN1146" s="3"/>
      <c r="OPO1146" s="3"/>
      <c r="OPP1146" s="3"/>
      <c r="OPQ1146" s="3"/>
      <c r="OPR1146" s="3"/>
      <c r="OPS1146" s="3"/>
      <c r="OPT1146" s="3"/>
      <c r="OPU1146" s="3"/>
      <c r="OPV1146" s="3"/>
      <c r="OPW1146" s="3"/>
      <c r="OPX1146" s="3"/>
      <c r="OPY1146" s="3"/>
      <c r="OPZ1146" s="3"/>
      <c r="OQA1146" s="3"/>
      <c r="OQB1146" s="3"/>
      <c r="OQC1146" s="3"/>
      <c r="OQD1146" s="3"/>
      <c r="OQE1146" s="3"/>
      <c r="OQF1146" s="3"/>
      <c r="OQG1146" s="3"/>
      <c r="OQH1146" s="3"/>
      <c r="OQI1146" s="3"/>
      <c r="OQJ1146" s="3"/>
      <c r="OQK1146" s="3"/>
      <c r="OQL1146" s="3"/>
      <c r="OQM1146" s="3"/>
      <c r="OQN1146" s="3"/>
      <c r="OQO1146" s="3"/>
      <c r="OQP1146" s="3"/>
      <c r="OQQ1146" s="3"/>
      <c r="OQR1146" s="3"/>
      <c r="OQS1146" s="3"/>
      <c r="OQT1146" s="3"/>
      <c r="OQU1146" s="3"/>
      <c r="OQV1146" s="3"/>
      <c r="OQW1146" s="3"/>
      <c r="OQX1146" s="3"/>
      <c r="OQY1146" s="3"/>
      <c r="OQZ1146" s="3"/>
      <c r="ORA1146" s="3"/>
      <c r="ORB1146" s="3"/>
      <c r="ORC1146" s="3"/>
      <c r="ORD1146" s="3"/>
      <c r="ORE1146" s="3"/>
      <c r="ORF1146" s="3"/>
      <c r="ORG1146" s="3"/>
      <c r="ORH1146" s="3"/>
      <c r="ORI1146" s="3"/>
      <c r="ORJ1146" s="3"/>
      <c r="ORK1146" s="3"/>
      <c r="ORL1146" s="3"/>
      <c r="ORM1146" s="3"/>
      <c r="ORN1146" s="3"/>
      <c r="ORO1146" s="3"/>
      <c r="ORP1146" s="3"/>
      <c r="ORQ1146" s="3"/>
      <c r="ORR1146" s="3"/>
      <c r="ORS1146" s="3"/>
      <c r="ORT1146" s="3"/>
      <c r="ORU1146" s="3"/>
      <c r="ORV1146" s="3"/>
      <c r="ORW1146" s="3"/>
      <c r="ORX1146" s="3"/>
      <c r="ORY1146" s="3"/>
      <c r="ORZ1146" s="3"/>
      <c r="OSA1146" s="3"/>
      <c r="OSB1146" s="3"/>
      <c r="OSC1146" s="3"/>
      <c r="OSD1146" s="3"/>
      <c r="OSE1146" s="3"/>
      <c r="OSF1146" s="3"/>
      <c r="OSG1146" s="3"/>
      <c r="OSH1146" s="3"/>
      <c r="OSI1146" s="3"/>
      <c r="OSJ1146" s="3"/>
      <c r="OSK1146" s="3"/>
      <c r="OSL1146" s="3"/>
      <c r="OSM1146" s="3"/>
      <c r="OSN1146" s="3"/>
      <c r="OSO1146" s="3"/>
      <c r="OSP1146" s="3"/>
      <c r="OSQ1146" s="3"/>
      <c r="OSR1146" s="3"/>
      <c r="OSS1146" s="3"/>
      <c r="OST1146" s="3"/>
      <c r="OSU1146" s="3"/>
      <c r="OSV1146" s="3"/>
      <c r="OSW1146" s="3"/>
      <c r="OSX1146" s="3"/>
      <c r="OSY1146" s="3"/>
      <c r="OSZ1146" s="3"/>
      <c r="OTA1146" s="3"/>
      <c r="OTB1146" s="3"/>
      <c r="OTC1146" s="3"/>
      <c r="OTD1146" s="3"/>
      <c r="OTE1146" s="3"/>
      <c r="OTF1146" s="3"/>
      <c r="OTG1146" s="3"/>
      <c r="OTH1146" s="3"/>
      <c r="OTI1146" s="3"/>
      <c r="OTJ1146" s="3"/>
      <c r="OTK1146" s="3"/>
      <c r="OTL1146" s="3"/>
      <c r="OTM1146" s="3"/>
      <c r="OTN1146" s="3"/>
      <c r="OTO1146" s="3"/>
      <c r="OTP1146" s="3"/>
      <c r="OTQ1146" s="3"/>
      <c r="OTR1146" s="3"/>
      <c r="OTS1146" s="3"/>
      <c r="OTT1146" s="3"/>
      <c r="OTU1146" s="3"/>
      <c r="OTV1146" s="3"/>
      <c r="OTW1146" s="3"/>
      <c r="OTX1146" s="3"/>
      <c r="OTY1146" s="3"/>
      <c r="OTZ1146" s="3"/>
      <c r="OUA1146" s="3"/>
      <c r="OUB1146" s="3"/>
      <c r="OUC1146" s="3"/>
      <c r="OUD1146" s="3"/>
      <c r="OUE1146" s="3"/>
      <c r="OUF1146" s="3"/>
      <c r="OUG1146" s="3"/>
      <c r="OUH1146" s="3"/>
      <c r="OUI1146" s="3"/>
      <c r="OUJ1146" s="3"/>
      <c r="OUK1146" s="3"/>
      <c r="OUL1146" s="3"/>
      <c r="OUM1146" s="3"/>
      <c r="OUN1146" s="3"/>
      <c r="OUO1146" s="3"/>
      <c r="OUP1146" s="3"/>
      <c r="OUQ1146" s="3"/>
      <c r="OUR1146" s="3"/>
      <c r="OUS1146" s="3"/>
      <c r="OUT1146" s="3"/>
      <c r="OUU1146" s="3"/>
      <c r="OUV1146" s="3"/>
      <c r="OUW1146" s="3"/>
      <c r="OUX1146" s="3"/>
      <c r="OUY1146" s="3"/>
      <c r="OUZ1146" s="3"/>
      <c r="OVA1146" s="3"/>
      <c r="OVB1146" s="3"/>
      <c r="OVC1146" s="3"/>
      <c r="OVD1146" s="3"/>
      <c r="OVE1146" s="3"/>
      <c r="OVF1146" s="3"/>
      <c r="OVG1146" s="3"/>
      <c r="OVH1146" s="3"/>
      <c r="OVI1146" s="3"/>
      <c r="OVJ1146" s="3"/>
      <c r="OVK1146" s="3"/>
      <c r="OVL1146" s="3"/>
      <c r="OVM1146" s="3"/>
      <c r="OVN1146" s="3"/>
      <c r="OVO1146" s="3"/>
      <c r="OVP1146" s="3"/>
      <c r="OVQ1146" s="3"/>
      <c r="OVR1146" s="3"/>
      <c r="OVS1146" s="3"/>
      <c r="OVT1146" s="3"/>
      <c r="OVU1146" s="3"/>
      <c r="OVV1146" s="3"/>
      <c r="OVW1146" s="3"/>
      <c r="OVX1146" s="3"/>
      <c r="OVY1146" s="3"/>
      <c r="OVZ1146" s="3"/>
      <c r="OWA1146" s="3"/>
      <c r="OWB1146" s="3"/>
      <c r="OWC1146" s="3"/>
      <c r="OWD1146" s="3"/>
      <c r="OWE1146" s="3"/>
      <c r="OWF1146" s="3"/>
      <c r="OWG1146" s="3"/>
      <c r="OWH1146" s="3"/>
      <c r="OWI1146" s="3"/>
      <c r="OWJ1146" s="3"/>
      <c r="OWK1146" s="3"/>
      <c r="OWL1146" s="3"/>
      <c r="OWM1146" s="3"/>
      <c r="OWN1146" s="3"/>
      <c r="OWO1146" s="3"/>
      <c r="OWP1146" s="3"/>
      <c r="OWQ1146" s="3"/>
      <c r="OWR1146" s="3"/>
      <c r="OWS1146" s="3"/>
      <c r="OWT1146" s="3"/>
      <c r="OWU1146" s="3"/>
      <c r="OWV1146" s="3"/>
      <c r="OWW1146" s="3"/>
      <c r="OWX1146" s="3"/>
      <c r="OWY1146" s="3"/>
      <c r="OWZ1146" s="3"/>
      <c r="OXA1146" s="3"/>
      <c r="OXB1146" s="3"/>
      <c r="OXC1146" s="3"/>
      <c r="OXD1146" s="3"/>
      <c r="OXE1146" s="3"/>
      <c r="OXF1146" s="3"/>
      <c r="OXG1146" s="3"/>
      <c r="OXH1146" s="3"/>
      <c r="OXI1146" s="3"/>
      <c r="OXJ1146" s="3"/>
      <c r="OXK1146" s="3"/>
      <c r="OXL1146" s="3"/>
      <c r="OXM1146" s="3"/>
      <c r="OXN1146" s="3"/>
      <c r="OXO1146" s="3"/>
      <c r="OXP1146" s="3"/>
      <c r="OXQ1146" s="3"/>
      <c r="OXR1146" s="3"/>
      <c r="OXS1146" s="3"/>
      <c r="OXT1146" s="3"/>
      <c r="OXU1146" s="3"/>
      <c r="OXV1146" s="3"/>
      <c r="OXW1146" s="3"/>
      <c r="OXX1146" s="3"/>
      <c r="OXY1146" s="3"/>
      <c r="OXZ1146" s="3"/>
      <c r="OYA1146" s="3"/>
      <c r="OYB1146" s="3"/>
      <c r="OYC1146" s="3"/>
      <c r="OYD1146" s="3"/>
      <c r="OYE1146" s="3"/>
      <c r="OYF1146" s="3"/>
      <c r="OYG1146" s="3"/>
      <c r="OYH1146" s="3"/>
      <c r="OYI1146" s="3"/>
      <c r="OYJ1146" s="3"/>
      <c r="OYK1146" s="3"/>
      <c r="OYL1146" s="3"/>
      <c r="OYM1146" s="3"/>
      <c r="OYN1146" s="3"/>
      <c r="OYO1146" s="3"/>
      <c r="OYP1146" s="3"/>
      <c r="OYQ1146" s="3"/>
      <c r="OYR1146" s="3"/>
      <c r="OYS1146" s="3"/>
      <c r="OYT1146" s="3"/>
      <c r="OYU1146" s="3"/>
      <c r="OYV1146" s="3"/>
      <c r="OYW1146" s="3"/>
      <c r="OYX1146" s="3"/>
      <c r="OYY1146" s="3"/>
      <c r="OYZ1146" s="3"/>
      <c r="OZA1146" s="3"/>
      <c r="OZB1146" s="3"/>
      <c r="OZC1146" s="3"/>
      <c r="OZD1146" s="3"/>
      <c r="OZE1146" s="3"/>
      <c r="OZF1146" s="3"/>
      <c r="OZG1146" s="3"/>
      <c r="OZH1146" s="3"/>
      <c r="OZI1146" s="3"/>
      <c r="OZJ1146" s="3"/>
      <c r="OZK1146" s="3"/>
      <c r="OZL1146" s="3"/>
      <c r="OZM1146" s="3"/>
      <c r="OZN1146" s="3"/>
      <c r="OZO1146" s="3"/>
      <c r="OZP1146" s="3"/>
      <c r="OZQ1146" s="3"/>
      <c r="OZR1146" s="3"/>
      <c r="OZS1146" s="3"/>
      <c r="OZT1146" s="3"/>
      <c r="OZU1146" s="3"/>
      <c r="OZV1146" s="3"/>
      <c r="OZW1146" s="3"/>
      <c r="OZX1146" s="3"/>
      <c r="OZY1146" s="3"/>
      <c r="OZZ1146" s="3"/>
      <c r="PAA1146" s="3"/>
      <c r="PAB1146" s="3"/>
      <c r="PAC1146" s="3"/>
      <c r="PAD1146" s="3"/>
      <c r="PAE1146" s="3"/>
      <c r="PAF1146" s="3"/>
      <c r="PAG1146" s="3"/>
      <c r="PAH1146" s="3"/>
      <c r="PAI1146" s="3"/>
      <c r="PAJ1146" s="3"/>
      <c r="PAK1146" s="3"/>
      <c r="PAL1146" s="3"/>
      <c r="PAM1146" s="3"/>
      <c r="PAN1146" s="3"/>
      <c r="PAO1146" s="3"/>
      <c r="PAP1146" s="3"/>
      <c r="PAQ1146" s="3"/>
      <c r="PAR1146" s="3"/>
      <c r="PAS1146" s="3"/>
      <c r="PAT1146" s="3"/>
      <c r="PAU1146" s="3"/>
      <c r="PAV1146" s="3"/>
      <c r="PAW1146" s="3"/>
      <c r="PAX1146" s="3"/>
      <c r="PAY1146" s="3"/>
      <c r="PAZ1146" s="3"/>
      <c r="PBA1146" s="3"/>
      <c r="PBB1146" s="3"/>
      <c r="PBC1146" s="3"/>
      <c r="PBD1146" s="3"/>
      <c r="PBE1146" s="3"/>
      <c r="PBF1146" s="3"/>
      <c r="PBG1146" s="3"/>
      <c r="PBH1146" s="3"/>
      <c r="PBI1146" s="3"/>
      <c r="PBJ1146" s="3"/>
      <c r="PBK1146" s="3"/>
      <c r="PBL1146" s="3"/>
      <c r="PBM1146" s="3"/>
      <c r="PBN1146" s="3"/>
      <c r="PBO1146" s="3"/>
      <c r="PBP1146" s="3"/>
      <c r="PBQ1146" s="3"/>
      <c r="PBR1146" s="3"/>
      <c r="PBS1146" s="3"/>
      <c r="PBT1146" s="3"/>
      <c r="PBU1146" s="3"/>
      <c r="PBV1146" s="3"/>
      <c r="PBW1146" s="3"/>
      <c r="PBX1146" s="3"/>
      <c r="PBY1146" s="3"/>
      <c r="PBZ1146" s="3"/>
      <c r="PCA1146" s="3"/>
      <c r="PCB1146" s="3"/>
      <c r="PCC1146" s="3"/>
      <c r="PCD1146" s="3"/>
      <c r="PCE1146" s="3"/>
      <c r="PCF1146" s="3"/>
      <c r="PCG1146" s="3"/>
      <c r="PCH1146" s="3"/>
      <c r="PCI1146" s="3"/>
      <c r="PCJ1146" s="3"/>
      <c r="PCK1146" s="3"/>
      <c r="PCL1146" s="3"/>
      <c r="PCM1146" s="3"/>
      <c r="PCN1146" s="3"/>
      <c r="PCO1146" s="3"/>
      <c r="PCP1146" s="3"/>
      <c r="PCQ1146" s="3"/>
      <c r="PCR1146" s="3"/>
      <c r="PCS1146" s="3"/>
      <c r="PCT1146" s="3"/>
      <c r="PCU1146" s="3"/>
      <c r="PCV1146" s="3"/>
      <c r="PCW1146" s="3"/>
      <c r="PCX1146" s="3"/>
      <c r="PCY1146" s="3"/>
      <c r="PCZ1146" s="3"/>
      <c r="PDA1146" s="3"/>
      <c r="PDB1146" s="3"/>
      <c r="PDC1146" s="3"/>
      <c r="PDD1146" s="3"/>
      <c r="PDE1146" s="3"/>
      <c r="PDF1146" s="3"/>
      <c r="PDG1146" s="3"/>
      <c r="PDH1146" s="3"/>
      <c r="PDI1146" s="3"/>
      <c r="PDJ1146" s="3"/>
      <c r="PDK1146" s="3"/>
      <c r="PDL1146" s="3"/>
      <c r="PDM1146" s="3"/>
      <c r="PDN1146" s="3"/>
      <c r="PDO1146" s="3"/>
      <c r="PDP1146" s="3"/>
      <c r="PDQ1146" s="3"/>
      <c r="PDR1146" s="3"/>
      <c r="PDS1146" s="3"/>
      <c r="PDT1146" s="3"/>
      <c r="PDU1146" s="3"/>
      <c r="PDV1146" s="3"/>
      <c r="PDW1146" s="3"/>
      <c r="PDX1146" s="3"/>
      <c r="PDY1146" s="3"/>
      <c r="PDZ1146" s="3"/>
      <c r="PEA1146" s="3"/>
      <c r="PEB1146" s="3"/>
      <c r="PEC1146" s="3"/>
      <c r="PED1146" s="3"/>
      <c r="PEE1146" s="3"/>
      <c r="PEF1146" s="3"/>
      <c r="PEG1146" s="3"/>
      <c r="PEH1146" s="3"/>
      <c r="PEI1146" s="3"/>
      <c r="PEJ1146" s="3"/>
      <c r="PEK1146" s="3"/>
      <c r="PEL1146" s="3"/>
      <c r="PEM1146" s="3"/>
      <c r="PEN1146" s="3"/>
      <c r="PEO1146" s="3"/>
      <c r="PEP1146" s="3"/>
      <c r="PEQ1146" s="3"/>
      <c r="PER1146" s="3"/>
      <c r="PES1146" s="3"/>
      <c r="PET1146" s="3"/>
      <c r="PEU1146" s="3"/>
      <c r="PEV1146" s="3"/>
      <c r="PEW1146" s="3"/>
      <c r="PEX1146" s="3"/>
      <c r="PEY1146" s="3"/>
      <c r="PEZ1146" s="3"/>
      <c r="PFA1146" s="3"/>
      <c r="PFB1146" s="3"/>
      <c r="PFC1146" s="3"/>
      <c r="PFD1146" s="3"/>
      <c r="PFE1146" s="3"/>
      <c r="PFF1146" s="3"/>
      <c r="PFG1146" s="3"/>
      <c r="PFH1146" s="3"/>
      <c r="PFI1146" s="3"/>
      <c r="PFJ1146" s="3"/>
      <c r="PFK1146" s="3"/>
      <c r="PFL1146" s="3"/>
      <c r="PFM1146" s="3"/>
      <c r="PFN1146" s="3"/>
      <c r="PFO1146" s="3"/>
      <c r="PFP1146" s="3"/>
      <c r="PFQ1146" s="3"/>
      <c r="PFR1146" s="3"/>
      <c r="PFS1146" s="3"/>
      <c r="PFT1146" s="3"/>
      <c r="PFU1146" s="3"/>
      <c r="PFV1146" s="3"/>
      <c r="PFW1146" s="3"/>
      <c r="PFX1146" s="3"/>
      <c r="PFY1146" s="3"/>
      <c r="PFZ1146" s="3"/>
      <c r="PGA1146" s="3"/>
      <c r="PGB1146" s="3"/>
      <c r="PGC1146" s="3"/>
      <c r="PGD1146" s="3"/>
      <c r="PGE1146" s="3"/>
      <c r="PGF1146" s="3"/>
      <c r="PGG1146" s="3"/>
      <c r="PGH1146" s="3"/>
      <c r="PGI1146" s="3"/>
      <c r="PGJ1146" s="3"/>
      <c r="PGK1146" s="3"/>
      <c r="PGL1146" s="3"/>
      <c r="PGM1146" s="3"/>
      <c r="PGN1146" s="3"/>
      <c r="PGO1146" s="3"/>
      <c r="PGP1146" s="3"/>
      <c r="PGQ1146" s="3"/>
      <c r="PGR1146" s="3"/>
      <c r="PGS1146" s="3"/>
      <c r="PGT1146" s="3"/>
      <c r="PGU1146" s="3"/>
      <c r="PGV1146" s="3"/>
      <c r="PGW1146" s="3"/>
      <c r="PGX1146" s="3"/>
      <c r="PGY1146" s="3"/>
      <c r="PGZ1146" s="3"/>
      <c r="PHA1146" s="3"/>
      <c r="PHB1146" s="3"/>
      <c r="PHC1146" s="3"/>
      <c r="PHD1146" s="3"/>
      <c r="PHE1146" s="3"/>
      <c r="PHF1146" s="3"/>
      <c r="PHG1146" s="3"/>
      <c r="PHH1146" s="3"/>
      <c r="PHI1146" s="3"/>
      <c r="PHJ1146" s="3"/>
      <c r="PHK1146" s="3"/>
      <c r="PHL1146" s="3"/>
      <c r="PHM1146" s="3"/>
      <c r="PHN1146" s="3"/>
      <c r="PHO1146" s="3"/>
      <c r="PHP1146" s="3"/>
      <c r="PHQ1146" s="3"/>
      <c r="PHR1146" s="3"/>
      <c r="PHS1146" s="3"/>
      <c r="PHT1146" s="3"/>
      <c r="PHU1146" s="3"/>
      <c r="PHV1146" s="3"/>
      <c r="PHW1146" s="3"/>
      <c r="PHX1146" s="3"/>
      <c r="PHY1146" s="3"/>
      <c r="PHZ1146" s="3"/>
      <c r="PIA1146" s="3"/>
      <c r="PIB1146" s="3"/>
      <c r="PIC1146" s="3"/>
      <c r="PID1146" s="3"/>
      <c r="PIE1146" s="3"/>
      <c r="PIF1146" s="3"/>
      <c r="PIG1146" s="3"/>
      <c r="PIH1146" s="3"/>
      <c r="PII1146" s="3"/>
      <c r="PIJ1146" s="3"/>
      <c r="PIK1146" s="3"/>
      <c r="PIL1146" s="3"/>
      <c r="PIM1146" s="3"/>
      <c r="PIN1146" s="3"/>
      <c r="PIO1146" s="3"/>
      <c r="PIP1146" s="3"/>
      <c r="PIQ1146" s="3"/>
      <c r="PIR1146" s="3"/>
      <c r="PIS1146" s="3"/>
      <c r="PIT1146" s="3"/>
      <c r="PIU1146" s="3"/>
      <c r="PIV1146" s="3"/>
      <c r="PIW1146" s="3"/>
      <c r="PIX1146" s="3"/>
      <c r="PIY1146" s="3"/>
      <c r="PIZ1146" s="3"/>
      <c r="PJA1146" s="3"/>
      <c r="PJB1146" s="3"/>
      <c r="PJC1146" s="3"/>
      <c r="PJD1146" s="3"/>
      <c r="PJE1146" s="3"/>
      <c r="PJF1146" s="3"/>
      <c r="PJG1146" s="3"/>
      <c r="PJH1146" s="3"/>
      <c r="PJI1146" s="3"/>
      <c r="PJJ1146" s="3"/>
      <c r="PJK1146" s="3"/>
      <c r="PJL1146" s="3"/>
      <c r="PJM1146" s="3"/>
      <c r="PJN1146" s="3"/>
      <c r="PJO1146" s="3"/>
      <c r="PJP1146" s="3"/>
      <c r="PJQ1146" s="3"/>
      <c r="PJR1146" s="3"/>
      <c r="PJS1146" s="3"/>
      <c r="PJT1146" s="3"/>
      <c r="PJU1146" s="3"/>
      <c r="PJV1146" s="3"/>
      <c r="PJW1146" s="3"/>
      <c r="PJX1146" s="3"/>
      <c r="PJY1146" s="3"/>
      <c r="PJZ1146" s="3"/>
      <c r="PKA1146" s="3"/>
      <c r="PKB1146" s="3"/>
      <c r="PKC1146" s="3"/>
      <c r="PKD1146" s="3"/>
      <c r="PKE1146" s="3"/>
      <c r="PKF1146" s="3"/>
      <c r="PKG1146" s="3"/>
      <c r="PKH1146" s="3"/>
      <c r="PKI1146" s="3"/>
      <c r="PKJ1146" s="3"/>
      <c r="PKK1146" s="3"/>
      <c r="PKL1146" s="3"/>
      <c r="PKM1146" s="3"/>
      <c r="PKN1146" s="3"/>
      <c r="PKO1146" s="3"/>
      <c r="PKP1146" s="3"/>
      <c r="PKQ1146" s="3"/>
      <c r="PKR1146" s="3"/>
      <c r="PKS1146" s="3"/>
      <c r="PKT1146" s="3"/>
      <c r="PKU1146" s="3"/>
      <c r="PKV1146" s="3"/>
      <c r="PKW1146" s="3"/>
      <c r="PKX1146" s="3"/>
      <c r="PKY1146" s="3"/>
      <c r="PKZ1146" s="3"/>
      <c r="PLA1146" s="3"/>
      <c r="PLB1146" s="3"/>
      <c r="PLC1146" s="3"/>
      <c r="PLD1146" s="3"/>
      <c r="PLE1146" s="3"/>
      <c r="PLF1146" s="3"/>
      <c r="PLG1146" s="3"/>
      <c r="PLH1146" s="3"/>
      <c r="PLI1146" s="3"/>
      <c r="PLJ1146" s="3"/>
      <c r="PLK1146" s="3"/>
      <c r="PLL1146" s="3"/>
      <c r="PLM1146" s="3"/>
      <c r="PLN1146" s="3"/>
      <c r="PLO1146" s="3"/>
      <c r="PLP1146" s="3"/>
      <c r="PLQ1146" s="3"/>
      <c r="PLR1146" s="3"/>
      <c r="PLS1146" s="3"/>
      <c r="PLT1146" s="3"/>
      <c r="PLU1146" s="3"/>
      <c r="PLV1146" s="3"/>
      <c r="PLW1146" s="3"/>
      <c r="PLX1146" s="3"/>
      <c r="PLY1146" s="3"/>
      <c r="PLZ1146" s="3"/>
      <c r="PMA1146" s="3"/>
      <c r="PMB1146" s="3"/>
      <c r="PMC1146" s="3"/>
      <c r="PMD1146" s="3"/>
      <c r="PME1146" s="3"/>
      <c r="PMF1146" s="3"/>
      <c r="PMG1146" s="3"/>
      <c r="PMH1146" s="3"/>
      <c r="PMI1146" s="3"/>
      <c r="PMJ1146" s="3"/>
      <c r="PMK1146" s="3"/>
      <c r="PML1146" s="3"/>
      <c r="PMM1146" s="3"/>
      <c r="PMN1146" s="3"/>
      <c r="PMO1146" s="3"/>
      <c r="PMP1146" s="3"/>
      <c r="PMQ1146" s="3"/>
      <c r="PMR1146" s="3"/>
      <c r="PMS1146" s="3"/>
      <c r="PMT1146" s="3"/>
      <c r="PMU1146" s="3"/>
      <c r="PMV1146" s="3"/>
      <c r="PMW1146" s="3"/>
      <c r="PMX1146" s="3"/>
      <c r="PMY1146" s="3"/>
      <c r="PMZ1146" s="3"/>
      <c r="PNA1146" s="3"/>
      <c r="PNB1146" s="3"/>
      <c r="PNC1146" s="3"/>
      <c r="PND1146" s="3"/>
      <c r="PNE1146" s="3"/>
      <c r="PNF1146" s="3"/>
      <c r="PNG1146" s="3"/>
      <c r="PNH1146" s="3"/>
      <c r="PNI1146" s="3"/>
      <c r="PNJ1146" s="3"/>
      <c r="PNK1146" s="3"/>
      <c r="PNL1146" s="3"/>
      <c r="PNM1146" s="3"/>
      <c r="PNN1146" s="3"/>
      <c r="PNO1146" s="3"/>
      <c r="PNP1146" s="3"/>
      <c r="PNQ1146" s="3"/>
      <c r="PNR1146" s="3"/>
      <c r="PNS1146" s="3"/>
      <c r="PNT1146" s="3"/>
      <c r="PNU1146" s="3"/>
      <c r="PNV1146" s="3"/>
      <c r="PNW1146" s="3"/>
      <c r="PNX1146" s="3"/>
      <c r="PNY1146" s="3"/>
      <c r="PNZ1146" s="3"/>
      <c r="POA1146" s="3"/>
      <c r="POB1146" s="3"/>
      <c r="POC1146" s="3"/>
      <c r="POD1146" s="3"/>
      <c r="POE1146" s="3"/>
      <c r="POF1146" s="3"/>
      <c r="POG1146" s="3"/>
      <c r="POH1146" s="3"/>
      <c r="POI1146" s="3"/>
      <c r="POJ1146" s="3"/>
      <c r="POK1146" s="3"/>
      <c r="POL1146" s="3"/>
      <c r="POM1146" s="3"/>
      <c r="PON1146" s="3"/>
      <c r="POO1146" s="3"/>
      <c r="POP1146" s="3"/>
      <c r="POQ1146" s="3"/>
      <c r="POR1146" s="3"/>
      <c r="POS1146" s="3"/>
      <c r="POT1146" s="3"/>
      <c r="POU1146" s="3"/>
      <c r="POV1146" s="3"/>
      <c r="POW1146" s="3"/>
      <c r="POX1146" s="3"/>
      <c r="POY1146" s="3"/>
      <c r="POZ1146" s="3"/>
      <c r="PPA1146" s="3"/>
      <c r="PPB1146" s="3"/>
      <c r="PPC1146" s="3"/>
      <c r="PPD1146" s="3"/>
      <c r="PPE1146" s="3"/>
      <c r="PPF1146" s="3"/>
      <c r="PPG1146" s="3"/>
      <c r="PPH1146" s="3"/>
      <c r="PPI1146" s="3"/>
      <c r="PPJ1146" s="3"/>
      <c r="PPK1146" s="3"/>
      <c r="PPL1146" s="3"/>
      <c r="PPM1146" s="3"/>
      <c r="PPN1146" s="3"/>
      <c r="PPO1146" s="3"/>
      <c r="PPP1146" s="3"/>
      <c r="PPQ1146" s="3"/>
      <c r="PPR1146" s="3"/>
      <c r="PPS1146" s="3"/>
      <c r="PPT1146" s="3"/>
      <c r="PPU1146" s="3"/>
      <c r="PPV1146" s="3"/>
      <c r="PPW1146" s="3"/>
      <c r="PPX1146" s="3"/>
      <c r="PPY1146" s="3"/>
      <c r="PPZ1146" s="3"/>
      <c r="PQA1146" s="3"/>
      <c r="PQB1146" s="3"/>
      <c r="PQC1146" s="3"/>
      <c r="PQD1146" s="3"/>
      <c r="PQE1146" s="3"/>
      <c r="PQF1146" s="3"/>
      <c r="PQG1146" s="3"/>
      <c r="PQH1146" s="3"/>
      <c r="PQI1146" s="3"/>
      <c r="PQJ1146" s="3"/>
      <c r="PQK1146" s="3"/>
      <c r="PQL1146" s="3"/>
      <c r="PQM1146" s="3"/>
      <c r="PQN1146" s="3"/>
      <c r="PQO1146" s="3"/>
      <c r="PQP1146" s="3"/>
      <c r="PQQ1146" s="3"/>
      <c r="PQR1146" s="3"/>
      <c r="PQS1146" s="3"/>
      <c r="PQT1146" s="3"/>
      <c r="PQU1146" s="3"/>
      <c r="PQV1146" s="3"/>
      <c r="PQW1146" s="3"/>
      <c r="PQX1146" s="3"/>
      <c r="PQY1146" s="3"/>
      <c r="PQZ1146" s="3"/>
      <c r="PRA1146" s="3"/>
      <c r="PRB1146" s="3"/>
      <c r="PRC1146" s="3"/>
      <c r="PRD1146" s="3"/>
      <c r="PRE1146" s="3"/>
      <c r="PRF1146" s="3"/>
      <c r="PRG1146" s="3"/>
      <c r="PRH1146" s="3"/>
      <c r="PRI1146" s="3"/>
      <c r="PRJ1146" s="3"/>
      <c r="PRK1146" s="3"/>
      <c r="PRL1146" s="3"/>
      <c r="PRM1146" s="3"/>
      <c r="PRN1146" s="3"/>
      <c r="PRO1146" s="3"/>
      <c r="PRP1146" s="3"/>
      <c r="PRQ1146" s="3"/>
      <c r="PRR1146" s="3"/>
      <c r="PRS1146" s="3"/>
      <c r="PRT1146" s="3"/>
      <c r="PRU1146" s="3"/>
      <c r="PRV1146" s="3"/>
      <c r="PRW1146" s="3"/>
      <c r="PRX1146" s="3"/>
      <c r="PRY1146" s="3"/>
      <c r="PRZ1146" s="3"/>
      <c r="PSA1146" s="3"/>
      <c r="PSB1146" s="3"/>
      <c r="PSC1146" s="3"/>
      <c r="PSD1146" s="3"/>
      <c r="PSE1146" s="3"/>
      <c r="PSF1146" s="3"/>
      <c r="PSG1146" s="3"/>
      <c r="PSH1146" s="3"/>
      <c r="PSI1146" s="3"/>
      <c r="PSJ1146" s="3"/>
      <c r="PSK1146" s="3"/>
      <c r="PSL1146" s="3"/>
      <c r="PSM1146" s="3"/>
      <c r="PSN1146" s="3"/>
      <c r="PSO1146" s="3"/>
      <c r="PSP1146" s="3"/>
      <c r="PSQ1146" s="3"/>
      <c r="PSR1146" s="3"/>
      <c r="PSS1146" s="3"/>
      <c r="PST1146" s="3"/>
      <c r="PSU1146" s="3"/>
      <c r="PSV1146" s="3"/>
      <c r="PSW1146" s="3"/>
      <c r="PSX1146" s="3"/>
      <c r="PSY1146" s="3"/>
      <c r="PSZ1146" s="3"/>
      <c r="PTA1146" s="3"/>
      <c r="PTB1146" s="3"/>
      <c r="PTC1146" s="3"/>
      <c r="PTD1146" s="3"/>
      <c r="PTE1146" s="3"/>
      <c r="PTF1146" s="3"/>
      <c r="PTG1146" s="3"/>
      <c r="PTH1146" s="3"/>
      <c r="PTI1146" s="3"/>
      <c r="PTJ1146" s="3"/>
      <c r="PTK1146" s="3"/>
      <c r="PTL1146" s="3"/>
      <c r="PTM1146" s="3"/>
      <c r="PTN1146" s="3"/>
      <c r="PTO1146" s="3"/>
      <c r="PTP1146" s="3"/>
      <c r="PTQ1146" s="3"/>
      <c r="PTR1146" s="3"/>
      <c r="PTS1146" s="3"/>
      <c r="PTT1146" s="3"/>
      <c r="PTU1146" s="3"/>
      <c r="PTV1146" s="3"/>
      <c r="PTW1146" s="3"/>
      <c r="PTX1146" s="3"/>
      <c r="PTY1146" s="3"/>
      <c r="PTZ1146" s="3"/>
      <c r="PUA1146" s="3"/>
      <c r="PUB1146" s="3"/>
      <c r="PUC1146" s="3"/>
      <c r="PUD1146" s="3"/>
      <c r="PUE1146" s="3"/>
      <c r="PUF1146" s="3"/>
      <c r="PUG1146" s="3"/>
      <c r="PUH1146" s="3"/>
      <c r="PUI1146" s="3"/>
      <c r="PUJ1146" s="3"/>
      <c r="PUK1146" s="3"/>
      <c r="PUL1146" s="3"/>
      <c r="PUM1146" s="3"/>
      <c r="PUN1146" s="3"/>
      <c r="PUO1146" s="3"/>
      <c r="PUP1146" s="3"/>
      <c r="PUQ1146" s="3"/>
      <c r="PUR1146" s="3"/>
      <c r="PUS1146" s="3"/>
      <c r="PUT1146" s="3"/>
      <c r="PUU1146" s="3"/>
      <c r="PUV1146" s="3"/>
      <c r="PUW1146" s="3"/>
      <c r="PUX1146" s="3"/>
      <c r="PUY1146" s="3"/>
      <c r="PUZ1146" s="3"/>
      <c r="PVA1146" s="3"/>
      <c r="PVB1146" s="3"/>
      <c r="PVC1146" s="3"/>
      <c r="PVD1146" s="3"/>
      <c r="PVE1146" s="3"/>
      <c r="PVF1146" s="3"/>
      <c r="PVG1146" s="3"/>
      <c r="PVH1146" s="3"/>
      <c r="PVI1146" s="3"/>
      <c r="PVJ1146" s="3"/>
      <c r="PVK1146" s="3"/>
      <c r="PVL1146" s="3"/>
      <c r="PVM1146" s="3"/>
      <c r="PVN1146" s="3"/>
      <c r="PVO1146" s="3"/>
      <c r="PVP1146" s="3"/>
      <c r="PVQ1146" s="3"/>
      <c r="PVR1146" s="3"/>
      <c r="PVS1146" s="3"/>
      <c r="PVT1146" s="3"/>
      <c r="PVU1146" s="3"/>
      <c r="PVV1146" s="3"/>
      <c r="PVW1146" s="3"/>
      <c r="PVX1146" s="3"/>
      <c r="PVY1146" s="3"/>
      <c r="PVZ1146" s="3"/>
      <c r="PWA1146" s="3"/>
      <c r="PWB1146" s="3"/>
      <c r="PWC1146" s="3"/>
      <c r="PWD1146" s="3"/>
      <c r="PWE1146" s="3"/>
      <c r="PWF1146" s="3"/>
      <c r="PWG1146" s="3"/>
      <c r="PWH1146" s="3"/>
      <c r="PWI1146" s="3"/>
      <c r="PWJ1146" s="3"/>
      <c r="PWK1146" s="3"/>
      <c r="PWL1146" s="3"/>
      <c r="PWM1146" s="3"/>
      <c r="PWN1146" s="3"/>
      <c r="PWO1146" s="3"/>
      <c r="PWP1146" s="3"/>
      <c r="PWQ1146" s="3"/>
      <c r="PWR1146" s="3"/>
      <c r="PWS1146" s="3"/>
      <c r="PWT1146" s="3"/>
      <c r="PWU1146" s="3"/>
      <c r="PWV1146" s="3"/>
      <c r="PWW1146" s="3"/>
      <c r="PWX1146" s="3"/>
      <c r="PWY1146" s="3"/>
      <c r="PWZ1146" s="3"/>
      <c r="PXA1146" s="3"/>
      <c r="PXB1146" s="3"/>
      <c r="PXC1146" s="3"/>
      <c r="PXD1146" s="3"/>
      <c r="PXE1146" s="3"/>
      <c r="PXF1146" s="3"/>
      <c r="PXG1146" s="3"/>
      <c r="PXH1146" s="3"/>
      <c r="PXI1146" s="3"/>
      <c r="PXJ1146" s="3"/>
      <c r="PXK1146" s="3"/>
      <c r="PXL1146" s="3"/>
      <c r="PXM1146" s="3"/>
      <c r="PXN1146" s="3"/>
      <c r="PXO1146" s="3"/>
      <c r="PXP1146" s="3"/>
      <c r="PXQ1146" s="3"/>
      <c r="PXR1146" s="3"/>
      <c r="PXS1146" s="3"/>
      <c r="PXT1146" s="3"/>
      <c r="PXU1146" s="3"/>
      <c r="PXV1146" s="3"/>
      <c r="PXW1146" s="3"/>
      <c r="PXX1146" s="3"/>
      <c r="PXY1146" s="3"/>
      <c r="PXZ1146" s="3"/>
      <c r="PYA1146" s="3"/>
      <c r="PYB1146" s="3"/>
      <c r="PYC1146" s="3"/>
      <c r="PYD1146" s="3"/>
      <c r="PYE1146" s="3"/>
      <c r="PYF1146" s="3"/>
      <c r="PYG1146" s="3"/>
      <c r="PYH1146" s="3"/>
      <c r="PYI1146" s="3"/>
      <c r="PYJ1146" s="3"/>
      <c r="PYK1146" s="3"/>
      <c r="PYL1146" s="3"/>
      <c r="PYM1146" s="3"/>
      <c r="PYN1146" s="3"/>
      <c r="PYO1146" s="3"/>
      <c r="PYP1146" s="3"/>
      <c r="PYQ1146" s="3"/>
      <c r="PYR1146" s="3"/>
      <c r="PYS1146" s="3"/>
      <c r="PYT1146" s="3"/>
      <c r="PYU1146" s="3"/>
      <c r="PYV1146" s="3"/>
      <c r="PYW1146" s="3"/>
      <c r="PYX1146" s="3"/>
      <c r="PYY1146" s="3"/>
      <c r="PYZ1146" s="3"/>
      <c r="PZA1146" s="3"/>
      <c r="PZB1146" s="3"/>
      <c r="PZC1146" s="3"/>
      <c r="PZD1146" s="3"/>
      <c r="PZE1146" s="3"/>
      <c r="PZF1146" s="3"/>
      <c r="PZG1146" s="3"/>
      <c r="PZH1146" s="3"/>
      <c r="PZI1146" s="3"/>
      <c r="PZJ1146" s="3"/>
      <c r="PZK1146" s="3"/>
      <c r="PZL1146" s="3"/>
      <c r="PZM1146" s="3"/>
      <c r="PZN1146" s="3"/>
      <c r="PZO1146" s="3"/>
      <c r="PZP1146" s="3"/>
      <c r="PZQ1146" s="3"/>
      <c r="PZR1146" s="3"/>
      <c r="PZS1146" s="3"/>
      <c r="PZT1146" s="3"/>
      <c r="PZU1146" s="3"/>
      <c r="PZV1146" s="3"/>
      <c r="PZW1146" s="3"/>
      <c r="PZX1146" s="3"/>
      <c r="PZY1146" s="3"/>
      <c r="PZZ1146" s="3"/>
      <c r="QAA1146" s="3"/>
      <c r="QAB1146" s="3"/>
      <c r="QAC1146" s="3"/>
      <c r="QAD1146" s="3"/>
      <c r="QAE1146" s="3"/>
      <c r="QAF1146" s="3"/>
      <c r="QAG1146" s="3"/>
      <c r="QAH1146" s="3"/>
      <c r="QAI1146" s="3"/>
      <c r="QAJ1146" s="3"/>
      <c r="QAK1146" s="3"/>
      <c r="QAL1146" s="3"/>
      <c r="QAM1146" s="3"/>
      <c r="QAN1146" s="3"/>
      <c r="QAO1146" s="3"/>
      <c r="QAP1146" s="3"/>
      <c r="QAQ1146" s="3"/>
      <c r="QAR1146" s="3"/>
      <c r="QAS1146" s="3"/>
      <c r="QAT1146" s="3"/>
      <c r="QAU1146" s="3"/>
      <c r="QAV1146" s="3"/>
      <c r="QAW1146" s="3"/>
      <c r="QAX1146" s="3"/>
      <c r="QAY1146" s="3"/>
      <c r="QAZ1146" s="3"/>
      <c r="QBA1146" s="3"/>
      <c r="QBB1146" s="3"/>
      <c r="QBC1146" s="3"/>
      <c r="QBD1146" s="3"/>
      <c r="QBE1146" s="3"/>
      <c r="QBF1146" s="3"/>
      <c r="QBG1146" s="3"/>
      <c r="QBH1146" s="3"/>
      <c r="QBI1146" s="3"/>
      <c r="QBJ1146" s="3"/>
      <c r="QBK1146" s="3"/>
      <c r="QBL1146" s="3"/>
      <c r="QBM1146" s="3"/>
      <c r="QBN1146" s="3"/>
      <c r="QBO1146" s="3"/>
      <c r="QBP1146" s="3"/>
      <c r="QBQ1146" s="3"/>
      <c r="QBR1146" s="3"/>
      <c r="QBS1146" s="3"/>
      <c r="QBT1146" s="3"/>
      <c r="QBU1146" s="3"/>
      <c r="QBV1146" s="3"/>
      <c r="QBW1146" s="3"/>
      <c r="QBX1146" s="3"/>
      <c r="QBY1146" s="3"/>
      <c r="QBZ1146" s="3"/>
      <c r="QCA1146" s="3"/>
      <c r="QCB1146" s="3"/>
      <c r="QCC1146" s="3"/>
      <c r="QCD1146" s="3"/>
      <c r="QCE1146" s="3"/>
      <c r="QCF1146" s="3"/>
      <c r="QCG1146" s="3"/>
      <c r="QCH1146" s="3"/>
      <c r="QCI1146" s="3"/>
      <c r="QCJ1146" s="3"/>
      <c r="QCK1146" s="3"/>
      <c r="QCL1146" s="3"/>
      <c r="QCM1146" s="3"/>
      <c r="QCN1146" s="3"/>
      <c r="QCO1146" s="3"/>
      <c r="QCP1146" s="3"/>
      <c r="QCQ1146" s="3"/>
      <c r="QCR1146" s="3"/>
      <c r="QCS1146" s="3"/>
      <c r="QCT1146" s="3"/>
      <c r="QCU1146" s="3"/>
      <c r="QCV1146" s="3"/>
      <c r="QCW1146" s="3"/>
      <c r="QCX1146" s="3"/>
      <c r="QCY1146" s="3"/>
      <c r="QCZ1146" s="3"/>
      <c r="QDA1146" s="3"/>
      <c r="QDB1146" s="3"/>
      <c r="QDC1146" s="3"/>
      <c r="QDD1146" s="3"/>
      <c r="QDE1146" s="3"/>
      <c r="QDF1146" s="3"/>
      <c r="QDG1146" s="3"/>
      <c r="QDH1146" s="3"/>
      <c r="QDI1146" s="3"/>
      <c r="QDJ1146" s="3"/>
      <c r="QDK1146" s="3"/>
      <c r="QDL1146" s="3"/>
      <c r="QDM1146" s="3"/>
      <c r="QDN1146" s="3"/>
      <c r="QDO1146" s="3"/>
      <c r="QDP1146" s="3"/>
      <c r="QDQ1146" s="3"/>
      <c r="QDR1146" s="3"/>
      <c r="QDS1146" s="3"/>
      <c r="QDT1146" s="3"/>
      <c r="QDU1146" s="3"/>
      <c r="QDV1146" s="3"/>
      <c r="QDW1146" s="3"/>
      <c r="QDX1146" s="3"/>
      <c r="QDY1146" s="3"/>
      <c r="QDZ1146" s="3"/>
      <c r="QEA1146" s="3"/>
      <c r="QEB1146" s="3"/>
      <c r="QEC1146" s="3"/>
      <c r="QED1146" s="3"/>
      <c r="QEE1146" s="3"/>
      <c r="QEF1146" s="3"/>
      <c r="QEG1146" s="3"/>
      <c r="QEH1146" s="3"/>
      <c r="QEI1146" s="3"/>
      <c r="QEJ1146" s="3"/>
      <c r="QEK1146" s="3"/>
      <c r="QEL1146" s="3"/>
      <c r="QEM1146" s="3"/>
      <c r="QEN1146" s="3"/>
      <c r="QEO1146" s="3"/>
      <c r="QEP1146" s="3"/>
      <c r="QEQ1146" s="3"/>
      <c r="QER1146" s="3"/>
      <c r="QES1146" s="3"/>
      <c r="QET1146" s="3"/>
      <c r="QEU1146" s="3"/>
      <c r="QEV1146" s="3"/>
      <c r="QEW1146" s="3"/>
      <c r="QEX1146" s="3"/>
      <c r="QEY1146" s="3"/>
      <c r="QEZ1146" s="3"/>
      <c r="QFA1146" s="3"/>
      <c r="QFB1146" s="3"/>
      <c r="QFC1146" s="3"/>
      <c r="QFD1146" s="3"/>
      <c r="QFE1146" s="3"/>
      <c r="QFF1146" s="3"/>
      <c r="QFG1146" s="3"/>
      <c r="QFH1146" s="3"/>
      <c r="QFI1146" s="3"/>
      <c r="QFJ1146" s="3"/>
      <c r="QFK1146" s="3"/>
      <c r="QFL1146" s="3"/>
      <c r="QFM1146" s="3"/>
      <c r="QFN1146" s="3"/>
      <c r="QFO1146" s="3"/>
      <c r="QFP1146" s="3"/>
      <c r="QFQ1146" s="3"/>
      <c r="QFR1146" s="3"/>
      <c r="QFS1146" s="3"/>
      <c r="QFT1146" s="3"/>
      <c r="QFU1146" s="3"/>
      <c r="QFV1146" s="3"/>
      <c r="QFW1146" s="3"/>
      <c r="QFX1146" s="3"/>
      <c r="QFY1146" s="3"/>
      <c r="QFZ1146" s="3"/>
      <c r="QGA1146" s="3"/>
      <c r="QGB1146" s="3"/>
      <c r="QGC1146" s="3"/>
      <c r="QGD1146" s="3"/>
      <c r="QGE1146" s="3"/>
      <c r="QGF1146" s="3"/>
      <c r="QGG1146" s="3"/>
      <c r="QGH1146" s="3"/>
      <c r="QGI1146" s="3"/>
      <c r="QGJ1146" s="3"/>
      <c r="QGK1146" s="3"/>
      <c r="QGL1146" s="3"/>
      <c r="QGM1146" s="3"/>
      <c r="QGN1146" s="3"/>
      <c r="QGO1146" s="3"/>
      <c r="QGP1146" s="3"/>
      <c r="QGQ1146" s="3"/>
      <c r="QGR1146" s="3"/>
      <c r="QGS1146" s="3"/>
      <c r="QGT1146" s="3"/>
      <c r="QGU1146" s="3"/>
      <c r="QGV1146" s="3"/>
      <c r="QGW1146" s="3"/>
      <c r="QGX1146" s="3"/>
      <c r="QGY1146" s="3"/>
      <c r="QGZ1146" s="3"/>
      <c r="QHA1146" s="3"/>
      <c r="QHB1146" s="3"/>
      <c r="QHC1146" s="3"/>
      <c r="QHD1146" s="3"/>
      <c r="QHE1146" s="3"/>
      <c r="QHF1146" s="3"/>
      <c r="QHG1146" s="3"/>
      <c r="QHH1146" s="3"/>
      <c r="QHI1146" s="3"/>
      <c r="QHJ1146" s="3"/>
      <c r="QHK1146" s="3"/>
      <c r="QHL1146" s="3"/>
      <c r="QHM1146" s="3"/>
      <c r="QHN1146" s="3"/>
      <c r="QHO1146" s="3"/>
      <c r="QHP1146" s="3"/>
      <c r="QHQ1146" s="3"/>
      <c r="QHR1146" s="3"/>
      <c r="QHS1146" s="3"/>
      <c r="QHT1146" s="3"/>
      <c r="QHU1146" s="3"/>
      <c r="QHV1146" s="3"/>
      <c r="QHW1146" s="3"/>
      <c r="QHX1146" s="3"/>
      <c r="QHY1146" s="3"/>
      <c r="QHZ1146" s="3"/>
      <c r="QIA1146" s="3"/>
      <c r="QIB1146" s="3"/>
      <c r="QIC1146" s="3"/>
      <c r="QID1146" s="3"/>
      <c r="QIE1146" s="3"/>
      <c r="QIF1146" s="3"/>
      <c r="QIG1146" s="3"/>
      <c r="QIH1146" s="3"/>
      <c r="QII1146" s="3"/>
      <c r="QIJ1146" s="3"/>
      <c r="QIK1146" s="3"/>
      <c r="QIL1146" s="3"/>
      <c r="QIM1146" s="3"/>
      <c r="QIN1146" s="3"/>
      <c r="QIO1146" s="3"/>
      <c r="QIP1146" s="3"/>
      <c r="QIQ1146" s="3"/>
      <c r="QIR1146" s="3"/>
      <c r="QIS1146" s="3"/>
      <c r="QIT1146" s="3"/>
      <c r="QIU1146" s="3"/>
      <c r="QIV1146" s="3"/>
      <c r="QIW1146" s="3"/>
      <c r="QIX1146" s="3"/>
      <c r="QIY1146" s="3"/>
      <c r="QIZ1146" s="3"/>
      <c r="QJA1146" s="3"/>
      <c r="QJB1146" s="3"/>
      <c r="QJC1146" s="3"/>
      <c r="QJD1146" s="3"/>
      <c r="QJE1146" s="3"/>
      <c r="QJF1146" s="3"/>
      <c r="QJG1146" s="3"/>
      <c r="QJH1146" s="3"/>
      <c r="QJI1146" s="3"/>
      <c r="QJJ1146" s="3"/>
      <c r="QJK1146" s="3"/>
      <c r="QJL1146" s="3"/>
      <c r="QJM1146" s="3"/>
      <c r="QJN1146" s="3"/>
      <c r="QJO1146" s="3"/>
      <c r="QJP1146" s="3"/>
      <c r="QJQ1146" s="3"/>
      <c r="QJR1146" s="3"/>
      <c r="QJS1146" s="3"/>
      <c r="QJT1146" s="3"/>
      <c r="QJU1146" s="3"/>
      <c r="QJV1146" s="3"/>
      <c r="QJW1146" s="3"/>
      <c r="QJX1146" s="3"/>
      <c r="QJY1146" s="3"/>
      <c r="QJZ1146" s="3"/>
      <c r="QKA1146" s="3"/>
      <c r="QKB1146" s="3"/>
      <c r="QKC1146" s="3"/>
      <c r="QKD1146" s="3"/>
      <c r="QKE1146" s="3"/>
      <c r="QKF1146" s="3"/>
      <c r="QKG1146" s="3"/>
      <c r="QKH1146" s="3"/>
      <c r="QKI1146" s="3"/>
      <c r="QKJ1146" s="3"/>
      <c r="QKK1146" s="3"/>
      <c r="QKL1146" s="3"/>
      <c r="QKM1146" s="3"/>
      <c r="QKN1146" s="3"/>
      <c r="QKO1146" s="3"/>
      <c r="QKP1146" s="3"/>
      <c r="QKQ1146" s="3"/>
      <c r="QKR1146" s="3"/>
      <c r="QKS1146" s="3"/>
      <c r="QKT1146" s="3"/>
      <c r="QKU1146" s="3"/>
      <c r="QKV1146" s="3"/>
      <c r="QKW1146" s="3"/>
      <c r="QKX1146" s="3"/>
      <c r="QKY1146" s="3"/>
      <c r="QKZ1146" s="3"/>
      <c r="QLA1146" s="3"/>
      <c r="QLB1146" s="3"/>
      <c r="QLC1146" s="3"/>
      <c r="QLD1146" s="3"/>
      <c r="QLE1146" s="3"/>
      <c r="QLF1146" s="3"/>
      <c r="QLG1146" s="3"/>
      <c r="QLH1146" s="3"/>
      <c r="QLI1146" s="3"/>
      <c r="QLJ1146" s="3"/>
      <c r="QLK1146" s="3"/>
      <c r="QLL1146" s="3"/>
      <c r="QLM1146" s="3"/>
      <c r="QLN1146" s="3"/>
      <c r="QLO1146" s="3"/>
      <c r="QLP1146" s="3"/>
      <c r="QLQ1146" s="3"/>
      <c r="QLR1146" s="3"/>
      <c r="QLS1146" s="3"/>
      <c r="QLT1146" s="3"/>
      <c r="QLU1146" s="3"/>
      <c r="QLV1146" s="3"/>
      <c r="QLW1146" s="3"/>
      <c r="QLX1146" s="3"/>
      <c r="QLY1146" s="3"/>
      <c r="QLZ1146" s="3"/>
      <c r="QMA1146" s="3"/>
      <c r="QMB1146" s="3"/>
      <c r="QMC1146" s="3"/>
      <c r="QMD1146" s="3"/>
      <c r="QME1146" s="3"/>
      <c r="QMF1146" s="3"/>
      <c r="QMG1146" s="3"/>
      <c r="QMH1146" s="3"/>
      <c r="QMI1146" s="3"/>
      <c r="QMJ1146" s="3"/>
      <c r="QMK1146" s="3"/>
      <c r="QML1146" s="3"/>
      <c r="QMM1146" s="3"/>
      <c r="QMN1146" s="3"/>
      <c r="QMO1146" s="3"/>
      <c r="QMP1146" s="3"/>
      <c r="QMQ1146" s="3"/>
      <c r="QMR1146" s="3"/>
      <c r="QMS1146" s="3"/>
      <c r="QMT1146" s="3"/>
      <c r="QMU1146" s="3"/>
      <c r="QMV1146" s="3"/>
      <c r="QMW1146" s="3"/>
      <c r="QMX1146" s="3"/>
      <c r="QMY1146" s="3"/>
      <c r="QMZ1146" s="3"/>
      <c r="QNA1146" s="3"/>
      <c r="QNB1146" s="3"/>
      <c r="QNC1146" s="3"/>
      <c r="QND1146" s="3"/>
      <c r="QNE1146" s="3"/>
      <c r="QNF1146" s="3"/>
      <c r="QNG1146" s="3"/>
      <c r="QNH1146" s="3"/>
      <c r="QNI1146" s="3"/>
      <c r="QNJ1146" s="3"/>
      <c r="QNK1146" s="3"/>
      <c r="QNL1146" s="3"/>
      <c r="QNM1146" s="3"/>
      <c r="QNN1146" s="3"/>
      <c r="QNO1146" s="3"/>
      <c r="QNP1146" s="3"/>
      <c r="QNQ1146" s="3"/>
      <c r="QNR1146" s="3"/>
      <c r="QNS1146" s="3"/>
      <c r="QNT1146" s="3"/>
      <c r="QNU1146" s="3"/>
      <c r="QNV1146" s="3"/>
      <c r="QNW1146" s="3"/>
      <c r="QNX1146" s="3"/>
      <c r="QNY1146" s="3"/>
      <c r="QNZ1146" s="3"/>
      <c r="QOA1146" s="3"/>
      <c r="QOB1146" s="3"/>
      <c r="QOC1146" s="3"/>
      <c r="QOD1146" s="3"/>
      <c r="QOE1146" s="3"/>
      <c r="QOF1146" s="3"/>
      <c r="QOG1146" s="3"/>
      <c r="QOH1146" s="3"/>
      <c r="QOI1146" s="3"/>
      <c r="QOJ1146" s="3"/>
      <c r="QOK1146" s="3"/>
      <c r="QOL1146" s="3"/>
      <c r="QOM1146" s="3"/>
      <c r="QON1146" s="3"/>
      <c r="QOO1146" s="3"/>
      <c r="QOP1146" s="3"/>
      <c r="QOQ1146" s="3"/>
      <c r="QOR1146" s="3"/>
      <c r="QOS1146" s="3"/>
      <c r="QOT1146" s="3"/>
      <c r="QOU1146" s="3"/>
      <c r="QOV1146" s="3"/>
      <c r="QOW1146" s="3"/>
      <c r="QOX1146" s="3"/>
      <c r="QOY1146" s="3"/>
      <c r="QOZ1146" s="3"/>
      <c r="QPA1146" s="3"/>
      <c r="QPB1146" s="3"/>
      <c r="QPC1146" s="3"/>
      <c r="QPD1146" s="3"/>
      <c r="QPE1146" s="3"/>
      <c r="QPF1146" s="3"/>
      <c r="QPG1146" s="3"/>
      <c r="QPH1146" s="3"/>
      <c r="QPI1146" s="3"/>
      <c r="QPJ1146" s="3"/>
      <c r="QPK1146" s="3"/>
      <c r="QPL1146" s="3"/>
      <c r="QPM1146" s="3"/>
      <c r="QPN1146" s="3"/>
      <c r="QPO1146" s="3"/>
      <c r="QPP1146" s="3"/>
      <c r="QPQ1146" s="3"/>
      <c r="QPR1146" s="3"/>
      <c r="QPS1146" s="3"/>
      <c r="QPT1146" s="3"/>
      <c r="QPU1146" s="3"/>
      <c r="QPV1146" s="3"/>
      <c r="QPW1146" s="3"/>
      <c r="QPX1146" s="3"/>
      <c r="QPY1146" s="3"/>
      <c r="QPZ1146" s="3"/>
      <c r="QQA1146" s="3"/>
      <c r="QQB1146" s="3"/>
      <c r="QQC1146" s="3"/>
      <c r="QQD1146" s="3"/>
      <c r="QQE1146" s="3"/>
      <c r="QQF1146" s="3"/>
      <c r="QQG1146" s="3"/>
      <c r="QQH1146" s="3"/>
      <c r="QQI1146" s="3"/>
      <c r="QQJ1146" s="3"/>
      <c r="QQK1146" s="3"/>
      <c r="QQL1146" s="3"/>
      <c r="QQM1146" s="3"/>
      <c r="QQN1146" s="3"/>
      <c r="QQO1146" s="3"/>
      <c r="QQP1146" s="3"/>
      <c r="QQQ1146" s="3"/>
      <c r="QQR1146" s="3"/>
      <c r="QQS1146" s="3"/>
      <c r="QQT1146" s="3"/>
      <c r="QQU1146" s="3"/>
      <c r="QQV1146" s="3"/>
      <c r="QQW1146" s="3"/>
      <c r="QQX1146" s="3"/>
      <c r="QQY1146" s="3"/>
      <c r="QQZ1146" s="3"/>
      <c r="QRA1146" s="3"/>
      <c r="QRB1146" s="3"/>
      <c r="QRC1146" s="3"/>
      <c r="QRD1146" s="3"/>
      <c r="QRE1146" s="3"/>
      <c r="QRF1146" s="3"/>
      <c r="QRG1146" s="3"/>
      <c r="QRH1146" s="3"/>
      <c r="QRI1146" s="3"/>
      <c r="QRJ1146" s="3"/>
      <c r="QRK1146" s="3"/>
      <c r="QRL1146" s="3"/>
      <c r="QRM1146" s="3"/>
      <c r="QRN1146" s="3"/>
      <c r="QRO1146" s="3"/>
      <c r="QRP1146" s="3"/>
      <c r="QRQ1146" s="3"/>
      <c r="QRR1146" s="3"/>
      <c r="QRS1146" s="3"/>
      <c r="QRT1146" s="3"/>
      <c r="QRU1146" s="3"/>
      <c r="QRV1146" s="3"/>
      <c r="QRW1146" s="3"/>
      <c r="QRX1146" s="3"/>
      <c r="QRY1146" s="3"/>
      <c r="QRZ1146" s="3"/>
      <c r="QSA1146" s="3"/>
      <c r="QSB1146" s="3"/>
      <c r="QSC1146" s="3"/>
      <c r="QSD1146" s="3"/>
      <c r="QSE1146" s="3"/>
      <c r="QSF1146" s="3"/>
      <c r="QSG1146" s="3"/>
      <c r="QSH1146" s="3"/>
      <c r="QSI1146" s="3"/>
      <c r="QSJ1146" s="3"/>
      <c r="QSK1146" s="3"/>
      <c r="QSL1146" s="3"/>
      <c r="QSM1146" s="3"/>
      <c r="QSN1146" s="3"/>
      <c r="QSO1146" s="3"/>
      <c r="QSP1146" s="3"/>
      <c r="QSQ1146" s="3"/>
      <c r="QSR1146" s="3"/>
      <c r="QSS1146" s="3"/>
      <c r="QST1146" s="3"/>
      <c r="QSU1146" s="3"/>
      <c r="QSV1146" s="3"/>
      <c r="QSW1146" s="3"/>
      <c r="QSX1146" s="3"/>
      <c r="QSY1146" s="3"/>
      <c r="QSZ1146" s="3"/>
      <c r="QTA1146" s="3"/>
      <c r="QTB1146" s="3"/>
      <c r="QTC1146" s="3"/>
      <c r="QTD1146" s="3"/>
      <c r="QTE1146" s="3"/>
      <c r="QTF1146" s="3"/>
      <c r="QTG1146" s="3"/>
      <c r="QTH1146" s="3"/>
      <c r="QTI1146" s="3"/>
      <c r="QTJ1146" s="3"/>
      <c r="QTK1146" s="3"/>
      <c r="QTL1146" s="3"/>
      <c r="QTM1146" s="3"/>
      <c r="QTN1146" s="3"/>
      <c r="QTO1146" s="3"/>
      <c r="QTP1146" s="3"/>
      <c r="QTQ1146" s="3"/>
      <c r="QTR1146" s="3"/>
      <c r="QTS1146" s="3"/>
      <c r="QTT1146" s="3"/>
      <c r="QTU1146" s="3"/>
      <c r="QTV1146" s="3"/>
      <c r="QTW1146" s="3"/>
      <c r="QTX1146" s="3"/>
      <c r="QTY1146" s="3"/>
      <c r="QTZ1146" s="3"/>
      <c r="QUA1146" s="3"/>
      <c r="QUB1146" s="3"/>
      <c r="QUC1146" s="3"/>
      <c r="QUD1146" s="3"/>
      <c r="QUE1146" s="3"/>
      <c r="QUF1146" s="3"/>
      <c r="QUG1146" s="3"/>
      <c r="QUH1146" s="3"/>
      <c r="QUI1146" s="3"/>
      <c r="QUJ1146" s="3"/>
      <c r="QUK1146" s="3"/>
      <c r="QUL1146" s="3"/>
      <c r="QUM1146" s="3"/>
      <c r="QUN1146" s="3"/>
      <c r="QUO1146" s="3"/>
      <c r="QUP1146" s="3"/>
      <c r="QUQ1146" s="3"/>
      <c r="QUR1146" s="3"/>
      <c r="QUS1146" s="3"/>
      <c r="QUT1146" s="3"/>
      <c r="QUU1146" s="3"/>
      <c r="QUV1146" s="3"/>
      <c r="QUW1146" s="3"/>
      <c r="QUX1146" s="3"/>
      <c r="QUY1146" s="3"/>
      <c r="QUZ1146" s="3"/>
      <c r="QVA1146" s="3"/>
      <c r="QVB1146" s="3"/>
      <c r="QVC1146" s="3"/>
      <c r="QVD1146" s="3"/>
      <c r="QVE1146" s="3"/>
      <c r="QVF1146" s="3"/>
      <c r="QVG1146" s="3"/>
      <c r="QVH1146" s="3"/>
      <c r="QVI1146" s="3"/>
      <c r="QVJ1146" s="3"/>
      <c r="QVK1146" s="3"/>
      <c r="QVL1146" s="3"/>
      <c r="QVM1146" s="3"/>
      <c r="QVN1146" s="3"/>
      <c r="QVO1146" s="3"/>
      <c r="QVP1146" s="3"/>
      <c r="QVQ1146" s="3"/>
      <c r="QVR1146" s="3"/>
      <c r="QVS1146" s="3"/>
      <c r="QVT1146" s="3"/>
      <c r="QVU1146" s="3"/>
      <c r="QVV1146" s="3"/>
      <c r="QVW1146" s="3"/>
      <c r="QVX1146" s="3"/>
      <c r="QVY1146" s="3"/>
      <c r="QVZ1146" s="3"/>
      <c r="QWA1146" s="3"/>
      <c r="QWB1146" s="3"/>
      <c r="QWC1146" s="3"/>
      <c r="QWD1146" s="3"/>
      <c r="QWE1146" s="3"/>
      <c r="QWF1146" s="3"/>
      <c r="QWG1146" s="3"/>
      <c r="QWH1146" s="3"/>
      <c r="QWI1146" s="3"/>
      <c r="QWJ1146" s="3"/>
      <c r="QWK1146" s="3"/>
      <c r="QWL1146" s="3"/>
      <c r="QWM1146" s="3"/>
      <c r="QWN1146" s="3"/>
      <c r="QWO1146" s="3"/>
      <c r="QWP1146" s="3"/>
      <c r="QWQ1146" s="3"/>
      <c r="QWR1146" s="3"/>
      <c r="QWS1146" s="3"/>
      <c r="QWT1146" s="3"/>
      <c r="QWU1146" s="3"/>
      <c r="QWV1146" s="3"/>
      <c r="QWW1146" s="3"/>
      <c r="QWX1146" s="3"/>
      <c r="QWY1146" s="3"/>
      <c r="QWZ1146" s="3"/>
      <c r="QXA1146" s="3"/>
      <c r="QXB1146" s="3"/>
      <c r="QXC1146" s="3"/>
      <c r="QXD1146" s="3"/>
      <c r="QXE1146" s="3"/>
      <c r="QXF1146" s="3"/>
      <c r="QXG1146" s="3"/>
      <c r="QXH1146" s="3"/>
      <c r="QXI1146" s="3"/>
      <c r="QXJ1146" s="3"/>
      <c r="QXK1146" s="3"/>
      <c r="QXL1146" s="3"/>
      <c r="QXM1146" s="3"/>
      <c r="QXN1146" s="3"/>
      <c r="QXO1146" s="3"/>
      <c r="QXP1146" s="3"/>
      <c r="QXQ1146" s="3"/>
      <c r="QXR1146" s="3"/>
      <c r="QXS1146" s="3"/>
      <c r="QXT1146" s="3"/>
      <c r="QXU1146" s="3"/>
      <c r="QXV1146" s="3"/>
      <c r="QXW1146" s="3"/>
      <c r="QXX1146" s="3"/>
      <c r="QXY1146" s="3"/>
      <c r="QXZ1146" s="3"/>
      <c r="QYA1146" s="3"/>
      <c r="QYB1146" s="3"/>
      <c r="QYC1146" s="3"/>
      <c r="QYD1146" s="3"/>
      <c r="QYE1146" s="3"/>
      <c r="QYF1146" s="3"/>
      <c r="QYG1146" s="3"/>
      <c r="QYH1146" s="3"/>
      <c r="QYI1146" s="3"/>
      <c r="QYJ1146" s="3"/>
      <c r="QYK1146" s="3"/>
      <c r="QYL1146" s="3"/>
      <c r="QYM1146" s="3"/>
      <c r="QYN1146" s="3"/>
      <c r="QYO1146" s="3"/>
      <c r="QYP1146" s="3"/>
      <c r="QYQ1146" s="3"/>
      <c r="QYR1146" s="3"/>
      <c r="QYS1146" s="3"/>
      <c r="QYT1146" s="3"/>
      <c r="QYU1146" s="3"/>
      <c r="QYV1146" s="3"/>
      <c r="QYW1146" s="3"/>
      <c r="QYX1146" s="3"/>
      <c r="QYY1146" s="3"/>
      <c r="QYZ1146" s="3"/>
      <c r="QZA1146" s="3"/>
      <c r="QZB1146" s="3"/>
      <c r="QZC1146" s="3"/>
      <c r="QZD1146" s="3"/>
      <c r="QZE1146" s="3"/>
      <c r="QZF1146" s="3"/>
      <c r="QZG1146" s="3"/>
      <c r="QZH1146" s="3"/>
      <c r="QZI1146" s="3"/>
      <c r="QZJ1146" s="3"/>
      <c r="QZK1146" s="3"/>
      <c r="QZL1146" s="3"/>
      <c r="QZM1146" s="3"/>
      <c r="QZN1146" s="3"/>
      <c r="QZO1146" s="3"/>
      <c r="QZP1146" s="3"/>
      <c r="QZQ1146" s="3"/>
      <c r="QZR1146" s="3"/>
      <c r="QZS1146" s="3"/>
      <c r="QZT1146" s="3"/>
      <c r="QZU1146" s="3"/>
      <c r="QZV1146" s="3"/>
      <c r="QZW1146" s="3"/>
      <c r="QZX1146" s="3"/>
      <c r="QZY1146" s="3"/>
      <c r="QZZ1146" s="3"/>
      <c r="RAA1146" s="3"/>
      <c r="RAB1146" s="3"/>
      <c r="RAC1146" s="3"/>
      <c r="RAD1146" s="3"/>
      <c r="RAE1146" s="3"/>
      <c r="RAF1146" s="3"/>
      <c r="RAG1146" s="3"/>
      <c r="RAH1146" s="3"/>
      <c r="RAI1146" s="3"/>
      <c r="RAJ1146" s="3"/>
      <c r="RAK1146" s="3"/>
      <c r="RAL1146" s="3"/>
      <c r="RAM1146" s="3"/>
      <c r="RAN1146" s="3"/>
      <c r="RAO1146" s="3"/>
      <c r="RAP1146" s="3"/>
      <c r="RAQ1146" s="3"/>
      <c r="RAR1146" s="3"/>
      <c r="RAS1146" s="3"/>
      <c r="RAT1146" s="3"/>
      <c r="RAU1146" s="3"/>
      <c r="RAV1146" s="3"/>
      <c r="RAW1146" s="3"/>
      <c r="RAX1146" s="3"/>
      <c r="RAY1146" s="3"/>
      <c r="RAZ1146" s="3"/>
      <c r="RBA1146" s="3"/>
      <c r="RBB1146" s="3"/>
      <c r="RBC1146" s="3"/>
      <c r="RBD1146" s="3"/>
      <c r="RBE1146" s="3"/>
      <c r="RBF1146" s="3"/>
      <c r="RBG1146" s="3"/>
      <c r="RBH1146" s="3"/>
      <c r="RBI1146" s="3"/>
      <c r="RBJ1146" s="3"/>
      <c r="RBK1146" s="3"/>
      <c r="RBL1146" s="3"/>
      <c r="RBM1146" s="3"/>
      <c r="RBN1146" s="3"/>
      <c r="RBO1146" s="3"/>
      <c r="RBP1146" s="3"/>
      <c r="RBQ1146" s="3"/>
      <c r="RBR1146" s="3"/>
      <c r="RBS1146" s="3"/>
      <c r="RBT1146" s="3"/>
      <c r="RBU1146" s="3"/>
      <c r="RBV1146" s="3"/>
      <c r="RBW1146" s="3"/>
      <c r="RBX1146" s="3"/>
      <c r="RBY1146" s="3"/>
      <c r="RBZ1146" s="3"/>
      <c r="RCA1146" s="3"/>
      <c r="RCB1146" s="3"/>
      <c r="RCC1146" s="3"/>
      <c r="RCD1146" s="3"/>
      <c r="RCE1146" s="3"/>
      <c r="RCF1146" s="3"/>
      <c r="RCG1146" s="3"/>
      <c r="RCH1146" s="3"/>
      <c r="RCI1146" s="3"/>
      <c r="RCJ1146" s="3"/>
      <c r="RCK1146" s="3"/>
      <c r="RCL1146" s="3"/>
      <c r="RCM1146" s="3"/>
      <c r="RCN1146" s="3"/>
      <c r="RCO1146" s="3"/>
      <c r="RCP1146" s="3"/>
      <c r="RCQ1146" s="3"/>
      <c r="RCR1146" s="3"/>
      <c r="RCS1146" s="3"/>
      <c r="RCT1146" s="3"/>
      <c r="RCU1146" s="3"/>
      <c r="RCV1146" s="3"/>
      <c r="RCW1146" s="3"/>
      <c r="RCX1146" s="3"/>
      <c r="RCY1146" s="3"/>
      <c r="RCZ1146" s="3"/>
      <c r="RDA1146" s="3"/>
      <c r="RDB1146" s="3"/>
      <c r="RDC1146" s="3"/>
      <c r="RDD1146" s="3"/>
      <c r="RDE1146" s="3"/>
      <c r="RDF1146" s="3"/>
      <c r="RDG1146" s="3"/>
      <c r="RDH1146" s="3"/>
      <c r="RDI1146" s="3"/>
      <c r="RDJ1146" s="3"/>
      <c r="RDK1146" s="3"/>
      <c r="RDL1146" s="3"/>
      <c r="RDM1146" s="3"/>
      <c r="RDN1146" s="3"/>
      <c r="RDO1146" s="3"/>
      <c r="RDP1146" s="3"/>
      <c r="RDQ1146" s="3"/>
      <c r="RDR1146" s="3"/>
      <c r="RDS1146" s="3"/>
      <c r="RDT1146" s="3"/>
      <c r="RDU1146" s="3"/>
      <c r="RDV1146" s="3"/>
      <c r="RDW1146" s="3"/>
      <c r="RDX1146" s="3"/>
      <c r="RDY1146" s="3"/>
      <c r="RDZ1146" s="3"/>
      <c r="REA1146" s="3"/>
      <c r="REB1146" s="3"/>
      <c r="REC1146" s="3"/>
      <c r="RED1146" s="3"/>
      <c r="REE1146" s="3"/>
      <c r="REF1146" s="3"/>
      <c r="REG1146" s="3"/>
      <c r="REH1146" s="3"/>
      <c r="REI1146" s="3"/>
      <c r="REJ1146" s="3"/>
      <c r="REK1146" s="3"/>
      <c r="REL1146" s="3"/>
      <c r="REM1146" s="3"/>
      <c r="REN1146" s="3"/>
      <c r="REO1146" s="3"/>
      <c r="REP1146" s="3"/>
      <c r="REQ1146" s="3"/>
      <c r="RER1146" s="3"/>
      <c r="RES1146" s="3"/>
      <c r="RET1146" s="3"/>
      <c r="REU1146" s="3"/>
      <c r="REV1146" s="3"/>
      <c r="REW1146" s="3"/>
      <c r="REX1146" s="3"/>
      <c r="REY1146" s="3"/>
      <c r="REZ1146" s="3"/>
      <c r="RFA1146" s="3"/>
      <c r="RFB1146" s="3"/>
      <c r="RFC1146" s="3"/>
      <c r="RFD1146" s="3"/>
      <c r="RFE1146" s="3"/>
      <c r="RFF1146" s="3"/>
      <c r="RFG1146" s="3"/>
      <c r="RFH1146" s="3"/>
      <c r="RFI1146" s="3"/>
      <c r="RFJ1146" s="3"/>
      <c r="RFK1146" s="3"/>
      <c r="RFL1146" s="3"/>
      <c r="RFM1146" s="3"/>
      <c r="RFN1146" s="3"/>
      <c r="RFO1146" s="3"/>
      <c r="RFP1146" s="3"/>
      <c r="RFQ1146" s="3"/>
      <c r="RFR1146" s="3"/>
      <c r="RFS1146" s="3"/>
      <c r="RFT1146" s="3"/>
      <c r="RFU1146" s="3"/>
      <c r="RFV1146" s="3"/>
      <c r="RFW1146" s="3"/>
      <c r="RFX1146" s="3"/>
      <c r="RFY1146" s="3"/>
      <c r="RFZ1146" s="3"/>
      <c r="RGA1146" s="3"/>
      <c r="RGB1146" s="3"/>
      <c r="RGC1146" s="3"/>
      <c r="RGD1146" s="3"/>
      <c r="RGE1146" s="3"/>
      <c r="RGF1146" s="3"/>
      <c r="RGG1146" s="3"/>
      <c r="RGH1146" s="3"/>
      <c r="RGI1146" s="3"/>
      <c r="RGJ1146" s="3"/>
      <c r="RGK1146" s="3"/>
      <c r="RGL1146" s="3"/>
      <c r="RGM1146" s="3"/>
      <c r="RGN1146" s="3"/>
      <c r="RGO1146" s="3"/>
      <c r="RGP1146" s="3"/>
      <c r="RGQ1146" s="3"/>
      <c r="RGR1146" s="3"/>
      <c r="RGS1146" s="3"/>
      <c r="RGT1146" s="3"/>
      <c r="RGU1146" s="3"/>
      <c r="RGV1146" s="3"/>
      <c r="RGW1146" s="3"/>
      <c r="RGX1146" s="3"/>
      <c r="RGY1146" s="3"/>
      <c r="RGZ1146" s="3"/>
      <c r="RHA1146" s="3"/>
      <c r="RHB1146" s="3"/>
      <c r="RHC1146" s="3"/>
      <c r="RHD1146" s="3"/>
      <c r="RHE1146" s="3"/>
      <c r="RHF1146" s="3"/>
      <c r="RHG1146" s="3"/>
      <c r="RHH1146" s="3"/>
      <c r="RHI1146" s="3"/>
      <c r="RHJ1146" s="3"/>
      <c r="RHK1146" s="3"/>
      <c r="RHL1146" s="3"/>
      <c r="RHM1146" s="3"/>
      <c r="RHN1146" s="3"/>
      <c r="RHO1146" s="3"/>
      <c r="RHP1146" s="3"/>
      <c r="RHQ1146" s="3"/>
      <c r="RHR1146" s="3"/>
      <c r="RHS1146" s="3"/>
      <c r="RHT1146" s="3"/>
      <c r="RHU1146" s="3"/>
      <c r="RHV1146" s="3"/>
      <c r="RHW1146" s="3"/>
      <c r="RHX1146" s="3"/>
      <c r="RHY1146" s="3"/>
      <c r="RHZ1146" s="3"/>
      <c r="RIA1146" s="3"/>
      <c r="RIB1146" s="3"/>
      <c r="RIC1146" s="3"/>
      <c r="RID1146" s="3"/>
      <c r="RIE1146" s="3"/>
      <c r="RIF1146" s="3"/>
      <c r="RIG1146" s="3"/>
      <c r="RIH1146" s="3"/>
      <c r="RII1146" s="3"/>
      <c r="RIJ1146" s="3"/>
      <c r="RIK1146" s="3"/>
      <c r="RIL1146" s="3"/>
      <c r="RIM1146" s="3"/>
      <c r="RIN1146" s="3"/>
      <c r="RIO1146" s="3"/>
      <c r="RIP1146" s="3"/>
      <c r="RIQ1146" s="3"/>
      <c r="RIR1146" s="3"/>
      <c r="RIS1146" s="3"/>
      <c r="RIT1146" s="3"/>
      <c r="RIU1146" s="3"/>
      <c r="RIV1146" s="3"/>
      <c r="RIW1146" s="3"/>
      <c r="RIX1146" s="3"/>
      <c r="RIY1146" s="3"/>
      <c r="RIZ1146" s="3"/>
      <c r="RJA1146" s="3"/>
      <c r="RJB1146" s="3"/>
      <c r="RJC1146" s="3"/>
      <c r="RJD1146" s="3"/>
      <c r="RJE1146" s="3"/>
      <c r="RJF1146" s="3"/>
      <c r="RJG1146" s="3"/>
      <c r="RJH1146" s="3"/>
      <c r="RJI1146" s="3"/>
      <c r="RJJ1146" s="3"/>
      <c r="RJK1146" s="3"/>
      <c r="RJL1146" s="3"/>
      <c r="RJM1146" s="3"/>
      <c r="RJN1146" s="3"/>
      <c r="RJO1146" s="3"/>
      <c r="RJP1146" s="3"/>
      <c r="RJQ1146" s="3"/>
      <c r="RJR1146" s="3"/>
      <c r="RJS1146" s="3"/>
      <c r="RJT1146" s="3"/>
      <c r="RJU1146" s="3"/>
      <c r="RJV1146" s="3"/>
      <c r="RJW1146" s="3"/>
      <c r="RJX1146" s="3"/>
      <c r="RJY1146" s="3"/>
      <c r="RJZ1146" s="3"/>
      <c r="RKA1146" s="3"/>
      <c r="RKB1146" s="3"/>
      <c r="RKC1146" s="3"/>
      <c r="RKD1146" s="3"/>
      <c r="RKE1146" s="3"/>
      <c r="RKF1146" s="3"/>
      <c r="RKG1146" s="3"/>
      <c r="RKH1146" s="3"/>
      <c r="RKI1146" s="3"/>
      <c r="RKJ1146" s="3"/>
      <c r="RKK1146" s="3"/>
      <c r="RKL1146" s="3"/>
      <c r="RKM1146" s="3"/>
      <c r="RKN1146" s="3"/>
      <c r="RKO1146" s="3"/>
      <c r="RKP1146" s="3"/>
      <c r="RKQ1146" s="3"/>
      <c r="RKR1146" s="3"/>
      <c r="RKS1146" s="3"/>
      <c r="RKT1146" s="3"/>
      <c r="RKU1146" s="3"/>
      <c r="RKV1146" s="3"/>
      <c r="RKW1146" s="3"/>
      <c r="RKX1146" s="3"/>
      <c r="RKY1146" s="3"/>
      <c r="RKZ1146" s="3"/>
      <c r="RLA1146" s="3"/>
      <c r="RLB1146" s="3"/>
      <c r="RLC1146" s="3"/>
      <c r="RLD1146" s="3"/>
      <c r="RLE1146" s="3"/>
      <c r="RLF1146" s="3"/>
      <c r="RLG1146" s="3"/>
      <c r="RLH1146" s="3"/>
      <c r="RLI1146" s="3"/>
      <c r="RLJ1146" s="3"/>
      <c r="RLK1146" s="3"/>
      <c r="RLL1146" s="3"/>
      <c r="RLM1146" s="3"/>
      <c r="RLN1146" s="3"/>
      <c r="RLO1146" s="3"/>
      <c r="RLP1146" s="3"/>
      <c r="RLQ1146" s="3"/>
      <c r="RLR1146" s="3"/>
      <c r="RLS1146" s="3"/>
      <c r="RLT1146" s="3"/>
      <c r="RLU1146" s="3"/>
      <c r="RLV1146" s="3"/>
      <c r="RLW1146" s="3"/>
      <c r="RLX1146" s="3"/>
      <c r="RLY1146" s="3"/>
      <c r="RLZ1146" s="3"/>
      <c r="RMA1146" s="3"/>
      <c r="RMB1146" s="3"/>
      <c r="RMC1146" s="3"/>
      <c r="RMD1146" s="3"/>
      <c r="RME1146" s="3"/>
      <c r="RMF1146" s="3"/>
      <c r="RMG1146" s="3"/>
      <c r="RMH1146" s="3"/>
      <c r="RMI1146" s="3"/>
      <c r="RMJ1146" s="3"/>
      <c r="RMK1146" s="3"/>
      <c r="RML1146" s="3"/>
      <c r="RMM1146" s="3"/>
      <c r="RMN1146" s="3"/>
      <c r="RMO1146" s="3"/>
      <c r="RMP1146" s="3"/>
      <c r="RMQ1146" s="3"/>
      <c r="RMR1146" s="3"/>
      <c r="RMS1146" s="3"/>
      <c r="RMT1146" s="3"/>
      <c r="RMU1146" s="3"/>
      <c r="RMV1146" s="3"/>
      <c r="RMW1146" s="3"/>
      <c r="RMX1146" s="3"/>
      <c r="RMY1146" s="3"/>
      <c r="RMZ1146" s="3"/>
      <c r="RNA1146" s="3"/>
      <c r="RNB1146" s="3"/>
      <c r="RNC1146" s="3"/>
      <c r="RND1146" s="3"/>
      <c r="RNE1146" s="3"/>
      <c r="RNF1146" s="3"/>
      <c r="RNG1146" s="3"/>
      <c r="RNH1146" s="3"/>
      <c r="RNI1146" s="3"/>
      <c r="RNJ1146" s="3"/>
      <c r="RNK1146" s="3"/>
      <c r="RNL1146" s="3"/>
      <c r="RNM1146" s="3"/>
      <c r="RNN1146" s="3"/>
      <c r="RNO1146" s="3"/>
      <c r="RNP1146" s="3"/>
      <c r="RNQ1146" s="3"/>
      <c r="RNR1146" s="3"/>
      <c r="RNS1146" s="3"/>
      <c r="RNT1146" s="3"/>
      <c r="RNU1146" s="3"/>
      <c r="RNV1146" s="3"/>
      <c r="RNW1146" s="3"/>
      <c r="RNX1146" s="3"/>
      <c r="RNY1146" s="3"/>
      <c r="RNZ1146" s="3"/>
      <c r="ROA1146" s="3"/>
      <c r="ROB1146" s="3"/>
      <c r="ROC1146" s="3"/>
      <c r="ROD1146" s="3"/>
      <c r="ROE1146" s="3"/>
      <c r="ROF1146" s="3"/>
      <c r="ROG1146" s="3"/>
      <c r="ROH1146" s="3"/>
      <c r="ROI1146" s="3"/>
      <c r="ROJ1146" s="3"/>
      <c r="ROK1146" s="3"/>
      <c r="ROL1146" s="3"/>
      <c r="ROM1146" s="3"/>
      <c r="RON1146" s="3"/>
      <c r="ROO1146" s="3"/>
      <c r="ROP1146" s="3"/>
      <c r="ROQ1146" s="3"/>
      <c r="ROR1146" s="3"/>
      <c r="ROS1146" s="3"/>
      <c r="ROT1146" s="3"/>
      <c r="ROU1146" s="3"/>
      <c r="ROV1146" s="3"/>
      <c r="ROW1146" s="3"/>
      <c r="ROX1146" s="3"/>
      <c r="ROY1146" s="3"/>
      <c r="ROZ1146" s="3"/>
      <c r="RPA1146" s="3"/>
      <c r="RPB1146" s="3"/>
      <c r="RPC1146" s="3"/>
      <c r="RPD1146" s="3"/>
      <c r="RPE1146" s="3"/>
      <c r="RPF1146" s="3"/>
      <c r="RPG1146" s="3"/>
      <c r="RPH1146" s="3"/>
      <c r="RPI1146" s="3"/>
      <c r="RPJ1146" s="3"/>
      <c r="RPK1146" s="3"/>
      <c r="RPL1146" s="3"/>
      <c r="RPM1146" s="3"/>
      <c r="RPN1146" s="3"/>
      <c r="RPO1146" s="3"/>
      <c r="RPP1146" s="3"/>
      <c r="RPQ1146" s="3"/>
      <c r="RPR1146" s="3"/>
      <c r="RPS1146" s="3"/>
      <c r="RPT1146" s="3"/>
      <c r="RPU1146" s="3"/>
      <c r="RPV1146" s="3"/>
      <c r="RPW1146" s="3"/>
      <c r="RPX1146" s="3"/>
      <c r="RPY1146" s="3"/>
      <c r="RPZ1146" s="3"/>
      <c r="RQA1146" s="3"/>
      <c r="RQB1146" s="3"/>
      <c r="RQC1146" s="3"/>
      <c r="RQD1146" s="3"/>
      <c r="RQE1146" s="3"/>
      <c r="RQF1146" s="3"/>
      <c r="RQG1146" s="3"/>
      <c r="RQH1146" s="3"/>
      <c r="RQI1146" s="3"/>
      <c r="RQJ1146" s="3"/>
      <c r="RQK1146" s="3"/>
      <c r="RQL1146" s="3"/>
      <c r="RQM1146" s="3"/>
      <c r="RQN1146" s="3"/>
      <c r="RQO1146" s="3"/>
      <c r="RQP1146" s="3"/>
      <c r="RQQ1146" s="3"/>
      <c r="RQR1146" s="3"/>
      <c r="RQS1146" s="3"/>
      <c r="RQT1146" s="3"/>
      <c r="RQU1146" s="3"/>
      <c r="RQV1146" s="3"/>
      <c r="RQW1146" s="3"/>
      <c r="RQX1146" s="3"/>
      <c r="RQY1146" s="3"/>
      <c r="RQZ1146" s="3"/>
      <c r="RRA1146" s="3"/>
      <c r="RRB1146" s="3"/>
      <c r="RRC1146" s="3"/>
      <c r="RRD1146" s="3"/>
      <c r="RRE1146" s="3"/>
      <c r="RRF1146" s="3"/>
      <c r="RRG1146" s="3"/>
      <c r="RRH1146" s="3"/>
      <c r="RRI1146" s="3"/>
      <c r="RRJ1146" s="3"/>
      <c r="RRK1146" s="3"/>
      <c r="RRL1146" s="3"/>
      <c r="RRM1146" s="3"/>
      <c r="RRN1146" s="3"/>
      <c r="RRO1146" s="3"/>
      <c r="RRP1146" s="3"/>
      <c r="RRQ1146" s="3"/>
      <c r="RRR1146" s="3"/>
      <c r="RRS1146" s="3"/>
      <c r="RRT1146" s="3"/>
      <c r="RRU1146" s="3"/>
      <c r="RRV1146" s="3"/>
      <c r="RRW1146" s="3"/>
      <c r="RRX1146" s="3"/>
      <c r="RRY1146" s="3"/>
      <c r="RRZ1146" s="3"/>
      <c r="RSA1146" s="3"/>
      <c r="RSB1146" s="3"/>
      <c r="RSC1146" s="3"/>
      <c r="RSD1146" s="3"/>
      <c r="RSE1146" s="3"/>
      <c r="RSF1146" s="3"/>
      <c r="RSG1146" s="3"/>
      <c r="RSH1146" s="3"/>
      <c r="RSI1146" s="3"/>
      <c r="RSJ1146" s="3"/>
      <c r="RSK1146" s="3"/>
      <c r="RSL1146" s="3"/>
      <c r="RSM1146" s="3"/>
      <c r="RSN1146" s="3"/>
      <c r="RSO1146" s="3"/>
      <c r="RSP1146" s="3"/>
      <c r="RSQ1146" s="3"/>
      <c r="RSR1146" s="3"/>
      <c r="RSS1146" s="3"/>
      <c r="RST1146" s="3"/>
      <c r="RSU1146" s="3"/>
      <c r="RSV1146" s="3"/>
      <c r="RSW1146" s="3"/>
      <c r="RSX1146" s="3"/>
      <c r="RSY1146" s="3"/>
      <c r="RSZ1146" s="3"/>
      <c r="RTA1146" s="3"/>
      <c r="RTB1146" s="3"/>
      <c r="RTC1146" s="3"/>
      <c r="RTD1146" s="3"/>
      <c r="RTE1146" s="3"/>
      <c r="RTF1146" s="3"/>
      <c r="RTG1146" s="3"/>
      <c r="RTH1146" s="3"/>
      <c r="RTI1146" s="3"/>
      <c r="RTJ1146" s="3"/>
      <c r="RTK1146" s="3"/>
      <c r="RTL1146" s="3"/>
      <c r="RTM1146" s="3"/>
      <c r="RTN1146" s="3"/>
      <c r="RTO1146" s="3"/>
      <c r="RTP1146" s="3"/>
      <c r="RTQ1146" s="3"/>
      <c r="RTR1146" s="3"/>
      <c r="RTS1146" s="3"/>
      <c r="RTT1146" s="3"/>
      <c r="RTU1146" s="3"/>
      <c r="RTV1146" s="3"/>
      <c r="RTW1146" s="3"/>
      <c r="RTX1146" s="3"/>
      <c r="RTY1146" s="3"/>
      <c r="RTZ1146" s="3"/>
      <c r="RUA1146" s="3"/>
      <c r="RUB1146" s="3"/>
      <c r="RUC1146" s="3"/>
      <c r="RUD1146" s="3"/>
      <c r="RUE1146" s="3"/>
      <c r="RUF1146" s="3"/>
      <c r="RUG1146" s="3"/>
      <c r="RUH1146" s="3"/>
      <c r="RUI1146" s="3"/>
      <c r="RUJ1146" s="3"/>
      <c r="RUK1146" s="3"/>
      <c r="RUL1146" s="3"/>
      <c r="RUM1146" s="3"/>
      <c r="RUN1146" s="3"/>
      <c r="RUO1146" s="3"/>
      <c r="RUP1146" s="3"/>
      <c r="RUQ1146" s="3"/>
      <c r="RUR1146" s="3"/>
      <c r="RUS1146" s="3"/>
      <c r="RUT1146" s="3"/>
      <c r="RUU1146" s="3"/>
      <c r="RUV1146" s="3"/>
      <c r="RUW1146" s="3"/>
      <c r="RUX1146" s="3"/>
      <c r="RUY1146" s="3"/>
      <c r="RUZ1146" s="3"/>
      <c r="RVA1146" s="3"/>
      <c r="RVB1146" s="3"/>
      <c r="RVC1146" s="3"/>
      <c r="RVD1146" s="3"/>
      <c r="RVE1146" s="3"/>
      <c r="RVF1146" s="3"/>
      <c r="RVG1146" s="3"/>
      <c r="RVH1146" s="3"/>
      <c r="RVI1146" s="3"/>
      <c r="RVJ1146" s="3"/>
      <c r="RVK1146" s="3"/>
      <c r="RVL1146" s="3"/>
      <c r="RVM1146" s="3"/>
      <c r="RVN1146" s="3"/>
      <c r="RVO1146" s="3"/>
      <c r="RVP1146" s="3"/>
      <c r="RVQ1146" s="3"/>
      <c r="RVR1146" s="3"/>
      <c r="RVS1146" s="3"/>
      <c r="RVT1146" s="3"/>
      <c r="RVU1146" s="3"/>
      <c r="RVV1146" s="3"/>
      <c r="RVW1146" s="3"/>
      <c r="RVX1146" s="3"/>
      <c r="RVY1146" s="3"/>
      <c r="RVZ1146" s="3"/>
      <c r="RWA1146" s="3"/>
      <c r="RWB1146" s="3"/>
      <c r="RWC1146" s="3"/>
      <c r="RWD1146" s="3"/>
      <c r="RWE1146" s="3"/>
      <c r="RWF1146" s="3"/>
      <c r="RWG1146" s="3"/>
      <c r="RWH1146" s="3"/>
      <c r="RWI1146" s="3"/>
      <c r="RWJ1146" s="3"/>
      <c r="RWK1146" s="3"/>
      <c r="RWL1146" s="3"/>
      <c r="RWM1146" s="3"/>
      <c r="RWN1146" s="3"/>
      <c r="RWO1146" s="3"/>
      <c r="RWP1146" s="3"/>
      <c r="RWQ1146" s="3"/>
      <c r="RWR1146" s="3"/>
      <c r="RWS1146" s="3"/>
      <c r="RWT1146" s="3"/>
      <c r="RWU1146" s="3"/>
      <c r="RWV1146" s="3"/>
      <c r="RWW1146" s="3"/>
      <c r="RWX1146" s="3"/>
      <c r="RWY1146" s="3"/>
      <c r="RWZ1146" s="3"/>
      <c r="RXA1146" s="3"/>
      <c r="RXB1146" s="3"/>
      <c r="RXC1146" s="3"/>
      <c r="RXD1146" s="3"/>
      <c r="RXE1146" s="3"/>
      <c r="RXF1146" s="3"/>
      <c r="RXG1146" s="3"/>
      <c r="RXH1146" s="3"/>
      <c r="RXI1146" s="3"/>
      <c r="RXJ1146" s="3"/>
      <c r="RXK1146" s="3"/>
      <c r="RXL1146" s="3"/>
      <c r="RXM1146" s="3"/>
      <c r="RXN1146" s="3"/>
      <c r="RXO1146" s="3"/>
      <c r="RXP1146" s="3"/>
      <c r="RXQ1146" s="3"/>
      <c r="RXR1146" s="3"/>
      <c r="RXS1146" s="3"/>
      <c r="RXT1146" s="3"/>
      <c r="RXU1146" s="3"/>
      <c r="RXV1146" s="3"/>
      <c r="RXW1146" s="3"/>
      <c r="RXX1146" s="3"/>
      <c r="RXY1146" s="3"/>
      <c r="RXZ1146" s="3"/>
      <c r="RYA1146" s="3"/>
      <c r="RYB1146" s="3"/>
      <c r="RYC1146" s="3"/>
      <c r="RYD1146" s="3"/>
      <c r="RYE1146" s="3"/>
      <c r="RYF1146" s="3"/>
      <c r="RYG1146" s="3"/>
      <c r="RYH1146" s="3"/>
      <c r="RYI1146" s="3"/>
      <c r="RYJ1146" s="3"/>
      <c r="RYK1146" s="3"/>
      <c r="RYL1146" s="3"/>
      <c r="RYM1146" s="3"/>
      <c r="RYN1146" s="3"/>
      <c r="RYO1146" s="3"/>
      <c r="RYP1146" s="3"/>
      <c r="RYQ1146" s="3"/>
      <c r="RYR1146" s="3"/>
      <c r="RYS1146" s="3"/>
      <c r="RYT1146" s="3"/>
      <c r="RYU1146" s="3"/>
      <c r="RYV1146" s="3"/>
      <c r="RYW1146" s="3"/>
      <c r="RYX1146" s="3"/>
      <c r="RYY1146" s="3"/>
      <c r="RYZ1146" s="3"/>
      <c r="RZA1146" s="3"/>
      <c r="RZB1146" s="3"/>
      <c r="RZC1146" s="3"/>
      <c r="RZD1146" s="3"/>
      <c r="RZE1146" s="3"/>
      <c r="RZF1146" s="3"/>
      <c r="RZG1146" s="3"/>
      <c r="RZH1146" s="3"/>
      <c r="RZI1146" s="3"/>
      <c r="RZJ1146" s="3"/>
      <c r="RZK1146" s="3"/>
      <c r="RZL1146" s="3"/>
      <c r="RZM1146" s="3"/>
      <c r="RZN1146" s="3"/>
      <c r="RZO1146" s="3"/>
      <c r="RZP1146" s="3"/>
      <c r="RZQ1146" s="3"/>
      <c r="RZR1146" s="3"/>
      <c r="RZS1146" s="3"/>
      <c r="RZT1146" s="3"/>
      <c r="RZU1146" s="3"/>
      <c r="RZV1146" s="3"/>
      <c r="RZW1146" s="3"/>
      <c r="RZX1146" s="3"/>
      <c r="RZY1146" s="3"/>
      <c r="RZZ1146" s="3"/>
      <c r="SAA1146" s="3"/>
      <c r="SAB1146" s="3"/>
      <c r="SAC1146" s="3"/>
      <c r="SAD1146" s="3"/>
      <c r="SAE1146" s="3"/>
      <c r="SAF1146" s="3"/>
      <c r="SAG1146" s="3"/>
      <c r="SAH1146" s="3"/>
      <c r="SAI1146" s="3"/>
      <c r="SAJ1146" s="3"/>
      <c r="SAK1146" s="3"/>
      <c r="SAL1146" s="3"/>
      <c r="SAM1146" s="3"/>
      <c r="SAN1146" s="3"/>
      <c r="SAO1146" s="3"/>
      <c r="SAP1146" s="3"/>
      <c r="SAQ1146" s="3"/>
      <c r="SAR1146" s="3"/>
      <c r="SAS1146" s="3"/>
      <c r="SAT1146" s="3"/>
      <c r="SAU1146" s="3"/>
      <c r="SAV1146" s="3"/>
      <c r="SAW1146" s="3"/>
      <c r="SAX1146" s="3"/>
      <c r="SAY1146" s="3"/>
      <c r="SAZ1146" s="3"/>
      <c r="SBA1146" s="3"/>
      <c r="SBB1146" s="3"/>
      <c r="SBC1146" s="3"/>
      <c r="SBD1146" s="3"/>
      <c r="SBE1146" s="3"/>
      <c r="SBF1146" s="3"/>
      <c r="SBG1146" s="3"/>
      <c r="SBH1146" s="3"/>
      <c r="SBI1146" s="3"/>
      <c r="SBJ1146" s="3"/>
      <c r="SBK1146" s="3"/>
      <c r="SBL1146" s="3"/>
      <c r="SBM1146" s="3"/>
      <c r="SBN1146" s="3"/>
      <c r="SBO1146" s="3"/>
      <c r="SBP1146" s="3"/>
      <c r="SBQ1146" s="3"/>
      <c r="SBR1146" s="3"/>
      <c r="SBS1146" s="3"/>
      <c r="SBT1146" s="3"/>
      <c r="SBU1146" s="3"/>
      <c r="SBV1146" s="3"/>
      <c r="SBW1146" s="3"/>
      <c r="SBX1146" s="3"/>
      <c r="SBY1146" s="3"/>
      <c r="SBZ1146" s="3"/>
      <c r="SCA1146" s="3"/>
      <c r="SCB1146" s="3"/>
      <c r="SCC1146" s="3"/>
      <c r="SCD1146" s="3"/>
      <c r="SCE1146" s="3"/>
      <c r="SCF1146" s="3"/>
      <c r="SCG1146" s="3"/>
      <c r="SCH1146" s="3"/>
      <c r="SCI1146" s="3"/>
      <c r="SCJ1146" s="3"/>
      <c r="SCK1146" s="3"/>
      <c r="SCL1146" s="3"/>
      <c r="SCM1146" s="3"/>
      <c r="SCN1146" s="3"/>
      <c r="SCO1146" s="3"/>
      <c r="SCP1146" s="3"/>
      <c r="SCQ1146" s="3"/>
      <c r="SCR1146" s="3"/>
      <c r="SCS1146" s="3"/>
      <c r="SCT1146" s="3"/>
      <c r="SCU1146" s="3"/>
      <c r="SCV1146" s="3"/>
      <c r="SCW1146" s="3"/>
      <c r="SCX1146" s="3"/>
      <c r="SCY1146" s="3"/>
      <c r="SCZ1146" s="3"/>
      <c r="SDA1146" s="3"/>
      <c r="SDB1146" s="3"/>
      <c r="SDC1146" s="3"/>
      <c r="SDD1146" s="3"/>
      <c r="SDE1146" s="3"/>
      <c r="SDF1146" s="3"/>
      <c r="SDG1146" s="3"/>
      <c r="SDH1146" s="3"/>
      <c r="SDI1146" s="3"/>
      <c r="SDJ1146" s="3"/>
      <c r="SDK1146" s="3"/>
      <c r="SDL1146" s="3"/>
      <c r="SDM1146" s="3"/>
      <c r="SDN1146" s="3"/>
      <c r="SDO1146" s="3"/>
      <c r="SDP1146" s="3"/>
      <c r="SDQ1146" s="3"/>
      <c r="SDR1146" s="3"/>
      <c r="SDS1146" s="3"/>
      <c r="SDT1146" s="3"/>
      <c r="SDU1146" s="3"/>
      <c r="SDV1146" s="3"/>
      <c r="SDW1146" s="3"/>
      <c r="SDX1146" s="3"/>
      <c r="SDY1146" s="3"/>
      <c r="SDZ1146" s="3"/>
      <c r="SEA1146" s="3"/>
      <c r="SEB1146" s="3"/>
      <c r="SEC1146" s="3"/>
      <c r="SED1146" s="3"/>
      <c r="SEE1146" s="3"/>
      <c r="SEF1146" s="3"/>
      <c r="SEG1146" s="3"/>
      <c r="SEH1146" s="3"/>
      <c r="SEI1146" s="3"/>
      <c r="SEJ1146" s="3"/>
      <c r="SEK1146" s="3"/>
      <c r="SEL1146" s="3"/>
      <c r="SEM1146" s="3"/>
      <c r="SEN1146" s="3"/>
      <c r="SEO1146" s="3"/>
      <c r="SEP1146" s="3"/>
      <c r="SEQ1146" s="3"/>
      <c r="SER1146" s="3"/>
      <c r="SES1146" s="3"/>
      <c r="SET1146" s="3"/>
      <c r="SEU1146" s="3"/>
      <c r="SEV1146" s="3"/>
      <c r="SEW1146" s="3"/>
      <c r="SEX1146" s="3"/>
      <c r="SEY1146" s="3"/>
      <c r="SEZ1146" s="3"/>
      <c r="SFA1146" s="3"/>
      <c r="SFB1146" s="3"/>
      <c r="SFC1146" s="3"/>
      <c r="SFD1146" s="3"/>
      <c r="SFE1146" s="3"/>
      <c r="SFF1146" s="3"/>
      <c r="SFG1146" s="3"/>
      <c r="SFH1146" s="3"/>
      <c r="SFI1146" s="3"/>
      <c r="SFJ1146" s="3"/>
      <c r="SFK1146" s="3"/>
      <c r="SFL1146" s="3"/>
      <c r="SFM1146" s="3"/>
      <c r="SFN1146" s="3"/>
      <c r="SFO1146" s="3"/>
      <c r="SFP1146" s="3"/>
      <c r="SFQ1146" s="3"/>
      <c r="SFR1146" s="3"/>
      <c r="SFS1146" s="3"/>
      <c r="SFT1146" s="3"/>
      <c r="SFU1146" s="3"/>
      <c r="SFV1146" s="3"/>
      <c r="SFW1146" s="3"/>
      <c r="SFX1146" s="3"/>
      <c r="SFY1146" s="3"/>
      <c r="SFZ1146" s="3"/>
      <c r="SGA1146" s="3"/>
      <c r="SGB1146" s="3"/>
      <c r="SGC1146" s="3"/>
      <c r="SGD1146" s="3"/>
      <c r="SGE1146" s="3"/>
      <c r="SGF1146" s="3"/>
      <c r="SGG1146" s="3"/>
      <c r="SGH1146" s="3"/>
      <c r="SGI1146" s="3"/>
      <c r="SGJ1146" s="3"/>
      <c r="SGK1146" s="3"/>
      <c r="SGL1146" s="3"/>
      <c r="SGM1146" s="3"/>
      <c r="SGN1146" s="3"/>
      <c r="SGO1146" s="3"/>
      <c r="SGP1146" s="3"/>
      <c r="SGQ1146" s="3"/>
      <c r="SGR1146" s="3"/>
      <c r="SGS1146" s="3"/>
      <c r="SGT1146" s="3"/>
      <c r="SGU1146" s="3"/>
      <c r="SGV1146" s="3"/>
      <c r="SGW1146" s="3"/>
      <c r="SGX1146" s="3"/>
      <c r="SGY1146" s="3"/>
      <c r="SGZ1146" s="3"/>
      <c r="SHA1146" s="3"/>
      <c r="SHB1146" s="3"/>
      <c r="SHC1146" s="3"/>
      <c r="SHD1146" s="3"/>
      <c r="SHE1146" s="3"/>
      <c r="SHF1146" s="3"/>
      <c r="SHG1146" s="3"/>
      <c r="SHH1146" s="3"/>
      <c r="SHI1146" s="3"/>
      <c r="SHJ1146" s="3"/>
      <c r="SHK1146" s="3"/>
      <c r="SHL1146" s="3"/>
      <c r="SHM1146" s="3"/>
      <c r="SHN1146" s="3"/>
      <c r="SHO1146" s="3"/>
      <c r="SHP1146" s="3"/>
      <c r="SHQ1146" s="3"/>
      <c r="SHR1146" s="3"/>
      <c r="SHS1146" s="3"/>
      <c r="SHT1146" s="3"/>
      <c r="SHU1146" s="3"/>
      <c r="SHV1146" s="3"/>
      <c r="SHW1146" s="3"/>
      <c r="SHX1146" s="3"/>
      <c r="SHY1146" s="3"/>
      <c r="SHZ1146" s="3"/>
      <c r="SIA1146" s="3"/>
      <c r="SIB1146" s="3"/>
      <c r="SIC1146" s="3"/>
      <c r="SID1146" s="3"/>
      <c r="SIE1146" s="3"/>
      <c r="SIF1146" s="3"/>
      <c r="SIG1146" s="3"/>
      <c r="SIH1146" s="3"/>
      <c r="SII1146" s="3"/>
      <c r="SIJ1146" s="3"/>
      <c r="SIK1146" s="3"/>
      <c r="SIL1146" s="3"/>
      <c r="SIM1146" s="3"/>
      <c r="SIN1146" s="3"/>
      <c r="SIO1146" s="3"/>
      <c r="SIP1146" s="3"/>
      <c r="SIQ1146" s="3"/>
      <c r="SIR1146" s="3"/>
      <c r="SIS1146" s="3"/>
      <c r="SIT1146" s="3"/>
      <c r="SIU1146" s="3"/>
      <c r="SIV1146" s="3"/>
      <c r="SIW1146" s="3"/>
      <c r="SIX1146" s="3"/>
      <c r="SIY1146" s="3"/>
      <c r="SIZ1146" s="3"/>
      <c r="SJA1146" s="3"/>
      <c r="SJB1146" s="3"/>
      <c r="SJC1146" s="3"/>
      <c r="SJD1146" s="3"/>
      <c r="SJE1146" s="3"/>
      <c r="SJF1146" s="3"/>
      <c r="SJG1146" s="3"/>
      <c r="SJH1146" s="3"/>
      <c r="SJI1146" s="3"/>
      <c r="SJJ1146" s="3"/>
      <c r="SJK1146" s="3"/>
      <c r="SJL1146" s="3"/>
      <c r="SJM1146" s="3"/>
      <c r="SJN1146" s="3"/>
      <c r="SJO1146" s="3"/>
      <c r="SJP1146" s="3"/>
      <c r="SJQ1146" s="3"/>
      <c r="SJR1146" s="3"/>
      <c r="SJS1146" s="3"/>
      <c r="SJT1146" s="3"/>
      <c r="SJU1146" s="3"/>
      <c r="SJV1146" s="3"/>
      <c r="SJW1146" s="3"/>
      <c r="SJX1146" s="3"/>
      <c r="SJY1146" s="3"/>
      <c r="SJZ1146" s="3"/>
      <c r="SKA1146" s="3"/>
      <c r="SKB1146" s="3"/>
      <c r="SKC1146" s="3"/>
      <c r="SKD1146" s="3"/>
      <c r="SKE1146" s="3"/>
      <c r="SKF1146" s="3"/>
      <c r="SKG1146" s="3"/>
      <c r="SKH1146" s="3"/>
      <c r="SKI1146" s="3"/>
      <c r="SKJ1146" s="3"/>
      <c r="SKK1146" s="3"/>
      <c r="SKL1146" s="3"/>
      <c r="SKM1146" s="3"/>
      <c r="SKN1146" s="3"/>
      <c r="SKO1146" s="3"/>
      <c r="SKP1146" s="3"/>
      <c r="SKQ1146" s="3"/>
      <c r="SKR1146" s="3"/>
      <c r="SKS1146" s="3"/>
      <c r="SKT1146" s="3"/>
      <c r="SKU1146" s="3"/>
      <c r="SKV1146" s="3"/>
      <c r="SKW1146" s="3"/>
      <c r="SKX1146" s="3"/>
      <c r="SKY1146" s="3"/>
      <c r="SKZ1146" s="3"/>
      <c r="SLA1146" s="3"/>
      <c r="SLB1146" s="3"/>
      <c r="SLC1146" s="3"/>
      <c r="SLD1146" s="3"/>
      <c r="SLE1146" s="3"/>
      <c r="SLF1146" s="3"/>
      <c r="SLG1146" s="3"/>
      <c r="SLH1146" s="3"/>
      <c r="SLI1146" s="3"/>
      <c r="SLJ1146" s="3"/>
      <c r="SLK1146" s="3"/>
      <c r="SLL1146" s="3"/>
      <c r="SLM1146" s="3"/>
      <c r="SLN1146" s="3"/>
      <c r="SLO1146" s="3"/>
      <c r="SLP1146" s="3"/>
      <c r="SLQ1146" s="3"/>
      <c r="SLR1146" s="3"/>
      <c r="SLS1146" s="3"/>
      <c r="SLT1146" s="3"/>
      <c r="SLU1146" s="3"/>
      <c r="SLV1146" s="3"/>
      <c r="SLW1146" s="3"/>
      <c r="SLX1146" s="3"/>
      <c r="SLY1146" s="3"/>
      <c r="SLZ1146" s="3"/>
      <c r="SMA1146" s="3"/>
      <c r="SMB1146" s="3"/>
      <c r="SMC1146" s="3"/>
      <c r="SMD1146" s="3"/>
      <c r="SME1146" s="3"/>
      <c r="SMF1146" s="3"/>
      <c r="SMG1146" s="3"/>
      <c r="SMH1146" s="3"/>
      <c r="SMI1146" s="3"/>
      <c r="SMJ1146" s="3"/>
      <c r="SMK1146" s="3"/>
      <c r="SML1146" s="3"/>
      <c r="SMM1146" s="3"/>
      <c r="SMN1146" s="3"/>
      <c r="SMO1146" s="3"/>
      <c r="SMP1146" s="3"/>
      <c r="SMQ1146" s="3"/>
      <c r="SMR1146" s="3"/>
      <c r="SMS1146" s="3"/>
      <c r="SMT1146" s="3"/>
      <c r="SMU1146" s="3"/>
      <c r="SMV1146" s="3"/>
      <c r="SMW1146" s="3"/>
      <c r="SMX1146" s="3"/>
      <c r="SMY1146" s="3"/>
      <c r="SMZ1146" s="3"/>
      <c r="SNA1146" s="3"/>
      <c r="SNB1146" s="3"/>
      <c r="SNC1146" s="3"/>
      <c r="SND1146" s="3"/>
      <c r="SNE1146" s="3"/>
      <c r="SNF1146" s="3"/>
      <c r="SNG1146" s="3"/>
      <c r="SNH1146" s="3"/>
      <c r="SNI1146" s="3"/>
      <c r="SNJ1146" s="3"/>
      <c r="SNK1146" s="3"/>
      <c r="SNL1146" s="3"/>
      <c r="SNM1146" s="3"/>
      <c r="SNN1146" s="3"/>
      <c r="SNO1146" s="3"/>
      <c r="SNP1146" s="3"/>
      <c r="SNQ1146" s="3"/>
      <c r="SNR1146" s="3"/>
      <c r="SNS1146" s="3"/>
      <c r="SNT1146" s="3"/>
      <c r="SNU1146" s="3"/>
      <c r="SNV1146" s="3"/>
      <c r="SNW1146" s="3"/>
      <c r="SNX1146" s="3"/>
      <c r="SNY1146" s="3"/>
      <c r="SNZ1146" s="3"/>
      <c r="SOA1146" s="3"/>
      <c r="SOB1146" s="3"/>
      <c r="SOC1146" s="3"/>
      <c r="SOD1146" s="3"/>
      <c r="SOE1146" s="3"/>
      <c r="SOF1146" s="3"/>
      <c r="SOG1146" s="3"/>
      <c r="SOH1146" s="3"/>
      <c r="SOI1146" s="3"/>
      <c r="SOJ1146" s="3"/>
      <c r="SOK1146" s="3"/>
      <c r="SOL1146" s="3"/>
      <c r="SOM1146" s="3"/>
      <c r="SON1146" s="3"/>
      <c r="SOO1146" s="3"/>
      <c r="SOP1146" s="3"/>
      <c r="SOQ1146" s="3"/>
      <c r="SOR1146" s="3"/>
      <c r="SOS1146" s="3"/>
      <c r="SOT1146" s="3"/>
      <c r="SOU1146" s="3"/>
      <c r="SOV1146" s="3"/>
      <c r="SOW1146" s="3"/>
      <c r="SOX1146" s="3"/>
      <c r="SOY1146" s="3"/>
      <c r="SOZ1146" s="3"/>
      <c r="SPA1146" s="3"/>
      <c r="SPB1146" s="3"/>
      <c r="SPC1146" s="3"/>
      <c r="SPD1146" s="3"/>
      <c r="SPE1146" s="3"/>
      <c r="SPF1146" s="3"/>
      <c r="SPG1146" s="3"/>
      <c r="SPH1146" s="3"/>
      <c r="SPI1146" s="3"/>
      <c r="SPJ1146" s="3"/>
      <c r="SPK1146" s="3"/>
      <c r="SPL1146" s="3"/>
      <c r="SPM1146" s="3"/>
      <c r="SPN1146" s="3"/>
      <c r="SPO1146" s="3"/>
      <c r="SPP1146" s="3"/>
      <c r="SPQ1146" s="3"/>
      <c r="SPR1146" s="3"/>
      <c r="SPS1146" s="3"/>
      <c r="SPT1146" s="3"/>
      <c r="SPU1146" s="3"/>
      <c r="SPV1146" s="3"/>
      <c r="SPW1146" s="3"/>
      <c r="SPX1146" s="3"/>
      <c r="SPY1146" s="3"/>
      <c r="SPZ1146" s="3"/>
      <c r="SQA1146" s="3"/>
      <c r="SQB1146" s="3"/>
      <c r="SQC1146" s="3"/>
      <c r="SQD1146" s="3"/>
      <c r="SQE1146" s="3"/>
      <c r="SQF1146" s="3"/>
      <c r="SQG1146" s="3"/>
      <c r="SQH1146" s="3"/>
      <c r="SQI1146" s="3"/>
      <c r="SQJ1146" s="3"/>
      <c r="SQK1146" s="3"/>
      <c r="SQL1146" s="3"/>
      <c r="SQM1146" s="3"/>
      <c r="SQN1146" s="3"/>
      <c r="SQO1146" s="3"/>
      <c r="SQP1146" s="3"/>
      <c r="SQQ1146" s="3"/>
      <c r="SQR1146" s="3"/>
      <c r="SQS1146" s="3"/>
      <c r="SQT1146" s="3"/>
      <c r="SQU1146" s="3"/>
      <c r="SQV1146" s="3"/>
      <c r="SQW1146" s="3"/>
      <c r="SQX1146" s="3"/>
      <c r="SQY1146" s="3"/>
      <c r="SQZ1146" s="3"/>
      <c r="SRA1146" s="3"/>
      <c r="SRB1146" s="3"/>
      <c r="SRC1146" s="3"/>
      <c r="SRD1146" s="3"/>
      <c r="SRE1146" s="3"/>
      <c r="SRF1146" s="3"/>
      <c r="SRG1146" s="3"/>
      <c r="SRH1146" s="3"/>
      <c r="SRI1146" s="3"/>
      <c r="SRJ1146" s="3"/>
      <c r="SRK1146" s="3"/>
      <c r="SRL1146" s="3"/>
      <c r="SRM1146" s="3"/>
      <c r="SRN1146" s="3"/>
      <c r="SRO1146" s="3"/>
      <c r="SRP1146" s="3"/>
      <c r="SRQ1146" s="3"/>
      <c r="SRR1146" s="3"/>
      <c r="SRS1146" s="3"/>
      <c r="SRT1146" s="3"/>
      <c r="SRU1146" s="3"/>
      <c r="SRV1146" s="3"/>
      <c r="SRW1146" s="3"/>
      <c r="SRX1146" s="3"/>
      <c r="SRY1146" s="3"/>
      <c r="SRZ1146" s="3"/>
      <c r="SSA1146" s="3"/>
      <c r="SSB1146" s="3"/>
      <c r="SSC1146" s="3"/>
      <c r="SSD1146" s="3"/>
      <c r="SSE1146" s="3"/>
      <c r="SSF1146" s="3"/>
      <c r="SSG1146" s="3"/>
      <c r="SSH1146" s="3"/>
      <c r="SSI1146" s="3"/>
      <c r="SSJ1146" s="3"/>
      <c r="SSK1146" s="3"/>
      <c r="SSL1146" s="3"/>
      <c r="SSM1146" s="3"/>
      <c r="SSN1146" s="3"/>
      <c r="SSO1146" s="3"/>
      <c r="SSP1146" s="3"/>
      <c r="SSQ1146" s="3"/>
      <c r="SSR1146" s="3"/>
      <c r="SSS1146" s="3"/>
      <c r="SST1146" s="3"/>
      <c r="SSU1146" s="3"/>
      <c r="SSV1146" s="3"/>
      <c r="SSW1146" s="3"/>
      <c r="SSX1146" s="3"/>
      <c r="SSY1146" s="3"/>
      <c r="SSZ1146" s="3"/>
      <c r="STA1146" s="3"/>
      <c r="STB1146" s="3"/>
      <c r="STC1146" s="3"/>
      <c r="STD1146" s="3"/>
      <c r="STE1146" s="3"/>
      <c r="STF1146" s="3"/>
      <c r="STG1146" s="3"/>
      <c r="STH1146" s="3"/>
      <c r="STI1146" s="3"/>
      <c r="STJ1146" s="3"/>
      <c r="STK1146" s="3"/>
      <c r="STL1146" s="3"/>
      <c r="STM1146" s="3"/>
      <c r="STN1146" s="3"/>
      <c r="STO1146" s="3"/>
      <c r="STP1146" s="3"/>
      <c r="STQ1146" s="3"/>
      <c r="STR1146" s="3"/>
      <c r="STS1146" s="3"/>
      <c r="STT1146" s="3"/>
      <c r="STU1146" s="3"/>
      <c r="STV1146" s="3"/>
      <c r="STW1146" s="3"/>
      <c r="STX1146" s="3"/>
      <c r="STY1146" s="3"/>
      <c r="STZ1146" s="3"/>
      <c r="SUA1146" s="3"/>
      <c r="SUB1146" s="3"/>
      <c r="SUC1146" s="3"/>
      <c r="SUD1146" s="3"/>
      <c r="SUE1146" s="3"/>
      <c r="SUF1146" s="3"/>
      <c r="SUG1146" s="3"/>
      <c r="SUH1146" s="3"/>
      <c r="SUI1146" s="3"/>
      <c r="SUJ1146" s="3"/>
      <c r="SUK1146" s="3"/>
      <c r="SUL1146" s="3"/>
      <c r="SUM1146" s="3"/>
      <c r="SUN1146" s="3"/>
      <c r="SUO1146" s="3"/>
      <c r="SUP1146" s="3"/>
      <c r="SUQ1146" s="3"/>
      <c r="SUR1146" s="3"/>
      <c r="SUS1146" s="3"/>
      <c r="SUT1146" s="3"/>
      <c r="SUU1146" s="3"/>
      <c r="SUV1146" s="3"/>
      <c r="SUW1146" s="3"/>
      <c r="SUX1146" s="3"/>
      <c r="SUY1146" s="3"/>
      <c r="SUZ1146" s="3"/>
      <c r="SVA1146" s="3"/>
      <c r="SVB1146" s="3"/>
      <c r="SVC1146" s="3"/>
      <c r="SVD1146" s="3"/>
      <c r="SVE1146" s="3"/>
      <c r="SVF1146" s="3"/>
      <c r="SVG1146" s="3"/>
      <c r="SVH1146" s="3"/>
      <c r="SVI1146" s="3"/>
      <c r="SVJ1146" s="3"/>
      <c r="SVK1146" s="3"/>
      <c r="SVL1146" s="3"/>
      <c r="SVM1146" s="3"/>
      <c r="SVN1146" s="3"/>
      <c r="SVO1146" s="3"/>
      <c r="SVP1146" s="3"/>
      <c r="SVQ1146" s="3"/>
      <c r="SVR1146" s="3"/>
      <c r="SVS1146" s="3"/>
      <c r="SVT1146" s="3"/>
      <c r="SVU1146" s="3"/>
      <c r="SVV1146" s="3"/>
      <c r="SVW1146" s="3"/>
      <c r="SVX1146" s="3"/>
      <c r="SVY1146" s="3"/>
      <c r="SVZ1146" s="3"/>
      <c r="SWA1146" s="3"/>
      <c r="SWB1146" s="3"/>
      <c r="SWC1146" s="3"/>
      <c r="SWD1146" s="3"/>
      <c r="SWE1146" s="3"/>
      <c r="SWF1146" s="3"/>
      <c r="SWG1146" s="3"/>
      <c r="SWH1146" s="3"/>
      <c r="SWI1146" s="3"/>
      <c r="SWJ1146" s="3"/>
      <c r="SWK1146" s="3"/>
      <c r="SWL1146" s="3"/>
      <c r="SWM1146" s="3"/>
      <c r="SWN1146" s="3"/>
      <c r="SWO1146" s="3"/>
      <c r="SWP1146" s="3"/>
      <c r="SWQ1146" s="3"/>
      <c r="SWR1146" s="3"/>
      <c r="SWS1146" s="3"/>
      <c r="SWT1146" s="3"/>
      <c r="SWU1146" s="3"/>
      <c r="SWV1146" s="3"/>
      <c r="SWW1146" s="3"/>
      <c r="SWX1146" s="3"/>
      <c r="SWY1146" s="3"/>
      <c r="SWZ1146" s="3"/>
      <c r="SXA1146" s="3"/>
      <c r="SXB1146" s="3"/>
      <c r="SXC1146" s="3"/>
      <c r="SXD1146" s="3"/>
      <c r="SXE1146" s="3"/>
      <c r="SXF1146" s="3"/>
      <c r="SXG1146" s="3"/>
      <c r="SXH1146" s="3"/>
      <c r="SXI1146" s="3"/>
      <c r="SXJ1146" s="3"/>
      <c r="SXK1146" s="3"/>
      <c r="SXL1146" s="3"/>
      <c r="SXM1146" s="3"/>
      <c r="SXN1146" s="3"/>
      <c r="SXO1146" s="3"/>
      <c r="SXP1146" s="3"/>
      <c r="SXQ1146" s="3"/>
      <c r="SXR1146" s="3"/>
      <c r="SXS1146" s="3"/>
      <c r="SXT1146" s="3"/>
      <c r="SXU1146" s="3"/>
      <c r="SXV1146" s="3"/>
      <c r="SXW1146" s="3"/>
      <c r="SXX1146" s="3"/>
      <c r="SXY1146" s="3"/>
      <c r="SXZ1146" s="3"/>
      <c r="SYA1146" s="3"/>
      <c r="SYB1146" s="3"/>
      <c r="SYC1146" s="3"/>
      <c r="SYD1146" s="3"/>
      <c r="SYE1146" s="3"/>
      <c r="SYF1146" s="3"/>
      <c r="SYG1146" s="3"/>
      <c r="SYH1146" s="3"/>
      <c r="SYI1146" s="3"/>
      <c r="SYJ1146" s="3"/>
      <c r="SYK1146" s="3"/>
      <c r="SYL1146" s="3"/>
      <c r="SYM1146" s="3"/>
      <c r="SYN1146" s="3"/>
      <c r="SYO1146" s="3"/>
      <c r="SYP1146" s="3"/>
      <c r="SYQ1146" s="3"/>
      <c r="SYR1146" s="3"/>
      <c r="SYS1146" s="3"/>
      <c r="SYT1146" s="3"/>
      <c r="SYU1146" s="3"/>
      <c r="SYV1146" s="3"/>
      <c r="SYW1146" s="3"/>
      <c r="SYX1146" s="3"/>
      <c r="SYY1146" s="3"/>
      <c r="SYZ1146" s="3"/>
      <c r="SZA1146" s="3"/>
      <c r="SZB1146" s="3"/>
      <c r="SZC1146" s="3"/>
      <c r="SZD1146" s="3"/>
      <c r="SZE1146" s="3"/>
      <c r="SZF1146" s="3"/>
      <c r="SZG1146" s="3"/>
      <c r="SZH1146" s="3"/>
      <c r="SZI1146" s="3"/>
      <c r="SZJ1146" s="3"/>
      <c r="SZK1146" s="3"/>
      <c r="SZL1146" s="3"/>
      <c r="SZM1146" s="3"/>
      <c r="SZN1146" s="3"/>
      <c r="SZO1146" s="3"/>
      <c r="SZP1146" s="3"/>
      <c r="SZQ1146" s="3"/>
      <c r="SZR1146" s="3"/>
      <c r="SZS1146" s="3"/>
      <c r="SZT1146" s="3"/>
      <c r="SZU1146" s="3"/>
      <c r="SZV1146" s="3"/>
      <c r="SZW1146" s="3"/>
      <c r="SZX1146" s="3"/>
      <c r="SZY1146" s="3"/>
      <c r="SZZ1146" s="3"/>
      <c r="TAA1146" s="3"/>
      <c r="TAB1146" s="3"/>
      <c r="TAC1146" s="3"/>
      <c r="TAD1146" s="3"/>
      <c r="TAE1146" s="3"/>
      <c r="TAF1146" s="3"/>
      <c r="TAG1146" s="3"/>
      <c r="TAH1146" s="3"/>
      <c r="TAI1146" s="3"/>
      <c r="TAJ1146" s="3"/>
      <c r="TAK1146" s="3"/>
      <c r="TAL1146" s="3"/>
      <c r="TAM1146" s="3"/>
      <c r="TAN1146" s="3"/>
      <c r="TAO1146" s="3"/>
      <c r="TAP1146" s="3"/>
      <c r="TAQ1146" s="3"/>
      <c r="TAR1146" s="3"/>
      <c r="TAS1146" s="3"/>
      <c r="TAT1146" s="3"/>
      <c r="TAU1146" s="3"/>
      <c r="TAV1146" s="3"/>
      <c r="TAW1146" s="3"/>
      <c r="TAX1146" s="3"/>
      <c r="TAY1146" s="3"/>
      <c r="TAZ1146" s="3"/>
      <c r="TBA1146" s="3"/>
      <c r="TBB1146" s="3"/>
      <c r="TBC1146" s="3"/>
      <c r="TBD1146" s="3"/>
      <c r="TBE1146" s="3"/>
      <c r="TBF1146" s="3"/>
      <c r="TBG1146" s="3"/>
      <c r="TBH1146" s="3"/>
      <c r="TBI1146" s="3"/>
      <c r="TBJ1146" s="3"/>
      <c r="TBK1146" s="3"/>
      <c r="TBL1146" s="3"/>
      <c r="TBM1146" s="3"/>
      <c r="TBN1146" s="3"/>
      <c r="TBO1146" s="3"/>
      <c r="TBP1146" s="3"/>
      <c r="TBQ1146" s="3"/>
      <c r="TBR1146" s="3"/>
      <c r="TBS1146" s="3"/>
      <c r="TBT1146" s="3"/>
      <c r="TBU1146" s="3"/>
      <c r="TBV1146" s="3"/>
      <c r="TBW1146" s="3"/>
      <c r="TBX1146" s="3"/>
      <c r="TBY1146" s="3"/>
      <c r="TBZ1146" s="3"/>
      <c r="TCA1146" s="3"/>
      <c r="TCB1146" s="3"/>
      <c r="TCC1146" s="3"/>
      <c r="TCD1146" s="3"/>
      <c r="TCE1146" s="3"/>
      <c r="TCF1146" s="3"/>
      <c r="TCG1146" s="3"/>
      <c r="TCH1146" s="3"/>
      <c r="TCI1146" s="3"/>
      <c r="TCJ1146" s="3"/>
      <c r="TCK1146" s="3"/>
      <c r="TCL1146" s="3"/>
      <c r="TCM1146" s="3"/>
      <c r="TCN1146" s="3"/>
      <c r="TCO1146" s="3"/>
      <c r="TCP1146" s="3"/>
      <c r="TCQ1146" s="3"/>
      <c r="TCR1146" s="3"/>
      <c r="TCS1146" s="3"/>
      <c r="TCT1146" s="3"/>
      <c r="TCU1146" s="3"/>
      <c r="TCV1146" s="3"/>
      <c r="TCW1146" s="3"/>
      <c r="TCX1146" s="3"/>
      <c r="TCY1146" s="3"/>
      <c r="TCZ1146" s="3"/>
      <c r="TDA1146" s="3"/>
      <c r="TDB1146" s="3"/>
      <c r="TDC1146" s="3"/>
      <c r="TDD1146" s="3"/>
      <c r="TDE1146" s="3"/>
      <c r="TDF1146" s="3"/>
      <c r="TDG1146" s="3"/>
      <c r="TDH1146" s="3"/>
      <c r="TDI1146" s="3"/>
      <c r="TDJ1146" s="3"/>
      <c r="TDK1146" s="3"/>
      <c r="TDL1146" s="3"/>
      <c r="TDM1146" s="3"/>
      <c r="TDN1146" s="3"/>
      <c r="TDO1146" s="3"/>
      <c r="TDP1146" s="3"/>
      <c r="TDQ1146" s="3"/>
      <c r="TDR1146" s="3"/>
      <c r="TDS1146" s="3"/>
      <c r="TDT1146" s="3"/>
      <c r="TDU1146" s="3"/>
      <c r="TDV1146" s="3"/>
      <c r="TDW1146" s="3"/>
      <c r="TDX1146" s="3"/>
      <c r="TDY1146" s="3"/>
      <c r="TDZ1146" s="3"/>
      <c r="TEA1146" s="3"/>
      <c r="TEB1146" s="3"/>
      <c r="TEC1146" s="3"/>
      <c r="TED1146" s="3"/>
      <c r="TEE1146" s="3"/>
      <c r="TEF1146" s="3"/>
      <c r="TEG1146" s="3"/>
      <c r="TEH1146" s="3"/>
      <c r="TEI1146" s="3"/>
      <c r="TEJ1146" s="3"/>
      <c r="TEK1146" s="3"/>
      <c r="TEL1146" s="3"/>
      <c r="TEM1146" s="3"/>
      <c r="TEN1146" s="3"/>
      <c r="TEO1146" s="3"/>
      <c r="TEP1146" s="3"/>
      <c r="TEQ1146" s="3"/>
      <c r="TER1146" s="3"/>
      <c r="TES1146" s="3"/>
      <c r="TET1146" s="3"/>
      <c r="TEU1146" s="3"/>
      <c r="TEV1146" s="3"/>
      <c r="TEW1146" s="3"/>
      <c r="TEX1146" s="3"/>
      <c r="TEY1146" s="3"/>
      <c r="TEZ1146" s="3"/>
      <c r="TFA1146" s="3"/>
      <c r="TFB1146" s="3"/>
      <c r="TFC1146" s="3"/>
      <c r="TFD1146" s="3"/>
      <c r="TFE1146" s="3"/>
      <c r="TFF1146" s="3"/>
      <c r="TFG1146" s="3"/>
      <c r="TFH1146" s="3"/>
      <c r="TFI1146" s="3"/>
      <c r="TFJ1146" s="3"/>
      <c r="TFK1146" s="3"/>
      <c r="TFL1146" s="3"/>
      <c r="TFM1146" s="3"/>
      <c r="TFN1146" s="3"/>
      <c r="TFO1146" s="3"/>
      <c r="TFP1146" s="3"/>
      <c r="TFQ1146" s="3"/>
      <c r="TFR1146" s="3"/>
      <c r="TFS1146" s="3"/>
      <c r="TFT1146" s="3"/>
      <c r="TFU1146" s="3"/>
      <c r="TFV1146" s="3"/>
      <c r="TFW1146" s="3"/>
      <c r="TFX1146" s="3"/>
      <c r="TFY1146" s="3"/>
      <c r="TFZ1146" s="3"/>
      <c r="TGA1146" s="3"/>
      <c r="TGB1146" s="3"/>
      <c r="TGC1146" s="3"/>
      <c r="TGD1146" s="3"/>
      <c r="TGE1146" s="3"/>
      <c r="TGF1146" s="3"/>
      <c r="TGG1146" s="3"/>
      <c r="TGH1146" s="3"/>
      <c r="TGI1146" s="3"/>
      <c r="TGJ1146" s="3"/>
      <c r="TGK1146" s="3"/>
      <c r="TGL1146" s="3"/>
      <c r="TGM1146" s="3"/>
      <c r="TGN1146" s="3"/>
      <c r="TGO1146" s="3"/>
      <c r="TGP1146" s="3"/>
      <c r="TGQ1146" s="3"/>
      <c r="TGR1146" s="3"/>
      <c r="TGS1146" s="3"/>
      <c r="TGT1146" s="3"/>
      <c r="TGU1146" s="3"/>
      <c r="TGV1146" s="3"/>
      <c r="TGW1146" s="3"/>
      <c r="TGX1146" s="3"/>
      <c r="TGY1146" s="3"/>
      <c r="TGZ1146" s="3"/>
      <c r="THA1146" s="3"/>
      <c r="THB1146" s="3"/>
      <c r="THC1146" s="3"/>
      <c r="THD1146" s="3"/>
      <c r="THE1146" s="3"/>
      <c r="THF1146" s="3"/>
      <c r="THG1146" s="3"/>
      <c r="THH1146" s="3"/>
      <c r="THI1146" s="3"/>
      <c r="THJ1146" s="3"/>
      <c r="THK1146" s="3"/>
      <c r="THL1146" s="3"/>
      <c r="THM1146" s="3"/>
      <c r="THN1146" s="3"/>
      <c r="THO1146" s="3"/>
      <c r="THP1146" s="3"/>
      <c r="THQ1146" s="3"/>
      <c r="THR1146" s="3"/>
      <c r="THS1146" s="3"/>
      <c r="THT1146" s="3"/>
      <c r="THU1146" s="3"/>
      <c r="THV1146" s="3"/>
      <c r="THW1146" s="3"/>
      <c r="THX1146" s="3"/>
      <c r="THY1146" s="3"/>
      <c r="THZ1146" s="3"/>
      <c r="TIA1146" s="3"/>
      <c r="TIB1146" s="3"/>
      <c r="TIC1146" s="3"/>
      <c r="TID1146" s="3"/>
      <c r="TIE1146" s="3"/>
      <c r="TIF1146" s="3"/>
      <c r="TIG1146" s="3"/>
      <c r="TIH1146" s="3"/>
      <c r="TII1146" s="3"/>
      <c r="TIJ1146" s="3"/>
      <c r="TIK1146" s="3"/>
      <c r="TIL1146" s="3"/>
      <c r="TIM1146" s="3"/>
      <c r="TIN1146" s="3"/>
      <c r="TIO1146" s="3"/>
      <c r="TIP1146" s="3"/>
      <c r="TIQ1146" s="3"/>
      <c r="TIR1146" s="3"/>
      <c r="TIS1146" s="3"/>
      <c r="TIT1146" s="3"/>
      <c r="TIU1146" s="3"/>
      <c r="TIV1146" s="3"/>
      <c r="TIW1146" s="3"/>
      <c r="TIX1146" s="3"/>
      <c r="TIY1146" s="3"/>
      <c r="TIZ1146" s="3"/>
      <c r="TJA1146" s="3"/>
      <c r="TJB1146" s="3"/>
      <c r="TJC1146" s="3"/>
      <c r="TJD1146" s="3"/>
      <c r="TJE1146" s="3"/>
      <c r="TJF1146" s="3"/>
      <c r="TJG1146" s="3"/>
      <c r="TJH1146" s="3"/>
      <c r="TJI1146" s="3"/>
      <c r="TJJ1146" s="3"/>
      <c r="TJK1146" s="3"/>
      <c r="TJL1146" s="3"/>
      <c r="TJM1146" s="3"/>
      <c r="TJN1146" s="3"/>
      <c r="TJO1146" s="3"/>
      <c r="TJP1146" s="3"/>
      <c r="TJQ1146" s="3"/>
      <c r="TJR1146" s="3"/>
      <c r="TJS1146" s="3"/>
      <c r="TJT1146" s="3"/>
      <c r="TJU1146" s="3"/>
      <c r="TJV1146" s="3"/>
      <c r="TJW1146" s="3"/>
      <c r="TJX1146" s="3"/>
      <c r="TJY1146" s="3"/>
      <c r="TJZ1146" s="3"/>
      <c r="TKA1146" s="3"/>
      <c r="TKB1146" s="3"/>
      <c r="TKC1146" s="3"/>
      <c r="TKD1146" s="3"/>
      <c r="TKE1146" s="3"/>
      <c r="TKF1146" s="3"/>
      <c r="TKG1146" s="3"/>
      <c r="TKH1146" s="3"/>
      <c r="TKI1146" s="3"/>
      <c r="TKJ1146" s="3"/>
      <c r="TKK1146" s="3"/>
      <c r="TKL1146" s="3"/>
      <c r="TKM1146" s="3"/>
      <c r="TKN1146" s="3"/>
      <c r="TKO1146" s="3"/>
      <c r="TKP1146" s="3"/>
      <c r="TKQ1146" s="3"/>
      <c r="TKR1146" s="3"/>
      <c r="TKS1146" s="3"/>
      <c r="TKT1146" s="3"/>
      <c r="TKU1146" s="3"/>
      <c r="TKV1146" s="3"/>
      <c r="TKW1146" s="3"/>
      <c r="TKX1146" s="3"/>
      <c r="TKY1146" s="3"/>
      <c r="TKZ1146" s="3"/>
      <c r="TLA1146" s="3"/>
      <c r="TLB1146" s="3"/>
      <c r="TLC1146" s="3"/>
      <c r="TLD1146" s="3"/>
      <c r="TLE1146" s="3"/>
      <c r="TLF1146" s="3"/>
      <c r="TLG1146" s="3"/>
      <c r="TLH1146" s="3"/>
      <c r="TLI1146" s="3"/>
      <c r="TLJ1146" s="3"/>
      <c r="TLK1146" s="3"/>
      <c r="TLL1146" s="3"/>
      <c r="TLM1146" s="3"/>
      <c r="TLN1146" s="3"/>
      <c r="TLO1146" s="3"/>
      <c r="TLP1146" s="3"/>
      <c r="TLQ1146" s="3"/>
      <c r="TLR1146" s="3"/>
      <c r="TLS1146" s="3"/>
      <c r="TLT1146" s="3"/>
      <c r="TLU1146" s="3"/>
      <c r="TLV1146" s="3"/>
      <c r="TLW1146" s="3"/>
      <c r="TLX1146" s="3"/>
      <c r="TLY1146" s="3"/>
      <c r="TLZ1146" s="3"/>
      <c r="TMA1146" s="3"/>
      <c r="TMB1146" s="3"/>
      <c r="TMC1146" s="3"/>
      <c r="TMD1146" s="3"/>
      <c r="TME1146" s="3"/>
      <c r="TMF1146" s="3"/>
      <c r="TMG1146" s="3"/>
      <c r="TMH1146" s="3"/>
      <c r="TMI1146" s="3"/>
      <c r="TMJ1146" s="3"/>
      <c r="TMK1146" s="3"/>
      <c r="TML1146" s="3"/>
      <c r="TMM1146" s="3"/>
      <c r="TMN1146" s="3"/>
      <c r="TMO1146" s="3"/>
      <c r="TMP1146" s="3"/>
      <c r="TMQ1146" s="3"/>
      <c r="TMR1146" s="3"/>
      <c r="TMS1146" s="3"/>
      <c r="TMT1146" s="3"/>
      <c r="TMU1146" s="3"/>
      <c r="TMV1146" s="3"/>
      <c r="TMW1146" s="3"/>
      <c r="TMX1146" s="3"/>
      <c r="TMY1146" s="3"/>
      <c r="TMZ1146" s="3"/>
      <c r="TNA1146" s="3"/>
      <c r="TNB1146" s="3"/>
      <c r="TNC1146" s="3"/>
      <c r="TND1146" s="3"/>
      <c r="TNE1146" s="3"/>
      <c r="TNF1146" s="3"/>
      <c r="TNG1146" s="3"/>
      <c r="TNH1146" s="3"/>
      <c r="TNI1146" s="3"/>
      <c r="TNJ1146" s="3"/>
      <c r="TNK1146" s="3"/>
      <c r="TNL1146" s="3"/>
      <c r="TNM1146" s="3"/>
      <c r="TNN1146" s="3"/>
      <c r="TNO1146" s="3"/>
      <c r="TNP1146" s="3"/>
      <c r="TNQ1146" s="3"/>
      <c r="TNR1146" s="3"/>
      <c r="TNS1146" s="3"/>
      <c r="TNT1146" s="3"/>
      <c r="TNU1146" s="3"/>
      <c r="TNV1146" s="3"/>
      <c r="TNW1146" s="3"/>
      <c r="TNX1146" s="3"/>
      <c r="TNY1146" s="3"/>
      <c r="TNZ1146" s="3"/>
      <c r="TOA1146" s="3"/>
      <c r="TOB1146" s="3"/>
      <c r="TOC1146" s="3"/>
      <c r="TOD1146" s="3"/>
      <c r="TOE1146" s="3"/>
      <c r="TOF1146" s="3"/>
      <c r="TOG1146" s="3"/>
      <c r="TOH1146" s="3"/>
      <c r="TOI1146" s="3"/>
      <c r="TOJ1146" s="3"/>
      <c r="TOK1146" s="3"/>
      <c r="TOL1146" s="3"/>
      <c r="TOM1146" s="3"/>
      <c r="TON1146" s="3"/>
      <c r="TOO1146" s="3"/>
      <c r="TOP1146" s="3"/>
      <c r="TOQ1146" s="3"/>
      <c r="TOR1146" s="3"/>
      <c r="TOS1146" s="3"/>
      <c r="TOT1146" s="3"/>
      <c r="TOU1146" s="3"/>
      <c r="TOV1146" s="3"/>
      <c r="TOW1146" s="3"/>
      <c r="TOX1146" s="3"/>
      <c r="TOY1146" s="3"/>
      <c r="TOZ1146" s="3"/>
      <c r="TPA1146" s="3"/>
      <c r="TPB1146" s="3"/>
      <c r="TPC1146" s="3"/>
      <c r="TPD1146" s="3"/>
      <c r="TPE1146" s="3"/>
      <c r="TPF1146" s="3"/>
      <c r="TPG1146" s="3"/>
      <c r="TPH1146" s="3"/>
      <c r="TPI1146" s="3"/>
      <c r="TPJ1146" s="3"/>
      <c r="TPK1146" s="3"/>
      <c r="TPL1146" s="3"/>
      <c r="TPM1146" s="3"/>
      <c r="TPN1146" s="3"/>
      <c r="TPO1146" s="3"/>
      <c r="TPP1146" s="3"/>
      <c r="TPQ1146" s="3"/>
      <c r="TPR1146" s="3"/>
      <c r="TPS1146" s="3"/>
      <c r="TPT1146" s="3"/>
      <c r="TPU1146" s="3"/>
      <c r="TPV1146" s="3"/>
      <c r="TPW1146" s="3"/>
      <c r="TPX1146" s="3"/>
      <c r="TPY1146" s="3"/>
      <c r="TPZ1146" s="3"/>
      <c r="TQA1146" s="3"/>
      <c r="TQB1146" s="3"/>
      <c r="TQC1146" s="3"/>
      <c r="TQD1146" s="3"/>
      <c r="TQE1146" s="3"/>
      <c r="TQF1146" s="3"/>
      <c r="TQG1146" s="3"/>
      <c r="TQH1146" s="3"/>
      <c r="TQI1146" s="3"/>
      <c r="TQJ1146" s="3"/>
      <c r="TQK1146" s="3"/>
      <c r="TQL1146" s="3"/>
      <c r="TQM1146" s="3"/>
      <c r="TQN1146" s="3"/>
      <c r="TQO1146" s="3"/>
      <c r="TQP1146" s="3"/>
      <c r="TQQ1146" s="3"/>
      <c r="TQR1146" s="3"/>
      <c r="TQS1146" s="3"/>
      <c r="TQT1146" s="3"/>
      <c r="TQU1146" s="3"/>
      <c r="TQV1146" s="3"/>
      <c r="TQW1146" s="3"/>
      <c r="TQX1146" s="3"/>
      <c r="TQY1146" s="3"/>
      <c r="TQZ1146" s="3"/>
      <c r="TRA1146" s="3"/>
      <c r="TRB1146" s="3"/>
      <c r="TRC1146" s="3"/>
      <c r="TRD1146" s="3"/>
      <c r="TRE1146" s="3"/>
      <c r="TRF1146" s="3"/>
      <c r="TRG1146" s="3"/>
      <c r="TRH1146" s="3"/>
      <c r="TRI1146" s="3"/>
      <c r="TRJ1146" s="3"/>
      <c r="TRK1146" s="3"/>
      <c r="TRL1146" s="3"/>
      <c r="TRM1146" s="3"/>
      <c r="TRN1146" s="3"/>
      <c r="TRO1146" s="3"/>
      <c r="TRP1146" s="3"/>
      <c r="TRQ1146" s="3"/>
      <c r="TRR1146" s="3"/>
      <c r="TRS1146" s="3"/>
      <c r="TRT1146" s="3"/>
      <c r="TRU1146" s="3"/>
      <c r="TRV1146" s="3"/>
      <c r="TRW1146" s="3"/>
      <c r="TRX1146" s="3"/>
      <c r="TRY1146" s="3"/>
      <c r="TRZ1146" s="3"/>
      <c r="TSA1146" s="3"/>
      <c r="TSB1146" s="3"/>
      <c r="TSC1146" s="3"/>
      <c r="TSD1146" s="3"/>
      <c r="TSE1146" s="3"/>
      <c r="TSF1146" s="3"/>
      <c r="TSG1146" s="3"/>
      <c r="TSH1146" s="3"/>
      <c r="TSI1146" s="3"/>
      <c r="TSJ1146" s="3"/>
      <c r="TSK1146" s="3"/>
      <c r="TSL1146" s="3"/>
      <c r="TSM1146" s="3"/>
      <c r="TSN1146" s="3"/>
      <c r="TSO1146" s="3"/>
      <c r="TSP1146" s="3"/>
      <c r="TSQ1146" s="3"/>
      <c r="TSR1146" s="3"/>
      <c r="TSS1146" s="3"/>
      <c r="TST1146" s="3"/>
      <c r="TSU1146" s="3"/>
      <c r="TSV1146" s="3"/>
      <c r="TSW1146" s="3"/>
      <c r="TSX1146" s="3"/>
      <c r="TSY1146" s="3"/>
      <c r="TSZ1146" s="3"/>
      <c r="TTA1146" s="3"/>
      <c r="TTB1146" s="3"/>
      <c r="TTC1146" s="3"/>
      <c r="TTD1146" s="3"/>
      <c r="TTE1146" s="3"/>
      <c r="TTF1146" s="3"/>
      <c r="TTG1146" s="3"/>
      <c r="TTH1146" s="3"/>
      <c r="TTI1146" s="3"/>
      <c r="TTJ1146" s="3"/>
      <c r="TTK1146" s="3"/>
      <c r="TTL1146" s="3"/>
      <c r="TTM1146" s="3"/>
      <c r="TTN1146" s="3"/>
      <c r="TTO1146" s="3"/>
      <c r="TTP1146" s="3"/>
      <c r="TTQ1146" s="3"/>
      <c r="TTR1146" s="3"/>
      <c r="TTS1146" s="3"/>
      <c r="TTT1146" s="3"/>
      <c r="TTU1146" s="3"/>
      <c r="TTV1146" s="3"/>
      <c r="TTW1146" s="3"/>
      <c r="TTX1146" s="3"/>
      <c r="TTY1146" s="3"/>
      <c r="TTZ1146" s="3"/>
      <c r="TUA1146" s="3"/>
      <c r="TUB1146" s="3"/>
      <c r="TUC1146" s="3"/>
      <c r="TUD1146" s="3"/>
      <c r="TUE1146" s="3"/>
      <c r="TUF1146" s="3"/>
      <c r="TUG1146" s="3"/>
      <c r="TUH1146" s="3"/>
      <c r="TUI1146" s="3"/>
      <c r="TUJ1146" s="3"/>
      <c r="TUK1146" s="3"/>
      <c r="TUL1146" s="3"/>
      <c r="TUM1146" s="3"/>
      <c r="TUN1146" s="3"/>
      <c r="TUO1146" s="3"/>
      <c r="TUP1146" s="3"/>
      <c r="TUQ1146" s="3"/>
      <c r="TUR1146" s="3"/>
      <c r="TUS1146" s="3"/>
      <c r="TUT1146" s="3"/>
      <c r="TUU1146" s="3"/>
      <c r="TUV1146" s="3"/>
      <c r="TUW1146" s="3"/>
      <c r="TUX1146" s="3"/>
      <c r="TUY1146" s="3"/>
      <c r="TUZ1146" s="3"/>
      <c r="TVA1146" s="3"/>
      <c r="TVB1146" s="3"/>
      <c r="TVC1146" s="3"/>
      <c r="TVD1146" s="3"/>
      <c r="TVE1146" s="3"/>
      <c r="TVF1146" s="3"/>
      <c r="TVG1146" s="3"/>
      <c r="TVH1146" s="3"/>
      <c r="TVI1146" s="3"/>
      <c r="TVJ1146" s="3"/>
      <c r="TVK1146" s="3"/>
      <c r="TVL1146" s="3"/>
      <c r="TVM1146" s="3"/>
      <c r="TVN1146" s="3"/>
      <c r="TVO1146" s="3"/>
      <c r="TVP1146" s="3"/>
      <c r="TVQ1146" s="3"/>
      <c r="TVR1146" s="3"/>
      <c r="TVS1146" s="3"/>
      <c r="TVT1146" s="3"/>
      <c r="TVU1146" s="3"/>
      <c r="TVV1146" s="3"/>
      <c r="TVW1146" s="3"/>
      <c r="TVX1146" s="3"/>
      <c r="TVY1146" s="3"/>
      <c r="TVZ1146" s="3"/>
      <c r="TWA1146" s="3"/>
      <c r="TWB1146" s="3"/>
      <c r="TWC1146" s="3"/>
      <c r="TWD1146" s="3"/>
      <c r="TWE1146" s="3"/>
      <c r="TWF1146" s="3"/>
      <c r="TWG1146" s="3"/>
      <c r="TWH1146" s="3"/>
      <c r="TWI1146" s="3"/>
      <c r="TWJ1146" s="3"/>
      <c r="TWK1146" s="3"/>
      <c r="TWL1146" s="3"/>
      <c r="TWM1146" s="3"/>
      <c r="TWN1146" s="3"/>
      <c r="TWO1146" s="3"/>
      <c r="TWP1146" s="3"/>
      <c r="TWQ1146" s="3"/>
      <c r="TWR1146" s="3"/>
      <c r="TWS1146" s="3"/>
      <c r="TWT1146" s="3"/>
      <c r="TWU1146" s="3"/>
      <c r="TWV1146" s="3"/>
      <c r="TWW1146" s="3"/>
      <c r="TWX1146" s="3"/>
      <c r="TWY1146" s="3"/>
      <c r="TWZ1146" s="3"/>
      <c r="TXA1146" s="3"/>
      <c r="TXB1146" s="3"/>
      <c r="TXC1146" s="3"/>
      <c r="TXD1146" s="3"/>
      <c r="TXE1146" s="3"/>
      <c r="TXF1146" s="3"/>
      <c r="TXG1146" s="3"/>
      <c r="TXH1146" s="3"/>
      <c r="TXI1146" s="3"/>
      <c r="TXJ1146" s="3"/>
      <c r="TXK1146" s="3"/>
      <c r="TXL1146" s="3"/>
      <c r="TXM1146" s="3"/>
      <c r="TXN1146" s="3"/>
      <c r="TXO1146" s="3"/>
      <c r="TXP1146" s="3"/>
      <c r="TXQ1146" s="3"/>
      <c r="TXR1146" s="3"/>
      <c r="TXS1146" s="3"/>
      <c r="TXT1146" s="3"/>
      <c r="TXU1146" s="3"/>
      <c r="TXV1146" s="3"/>
      <c r="TXW1146" s="3"/>
      <c r="TXX1146" s="3"/>
      <c r="TXY1146" s="3"/>
      <c r="TXZ1146" s="3"/>
      <c r="TYA1146" s="3"/>
      <c r="TYB1146" s="3"/>
      <c r="TYC1146" s="3"/>
      <c r="TYD1146" s="3"/>
      <c r="TYE1146" s="3"/>
      <c r="TYF1146" s="3"/>
      <c r="TYG1146" s="3"/>
      <c r="TYH1146" s="3"/>
      <c r="TYI1146" s="3"/>
      <c r="TYJ1146" s="3"/>
      <c r="TYK1146" s="3"/>
      <c r="TYL1146" s="3"/>
      <c r="TYM1146" s="3"/>
      <c r="TYN1146" s="3"/>
      <c r="TYO1146" s="3"/>
      <c r="TYP1146" s="3"/>
      <c r="TYQ1146" s="3"/>
      <c r="TYR1146" s="3"/>
      <c r="TYS1146" s="3"/>
      <c r="TYT1146" s="3"/>
      <c r="TYU1146" s="3"/>
      <c r="TYV1146" s="3"/>
      <c r="TYW1146" s="3"/>
      <c r="TYX1146" s="3"/>
      <c r="TYY1146" s="3"/>
      <c r="TYZ1146" s="3"/>
      <c r="TZA1146" s="3"/>
      <c r="TZB1146" s="3"/>
      <c r="TZC1146" s="3"/>
      <c r="TZD1146" s="3"/>
      <c r="TZE1146" s="3"/>
      <c r="TZF1146" s="3"/>
      <c r="TZG1146" s="3"/>
      <c r="TZH1146" s="3"/>
      <c r="TZI1146" s="3"/>
      <c r="TZJ1146" s="3"/>
      <c r="TZK1146" s="3"/>
      <c r="TZL1146" s="3"/>
      <c r="TZM1146" s="3"/>
      <c r="TZN1146" s="3"/>
      <c r="TZO1146" s="3"/>
      <c r="TZP1146" s="3"/>
      <c r="TZQ1146" s="3"/>
      <c r="TZR1146" s="3"/>
      <c r="TZS1146" s="3"/>
      <c r="TZT1146" s="3"/>
      <c r="TZU1146" s="3"/>
      <c r="TZV1146" s="3"/>
      <c r="TZW1146" s="3"/>
      <c r="TZX1146" s="3"/>
      <c r="TZY1146" s="3"/>
      <c r="TZZ1146" s="3"/>
      <c r="UAA1146" s="3"/>
      <c r="UAB1146" s="3"/>
      <c r="UAC1146" s="3"/>
      <c r="UAD1146" s="3"/>
      <c r="UAE1146" s="3"/>
      <c r="UAF1146" s="3"/>
      <c r="UAG1146" s="3"/>
      <c r="UAH1146" s="3"/>
      <c r="UAI1146" s="3"/>
      <c r="UAJ1146" s="3"/>
      <c r="UAK1146" s="3"/>
      <c r="UAL1146" s="3"/>
      <c r="UAM1146" s="3"/>
      <c r="UAN1146" s="3"/>
      <c r="UAO1146" s="3"/>
      <c r="UAP1146" s="3"/>
      <c r="UAQ1146" s="3"/>
      <c r="UAR1146" s="3"/>
      <c r="UAS1146" s="3"/>
      <c r="UAT1146" s="3"/>
      <c r="UAU1146" s="3"/>
      <c r="UAV1146" s="3"/>
      <c r="UAW1146" s="3"/>
      <c r="UAX1146" s="3"/>
      <c r="UAY1146" s="3"/>
      <c r="UAZ1146" s="3"/>
      <c r="UBA1146" s="3"/>
      <c r="UBB1146" s="3"/>
      <c r="UBC1146" s="3"/>
      <c r="UBD1146" s="3"/>
      <c r="UBE1146" s="3"/>
      <c r="UBF1146" s="3"/>
      <c r="UBG1146" s="3"/>
      <c r="UBH1146" s="3"/>
      <c r="UBI1146" s="3"/>
      <c r="UBJ1146" s="3"/>
      <c r="UBK1146" s="3"/>
      <c r="UBL1146" s="3"/>
      <c r="UBM1146" s="3"/>
      <c r="UBN1146" s="3"/>
      <c r="UBO1146" s="3"/>
      <c r="UBP1146" s="3"/>
      <c r="UBQ1146" s="3"/>
      <c r="UBR1146" s="3"/>
      <c r="UBS1146" s="3"/>
      <c r="UBT1146" s="3"/>
      <c r="UBU1146" s="3"/>
      <c r="UBV1146" s="3"/>
      <c r="UBW1146" s="3"/>
      <c r="UBX1146" s="3"/>
      <c r="UBY1146" s="3"/>
      <c r="UBZ1146" s="3"/>
      <c r="UCA1146" s="3"/>
      <c r="UCB1146" s="3"/>
      <c r="UCC1146" s="3"/>
      <c r="UCD1146" s="3"/>
      <c r="UCE1146" s="3"/>
      <c r="UCF1146" s="3"/>
      <c r="UCG1146" s="3"/>
      <c r="UCH1146" s="3"/>
      <c r="UCI1146" s="3"/>
      <c r="UCJ1146" s="3"/>
      <c r="UCK1146" s="3"/>
      <c r="UCL1146" s="3"/>
      <c r="UCM1146" s="3"/>
      <c r="UCN1146" s="3"/>
      <c r="UCO1146" s="3"/>
      <c r="UCP1146" s="3"/>
      <c r="UCQ1146" s="3"/>
      <c r="UCR1146" s="3"/>
      <c r="UCS1146" s="3"/>
      <c r="UCT1146" s="3"/>
      <c r="UCU1146" s="3"/>
      <c r="UCV1146" s="3"/>
      <c r="UCW1146" s="3"/>
      <c r="UCX1146" s="3"/>
      <c r="UCY1146" s="3"/>
      <c r="UCZ1146" s="3"/>
      <c r="UDA1146" s="3"/>
      <c r="UDB1146" s="3"/>
      <c r="UDC1146" s="3"/>
      <c r="UDD1146" s="3"/>
      <c r="UDE1146" s="3"/>
      <c r="UDF1146" s="3"/>
      <c r="UDG1146" s="3"/>
      <c r="UDH1146" s="3"/>
      <c r="UDI1146" s="3"/>
      <c r="UDJ1146" s="3"/>
      <c r="UDK1146" s="3"/>
      <c r="UDL1146" s="3"/>
      <c r="UDM1146" s="3"/>
      <c r="UDN1146" s="3"/>
      <c r="UDO1146" s="3"/>
      <c r="UDP1146" s="3"/>
      <c r="UDQ1146" s="3"/>
      <c r="UDR1146" s="3"/>
      <c r="UDS1146" s="3"/>
      <c r="UDT1146" s="3"/>
      <c r="UDU1146" s="3"/>
      <c r="UDV1146" s="3"/>
      <c r="UDW1146" s="3"/>
      <c r="UDX1146" s="3"/>
      <c r="UDY1146" s="3"/>
      <c r="UDZ1146" s="3"/>
      <c r="UEA1146" s="3"/>
      <c r="UEB1146" s="3"/>
      <c r="UEC1146" s="3"/>
      <c r="UED1146" s="3"/>
      <c r="UEE1146" s="3"/>
      <c r="UEF1146" s="3"/>
      <c r="UEG1146" s="3"/>
      <c r="UEH1146" s="3"/>
      <c r="UEI1146" s="3"/>
      <c r="UEJ1146" s="3"/>
      <c r="UEK1146" s="3"/>
      <c r="UEL1146" s="3"/>
      <c r="UEM1146" s="3"/>
      <c r="UEN1146" s="3"/>
      <c r="UEO1146" s="3"/>
      <c r="UEP1146" s="3"/>
      <c r="UEQ1146" s="3"/>
      <c r="UER1146" s="3"/>
      <c r="UES1146" s="3"/>
      <c r="UET1146" s="3"/>
      <c r="UEU1146" s="3"/>
      <c r="UEV1146" s="3"/>
      <c r="UEW1146" s="3"/>
      <c r="UEX1146" s="3"/>
      <c r="UEY1146" s="3"/>
      <c r="UEZ1146" s="3"/>
      <c r="UFA1146" s="3"/>
      <c r="UFB1146" s="3"/>
      <c r="UFC1146" s="3"/>
      <c r="UFD1146" s="3"/>
      <c r="UFE1146" s="3"/>
      <c r="UFF1146" s="3"/>
      <c r="UFG1146" s="3"/>
      <c r="UFH1146" s="3"/>
      <c r="UFI1146" s="3"/>
      <c r="UFJ1146" s="3"/>
      <c r="UFK1146" s="3"/>
      <c r="UFL1146" s="3"/>
      <c r="UFM1146" s="3"/>
      <c r="UFN1146" s="3"/>
      <c r="UFO1146" s="3"/>
      <c r="UFP1146" s="3"/>
      <c r="UFQ1146" s="3"/>
      <c r="UFR1146" s="3"/>
      <c r="UFS1146" s="3"/>
      <c r="UFT1146" s="3"/>
      <c r="UFU1146" s="3"/>
      <c r="UFV1146" s="3"/>
      <c r="UFW1146" s="3"/>
      <c r="UFX1146" s="3"/>
      <c r="UFY1146" s="3"/>
      <c r="UFZ1146" s="3"/>
      <c r="UGA1146" s="3"/>
      <c r="UGB1146" s="3"/>
      <c r="UGC1146" s="3"/>
      <c r="UGD1146" s="3"/>
      <c r="UGE1146" s="3"/>
      <c r="UGF1146" s="3"/>
      <c r="UGG1146" s="3"/>
      <c r="UGH1146" s="3"/>
      <c r="UGI1146" s="3"/>
      <c r="UGJ1146" s="3"/>
      <c r="UGK1146" s="3"/>
      <c r="UGL1146" s="3"/>
      <c r="UGM1146" s="3"/>
      <c r="UGN1146" s="3"/>
      <c r="UGO1146" s="3"/>
      <c r="UGP1146" s="3"/>
      <c r="UGQ1146" s="3"/>
      <c r="UGR1146" s="3"/>
      <c r="UGS1146" s="3"/>
      <c r="UGT1146" s="3"/>
      <c r="UGU1146" s="3"/>
      <c r="UGV1146" s="3"/>
      <c r="UGW1146" s="3"/>
      <c r="UGX1146" s="3"/>
      <c r="UGY1146" s="3"/>
      <c r="UGZ1146" s="3"/>
      <c r="UHA1146" s="3"/>
      <c r="UHB1146" s="3"/>
      <c r="UHC1146" s="3"/>
      <c r="UHD1146" s="3"/>
      <c r="UHE1146" s="3"/>
      <c r="UHF1146" s="3"/>
      <c r="UHG1146" s="3"/>
      <c r="UHH1146" s="3"/>
      <c r="UHI1146" s="3"/>
      <c r="UHJ1146" s="3"/>
      <c r="UHK1146" s="3"/>
      <c r="UHL1146" s="3"/>
      <c r="UHM1146" s="3"/>
      <c r="UHN1146" s="3"/>
      <c r="UHO1146" s="3"/>
      <c r="UHP1146" s="3"/>
      <c r="UHQ1146" s="3"/>
      <c r="UHR1146" s="3"/>
      <c r="UHS1146" s="3"/>
      <c r="UHT1146" s="3"/>
      <c r="UHU1146" s="3"/>
      <c r="UHV1146" s="3"/>
      <c r="UHW1146" s="3"/>
      <c r="UHX1146" s="3"/>
      <c r="UHY1146" s="3"/>
      <c r="UHZ1146" s="3"/>
      <c r="UIA1146" s="3"/>
      <c r="UIB1146" s="3"/>
      <c r="UIC1146" s="3"/>
      <c r="UID1146" s="3"/>
      <c r="UIE1146" s="3"/>
      <c r="UIF1146" s="3"/>
      <c r="UIG1146" s="3"/>
      <c r="UIH1146" s="3"/>
      <c r="UII1146" s="3"/>
      <c r="UIJ1146" s="3"/>
      <c r="UIK1146" s="3"/>
      <c r="UIL1146" s="3"/>
      <c r="UIM1146" s="3"/>
      <c r="UIN1146" s="3"/>
      <c r="UIO1146" s="3"/>
      <c r="UIP1146" s="3"/>
      <c r="UIQ1146" s="3"/>
      <c r="UIR1146" s="3"/>
      <c r="UIS1146" s="3"/>
      <c r="UIT1146" s="3"/>
      <c r="UIU1146" s="3"/>
      <c r="UIV1146" s="3"/>
      <c r="UIW1146" s="3"/>
      <c r="UIX1146" s="3"/>
      <c r="UIY1146" s="3"/>
      <c r="UIZ1146" s="3"/>
      <c r="UJA1146" s="3"/>
      <c r="UJB1146" s="3"/>
      <c r="UJC1146" s="3"/>
      <c r="UJD1146" s="3"/>
      <c r="UJE1146" s="3"/>
      <c r="UJF1146" s="3"/>
      <c r="UJG1146" s="3"/>
      <c r="UJH1146" s="3"/>
      <c r="UJI1146" s="3"/>
      <c r="UJJ1146" s="3"/>
      <c r="UJK1146" s="3"/>
      <c r="UJL1146" s="3"/>
      <c r="UJM1146" s="3"/>
      <c r="UJN1146" s="3"/>
      <c r="UJO1146" s="3"/>
      <c r="UJP1146" s="3"/>
      <c r="UJQ1146" s="3"/>
      <c r="UJR1146" s="3"/>
      <c r="UJS1146" s="3"/>
      <c r="UJT1146" s="3"/>
      <c r="UJU1146" s="3"/>
      <c r="UJV1146" s="3"/>
      <c r="UJW1146" s="3"/>
      <c r="UJX1146" s="3"/>
      <c r="UJY1146" s="3"/>
      <c r="UJZ1146" s="3"/>
      <c r="UKA1146" s="3"/>
      <c r="UKB1146" s="3"/>
      <c r="UKC1146" s="3"/>
      <c r="UKD1146" s="3"/>
      <c r="UKE1146" s="3"/>
      <c r="UKF1146" s="3"/>
      <c r="UKG1146" s="3"/>
      <c r="UKH1146" s="3"/>
      <c r="UKI1146" s="3"/>
      <c r="UKJ1146" s="3"/>
      <c r="UKK1146" s="3"/>
      <c r="UKL1146" s="3"/>
      <c r="UKM1146" s="3"/>
      <c r="UKN1146" s="3"/>
      <c r="UKO1146" s="3"/>
      <c r="UKP1146" s="3"/>
      <c r="UKQ1146" s="3"/>
      <c r="UKR1146" s="3"/>
      <c r="UKS1146" s="3"/>
      <c r="UKT1146" s="3"/>
      <c r="UKU1146" s="3"/>
      <c r="UKV1146" s="3"/>
      <c r="UKW1146" s="3"/>
      <c r="UKX1146" s="3"/>
      <c r="UKY1146" s="3"/>
      <c r="UKZ1146" s="3"/>
      <c r="ULA1146" s="3"/>
      <c r="ULB1146" s="3"/>
      <c r="ULC1146" s="3"/>
      <c r="ULD1146" s="3"/>
      <c r="ULE1146" s="3"/>
      <c r="ULF1146" s="3"/>
      <c r="ULG1146" s="3"/>
      <c r="ULH1146" s="3"/>
      <c r="ULI1146" s="3"/>
      <c r="ULJ1146" s="3"/>
      <c r="ULK1146" s="3"/>
      <c r="ULL1146" s="3"/>
      <c r="ULM1146" s="3"/>
      <c r="ULN1146" s="3"/>
      <c r="ULO1146" s="3"/>
      <c r="ULP1146" s="3"/>
      <c r="ULQ1146" s="3"/>
      <c r="ULR1146" s="3"/>
      <c r="ULS1146" s="3"/>
      <c r="ULT1146" s="3"/>
      <c r="ULU1146" s="3"/>
      <c r="ULV1146" s="3"/>
      <c r="ULW1146" s="3"/>
      <c r="ULX1146" s="3"/>
      <c r="ULY1146" s="3"/>
      <c r="ULZ1146" s="3"/>
      <c r="UMA1146" s="3"/>
      <c r="UMB1146" s="3"/>
      <c r="UMC1146" s="3"/>
      <c r="UMD1146" s="3"/>
      <c r="UME1146" s="3"/>
      <c r="UMF1146" s="3"/>
      <c r="UMG1146" s="3"/>
      <c r="UMH1146" s="3"/>
      <c r="UMI1146" s="3"/>
      <c r="UMJ1146" s="3"/>
      <c r="UMK1146" s="3"/>
      <c r="UML1146" s="3"/>
      <c r="UMM1146" s="3"/>
      <c r="UMN1146" s="3"/>
      <c r="UMO1146" s="3"/>
      <c r="UMP1146" s="3"/>
      <c r="UMQ1146" s="3"/>
      <c r="UMR1146" s="3"/>
      <c r="UMS1146" s="3"/>
      <c r="UMT1146" s="3"/>
      <c r="UMU1146" s="3"/>
      <c r="UMV1146" s="3"/>
      <c r="UMW1146" s="3"/>
      <c r="UMX1146" s="3"/>
      <c r="UMY1146" s="3"/>
      <c r="UMZ1146" s="3"/>
      <c r="UNA1146" s="3"/>
      <c r="UNB1146" s="3"/>
      <c r="UNC1146" s="3"/>
      <c r="UND1146" s="3"/>
      <c r="UNE1146" s="3"/>
      <c r="UNF1146" s="3"/>
      <c r="UNG1146" s="3"/>
      <c r="UNH1146" s="3"/>
      <c r="UNI1146" s="3"/>
      <c r="UNJ1146" s="3"/>
      <c r="UNK1146" s="3"/>
      <c r="UNL1146" s="3"/>
      <c r="UNM1146" s="3"/>
      <c r="UNN1146" s="3"/>
      <c r="UNO1146" s="3"/>
      <c r="UNP1146" s="3"/>
      <c r="UNQ1146" s="3"/>
      <c r="UNR1146" s="3"/>
      <c r="UNS1146" s="3"/>
      <c r="UNT1146" s="3"/>
      <c r="UNU1146" s="3"/>
      <c r="UNV1146" s="3"/>
      <c r="UNW1146" s="3"/>
      <c r="UNX1146" s="3"/>
      <c r="UNY1146" s="3"/>
      <c r="UNZ1146" s="3"/>
      <c r="UOA1146" s="3"/>
      <c r="UOB1146" s="3"/>
      <c r="UOC1146" s="3"/>
      <c r="UOD1146" s="3"/>
      <c r="UOE1146" s="3"/>
      <c r="UOF1146" s="3"/>
      <c r="UOG1146" s="3"/>
      <c r="UOH1146" s="3"/>
      <c r="UOI1146" s="3"/>
      <c r="UOJ1146" s="3"/>
      <c r="UOK1146" s="3"/>
      <c r="UOL1146" s="3"/>
      <c r="UOM1146" s="3"/>
      <c r="UON1146" s="3"/>
      <c r="UOO1146" s="3"/>
      <c r="UOP1146" s="3"/>
      <c r="UOQ1146" s="3"/>
      <c r="UOR1146" s="3"/>
      <c r="UOS1146" s="3"/>
      <c r="UOT1146" s="3"/>
      <c r="UOU1146" s="3"/>
      <c r="UOV1146" s="3"/>
      <c r="UOW1146" s="3"/>
      <c r="UOX1146" s="3"/>
      <c r="UOY1146" s="3"/>
      <c r="UOZ1146" s="3"/>
      <c r="UPA1146" s="3"/>
      <c r="UPB1146" s="3"/>
      <c r="UPC1146" s="3"/>
      <c r="UPD1146" s="3"/>
      <c r="UPE1146" s="3"/>
      <c r="UPF1146" s="3"/>
      <c r="UPG1146" s="3"/>
      <c r="UPH1146" s="3"/>
      <c r="UPI1146" s="3"/>
      <c r="UPJ1146" s="3"/>
      <c r="UPK1146" s="3"/>
      <c r="UPL1146" s="3"/>
      <c r="UPM1146" s="3"/>
      <c r="UPN1146" s="3"/>
      <c r="UPO1146" s="3"/>
      <c r="UPP1146" s="3"/>
      <c r="UPQ1146" s="3"/>
      <c r="UPR1146" s="3"/>
      <c r="UPS1146" s="3"/>
      <c r="UPT1146" s="3"/>
      <c r="UPU1146" s="3"/>
      <c r="UPV1146" s="3"/>
      <c r="UPW1146" s="3"/>
      <c r="UPX1146" s="3"/>
      <c r="UPY1146" s="3"/>
      <c r="UPZ1146" s="3"/>
      <c r="UQA1146" s="3"/>
      <c r="UQB1146" s="3"/>
      <c r="UQC1146" s="3"/>
      <c r="UQD1146" s="3"/>
      <c r="UQE1146" s="3"/>
      <c r="UQF1146" s="3"/>
      <c r="UQG1146" s="3"/>
      <c r="UQH1146" s="3"/>
      <c r="UQI1146" s="3"/>
      <c r="UQJ1146" s="3"/>
      <c r="UQK1146" s="3"/>
      <c r="UQL1146" s="3"/>
      <c r="UQM1146" s="3"/>
      <c r="UQN1146" s="3"/>
      <c r="UQO1146" s="3"/>
      <c r="UQP1146" s="3"/>
      <c r="UQQ1146" s="3"/>
      <c r="UQR1146" s="3"/>
      <c r="UQS1146" s="3"/>
      <c r="UQT1146" s="3"/>
      <c r="UQU1146" s="3"/>
      <c r="UQV1146" s="3"/>
      <c r="UQW1146" s="3"/>
      <c r="UQX1146" s="3"/>
      <c r="UQY1146" s="3"/>
      <c r="UQZ1146" s="3"/>
      <c r="URA1146" s="3"/>
      <c r="URB1146" s="3"/>
      <c r="URC1146" s="3"/>
      <c r="URD1146" s="3"/>
      <c r="URE1146" s="3"/>
      <c r="URF1146" s="3"/>
      <c r="URG1146" s="3"/>
      <c r="URH1146" s="3"/>
      <c r="URI1146" s="3"/>
      <c r="URJ1146" s="3"/>
      <c r="URK1146" s="3"/>
      <c r="URL1146" s="3"/>
      <c r="URM1146" s="3"/>
      <c r="URN1146" s="3"/>
      <c r="URO1146" s="3"/>
      <c r="URP1146" s="3"/>
      <c r="URQ1146" s="3"/>
      <c r="URR1146" s="3"/>
      <c r="URS1146" s="3"/>
      <c r="URT1146" s="3"/>
      <c r="URU1146" s="3"/>
      <c r="URV1146" s="3"/>
      <c r="URW1146" s="3"/>
      <c r="URX1146" s="3"/>
      <c r="URY1146" s="3"/>
      <c r="URZ1146" s="3"/>
      <c r="USA1146" s="3"/>
      <c r="USB1146" s="3"/>
      <c r="USC1146" s="3"/>
      <c r="USD1146" s="3"/>
      <c r="USE1146" s="3"/>
      <c r="USF1146" s="3"/>
      <c r="USG1146" s="3"/>
      <c r="USH1146" s="3"/>
      <c r="USI1146" s="3"/>
      <c r="USJ1146" s="3"/>
      <c r="USK1146" s="3"/>
      <c r="USL1146" s="3"/>
      <c r="USM1146" s="3"/>
      <c r="USN1146" s="3"/>
      <c r="USO1146" s="3"/>
      <c r="USP1146" s="3"/>
      <c r="USQ1146" s="3"/>
      <c r="USR1146" s="3"/>
      <c r="USS1146" s="3"/>
      <c r="UST1146" s="3"/>
      <c r="USU1146" s="3"/>
      <c r="USV1146" s="3"/>
      <c r="USW1146" s="3"/>
      <c r="USX1146" s="3"/>
      <c r="USY1146" s="3"/>
      <c r="USZ1146" s="3"/>
      <c r="UTA1146" s="3"/>
      <c r="UTB1146" s="3"/>
      <c r="UTC1146" s="3"/>
      <c r="UTD1146" s="3"/>
      <c r="UTE1146" s="3"/>
      <c r="UTF1146" s="3"/>
      <c r="UTG1146" s="3"/>
      <c r="UTH1146" s="3"/>
      <c r="UTI1146" s="3"/>
      <c r="UTJ1146" s="3"/>
      <c r="UTK1146" s="3"/>
      <c r="UTL1146" s="3"/>
      <c r="UTM1146" s="3"/>
      <c r="UTN1146" s="3"/>
      <c r="UTO1146" s="3"/>
      <c r="UTP1146" s="3"/>
      <c r="UTQ1146" s="3"/>
      <c r="UTR1146" s="3"/>
      <c r="UTS1146" s="3"/>
      <c r="UTT1146" s="3"/>
      <c r="UTU1146" s="3"/>
      <c r="UTV1146" s="3"/>
      <c r="UTW1146" s="3"/>
      <c r="UTX1146" s="3"/>
      <c r="UTY1146" s="3"/>
      <c r="UTZ1146" s="3"/>
      <c r="UUA1146" s="3"/>
      <c r="UUB1146" s="3"/>
      <c r="UUC1146" s="3"/>
      <c r="UUD1146" s="3"/>
      <c r="UUE1146" s="3"/>
      <c r="UUF1146" s="3"/>
      <c r="UUG1146" s="3"/>
      <c r="UUH1146" s="3"/>
      <c r="UUI1146" s="3"/>
      <c r="UUJ1146" s="3"/>
      <c r="UUK1146" s="3"/>
      <c r="UUL1146" s="3"/>
      <c r="UUM1146" s="3"/>
      <c r="UUN1146" s="3"/>
      <c r="UUO1146" s="3"/>
      <c r="UUP1146" s="3"/>
      <c r="UUQ1146" s="3"/>
      <c r="UUR1146" s="3"/>
      <c r="UUS1146" s="3"/>
      <c r="UUT1146" s="3"/>
      <c r="UUU1146" s="3"/>
      <c r="UUV1146" s="3"/>
      <c r="UUW1146" s="3"/>
      <c r="UUX1146" s="3"/>
      <c r="UUY1146" s="3"/>
      <c r="UUZ1146" s="3"/>
      <c r="UVA1146" s="3"/>
      <c r="UVB1146" s="3"/>
      <c r="UVC1146" s="3"/>
      <c r="UVD1146" s="3"/>
      <c r="UVE1146" s="3"/>
      <c r="UVF1146" s="3"/>
      <c r="UVG1146" s="3"/>
      <c r="UVH1146" s="3"/>
      <c r="UVI1146" s="3"/>
      <c r="UVJ1146" s="3"/>
      <c r="UVK1146" s="3"/>
      <c r="UVL1146" s="3"/>
      <c r="UVM1146" s="3"/>
      <c r="UVN1146" s="3"/>
      <c r="UVO1146" s="3"/>
      <c r="UVP1146" s="3"/>
      <c r="UVQ1146" s="3"/>
      <c r="UVR1146" s="3"/>
      <c r="UVS1146" s="3"/>
      <c r="UVT1146" s="3"/>
      <c r="UVU1146" s="3"/>
      <c r="UVV1146" s="3"/>
      <c r="UVW1146" s="3"/>
      <c r="UVX1146" s="3"/>
      <c r="UVY1146" s="3"/>
      <c r="UVZ1146" s="3"/>
      <c r="UWA1146" s="3"/>
      <c r="UWB1146" s="3"/>
      <c r="UWC1146" s="3"/>
      <c r="UWD1146" s="3"/>
      <c r="UWE1146" s="3"/>
      <c r="UWF1146" s="3"/>
      <c r="UWG1146" s="3"/>
      <c r="UWH1146" s="3"/>
      <c r="UWI1146" s="3"/>
      <c r="UWJ1146" s="3"/>
      <c r="UWK1146" s="3"/>
      <c r="UWL1146" s="3"/>
      <c r="UWM1146" s="3"/>
      <c r="UWN1146" s="3"/>
      <c r="UWO1146" s="3"/>
      <c r="UWP1146" s="3"/>
      <c r="UWQ1146" s="3"/>
      <c r="UWR1146" s="3"/>
      <c r="UWS1146" s="3"/>
      <c r="UWT1146" s="3"/>
      <c r="UWU1146" s="3"/>
      <c r="UWV1146" s="3"/>
      <c r="UWW1146" s="3"/>
      <c r="UWX1146" s="3"/>
      <c r="UWY1146" s="3"/>
      <c r="UWZ1146" s="3"/>
      <c r="UXA1146" s="3"/>
      <c r="UXB1146" s="3"/>
      <c r="UXC1146" s="3"/>
      <c r="UXD1146" s="3"/>
      <c r="UXE1146" s="3"/>
      <c r="UXF1146" s="3"/>
      <c r="UXG1146" s="3"/>
      <c r="UXH1146" s="3"/>
      <c r="UXI1146" s="3"/>
      <c r="UXJ1146" s="3"/>
      <c r="UXK1146" s="3"/>
      <c r="UXL1146" s="3"/>
      <c r="UXM1146" s="3"/>
      <c r="UXN1146" s="3"/>
      <c r="UXO1146" s="3"/>
      <c r="UXP1146" s="3"/>
      <c r="UXQ1146" s="3"/>
      <c r="UXR1146" s="3"/>
      <c r="UXS1146" s="3"/>
      <c r="UXT1146" s="3"/>
      <c r="UXU1146" s="3"/>
      <c r="UXV1146" s="3"/>
      <c r="UXW1146" s="3"/>
      <c r="UXX1146" s="3"/>
      <c r="UXY1146" s="3"/>
      <c r="UXZ1146" s="3"/>
      <c r="UYA1146" s="3"/>
      <c r="UYB1146" s="3"/>
      <c r="UYC1146" s="3"/>
      <c r="UYD1146" s="3"/>
      <c r="UYE1146" s="3"/>
      <c r="UYF1146" s="3"/>
      <c r="UYG1146" s="3"/>
      <c r="UYH1146" s="3"/>
      <c r="UYI1146" s="3"/>
      <c r="UYJ1146" s="3"/>
      <c r="UYK1146" s="3"/>
      <c r="UYL1146" s="3"/>
      <c r="UYM1146" s="3"/>
      <c r="UYN1146" s="3"/>
      <c r="UYO1146" s="3"/>
      <c r="UYP1146" s="3"/>
      <c r="UYQ1146" s="3"/>
      <c r="UYR1146" s="3"/>
      <c r="UYS1146" s="3"/>
      <c r="UYT1146" s="3"/>
      <c r="UYU1146" s="3"/>
      <c r="UYV1146" s="3"/>
      <c r="UYW1146" s="3"/>
      <c r="UYX1146" s="3"/>
      <c r="UYY1146" s="3"/>
      <c r="UYZ1146" s="3"/>
      <c r="UZA1146" s="3"/>
      <c r="UZB1146" s="3"/>
      <c r="UZC1146" s="3"/>
      <c r="UZD1146" s="3"/>
      <c r="UZE1146" s="3"/>
      <c r="UZF1146" s="3"/>
      <c r="UZG1146" s="3"/>
      <c r="UZH1146" s="3"/>
      <c r="UZI1146" s="3"/>
      <c r="UZJ1146" s="3"/>
      <c r="UZK1146" s="3"/>
      <c r="UZL1146" s="3"/>
      <c r="UZM1146" s="3"/>
      <c r="UZN1146" s="3"/>
      <c r="UZO1146" s="3"/>
      <c r="UZP1146" s="3"/>
      <c r="UZQ1146" s="3"/>
      <c r="UZR1146" s="3"/>
      <c r="UZS1146" s="3"/>
      <c r="UZT1146" s="3"/>
      <c r="UZU1146" s="3"/>
      <c r="UZV1146" s="3"/>
      <c r="UZW1146" s="3"/>
      <c r="UZX1146" s="3"/>
      <c r="UZY1146" s="3"/>
      <c r="UZZ1146" s="3"/>
      <c r="VAA1146" s="3"/>
      <c r="VAB1146" s="3"/>
      <c r="VAC1146" s="3"/>
      <c r="VAD1146" s="3"/>
      <c r="VAE1146" s="3"/>
      <c r="VAF1146" s="3"/>
      <c r="VAG1146" s="3"/>
      <c r="VAH1146" s="3"/>
      <c r="VAI1146" s="3"/>
      <c r="VAJ1146" s="3"/>
      <c r="VAK1146" s="3"/>
      <c r="VAL1146" s="3"/>
      <c r="VAM1146" s="3"/>
      <c r="VAN1146" s="3"/>
      <c r="VAO1146" s="3"/>
      <c r="VAP1146" s="3"/>
      <c r="VAQ1146" s="3"/>
      <c r="VAR1146" s="3"/>
      <c r="VAS1146" s="3"/>
      <c r="VAT1146" s="3"/>
      <c r="VAU1146" s="3"/>
      <c r="VAV1146" s="3"/>
      <c r="VAW1146" s="3"/>
      <c r="VAX1146" s="3"/>
      <c r="VAY1146" s="3"/>
      <c r="VAZ1146" s="3"/>
      <c r="VBA1146" s="3"/>
      <c r="VBB1146" s="3"/>
      <c r="VBC1146" s="3"/>
      <c r="VBD1146" s="3"/>
      <c r="VBE1146" s="3"/>
      <c r="VBF1146" s="3"/>
      <c r="VBG1146" s="3"/>
      <c r="VBH1146" s="3"/>
      <c r="VBI1146" s="3"/>
      <c r="VBJ1146" s="3"/>
      <c r="VBK1146" s="3"/>
      <c r="VBL1146" s="3"/>
      <c r="VBM1146" s="3"/>
      <c r="VBN1146" s="3"/>
      <c r="VBO1146" s="3"/>
      <c r="VBP1146" s="3"/>
      <c r="VBQ1146" s="3"/>
      <c r="VBR1146" s="3"/>
      <c r="VBS1146" s="3"/>
      <c r="VBT1146" s="3"/>
      <c r="VBU1146" s="3"/>
      <c r="VBV1146" s="3"/>
      <c r="VBW1146" s="3"/>
      <c r="VBX1146" s="3"/>
      <c r="VBY1146" s="3"/>
      <c r="VBZ1146" s="3"/>
      <c r="VCA1146" s="3"/>
      <c r="VCB1146" s="3"/>
      <c r="VCC1146" s="3"/>
      <c r="VCD1146" s="3"/>
      <c r="VCE1146" s="3"/>
      <c r="VCF1146" s="3"/>
      <c r="VCG1146" s="3"/>
      <c r="VCH1146" s="3"/>
      <c r="VCI1146" s="3"/>
      <c r="VCJ1146" s="3"/>
      <c r="VCK1146" s="3"/>
      <c r="VCL1146" s="3"/>
      <c r="VCM1146" s="3"/>
      <c r="VCN1146" s="3"/>
      <c r="VCO1146" s="3"/>
      <c r="VCP1146" s="3"/>
      <c r="VCQ1146" s="3"/>
      <c r="VCR1146" s="3"/>
      <c r="VCS1146" s="3"/>
      <c r="VCT1146" s="3"/>
      <c r="VCU1146" s="3"/>
      <c r="VCV1146" s="3"/>
      <c r="VCW1146" s="3"/>
      <c r="VCX1146" s="3"/>
      <c r="VCY1146" s="3"/>
      <c r="VCZ1146" s="3"/>
      <c r="VDA1146" s="3"/>
      <c r="VDB1146" s="3"/>
      <c r="VDC1146" s="3"/>
      <c r="VDD1146" s="3"/>
      <c r="VDE1146" s="3"/>
      <c r="VDF1146" s="3"/>
      <c r="VDG1146" s="3"/>
      <c r="VDH1146" s="3"/>
      <c r="VDI1146" s="3"/>
      <c r="VDJ1146" s="3"/>
      <c r="VDK1146" s="3"/>
      <c r="VDL1146" s="3"/>
      <c r="VDM1146" s="3"/>
      <c r="VDN1146" s="3"/>
      <c r="VDO1146" s="3"/>
      <c r="VDP1146" s="3"/>
      <c r="VDQ1146" s="3"/>
      <c r="VDR1146" s="3"/>
      <c r="VDS1146" s="3"/>
      <c r="VDT1146" s="3"/>
      <c r="VDU1146" s="3"/>
      <c r="VDV1146" s="3"/>
      <c r="VDW1146" s="3"/>
      <c r="VDX1146" s="3"/>
      <c r="VDY1146" s="3"/>
      <c r="VDZ1146" s="3"/>
      <c r="VEA1146" s="3"/>
      <c r="VEB1146" s="3"/>
      <c r="VEC1146" s="3"/>
      <c r="VED1146" s="3"/>
      <c r="VEE1146" s="3"/>
      <c r="VEF1146" s="3"/>
      <c r="VEG1146" s="3"/>
      <c r="VEH1146" s="3"/>
      <c r="VEI1146" s="3"/>
      <c r="VEJ1146" s="3"/>
      <c r="VEK1146" s="3"/>
      <c r="VEL1146" s="3"/>
      <c r="VEM1146" s="3"/>
      <c r="VEN1146" s="3"/>
      <c r="VEO1146" s="3"/>
      <c r="VEP1146" s="3"/>
      <c r="VEQ1146" s="3"/>
      <c r="VER1146" s="3"/>
      <c r="VES1146" s="3"/>
      <c r="VET1146" s="3"/>
      <c r="VEU1146" s="3"/>
      <c r="VEV1146" s="3"/>
      <c r="VEW1146" s="3"/>
      <c r="VEX1146" s="3"/>
      <c r="VEY1146" s="3"/>
      <c r="VEZ1146" s="3"/>
      <c r="VFA1146" s="3"/>
      <c r="VFB1146" s="3"/>
      <c r="VFC1146" s="3"/>
      <c r="VFD1146" s="3"/>
      <c r="VFE1146" s="3"/>
      <c r="VFF1146" s="3"/>
      <c r="VFG1146" s="3"/>
      <c r="VFH1146" s="3"/>
      <c r="VFI1146" s="3"/>
      <c r="VFJ1146" s="3"/>
      <c r="VFK1146" s="3"/>
      <c r="VFL1146" s="3"/>
      <c r="VFM1146" s="3"/>
      <c r="VFN1146" s="3"/>
      <c r="VFO1146" s="3"/>
      <c r="VFP1146" s="3"/>
      <c r="VFQ1146" s="3"/>
      <c r="VFR1146" s="3"/>
      <c r="VFS1146" s="3"/>
      <c r="VFT1146" s="3"/>
      <c r="VFU1146" s="3"/>
      <c r="VFV1146" s="3"/>
      <c r="VFW1146" s="3"/>
      <c r="VFX1146" s="3"/>
      <c r="VFY1146" s="3"/>
      <c r="VFZ1146" s="3"/>
      <c r="VGA1146" s="3"/>
      <c r="VGB1146" s="3"/>
      <c r="VGC1146" s="3"/>
      <c r="VGD1146" s="3"/>
      <c r="VGE1146" s="3"/>
      <c r="VGF1146" s="3"/>
      <c r="VGG1146" s="3"/>
      <c r="VGH1146" s="3"/>
      <c r="VGI1146" s="3"/>
      <c r="VGJ1146" s="3"/>
      <c r="VGK1146" s="3"/>
      <c r="VGL1146" s="3"/>
      <c r="VGM1146" s="3"/>
      <c r="VGN1146" s="3"/>
      <c r="VGO1146" s="3"/>
      <c r="VGP1146" s="3"/>
      <c r="VGQ1146" s="3"/>
      <c r="VGR1146" s="3"/>
      <c r="VGS1146" s="3"/>
      <c r="VGT1146" s="3"/>
      <c r="VGU1146" s="3"/>
      <c r="VGV1146" s="3"/>
      <c r="VGW1146" s="3"/>
      <c r="VGX1146" s="3"/>
      <c r="VGY1146" s="3"/>
      <c r="VGZ1146" s="3"/>
      <c r="VHA1146" s="3"/>
      <c r="VHB1146" s="3"/>
      <c r="VHC1146" s="3"/>
      <c r="VHD1146" s="3"/>
      <c r="VHE1146" s="3"/>
      <c r="VHF1146" s="3"/>
      <c r="VHG1146" s="3"/>
      <c r="VHH1146" s="3"/>
      <c r="VHI1146" s="3"/>
      <c r="VHJ1146" s="3"/>
      <c r="VHK1146" s="3"/>
      <c r="VHL1146" s="3"/>
      <c r="VHM1146" s="3"/>
      <c r="VHN1146" s="3"/>
      <c r="VHO1146" s="3"/>
      <c r="VHP1146" s="3"/>
      <c r="VHQ1146" s="3"/>
      <c r="VHR1146" s="3"/>
      <c r="VHS1146" s="3"/>
      <c r="VHT1146" s="3"/>
      <c r="VHU1146" s="3"/>
      <c r="VHV1146" s="3"/>
      <c r="VHW1146" s="3"/>
      <c r="VHX1146" s="3"/>
      <c r="VHY1146" s="3"/>
      <c r="VHZ1146" s="3"/>
      <c r="VIA1146" s="3"/>
      <c r="VIB1146" s="3"/>
      <c r="VIC1146" s="3"/>
      <c r="VID1146" s="3"/>
      <c r="VIE1146" s="3"/>
      <c r="VIF1146" s="3"/>
      <c r="VIG1146" s="3"/>
      <c r="VIH1146" s="3"/>
      <c r="VII1146" s="3"/>
      <c r="VIJ1146" s="3"/>
      <c r="VIK1146" s="3"/>
      <c r="VIL1146" s="3"/>
      <c r="VIM1146" s="3"/>
      <c r="VIN1146" s="3"/>
      <c r="VIO1146" s="3"/>
      <c r="VIP1146" s="3"/>
      <c r="VIQ1146" s="3"/>
      <c r="VIR1146" s="3"/>
      <c r="VIS1146" s="3"/>
      <c r="VIT1146" s="3"/>
      <c r="VIU1146" s="3"/>
      <c r="VIV1146" s="3"/>
      <c r="VIW1146" s="3"/>
      <c r="VIX1146" s="3"/>
      <c r="VIY1146" s="3"/>
      <c r="VIZ1146" s="3"/>
      <c r="VJA1146" s="3"/>
      <c r="VJB1146" s="3"/>
      <c r="VJC1146" s="3"/>
      <c r="VJD1146" s="3"/>
      <c r="VJE1146" s="3"/>
      <c r="VJF1146" s="3"/>
      <c r="VJG1146" s="3"/>
      <c r="VJH1146" s="3"/>
      <c r="VJI1146" s="3"/>
      <c r="VJJ1146" s="3"/>
      <c r="VJK1146" s="3"/>
      <c r="VJL1146" s="3"/>
      <c r="VJM1146" s="3"/>
      <c r="VJN1146" s="3"/>
      <c r="VJO1146" s="3"/>
      <c r="VJP1146" s="3"/>
      <c r="VJQ1146" s="3"/>
      <c r="VJR1146" s="3"/>
      <c r="VJS1146" s="3"/>
      <c r="VJT1146" s="3"/>
      <c r="VJU1146" s="3"/>
      <c r="VJV1146" s="3"/>
      <c r="VJW1146" s="3"/>
      <c r="VJX1146" s="3"/>
      <c r="VJY1146" s="3"/>
      <c r="VJZ1146" s="3"/>
      <c r="VKA1146" s="3"/>
      <c r="VKB1146" s="3"/>
      <c r="VKC1146" s="3"/>
      <c r="VKD1146" s="3"/>
      <c r="VKE1146" s="3"/>
      <c r="VKF1146" s="3"/>
      <c r="VKG1146" s="3"/>
      <c r="VKH1146" s="3"/>
      <c r="VKI1146" s="3"/>
      <c r="VKJ1146" s="3"/>
      <c r="VKK1146" s="3"/>
      <c r="VKL1146" s="3"/>
      <c r="VKM1146" s="3"/>
      <c r="VKN1146" s="3"/>
      <c r="VKO1146" s="3"/>
      <c r="VKP1146" s="3"/>
      <c r="VKQ1146" s="3"/>
      <c r="VKR1146" s="3"/>
      <c r="VKS1146" s="3"/>
      <c r="VKT1146" s="3"/>
      <c r="VKU1146" s="3"/>
      <c r="VKV1146" s="3"/>
      <c r="VKW1146" s="3"/>
      <c r="VKX1146" s="3"/>
      <c r="VKY1146" s="3"/>
      <c r="VKZ1146" s="3"/>
      <c r="VLA1146" s="3"/>
      <c r="VLB1146" s="3"/>
      <c r="VLC1146" s="3"/>
      <c r="VLD1146" s="3"/>
      <c r="VLE1146" s="3"/>
      <c r="VLF1146" s="3"/>
      <c r="VLG1146" s="3"/>
      <c r="VLH1146" s="3"/>
      <c r="VLI1146" s="3"/>
      <c r="VLJ1146" s="3"/>
      <c r="VLK1146" s="3"/>
      <c r="VLL1146" s="3"/>
      <c r="VLM1146" s="3"/>
      <c r="VLN1146" s="3"/>
      <c r="VLO1146" s="3"/>
      <c r="VLP1146" s="3"/>
      <c r="VLQ1146" s="3"/>
      <c r="VLR1146" s="3"/>
      <c r="VLS1146" s="3"/>
      <c r="VLT1146" s="3"/>
      <c r="VLU1146" s="3"/>
      <c r="VLV1146" s="3"/>
      <c r="VLW1146" s="3"/>
      <c r="VLX1146" s="3"/>
      <c r="VLY1146" s="3"/>
      <c r="VLZ1146" s="3"/>
      <c r="VMA1146" s="3"/>
      <c r="VMB1146" s="3"/>
      <c r="VMC1146" s="3"/>
      <c r="VMD1146" s="3"/>
      <c r="VME1146" s="3"/>
      <c r="VMF1146" s="3"/>
      <c r="VMG1146" s="3"/>
      <c r="VMH1146" s="3"/>
      <c r="VMI1146" s="3"/>
      <c r="VMJ1146" s="3"/>
      <c r="VMK1146" s="3"/>
      <c r="VML1146" s="3"/>
      <c r="VMM1146" s="3"/>
      <c r="VMN1146" s="3"/>
      <c r="VMO1146" s="3"/>
      <c r="VMP1146" s="3"/>
      <c r="VMQ1146" s="3"/>
      <c r="VMR1146" s="3"/>
      <c r="VMS1146" s="3"/>
      <c r="VMT1146" s="3"/>
      <c r="VMU1146" s="3"/>
      <c r="VMV1146" s="3"/>
      <c r="VMW1146" s="3"/>
      <c r="VMX1146" s="3"/>
      <c r="VMY1146" s="3"/>
      <c r="VMZ1146" s="3"/>
      <c r="VNA1146" s="3"/>
      <c r="VNB1146" s="3"/>
      <c r="VNC1146" s="3"/>
      <c r="VND1146" s="3"/>
      <c r="VNE1146" s="3"/>
      <c r="VNF1146" s="3"/>
      <c r="VNG1146" s="3"/>
      <c r="VNH1146" s="3"/>
      <c r="VNI1146" s="3"/>
      <c r="VNJ1146" s="3"/>
      <c r="VNK1146" s="3"/>
      <c r="VNL1146" s="3"/>
      <c r="VNM1146" s="3"/>
      <c r="VNN1146" s="3"/>
      <c r="VNO1146" s="3"/>
      <c r="VNP1146" s="3"/>
      <c r="VNQ1146" s="3"/>
      <c r="VNR1146" s="3"/>
      <c r="VNS1146" s="3"/>
      <c r="VNT1146" s="3"/>
      <c r="VNU1146" s="3"/>
      <c r="VNV1146" s="3"/>
      <c r="VNW1146" s="3"/>
      <c r="VNX1146" s="3"/>
      <c r="VNY1146" s="3"/>
      <c r="VNZ1146" s="3"/>
      <c r="VOA1146" s="3"/>
      <c r="VOB1146" s="3"/>
      <c r="VOC1146" s="3"/>
      <c r="VOD1146" s="3"/>
      <c r="VOE1146" s="3"/>
      <c r="VOF1146" s="3"/>
      <c r="VOG1146" s="3"/>
      <c r="VOH1146" s="3"/>
      <c r="VOI1146" s="3"/>
      <c r="VOJ1146" s="3"/>
      <c r="VOK1146" s="3"/>
      <c r="VOL1146" s="3"/>
      <c r="VOM1146" s="3"/>
      <c r="VON1146" s="3"/>
      <c r="VOO1146" s="3"/>
      <c r="VOP1146" s="3"/>
      <c r="VOQ1146" s="3"/>
      <c r="VOR1146" s="3"/>
      <c r="VOS1146" s="3"/>
      <c r="VOT1146" s="3"/>
      <c r="VOU1146" s="3"/>
      <c r="VOV1146" s="3"/>
      <c r="VOW1146" s="3"/>
      <c r="VOX1146" s="3"/>
      <c r="VOY1146" s="3"/>
      <c r="VOZ1146" s="3"/>
      <c r="VPA1146" s="3"/>
      <c r="VPB1146" s="3"/>
      <c r="VPC1146" s="3"/>
      <c r="VPD1146" s="3"/>
      <c r="VPE1146" s="3"/>
      <c r="VPF1146" s="3"/>
      <c r="VPG1146" s="3"/>
      <c r="VPH1146" s="3"/>
      <c r="VPI1146" s="3"/>
      <c r="VPJ1146" s="3"/>
      <c r="VPK1146" s="3"/>
      <c r="VPL1146" s="3"/>
      <c r="VPM1146" s="3"/>
      <c r="VPN1146" s="3"/>
      <c r="VPO1146" s="3"/>
      <c r="VPP1146" s="3"/>
      <c r="VPQ1146" s="3"/>
      <c r="VPR1146" s="3"/>
      <c r="VPS1146" s="3"/>
      <c r="VPT1146" s="3"/>
      <c r="VPU1146" s="3"/>
      <c r="VPV1146" s="3"/>
      <c r="VPW1146" s="3"/>
      <c r="VPX1146" s="3"/>
      <c r="VPY1146" s="3"/>
      <c r="VPZ1146" s="3"/>
      <c r="VQA1146" s="3"/>
      <c r="VQB1146" s="3"/>
      <c r="VQC1146" s="3"/>
      <c r="VQD1146" s="3"/>
      <c r="VQE1146" s="3"/>
      <c r="VQF1146" s="3"/>
      <c r="VQG1146" s="3"/>
      <c r="VQH1146" s="3"/>
      <c r="VQI1146" s="3"/>
      <c r="VQJ1146" s="3"/>
      <c r="VQK1146" s="3"/>
      <c r="VQL1146" s="3"/>
      <c r="VQM1146" s="3"/>
      <c r="VQN1146" s="3"/>
      <c r="VQO1146" s="3"/>
      <c r="VQP1146" s="3"/>
      <c r="VQQ1146" s="3"/>
      <c r="VQR1146" s="3"/>
      <c r="VQS1146" s="3"/>
      <c r="VQT1146" s="3"/>
      <c r="VQU1146" s="3"/>
      <c r="VQV1146" s="3"/>
      <c r="VQW1146" s="3"/>
      <c r="VQX1146" s="3"/>
      <c r="VQY1146" s="3"/>
      <c r="VQZ1146" s="3"/>
      <c r="VRA1146" s="3"/>
      <c r="VRB1146" s="3"/>
      <c r="VRC1146" s="3"/>
      <c r="VRD1146" s="3"/>
      <c r="VRE1146" s="3"/>
      <c r="VRF1146" s="3"/>
      <c r="VRG1146" s="3"/>
      <c r="VRH1146" s="3"/>
      <c r="VRI1146" s="3"/>
      <c r="VRJ1146" s="3"/>
      <c r="VRK1146" s="3"/>
      <c r="VRL1146" s="3"/>
      <c r="VRM1146" s="3"/>
      <c r="VRN1146" s="3"/>
      <c r="VRO1146" s="3"/>
      <c r="VRP1146" s="3"/>
      <c r="VRQ1146" s="3"/>
      <c r="VRR1146" s="3"/>
      <c r="VRS1146" s="3"/>
      <c r="VRT1146" s="3"/>
      <c r="VRU1146" s="3"/>
      <c r="VRV1146" s="3"/>
      <c r="VRW1146" s="3"/>
      <c r="VRX1146" s="3"/>
      <c r="VRY1146" s="3"/>
      <c r="VRZ1146" s="3"/>
      <c r="VSA1146" s="3"/>
      <c r="VSB1146" s="3"/>
      <c r="VSC1146" s="3"/>
      <c r="VSD1146" s="3"/>
      <c r="VSE1146" s="3"/>
      <c r="VSF1146" s="3"/>
      <c r="VSG1146" s="3"/>
      <c r="VSH1146" s="3"/>
      <c r="VSI1146" s="3"/>
      <c r="VSJ1146" s="3"/>
      <c r="VSK1146" s="3"/>
      <c r="VSL1146" s="3"/>
      <c r="VSM1146" s="3"/>
      <c r="VSN1146" s="3"/>
      <c r="VSO1146" s="3"/>
      <c r="VSP1146" s="3"/>
      <c r="VSQ1146" s="3"/>
      <c r="VSR1146" s="3"/>
      <c r="VSS1146" s="3"/>
      <c r="VST1146" s="3"/>
      <c r="VSU1146" s="3"/>
      <c r="VSV1146" s="3"/>
      <c r="VSW1146" s="3"/>
      <c r="VSX1146" s="3"/>
      <c r="VSY1146" s="3"/>
      <c r="VSZ1146" s="3"/>
      <c r="VTA1146" s="3"/>
      <c r="VTB1146" s="3"/>
      <c r="VTC1146" s="3"/>
      <c r="VTD1146" s="3"/>
      <c r="VTE1146" s="3"/>
      <c r="VTF1146" s="3"/>
      <c r="VTG1146" s="3"/>
      <c r="VTH1146" s="3"/>
      <c r="VTI1146" s="3"/>
      <c r="VTJ1146" s="3"/>
      <c r="VTK1146" s="3"/>
      <c r="VTL1146" s="3"/>
      <c r="VTM1146" s="3"/>
      <c r="VTN1146" s="3"/>
      <c r="VTO1146" s="3"/>
      <c r="VTP1146" s="3"/>
      <c r="VTQ1146" s="3"/>
      <c r="VTR1146" s="3"/>
      <c r="VTS1146" s="3"/>
      <c r="VTT1146" s="3"/>
      <c r="VTU1146" s="3"/>
      <c r="VTV1146" s="3"/>
      <c r="VTW1146" s="3"/>
      <c r="VTX1146" s="3"/>
      <c r="VTY1146" s="3"/>
      <c r="VTZ1146" s="3"/>
      <c r="VUA1146" s="3"/>
      <c r="VUB1146" s="3"/>
      <c r="VUC1146" s="3"/>
      <c r="VUD1146" s="3"/>
      <c r="VUE1146" s="3"/>
      <c r="VUF1146" s="3"/>
      <c r="VUG1146" s="3"/>
      <c r="VUH1146" s="3"/>
      <c r="VUI1146" s="3"/>
      <c r="VUJ1146" s="3"/>
      <c r="VUK1146" s="3"/>
      <c r="VUL1146" s="3"/>
      <c r="VUM1146" s="3"/>
      <c r="VUN1146" s="3"/>
      <c r="VUO1146" s="3"/>
      <c r="VUP1146" s="3"/>
      <c r="VUQ1146" s="3"/>
      <c r="VUR1146" s="3"/>
      <c r="VUS1146" s="3"/>
      <c r="VUT1146" s="3"/>
      <c r="VUU1146" s="3"/>
      <c r="VUV1146" s="3"/>
      <c r="VUW1146" s="3"/>
      <c r="VUX1146" s="3"/>
      <c r="VUY1146" s="3"/>
      <c r="VUZ1146" s="3"/>
      <c r="VVA1146" s="3"/>
      <c r="VVB1146" s="3"/>
      <c r="VVC1146" s="3"/>
      <c r="VVD1146" s="3"/>
      <c r="VVE1146" s="3"/>
      <c r="VVF1146" s="3"/>
      <c r="VVG1146" s="3"/>
      <c r="VVH1146" s="3"/>
      <c r="VVI1146" s="3"/>
      <c r="VVJ1146" s="3"/>
      <c r="VVK1146" s="3"/>
      <c r="VVL1146" s="3"/>
      <c r="VVM1146" s="3"/>
      <c r="VVN1146" s="3"/>
      <c r="VVO1146" s="3"/>
      <c r="VVP1146" s="3"/>
      <c r="VVQ1146" s="3"/>
      <c r="VVR1146" s="3"/>
      <c r="VVS1146" s="3"/>
      <c r="VVT1146" s="3"/>
      <c r="VVU1146" s="3"/>
      <c r="VVV1146" s="3"/>
      <c r="VVW1146" s="3"/>
      <c r="VVX1146" s="3"/>
      <c r="VVY1146" s="3"/>
      <c r="VVZ1146" s="3"/>
      <c r="VWA1146" s="3"/>
      <c r="VWB1146" s="3"/>
      <c r="VWC1146" s="3"/>
      <c r="VWD1146" s="3"/>
      <c r="VWE1146" s="3"/>
      <c r="VWF1146" s="3"/>
      <c r="VWG1146" s="3"/>
      <c r="VWH1146" s="3"/>
      <c r="VWI1146" s="3"/>
      <c r="VWJ1146" s="3"/>
      <c r="VWK1146" s="3"/>
      <c r="VWL1146" s="3"/>
      <c r="VWM1146" s="3"/>
      <c r="VWN1146" s="3"/>
      <c r="VWO1146" s="3"/>
      <c r="VWP1146" s="3"/>
      <c r="VWQ1146" s="3"/>
      <c r="VWR1146" s="3"/>
      <c r="VWS1146" s="3"/>
      <c r="VWT1146" s="3"/>
      <c r="VWU1146" s="3"/>
      <c r="VWV1146" s="3"/>
      <c r="VWW1146" s="3"/>
      <c r="VWX1146" s="3"/>
      <c r="VWY1146" s="3"/>
      <c r="VWZ1146" s="3"/>
      <c r="VXA1146" s="3"/>
      <c r="VXB1146" s="3"/>
      <c r="VXC1146" s="3"/>
      <c r="VXD1146" s="3"/>
      <c r="VXE1146" s="3"/>
      <c r="VXF1146" s="3"/>
      <c r="VXG1146" s="3"/>
      <c r="VXH1146" s="3"/>
      <c r="VXI1146" s="3"/>
      <c r="VXJ1146" s="3"/>
      <c r="VXK1146" s="3"/>
      <c r="VXL1146" s="3"/>
      <c r="VXM1146" s="3"/>
      <c r="VXN1146" s="3"/>
      <c r="VXO1146" s="3"/>
      <c r="VXP1146" s="3"/>
      <c r="VXQ1146" s="3"/>
      <c r="VXR1146" s="3"/>
      <c r="VXS1146" s="3"/>
      <c r="VXT1146" s="3"/>
      <c r="VXU1146" s="3"/>
      <c r="VXV1146" s="3"/>
      <c r="VXW1146" s="3"/>
      <c r="VXX1146" s="3"/>
      <c r="VXY1146" s="3"/>
      <c r="VXZ1146" s="3"/>
      <c r="VYA1146" s="3"/>
      <c r="VYB1146" s="3"/>
      <c r="VYC1146" s="3"/>
      <c r="VYD1146" s="3"/>
      <c r="VYE1146" s="3"/>
      <c r="VYF1146" s="3"/>
      <c r="VYG1146" s="3"/>
      <c r="VYH1146" s="3"/>
      <c r="VYI1146" s="3"/>
      <c r="VYJ1146" s="3"/>
      <c r="VYK1146" s="3"/>
      <c r="VYL1146" s="3"/>
      <c r="VYM1146" s="3"/>
      <c r="VYN1146" s="3"/>
      <c r="VYO1146" s="3"/>
      <c r="VYP1146" s="3"/>
      <c r="VYQ1146" s="3"/>
      <c r="VYR1146" s="3"/>
      <c r="VYS1146" s="3"/>
      <c r="VYT1146" s="3"/>
      <c r="VYU1146" s="3"/>
      <c r="VYV1146" s="3"/>
      <c r="VYW1146" s="3"/>
      <c r="VYX1146" s="3"/>
      <c r="VYY1146" s="3"/>
      <c r="VYZ1146" s="3"/>
      <c r="VZA1146" s="3"/>
      <c r="VZB1146" s="3"/>
      <c r="VZC1146" s="3"/>
      <c r="VZD1146" s="3"/>
      <c r="VZE1146" s="3"/>
      <c r="VZF1146" s="3"/>
      <c r="VZG1146" s="3"/>
      <c r="VZH1146" s="3"/>
      <c r="VZI1146" s="3"/>
      <c r="VZJ1146" s="3"/>
      <c r="VZK1146" s="3"/>
      <c r="VZL1146" s="3"/>
      <c r="VZM1146" s="3"/>
      <c r="VZN1146" s="3"/>
      <c r="VZO1146" s="3"/>
      <c r="VZP1146" s="3"/>
      <c r="VZQ1146" s="3"/>
      <c r="VZR1146" s="3"/>
      <c r="VZS1146" s="3"/>
      <c r="VZT1146" s="3"/>
      <c r="VZU1146" s="3"/>
      <c r="VZV1146" s="3"/>
      <c r="VZW1146" s="3"/>
      <c r="VZX1146" s="3"/>
      <c r="VZY1146" s="3"/>
      <c r="VZZ1146" s="3"/>
      <c r="WAA1146" s="3"/>
      <c r="WAB1146" s="3"/>
      <c r="WAC1146" s="3"/>
      <c r="WAD1146" s="3"/>
      <c r="WAE1146" s="3"/>
      <c r="WAF1146" s="3"/>
      <c r="WAG1146" s="3"/>
      <c r="WAH1146" s="3"/>
      <c r="WAI1146" s="3"/>
      <c r="WAJ1146" s="3"/>
      <c r="WAK1146" s="3"/>
      <c r="WAL1146" s="3"/>
      <c r="WAM1146" s="3"/>
      <c r="WAN1146" s="3"/>
      <c r="WAO1146" s="3"/>
      <c r="WAP1146" s="3"/>
      <c r="WAQ1146" s="3"/>
      <c r="WAR1146" s="3"/>
      <c r="WAS1146" s="3"/>
      <c r="WAT1146" s="3"/>
      <c r="WAU1146" s="3"/>
      <c r="WAV1146" s="3"/>
      <c r="WAW1146" s="3"/>
      <c r="WAX1146" s="3"/>
      <c r="WAY1146" s="3"/>
      <c r="WAZ1146" s="3"/>
      <c r="WBA1146" s="3"/>
      <c r="WBB1146" s="3"/>
      <c r="WBC1146" s="3"/>
      <c r="WBD1146" s="3"/>
      <c r="WBE1146" s="3"/>
      <c r="WBF1146" s="3"/>
      <c r="WBG1146" s="3"/>
      <c r="WBH1146" s="3"/>
      <c r="WBI1146" s="3"/>
      <c r="WBJ1146" s="3"/>
      <c r="WBK1146" s="3"/>
      <c r="WBL1146" s="3"/>
      <c r="WBM1146" s="3"/>
      <c r="WBN1146" s="3"/>
      <c r="WBO1146" s="3"/>
      <c r="WBP1146" s="3"/>
      <c r="WBQ1146" s="3"/>
      <c r="WBR1146" s="3"/>
      <c r="WBS1146" s="3"/>
      <c r="WBT1146" s="3"/>
      <c r="WBU1146" s="3"/>
      <c r="WBV1146" s="3"/>
      <c r="WBW1146" s="3"/>
      <c r="WBX1146" s="3"/>
      <c r="WBY1146" s="3"/>
      <c r="WBZ1146" s="3"/>
      <c r="WCA1146" s="3"/>
      <c r="WCB1146" s="3"/>
      <c r="WCC1146" s="3"/>
      <c r="WCD1146" s="3"/>
      <c r="WCE1146" s="3"/>
      <c r="WCF1146" s="3"/>
      <c r="WCG1146" s="3"/>
      <c r="WCH1146" s="3"/>
      <c r="WCI1146" s="3"/>
      <c r="WCJ1146" s="3"/>
      <c r="WCK1146" s="3"/>
      <c r="WCL1146" s="3"/>
      <c r="WCM1146" s="3"/>
      <c r="WCN1146" s="3"/>
      <c r="WCO1146" s="3"/>
      <c r="WCP1146" s="3"/>
      <c r="WCQ1146" s="3"/>
      <c r="WCR1146" s="3"/>
      <c r="WCS1146" s="3"/>
      <c r="WCT1146" s="3"/>
      <c r="WCU1146" s="3"/>
      <c r="WCV1146" s="3"/>
      <c r="WCW1146" s="3"/>
      <c r="WCX1146" s="3"/>
      <c r="WCY1146" s="3"/>
      <c r="WCZ1146" s="3"/>
      <c r="WDA1146" s="3"/>
      <c r="WDB1146" s="3"/>
      <c r="WDC1146" s="3"/>
      <c r="WDD1146" s="3"/>
      <c r="WDE1146" s="3"/>
      <c r="WDF1146" s="3"/>
      <c r="WDG1146" s="3"/>
      <c r="WDH1146" s="3"/>
      <c r="WDI1146" s="3"/>
      <c r="WDJ1146" s="3"/>
      <c r="WDK1146" s="3"/>
      <c r="WDL1146" s="3"/>
      <c r="WDM1146" s="3"/>
      <c r="WDN1146" s="3"/>
      <c r="WDO1146" s="3"/>
      <c r="WDP1146" s="3"/>
      <c r="WDQ1146" s="3"/>
      <c r="WDR1146" s="3"/>
      <c r="WDS1146" s="3"/>
      <c r="WDT1146" s="3"/>
      <c r="WDU1146" s="3"/>
      <c r="WDV1146" s="3"/>
      <c r="WDW1146" s="3"/>
      <c r="WDX1146" s="3"/>
      <c r="WDY1146" s="3"/>
      <c r="WDZ1146" s="3"/>
      <c r="WEA1146" s="3"/>
      <c r="WEB1146" s="3"/>
      <c r="WEC1146" s="3"/>
      <c r="WED1146" s="3"/>
      <c r="WEE1146" s="3"/>
      <c r="WEF1146" s="3"/>
      <c r="WEG1146" s="3"/>
      <c r="WEH1146" s="3"/>
      <c r="WEI1146" s="3"/>
      <c r="WEJ1146" s="3"/>
      <c r="WEK1146" s="3"/>
      <c r="WEL1146" s="3"/>
      <c r="WEM1146" s="3"/>
      <c r="WEN1146" s="3"/>
      <c r="WEO1146" s="3"/>
      <c r="WEP1146" s="3"/>
      <c r="WEQ1146" s="3"/>
      <c r="WER1146" s="3"/>
      <c r="WES1146" s="3"/>
      <c r="WET1146" s="3"/>
      <c r="WEU1146" s="3"/>
      <c r="WEV1146" s="3"/>
      <c r="WEW1146" s="3"/>
      <c r="WEX1146" s="3"/>
      <c r="WEY1146" s="3"/>
      <c r="WEZ1146" s="3"/>
      <c r="WFA1146" s="3"/>
      <c r="WFB1146" s="3"/>
      <c r="WFC1146" s="3"/>
      <c r="WFD1146" s="3"/>
      <c r="WFE1146" s="3"/>
      <c r="WFF1146" s="3"/>
      <c r="WFG1146" s="3"/>
      <c r="WFH1146" s="3"/>
      <c r="WFI1146" s="3"/>
      <c r="WFJ1146" s="3"/>
      <c r="WFK1146" s="3"/>
      <c r="WFL1146" s="3"/>
      <c r="WFM1146" s="3"/>
      <c r="WFN1146" s="3"/>
      <c r="WFO1146" s="3"/>
      <c r="WFP1146" s="3"/>
      <c r="WFQ1146" s="3"/>
      <c r="WFR1146" s="3"/>
      <c r="WFS1146" s="3"/>
      <c r="WFT1146" s="3"/>
      <c r="WFU1146" s="3"/>
      <c r="WFV1146" s="3"/>
      <c r="WFW1146" s="3"/>
      <c r="WFX1146" s="3"/>
      <c r="WFY1146" s="3"/>
      <c r="WFZ1146" s="3"/>
      <c r="WGA1146" s="3"/>
      <c r="WGB1146" s="3"/>
      <c r="WGC1146" s="3"/>
      <c r="WGD1146" s="3"/>
      <c r="WGE1146" s="3"/>
      <c r="WGF1146" s="3"/>
      <c r="WGG1146" s="3"/>
      <c r="WGH1146" s="3"/>
      <c r="WGI1146" s="3"/>
      <c r="WGJ1146" s="3"/>
      <c r="WGK1146" s="3"/>
      <c r="WGL1146" s="3"/>
      <c r="WGM1146" s="3"/>
      <c r="WGN1146" s="3"/>
      <c r="WGO1146" s="3"/>
      <c r="WGP1146" s="3"/>
      <c r="WGQ1146" s="3"/>
      <c r="WGR1146" s="3"/>
      <c r="WGS1146" s="3"/>
      <c r="WGT1146" s="3"/>
      <c r="WGU1146" s="3"/>
      <c r="WGV1146" s="3"/>
      <c r="WGW1146" s="3"/>
      <c r="WGX1146" s="3"/>
      <c r="WGY1146" s="3"/>
      <c r="WGZ1146" s="3"/>
      <c r="WHA1146" s="3"/>
      <c r="WHB1146" s="3"/>
      <c r="WHC1146" s="3"/>
      <c r="WHD1146" s="3"/>
      <c r="WHE1146" s="3"/>
      <c r="WHF1146" s="3"/>
      <c r="WHG1146" s="3"/>
      <c r="WHH1146" s="3"/>
      <c r="WHI1146" s="3"/>
      <c r="WHJ1146" s="3"/>
      <c r="WHK1146" s="3"/>
      <c r="WHL1146" s="3"/>
      <c r="WHM1146" s="3"/>
      <c r="WHN1146" s="3"/>
      <c r="WHO1146" s="3"/>
      <c r="WHP1146" s="3"/>
      <c r="WHQ1146" s="3"/>
      <c r="WHR1146" s="3"/>
      <c r="WHS1146" s="3"/>
      <c r="WHT1146" s="3"/>
      <c r="WHU1146" s="3"/>
      <c r="WHV1146" s="3"/>
      <c r="WHW1146" s="3"/>
      <c r="WHX1146" s="3"/>
      <c r="WHY1146" s="3"/>
      <c r="WHZ1146" s="3"/>
      <c r="WIA1146" s="3"/>
      <c r="WIB1146" s="3"/>
      <c r="WIC1146" s="3"/>
      <c r="WID1146" s="3"/>
      <c r="WIE1146" s="3"/>
      <c r="WIF1146" s="3"/>
      <c r="WIG1146" s="3"/>
      <c r="WIH1146" s="3"/>
      <c r="WII1146" s="3"/>
      <c r="WIJ1146" s="3"/>
      <c r="WIK1146" s="3"/>
      <c r="WIL1146" s="3"/>
      <c r="WIM1146" s="3"/>
      <c r="WIN1146" s="3"/>
      <c r="WIO1146" s="3"/>
      <c r="WIP1146" s="3"/>
      <c r="WIQ1146" s="3"/>
      <c r="WIR1146" s="3"/>
      <c r="WIS1146" s="3"/>
      <c r="WIT1146" s="3"/>
      <c r="WIU1146" s="3"/>
      <c r="WIV1146" s="3"/>
      <c r="WIW1146" s="3"/>
      <c r="WIX1146" s="3"/>
      <c r="WIY1146" s="3"/>
      <c r="WIZ1146" s="3"/>
      <c r="WJA1146" s="3"/>
      <c r="WJB1146" s="3"/>
      <c r="WJC1146" s="3"/>
      <c r="WJD1146" s="3"/>
      <c r="WJE1146" s="3"/>
      <c r="WJF1146" s="3"/>
      <c r="WJG1146" s="3"/>
      <c r="WJH1146" s="3"/>
      <c r="WJI1146" s="3"/>
      <c r="WJJ1146" s="3"/>
      <c r="WJK1146" s="3"/>
      <c r="WJL1146" s="3"/>
      <c r="WJM1146" s="3"/>
      <c r="WJN1146" s="3"/>
      <c r="WJO1146" s="3"/>
      <c r="WJP1146" s="3"/>
      <c r="WJQ1146" s="3"/>
      <c r="WJR1146" s="3"/>
      <c r="WJS1146" s="3"/>
      <c r="WJT1146" s="3"/>
      <c r="WJU1146" s="3"/>
      <c r="WJV1146" s="3"/>
      <c r="WJW1146" s="3"/>
      <c r="WJX1146" s="3"/>
      <c r="WJY1146" s="3"/>
      <c r="WJZ1146" s="3"/>
      <c r="WKA1146" s="3"/>
      <c r="WKB1146" s="3"/>
      <c r="WKC1146" s="3"/>
      <c r="WKD1146" s="3"/>
      <c r="WKE1146" s="3"/>
      <c r="WKF1146" s="3"/>
      <c r="WKG1146" s="3"/>
      <c r="WKH1146" s="3"/>
      <c r="WKI1146" s="3"/>
      <c r="WKJ1146" s="3"/>
      <c r="WKK1146" s="3"/>
      <c r="WKL1146" s="3"/>
      <c r="WKM1146" s="3"/>
      <c r="WKN1146" s="3"/>
      <c r="WKO1146" s="3"/>
      <c r="WKP1146" s="3"/>
      <c r="WKQ1146" s="3"/>
      <c r="WKR1146" s="3"/>
      <c r="WKS1146" s="3"/>
      <c r="WKT1146" s="3"/>
      <c r="WKU1146" s="3"/>
      <c r="WKV1146" s="3"/>
      <c r="WKW1146" s="3"/>
      <c r="WKX1146" s="3"/>
      <c r="WKY1146" s="3"/>
      <c r="WKZ1146" s="3"/>
      <c r="WLA1146" s="3"/>
      <c r="WLB1146" s="3"/>
      <c r="WLC1146" s="3"/>
      <c r="WLD1146" s="3"/>
      <c r="WLE1146" s="3"/>
      <c r="WLF1146" s="3"/>
      <c r="WLG1146" s="3"/>
      <c r="WLH1146" s="3"/>
      <c r="WLI1146" s="3"/>
      <c r="WLJ1146" s="3"/>
      <c r="WLK1146" s="3"/>
      <c r="WLL1146" s="3"/>
      <c r="WLM1146" s="3"/>
      <c r="WLN1146" s="3"/>
      <c r="WLO1146" s="3"/>
      <c r="WLP1146" s="3"/>
      <c r="WLQ1146" s="3"/>
      <c r="WLR1146" s="3"/>
      <c r="WLS1146" s="3"/>
      <c r="WLT1146" s="3"/>
      <c r="WLU1146" s="3"/>
      <c r="WLV1146" s="3"/>
      <c r="WLW1146" s="3"/>
      <c r="WLX1146" s="3"/>
      <c r="WLY1146" s="3"/>
      <c r="WLZ1146" s="3"/>
      <c r="WMA1146" s="3"/>
      <c r="WMB1146" s="3"/>
      <c r="WMC1146" s="3"/>
      <c r="WMD1146" s="3"/>
      <c r="WME1146" s="3"/>
      <c r="WMF1146" s="3"/>
      <c r="WMG1146" s="3"/>
      <c r="WMH1146" s="3"/>
      <c r="WMI1146" s="3"/>
      <c r="WMJ1146" s="3"/>
      <c r="WMK1146" s="3"/>
      <c r="WML1146" s="3"/>
      <c r="WMM1146" s="3"/>
      <c r="WMN1146" s="3"/>
      <c r="WMO1146" s="3"/>
      <c r="WMP1146" s="3"/>
      <c r="WMQ1146" s="3"/>
      <c r="WMR1146" s="3"/>
      <c r="WMS1146" s="3"/>
      <c r="WMT1146" s="3"/>
      <c r="WMU1146" s="3"/>
      <c r="WMV1146" s="3"/>
      <c r="WMW1146" s="3"/>
      <c r="WMX1146" s="3"/>
      <c r="WMY1146" s="3"/>
      <c r="WMZ1146" s="3"/>
      <c r="WNA1146" s="3"/>
      <c r="WNB1146" s="3"/>
      <c r="WNC1146" s="3"/>
      <c r="WND1146" s="3"/>
      <c r="WNE1146" s="3"/>
      <c r="WNF1146" s="3"/>
      <c r="WNG1146" s="3"/>
      <c r="WNH1146" s="3"/>
      <c r="WNI1146" s="3"/>
      <c r="WNJ1146" s="3"/>
      <c r="WNK1146" s="3"/>
      <c r="WNL1146" s="3"/>
      <c r="WNM1146" s="3"/>
      <c r="WNN1146" s="3"/>
      <c r="WNO1146" s="3"/>
      <c r="WNP1146" s="3"/>
      <c r="WNQ1146" s="3"/>
      <c r="WNR1146" s="3"/>
      <c r="WNS1146" s="3"/>
      <c r="WNT1146" s="3"/>
      <c r="WNU1146" s="3"/>
      <c r="WNV1146" s="3"/>
      <c r="WNW1146" s="3"/>
      <c r="WNX1146" s="3"/>
      <c r="WNY1146" s="3"/>
      <c r="WNZ1146" s="3"/>
      <c r="WOA1146" s="3"/>
      <c r="WOB1146" s="3"/>
      <c r="WOC1146" s="3"/>
      <c r="WOD1146" s="3"/>
      <c r="WOE1146" s="3"/>
      <c r="WOF1146" s="3"/>
      <c r="WOG1146" s="3"/>
      <c r="WOH1146" s="3"/>
      <c r="WOI1146" s="3"/>
      <c r="WOJ1146" s="3"/>
      <c r="WOK1146" s="3"/>
      <c r="WOL1146" s="3"/>
      <c r="WOM1146" s="3"/>
      <c r="WON1146" s="3"/>
      <c r="WOO1146" s="3"/>
      <c r="WOP1146" s="3"/>
      <c r="WOQ1146" s="3"/>
      <c r="WOR1146" s="3"/>
      <c r="WOS1146" s="3"/>
      <c r="WOT1146" s="3"/>
      <c r="WOU1146" s="3"/>
      <c r="WOV1146" s="3"/>
      <c r="WOW1146" s="3"/>
      <c r="WOX1146" s="3"/>
      <c r="WOY1146" s="3"/>
      <c r="WOZ1146" s="3"/>
      <c r="WPA1146" s="3"/>
      <c r="WPB1146" s="3"/>
      <c r="WPC1146" s="3"/>
      <c r="WPD1146" s="3"/>
      <c r="WPE1146" s="3"/>
      <c r="WPF1146" s="3"/>
      <c r="WPG1146" s="3"/>
      <c r="WPH1146" s="3"/>
      <c r="WPI1146" s="3"/>
      <c r="WPJ1146" s="3"/>
      <c r="WPK1146" s="3"/>
      <c r="WPL1146" s="3"/>
      <c r="WPM1146" s="3"/>
      <c r="WPN1146" s="3"/>
      <c r="WPO1146" s="3"/>
      <c r="WPP1146" s="3"/>
      <c r="WPQ1146" s="3"/>
      <c r="WPR1146" s="3"/>
      <c r="WPS1146" s="3"/>
      <c r="WPT1146" s="3"/>
      <c r="WPU1146" s="3"/>
      <c r="WPV1146" s="3"/>
      <c r="WPW1146" s="3"/>
      <c r="WPX1146" s="3"/>
      <c r="WPY1146" s="3"/>
      <c r="WPZ1146" s="3"/>
      <c r="WQA1146" s="3"/>
      <c r="WQB1146" s="3"/>
      <c r="WQC1146" s="3"/>
      <c r="WQD1146" s="3"/>
      <c r="WQE1146" s="3"/>
      <c r="WQF1146" s="3"/>
      <c r="WQG1146" s="3"/>
      <c r="WQH1146" s="3"/>
      <c r="WQI1146" s="3"/>
      <c r="WQJ1146" s="3"/>
      <c r="WQK1146" s="3"/>
      <c r="WQL1146" s="3"/>
      <c r="WQM1146" s="3"/>
      <c r="WQN1146" s="3"/>
      <c r="WQO1146" s="3"/>
      <c r="WQP1146" s="3"/>
      <c r="WQQ1146" s="3"/>
      <c r="WQR1146" s="3"/>
      <c r="WQS1146" s="3"/>
      <c r="WQT1146" s="3"/>
      <c r="WQU1146" s="3"/>
      <c r="WQV1146" s="3"/>
      <c r="WQW1146" s="3"/>
      <c r="WQX1146" s="3"/>
      <c r="WQY1146" s="3"/>
      <c r="WQZ1146" s="3"/>
      <c r="WRA1146" s="3"/>
      <c r="WRB1146" s="3"/>
      <c r="WRC1146" s="3"/>
      <c r="WRD1146" s="3"/>
      <c r="WRE1146" s="3"/>
      <c r="WRF1146" s="3"/>
      <c r="WRG1146" s="3"/>
      <c r="WRH1146" s="3"/>
      <c r="WRI1146" s="3"/>
      <c r="WRJ1146" s="3"/>
      <c r="WRK1146" s="3"/>
      <c r="WRL1146" s="3"/>
      <c r="WRM1146" s="3"/>
      <c r="WRN1146" s="3"/>
      <c r="WRO1146" s="3"/>
      <c r="WRP1146" s="3"/>
      <c r="WRQ1146" s="3"/>
      <c r="WRR1146" s="3"/>
      <c r="WRS1146" s="3"/>
      <c r="WRT1146" s="3"/>
      <c r="WRU1146" s="3"/>
      <c r="WRV1146" s="3"/>
      <c r="WRW1146" s="3"/>
      <c r="WRX1146" s="3"/>
      <c r="WRY1146" s="3"/>
      <c r="WRZ1146" s="3"/>
      <c r="WSA1146" s="3"/>
      <c r="WSB1146" s="3"/>
      <c r="WSC1146" s="3"/>
      <c r="WSD1146" s="3"/>
      <c r="WSE1146" s="3"/>
      <c r="WSF1146" s="3"/>
      <c r="WSG1146" s="3"/>
      <c r="WSH1146" s="3"/>
      <c r="WSI1146" s="3"/>
      <c r="WSJ1146" s="3"/>
      <c r="WSK1146" s="3"/>
      <c r="WSL1146" s="3"/>
      <c r="WSM1146" s="3"/>
      <c r="WSN1146" s="3"/>
      <c r="WSO1146" s="3"/>
      <c r="WSP1146" s="3"/>
      <c r="WSQ1146" s="3"/>
      <c r="WSR1146" s="3"/>
      <c r="WSS1146" s="3"/>
      <c r="WST1146" s="3"/>
      <c r="WSU1146" s="3"/>
      <c r="WSV1146" s="3"/>
      <c r="WSW1146" s="3"/>
      <c r="WSX1146" s="3"/>
      <c r="WSY1146" s="3"/>
      <c r="WSZ1146" s="3"/>
      <c r="WTA1146" s="3"/>
      <c r="WTB1146" s="3"/>
      <c r="WTC1146" s="3"/>
      <c r="WTD1146" s="3"/>
      <c r="WTE1146" s="3"/>
      <c r="WTF1146" s="3"/>
      <c r="WTG1146" s="3"/>
      <c r="WTH1146" s="3"/>
      <c r="WTI1146" s="3"/>
      <c r="WTJ1146" s="3"/>
      <c r="WTK1146" s="3"/>
      <c r="WTL1146" s="3"/>
      <c r="WTM1146" s="3"/>
      <c r="WTN1146" s="3"/>
      <c r="WTO1146" s="3"/>
      <c r="WTP1146" s="3"/>
      <c r="WTQ1146" s="3"/>
      <c r="WTR1146" s="3"/>
      <c r="WTS1146" s="3"/>
      <c r="WTT1146" s="3"/>
      <c r="WTU1146" s="3"/>
      <c r="WTV1146" s="3"/>
      <c r="WTW1146" s="3"/>
      <c r="WTX1146" s="3"/>
      <c r="WTY1146" s="3"/>
      <c r="WTZ1146" s="3"/>
      <c r="WUA1146" s="3"/>
      <c r="WUB1146" s="3"/>
      <c r="WUC1146" s="3"/>
      <c r="WUD1146" s="3"/>
      <c r="WUE1146" s="3"/>
      <c r="WUF1146" s="3"/>
      <c r="WUG1146" s="3"/>
      <c r="WUH1146" s="3"/>
      <c r="WUI1146" s="3"/>
      <c r="WUJ1146" s="3"/>
      <c r="WUK1146" s="3"/>
      <c r="WUL1146" s="3"/>
      <c r="WUM1146" s="3"/>
      <c r="WUN1146" s="3"/>
      <c r="WUO1146" s="3"/>
      <c r="WUP1146" s="3"/>
      <c r="WUQ1146" s="3"/>
      <c r="WUR1146" s="3"/>
      <c r="WUS1146" s="3"/>
      <c r="WUT1146" s="3"/>
      <c r="WUU1146" s="3"/>
      <c r="WUV1146" s="3"/>
      <c r="WUW1146" s="3"/>
      <c r="WUX1146" s="3"/>
      <c r="WUY1146" s="3"/>
      <c r="WUZ1146" s="3"/>
      <c r="WVA1146" s="3"/>
      <c r="WVB1146" s="3"/>
      <c r="WVC1146" s="3"/>
      <c r="WVD1146" s="3"/>
      <c r="WVE1146" s="3"/>
      <c r="WVF1146" s="3"/>
      <c r="WVG1146" s="3"/>
      <c r="WVH1146" s="3"/>
      <c r="WVI1146" s="3"/>
      <c r="WVJ1146" s="3"/>
      <c r="WVK1146" s="3"/>
      <c r="WVL1146" s="3"/>
      <c r="WVM1146" s="3"/>
      <c r="WVN1146" s="3"/>
      <c r="WVO1146" s="3"/>
      <c r="WVP1146" s="3"/>
      <c r="WVQ1146" s="3"/>
      <c r="WVR1146" s="3"/>
      <c r="WVS1146" s="3"/>
      <c r="WVT1146" s="3"/>
      <c r="WVU1146" s="3"/>
      <c r="WVV1146" s="3"/>
      <c r="WVW1146" s="3"/>
      <c r="WVX1146" s="3"/>
      <c r="WVY1146" s="3"/>
      <c r="WVZ1146" s="3"/>
      <c r="WWA1146" s="3"/>
      <c r="WWB1146" s="3"/>
      <c r="WWC1146" s="3"/>
      <c r="WWD1146" s="3"/>
      <c r="WWE1146" s="3"/>
      <c r="WWF1146" s="3"/>
      <c r="WWG1146" s="3"/>
      <c r="WWH1146" s="3"/>
      <c r="WWI1146" s="3"/>
      <c r="WWJ1146" s="3"/>
      <c r="WWK1146" s="3"/>
      <c r="WWL1146" s="3"/>
      <c r="WWM1146" s="3"/>
      <c r="WWN1146" s="3"/>
      <c r="WWO1146" s="3"/>
      <c r="WWP1146" s="3"/>
      <c r="WWQ1146" s="3"/>
      <c r="WWR1146" s="3"/>
      <c r="WWS1146" s="3"/>
      <c r="WWT1146" s="3"/>
      <c r="WWU1146" s="3"/>
      <c r="WWV1146" s="3"/>
      <c r="WWW1146" s="3"/>
      <c r="WWX1146" s="3"/>
      <c r="WWY1146" s="3"/>
      <c r="WWZ1146" s="3"/>
      <c r="WXA1146" s="3"/>
      <c r="WXB1146" s="3"/>
      <c r="WXC1146" s="3"/>
      <c r="WXD1146" s="3"/>
      <c r="WXE1146" s="3"/>
      <c r="WXF1146" s="3"/>
      <c r="WXG1146" s="3"/>
      <c r="WXH1146" s="3"/>
      <c r="WXI1146" s="3"/>
      <c r="WXJ1146" s="3"/>
      <c r="WXK1146" s="3"/>
      <c r="WXL1146" s="3"/>
      <c r="WXM1146" s="3"/>
      <c r="WXN1146" s="3"/>
      <c r="WXO1146" s="3"/>
      <c r="WXP1146" s="3"/>
      <c r="WXQ1146" s="3"/>
      <c r="WXR1146" s="3"/>
      <c r="WXS1146" s="3"/>
      <c r="WXT1146" s="3"/>
      <c r="WXU1146" s="3"/>
      <c r="WXV1146" s="3"/>
      <c r="WXW1146" s="3"/>
      <c r="WXX1146" s="3"/>
      <c r="WXY1146" s="3"/>
      <c r="WXZ1146" s="3"/>
      <c r="WYA1146" s="3"/>
      <c r="WYB1146" s="3"/>
      <c r="WYC1146" s="3"/>
      <c r="WYD1146" s="3"/>
      <c r="WYE1146" s="3"/>
      <c r="WYF1146" s="3"/>
      <c r="WYG1146" s="3"/>
      <c r="WYH1146" s="3"/>
      <c r="WYI1146" s="3"/>
      <c r="WYJ1146" s="3"/>
      <c r="WYK1146" s="3"/>
      <c r="WYL1146" s="3"/>
      <c r="WYM1146" s="3"/>
      <c r="WYN1146" s="3"/>
      <c r="WYO1146" s="3"/>
      <c r="WYP1146" s="3"/>
      <c r="WYQ1146" s="3"/>
      <c r="WYR1146" s="3"/>
      <c r="WYS1146" s="3"/>
      <c r="WYT1146" s="3"/>
      <c r="WYU1146" s="3"/>
      <c r="WYV1146" s="3"/>
      <c r="WYW1146" s="3"/>
      <c r="WYX1146" s="3"/>
      <c r="WYY1146" s="3"/>
      <c r="WYZ1146" s="3"/>
      <c r="WZA1146" s="3"/>
      <c r="WZB1146" s="3"/>
      <c r="WZC1146" s="3"/>
      <c r="WZD1146" s="3"/>
      <c r="WZE1146" s="3"/>
      <c r="WZF1146" s="3"/>
      <c r="WZG1146" s="3"/>
      <c r="WZH1146" s="3"/>
      <c r="WZI1146" s="3"/>
      <c r="WZJ1146" s="3"/>
      <c r="WZK1146" s="3"/>
      <c r="WZL1146" s="3"/>
      <c r="WZM1146" s="3"/>
      <c r="WZN1146" s="3"/>
      <c r="WZO1146" s="3"/>
      <c r="WZP1146" s="3"/>
      <c r="WZQ1146" s="3"/>
      <c r="WZR1146" s="3"/>
      <c r="WZS1146" s="3"/>
      <c r="WZT1146" s="3"/>
      <c r="WZU1146" s="3"/>
      <c r="WZV1146" s="3"/>
      <c r="WZW1146" s="3"/>
      <c r="WZX1146" s="3"/>
      <c r="WZY1146" s="3"/>
      <c r="WZZ1146" s="3"/>
      <c r="XAA1146" s="3"/>
      <c r="XAB1146" s="3"/>
      <c r="XAC1146" s="3"/>
      <c r="XAD1146" s="3"/>
      <c r="XAE1146" s="3"/>
      <c r="XAF1146" s="3"/>
      <c r="XAG1146" s="3"/>
      <c r="XAH1146" s="3"/>
      <c r="XAI1146" s="3"/>
      <c r="XAJ1146" s="3"/>
      <c r="XAK1146" s="3"/>
      <c r="XAL1146" s="3"/>
      <c r="XAM1146" s="3"/>
      <c r="XAN1146" s="3"/>
      <c r="XAO1146" s="3"/>
      <c r="XAP1146" s="3"/>
      <c r="XAQ1146" s="3"/>
      <c r="XAR1146" s="3"/>
      <c r="XAS1146" s="3"/>
      <c r="XAT1146" s="3"/>
      <c r="XAU1146" s="3"/>
      <c r="XAV1146" s="3"/>
      <c r="XAW1146" s="3"/>
      <c r="XAX1146" s="3"/>
      <c r="XAY1146" s="3"/>
      <c r="XAZ1146" s="3"/>
      <c r="XBA1146" s="3"/>
      <c r="XBB1146" s="3"/>
      <c r="XBC1146" s="3"/>
      <c r="XBD1146" s="3"/>
      <c r="XBE1146" s="3"/>
      <c r="XBF1146" s="3"/>
      <c r="XBG1146" s="3"/>
      <c r="XBH1146" s="3"/>
      <c r="XBI1146" s="3"/>
      <c r="XBJ1146" s="3"/>
      <c r="XBK1146" s="3"/>
      <c r="XBL1146" s="3"/>
      <c r="XBM1146" s="3"/>
      <c r="XBN1146" s="3"/>
      <c r="XBO1146" s="3"/>
      <c r="XBP1146" s="3"/>
      <c r="XBQ1146" s="3"/>
      <c r="XBR1146" s="3"/>
      <c r="XBS1146" s="3"/>
      <c r="XBT1146" s="3"/>
      <c r="XBU1146" s="3"/>
      <c r="XBV1146" s="3"/>
      <c r="XBW1146" s="3"/>
      <c r="XBX1146" s="3"/>
      <c r="XBY1146" s="3"/>
      <c r="XBZ1146" s="3"/>
      <c r="XCA1146" s="3"/>
      <c r="XCB1146" s="3"/>
      <c r="XCC1146" s="3"/>
      <c r="XCD1146" s="3"/>
      <c r="XCE1146" s="3"/>
      <c r="XCF1146" s="3"/>
      <c r="XCG1146" s="3"/>
      <c r="XCH1146" s="3"/>
      <c r="XCI1146" s="3"/>
      <c r="XCJ1146" s="3"/>
      <c r="XCK1146" s="3"/>
      <c r="XCL1146" s="3"/>
      <c r="XCM1146" s="3"/>
      <c r="XCN1146" s="3"/>
      <c r="XCO1146" s="3"/>
      <c r="XCP1146" s="3"/>
      <c r="XCQ1146" s="3"/>
      <c r="XCR1146" s="3"/>
      <c r="XCS1146" s="3"/>
      <c r="XCT1146" s="3"/>
      <c r="XCU1146" s="3"/>
      <c r="XCV1146" s="3"/>
      <c r="XCW1146" s="3"/>
      <c r="XCX1146" s="3"/>
      <c r="XCY1146" s="3"/>
      <c r="XCZ1146" s="3"/>
      <c r="XDA1146" s="3"/>
      <c r="XDB1146" s="3"/>
      <c r="XDC1146" s="3"/>
      <c r="XDD1146" s="3"/>
      <c r="XDE1146" s="3"/>
      <c r="XDF1146" s="3"/>
      <c r="XDG1146" s="3"/>
      <c r="XDH1146" s="3"/>
      <c r="XDI1146" s="3"/>
      <c r="XDJ1146" s="3"/>
      <c r="XDK1146" s="3"/>
      <c r="XDL1146" s="3"/>
      <c r="XDM1146" s="3"/>
      <c r="XDN1146" s="3"/>
      <c r="XDO1146" s="3"/>
      <c r="XDP1146" s="3"/>
      <c r="XDQ1146" s="3"/>
      <c r="XDR1146" s="3"/>
      <c r="XDS1146" s="3"/>
      <c r="XDT1146" s="3"/>
      <c r="XDU1146" s="3"/>
      <c r="XDV1146" s="3"/>
      <c r="XDW1146" s="3"/>
      <c r="XDX1146" s="3"/>
      <c r="XDY1146" s="3"/>
      <c r="XDZ1146" s="3"/>
      <c r="XEA1146" s="3"/>
      <c r="XEB1146" s="3"/>
      <c r="XEC1146" s="3"/>
      <c r="XED1146" s="3"/>
      <c r="XEE1146" s="3"/>
      <c r="XEF1146" s="3"/>
      <c r="XEG1146" s="152"/>
      <c r="XEH1146" s="152"/>
      <c r="XEI1146" s="152"/>
      <c r="XEJ1146" s="152"/>
      <c r="XEM1146" s="3"/>
      <c r="XEN1146" s="3"/>
      <c r="XEO1146" s="3"/>
      <c r="XEP1146" s="3"/>
      <c r="XEQ1146" s="3"/>
      <c r="XER1146" s="3"/>
      <c r="XES1146" s="3"/>
      <c r="XET1146" s="3"/>
      <c r="XEU1146" s="3"/>
      <c r="XEV1146" s="3"/>
      <c r="XEW1146" s="3"/>
      <c r="XEX1146" s="3"/>
    </row>
    <row r="1147" spans="1:16378" s="253" customFormat="1" ht="216.75" hidden="1">
      <c r="A1147" s="419">
        <v>643</v>
      </c>
      <c r="B1147" s="420" t="s">
        <v>2959</v>
      </c>
      <c r="C1147" s="421" t="s">
        <v>2456</v>
      </c>
      <c r="D1147" s="422" t="s">
        <v>79</v>
      </c>
      <c r="E1147" s="48" t="s">
        <v>2960</v>
      </c>
      <c r="F1147" s="423"/>
      <c r="G1147" s="423"/>
      <c r="H1147" s="424">
        <v>6</v>
      </c>
      <c r="I1147" s="424"/>
      <c r="J1147" s="424">
        <v>23</v>
      </c>
      <c r="K1147" s="424">
        <v>3</v>
      </c>
      <c r="L1147" s="423"/>
      <c r="M1147" s="423"/>
      <c r="N1147" s="423"/>
      <c r="O1147" s="423"/>
      <c r="P1147" s="145" t="s">
        <v>2458</v>
      </c>
      <c r="Q1147" s="141" t="s">
        <v>219</v>
      </c>
      <c r="R1147" s="51"/>
      <c r="S1147" s="51"/>
      <c r="T1147" s="51"/>
      <c r="U1147" s="51"/>
      <c r="V1147" s="424">
        <v>11</v>
      </c>
      <c r="W1147" s="424">
        <v>1</v>
      </c>
      <c r="X1147" s="181" t="s">
        <v>69</v>
      </c>
      <c r="Y1147" s="51"/>
      <c r="Z1147" s="51"/>
      <c r="AA1147" s="51"/>
      <c r="AB1147" s="145" t="s">
        <v>220</v>
      </c>
      <c r="AC1147" s="425" t="s">
        <v>2961</v>
      </c>
      <c r="AD1147" s="425"/>
      <c r="AE1147" s="425"/>
      <c r="AF1147" s="425"/>
      <c r="AG1147" s="425"/>
      <c r="AH1147" s="425"/>
      <c r="AI1147" s="425"/>
      <c r="AJ1147" s="426" t="s">
        <v>2962</v>
      </c>
      <c r="AK1147" s="425"/>
      <c r="AL1147" s="425"/>
      <c r="AM1147" s="427" t="s">
        <v>222</v>
      </c>
      <c r="AN1147" s="428" t="s">
        <v>2963</v>
      </c>
      <c r="AO1147" s="429" t="s">
        <v>99</v>
      </c>
      <c r="AP1147" s="429" t="s">
        <v>109</v>
      </c>
      <c r="AQ1147" s="429">
        <v>8610010010</v>
      </c>
      <c r="AR1147" s="420" t="s">
        <v>2964</v>
      </c>
      <c r="AS1147" s="430">
        <v>122</v>
      </c>
      <c r="AT1147" s="431">
        <v>234393.77</v>
      </c>
      <c r="AU1147" s="431">
        <v>234393.77</v>
      </c>
      <c r="AV1147" s="431">
        <v>232797</v>
      </c>
      <c r="AW1147" s="431">
        <v>476497</v>
      </c>
      <c r="AX1147" s="431">
        <v>476497</v>
      </c>
      <c r="AY1147" s="431">
        <v>476497</v>
      </c>
      <c r="AZ1147" s="429" t="s">
        <v>193</v>
      </c>
      <c r="BD1147" s="275"/>
      <c r="BE1147" s="249"/>
      <c r="BF1147" s="250"/>
      <c r="BG1147" s="250"/>
      <c r="BH1147" s="251"/>
      <c r="BI1147" s="251"/>
      <c r="BJ1147" s="251"/>
      <c r="BK1147" s="251"/>
      <c r="BL1147" s="251"/>
      <c r="BM1147" s="251"/>
      <c r="BN1147" s="251"/>
      <c r="BO1147" s="251"/>
      <c r="BP1147" s="252"/>
      <c r="BQ1147" s="13"/>
    </row>
    <row r="1148" spans="1:16378" s="253" customFormat="1" ht="331.5" hidden="1">
      <c r="A1148" s="419">
        <v>643</v>
      </c>
      <c r="B1148" s="420" t="s">
        <v>2959</v>
      </c>
      <c r="C1148" s="421" t="s">
        <v>2456</v>
      </c>
      <c r="D1148" s="422" t="s">
        <v>79</v>
      </c>
      <c r="E1148" s="48" t="s">
        <v>2965</v>
      </c>
      <c r="F1148" s="432"/>
      <c r="G1148" s="432"/>
      <c r="H1148" s="181" t="s">
        <v>2966</v>
      </c>
      <c r="I1148" s="181"/>
      <c r="J1148" s="181" t="s">
        <v>2967</v>
      </c>
      <c r="K1148" s="181" t="s">
        <v>2968</v>
      </c>
      <c r="L1148" s="432"/>
      <c r="M1148" s="432"/>
      <c r="N1148" s="432"/>
      <c r="O1148" s="432"/>
      <c r="P1148" s="145" t="s">
        <v>2969</v>
      </c>
      <c r="Q1148" s="141" t="s">
        <v>2970</v>
      </c>
      <c r="R1148" s="433"/>
      <c r="S1148" s="433"/>
      <c r="T1148" s="181">
        <v>6</v>
      </c>
      <c r="U1148" s="433"/>
      <c r="V1148" s="145" t="s">
        <v>2971</v>
      </c>
      <c r="W1148" s="145" t="s">
        <v>863</v>
      </c>
      <c r="X1148" s="433"/>
      <c r="Y1148" s="433"/>
      <c r="Z1148" s="433"/>
      <c r="AA1148" s="433"/>
      <c r="AB1148" s="145" t="s">
        <v>2972</v>
      </c>
      <c r="AC1148" s="52" t="s">
        <v>477</v>
      </c>
      <c r="AD1148" s="434"/>
      <c r="AE1148" s="434"/>
      <c r="AF1148" s="434"/>
      <c r="AG1148" s="434"/>
      <c r="AH1148" s="434"/>
      <c r="AI1148" s="434"/>
      <c r="AJ1148" s="191">
        <v>1</v>
      </c>
      <c r="AK1148" s="434"/>
      <c r="AL1148" s="434"/>
      <c r="AM1148" s="434"/>
      <c r="AN1148" s="145" t="s">
        <v>231</v>
      </c>
      <c r="AO1148" s="429" t="s">
        <v>99</v>
      </c>
      <c r="AP1148" s="429" t="s">
        <v>109</v>
      </c>
      <c r="AQ1148" s="429">
        <v>8610010010</v>
      </c>
      <c r="AR1148" s="420" t="s">
        <v>2964</v>
      </c>
      <c r="AS1148" s="430">
        <v>129</v>
      </c>
      <c r="AT1148" s="431">
        <v>63500.19</v>
      </c>
      <c r="AU1148" s="431">
        <v>63500.19</v>
      </c>
      <c r="AV1148" s="431">
        <v>70033</v>
      </c>
      <c r="AW1148" s="431">
        <v>70033</v>
      </c>
      <c r="AX1148" s="431">
        <v>70033</v>
      </c>
      <c r="AY1148" s="431">
        <v>70033</v>
      </c>
      <c r="AZ1148" s="429" t="s">
        <v>193</v>
      </c>
      <c r="BD1148" s="275"/>
      <c r="BE1148" s="249"/>
      <c r="BF1148" s="250"/>
      <c r="BG1148" s="250"/>
      <c r="BH1148" s="251"/>
      <c r="BI1148" s="251"/>
      <c r="BJ1148" s="251"/>
      <c r="BK1148" s="251"/>
      <c r="BL1148" s="251"/>
      <c r="BM1148" s="251"/>
      <c r="BN1148" s="251"/>
      <c r="BO1148" s="251"/>
      <c r="BP1148" s="252"/>
      <c r="BQ1148" s="13"/>
    </row>
    <row r="1149" spans="1:16378" s="253" customFormat="1" ht="267.75" hidden="1">
      <c r="A1149" s="419">
        <v>643</v>
      </c>
      <c r="B1149" s="420" t="s">
        <v>2959</v>
      </c>
      <c r="C1149" s="421" t="s">
        <v>2456</v>
      </c>
      <c r="D1149" s="422" t="s">
        <v>79</v>
      </c>
      <c r="E1149" s="48" t="s">
        <v>2973</v>
      </c>
      <c r="F1149" s="424"/>
      <c r="G1149" s="424"/>
      <c r="H1149" s="424">
        <v>6</v>
      </c>
      <c r="I1149" s="424"/>
      <c r="J1149" s="181" t="s">
        <v>2974</v>
      </c>
      <c r="K1149" s="181" t="s">
        <v>2975</v>
      </c>
      <c r="L1149" s="424"/>
      <c r="M1149" s="424"/>
      <c r="N1149" s="424"/>
      <c r="O1149" s="424"/>
      <c r="P1149" s="145" t="s">
        <v>2976</v>
      </c>
      <c r="Q1149" s="141" t="s">
        <v>74</v>
      </c>
      <c r="R1149" s="423"/>
      <c r="S1149" s="423"/>
      <c r="T1149" s="424">
        <v>6</v>
      </c>
      <c r="U1149" s="423"/>
      <c r="V1149" s="191" t="s">
        <v>2977</v>
      </c>
      <c r="W1149" s="424" t="s">
        <v>863</v>
      </c>
      <c r="X1149" s="423"/>
      <c r="Y1149" s="423"/>
      <c r="Z1149" s="423"/>
      <c r="AA1149" s="423"/>
      <c r="AB1149" s="145" t="s">
        <v>187</v>
      </c>
      <c r="AC1149" s="52" t="s">
        <v>925</v>
      </c>
      <c r="AD1149" s="434"/>
      <c r="AE1149" s="434"/>
      <c r="AF1149" s="434"/>
      <c r="AG1149" s="434"/>
      <c r="AH1149" s="434"/>
      <c r="AI1149" s="434"/>
      <c r="AJ1149" s="434"/>
      <c r="AK1149" s="434"/>
      <c r="AL1149" s="434"/>
      <c r="AM1149" s="52" t="s">
        <v>2978</v>
      </c>
      <c r="AN1149" s="145" t="s">
        <v>226</v>
      </c>
      <c r="AO1149" s="429" t="s">
        <v>99</v>
      </c>
      <c r="AP1149" s="429" t="s">
        <v>109</v>
      </c>
      <c r="AQ1149" s="429">
        <v>8610010010</v>
      </c>
      <c r="AR1149" s="420" t="s">
        <v>2964</v>
      </c>
      <c r="AS1149" s="430">
        <v>244</v>
      </c>
      <c r="AT1149" s="431">
        <v>3380629.24</v>
      </c>
      <c r="AU1149" s="431">
        <v>3380629.24</v>
      </c>
      <c r="AV1149" s="431">
        <v>3122895.03</v>
      </c>
      <c r="AW1149" s="431">
        <v>2662351</v>
      </c>
      <c r="AX1149" s="431">
        <v>2766385</v>
      </c>
      <c r="AY1149" s="431">
        <v>2767098</v>
      </c>
      <c r="AZ1149" s="429" t="s">
        <v>193</v>
      </c>
      <c r="BD1149" s="275"/>
      <c r="BE1149" s="249"/>
      <c r="BF1149" s="250"/>
      <c r="BG1149" s="250"/>
      <c r="BH1149" s="251"/>
      <c r="BI1149" s="251"/>
      <c r="BJ1149" s="251"/>
      <c r="BK1149" s="251"/>
      <c r="BL1149" s="251"/>
      <c r="BM1149" s="251"/>
      <c r="BN1149" s="251"/>
      <c r="BO1149" s="251"/>
      <c r="BP1149" s="252"/>
      <c r="BQ1149" s="13"/>
    </row>
    <row r="1150" spans="1:16378" s="253" customFormat="1" ht="267.75" hidden="1">
      <c r="A1150" s="419">
        <v>643</v>
      </c>
      <c r="B1150" s="420" t="s">
        <v>2959</v>
      </c>
      <c r="C1150" s="421" t="s">
        <v>2456</v>
      </c>
      <c r="D1150" s="422" t="s">
        <v>79</v>
      </c>
      <c r="E1150" s="48" t="s">
        <v>2973</v>
      </c>
      <c r="F1150" s="424"/>
      <c r="G1150" s="424"/>
      <c r="H1150" s="424">
        <v>6</v>
      </c>
      <c r="I1150" s="424"/>
      <c r="J1150" s="181" t="s">
        <v>2979</v>
      </c>
      <c r="K1150" s="181" t="s">
        <v>2980</v>
      </c>
      <c r="L1150" s="424"/>
      <c r="M1150" s="424"/>
      <c r="N1150" s="424"/>
      <c r="O1150" s="424"/>
      <c r="P1150" s="145" t="s">
        <v>2981</v>
      </c>
      <c r="Q1150" s="141" t="s">
        <v>74</v>
      </c>
      <c r="R1150" s="423"/>
      <c r="S1150" s="423"/>
      <c r="T1150" s="424">
        <v>6</v>
      </c>
      <c r="U1150" s="423"/>
      <c r="V1150" s="191" t="s">
        <v>2977</v>
      </c>
      <c r="W1150" s="424" t="s">
        <v>863</v>
      </c>
      <c r="X1150" s="423"/>
      <c r="Y1150" s="423"/>
      <c r="Z1150" s="423"/>
      <c r="AA1150" s="423"/>
      <c r="AB1150" s="145" t="s">
        <v>187</v>
      </c>
      <c r="AC1150" s="52" t="s">
        <v>925</v>
      </c>
      <c r="AD1150" s="434"/>
      <c r="AE1150" s="434"/>
      <c r="AF1150" s="434"/>
      <c r="AG1150" s="434"/>
      <c r="AH1150" s="434"/>
      <c r="AI1150" s="434"/>
      <c r="AJ1150" s="434"/>
      <c r="AK1150" s="434"/>
      <c r="AL1150" s="434"/>
      <c r="AM1150" s="52" t="s">
        <v>2978</v>
      </c>
      <c r="AN1150" s="145" t="s">
        <v>226</v>
      </c>
      <c r="AO1150" s="429" t="s">
        <v>99</v>
      </c>
      <c r="AP1150" s="429" t="s">
        <v>109</v>
      </c>
      <c r="AQ1150" s="429">
        <v>8610010010</v>
      </c>
      <c r="AR1150" s="420" t="s">
        <v>2964</v>
      </c>
      <c r="AS1150" s="430">
        <v>247</v>
      </c>
      <c r="AT1150" s="431">
        <v>0</v>
      </c>
      <c r="AU1150" s="431">
        <v>0</v>
      </c>
      <c r="AV1150" s="431">
        <v>0</v>
      </c>
      <c r="AW1150" s="431">
        <v>699597</v>
      </c>
      <c r="AX1150" s="431">
        <v>708691</v>
      </c>
      <c r="AY1150" s="431">
        <v>725659</v>
      </c>
      <c r="AZ1150" s="429" t="s">
        <v>193</v>
      </c>
      <c r="BD1150" s="275"/>
      <c r="BE1150" s="249"/>
      <c r="BF1150" s="250"/>
      <c r="BG1150" s="250"/>
      <c r="BH1150" s="251"/>
      <c r="BI1150" s="251"/>
      <c r="BJ1150" s="251"/>
      <c r="BK1150" s="251"/>
      <c r="BL1150" s="251"/>
      <c r="BM1150" s="251"/>
      <c r="BN1150" s="251"/>
      <c r="BO1150" s="251"/>
      <c r="BP1150" s="252"/>
      <c r="BQ1150" s="13"/>
    </row>
    <row r="1151" spans="1:16378" s="253" customFormat="1" ht="267.75" hidden="1">
      <c r="A1151" s="419">
        <v>643</v>
      </c>
      <c r="B1151" s="420" t="s">
        <v>2959</v>
      </c>
      <c r="C1151" s="421" t="s">
        <v>2456</v>
      </c>
      <c r="D1151" s="422" t="s">
        <v>79</v>
      </c>
      <c r="E1151" s="48" t="s">
        <v>2973</v>
      </c>
      <c r="F1151" s="424"/>
      <c r="G1151" s="424"/>
      <c r="H1151" s="181" t="s">
        <v>2982</v>
      </c>
      <c r="I1151" s="424"/>
      <c r="J1151" s="181" t="s">
        <v>2979</v>
      </c>
      <c r="K1151" s="181" t="s">
        <v>2980</v>
      </c>
      <c r="L1151" s="424"/>
      <c r="M1151" s="424"/>
      <c r="N1151" s="424"/>
      <c r="O1151" s="424"/>
      <c r="P1151" s="145" t="s">
        <v>2981</v>
      </c>
      <c r="Q1151" s="141" t="s">
        <v>74</v>
      </c>
      <c r="R1151" s="51"/>
      <c r="S1151" s="51"/>
      <c r="T1151" s="181">
        <v>6</v>
      </c>
      <c r="U1151" s="51"/>
      <c r="V1151" s="191" t="s">
        <v>2977</v>
      </c>
      <c r="W1151" s="435" t="s">
        <v>863</v>
      </c>
      <c r="X1151" s="51"/>
      <c r="Y1151" s="51"/>
      <c r="Z1151" s="51"/>
      <c r="AA1151" s="51"/>
      <c r="AB1151" s="145" t="s">
        <v>187</v>
      </c>
      <c r="AC1151" s="52" t="s">
        <v>925</v>
      </c>
      <c r="AD1151" s="434"/>
      <c r="AE1151" s="434"/>
      <c r="AF1151" s="434"/>
      <c r="AG1151" s="434"/>
      <c r="AH1151" s="434"/>
      <c r="AI1151" s="434"/>
      <c r="AJ1151" s="434"/>
      <c r="AK1151" s="434"/>
      <c r="AL1151" s="434"/>
      <c r="AM1151" s="52" t="s">
        <v>2983</v>
      </c>
      <c r="AN1151" s="145" t="s">
        <v>226</v>
      </c>
      <c r="AO1151" s="429" t="s">
        <v>99</v>
      </c>
      <c r="AP1151" s="429" t="s">
        <v>109</v>
      </c>
      <c r="AQ1151" s="429">
        <v>8610010010</v>
      </c>
      <c r="AR1151" s="420" t="s">
        <v>2964</v>
      </c>
      <c r="AS1151" s="430">
        <v>851</v>
      </c>
      <c r="AT1151" s="431">
        <v>8154</v>
      </c>
      <c r="AU1151" s="431">
        <v>8154</v>
      </c>
      <c r="AV1151" s="431">
        <v>8193</v>
      </c>
      <c r="AW1151" s="431">
        <v>7220</v>
      </c>
      <c r="AX1151" s="431">
        <v>6912</v>
      </c>
      <c r="AY1151" s="431">
        <v>6604</v>
      </c>
      <c r="AZ1151" s="429" t="s">
        <v>193</v>
      </c>
      <c r="BD1151" s="275"/>
      <c r="BE1151" s="249"/>
      <c r="BF1151" s="250"/>
      <c r="BG1151" s="250"/>
      <c r="BH1151" s="251"/>
      <c r="BI1151" s="251"/>
      <c r="BJ1151" s="251"/>
      <c r="BK1151" s="251"/>
      <c r="BL1151" s="251"/>
      <c r="BM1151" s="251"/>
      <c r="BN1151" s="251"/>
      <c r="BO1151" s="251"/>
      <c r="BP1151" s="252"/>
      <c r="BQ1151" s="13"/>
    </row>
    <row r="1152" spans="1:16378" s="253" customFormat="1" ht="171.75" hidden="1" customHeight="1">
      <c r="A1152" s="419">
        <v>643</v>
      </c>
      <c r="B1152" s="420" t="s">
        <v>2959</v>
      </c>
      <c r="C1152" s="421" t="s">
        <v>2456</v>
      </c>
      <c r="D1152" s="422" t="s">
        <v>79</v>
      </c>
      <c r="E1152" s="48" t="s">
        <v>2973</v>
      </c>
      <c r="F1152" s="423"/>
      <c r="G1152" s="423"/>
      <c r="H1152" s="424">
        <v>6</v>
      </c>
      <c r="I1152" s="423"/>
      <c r="J1152" s="181" t="s">
        <v>2979</v>
      </c>
      <c r="K1152" s="181" t="s">
        <v>2980</v>
      </c>
      <c r="L1152" s="423"/>
      <c r="M1152" s="423"/>
      <c r="N1152" s="423"/>
      <c r="O1152" s="423"/>
      <c r="P1152" s="145" t="s">
        <v>2984</v>
      </c>
      <c r="Q1152" s="141" t="s">
        <v>74</v>
      </c>
      <c r="R1152" s="51"/>
      <c r="S1152" s="51"/>
      <c r="T1152" s="424">
        <v>6</v>
      </c>
      <c r="U1152" s="51"/>
      <c r="V1152" s="191" t="s">
        <v>2977</v>
      </c>
      <c r="W1152" s="435" t="s">
        <v>863</v>
      </c>
      <c r="X1152" s="51"/>
      <c r="Y1152" s="51"/>
      <c r="Z1152" s="51"/>
      <c r="AA1152" s="51"/>
      <c r="AB1152" s="145" t="s">
        <v>187</v>
      </c>
      <c r="AC1152" s="52" t="s">
        <v>925</v>
      </c>
      <c r="AD1152" s="434"/>
      <c r="AE1152" s="434"/>
      <c r="AF1152" s="434"/>
      <c r="AG1152" s="434"/>
      <c r="AH1152" s="434"/>
      <c r="AI1152" s="434"/>
      <c r="AJ1152" s="434"/>
      <c r="AK1152" s="434"/>
      <c r="AL1152" s="434"/>
      <c r="AM1152" s="52" t="s">
        <v>2983</v>
      </c>
      <c r="AN1152" s="145" t="s">
        <v>226</v>
      </c>
      <c r="AO1152" s="429" t="s">
        <v>99</v>
      </c>
      <c r="AP1152" s="429" t="s">
        <v>109</v>
      </c>
      <c r="AQ1152" s="429">
        <v>8610010010</v>
      </c>
      <c r="AR1152" s="420" t="s">
        <v>2964</v>
      </c>
      <c r="AS1152" s="430">
        <v>852</v>
      </c>
      <c r="AT1152" s="431">
        <v>1875</v>
      </c>
      <c r="AU1152" s="431">
        <v>1875</v>
      </c>
      <c r="AV1152" s="431">
        <v>1875</v>
      </c>
      <c r="AW1152" s="431">
        <v>1875</v>
      </c>
      <c r="AX1152" s="431">
        <v>1875</v>
      </c>
      <c r="AY1152" s="431">
        <v>1875</v>
      </c>
      <c r="AZ1152" s="429" t="s">
        <v>193</v>
      </c>
      <c r="BD1152" s="275"/>
      <c r="BE1152" s="249"/>
      <c r="BF1152" s="250"/>
      <c r="BG1152" s="250"/>
      <c r="BH1152" s="251"/>
      <c r="BI1152" s="251"/>
      <c r="BJ1152" s="251"/>
      <c r="BK1152" s="251"/>
      <c r="BL1152" s="251"/>
      <c r="BM1152" s="251"/>
      <c r="BN1152" s="251"/>
      <c r="BO1152" s="251"/>
      <c r="BP1152" s="252"/>
      <c r="BQ1152" s="13"/>
    </row>
    <row r="1153" spans="1:16382" s="253" customFormat="1" ht="157.5" hidden="1" customHeight="1">
      <c r="A1153" s="419">
        <v>643</v>
      </c>
      <c r="B1153" s="420" t="s">
        <v>2959</v>
      </c>
      <c r="C1153" s="421" t="s">
        <v>2456</v>
      </c>
      <c r="D1153" s="422" t="s">
        <v>79</v>
      </c>
      <c r="E1153" s="48" t="s">
        <v>2973</v>
      </c>
      <c r="F1153" s="424"/>
      <c r="G1153" s="424"/>
      <c r="H1153" s="424">
        <v>6</v>
      </c>
      <c r="I1153" s="424"/>
      <c r="J1153" s="181" t="s">
        <v>2979</v>
      </c>
      <c r="K1153" s="181" t="s">
        <v>2980</v>
      </c>
      <c r="L1153" s="424"/>
      <c r="M1153" s="424"/>
      <c r="N1153" s="424"/>
      <c r="O1153" s="424"/>
      <c r="P1153" s="145" t="s">
        <v>2985</v>
      </c>
      <c r="Q1153" s="141" t="s">
        <v>74</v>
      </c>
      <c r="R1153" s="145"/>
      <c r="S1153" s="145"/>
      <c r="T1153" s="181">
        <v>6</v>
      </c>
      <c r="U1153" s="145"/>
      <c r="V1153" s="141" t="s">
        <v>2977</v>
      </c>
      <c r="W1153" s="145" t="s">
        <v>863</v>
      </c>
      <c r="X1153" s="145"/>
      <c r="Y1153" s="145"/>
      <c r="Z1153" s="145"/>
      <c r="AA1153" s="145"/>
      <c r="AB1153" s="145" t="s">
        <v>187</v>
      </c>
      <c r="AC1153" s="52" t="s">
        <v>925</v>
      </c>
      <c r="AD1153" s="434"/>
      <c r="AE1153" s="434"/>
      <c r="AF1153" s="434"/>
      <c r="AG1153" s="434"/>
      <c r="AH1153" s="434"/>
      <c r="AI1153" s="434"/>
      <c r="AJ1153" s="434"/>
      <c r="AK1153" s="434"/>
      <c r="AL1153" s="434"/>
      <c r="AM1153" s="52" t="s">
        <v>2983</v>
      </c>
      <c r="AN1153" s="145" t="s">
        <v>226</v>
      </c>
      <c r="AO1153" s="429" t="s">
        <v>99</v>
      </c>
      <c r="AP1153" s="429" t="s">
        <v>109</v>
      </c>
      <c r="AQ1153" s="429">
        <v>8610010010</v>
      </c>
      <c r="AR1153" s="420" t="s">
        <v>2964</v>
      </c>
      <c r="AS1153" s="430">
        <v>853</v>
      </c>
      <c r="AT1153" s="431">
        <v>25000</v>
      </c>
      <c r="AU1153" s="431">
        <v>25000</v>
      </c>
      <c r="AV1153" s="431">
        <v>31000</v>
      </c>
      <c r="AW1153" s="431">
        <v>31000</v>
      </c>
      <c r="AX1153" s="431">
        <v>31000</v>
      </c>
      <c r="AY1153" s="431">
        <v>31000</v>
      </c>
      <c r="AZ1153" s="429" t="s">
        <v>193</v>
      </c>
      <c r="BD1153" s="275"/>
      <c r="BE1153" s="249"/>
      <c r="BF1153" s="250"/>
      <c r="BG1153" s="250"/>
      <c r="BH1153" s="251"/>
      <c r="BI1153" s="251"/>
      <c r="BJ1153" s="251"/>
      <c r="BK1153" s="251"/>
      <c r="BL1153" s="251"/>
      <c r="BM1153" s="251"/>
      <c r="BN1153" s="251"/>
      <c r="BO1153" s="251"/>
      <c r="BP1153" s="252"/>
      <c r="BQ1153" s="13"/>
    </row>
    <row r="1154" spans="1:16382" s="253" customFormat="1" ht="216" hidden="1" customHeight="1">
      <c r="A1154" s="419">
        <v>643</v>
      </c>
      <c r="B1154" s="420" t="s">
        <v>2959</v>
      </c>
      <c r="C1154" s="421" t="s">
        <v>2593</v>
      </c>
      <c r="D1154" s="422" t="s">
        <v>91</v>
      </c>
      <c r="E1154" s="48" t="s">
        <v>2965</v>
      </c>
      <c r="F1154" s="424"/>
      <c r="G1154" s="424"/>
      <c r="H1154" s="181" t="s">
        <v>2986</v>
      </c>
      <c r="I1154" s="424"/>
      <c r="J1154" s="181" t="s">
        <v>2987</v>
      </c>
      <c r="K1154" s="181" t="s">
        <v>2988</v>
      </c>
      <c r="L1154" s="424">
        <v>3</v>
      </c>
      <c r="M1154" s="424"/>
      <c r="N1154" s="424"/>
      <c r="O1154" s="424"/>
      <c r="P1154" s="145" t="s">
        <v>2989</v>
      </c>
      <c r="Q1154" s="141" t="s">
        <v>2970</v>
      </c>
      <c r="R1154" s="181"/>
      <c r="S1154" s="181"/>
      <c r="T1154" s="181" t="s">
        <v>2990</v>
      </c>
      <c r="U1154" s="181"/>
      <c r="V1154" s="181" t="s">
        <v>2991</v>
      </c>
      <c r="W1154" s="181" t="s">
        <v>2992</v>
      </c>
      <c r="X1154" s="181">
        <v>3</v>
      </c>
      <c r="Y1154" s="181"/>
      <c r="Z1154" s="181"/>
      <c r="AA1154" s="181"/>
      <c r="AB1154" s="145" t="s">
        <v>2972</v>
      </c>
      <c r="AC1154" s="52" t="s">
        <v>477</v>
      </c>
      <c r="AD1154" s="434"/>
      <c r="AE1154" s="434"/>
      <c r="AF1154" s="434"/>
      <c r="AG1154" s="434"/>
      <c r="AH1154" s="434"/>
      <c r="AI1154" s="434"/>
      <c r="AJ1154" s="191">
        <v>1</v>
      </c>
      <c r="AK1154" s="434"/>
      <c r="AL1154" s="434"/>
      <c r="AM1154" s="434"/>
      <c r="AN1154" s="145" t="s">
        <v>231</v>
      </c>
      <c r="AO1154" s="429" t="s">
        <v>99</v>
      </c>
      <c r="AP1154" s="429" t="s">
        <v>109</v>
      </c>
      <c r="AQ1154" s="429" t="s">
        <v>2993</v>
      </c>
      <c r="AR1154" s="420" t="s">
        <v>2994</v>
      </c>
      <c r="AS1154" s="430">
        <v>121</v>
      </c>
      <c r="AT1154" s="431">
        <v>8438154.4900000002</v>
      </c>
      <c r="AU1154" s="431">
        <v>8438154.4900000002</v>
      </c>
      <c r="AV1154" s="431">
        <v>10416468.710000001</v>
      </c>
      <c r="AW1154" s="431">
        <v>10155046</v>
      </c>
      <c r="AX1154" s="431">
        <v>10155046</v>
      </c>
      <c r="AY1154" s="431">
        <v>10155046</v>
      </c>
      <c r="AZ1154" s="429" t="s">
        <v>193</v>
      </c>
      <c r="BD1154" s="275"/>
      <c r="BE1154" s="249"/>
      <c r="BF1154" s="250"/>
      <c r="BG1154" s="250"/>
      <c r="BH1154" s="251"/>
      <c r="BI1154" s="251"/>
      <c r="BJ1154" s="251"/>
      <c r="BK1154" s="251"/>
      <c r="BL1154" s="251"/>
      <c r="BM1154" s="251"/>
      <c r="BN1154" s="251"/>
      <c r="BO1154" s="251"/>
      <c r="BP1154" s="252"/>
      <c r="BQ1154" s="13"/>
    </row>
    <row r="1155" spans="1:16382" s="253" customFormat="1" ht="409.5" hidden="1" customHeight="1">
      <c r="A1155" s="419">
        <v>643</v>
      </c>
      <c r="B1155" s="420" t="s">
        <v>2959</v>
      </c>
      <c r="C1155" s="421" t="s">
        <v>2593</v>
      </c>
      <c r="D1155" s="422" t="s">
        <v>91</v>
      </c>
      <c r="E1155" s="48" t="s">
        <v>2995</v>
      </c>
      <c r="F1155" s="181"/>
      <c r="G1155" s="181"/>
      <c r="H1155" s="181" t="s">
        <v>2986</v>
      </c>
      <c r="I1155" s="181"/>
      <c r="J1155" s="181" t="s">
        <v>2996</v>
      </c>
      <c r="K1155" s="181" t="s">
        <v>2997</v>
      </c>
      <c r="L1155" s="181">
        <v>3</v>
      </c>
      <c r="M1155" s="181"/>
      <c r="N1155" s="181"/>
      <c r="O1155" s="181"/>
      <c r="P1155" s="145" t="s">
        <v>2998</v>
      </c>
      <c r="Q1155" s="141" t="s">
        <v>2999</v>
      </c>
      <c r="R1155" s="181" t="s">
        <v>2878</v>
      </c>
      <c r="S1155" s="181"/>
      <c r="T1155" s="181" t="s">
        <v>2990</v>
      </c>
      <c r="U1155" s="181"/>
      <c r="V1155" s="181" t="s">
        <v>3000</v>
      </c>
      <c r="W1155" s="181" t="s">
        <v>2992</v>
      </c>
      <c r="X1155" s="181" t="s">
        <v>3001</v>
      </c>
      <c r="Y1155" s="181"/>
      <c r="Z1155" s="181"/>
      <c r="AA1155" s="181"/>
      <c r="AB1155" s="145" t="s">
        <v>3002</v>
      </c>
      <c r="AC1155" s="52" t="s">
        <v>477</v>
      </c>
      <c r="AD1155" s="434"/>
      <c r="AE1155" s="434"/>
      <c r="AF1155" s="434"/>
      <c r="AG1155" s="434"/>
      <c r="AH1155" s="434"/>
      <c r="AI1155" s="434"/>
      <c r="AJ1155" s="191" t="s">
        <v>73</v>
      </c>
      <c r="AK1155" s="434"/>
      <c r="AL1155" s="434"/>
      <c r="AM1155" s="434"/>
      <c r="AN1155" s="145" t="s">
        <v>231</v>
      </c>
      <c r="AO1155" s="429" t="s">
        <v>99</v>
      </c>
      <c r="AP1155" s="429" t="s">
        <v>109</v>
      </c>
      <c r="AQ1155" s="429" t="s">
        <v>2993</v>
      </c>
      <c r="AR1155" s="420" t="s">
        <v>2994</v>
      </c>
      <c r="AS1155" s="430">
        <v>121</v>
      </c>
      <c r="AT1155" s="431">
        <v>409691</v>
      </c>
      <c r="AU1155" s="431">
        <v>409691</v>
      </c>
      <c r="AV1155" s="431">
        <v>0</v>
      </c>
      <c r="AW1155" s="431">
        <v>0</v>
      </c>
      <c r="AX1155" s="431">
        <v>0</v>
      </c>
      <c r="AY1155" s="431">
        <v>0</v>
      </c>
      <c r="AZ1155" s="429" t="s">
        <v>241</v>
      </c>
      <c r="BD1155" s="275"/>
      <c r="BE1155" s="249"/>
      <c r="BF1155" s="250"/>
      <c r="BG1155" s="250"/>
      <c r="BH1155" s="251"/>
      <c r="BI1155" s="251"/>
      <c r="BJ1155" s="251"/>
      <c r="BK1155" s="251"/>
      <c r="BL1155" s="251"/>
      <c r="BM1155" s="251"/>
      <c r="BN1155" s="251"/>
      <c r="BO1155" s="251"/>
      <c r="BP1155" s="252"/>
      <c r="BQ1155" s="13"/>
    </row>
    <row r="1156" spans="1:16382" s="253" customFormat="1" ht="239.25" hidden="1" customHeight="1">
      <c r="A1156" s="419">
        <v>643</v>
      </c>
      <c r="B1156" s="420" t="s">
        <v>2959</v>
      </c>
      <c r="C1156" s="421" t="s">
        <v>2456</v>
      </c>
      <c r="D1156" s="422" t="s">
        <v>79</v>
      </c>
      <c r="E1156" s="48" t="s">
        <v>2965</v>
      </c>
      <c r="F1156" s="181"/>
      <c r="G1156" s="181"/>
      <c r="H1156" s="181" t="s">
        <v>2986</v>
      </c>
      <c r="I1156" s="181"/>
      <c r="J1156" s="181" t="s">
        <v>2987</v>
      </c>
      <c r="K1156" s="181" t="s">
        <v>2988</v>
      </c>
      <c r="L1156" s="181">
        <v>3</v>
      </c>
      <c r="M1156" s="181"/>
      <c r="N1156" s="181"/>
      <c r="O1156" s="181"/>
      <c r="P1156" s="145" t="s">
        <v>2989</v>
      </c>
      <c r="Q1156" s="141" t="s">
        <v>2970</v>
      </c>
      <c r="R1156" s="145"/>
      <c r="S1156" s="145"/>
      <c r="T1156" s="145" t="s">
        <v>2990</v>
      </c>
      <c r="U1156" s="145"/>
      <c r="V1156" s="145" t="s">
        <v>2991</v>
      </c>
      <c r="W1156" s="145" t="s">
        <v>2992</v>
      </c>
      <c r="X1156" s="181">
        <v>3</v>
      </c>
      <c r="Y1156" s="145"/>
      <c r="Z1156" s="145"/>
      <c r="AA1156" s="145"/>
      <c r="AB1156" s="145" t="s">
        <v>2972</v>
      </c>
      <c r="AC1156" s="52" t="s">
        <v>477</v>
      </c>
      <c r="AD1156" s="434"/>
      <c r="AE1156" s="434"/>
      <c r="AF1156" s="434"/>
      <c r="AG1156" s="434"/>
      <c r="AH1156" s="434"/>
      <c r="AI1156" s="434"/>
      <c r="AJ1156" s="191" t="s">
        <v>73</v>
      </c>
      <c r="AK1156" s="434"/>
      <c r="AL1156" s="434"/>
      <c r="AM1156" s="434"/>
      <c r="AN1156" s="145" t="s">
        <v>231</v>
      </c>
      <c r="AO1156" s="429" t="s">
        <v>99</v>
      </c>
      <c r="AP1156" s="429" t="s">
        <v>109</v>
      </c>
      <c r="AQ1156" s="429" t="s">
        <v>2993</v>
      </c>
      <c r="AR1156" s="420" t="s">
        <v>2994</v>
      </c>
      <c r="AS1156" s="430">
        <v>129</v>
      </c>
      <c r="AT1156" s="431">
        <v>2766867.43</v>
      </c>
      <c r="AU1156" s="431">
        <v>2766867.43</v>
      </c>
      <c r="AV1156" s="431">
        <v>3145772.98</v>
      </c>
      <c r="AW1156" s="431">
        <v>3066823.69</v>
      </c>
      <c r="AX1156" s="431">
        <v>3066823.69</v>
      </c>
      <c r="AY1156" s="431">
        <v>3066823.69</v>
      </c>
      <c r="AZ1156" s="429" t="s">
        <v>193</v>
      </c>
      <c r="BD1156" s="275"/>
      <c r="BE1156" s="249"/>
      <c r="BF1156" s="250"/>
      <c r="BG1156" s="250"/>
      <c r="BH1156" s="251"/>
      <c r="BI1156" s="251"/>
      <c r="BJ1156" s="251"/>
      <c r="BK1156" s="251"/>
      <c r="BL1156" s="251"/>
      <c r="BM1156" s="251"/>
      <c r="BN1156" s="251"/>
      <c r="BO1156" s="251"/>
      <c r="BP1156" s="252"/>
      <c r="BQ1156" s="13"/>
    </row>
    <row r="1157" spans="1:16382" s="253" customFormat="1" ht="409.5" hidden="1" customHeight="1">
      <c r="A1157" s="419">
        <v>643</v>
      </c>
      <c r="B1157" s="420" t="s">
        <v>2959</v>
      </c>
      <c r="C1157" s="421" t="s">
        <v>2456</v>
      </c>
      <c r="D1157" s="422" t="s">
        <v>79</v>
      </c>
      <c r="E1157" s="48" t="s">
        <v>2995</v>
      </c>
      <c r="F1157" s="181"/>
      <c r="G1157" s="181"/>
      <c r="H1157" s="181" t="s">
        <v>2986</v>
      </c>
      <c r="I1157" s="181"/>
      <c r="J1157" s="181" t="s">
        <v>2987</v>
      </c>
      <c r="K1157" s="181" t="s">
        <v>2988</v>
      </c>
      <c r="L1157" s="181">
        <v>3</v>
      </c>
      <c r="M1157" s="181"/>
      <c r="N1157" s="181"/>
      <c r="O1157" s="181"/>
      <c r="P1157" s="145" t="s">
        <v>2989</v>
      </c>
      <c r="Q1157" s="141" t="s">
        <v>2999</v>
      </c>
      <c r="R1157" s="181"/>
      <c r="S1157" s="181"/>
      <c r="T1157" s="181" t="s">
        <v>2990</v>
      </c>
      <c r="U1157" s="181"/>
      <c r="V1157" s="181" t="s">
        <v>3000</v>
      </c>
      <c r="W1157" s="181" t="s">
        <v>2992</v>
      </c>
      <c r="X1157" s="181" t="s">
        <v>3003</v>
      </c>
      <c r="Y1157" s="181"/>
      <c r="Z1157" s="181"/>
      <c r="AA1157" s="181"/>
      <c r="AB1157" s="145" t="s">
        <v>3002</v>
      </c>
      <c r="AC1157" s="52" t="s">
        <v>477</v>
      </c>
      <c r="AD1157" s="434"/>
      <c r="AE1157" s="434"/>
      <c r="AF1157" s="434"/>
      <c r="AG1157" s="434"/>
      <c r="AH1157" s="434"/>
      <c r="AI1157" s="434"/>
      <c r="AJ1157" s="191" t="s">
        <v>73</v>
      </c>
      <c r="AK1157" s="434"/>
      <c r="AL1157" s="434"/>
      <c r="AM1157" s="434"/>
      <c r="AN1157" s="145" t="s">
        <v>231</v>
      </c>
      <c r="AO1157" s="429" t="s">
        <v>99</v>
      </c>
      <c r="AP1157" s="429" t="s">
        <v>109</v>
      </c>
      <c r="AQ1157" s="429" t="s">
        <v>2993</v>
      </c>
      <c r="AR1157" s="420" t="s">
        <v>2994</v>
      </c>
      <c r="AS1157" s="430">
        <v>129</v>
      </c>
      <c r="AT1157" s="431">
        <v>123726.68</v>
      </c>
      <c r="AU1157" s="431">
        <v>123726.68</v>
      </c>
      <c r="AV1157" s="431">
        <v>0</v>
      </c>
      <c r="AW1157" s="431">
        <v>0</v>
      </c>
      <c r="AX1157" s="431">
        <v>0</v>
      </c>
      <c r="AY1157" s="431">
        <v>0</v>
      </c>
      <c r="AZ1157" s="429" t="s">
        <v>241</v>
      </c>
      <c r="BD1157" s="275"/>
      <c r="BE1157" s="249"/>
      <c r="BF1157" s="250"/>
      <c r="BG1157" s="250"/>
      <c r="BH1157" s="251"/>
      <c r="BI1157" s="251"/>
      <c r="BJ1157" s="251"/>
      <c r="BK1157" s="251"/>
      <c r="BL1157" s="251"/>
      <c r="BM1157" s="251"/>
      <c r="BN1157" s="251"/>
      <c r="BO1157" s="251"/>
      <c r="BP1157" s="252"/>
      <c r="BQ1157" s="13"/>
    </row>
    <row r="1158" spans="1:16382" s="253" customFormat="1" ht="14.25">
      <c r="A1158" s="141">
        <v>643</v>
      </c>
      <c r="B1158" s="157"/>
      <c r="C1158" s="158"/>
      <c r="D1158" s="159" t="s">
        <v>98</v>
      </c>
      <c r="E1158" s="160"/>
      <c r="F1158" s="161"/>
      <c r="G1158" s="161"/>
      <c r="H1158" s="161"/>
      <c r="I1158" s="161"/>
      <c r="J1158" s="161"/>
      <c r="K1158" s="161"/>
      <c r="L1158" s="161"/>
      <c r="M1158" s="161"/>
      <c r="N1158" s="161"/>
      <c r="O1158" s="161"/>
      <c r="P1158" s="162"/>
      <c r="Q1158" s="161"/>
      <c r="R1158" s="161"/>
      <c r="S1158" s="161"/>
      <c r="T1158" s="161"/>
      <c r="U1158" s="161"/>
      <c r="V1158" s="161"/>
      <c r="W1158" s="161"/>
      <c r="X1158" s="161"/>
      <c r="Y1158" s="161"/>
      <c r="Z1158" s="161"/>
      <c r="AA1158" s="161"/>
      <c r="AB1158" s="161"/>
      <c r="AC1158" s="161"/>
      <c r="AD1158" s="161"/>
      <c r="AE1158" s="161"/>
      <c r="AF1158" s="161"/>
      <c r="AG1158" s="161"/>
      <c r="AH1158" s="161"/>
      <c r="AI1158" s="161"/>
      <c r="AJ1158" s="161"/>
      <c r="AK1158" s="161"/>
      <c r="AL1158" s="161"/>
      <c r="AM1158" s="161"/>
      <c r="AN1158" s="161"/>
      <c r="AO1158" s="161"/>
      <c r="AP1158" s="161"/>
      <c r="AQ1158" s="163"/>
      <c r="AR1158" s="157"/>
      <c r="AS1158" s="157"/>
      <c r="AT1158" s="56">
        <v>15451991.800000001</v>
      </c>
      <c r="AU1158" s="56">
        <v>15451991.800000001</v>
      </c>
      <c r="AV1158" s="56">
        <v>17029034.719999999</v>
      </c>
      <c r="AW1158" s="56">
        <v>17170442.690000001</v>
      </c>
      <c r="AX1158" s="56">
        <v>17283262.690000001</v>
      </c>
      <c r="AY1158" s="56">
        <v>17300635.690000001</v>
      </c>
      <c r="AZ1158" s="164"/>
      <c r="BA1158" s="165"/>
      <c r="BB1158" s="166"/>
      <c r="BC1158" s="166"/>
      <c r="BD1158" s="167"/>
      <c r="BE1158" s="167"/>
      <c r="BF1158" s="167"/>
      <c r="BG1158" s="167"/>
      <c r="BH1158" s="167"/>
      <c r="BI1158" s="167"/>
      <c r="BJ1158" s="167"/>
      <c r="BK1158" s="167"/>
      <c r="BL1158" s="168"/>
      <c r="BM1158" s="169"/>
      <c r="BN1158" s="170"/>
      <c r="BO1158" s="170"/>
      <c r="BP1158" s="170"/>
      <c r="BQ1158" s="170"/>
      <c r="BR1158" s="170"/>
      <c r="BS1158" s="170"/>
      <c r="BT1158" s="170"/>
      <c r="BU1158" s="170"/>
      <c r="BV1158" s="170"/>
      <c r="BW1158" s="170"/>
      <c r="BX1158" s="170"/>
      <c r="BY1158" s="170"/>
      <c r="BZ1158" s="170"/>
      <c r="CA1158" s="170"/>
      <c r="CB1158" s="170"/>
      <c r="CC1158" s="170"/>
      <c r="CD1158" s="170"/>
      <c r="CE1158" s="170"/>
      <c r="CF1158" s="170"/>
      <c r="CG1158" s="170"/>
      <c r="CH1158" s="170"/>
      <c r="CI1158" s="170"/>
      <c r="CJ1158" s="170"/>
      <c r="CK1158" s="170"/>
      <c r="CL1158" s="170"/>
      <c r="CM1158" s="170"/>
      <c r="CN1158" s="170"/>
      <c r="CO1158" s="170"/>
      <c r="CP1158" s="170"/>
      <c r="CQ1158" s="170"/>
      <c r="CR1158" s="170"/>
      <c r="CS1158" s="170"/>
      <c r="CT1158" s="170"/>
      <c r="CU1158" s="170"/>
      <c r="CV1158" s="170"/>
      <c r="CW1158" s="170"/>
      <c r="CX1158" s="170"/>
      <c r="CY1158" s="170"/>
      <c r="CZ1158" s="170"/>
      <c r="DA1158" s="170"/>
      <c r="DB1158" s="170"/>
      <c r="DC1158" s="170"/>
      <c r="DD1158" s="170"/>
      <c r="DE1158" s="170"/>
      <c r="DF1158" s="170"/>
      <c r="DG1158" s="170"/>
      <c r="DH1158" s="170"/>
      <c r="DI1158" s="170"/>
      <c r="DJ1158" s="170"/>
      <c r="DK1158" s="170"/>
      <c r="DL1158" s="170"/>
      <c r="DM1158" s="170"/>
      <c r="DN1158" s="170"/>
      <c r="DO1158" s="170"/>
      <c r="DP1158" s="170"/>
      <c r="DQ1158" s="170"/>
      <c r="DR1158" s="170"/>
      <c r="DS1158" s="170"/>
      <c r="DT1158" s="170"/>
      <c r="DU1158" s="170"/>
      <c r="DV1158" s="170"/>
      <c r="DW1158" s="170"/>
      <c r="DX1158" s="170"/>
      <c r="DY1158" s="170"/>
      <c r="DZ1158" s="170"/>
      <c r="EA1158" s="170"/>
      <c r="EB1158" s="170"/>
      <c r="EC1158" s="170"/>
      <c r="ED1158" s="170"/>
      <c r="EE1158" s="170"/>
      <c r="EF1158" s="170"/>
      <c r="EG1158" s="170"/>
      <c r="EH1158" s="170"/>
      <c r="EI1158" s="170"/>
      <c r="EJ1158" s="170"/>
      <c r="EK1158" s="170"/>
      <c r="EL1158" s="170"/>
      <c r="EM1158" s="170"/>
      <c r="EN1158" s="170"/>
      <c r="EO1158" s="170"/>
      <c r="EP1158" s="170"/>
      <c r="EQ1158" s="170"/>
      <c r="ER1158" s="170"/>
      <c r="ES1158" s="170"/>
      <c r="ET1158" s="170"/>
      <c r="EU1158" s="170"/>
      <c r="EV1158" s="170"/>
      <c r="EW1158" s="170"/>
      <c r="EX1158" s="170"/>
      <c r="EY1158" s="170"/>
      <c r="EZ1158" s="170"/>
      <c r="FA1158" s="170"/>
      <c r="FB1158" s="170"/>
      <c r="FC1158" s="170"/>
      <c r="FD1158" s="170"/>
      <c r="FE1158" s="170"/>
      <c r="FF1158" s="170"/>
      <c r="FG1158" s="170"/>
      <c r="FH1158" s="170"/>
      <c r="FI1158" s="170"/>
      <c r="FJ1158" s="170"/>
      <c r="FK1158" s="170"/>
      <c r="FL1158" s="170"/>
      <c r="FM1158" s="170"/>
      <c r="FN1158" s="170"/>
      <c r="FO1158" s="170"/>
      <c r="FP1158" s="170"/>
      <c r="FQ1158" s="170"/>
      <c r="FR1158" s="170"/>
      <c r="FS1158" s="170"/>
      <c r="FT1158" s="170"/>
      <c r="FU1158" s="170"/>
      <c r="FV1158" s="170"/>
      <c r="FW1158" s="170"/>
      <c r="FX1158" s="170"/>
      <c r="FY1158" s="170"/>
      <c r="FZ1158" s="170"/>
      <c r="GA1158" s="170"/>
      <c r="GB1158" s="170"/>
      <c r="GC1158" s="170"/>
      <c r="GD1158" s="170"/>
      <c r="GE1158" s="170"/>
      <c r="GF1158" s="170"/>
      <c r="GG1158" s="170"/>
      <c r="GH1158" s="170"/>
      <c r="GI1158" s="170"/>
      <c r="GJ1158" s="170"/>
      <c r="GK1158" s="170"/>
      <c r="GL1158" s="170"/>
      <c r="GM1158" s="170"/>
      <c r="GN1158" s="170"/>
      <c r="GO1158" s="170"/>
      <c r="GP1158" s="170"/>
      <c r="GQ1158" s="170"/>
      <c r="GR1158" s="170"/>
      <c r="GS1158" s="170"/>
      <c r="GT1158" s="170"/>
      <c r="GU1158" s="170"/>
      <c r="GV1158" s="170"/>
      <c r="GW1158" s="170"/>
      <c r="GX1158" s="170"/>
      <c r="GY1158" s="170"/>
      <c r="GZ1158" s="170"/>
      <c r="HA1158" s="170"/>
      <c r="HB1158" s="170"/>
      <c r="HC1158" s="170"/>
      <c r="HD1158" s="170"/>
      <c r="HE1158" s="170"/>
      <c r="HF1158" s="170"/>
      <c r="HG1158" s="170"/>
      <c r="HH1158" s="170"/>
      <c r="HI1158" s="170"/>
      <c r="HJ1158" s="170"/>
      <c r="HK1158" s="170"/>
      <c r="HL1158" s="170"/>
      <c r="HM1158" s="170"/>
      <c r="HN1158" s="170"/>
      <c r="HO1158" s="170"/>
      <c r="HP1158" s="170"/>
      <c r="HQ1158" s="3"/>
      <c r="HR1158" s="3"/>
      <c r="HS1158" s="3"/>
      <c r="HT1158" s="3"/>
      <c r="HU1158" s="3"/>
      <c r="HV1158" s="3"/>
      <c r="HW1158" s="3"/>
      <c r="HX1158" s="3"/>
      <c r="HY1158" s="3"/>
      <c r="HZ1158" s="3"/>
      <c r="IA1158" s="3"/>
      <c r="IB1158" s="3"/>
      <c r="IC1158" s="3"/>
      <c r="ID1158" s="3"/>
      <c r="IE1158" s="3"/>
      <c r="IF1158" s="3"/>
      <c r="IG1158" s="3"/>
      <c r="IH1158" s="3"/>
      <c r="II1158" s="3"/>
      <c r="IJ1158" s="3"/>
      <c r="IK1158" s="3"/>
      <c r="IL1158" s="3"/>
      <c r="IM1158" s="3"/>
      <c r="IN1158" s="3"/>
      <c r="IO1158" s="3"/>
      <c r="IP1158" s="3"/>
      <c r="IQ1158" s="3"/>
      <c r="IR1158" s="3"/>
      <c r="IS1158" s="3"/>
      <c r="IT1158" s="3"/>
      <c r="IU1158" s="3"/>
      <c r="IV1158" s="3"/>
      <c r="IW1158" s="3"/>
      <c r="IX1158" s="3"/>
      <c r="IY1158" s="3"/>
      <c r="IZ1158" s="3"/>
      <c r="JA1158" s="3"/>
      <c r="JB1158" s="3"/>
      <c r="JC1158" s="3"/>
      <c r="JD1158" s="3"/>
      <c r="JE1158" s="3"/>
      <c r="JF1158" s="3"/>
      <c r="JG1158" s="3"/>
      <c r="JH1158" s="3"/>
      <c r="JI1158" s="3"/>
      <c r="JJ1158" s="3"/>
      <c r="JK1158" s="3"/>
      <c r="JL1158" s="3"/>
      <c r="JM1158" s="3"/>
      <c r="JN1158" s="3"/>
      <c r="JO1158" s="3"/>
      <c r="JP1158" s="3"/>
      <c r="JQ1158" s="3"/>
      <c r="JR1158" s="3"/>
      <c r="JS1158" s="3"/>
      <c r="JT1158" s="3"/>
      <c r="JU1158" s="3"/>
      <c r="JV1158" s="3"/>
      <c r="JW1158" s="3"/>
      <c r="JX1158" s="3"/>
      <c r="JY1158" s="3"/>
      <c r="JZ1158" s="3"/>
      <c r="KA1158" s="3"/>
      <c r="KB1158" s="3"/>
      <c r="KC1158" s="3"/>
      <c r="KD1158" s="3"/>
      <c r="KE1158" s="3"/>
      <c r="KF1158" s="3"/>
      <c r="KG1158" s="3"/>
      <c r="KH1158" s="3"/>
      <c r="KI1158" s="3"/>
      <c r="KJ1158" s="3"/>
      <c r="KK1158" s="3"/>
      <c r="KL1158" s="3"/>
      <c r="KM1158" s="3"/>
      <c r="KN1158" s="3"/>
      <c r="KO1158" s="3"/>
      <c r="KP1158" s="3"/>
      <c r="KQ1158" s="3"/>
      <c r="KR1158" s="3"/>
      <c r="KS1158" s="3"/>
      <c r="KT1158" s="3"/>
      <c r="KU1158" s="3"/>
      <c r="KV1158" s="3"/>
      <c r="KW1158" s="3"/>
      <c r="KX1158" s="3"/>
      <c r="KY1158" s="3"/>
      <c r="KZ1158" s="3"/>
      <c r="LA1158" s="3"/>
      <c r="LB1158" s="3"/>
      <c r="LC1158" s="3"/>
      <c r="LD1158" s="3"/>
      <c r="LE1158" s="3"/>
      <c r="LF1158" s="3"/>
      <c r="LG1158" s="3"/>
      <c r="LH1158" s="3"/>
      <c r="LI1158" s="3"/>
      <c r="LJ1158" s="3"/>
      <c r="LK1158" s="3"/>
      <c r="LL1158" s="3"/>
      <c r="LM1158" s="3"/>
      <c r="LN1158" s="3"/>
      <c r="LO1158" s="3"/>
      <c r="LP1158" s="3"/>
      <c r="LQ1158" s="3"/>
      <c r="LR1158" s="3"/>
      <c r="LS1158" s="3"/>
      <c r="LT1158" s="3"/>
      <c r="LU1158" s="3"/>
      <c r="LV1158" s="3"/>
      <c r="LW1158" s="3"/>
      <c r="LX1158" s="3"/>
      <c r="LY1158" s="3"/>
      <c r="LZ1158" s="3"/>
      <c r="MA1158" s="3"/>
      <c r="MB1158" s="3"/>
      <c r="MC1158" s="3"/>
      <c r="MD1158" s="3"/>
      <c r="ME1158" s="3"/>
      <c r="MF1158" s="3"/>
      <c r="MG1158" s="3"/>
      <c r="MH1158" s="3"/>
      <c r="MI1158" s="3"/>
      <c r="MJ1158" s="3"/>
      <c r="MK1158" s="3"/>
      <c r="ML1158" s="3"/>
      <c r="MM1158" s="3"/>
      <c r="MN1158" s="3"/>
      <c r="MO1158" s="3"/>
      <c r="MP1158" s="3"/>
      <c r="MQ1158" s="3"/>
      <c r="MR1158" s="3"/>
      <c r="MS1158" s="3"/>
      <c r="MT1158" s="3"/>
      <c r="MU1158" s="3"/>
      <c r="MV1158" s="3"/>
      <c r="MW1158" s="3"/>
      <c r="MX1158" s="3"/>
      <c r="MY1158" s="3"/>
      <c r="MZ1158" s="3"/>
      <c r="NA1158" s="3"/>
      <c r="NB1158" s="3"/>
      <c r="NC1158" s="3"/>
      <c r="ND1158" s="3"/>
      <c r="NE1158" s="3"/>
      <c r="NF1158" s="3"/>
      <c r="NG1158" s="3"/>
      <c r="NH1158" s="3"/>
      <c r="NI1158" s="3"/>
      <c r="NJ1158" s="3"/>
      <c r="NK1158" s="3"/>
      <c r="NL1158" s="3"/>
      <c r="NM1158" s="3"/>
      <c r="NN1158" s="3"/>
      <c r="NO1158" s="3"/>
      <c r="NP1158" s="3"/>
      <c r="NQ1158" s="3"/>
      <c r="NR1158" s="3"/>
      <c r="NS1158" s="3"/>
      <c r="NT1158" s="3"/>
      <c r="NU1158" s="3"/>
      <c r="NV1158" s="3"/>
      <c r="NW1158" s="3"/>
      <c r="NX1158" s="3"/>
      <c r="NY1158" s="3"/>
      <c r="NZ1158" s="3"/>
      <c r="OA1158" s="3"/>
      <c r="OB1158" s="3"/>
      <c r="OC1158" s="3"/>
      <c r="OD1158" s="3"/>
      <c r="OE1158" s="3"/>
      <c r="OF1158" s="3"/>
      <c r="OG1158" s="3"/>
      <c r="OH1158" s="3"/>
      <c r="OI1158" s="3"/>
      <c r="OJ1158" s="3"/>
      <c r="OK1158" s="3"/>
      <c r="OL1158" s="3"/>
      <c r="OM1158" s="3"/>
      <c r="ON1158" s="3"/>
      <c r="OO1158" s="3"/>
      <c r="OP1158" s="3"/>
      <c r="OQ1158" s="3"/>
      <c r="OR1158" s="3"/>
      <c r="OS1158" s="3"/>
      <c r="OT1158" s="3"/>
      <c r="OU1158" s="3"/>
      <c r="OV1158" s="3"/>
      <c r="OW1158" s="3"/>
      <c r="OX1158" s="3"/>
      <c r="OY1158" s="3"/>
      <c r="OZ1158" s="3"/>
      <c r="PA1158" s="3"/>
      <c r="PB1158" s="3"/>
      <c r="PC1158" s="3"/>
      <c r="PD1158" s="3"/>
      <c r="PE1158" s="3"/>
      <c r="PF1158" s="3"/>
      <c r="PG1158" s="3"/>
      <c r="PH1158" s="3"/>
      <c r="PI1158" s="3"/>
      <c r="PJ1158" s="3"/>
      <c r="PK1158" s="3"/>
      <c r="PL1158" s="3"/>
      <c r="PM1158" s="3"/>
      <c r="PN1158" s="3"/>
      <c r="PO1158" s="3"/>
      <c r="PP1158" s="3"/>
      <c r="PQ1158" s="3"/>
      <c r="PR1158" s="3"/>
      <c r="PS1158" s="3"/>
      <c r="PT1158" s="3"/>
      <c r="PU1158" s="3"/>
      <c r="PV1158" s="3"/>
      <c r="PW1158" s="3"/>
      <c r="PX1158" s="3"/>
      <c r="PY1158" s="3"/>
      <c r="PZ1158" s="3"/>
      <c r="QA1158" s="3"/>
      <c r="QB1158" s="3"/>
      <c r="QC1158" s="3"/>
      <c r="QD1158" s="3"/>
      <c r="QE1158" s="3"/>
      <c r="QF1158" s="3"/>
      <c r="QG1158" s="3"/>
      <c r="QH1158" s="3"/>
      <c r="QI1158" s="3"/>
      <c r="QJ1158" s="3"/>
      <c r="QK1158" s="3"/>
      <c r="QL1158" s="3"/>
      <c r="QM1158" s="3"/>
      <c r="QN1158" s="3"/>
      <c r="QO1158" s="3"/>
      <c r="QP1158" s="3"/>
      <c r="QQ1158" s="3"/>
      <c r="QR1158" s="3"/>
      <c r="QS1158" s="3"/>
      <c r="QT1158" s="3"/>
      <c r="QU1158" s="3"/>
      <c r="QV1158" s="3"/>
      <c r="QW1158" s="3"/>
      <c r="QX1158" s="3"/>
      <c r="QY1158" s="3"/>
      <c r="QZ1158" s="3"/>
      <c r="RA1158" s="3"/>
      <c r="RB1158" s="3"/>
      <c r="RC1158" s="3"/>
      <c r="RD1158" s="3"/>
      <c r="RE1158" s="3"/>
      <c r="RF1158" s="3"/>
      <c r="RG1158" s="3"/>
      <c r="RH1158" s="3"/>
      <c r="RI1158" s="3"/>
      <c r="RJ1158" s="3"/>
      <c r="RK1158" s="3"/>
      <c r="RL1158" s="3"/>
      <c r="RM1158" s="3"/>
      <c r="RN1158" s="3"/>
      <c r="RO1158" s="3"/>
      <c r="RP1158" s="3"/>
      <c r="RQ1158" s="3"/>
      <c r="RR1158" s="3"/>
      <c r="RS1158" s="3"/>
      <c r="RT1158" s="3"/>
      <c r="RU1158" s="3"/>
      <c r="RV1158" s="3"/>
      <c r="RW1158" s="3"/>
      <c r="RX1158" s="3"/>
      <c r="RY1158" s="3"/>
      <c r="RZ1158" s="3"/>
      <c r="SA1158" s="3"/>
      <c r="SB1158" s="3"/>
      <c r="SC1158" s="3"/>
      <c r="SD1158" s="3"/>
      <c r="SE1158" s="3"/>
      <c r="SF1158" s="3"/>
      <c r="SG1158" s="3"/>
      <c r="SH1158" s="3"/>
      <c r="SI1158" s="3"/>
      <c r="SJ1158" s="3"/>
      <c r="SK1158" s="3"/>
      <c r="SL1158" s="3"/>
      <c r="SM1158" s="3"/>
      <c r="SN1158" s="3"/>
      <c r="SO1158" s="3"/>
      <c r="SP1158" s="3"/>
      <c r="SQ1158" s="3"/>
      <c r="SR1158" s="3"/>
      <c r="SS1158" s="3"/>
      <c r="ST1158" s="3"/>
      <c r="SU1158" s="3"/>
      <c r="SV1158" s="3"/>
      <c r="SW1158" s="3"/>
      <c r="SX1158" s="3"/>
      <c r="SY1158" s="3"/>
      <c r="SZ1158" s="3"/>
      <c r="TA1158" s="3"/>
      <c r="TB1158" s="3"/>
      <c r="TC1158" s="3"/>
      <c r="TD1158" s="3"/>
      <c r="TE1158" s="3"/>
      <c r="TF1158" s="3"/>
      <c r="TG1158" s="3"/>
      <c r="TH1158" s="3"/>
      <c r="TI1158" s="3"/>
      <c r="TJ1158" s="3"/>
      <c r="TK1158" s="3"/>
      <c r="TL1158" s="3"/>
      <c r="TM1158" s="3"/>
      <c r="TN1158" s="3"/>
      <c r="TO1158" s="3"/>
      <c r="TP1158" s="3"/>
      <c r="TQ1158" s="3"/>
      <c r="TR1158" s="3"/>
      <c r="TS1158" s="3"/>
      <c r="TT1158" s="3"/>
      <c r="TU1158" s="3"/>
      <c r="TV1158" s="3"/>
      <c r="TW1158" s="3"/>
      <c r="TX1158" s="3"/>
      <c r="TY1158" s="3"/>
      <c r="TZ1158" s="3"/>
      <c r="UA1158" s="3"/>
      <c r="UB1158" s="3"/>
      <c r="UC1158" s="3"/>
      <c r="UD1158" s="3"/>
      <c r="UE1158" s="3"/>
      <c r="UF1158" s="3"/>
      <c r="UG1158" s="3"/>
      <c r="UH1158" s="3"/>
      <c r="UI1158" s="3"/>
      <c r="UJ1158" s="3"/>
      <c r="UK1158" s="3"/>
      <c r="UL1158" s="3"/>
      <c r="UM1158" s="3"/>
      <c r="UN1158" s="3"/>
      <c r="UO1158" s="3"/>
      <c r="UP1158" s="3"/>
      <c r="UQ1158" s="3"/>
      <c r="UR1158" s="3"/>
      <c r="US1158" s="3"/>
      <c r="UT1158" s="3"/>
      <c r="UU1158" s="3"/>
      <c r="UV1158" s="3"/>
      <c r="UW1158" s="3"/>
      <c r="UX1158" s="3"/>
      <c r="UY1158" s="3"/>
      <c r="UZ1158" s="3"/>
      <c r="VA1158" s="3"/>
      <c r="VB1158" s="3"/>
      <c r="VC1158" s="3"/>
      <c r="VD1158" s="3"/>
      <c r="VE1158" s="3"/>
      <c r="VF1158" s="3"/>
      <c r="VG1158" s="3"/>
      <c r="VH1158" s="3"/>
      <c r="VI1158" s="3"/>
      <c r="VJ1158" s="3"/>
      <c r="VK1158" s="3"/>
      <c r="VL1158" s="3"/>
      <c r="VM1158" s="3"/>
      <c r="VN1158" s="3"/>
      <c r="VO1158" s="3"/>
      <c r="VP1158" s="3"/>
      <c r="VQ1158" s="3"/>
      <c r="VR1158" s="3"/>
      <c r="VS1158" s="3"/>
      <c r="VT1158" s="3"/>
      <c r="VU1158" s="3"/>
      <c r="VV1158" s="3"/>
      <c r="VW1158" s="3"/>
      <c r="VX1158" s="3"/>
      <c r="VY1158" s="3"/>
      <c r="VZ1158" s="3"/>
      <c r="WA1158" s="3"/>
      <c r="WB1158" s="3"/>
      <c r="WC1158" s="3"/>
      <c r="WD1158" s="3"/>
      <c r="WE1158" s="3"/>
      <c r="WF1158" s="3"/>
      <c r="WG1158" s="3"/>
      <c r="WH1158" s="3"/>
      <c r="WI1158" s="3"/>
      <c r="WJ1158" s="3"/>
      <c r="WK1158" s="3"/>
      <c r="WL1158" s="3"/>
      <c r="WM1158" s="3"/>
      <c r="WN1158" s="3"/>
      <c r="WO1158" s="3"/>
      <c r="WP1158" s="3"/>
      <c r="WQ1158" s="3"/>
      <c r="WR1158" s="3"/>
      <c r="WS1158" s="3"/>
      <c r="WT1158" s="3"/>
      <c r="WU1158" s="3"/>
      <c r="WV1158" s="3"/>
      <c r="WW1158" s="3"/>
      <c r="WX1158" s="3"/>
      <c r="WY1158" s="3"/>
      <c r="WZ1158" s="3"/>
      <c r="XA1158" s="3"/>
      <c r="XB1158" s="3"/>
      <c r="XC1158" s="3"/>
      <c r="XD1158" s="3"/>
      <c r="XE1158" s="3"/>
      <c r="XF1158" s="3"/>
      <c r="XG1158" s="3"/>
      <c r="XH1158" s="3"/>
      <c r="XI1158" s="3"/>
      <c r="XJ1158" s="3"/>
      <c r="XK1158" s="3"/>
      <c r="XL1158" s="3"/>
      <c r="XM1158" s="3"/>
      <c r="XN1158" s="3"/>
      <c r="XO1158" s="3"/>
      <c r="XP1158" s="3"/>
      <c r="XQ1158" s="3"/>
      <c r="XR1158" s="3"/>
      <c r="XS1158" s="3"/>
      <c r="XT1158" s="3"/>
      <c r="XU1158" s="3"/>
      <c r="XV1158" s="3"/>
      <c r="XW1158" s="3"/>
      <c r="XX1158" s="3"/>
      <c r="XY1158" s="3"/>
      <c r="XZ1158" s="3"/>
      <c r="YA1158" s="3"/>
      <c r="YB1158" s="3"/>
      <c r="YC1158" s="3"/>
      <c r="YD1158" s="3"/>
      <c r="YE1158" s="3"/>
      <c r="YF1158" s="3"/>
      <c r="YG1158" s="3"/>
      <c r="YH1158" s="3"/>
      <c r="YI1158" s="3"/>
      <c r="YJ1158" s="3"/>
      <c r="YK1158" s="3"/>
      <c r="YL1158" s="3"/>
      <c r="YM1158" s="3"/>
      <c r="YN1158" s="3"/>
      <c r="YO1158" s="3"/>
      <c r="YP1158" s="3"/>
      <c r="YQ1158" s="3"/>
      <c r="YR1158" s="3"/>
      <c r="YS1158" s="3"/>
      <c r="YT1158" s="3"/>
      <c r="YU1158" s="3"/>
      <c r="YV1158" s="3"/>
      <c r="YW1158" s="3"/>
      <c r="YX1158" s="3"/>
      <c r="YY1158" s="3"/>
      <c r="YZ1158" s="3"/>
      <c r="ZA1158" s="3"/>
      <c r="ZB1158" s="3"/>
      <c r="ZC1158" s="3"/>
      <c r="ZD1158" s="3"/>
      <c r="ZE1158" s="3"/>
      <c r="ZF1158" s="3"/>
      <c r="ZG1158" s="3"/>
      <c r="ZH1158" s="3"/>
      <c r="ZI1158" s="3"/>
      <c r="ZJ1158" s="3"/>
      <c r="ZK1158" s="3"/>
      <c r="ZL1158" s="3"/>
      <c r="ZM1158" s="3"/>
      <c r="ZN1158" s="3"/>
      <c r="ZO1158" s="3"/>
      <c r="ZP1158" s="3"/>
      <c r="ZQ1158" s="3"/>
      <c r="ZR1158" s="3"/>
      <c r="ZS1158" s="3"/>
      <c r="ZT1158" s="3"/>
      <c r="ZU1158" s="3"/>
      <c r="ZV1158" s="3"/>
      <c r="ZW1158" s="3"/>
      <c r="ZX1158" s="3"/>
      <c r="ZY1158" s="3"/>
      <c r="ZZ1158" s="3"/>
      <c r="AAA1158" s="3"/>
      <c r="AAB1158" s="3"/>
      <c r="AAC1158" s="3"/>
      <c r="AAD1158" s="3"/>
      <c r="AAE1158" s="3"/>
      <c r="AAF1158" s="3"/>
      <c r="AAG1158" s="3"/>
      <c r="AAH1158" s="3"/>
      <c r="AAI1158" s="3"/>
      <c r="AAJ1158" s="3"/>
      <c r="AAK1158" s="3"/>
      <c r="AAL1158" s="3"/>
      <c r="AAM1158" s="3"/>
      <c r="AAN1158" s="3"/>
      <c r="AAO1158" s="3"/>
      <c r="AAP1158" s="3"/>
      <c r="AAQ1158" s="3"/>
      <c r="AAR1158" s="3"/>
      <c r="AAS1158" s="3"/>
      <c r="AAT1158" s="3"/>
      <c r="AAU1158" s="3"/>
      <c r="AAV1158" s="3"/>
      <c r="AAW1158" s="3"/>
      <c r="AAX1158" s="3"/>
      <c r="AAY1158" s="3"/>
      <c r="AAZ1158" s="3"/>
      <c r="ABA1158" s="3"/>
      <c r="ABB1158" s="3"/>
      <c r="ABC1158" s="3"/>
      <c r="ABD1158" s="3"/>
      <c r="ABE1158" s="3"/>
      <c r="ABF1158" s="3"/>
      <c r="ABG1158" s="3"/>
      <c r="ABH1158" s="3"/>
      <c r="ABI1158" s="3"/>
      <c r="ABJ1158" s="3"/>
      <c r="ABK1158" s="3"/>
      <c r="ABL1158" s="3"/>
      <c r="ABM1158" s="3"/>
      <c r="ABN1158" s="3"/>
      <c r="ABO1158" s="3"/>
      <c r="ABP1158" s="3"/>
      <c r="ABQ1158" s="3"/>
      <c r="ABR1158" s="3"/>
      <c r="ABS1158" s="3"/>
      <c r="ABT1158" s="3"/>
      <c r="ABU1158" s="3"/>
      <c r="ABV1158" s="3"/>
      <c r="ABW1158" s="3"/>
      <c r="ABX1158" s="3"/>
      <c r="ABY1158" s="3"/>
      <c r="ABZ1158" s="3"/>
      <c r="ACA1158" s="3"/>
      <c r="ACB1158" s="3"/>
      <c r="ACC1158" s="3"/>
      <c r="ACD1158" s="3"/>
      <c r="ACE1158" s="3"/>
      <c r="ACF1158" s="3"/>
      <c r="ACG1158" s="3"/>
      <c r="ACH1158" s="3"/>
      <c r="ACI1158" s="3"/>
      <c r="ACJ1158" s="3"/>
      <c r="ACK1158" s="3"/>
      <c r="ACL1158" s="3"/>
      <c r="ACM1158" s="3"/>
      <c r="ACN1158" s="3"/>
      <c r="ACO1158" s="3"/>
      <c r="ACP1158" s="3"/>
      <c r="ACQ1158" s="3"/>
      <c r="ACR1158" s="3"/>
      <c r="ACS1158" s="3"/>
      <c r="ACT1158" s="3"/>
      <c r="ACU1158" s="3"/>
      <c r="ACV1158" s="3"/>
      <c r="ACW1158" s="3"/>
      <c r="ACX1158" s="3"/>
      <c r="ACY1158" s="3"/>
      <c r="ACZ1158" s="3"/>
      <c r="ADA1158" s="3"/>
      <c r="ADB1158" s="3"/>
      <c r="ADC1158" s="3"/>
      <c r="ADD1158" s="3"/>
      <c r="ADE1158" s="3"/>
      <c r="ADF1158" s="3"/>
      <c r="ADG1158" s="3"/>
      <c r="ADH1158" s="3"/>
      <c r="ADI1158" s="3"/>
      <c r="ADJ1158" s="3"/>
      <c r="ADK1158" s="3"/>
      <c r="ADL1158" s="3"/>
      <c r="ADM1158" s="3"/>
      <c r="ADN1158" s="3"/>
      <c r="ADO1158" s="3"/>
      <c r="ADP1158" s="3"/>
      <c r="ADQ1158" s="3"/>
      <c r="ADR1158" s="3"/>
      <c r="ADS1158" s="3"/>
      <c r="ADT1158" s="3"/>
      <c r="ADU1158" s="3"/>
      <c r="ADV1158" s="3"/>
      <c r="ADW1158" s="3"/>
      <c r="ADX1158" s="3"/>
      <c r="ADY1158" s="3"/>
      <c r="ADZ1158" s="3"/>
      <c r="AEA1158" s="3"/>
      <c r="AEB1158" s="3"/>
      <c r="AEC1158" s="3"/>
      <c r="AED1158" s="3"/>
      <c r="AEE1158" s="3"/>
      <c r="AEF1158" s="3"/>
      <c r="AEG1158" s="3"/>
      <c r="AEH1158" s="3"/>
      <c r="AEI1158" s="3"/>
      <c r="AEJ1158" s="3"/>
      <c r="AEK1158" s="3"/>
      <c r="AEL1158" s="3"/>
      <c r="AEM1158" s="3"/>
      <c r="AEN1158" s="3"/>
      <c r="AEO1158" s="3"/>
      <c r="AEP1158" s="3"/>
      <c r="AEQ1158" s="3"/>
      <c r="AER1158" s="3"/>
      <c r="AES1158" s="3"/>
      <c r="AET1158" s="3"/>
      <c r="AEU1158" s="3"/>
      <c r="AEV1158" s="3"/>
      <c r="AEW1158" s="3"/>
      <c r="AEX1158" s="3"/>
      <c r="AEY1158" s="3"/>
      <c r="AEZ1158" s="3"/>
      <c r="AFA1158" s="3"/>
      <c r="AFB1158" s="3"/>
      <c r="AFC1158" s="3"/>
      <c r="AFD1158" s="3"/>
      <c r="AFE1158" s="3"/>
      <c r="AFF1158" s="3"/>
      <c r="AFG1158" s="3"/>
      <c r="AFH1158" s="3"/>
      <c r="AFI1158" s="3"/>
      <c r="AFJ1158" s="3"/>
      <c r="AFK1158" s="3"/>
      <c r="AFL1158" s="3"/>
      <c r="AFM1158" s="3"/>
      <c r="AFN1158" s="3"/>
      <c r="AFO1158" s="3"/>
      <c r="AFP1158" s="3"/>
      <c r="AFQ1158" s="3"/>
      <c r="AFR1158" s="3"/>
      <c r="AFS1158" s="3"/>
      <c r="AFT1158" s="3"/>
      <c r="AFU1158" s="3"/>
      <c r="AFV1158" s="3"/>
      <c r="AFW1158" s="3"/>
      <c r="AFX1158" s="3"/>
      <c r="AFY1158" s="3"/>
      <c r="AFZ1158" s="3"/>
      <c r="AGA1158" s="3"/>
      <c r="AGB1158" s="3"/>
      <c r="AGC1158" s="3"/>
      <c r="AGD1158" s="3"/>
      <c r="AGE1158" s="3"/>
      <c r="AGF1158" s="3"/>
      <c r="AGG1158" s="3"/>
      <c r="AGH1158" s="3"/>
      <c r="AGI1158" s="3"/>
      <c r="AGJ1158" s="3"/>
      <c r="AGK1158" s="3"/>
      <c r="AGL1158" s="3"/>
      <c r="AGM1158" s="3"/>
      <c r="AGN1158" s="3"/>
      <c r="AGO1158" s="3"/>
      <c r="AGP1158" s="3"/>
      <c r="AGQ1158" s="3"/>
      <c r="AGR1158" s="3"/>
      <c r="AGS1158" s="3"/>
      <c r="AGT1158" s="3"/>
      <c r="AGU1158" s="3"/>
      <c r="AGV1158" s="3"/>
      <c r="AGW1158" s="3"/>
      <c r="AGX1158" s="3"/>
      <c r="AGY1158" s="3"/>
      <c r="AGZ1158" s="3"/>
      <c r="AHA1158" s="3"/>
      <c r="AHB1158" s="3"/>
      <c r="AHC1158" s="3"/>
      <c r="AHD1158" s="3"/>
      <c r="AHE1158" s="3"/>
      <c r="AHF1158" s="3"/>
      <c r="AHG1158" s="3"/>
      <c r="AHH1158" s="3"/>
      <c r="AHI1158" s="3"/>
      <c r="AHJ1158" s="3"/>
      <c r="AHK1158" s="3"/>
      <c r="AHL1158" s="3"/>
      <c r="AHM1158" s="3"/>
      <c r="AHN1158" s="3"/>
      <c r="AHO1158" s="3"/>
      <c r="AHP1158" s="3"/>
      <c r="AHQ1158" s="3"/>
      <c r="AHR1158" s="3"/>
      <c r="AHS1158" s="3"/>
      <c r="AHT1158" s="3"/>
      <c r="AHU1158" s="3"/>
      <c r="AHV1158" s="3"/>
      <c r="AHW1158" s="3"/>
      <c r="AHX1158" s="3"/>
      <c r="AHY1158" s="3"/>
      <c r="AHZ1158" s="3"/>
      <c r="AIA1158" s="3"/>
      <c r="AIB1158" s="3"/>
      <c r="AIC1158" s="3"/>
      <c r="AID1158" s="3"/>
      <c r="AIE1158" s="3"/>
      <c r="AIF1158" s="3"/>
      <c r="AIG1158" s="3"/>
      <c r="AIH1158" s="3"/>
      <c r="AII1158" s="3"/>
      <c r="AIJ1158" s="3"/>
      <c r="AIK1158" s="3"/>
      <c r="AIL1158" s="3"/>
      <c r="AIM1158" s="3"/>
      <c r="AIN1158" s="3"/>
      <c r="AIO1158" s="3"/>
      <c r="AIP1158" s="3"/>
      <c r="AIQ1158" s="3"/>
      <c r="AIR1158" s="3"/>
      <c r="AIS1158" s="3"/>
      <c r="AIT1158" s="3"/>
      <c r="AIU1158" s="3"/>
      <c r="AIV1158" s="3"/>
      <c r="AIW1158" s="3"/>
      <c r="AIX1158" s="3"/>
      <c r="AIY1158" s="3"/>
      <c r="AIZ1158" s="3"/>
      <c r="AJA1158" s="3"/>
      <c r="AJB1158" s="3"/>
      <c r="AJC1158" s="3"/>
      <c r="AJD1158" s="3"/>
      <c r="AJE1158" s="3"/>
      <c r="AJF1158" s="3"/>
      <c r="AJG1158" s="3"/>
      <c r="AJH1158" s="3"/>
      <c r="AJI1158" s="3"/>
      <c r="AJJ1158" s="3"/>
      <c r="AJK1158" s="3"/>
      <c r="AJL1158" s="3"/>
      <c r="AJM1158" s="3"/>
      <c r="AJN1158" s="3"/>
      <c r="AJO1158" s="3"/>
      <c r="AJP1158" s="3"/>
      <c r="AJQ1158" s="3"/>
      <c r="AJR1158" s="3"/>
      <c r="AJS1158" s="3"/>
      <c r="AJT1158" s="3"/>
      <c r="AJU1158" s="3"/>
      <c r="AJV1158" s="3"/>
      <c r="AJW1158" s="3"/>
      <c r="AJX1158" s="3"/>
      <c r="AJY1158" s="3"/>
      <c r="AJZ1158" s="3"/>
      <c r="AKA1158" s="3"/>
      <c r="AKB1158" s="3"/>
      <c r="AKC1158" s="3"/>
      <c r="AKD1158" s="3"/>
      <c r="AKE1158" s="3"/>
      <c r="AKF1158" s="3"/>
      <c r="AKG1158" s="3"/>
      <c r="AKH1158" s="3"/>
      <c r="AKI1158" s="3"/>
      <c r="AKJ1158" s="3"/>
      <c r="AKK1158" s="3"/>
      <c r="AKL1158" s="3"/>
      <c r="AKM1158" s="3"/>
      <c r="AKN1158" s="3"/>
      <c r="AKO1158" s="3"/>
      <c r="AKP1158" s="3"/>
      <c r="AKQ1158" s="3"/>
      <c r="AKR1158" s="3"/>
      <c r="AKS1158" s="3"/>
      <c r="AKT1158" s="3"/>
      <c r="AKU1158" s="3"/>
      <c r="AKV1158" s="3"/>
      <c r="AKW1158" s="3"/>
      <c r="AKX1158" s="3"/>
      <c r="AKY1158" s="3"/>
      <c r="AKZ1158" s="3"/>
      <c r="ALA1158" s="3"/>
      <c r="ALB1158" s="3"/>
      <c r="ALC1158" s="3"/>
      <c r="ALD1158" s="3"/>
      <c r="ALE1158" s="3"/>
      <c r="ALF1158" s="3"/>
      <c r="ALG1158" s="3"/>
      <c r="ALH1158" s="3"/>
      <c r="ALI1158" s="3"/>
      <c r="ALJ1158" s="3"/>
      <c r="ALK1158" s="3"/>
      <c r="ALL1158" s="3"/>
      <c r="ALM1158" s="3"/>
      <c r="ALN1158" s="3"/>
      <c r="ALO1158" s="3"/>
      <c r="ALP1158" s="3"/>
      <c r="ALQ1158" s="3"/>
      <c r="ALR1158" s="3"/>
      <c r="ALS1158" s="3"/>
      <c r="ALT1158" s="3"/>
      <c r="ALU1158" s="3"/>
      <c r="ALV1158" s="3"/>
      <c r="ALW1158" s="3"/>
      <c r="ALX1158" s="3"/>
      <c r="ALY1158" s="3"/>
      <c r="ALZ1158" s="3"/>
      <c r="AMA1158" s="3"/>
      <c r="AMB1158" s="3"/>
      <c r="AMC1158" s="3"/>
      <c r="AMD1158" s="3"/>
      <c r="AME1158" s="3"/>
      <c r="AMF1158" s="3"/>
      <c r="AMG1158" s="3"/>
      <c r="AMH1158" s="3"/>
      <c r="AMI1158" s="3"/>
      <c r="AMJ1158" s="3"/>
      <c r="AMK1158" s="3"/>
      <c r="AML1158" s="3"/>
      <c r="AMM1158" s="3"/>
      <c r="AMN1158" s="3"/>
      <c r="AMO1158" s="3"/>
      <c r="AMP1158" s="3"/>
      <c r="AMQ1158" s="3"/>
      <c r="AMR1158" s="3"/>
      <c r="AMS1158" s="3"/>
      <c r="AMT1158" s="3"/>
      <c r="AMU1158" s="3"/>
      <c r="AMV1158" s="3"/>
      <c r="AMW1158" s="3"/>
      <c r="AMX1158" s="3"/>
      <c r="AMY1158" s="3"/>
      <c r="AMZ1158" s="3"/>
      <c r="ANA1158" s="3"/>
      <c r="ANB1158" s="3"/>
      <c r="ANC1158" s="3"/>
      <c r="AND1158" s="3"/>
      <c r="ANE1158" s="3"/>
      <c r="ANF1158" s="3"/>
      <c r="ANG1158" s="3"/>
      <c r="ANH1158" s="3"/>
      <c r="ANI1158" s="3"/>
      <c r="ANJ1158" s="3"/>
      <c r="ANK1158" s="3"/>
      <c r="ANL1158" s="3"/>
      <c r="ANM1158" s="3"/>
      <c r="ANN1158" s="3"/>
      <c r="ANO1158" s="3"/>
      <c r="ANP1158" s="3"/>
      <c r="ANQ1158" s="3"/>
      <c r="ANR1158" s="3"/>
      <c r="ANS1158" s="3"/>
      <c r="ANT1158" s="3"/>
      <c r="ANU1158" s="3"/>
      <c r="ANV1158" s="3"/>
      <c r="ANW1158" s="3"/>
      <c r="ANX1158" s="3"/>
      <c r="ANY1158" s="3"/>
      <c r="ANZ1158" s="3"/>
      <c r="AOA1158" s="3"/>
      <c r="AOB1158" s="3"/>
      <c r="AOC1158" s="3"/>
      <c r="AOD1158" s="3"/>
      <c r="AOE1158" s="3"/>
      <c r="AOF1158" s="3"/>
      <c r="AOG1158" s="3"/>
      <c r="AOH1158" s="3"/>
      <c r="AOI1158" s="3"/>
      <c r="AOJ1158" s="3"/>
      <c r="AOK1158" s="3"/>
      <c r="AOL1158" s="3"/>
      <c r="AOM1158" s="3"/>
      <c r="AON1158" s="3"/>
      <c r="AOO1158" s="3"/>
      <c r="AOP1158" s="3"/>
      <c r="AOQ1158" s="3"/>
      <c r="AOR1158" s="3"/>
      <c r="AOS1158" s="3"/>
      <c r="AOT1158" s="3"/>
      <c r="AOU1158" s="3"/>
      <c r="AOV1158" s="3"/>
      <c r="AOW1158" s="3"/>
      <c r="AOX1158" s="3"/>
      <c r="AOY1158" s="3"/>
      <c r="AOZ1158" s="3"/>
      <c r="APA1158" s="3"/>
      <c r="APB1158" s="3"/>
      <c r="APC1158" s="3"/>
      <c r="APD1158" s="3"/>
      <c r="APE1158" s="3"/>
      <c r="APF1158" s="3"/>
      <c r="APG1158" s="3"/>
      <c r="APH1158" s="3"/>
      <c r="API1158" s="3"/>
      <c r="APJ1158" s="3"/>
      <c r="APK1158" s="3"/>
      <c r="APL1158" s="3"/>
      <c r="APM1158" s="3"/>
      <c r="APN1158" s="3"/>
      <c r="APO1158" s="3"/>
      <c r="APP1158" s="3"/>
      <c r="APQ1158" s="3"/>
      <c r="APR1158" s="3"/>
      <c r="APS1158" s="3"/>
      <c r="APT1158" s="3"/>
      <c r="APU1158" s="3"/>
      <c r="APV1158" s="3"/>
      <c r="APW1158" s="3"/>
      <c r="APX1158" s="3"/>
      <c r="APY1158" s="3"/>
      <c r="APZ1158" s="3"/>
      <c r="AQA1158" s="3"/>
      <c r="AQB1158" s="3"/>
      <c r="AQC1158" s="3"/>
      <c r="AQD1158" s="3"/>
      <c r="AQE1158" s="3"/>
      <c r="AQF1158" s="3"/>
      <c r="AQG1158" s="3"/>
      <c r="AQH1158" s="3"/>
      <c r="AQI1158" s="3"/>
      <c r="AQJ1158" s="3"/>
      <c r="AQK1158" s="3"/>
      <c r="AQL1158" s="3"/>
      <c r="AQM1158" s="3"/>
      <c r="AQN1158" s="3"/>
      <c r="AQO1158" s="3"/>
      <c r="AQP1158" s="3"/>
      <c r="AQQ1158" s="3"/>
      <c r="AQR1158" s="3"/>
      <c r="AQS1158" s="3"/>
      <c r="AQT1158" s="3"/>
      <c r="AQU1158" s="3"/>
      <c r="AQV1158" s="3"/>
      <c r="AQW1158" s="3"/>
      <c r="AQX1158" s="3"/>
      <c r="AQY1158" s="3"/>
      <c r="AQZ1158" s="3"/>
      <c r="ARA1158" s="3"/>
      <c r="ARB1158" s="3"/>
      <c r="ARC1158" s="3"/>
      <c r="ARD1158" s="3"/>
      <c r="ARE1158" s="3"/>
      <c r="ARF1158" s="3"/>
      <c r="ARG1158" s="3"/>
      <c r="ARH1158" s="3"/>
      <c r="ARI1158" s="3"/>
      <c r="ARJ1158" s="3"/>
      <c r="ARK1158" s="3"/>
      <c r="ARL1158" s="3"/>
      <c r="ARM1158" s="3"/>
      <c r="ARN1158" s="3"/>
      <c r="ARO1158" s="3"/>
      <c r="ARP1158" s="3"/>
      <c r="ARQ1158" s="3"/>
      <c r="ARR1158" s="3"/>
      <c r="ARS1158" s="3"/>
      <c r="ART1158" s="3"/>
      <c r="ARU1158" s="3"/>
      <c r="ARV1158" s="3"/>
      <c r="ARW1158" s="3"/>
      <c r="ARX1158" s="3"/>
      <c r="ARY1158" s="3"/>
      <c r="ARZ1158" s="3"/>
      <c r="ASA1158" s="3"/>
      <c r="ASB1158" s="3"/>
      <c r="ASC1158" s="3"/>
      <c r="ASD1158" s="3"/>
      <c r="ASE1158" s="3"/>
      <c r="ASF1158" s="3"/>
      <c r="ASG1158" s="3"/>
      <c r="ASH1158" s="3"/>
      <c r="ASI1158" s="3"/>
      <c r="ASJ1158" s="3"/>
      <c r="ASK1158" s="3"/>
      <c r="ASL1158" s="3"/>
      <c r="ASM1158" s="3"/>
      <c r="ASN1158" s="3"/>
      <c r="ASO1158" s="3"/>
      <c r="ASP1158" s="3"/>
      <c r="ASQ1158" s="3"/>
      <c r="ASR1158" s="3"/>
      <c r="ASS1158" s="3"/>
      <c r="AST1158" s="3"/>
      <c r="ASU1158" s="3"/>
      <c r="ASV1158" s="3"/>
      <c r="ASW1158" s="3"/>
      <c r="ASX1158" s="3"/>
      <c r="ASY1158" s="3"/>
      <c r="ASZ1158" s="3"/>
      <c r="ATA1158" s="3"/>
      <c r="ATB1158" s="3"/>
      <c r="ATC1158" s="3"/>
      <c r="ATD1158" s="3"/>
      <c r="ATE1158" s="3"/>
      <c r="ATF1158" s="3"/>
      <c r="ATG1158" s="3"/>
      <c r="ATH1158" s="3"/>
      <c r="ATI1158" s="3"/>
      <c r="ATJ1158" s="3"/>
      <c r="ATK1158" s="3"/>
      <c r="ATL1158" s="3"/>
      <c r="ATM1158" s="3"/>
      <c r="ATN1158" s="3"/>
      <c r="ATO1158" s="3"/>
      <c r="ATP1158" s="3"/>
      <c r="ATQ1158" s="3"/>
      <c r="ATR1158" s="3"/>
      <c r="ATS1158" s="3"/>
      <c r="ATT1158" s="3"/>
      <c r="ATU1158" s="3"/>
      <c r="ATV1158" s="3"/>
      <c r="ATW1158" s="3"/>
      <c r="ATX1158" s="3"/>
      <c r="ATY1158" s="3"/>
      <c r="ATZ1158" s="3"/>
      <c r="AUA1158" s="3"/>
      <c r="AUB1158" s="3"/>
      <c r="AUC1158" s="3"/>
      <c r="AUD1158" s="3"/>
      <c r="AUE1158" s="3"/>
      <c r="AUF1158" s="3"/>
      <c r="AUG1158" s="3"/>
      <c r="AUH1158" s="3"/>
      <c r="AUI1158" s="3"/>
      <c r="AUJ1158" s="3"/>
      <c r="AUK1158" s="3"/>
      <c r="AUL1158" s="3"/>
      <c r="AUM1158" s="3"/>
      <c r="AUN1158" s="3"/>
      <c r="AUO1158" s="3"/>
      <c r="AUP1158" s="3"/>
      <c r="AUQ1158" s="3"/>
      <c r="AUR1158" s="3"/>
      <c r="AUS1158" s="3"/>
      <c r="AUT1158" s="3"/>
      <c r="AUU1158" s="3"/>
      <c r="AUV1158" s="3"/>
      <c r="AUW1158" s="3"/>
      <c r="AUX1158" s="3"/>
      <c r="AUY1158" s="3"/>
      <c r="AUZ1158" s="3"/>
      <c r="AVA1158" s="3"/>
      <c r="AVB1158" s="3"/>
      <c r="AVC1158" s="3"/>
      <c r="AVD1158" s="3"/>
      <c r="AVE1158" s="3"/>
      <c r="AVF1158" s="3"/>
      <c r="AVG1158" s="3"/>
      <c r="AVH1158" s="3"/>
      <c r="AVI1158" s="3"/>
      <c r="AVJ1158" s="3"/>
      <c r="AVK1158" s="3"/>
      <c r="AVL1158" s="3"/>
      <c r="AVM1158" s="3"/>
      <c r="AVN1158" s="3"/>
      <c r="AVO1158" s="3"/>
      <c r="AVP1158" s="3"/>
      <c r="AVQ1158" s="3"/>
      <c r="AVR1158" s="3"/>
      <c r="AVS1158" s="3"/>
      <c r="AVT1158" s="3"/>
      <c r="AVU1158" s="3"/>
      <c r="AVV1158" s="3"/>
      <c r="AVW1158" s="3"/>
      <c r="AVX1158" s="3"/>
      <c r="AVY1158" s="3"/>
      <c r="AVZ1158" s="3"/>
      <c r="AWA1158" s="3"/>
      <c r="AWB1158" s="3"/>
      <c r="AWC1158" s="3"/>
      <c r="AWD1158" s="3"/>
      <c r="AWE1158" s="3"/>
      <c r="AWF1158" s="3"/>
      <c r="AWG1158" s="3"/>
      <c r="AWH1158" s="3"/>
      <c r="AWI1158" s="3"/>
      <c r="AWJ1158" s="3"/>
      <c r="AWK1158" s="3"/>
      <c r="AWL1158" s="3"/>
      <c r="AWM1158" s="3"/>
      <c r="AWN1158" s="3"/>
      <c r="AWO1158" s="3"/>
      <c r="AWP1158" s="3"/>
      <c r="AWQ1158" s="3"/>
      <c r="AWR1158" s="3"/>
      <c r="AWS1158" s="3"/>
      <c r="AWT1158" s="3"/>
      <c r="AWU1158" s="3"/>
      <c r="AWV1158" s="3"/>
      <c r="AWW1158" s="3"/>
      <c r="AWX1158" s="3"/>
      <c r="AWY1158" s="3"/>
      <c r="AWZ1158" s="3"/>
      <c r="AXA1158" s="3"/>
      <c r="AXB1158" s="3"/>
      <c r="AXC1158" s="3"/>
      <c r="AXD1158" s="3"/>
      <c r="AXE1158" s="3"/>
      <c r="AXF1158" s="3"/>
      <c r="AXG1158" s="3"/>
      <c r="AXH1158" s="3"/>
      <c r="AXI1158" s="3"/>
      <c r="AXJ1158" s="3"/>
      <c r="AXK1158" s="3"/>
      <c r="AXL1158" s="3"/>
      <c r="AXM1158" s="3"/>
      <c r="AXN1158" s="3"/>
      <c r="AXO1158" s="3"/>
      <c r="AXP1158" s="3"/>
      <c r="AXQ1158" s="3"/>
      <c r="AXR1158" s="3"/>
      <c r="AXS1158" s="3"/>
      <c r="AXT1158" s="3"/>
      <c r="AXU1158" s="3"/>
      <c r="AXV1158" s="3"/>
      <c r="AXW1158" s="3"/>
      <c r="AXX1158" s="3"/>
      <c r="AXY1158" s="3"/>
      <c r="AXZ1158" s="3"/>
      <c r="AYA1158" s="3"/>
      <c r="AYB1158" s="3"/>
      <c r="AYC1158" s="3"/>
      <c r="AYD1158" s="3"/>
      <c r="AYE1158" s="3"/>
      <c r="AYF1158" s="3"/>
      <c r="AYG1158" s="3"/>
      <c r="AYH1158" s="3"/>
      <c r="AYI1158" s="3"/>
      <c r="AYJ1158" s="3"/>
      <c r="AYK1158" s="3"/>
      <c r="AYL1158" s="3"/>
      <c r="AYM1158" s="3"/>
      <c r="AYN1158" s="3"/>
      <c r="AYO1158" s="3"/>
      <c r="AYP1158" s="3"/>
      <c r="AYQ1158" s="3"/>
      <c r="AYR1158" s="3"/>
      <c r="AYS1158" s="3"/>
      <c r="AYT1158" s="3"/>
      <c r="AYU1158" s="3"/>
      <c r="AYV1158" s="3"/>
      <c r="AYW1158" s="3"/>
      <c r="AYX1158" s="3"/>
      <c r="AYY1158" s="3"/>
      <c r="AYZ1158" s="3"/>
      <c r="AZA1158" s="3"/>
      <c r="AZB1158" s="3"/>
      <c r="AZC1158" s="3"/>
      <c r="AZD1158" s="3"/>
      <c r="AZE1158" s="3"/>
      <c r="AZF1158" s="3"/>
      <c r="AZG1158" s="3"/>
      <c r="AZH1158" s="3"/>
      <c r="AZI1158" s="3"/>
      <c r="AZJ1158" s="3"/>
      <c r="AZK1158" s="3"/>
      <c r="AZL1158" s="3"/>
      <c r="AZM1158" s="3"/>
      <c r="AZN1158" s="3"/>
      <c r="AZO1158" s="3"/>
      <c r="AZP1158" s="3"/>
      <c r="AZQ1158" s="3"/>
      <c r="AZR1158" s="3"/>
      <c r="AZS1158" s="3"/>
      <c r="AZT1158" s="3"/>
      <c r="AZU1158" s="3"/>
      <c r="AZV1158" s="3"/>
      <c r="AZW1158" s="3"/>
      <c r="AZX1158" s="3"/>
      <c r="AZY1158" s="3"/>
      <c r="AZZ1158" s="3"/>
      <c r="BAA1158" s="3"/>
      <c r="BAB1158" s="3"/>
      <c r="BAC1158" s="3"/>
      <c r="BAD1158" s="3"/>
      <c r="BAE1158" s="3"/>
      <c r="BAF1158" s="3"/>
      <c r="BAG1158" s="3"/>
      <c r="BAH1158" s="3"/>
      <c r="BAI1158" s="3"/>
      <c r="BAJ1158" s="3"/>
      <c r="BAK1158" s="3"/>
      <c r="BAL1158" s="3"/>
      <c r="BAM1158" s="3"/>
      <c r="BAN1158" s="3"/>
      <c r="BAO1158" s="3"/>
      <c r="BAP1158" s="3"/>
      <c r="BAQ1158" s="3"/>
      <c r="BAR1158" s="3"/>
      <c r="BAS1158" s="3"/>
      <c r="BAT1158" s="3"/>
      <c r="BAU1158" s="3"/>
      <c r="BAV1158" s="3"/>
      <c r="BAW1158" s="3"/>
      <c r="BAX1158" s="3"/>
      <c r="BAY1158" s="3"/>
      <c r="BAZ1158" s="3"/>
      <c r="BBA1158" s="3"/>
      <c r="BBB1158" s="3"/>
      <c r="BBC1158" s="3"/>
      <c r="BBD1158" s="3"/>
      <c r="BBE1158" s="3"/>
      <c r="BBF1158" s="3"/>
      <c r="BBG1158" s="3"/>
      <c r="BBH1158" s="3"/>
      <c r="BBI1158" s="3"/>
      <c r="BBJ1158" s="3"/>
      <c r="BBK1158" s="3"/>
      <c r="BBL1158" s="3"/>
      <c r="BBM1158" s="3"/>
      <c r="BBN1158" s="3"/>
      <c r="BBO1158" s="3"/>
      <c r="BBP1158" s="3"/>
      <c r="BBQ1158" s="3"/>
      <c r="BBR1158" s="3"/>
      <c r="BBS1158" s="3"/>
      <c r="BBT1158" s="3"/>
      <c r="BBU1158" s="3"/>
      <c r="BBV1158" s="3"/>
      <c r="BBW1158" s="3"/>
      <c r="BBX1158" s="3"/>
      <c r="BBY1158" s="3"/>
      <c r="BBZ1158" s="3"/>
      <c r="BCA1158" s="3"/>
      <c r="BCB1158" s="3"/>
      <c r="BCC1158" s="3"/>
      <c r="BCD1158" s="3"/>
      <c r="BCE1158" s="3"/>
      <c r="BCF1158" s="3"/>
      <c r="BCG1158" s="3"/>
      <c r="BCH1158" s="3"/>
      <c r="BCI1158" s="3"/>
      <c r="BCJ1158" s="3"/>
      <c r="BCK1158" s="3"/>
      <c r="BCL1158" s="3"/>
      <c r="BCM1158" s="3"/>
      <c r="BCN1158" s="3"/>
      <c r="BCO1158" s="3"/>
      <c r="BCP1158" s="3"/>
      <c r="BCQ1158" s="3"/>
      <c r="BCR1158" s="3"/>
      <c r="BCS1158" s="3"/>
      <c r="BCT1158" s="3"/>
      <c r="BCU1158" s="3"/>
      <c r="BCV1158" s="3"/>
      <c r="BCW1158" s="3"/>
      <c r="BCX1158" s="3"/>
      <c r="BCY1158" s="3"/>
      <c r="BCZ1158" s="3"/>
      <c r="BDA1158" s="3"/>
      <c r="BDB1158" s="3"/>
      <c r="BDC1158" s="3"/>
      <c r="BDD1158" s="3"/>
      <c r="BDE1158" s="3"/>
      <c r="BDF1158" s="3"/>
      <c r="BDG1158" s="3"/>
      <c r="BDH1158" s="3"/>
      <c r="BDI1158" s="3"/>
      <c r="BDJ1158" s="3"/>
      <c r="BDK1158" s="3"/>
      <c r="BDL1158" s="3"/>
      <c r="BDM1158" s="3"/>
      <c r="BDN1158" s="3"/>
      <c r="BDO1158" s="3"/>
      <c r="BDP1158" s="3"/>
      <c r="BDQ1158" s="3"/>
      <c r="BDR1158" s="3"/>
      <c r="BDS1158" s="3"/>
      <c r="BDT1158" s="3"/>
      <c r="BDU1158" s="3"/>
      <c r="BDV1158" s="3"/>
      <c r="BDW1158" s="3"/>
      <c r="BDX1158" s="3"/>
      <c r="BDY1158" s="3"/>
      <c r="BDZ1158" s="3"/>
      <c r="BEA1158" s="3"/>
      <c r="BEB1158" s="3"/>
      <c r="BEC1158" s="3"/>
      <c r="BED1158" s="3"/>
      <c r="BEE1158" s="3"/>
      <c r="BEF1158" s="3"/>
      <c r="BEG1158" s="3"/>
      <c r="BEH1158" s="3"/>
      <c r="BEI1158" s="3"/>
      <c r="BEJ1158" s="3"/>
      <c r="BEK1158" s="3"/>
      <c r="BEL1158" s="3"/>
      <c r="BEM1158" s="3"/>
      <c r="BEN1158" s="3"/>
      <c r="BEO1158" s="3"/>
      <c r="BEP1158" s="3"/>
      <c r="BEQ1158" s="3"/>
      <c r="BER1158" s="3"/>
      <c r="BES1158" s="3"/>
      <c r="BET1158" s="3"/>
      <c r="BEU1158" s="3"/>
      <c r="BEV1158" s="3"/>
      <c r="BEW1158" s="3"/>
      <c r="BEX1158" s="3"/>
      <c r="BEY1158" s="3"/>
      <c r="BEZ1158" s="3"/>
      <c r="BFA1158" s="3"/>
      <c r="BFB1158" s="3"/>
      <c r="BFC1158" s="3"/>
      <c r="BFD1158" s="3"/>
      <c r="BFE1158" s="3"/>
      <c r="BFF1158" s="3"/>
      <c r="BFG1158" s="3"/>
      <c r="BFH1158" s="3"/>
      <c r="BFI1158" s="3"/>
      <c r="BFJ1158" s="3"/>
      <c r="BFK1158" s="3"/>
      <c r="BFL1158" s="3"/>
      <c r="BFM1158" s="3"/>
      <c r="BFN1158" s="3"/>
      <c r="BFO1158" s="3"/>
      <c r="BFP1158" s="3"/>
      <c r="BFQ1158" s="3"/>
      <c r="BFR1158" s="3"/>
      <c r="BFS1158" s="3"/>
      <c r="BFT1158" s="3"/>
      <c r="BFU1158" s="3"/>
      <c r="BFV1158" s="3"/>
      <c r="BFW1158" s="3"/>
      <c r="BFX1158" s="3"/>
      <c r="BFY1158" s="3"/>
      <c r="BFZ1158" s="3"/>
      <c r="BGA1158" s="3"/>
      <c r="BGB1158" s="3"/>
      <c r="BGC1158" s="3"/>
      <c r="BGD1158" s="3"/>
      <c r="BGE1158" s="3"/>
      <c r="BGF1158" s="3"/>
      <c r="BGG1158" s="3"/>
      <c r="BGH1158" s="3"/>
      <c r="BGI1158" s="3"/>
      <c r="BGJ1158" s="3"/>
      <c r="BGK1158" s="3"/>
      <c r="BGL1158" s="3"/>
      <c r="BGM1158" s="3"/>
      <c r="BGN1158" s="3"/>
      <c r="BGO1158" s="3"/>
      <c r="BGP1158" s="3"/>
      <c r="BGQ1158" s="3"/>
      <c r="BGR1158" s="3"/>
      <c r="BGS1158" s="3"/>
      <c r="BGT1158" s="3"/>
      <c r="BGU1158" s="3"/>
      <c r="BGV1158" s="3"/>
      <c r="BGW1158" s="3"/>
      <c r="BGX1158" s="3"/>
      <c r="BGY1158" s="3"/>
      <c r="BGZ1158" s="3"/>
      <c r="BHA1158" s="3"/>
      <c r="BHB1158" s="3"/>
      <c r="BHC1158" s="3"/>
      <c r="BHD1158" s="3"/>
      <c r="BHE1158" s="3"/>
      <c r="BHF1158" s="3"/>
      <c r="BHG1158" s="3"/>
      <c r="BHH1158" s="3"/>
      <c r="BHI1158" s="3"/>
      <c r="BHJ1158" s="3"/>
      <c r="BHK1158" s="3"/>
      <c r="BHL1158" s="3"/>
      <c r="BHM1158" s="3"/>
      <c r="BHN1158" s="3"/>
      <c r="BHO1158" s="3"/>
      <c r="BHP1158" s="3"/>
      <c r="BHQ1158" s="3"/>
      <c r="BHR1158" s="3"/>
      <c r="BHS1158" s="3"/>
      <c r="BHT1158" s="3"/>
      <c r="BHU1158" s="3"/>
      <c r="BHV1158" s="3"/>
      <c r="BHW1158" s="3"/>
      <c r="BHX1158" s="3"/>
      <c r="BHY1158" s="3"/>
      <c r="BHZ1158" s="3"/>
      <c r="BIA1158" s="3"/>
      <c r="BIB1158" s="3"/>
      <c r="BIC1158" s="3"/>
      <c r="BID1158" s="3"/>
      <c r="BIE1158" s="3"/>
      <c r="BIF1158" s="3"/>
      <c r="BIG1158" s="3"/>
      <c r="BIH1158" s="3"/>
      <c r="BII1158" s="3"/>
      <c r="BIJ1158" s="3"/>
      <c r="BIK1158" s="3"/>
      <c r="BIL1158" s="3"/>
      <c r="BIM1158" s="3"/>
      <c r="BIN1158" s="3"/>
      <c r="BIO1158" s="3"/>
      <c r="BIP1158" s="3"/>
      <c r="BIQ1158" s="3"/>
      <c r="BIR1158" s="3"/>
      <c r="BIS1158" s="3"/>
      <c r="BIT1158" s="3"/>
      <c r="BIU1158" s="3"/>
      <c r="BIV1158" s="3"/>
      <c r="BIW1158" s="3"/>
      <c r="BIX1158" s="3"/>
      <c r="BIY1158" s="3"/>
      <c r="BIZ1158" s="3"/>
      <c r="BJA1158" s="3"/>
      <c r="BJB1158" s="3"/>
      <c r="BJC1158" s="3"/>
      <c r="BJD1158" s="3"/>
      <c r="BJE1158" s="3"/>
      <c r="BJF1158" s="3"/>
      <c r="BJG1158" s="3"/>
      <c r="BJH1158" s="3"/>
      <c r="BJI1158" s="3"/>
      <c r="BJJ1158" s="3"/>
      <c r="BJK1158" s="3"/>
      <c r="BJL1158" s="3"/>
      <c r="BJM1158" s="3"/>
      <c r="BJN1158" s="3"/>
      <c r="BJO1158" s="3"/>
      <c r="BJP1158" s="3"/>
      <c r="BJQ1158" s="3"/>
      <c r="BJR1158" s="3"/>
      <c r="BJS1158" s="3"/>
      <c r="BJT1158" s="3"/>
      <c r="BJU1158" s="3"/>
      <c r="BJV1158" s="3"/>
      <c r="BJW1158" s="3"/>
      <c r="BJX1158" s="3"/>
      <c r="BJY1158" s="3"/>
      <c r="BJZ1158" s="3"/>
      <c r="BKA1158" s="3"/>
      <c r="BKB1158" s="3"/>
      <c r="BKC1158" s="3"/>
      <c r="BKD1158" s="3"/>
      <c r="BKE1158" s="3"/>
      <c r="BKF1158" s="3"/>
      <c r="BKG1158" s="3"/>
      <c r="BKH1158" s="3"/>
      <c r="BKI1158" s="3"/>
      <c r="BKJ1158" s="3"/>
      <c r="BKK1158" s="3"/>
      <c r="BKL1158" s="3"/>
      <c r="BKM1158" s="3"/>
      <c r="BKN1158" s="3"/>
      <c r="BKO1158" s="3"/>
      <c r="BKP1158" s="3"/>
      <c r="BKQ1158" s="3"/>
      <c r="BKR1158" s="3"/>
      <c r="BKS1158" s="3"/>
      <c r="BKT1158" s="3"/>
      <c r="BKU1158" s="3"/>
      <c r="BKV1158" s="3"/>
      <c r="BKW1158" s="3"/>
      <c r="BKX1158" s="3"/>
      <c r="BKY1158" s="3"/>
      <c r="BKZ1158" s="3"/>
      <c r="BLA1158" s="3"/>
      <c r="BLB1158" s="3"/>
      <c r="BLC1158" s="3"/>
      <c r="BLD1158" s="3"/>
      <c r="BLE1158" s="3"/>
      <c r="BLF1158" s="3"/>
      <c r="BLG1158" s="3"/>
      <c r="BLH1158" s="3"/>
      <c r="BLI1158" s="3"/>
      <c r="BLJ1158" s="3"/>
      <c r="BLK1158" s="3"/>
      <c r="BLL1158" s="3"/>
      <c r="BLM1158" s="3"/>
      <c r="BLN1158" s="3"/>
      <c r="BLO1158" s="3"/>
      <c r="BLP1158" s="3"/>
      <c r="BLQ1158" s="3"/>
      <c r="BLR1158" s="3"/>
      <c r="BLS1158" s="3"/>
      <c r="BLT1158" s="3"/>
      <c r="BLU1158" s="3"/>
      <c r="BLV1158" s="3"/>
      <c r="BLW1158" s="3"/>
      <c r="BLX1158" s="3"/>
      <c r="BLY1158" s="3"/>
      <c r="BLZ1158" s="3"/>
      <c r="BMA1158" s="3"/>
      <c r="BMB1158" s="3"/>
      <c r="BMC1158" s="3"/>
      <c r="BMD1158" s="3"/>
      <c r="BME1158" s="3"/>
      <c r="BMF1158" s="3"/>
      <c r="BMG1158" s="3"/>
      <c r="BMH1158" s="3"/>
      <c r="BMI1158" s="3"/>
      <c r="BMJ1158" s="3"/>
      <c r="BMK1158" s="3"/>
      <c r="BML1158" s="3"/>
      <c r="BMM1158" s="3"/>
      <c r="BMN1158" s="3"/>
      <c r="BMO1158" s="3"/>
      <c r="BMP1158" s="3"/>
      <c r="BMQ1158" s="3"/>
      <c r="BMR1158" s="3"/>
      <c r="BMS1158" s="3"/>
      <c r="BMT1158" s="3"/>
      <c r="BMU1158" s="3"/>
      <c r="BMV1158" s="3"/>
      <c r="BMW1158" s="3"/>
      <c r="BMX1158" s="3"/>
      <c r="BMY1158" s="3"/>
      <c r="BMZ1158" s="3"/>
      <c r="BNA1158" s="3"/>
      <c r="BNB1158" s="3"/>
      <c r="BNC1158" s="3"/>
      <c r="BND1158" s="3"/>
      <c r="BNE1158" s="3"/>
      <c r="BNF1158" s="3"/>
      <c r="BNG1158" s="3"/>
      <c r="BNH1158" s="3"/>
      <c r="BNI1158" s="3"/>
      <c r="BNJ1158" s="3"/>
      <c r="BNK1158" s="3"/>
      <c r="BNL1158" s="3"/>
      <c r="BNM1158" s="3"/>
      <c r="BNN1158" s="3"/>
      <c r="BNO1158" s="3"/>
      <c r="BNP1158" s="3"/>
      <c r="BNQ1158" s="3"/>
      <c r="BNR1158" s="3"/>
      <c r="BNS1158" s="3"/>
      <c r="BNT1158" s="3"/>
      <c r="BNU1158" s="3"/>
      <c r="BNV1158" s="3"/>
      <c r="BNW1158" s="3"/>
      <c r="BNX1158" s="3"/>
      <c r="BNY1158" s="3"/>
      <c r="BNZ1158" s="3"/>
      <c r="BOA1158" s="3"/>
      <c r="BOB1158" s="3"/>
      <c r="BOC1158" s="3"/>
      <c r="BOD1158" s="3"/>
      <c r="BOE1158" s="3"/>
      <c r="BOF1158" s="3"/>
      <c r="BOG1158" s="3"/>
      <c r="BOH1158" s="3"/>
      <c r="BOI1158" s="3"/>
      <c r="BOJ1158" s="3"/>
      <c r="BOK1158" s="3"/>
      <c r="BOL1158" s="3"/>
      <c r="BOM1158" s="3"/>
      <c r="BON1158" s="3"/>
      <c r="BOO1158" s="3"/>
      <c r="BOP1158" s="3"/>
      <c r="BOQ1158" s="3"/>
      <c r="BOR1158" s="3"/>
      <c r="BOS1158" s="3"/>
      <c r="BOT1158" s="3"/>
      <c r="BOU1158" s="3"/>
      <c r="BOV1158" s="3"/>
      <c r="BOW1158" s="3"/>
      <c r="BOX1158" s="3"/>
      <c r="BOY1158" s="3"/>
      <c r="BOZ1158" s="3"/>
      <c r="BPA1158" s="3"/>
      <c r="BPB1158" s="3"/>
      <c r="BPC1158" s="3"/>
      <c r="BPD1158" s="3"/>
      <c r="BPE1158" s="3"/>
      <c r="BPF1158" s="3"/>
      <c r="BPG1158" s="3"/>
      <c r="BPH1158" s="3"/>
      <c r="BPI1158" s="3"/>
      <c r="BPJ1158" s="3"/>
      <c r="BPK1158" s="3"/>
      <c r="BPL1158" s="3"/>
      <c r="BPM1158" s="3"/>
      <c r="BPN1158" s="3"/>
      <c r="BPO1158" s="3"/>
      <c r="BPP1158" s="3"/>
      <c r="BPQ1158" s="3"/>
      <c r="BPR1158" s="3"/>
      <c r="BPS1158" s="3"/>
      <c r="BPT1158" s="3"/>
      <c r="BPU1158" s="3"/>
      <c r="BPV1158" s="3"/>
      <c r="BPW1158" s="3"/>
      <c r="BPX1158" s="3"/>
      <c r="BPY1158" s="3"/>
      <c r="BPZ1158" s="3"/>
      <c r="BQA1158" s="3"/>
      <c r="BQB1158" s="3"/>
      <c r="BQC1158" s="3"/>
      <c r="BQD1158" s="3"/>
      <c r="BQE1158" s="3"/>
      <c r="BQF1158" s="3"/>
      <c r="BQG1158" s="3"/>
      <c r="BQH1158" s="3"/>
      <c r="BQI1158" s="3"/>
      <c r="BQJ1158" s="3"/>
      <c r="BQK1158" s="3"/>
      <c r="BQL1158" s="3"/>
      <c r="BQM1158" s="3"/>
      <c r="BQN1158" s="3"/>
      <c r="BQO1158" s="3"/>
      <c r="BQP1158" s="3"/>
      <c r="BQQ1158" s="3"/>
      <c r="BQR1158" s="3"/>
      <c r="BQS1158" s="3"/>
      <c r="BQT1158" s="3"/>
      <c r="BQU1158" s="3"/>
      <c r="BQV1158" s="3"/>
      <c r="BQW1158" s="3"/>
      <c r="BQX1158" s="3"/>
      <c r="BQY1158" s="3"/>
      <c r="BQZ1158" s="3"/>
      <c r="BRA1158" s="3"/>
      <c r="BRB1158" s="3"/>
      <c r="BRC1158" s="3"/>
      <c r="BRD1158" s="3"/>
      <c r="BRE1158" s="3"/>
      <c r="BRF1158" s="3"/>
      <c r="BRG1158" s="3"/>
      <c r="BRH1158" s="3"/>
      <c r="BRI1158" s="3"/>
      <c r="BRJ1158" s="3"/>
      <c r="BRK1158" s="3"/>
      <c r="BRL1158" s="3"/>
      <c r="BRM1158" s="3"/>
      <c r="BRN1158" s="3"/>
      <c r="BRO1158" s="3"/>
      <c r="BRP1158" s="3"/>
      <c r="BRQ1158" s="3"/>
      <c r="BRR1158" s="3"/>
      <c r="BRS1158" s="3"/>
      <c r="BRT1158" s="3"/>
      <c r="BRU1158" s="3"/>
      <c r="BRV1158" s="3"/>
      <c r="BRW1158" s="3"/>
      <c r="BRX1158" s="3"/>
      <c r="BRY1158" s="3"/>
      <c r="BRZ1158" s="3"/>
      <c r="BSA1158" s="3"/>
      <c r="BSB1158" s="3"/>
      <c r="BSC1158" s="3"/>
      <c r="BSD1158" s="3"/>
      <c r="BSE1158" s="3"/>
      <c r="BSF1158" s="3"/>
      <c r="BSG1158" s="3"/>
      <c r="BSH1158" s="3"/>
      <c r="BSI1158" s="3"/>
      <c r="BSJ1158" s="3"/>
      <c r="BSK1158" s="3"/>
      <c r="BSL1158" s="3"/>
      <c r="BSM1158" s="3"/>
      <c r="BSN1158" s="3"/>
      <c r="BSO1158" s="3"/>
      <c r="BSP1158" s="3"/>
      <c r="BSQ1158" s="3"/>
      <c r="BSR1158" s="3"/>
      <c r="BSS1158" s="3"/>
      <c r="BST1158" s="3"/>
      <c r="BSU1158" s="3"/>
      <c r="BSV1158" s="3"/>
      <c r="BSW1158" s="3"/>
      <c r="BSX1158" s="3"/>
      <c r="BSY1158" s="3"/>
      <c r="BSZ1158" s="3"/>
      <c r="BTA1158" s="3"/>
      <c r="BTB1158" s="3"/>
      <c r="BTC1158" s="3"/>
      <c r="BTD1158" s="3"/>
      <c r="BTE1158" s="3"/>
      <c r="BTF1158" s="3"/>
      <c r="BTG1158" s="3"/>
      <c r="BTH1158" s="3"/>
      <c r="BTI1158" s="3"/>
      <c r="BTJ1158" s="3"/>
      <c r="BTK1158" s="3"/>
      <c r="BTL1158" s="3"/>
      <c r="BTM1158" s="3"/>
      <c r="BTN1158" s="3"/>
      <c r="BTO1158" s="3"/>
      <c r="BTP1158" s="3"/>
      <c r="BTQ1158" s="3"/>
      <c r="BTR1158" s="3"/>
      <c r="BTS1158" s="3"/>
      <c r="BTT1158" s="3"/>
      <c r="BTU1158" s="3"/>
      <c r="BTV1158" s="3"/>
      <c r="BTW1158" s="3"/>
      <c r="BTX1158" s="3"/>
      <c r="BTY1158" s="3"/>
      <c r="BTZ1158" s="3"/>
      <c r="BUA1158" s="3"/>
      <c r="BUB1158" s="3"/>
      <c r="BUC1158" s="3"/>
      <c r="BUD1158" s="3"/>
      <c r="BUE1158" s="3"/>
      <c r="BUF1158" s="3"/>
      <c r="BUG1158" s="3"/>
      <c r="BUH1158" s="3"/>
      <c r="BUI1158" s="3"/>
      <c r="BUJ1158" s="3"/>
      <c r="BUK1158" s="3"/>
      <c r="BUL1158" s="3"/>
      <c r="BUM1158" s="3"/>
      <c r="BUN1158" s="3"/>
      <c r="BUO1158" s="3"/>
      <c r="BUP1158" s="3"/>
      <c r="BUQ1158" s="3"/>
      <c r="BUR1158" s="3"/>
      <c r="BUS1158" s="3"/>
      <c r="BUT1158" s="3"/>
      <c r="BUU1158" s="3"/>
      <c r="BUV1158" s="3"/>
      <c r="BUW1158" s="3"/>
      <c r="BUX1158" s="3"/>
      <c r="BUY1158" s="3"/>
      <c r="BUZ1158" s="3"/>
      <c r="BVA1158" s="3"/>
      <c r="BVB1158" s="3"/>
      <c r="BVC1158" s="3"/>
      <c r="BVD1158" s="3"/>
      <c r="BVE1158" s="3"/>
      <c r="BVF1158" s="3"/>
      <c r="BVG1158" s="3"/>
      <c r="BVH1158" s="3"/>
      <c r="BVI1158" s="3"/>
      <c r="BVJ1158" s="3"/>
      <c r="BVK1158" s="3"/>
      <c r="BVL1158" s="3"/>
      <c r="BVM1158" s="3"/>
      <c r="BVN1158" s="3"/>
      <c r="BVO1158" s="3"/>
      <c r="BVP1158" s="3"/>
      <c r="BVQ1158" s="3"/>
      <c r="BVR1158" s="3"/>
      <c r="BVS1158" s="3"/>
      <c r="BVT1158" s="3"/>
      <c r="BVU1158" s="3"/>
      <c r="BVV1158" s="3"/>
      <c r="BVW1158" s="3"/>
      <c r="BVX1158" s="3"/>
      <c r="BVY1158" s="3"/>
      <c r="BVZ1158" s="3"/>
      <c r="BWA1158" s="3"/>
      <c r="BWB1158" s="3"/>
      <c r="BWC1158" s="3"/>
      <c r="BWD1158" s="3"/>
      <c r="BWE1158" s="3"/>
      <c r="BWF1158" s="3"/>
      <c r="BWG1158" s="3"/>
      <c r="BWH1158" s="3"/>
      <c r="BWI1158" s="3"/>
      <c r="BWJ1158" s="3"/>
      <c r="BWK1158" s="3"/>
      <c r="BWL1158" s="3"/>
      <c r="BWM1158" s="3"/>
      <c r="BWN1158" s="3"/>
      <c r="BWO1158" s="3"/>
      <c r="BWP1158" s="3"/>
      <c r="BWQ1158" s="3"/>
      <c r="BWR1158" s="3"/>
      <c r="BWS1158" s="3"/>
      <c r="BWT1158" s="3"/>
      <c r="BWU1158" s="3"/>
      <c r="BWV1158" s="3"/>
      <c r="BWW1158" s="3"/>
      <c r="BWX1158" s="3"/>
      <c r="BWY1158" s="3"/>
      <c r="BWZ1158" s="3"/>
      <c r="BXA1158" s="3"/>
      <c r="BXB1158" s="3"/>
      <c r="BXC1158" s="3"/>
      <c r="BXD1158" s="3"/>
      <c r="BXE1158" s="3"/>
      <c r="BXF1158" s="3"/>
      <c r="BXG1158" s="3"/>
      <c r="BXH1158" s="3"/>
      <c r="BXI1158" s="3"/>
      <c r="BXJ1158" s="3"/>
      <c r="BXK1158" s="3"/>
      <c r="BXL1158" s="3"/>
      <c r="BXM1158" s="3"/>
      <c r="BXN1158" s="3"/>
      <c r="BXO1158" s="3"/>
      <c r="BXP1158" s="3"/>
      <c r="BXQ1158" s="3"/>
      <c r="BXR1158" s="3"/>
      <c r="BXS1158" s="3"/>
      <c r="BXT1158" s="3"/>
      <c r="BXU1158" s="3"/>
      <c r="BXV1158" s="3"/>
      <c r="BXW1158" s="3"/>
      <c r="BXX1158" s="3"/>
      <c r="BXY1158" s="3"/>
      <c r="BXZ1158" s="3"/>
      <c r="BYA1158" s="3"/>
      <c r="BYB1158" s="3"/>
      <c r="BYC1158" s="3"/>
      <c r="BYD1158" s="3"/>
      <c r="BYE1158" s="3"/>
      <c r="BYF1158" s="3"/>
      <c r="BYG1158" s="3"/>
      <c r="BYH1158" s="3"/>
      <c r="BYI1158" s="3"/>
      <c r="BYJ1158" s="3"/>
      <c r="BYK1158" s="3"/>
      <c r="BYL1158" s="3"/>
      <c r="BYM1158" s="3"/>
      <c r="BYN1158" s="3"/>
      <c r="BYO1158" s="3"/>
      <c r="BYP1158" s="3"/>
      <c r="BYQ1158" s="3"/>
      <c r="BYR1158" s="3"/>
      <c r="BYS1158" s="3"/>
      <c r="BYT1158" s="3"/>
      <c r="BYU1158" s="3"/>
      <c r="BYV1158" s="3"/>
      <c r="BYW1158" s="3"/>
      <c r="BYX1158" s="3"/>
      <c r="BYY1158" s="3"/>
      <c r="BYZ1158" s="3"/>
      <c r="BZA1158" s="3"/>
      <c r="BZB1158" s="3"/>
      <c r="BZC1158" s="3"/>
      <c r="BZD1158" s="3"/>
      <c r="BZE1158" s="3"/>
      <c r="BZF1158" s="3"/>
      <c r="BZG1158" s="3"/>
      <c r="BZH1158" s="3"/>
      <c r="BZI1158" s="3"/>
      <c r="BZJ1158" s="3"/>
      <c r="BZK1158" s="3"/>
      <c r="BZL1158" s="3"/>
      <c r="BZM1158" s="3"/>
      <c r="BZN1158" s="3"/>
      <c r="BZO1158" s="3"/>
      <c r="BZP1158" s="3"/>
      <c r="BZQ1158" s="3"/>
      <c r="BZR1158" s="3"/>
      <c r="BZS1158" s="3"/>
      <c r="BZT1158" s="3"/>
      <c r="BZU1158" s="3"/>
      <c r="BZV1158" s="3"/>
      <c r="BZW1158" s="3"/>
      <c r="BZX1158" s="3"/>
      <c r="BZY1158" s="3"/>
      <c r="BZZ1158" s="3"/>
      <c r="CAA1158" s="3"/>
      <c r="CAB1158" s="3"/>
      <c r="CAC1158" s="3"/>
      <c r="CAD1158" s="3"/>
      <c r="CAE1158" s="3"/>
      <c r="CAF1158" s="3"/>
      <c r="CAG1158" s="3"/>
      <c r="CAH1158" s="3"/>
      <c r="CAI1158" s="3"/>
      <c r="CAJ1158" s="3"/>
      <c r="CAK1158" s="3"/>
      <c r="CAL1158" s="3"/>
      <c r="CAM1158" s="3"/>
      <c r="CAN1158" s="3"/>
      <c r="CAO1158" s="3"/>
      <c r="CAP1158" s="3"/>
      <c r="CAQ1158" s="3"/>
      <c r="CAR1158" s="3"/>
      <c r="CAS1158" s="3"/>
      <c r="CAT1158" s="3"/>
      <c r="CAU1158" s="3"/>
      <c r="CAV1158" s="3"/>
      <c r="CAW1158" s="3"/>
      <c r="CAX1158" s="3"/>
      <c r="CAY1158" s="3"/>
      <c r="CAZ1158" s="3"/>
      <c r="CBA1158" s="3"/>
      <c r="CBB1158" s="3"/>
      <c r="CBC1158" s="3"/>
      <c r="CBD1158" s="3"/>
      <c r="CBE1158" s="3"/>
      <c r="CBF1158" s="3"/>
      <c r="CBG1158" s="3"/>
      <c r="CBH1158" s="3"/>
      <c r="CBI1158" s="3"/>
      <c r="CBJ1158" s="3"/>
      <c r="CBK1158" s="3"/>
      <c r="CBL1158" s="3"/>
      <c r="CBM1158" s="3"/>
      <c r="CBN1158" s="3"/>
      <c r="CBO1158" s="3"/>
      <c r="CBP1158" s="3"/>
      <c r="CBQ1158" s="3"/>
      <c r="CBR1158" s="3"/>
      <c r="CBS1158" s="3"/>
      <c r="CBT1158" s="3"/>
      <c r="CBU1158" s="3"/>
      <c r="CBV1158" s="3"/>
      <c r="CBW1158" s="3"/>
      <c r="CBX1158" s="3"/>
      <c r="CBY1158" s="3"/>
      <c r="CBZ1158" s="3"/>
      <c r="CCA1158" s="3"/>
      <c r="CCB1158" s="3"/>
      <c r="CCC1158" s="3"/>
      <c r="CCD1158" s="3"/>
      <c r="CCE1158" s="3"/>
      <c r="CCF1158" s="3"/>
      <c r="CCG1158" s="3"/>
      <c r="CCH1158" s="3"/>
      <c r="CCI1158" s="3"/>
      <c r="CCJ1158" s="3"/>
      <c r="CCK1158" s="3"/>
      <c r="CCL1158" s="3"/>
      <c r="CCM1158" s="3"/>
      <c r="CCN1158" s="3"/>
      <c r="CCO1158" s="3"/>
      <c r="CCP1158" s="3"/>
      <c r="CCQ1158" s="3"/>
      <c r="CCR1158" s="3"/>
      <c r="CCS1158" s="3"/>
      <c r="CCT1158" s="3"/>
      <c r="CCU1158" s="3"/>
      <c r="CCV1158" s="3"/>
      <c r="CCW1158" s="3"/>
      <c r="CCX1158" s="3"/>
      <c r="CCY1158" s="3"/>
      <c r="CCZ1158" s="3"/>
      <c r="CDA1158" s="3"/>
      <c r="CDB1158" s="3"/>
      <c r="CDC1158" s="3"/>
      <c r="CDD1158" s="3"/>
      <c r="CDE1158" s="3"/>
      <c r="CDF1158" s="3"/>
      <c r="CDG1158" s="3"/>
      <c r="CDH1158" s="3"/>
      <c r="CDI1158" s="3"/>
      <c r="CDJ1158" s="3"/>
      <c r="CDK1158" s="3"/>
      <c r="CDL1158" s="3"/>
      <c r="CDM1158" s="3"/>
      <c r="CDN1158" s="3"/>
      <c r="CDO1158" s="3"/>
      <c r="CDP1158" s="3"/>
      <c r="CDQ1158" s="3"/>
      <c r="CDR1158" s="3"/>
      <c r="CDS1158" s="3"/>
      <c r="CDT1158" s="3"/>
      <c r="CDU1158" s="3"/>
      <c r="CDV1158" s="3"/>
      <c r="CDW1158" s="3"/>
      <c r="CDX1158" s="3"/>
      <c r="CDY1158" s="3"/>
      <c r="CDZ1158" s="3"/>
      <c r="CEA1158" s="3"/>
      <c r="CEB1158" s="3"/>
      <c r="CEC1158" s="3"/>
      <c r="CED1158" s="3"/>
      <c r="CEE1158" s="3"/>
      <c r="CEF1158" s="3"/>
      <c r="CEG1158" s="3"/>
      <c r="CEH1158" s="3"/>
      <c r="CEI1158" s="3"/>
      <c r="CEJ1158" s="3"/>
      <c r="CEK1158" s="3"/>
      <c r="CEL1158" s="3"/>
      <c r="CEM1158" s="3"/>
      <c r="CEN1158" s="3"/>
      <c r="CEO1158" s="3"/>
      <c r="CEP1158" s="3"/>
      <c r="CEQ1158" s="3"/>
      <c r="CER1158" s="3"/>
      <c r="CES1158" s="3"/>
      <c r="CET1158" s="3"/>
      <c r="CEU1158" s="3"/>
      <c r="CEV1158" s="3"/>
      <c r="CEW1158" s="3"/>
      <c r="CEX1158" s="3"/>
      <c r="CEY1158" s="3"/>
      <c r="CEZ1158" s="3"/>
      <c r="CFA1158" s="3"/>
      <c r="CFB1158" s="3"/>
      <c r="CFC1158" s="3"/>
      <c r="CFD1158" s="3"/>
      <c r="CFE1158" s="3"/>
      <c r="CFF1158" s="3"/>
      <c r="CFG1158" s="3"/>
      <c r="CFH1158" s="3"/>
      <c r="CFI1158" s="3"/>
      <c r="CFJ1158" s="3"/>
      <c r="CFK1158" s="3"/>
      <c r="CFL1158" s="3"/>
      <c r="CFM1158" s="3"/>
      <c r="CFN1158" s="3"/>
      <c r="CFO1158" s="3"/>
      <c r="CFP1158" s="3"/>
      <c r="CFQ1158" s="3"/>
      <c r="CFR1158" s="3"/>
      <c r="CFS1158" s="3"/>
      <c r="CFT1158" s="3"/>
      <c r="CFU1158" s="3"/>
      <c r="CFV1158" s="3"/>
      <c r="CFW1158" s="3"/>
      <c r="CFX1158" s="3"/>
      <c r="CFY1158" s="3"/>
      <c r="CFZ1158" s="3"/>
      <c r="CGA1158" s="3"/>
      <c r="CGB1158" s="3"/>
      <c r="CGC1158" s="3"/>
      <c r="CGD1158" s="3"/>
      <c r="CGE1158" s="3"/>
      <c r="CGF1158" s="3"/>
      <c r="CGG1158" s="3"/>
      <c r="CGH1158" s="3"/>
      <c r="CGI1158" s="3"/>
      <c r="CGJ1158" s="3"/>
      <c r="CGK1158" s="3"/>
      <c r="CGL1158" s="3"/>
      <c r="CGM1158" s="3"/>
      <c r="CGN1158" s="3"/>
      <c r="CGO1158" s="3"/>
      <c r="CGP1158" s="3"/>
      <c r="CGQ1158" s="3"/>
      <c r="CGR1158" s="3"/>
      <c r="CGS1158" s="3"/>
      <c r="CGT1158" s="3"/>
      <c r="CGU1158" s="3"/>
      <c r="CGV1158" s="3"/>
      <c r="CGW1158" s="3"/>
      <c r="CGX1158" s="3"/>
      <c r="CGY1158" s="3"/>
      <c r="CGZ1158" s="3"/>
      <c r="CHA1158" s="3"/>
      <c r="CHB1158" s="3"/>
      <c r="CHC1158" s="3"/>
      <c r="CHD1158" s="3"/>
      <c r="CHE1158" s="3"/>
      <c r="CHF1158" s="3"/>
      <c r="CHG1158" s="3"/>
      <c r="CHH1158" s="3"/>
      <c r="CHI1158" s="3"/>
      <c r="CHJ1158" s="3"/>
      <c r="CHK1158" s="3"/>
      <c r="CHL1158" s="3"/>
      <c r="CHM1158" s="3"/>
      <c r="CHN1158" s="3"/>
      <c r="CHO1158" s="3"/>
      <c r="CHP1158" s="3"/>
      <c r="CHQ1158" s="3"/>
      <c r="CHR1158" s="3"/>
      <c r="CHS1158" s="3"/>
      <c r="CHT1158" s="3"/>
      <c r="CHU1158" s="3"/>
      <c r="CHV1158" s="3"/>
      <c r="CHW1158" s="3"/>
      <c r="CHX1158" s="3"/>
      <c r="CHY1158" s="3"/>
      <c r="CHZ1158" s="3"/>
      <c r="CIA1158" s="3"/>
      <c r="CIB1158" s="3"/>
      <c r="CIC1158" s="3"/>
      <c r="CID1158" s="3"/>
      <c r="CIE1158" s="3"/>
      <c r="CIF1158" s="3"/>
      <c r="CIG1158" s="3"/>
      <c r="CIH1158" s="3"/>
      <c r="CII1158" s="3"/>
      <c r="CIJ1158" s="3"/>
      <c r="CIK1158" s="3"/>
      <c r="CIL1158" s="3"/>
      <c r="CIM1158" s="3"/>
      <c r="CIN1158" s="3"/>
      <c r="CIO1158" s="3"/>
      <c r="CIP1158" s="3"/>
      <c r="CIQ1158" s="3"/>
      <c r="CIR1158" s="3"/>
      <c r="CIS1158" s="3"/>
      <c r="CIT1158" s="3"/>
      <c r="CIU1158" s="3"/>
      <c r="CIV1158" s="3"/>
      <c r="CIW1158" s="3"/>
      <c r="CIX1158" s="3"/>
      <c r="CIY1158" s="3"/>
      <c r="CIZ1158" s="3"/>
      <c r="CJA1158" s="3"/>
      <c r="CJB1158" s="3"/>
      <c r="CJC1158" s="3"/>
      <c r="CJD1158" s="3"/>
      <c r="CJE1158" s="3"/>
      <c r="CJF1158" s="3"/>
      <c r="CJG1158" s="3"/>
      <c r="CJH1158" s="3"/>
      <c r="CJI1158" s="3"/>
      <c r="CJJ1158" s="3"/>
      <c r="CJK1158" s="3"/>
      <c r="CJL1158" s="3"/>
      <c r="CJM1158" s="3"/>
      <c r="CJN1158" s="3"/>
      <c r="CJO1158" s="3"/>
      <c r="CJP1158" s="3"/>
      <c r="CJQ1158" s="3"/>
      <c r="CJR1158" s="3"/>
      <c r="CJS1158" s="3"/>
      <c r="CJT1158" s="3"/>
      <c r="CJU1158" s="3"/>
      <c r="CJV1158" s="3"/>
      <c r="CJW1158" s="3"/>
      <c r="CJX1158" s="3"/>
      <c r="CJY1158" s="3"/>
      <c r="CJZ1158" s="3"/>
      <c r="CKA1158" s="3"/>
      <c r="CKB1158" s="3"/>
      <c r="CKC1158" s="3"/>
      <c r="CKD1158" s="3"/>
      <c r="CKE1158" s="3"/>
      <c r="CKF1158" s="3"/>
      <c r="CKG1158" s="3"/>
      <c r="CKH1158" s="3"/>
      <c r="CKI1158" s="3"/>
      <c r="CKJ1158" s="3"/>
      <c r="CKK1158" s="3"/>
      <c r="CKL1158" s="3"/>
      <c r="CKM1158" s="3"/>
      <c r="CKN1158" s="3"/>
      <c r="CKO1158" s="3"/>
      <c r="CKP1158" s="3"/>
      <c r="CKQ1158" s="3"/>
      <c r="CKR1158" s="3"/>
      <c r="CKS1158" s="3"/>
      <c r="CKT1158" s="3"/>
      <c r="CKU1158" s="3"/>
      <c r="CKV1158" s="3"/>
      <c r="CKW1158" s="3"/>
      <c r="CKX1158" s="3"/>
      <c r="CKY1158" s="3"/>
      <c r="CKZ1158" s="3"/>
      <c r="CLA1158" s="3"/>
      <c r="CLB1158" s="3"/>
      <c r="CLC1158" s="3"/>
      <c r="CLD1158" s="3"/>
      <c r="CLE1158" s="3"/>
      <c r="CLF1158" s="3"/>
      <c r="CLG1158" s="3"/>
      <c r="CLH1158" s="3"/>
      <c r="CLI1158" s="3"/>
      <c r="CLJ1158" s="3"/>
      <c r="CLK1158" s="3"/>
      <c r="CLL1158" s="3"/>
      <c r="CLM1158" s="3"/>
      <c r="CLN1158" s="3"/>
      <c r="CLO1158" s="3"/>
      <c r="CLP1158" s="3"/>
      <c r="CLQ1158" s="3"/>
      <c r="CLR1158" s="3"/>
      <c r="CLS1158" s="3"/>
      <c r="CLT1158" s="3"/>
      <c r="CLU1158" s="3"/>
      <c r="CLV1158" s="3"/>
      <c r="CLW1158" s="3"/>
      <c r="CLX1158" s="3"/>
      <c r="CLY1158" s="3"/>
      <c r="CLZ1158" s="3"/>
      <c r="CMA1158" s="3"/>
      <c r="CMB1158" s="3"/>
      <c r="CMC1158" s="3"/>
      <c r="CMD1158" s="3"/>
      <c r="CME1158" s="3"/>
      <c r="CMF1158" s="3"/>
      <c r="CMG1158" s="3"/>
      <c r="CMH1158" s="3"/>
      <c r="CMI1158" s="3"/>
      <c r="CMJ1158" s="3"/>
      <c r="CMK1158" s="3"/>
      <c r="CML1158" s="3"/>
      <c r="CMM1158" s="3"/>
      <c r="CMN1158" s="3"/>
      <c r="CMO1158" s="3"/>
      <c r="CMP1158" s="3"/>
      <c r="CMQ1158" s="3"/>
      <c r="CMR1158" s="3"/>
      <c r="CMS1158" s="3"/>
      <c r="CMT1158" s="3"/>
      <c r="CMU1158" s="3"/>
      <c r="CMV1158" s="3"/>
      <c r="CMW1158" s="3"/>
      <c r="CMX1158" s="3"/>
      <c r="CMY1158" s="3"/>
      <c r="CMZ1158" s="3"/>
      <c r="CNA1158" s="3"/>
      <c r="CNB1158" s="3"/>
      <c r="CNC1158" s="3"/>
      <c r="CND1158" s="3"/>
      <c r="CNE1158" s="3"/>
      <c r="CNF1158" s="3"/>
      <c r="CNG1158" s="3"/>
      <c r="CNH1158" s="3"/>
      <c r="CNI1158" s="3"/>
      <c r="CNJ1158" s="3"/>
      <c r="CNK1158" s="3"/>
      <c r="CNL1158" s="3"/>
      <c r="CNM1158" s="3"/>
      <c r="CNN1158" s="3"/>
      <c r="CNO1158" s="3"/>
      <c r="CNP1158" s="3"/>
      <c r="CNQ1158" s="3"/>
      <c r="CNR1158" s="3"/>
      <c r="CNS1158" s="3"/>
      <c r="CNT1158" s="3"/>
      <c r="CNU1158" s="3"/>
      <c r="CNV1158" s="3"/>
      <c r="CNW1158" s="3"/>
      <c r="CNX1158" s="3"/>
      <c r="CNY1158" s="3"/>
      <c r="CNZ1158" s="3"/>
      <c r="COA1158" s="3"/>
      <c r="COB1158" s="3"/>
      <c r="COC1158" s="3"/>
      <c r="COD1158" s="3"/>
      <c r="COE1158" s="3"/>
      <c r="COF1158" s="3"/>
      <c r="COG1158" s="3"/>
      <c r="COH1158" s="3"/>
      <c r="COI1158" s="3"/>
      <c r="COJ1158" s="3"/>
      <c r="COK1158" s="3"/>
      <c r="COL1158" s="3"/>
      <c r="COM1158" s="3"/>
      <c r="CON1158" s="3"/>
      <c r="COO1158" s="3"/>
      <c r="COP1158" s="3"/>
      <c r="COQ1158" s="3"/>
      <c r="COR1158" s="3"/>
      <c r="COS1158" s="3"/>
      <c r="COT1158" s="3"/>
      <c r="COU1158" s="3"/>
      <c r="COV1158" s="3"/>
      <c r="COW1158" s="3"/>
      <c r="COX1158" s="3"/>
      <c r="COY1158" s="3"/>
      <c r="COZ1158" s="3"/>
      <c r="CPA1158" s="3"/>
      <c r="CPB1158" s="3"/>
      <c r="CPC1158" s="3"/>
      <c r="CPD1158" s="3"/>
      <c r="CPE1158" s="3"/>
      <c r="CPF1158" s="3"/>
      <c r="CPG1158" s="3"/>
      <c r="CPH1158" s="3"/>
      <c r="CPI1158" s="3"/>
      <c r="CPJ1158" s="3"/>
      <c r="CPK1158" s="3"/>
      <c r="CPL1158" s="3"/>
      <c r="CPM1158" s="3"/>
      <c r="CPN1158" s="3"/>
      <c r="CPO1158" s="3"/>
      <c r="CPP1158" s="3"/>
      <c r="CPQ1158" s="3"/>
      <c r="CPR1158" s="3"/>
      <c r="CPS1158" s="3"/>
      <c r="CPT1158" s="3"/>
      <c r="CPU1158" s="3"/>
      <c r="CPV1158" s="3"/>
      <c r="CPW1158" s="3"/>
      <c r="CPX1158" s="3"/>
      <c r="CPY1158" s="3"/>
      <c r="CPZ1158" s="3"/>
      <c r="CQA1158" s="3"/>
      <c r="CQB1158" s="3"/>
      <c r="CQC1158" s="3"/>
      <c r="CQD1158" s="3"/>
      <c r="CQE1158" s="3"/>
      <c r="CQF1158" s="3"/>
      <c r="CQG1158" s="3"/>
      <c r="CQH1158" s="3"/>
      <c r="CQI1158" s="3"/>
      <c r="CQJ1158" s="3"/>
      <c r="CQK1158" s="3"/>
      <c r="CQL1158" s="3"/>
      <c r="CQM1158" s="3"/>
      <c r="CQN1158" s="3"/>
      <c r="CQO1158" s="3"/>
      <c r="CQP1158" s="3"/>
      <c r="CQQ1158" s="3"/>
      <c r="CQR1158" s="3"/>
      <c r="CQS1158" s="3"/>
      <c r="CQT1158" s="3"/>
      <c r="CQU1158" s="3"/>
      <c r="CQV1158" s="3"/>
      <c r="CQW1158" s="3"/>
      <c r="CQX1158" s="3"/>
      <c r="CQY1158" s="3"/>
      <c r="CQZ1158" s="3"/>
      <c r="CRA1158" s="3"/>
      <c r="CRB1158" s="3"/>
      <c r="CRC1158" s="3"/>
      <c r="CRD1158" s="3"/>
      <c r="CRE1158" s="3"/>
      <c r="CRF1158" s="3"/>
      <c r="CRG1158" s="3"/>
      <c r="CRH1158" s="3"/>
      <c r="CRI1158" s="3"/>
      <c r="CRJ1158" s="3"/>
      <c r="CRK1158" s="3"/>
      <c r="CRL1158" s="3"/>
      <c r="CRM1158" s="3"/>
      <c r="CRN1158" s="3"/>
      <c r="CRO1158" s="3"/>
      <c r="CRP1158" s="3"/>
      <c r="CRQ1158" s="3"/>
      <c r="CRR1158" s="3"/>
      <c r="CRS1158" s="3"/>
      <c r="CRT1158" s="3"/>
      <c r="CRU1158" s="3"/>
      <c r="CRV1158" s="3"/>
      <c r="CRW1158" s="3"/>
      <c r="CRX1158" s="3"/>
      <c r="CRY1158" s="3"/>
      <c r="CRZ1158" s="3"/>
      <c r="CSA1158" s="3"/>
      <c r="CSB1158" s="3"/>
      <c r="CSC1158" s="3"/>
      <c r="CSD1158" s="3"/>
      <c r="CSE1158" s="3"/>
      <c r="CSF1158" s="3"/>
      <c r="CSG1158" s="3"/>
      <c r="CSH1158" s="3"/>
      <c r="CSI1158" s="3"/>
      <c r="CSJ1158" s="3"/>
      <c r="CSK1158" s="3"/>
      <c r="CSL1158" s="3"/>
      <c r="CSM1158" s="3"/>
      <c r="CSN1158" s="3"/>
      <c r="CSO1158" s="3"/>
      <c r="CSP1158" s="3"/>
      <c r="CSQ1158" s="3"/>
      <c r="CSR1158" s="3"/>
      <c r="CSS1158" s="3"/>
      <c r="CST1158" s="3"/>
      <c r="CSU1158" s="3"/>
      <c r="CSV1158" s="3"/>
      <c r="CSW1158" s="3"/>
      <c r="CSX1158" s="3"/>
      <c r="CSY1158" s="3"/>
      <c r="CSZ1158" s="3"/>
      <c r="CTA1158" s="3"/>
      <c r="CTB1158" s="3"/>
      <c r="CTC1158" s="3"/>
      <c r="CTD1158" s="3"/>
      <c r="CTE1158" s="3"/>
      <c r="CTF1158" s="3"/>
      <c r="CTG1158" s="3"/>
      <c r="CTH1158" s="3"/>
      <c r="CTI1158" s="3"/>
      <c r="CTJ1158" s="3"/>
      <c r="CTK1158" s="3"/>
      <c r="CTL1158" s="3"/>
      <c r="CTM1158" s="3"/>
      <c r="CTN1158" s="3"/>
      <c r="CTO1158" s="3"/>
      <c r="CTP1158" s="3"/>
      <c r="CTQ1158" s="3"/>
      <c r="CTR1158" s="3"/>
      <c r="CTS1158" s="3"/>
      <c r="CTT1158" s="3"/>
      <c r="CTU1158" s="3"/>
      <c r="CTV1158" s="3"/>
      <c r="CTW1158" s="3"/>
      <c r="CTX1158" s="3"/>
      <c r="CTY1158" s="3"/>
      <c r="CTZ1158" s="3"/>
      <c r="CUA1158" s="3"/>
      <c r="CUB1158" s="3"/>
      <c r="CUC1158" s="3"/>
      <c r="CUD1158" s="3"/>
      <c r="CUE1158" s="3"/>
      <c r="CUF1158" s="3"/>
      <c r="CUG1158" s="3"/>
      <c r="CUH1158" s="3"/>
      <c r="CUI1158" s="3"/>
      <c r="CUJ1158" s="3"/>
      <c r="CUK1158" s="3"/>
      <c r="CUL1158" s="3"/>
      <c r="CUM1158" s="3"/>
      <c r="CUN1158" s="3"/>
      <c r="CUO1158" s="3"/>
      <c r="CUP1158" s="3"/>
      <c r="CUQ1158" s="3"/>
      <c r="CUR1158" s="3"/>
      <c r="CUS1158" s="3"/>
      <c r="CUT1158" s="3"/>
      <c r="CUU1158" s="3"/>
      <c r="CUV1158" s="3"/>
      <c r="CUW1158" s="3"/>
      <c r="CUX1158" s="3"/>
      <c r="CUY1158" s="3"/>
      <c r="CUZ1158" s="3"/>
      <c r="CVA1158" s="3"/>
      <c r="CVB1158" s="3"/>
      <c r="CVC1158" s="3"/>
      <c r="CVD1158" s="3"/>
      <c r="CVE1158" s="3"/>
      <c r="CVF1158" s="3"/>
      <c r="CVG1158" s="3"/>
      <c r="CVH1158" s="3"/>
      <c r="CVI1158" s="3"/>
      <c r="CVJ1158" s="3"/>
      <c r="CVK1158" s="3"/>
      <c r="CVL1158" s="3"/>
      <c r="CVM1158" s="3"/>
      <c r="CVN1158" s="3"/>
      <c r="CVO1158" s="3"/>
      <c r="CVP1158" s="3"/>
      <c r="CVQ1158" s="3"/>
      <c r="CVR1158" s="3"/>
      <c r="CVS1158" s="3"/>
      <c r="CVT1158" s="3"/>
      <c r="CVU1158" s="3"/>
      <c r="CVV1158" s="3"/>
      <c r="CVW1158" s="3"/>
      <c r="CVX1158" s="3"/>
      <c r="CVY1158" s="3"/>
      <c r="CVZ1158" s="3"/>
      <c r="CWA1158" s="3"/>
      <c r="CWB1158" s="3"/>
      <c r="CWC1158" s="3"/>
      <c r="CWD1158" s="3"/>
      <c r="CWE1158" s="3"/>
      <c r="CWF1158" s="3"/>
      <c r="CWG1158" s="3"/>
      <c r="CWH1158" s="3"/>
      <c r="CWI1158" s="3"/>
      <c r="CWJ1158" s="3"/>
      <c r="CWK1158" s="3"/>
      <c r="CWL1158" s="3"/>
      <c r="CWM1158" s="3"/>
      <c r="CWN1158" s="3"/>
      <c r="CWO1158" s="3"/>
      <c r="CWP1158" s="3"/>
      <c r="CWQ1158" s="3"/>
      <c r="CWR1158" s="3"/>
      <c r="CWS1158" s="3"/>
      <c r="CWT1158" s="3"/>
      <c r="CWU1158" s="3"/>
      <c r="CWV1158" s="3"/>
      <c r="CWW1158" s="3"/>
      <c r="CWX1158" s="3"/>
      <c r="CWY1158" s="3"/>
      <c r="CWZ1158" s="3"/>
      <c r="CXA1158" s="3"/>
      <c r="CXB1158" s="3"/>
      <c r="CXC1158" s="3"/>
      <c r="CXD1158" s="3"/>
      <c r="CXE1158" s="3"/>
      <c r="CXF1158" s="3"/>
      <c r="CXG1158" s="3"/>
      <c r="CXH1158" s="3"/>
      <c r="CXI1158" s="3"/>
      <c r="CXJ1158" s="3"/>
      <c r="CXK1158" s="3"/>
      <c r="CXL1158" s="3"/>
      <c r="CXM1158" s="3"/>
      <c r="CXN1158" s="3"/>
      <c r="CXO1158" s="3"/>
      <c r="CXP1158" s="3"/>
      <c r="CXQ1158" s="3"/>
      <c r="CXR1158" s="3"/>
      <c r="CXS1158" s="3"/>
      <c r="CXT1158" s="3"/>
      <c r="CXU1158" s="3"/>
      <c r="CXV1158" s="3"/>
      <c r="CXW1158" s="3"/>
      <c r="CXX1158" s="3"/>
      <c r="CXY1158" s="3"/>
      <c r="CXZ1158" s="3"/>
      <c r="CYA1158" s="3"/>
      <c r="CYB1158" s="3"/>
      <c r="CYC1158" s="3"/>
      <c r="CYD1158" s="3"/>
      <c r="CYE1158" s="3"/>
      <c r="CYF1158" s="3"/>
      <c r="CYG1158" s="3"/>
      <c r="CYH1158" s="3"/>
      <c r="CYI1158" s="3"/>
      <c r="CYJ1158" s="3"/>
      <c r="CYK1158" s="3"/>
      <c r="CYL1158" s="3"/>
      <c r="CYM1158" s="3"/>
      <c r="CYN1158" s="3"/>
      <c r="CYO1158" s="3"/>
      <c r="CYP1158" s="3"/>
      <c r="CYQ1158" s="3"/>
      <c r="CYR1158" s="3"/>
      <c r="CYS1158" s="3"/>
      <c r="CYT1158" s="3"/>
      <c r="CYU1158" s="3"/>
      <c r="CYV1158" s="3"/>
      <c r="CYW1158" s="3"/>
      <c r="CYX1158" s="3"/>
      <c r="CYY1158" s="3"/>
      <c r="CYZ1158" s="3"/>
      <c r="CZA1158" s="3"/>
      <c r="CZB1158" s="3"/>
      <c r="CZC1158" s="3"/>
      <c r="CZD1158" s="3"/>
      <c r="CZE1158" s="3"/>
      <c r="CZF1158" s="3"/>
      <c r="CZG1158" s="3"/>
      <c r="CZH1158" s="3"/>
      <c r="CZI1158" s="3"/>
      <c r="CZJ1158" s="3"/>
      <c r="CZK1158" s="3"/>
      <c r="CZL1158" s="3"/>
      <c r="CZM1158" s="3"/>
      <c r="CZN1158" s="3"/>
      <c r="CZO1158" s="3"/>
      <c r="CZP1158" s="3"/>
      <c r="CZQ1158" s="3"/>
      <c r="CZR1158" s="3"/>
      <c r="CZS1158" s="3"/>
      <c r="CZT1158" s="3"/>
      <c r="CZU1158" s="3"/>
      <c r="CZV1158" s="3"/>
      <c r="CZW1158" s="3"/>
      <c r="CZX1158" s="3"/>
      <c r="CZY1158" s="3"/>
      <c r="CZZ1158" s="3"/>
      <c r="DAA1158" s="3"/>
      <c r="DAB1158" s="3"/>
      <c r="DAC1158" s="3"/>
      <c r="DAD1158" s="3"/>
      <c r="DAE1158" s="3"/>
      <c r="DAF1158" s="3"/>
      <c r="DAG1158" s="3"/>
      <c r="DAH1158" s="3"/>
      <c r="DAI1158" s="3"/>
      <c r="DAJ1158" s="3"/>
      <c r="DAK1158" s="3"/>
      <c r="DAL1158" s="3"/>
      <c r="DAM1158" s="3"/>
      <c r="DAN1158" s="3"/>
      <c r="DAO1158" s="3"/>
      <c r="DAP1158" s="3"/>
      <c r="DAQ1158" s="3"/>
      <c r="DAR1158" s="3"/>
      <c r="DAS1158" s="3"/>
      <c r="DAT1158" s="3"/>
      <c r="DAU1158" s="3"/>
      <c r="DAV1158" s="3"/>
      <c r="DAW1158" s="3"/>
      <c r="DAX1158" s="3"/>
      <c r="DAY1158" s="3"/>
      <c r="DAZ1158" s="3"/>
      <c r="DBA1158" s="3"/>
      <c r="DBB1158" s="3"/>
      <c r="DBC1158" s="3"/>
      <c r="DBD1158" s="3"/>
      <c r="DBE1158" s="3"/>
      <c r="DBF1158" s="3"/>
      <c r="DBG1158" s="3"/>
      <c r="DBH1158" s="3"/>
      <c r="DBI1158" s="3"/>
      <c r="DBJ1158" s="3"/>
      <c r="DBK1158" s="3"/>
      <c r="DBL1158" s="3"/>
      <c r="DBM1158" s="3"/>
      <c r="DBN1158" s="3"/>
      <c r="DBO1158" s="3"/>
      <c r="DBP1158" s="3"/>
      <c r="DBQ1158" s="3"/>
      <c r="DBR1158" s="3"/>
      <c r="DBS1158" s="3"/>
      <c r="DBT1158" s="3"/>
      <c r="DBU1158" s="3"/>
      <c r="DBV1158" s="3"/>
      <c r="DBW1158" s="3"/>
      <c r="DBX1158" s="3"/>
      <c r="DBY1158" s="3"/>
      <c r="DBZ1158" s="3"/>
      <c r="DCA1158" s="3"/>
      <c r="DCB1158" s="3"/>
      <c r="DCC1158" s="3"/>
      <c r="DCD1158" s="3"/>
      <c r="DCE1158" s="3"/>
      <c r="DCF1158" s="3"/>
      <c r="DCG1158" s="3"/>
      <c r="DCH1158" s="3"/>
      <c r="DCI1158" s="3"/>
      <c r="DCJ1158" s="3"/>
      <c r="DCK1158" s="3"/>
      <c r="DCL1158" s="3"/>
      <c r="DCM1158" s="3"/>
      <c r="DCN1158" s="3"/>
      <c r="DCO1158" s="3"/>
      <c r="DCP1158" s="3"/>
      <c r="DCQ1158" s="3"/>
      <c r="DCR1158" s="3"/>
      <c r="DCS1158" s="3"/>
      <c r="DCT1158" s="3"/>
      <c r="DCU1158" s="3"/>
      <c r="DCV1158" s="3"/>
      <c r="DCW1158" s="3"/>
      <c r="DCX1158" s="3"/>
      <c r="DCY1158" s="3"/>
      <c r="DCZ1158" s="3"/>
      <c r="DDA1158" s="3"/>
      <c r="DDB1158" s="3"/>
      <c r="DDC1158" s="3"/>
      <c r="DDD1158" s="3"/>
      <c r="DDE1158" s="3"/>
      <c r="DDF1158" s="3"/>
      <c r="DDG1158" s="3"/>
      <c r="DDH1158" s="3"/>
      <c r="DDI1158" s="3"/>
      <c r="DDJ1158" s="3"/>
      <c r="DDK1158" s="3"/>
      <c r="DDL1158" s="3"/>
      <c r="DDM1158" s="3"/>
      <c r="DDN1158" s="3"/>
      <c r="DDO1158" s="3"/>
      <c r="DDP1158" s="3"/>
      <c r="DDQ1158" s="3"/>
      <c r="DDR1158" s="3"/>
      <c r="DDS1158" s="3"/>
      <c r="DDT1158" s="3"/>
      <c r="DDU1158" s="3"/>
      <c r="DDV1158" s="3"/>
      <c r="DDW1158" s="3"/>
      <c r="DDX1158" s="3"/>
      <c r="DDY1158" s="3"/>
      <c r="DDZ1158" s="3"/>
      <c r="DEA1158" s="3"/>
      <c r="DEB1158" s="3"/>
      <c r="DEC1158" s="3"/>
      <c r="DED1158" s="3"/>
      <c r="DEE1158" s="3"/>
      <c r="DEF1158" s="3"/>
      <c r="DEG1158" s="3"/>
      <c r="DEH1158" s="3"/>
      <c r="DEI1158" s="3"/>
      <c r="DEJ1158" s="3"/>
      <c r="DEK1158" s="3"/>
      <c r="DEL1158" s="3"/>
      <c r="DEM1158" s="3"/>
      <c r="DEN1158" s="3"/>
      <c r="DEO1158" s="3"/>
      <c r="DEP1158" s="3"/>
      <c r="DEQ1158" s="3"/>
      <c r="DER1158" s="3"/>
      <c r="DES1158" s="3"/>
      <c r="DET1158" s="3"/>
      <c r="DEU1158" s="3"/>
      <c r="DEV1158" s="3"/>
      <c r="DEW1158" s="3"/>
      <c r="DEX1158" s="3"/>
      <c r="DEY1158" s="3"/>
      <c r="DEZ1158" s="3"/>
      <c r="DFA1158" s="3"/>
      <c r="DFB1158" s="3"/>
      <c r="DFC1158" s="3"/>
      <c r="DFD1158" s="3"/>
      <c r="DFE1158" s="3"/>
      <c r="DFF1158" s="3"/>
      <c r="DFG1158" s="3"/>
      <c r="DFH1158" s="3"/>
      <c r="DFI1158" s="3"/>
      <c r="DFJ1158" s="3"/>
      <c r="DFK1158" s="3"/>
      <c r="DFL1158" s="3"/>
      <c r="DFM1158" s="3"/>
      <c r="DFN1158" s="3"/>
      <c r="DFO1158" s="3"/>
      <c r="DFP1158" s="3"/>
      <c r="DFQ1158" s="3"/>
      <c r="DFR1158" s="3"/>
      <c r="DFS1158" s="3"/>
      <c r="DFT1158" s="3"/>
      <c r="DFU1158" s="3"/>
      <c r="DFV1158" s="3"/>
      <c r="DFW1158" s="3"/>
      <c r="DFX1158" s="3"/>
      <c r="DFY1158" s="3"/>
      <c r="DFZ1158" s="3"/>
      <c r="DGA1158" s="3"/>
      <c r="DGB1158" s="3"/>
      <c r="DGC1158" s="3"/>
      <c r="DGD1158" s="3"/>
      <c r="DGE1158" s="3"/>
      <c r="DGF1158" s="3"/>
      <c r="DGG1158" s="3"/>
      <c r="DGH1158" s="3"/>
      <c r="DGI1158" s="3"/>
      <c r="DGJ1158" s="3"/>
      <c r="DGK1158" s="3"/>
      <c r="DGL1158" s="3"/>
      <c r="DGM1158" s="3"/>
      <c r="DGN1158" s="3"/>
      <c r="DGO1158" s="3"/>
      <c r="DGP1158" s="3"/>
      <c r="DGQ1158" s="3"/>
      <c r="DGR1158" s="3"/>
      <c r="DGS1158" s="3"/>
      <c r="DGT1158" s="3"/>
      <c r="DGU1158" s="3"/>
      <c r="DGV1158" s="3"/>
      <c r="DGW1158" s="3"/>
      <c r="DGX1158" s="3"/>
      <c r="DGY1158" s="3"/>
      <c r="DGZ1158" s="3"/>
      <c r="DHA1158" s="3"/>
      <c r="DHB1158" s="3"/>
      <c r="DHC1158" s="3"/>
      <c r="DHD1158" s="3"/>
      <c r="DHE1158" s="3"/>
      <c r="DHF1158" s="3"/>
      <c r="DHG1158" s="3"/>
      <c r="DHH1158" s="3"/>
      <c r="DHI1158" s="3"/>
      <c r="DHJ1158" s="3"/>
      <c r="DHK1158" s="3"/>
      <c r="DHL1158" s="3"/>
      <c r="DHM1158" s="3"/>
      <c r="DHN1158" s="3"/>
      <c r="DHO1158" s="3"/>
      <c r="DHP1158" s="3"/>
      <c r="DHQ1158" s="3"/>
      <c r="DHR1158" s="3"/>
      <c r="DHS1158" s="3"/>
      <c r="DHT1158" s="3"/>
      <c r="DHU1158" s="3"/>
      <c r="DHV1158" s="3"/>
      <c r="DHW1158" s="3"/>
      <c r="DHX1158" s="3"/>
      <c r="DHY1158" s="3"/>
      <c r="DHZ1158" s="3"/>
      <c r="DIA1158" s="3"/>
      <c r="DIB1158" s="3"/>
      <c r="DIC1158" s="3"/>
      <c r="DID1158" s="3"/>
      <c r="DIE1158" s="3"/>
      <c r="DIF1158" s="3"/>
      <c r="DIG1158" s="3"/>
      <c r="DIH1158" s="3"/>
      <c r="DII1158" s="3"/>
      <c r="DIJ1158" s="3"/>
      <c r="DIK1158" s="3"/>
      <c r="DIL1158" s="3"/>
      <c r="DIM1158" s="3"/>
      <c r="DIN1158" s="3"/>
      <c r="DIO1158" s="3"/>
      <c r="DIP1158" s="3"/>
      <c r="DIQ1158" s="3"/>
      <c r="DIR1158" s="3"/>
      <c r="DIS1158" s="3"/>
      <c r="DIT1158" s="3"/>
      <c r="DIU1158" s="3"/>
      <c r="DIV1158" s="3"/>
      <c r="DIW1158" s="3"/>
      <c r="DIX1158" s="3"/>
      <c r="DIY1158" s="3"/>
      <c r="DIZ1158" s="3"/>
      <c r="DJA1158" s="3"/>
      <c r="DJB1158" s="3"/>
      <c r="DJC1158" s="3"/>
      <c r="DJD1158" s="3"/>
      <c r="DJE1158" s="3"/>
      <c r="DJF1158" s="3"/>
      <c r="DJG1158" s="3"/>
      <c r="DJH1158" s="3"/>
      <c r="DJI1158" s="3"/>
      <c r="DJJ1158" s="3"/>
      <c r="DJK1158" s="3"/>
      <c r="DJL1158" s="3"/>
      <c r="DJM1158" s="3"/>
      <c r="DJN1158" s="3"/>
      <c r="DJO1158" s="3"/>
      <c r="DJP1158" s="3"/>
      <c r="DJQ1158" s="3"/>
      <c r="DJR1158" s="3"/>
      <c r="DJS1158" s="3"/>
      <c r="DJT1158" s="3"/>
      <c r="DJU1158" s="3"/>
      <c r="DJV1158" s="3"/>
      <c r="DJW1158" s="3"/>
      <c r="DJX1158" s="3"/>
      <c r="DJY1158" s="3"/>
      <c r="DJZ1158" s="3"/>
      <c r="DKA1158" s="3"/>
      <c r="DKB1158" s="3"/>
      <c r="DKC1158" s="3"/>
      <c r="DKD1158" s="3"/>
      <c r="DKE1158" s="3"/>
      <c r="DKF1158" s="3"/>
      <c r="DKG1158" s="3"/>
      <c r="DKH1158" s="3"/>
      <c r="DKI1158" s="3"/>
      <c r="DKJ1158" s="3"/>
      <c r="DKK1158" s="3"/>
      <c r="DKL1158" s="3"/>
      <c r="DKM1158" s="3"/>
      <c r="DKN1158" s="3"/>
      <c r="DKO1158" s="3"/>
      <c r="DKP1158" s="3"/>
      <c r="DKQ1158" s="3"/>
      <c r="DKR1158" s="3"/>
      <c r="DKS1158" s="3"/>
      <c r="DKT1158" s="3"/>
      <c r="DKU1158" s="3"/>
      <c r="DKV1158" s="3"/>
      <c r="DKW1158" s="3"/>
      <c r="DKX1158" s="3"/>
      <c r="DKY1158" s="3"/>
      <c r="DKZ1158" s="3"/>
      <c r="DLA1158" s="3"/>
      <c r="DLB1158" s="3"/>
      <c r="DLC1158" s="3"/>
      <c r="DLD1158" s="3"/>
      <c r="DLE1158" s="3"/>
      <c r="DLF1158" s="3"/>
      <c r="DLG1158" s="3"/>
      <c r="DLH1158" s="3"/>
      <c r="DLI1158" s="3"/>
      <c r="DLJ1158" s="3"/>
      <c r="DLK1158" s="3"/>
      <c r="DLL1158" s="3"/>
      <c r="DLM1158" s="3"/>
      <c r="DLN1158" s="3"/>
      <c r="DLO1158" s="3"/>
      <c r="DLP1158" s="3"/>
      <c r="DLQ1158" s="3"/>
      <c r="DLR1158" s="3"/>
      <c r="DLS1158" s="3"/>
      <c r="DLT1158" s="3"/>
      <c r="DLU1158" s="3"/>
      <c r="DLV1158" s="3"/>
      <c r="DLW1158" s="3"/>
      <c r="DLX1158" s="3"/>
      <c r="DLY1158" s="3"/>
      <c r="DLZ1158" s="3"/>
      <c r="DMA1158" s="3"/>
      <c r="DMB1158" s="3"/>
      <c r="DMC1158" s="3"/>
      <c r="DMD1158" s="3"/>
      <c r="DME1158" s="3"/>
      <c r="DMF1158" s="3"/>
      <c r="DMG1158" s="3"/>
      <c r="DMH1158" s="3"/>
      <c r="DMI1158" s="3"/>
      <c r="DMJ1158" s="3"/>
      <c r="DMK1158" s="3"/>
      <c r="DML1158" s="3"/>
      <c r="DMM1158" s="3"/>
      <c r="DMN1158" s="3"/>
      <c r="DMO1158" s="3"/>
      <c r="DMP1158" s="3"/>
      <c r="DMQ1158" s="3"/>
      <c r="DMR1158" s="3"/>
      <c r="DMS1158" s="3"/>
      <c r="DMT1158" s="3"/>
      <c r="DMU1158" s="3"/>
      <c r="DMV1158" s="3"/>
      <c r="DMW1158" s="3"/>
      <c r="DMX1158" s="3"/>
      <c r="DMY1158" s="3"/>
      <c r="DMZ1158" s="3"/>
      <c r="DNA1158" s="3"/>
      <c r="DNB1158" s="3"/>
      <c r="DNC1158" s="3"/>
      <c r="DND1158" s="3"/>
      <c r="DNE1158" s="3"/>
      <c r="DNF1158" s="3"/>
      <c r="DNG1158" s="3"/>
      <c r="DNH1158" s="3"/>
      <c r="DNI1158" s="3"/>
      <c r="DNJ1158" s="3"/>
      <c r="DNK1158" s="3"/>
      <c r="DNL1158" s="3"/>
      <c r="DNM1158" s="3"/>
      <c r="DNN1158" s="3"/>
      <c r="DNO1158" s="3"/>
      <c r="DNP1158" s="3"/>
      <c r="DNQ1158" s="3"/>
      <c r="DNR1158" s="3"/>
      <c r="DNS1158" s="3"/>
      <c r="DNT1158" s="3"/>
      <c r="DNU1158" s="3"/>
      <c r="DNV1158" s="3"/>
      <c r="DNW1158" s="3"/>
      <c r="DNX1158" s="3"/>
      <c r="DNY1158" s="3"/>
      <c r="DNZ1158" s="3"/>
      <c r="DOA1158" s="3"/>
      <c r="DOB1158" s="3"/>
      <c r="DOC1158" s="3"/>
      <c r="DOD1158" s="3"/>
      <c r="DOE1158" s="3"/>
      <c r="DOF1158" s="3"/>
      <c r="DOG1158" s="3"/>
      <c r="DOH1158" s="3"/>
      <c r="DOI1158" s="3"/>
      <c r="DOJ1158" s="3"/>
      <c r="DOK1158" s="3"/>
      <c r="DOL1158" s="3"/>
      <c r="DOM1158" s="3"/>
      <c r="DON1158" s="3"/>
      <c r="DOO1158" s="3"/>
      <c r="DOP1158" s="3"/>
      <c r="DOQ1158" s="3"/>
      <c r="DOR1158" s="3"/>
      <c r="DOS1158" s="3"/>
      <c r="DOT1158" s="3"/>
      <c r="DOU1158" s="3"/>
      <c r="DOV1158" s="3"/>
      <c r="DOW1158" s="3"/>
      <c r="DOX1158" s="3"/>
      <c r="DOY1158" s="3"/>
      <c r="DOZ1158" s="3"/>
      <c r="DPA1158" s="3"/>
      <c r="DPB1158" s="3"/>
      <c r="DPC1158" s="3"/>
      <c r="DPD1158" s="3"/>
      <c r="DPE1158" s="3"/>
      <c r="DPF1158" s="3"/>
      <c r="DPG1158" s="3"/>
      <c r="DPH1158" s="3"/>
      <c r="DPI1158" s="3"/>
      <c r="DPJ1158" s="3"/>
      <c r="DPK1158" s="3"/>
      <c r="DPL1158" s="3"/>
      <c r="DPM1158" s="3"/>
      <c r="DPN1158" s="3"/>
      <c r="DPO1158" s="3"/>
      <c r="DPP1158" s="3"/>
      <c r="DPQ1158" s="3"/>
      <c r="DPR1158" s="3"/>
      <c r="DPS1158" s="3"/>
      <c r="DPT1158" s="3"/>
      <c r="DPU1158" s="3"/>
      <c r="DPV1158" s="3"/>
      <c r="DPW1158" s="3"/>
      <c r="DPX1158" s="3"/>
      <c r="DPY1158" s="3"/>
      <c r="DPZ1158" s="3"/>
      <c r="DQA1158" s="3"/>
      <c r="DQB1158" s="3"/>
      <c r="DQC1158" s="3"/>
      <c r="DQD1158" s="3"/>
      <c r="DQE1158" s="3"/>
      <c r="DQF1158" s="3"/>
      <c r="DQG1158" s="3"/>
      <c r="DQH1158" s="3"/>
      <c r="DQI1158" s="3"/>
      <c r="DQJ1158" s="3"/>
      <c r="DQK1158" s="3"/>
      <c r="DQL1158" s="3"/>
      <c r="DQM1158" s="3"/>
      <c r="DQN1158" s="3"/>
      <c r="DQO1158" s="3"/>
      <c r="DQP1158" s="3"/>
      <c r="DQQ1158" s="3"/>
      <c r="DQR1158" s="3"/>
      <c r="DQS1158" s="3"/>
      <c r="DQT1158" s="3"/>
      <c r="DQU1158" s="3"/>
      <c r="DQV1158" s="3"/>
      <c r="DQW1158" s="3"/>
      <c r="DQX1158" s="3"/>
      <c r="DQY1158" s="3"/>
      <c r="DQZ1158" s="3"/>
      <c r="DRA1158" s="3"/>
      <c r="DRB1158" s="3"/>
      <c r="DRC1158" s="3"/>
      <c r="DRD1158" s="3"/>
      <c r="DRE1158" s="3"/>
      <c r="DRF1158" s="3"/>
      <c r="DRG1158" s="3"/>
      <c r="DRH1158" s="3"/>
      <c r="DRI1158" s="3"/>
      <c r="DRJ1158" s="3"/>
      <c r="DRK1158" s="3"/>
      <c r="DRL1158" s="3"/>
      <c r="DRM1158" s="3"/>
      <c r="DRN1158" s="3"/>
      <c r="DRO1158" s="3"/>
      <c r="DRP1158" s="3"/>
      <c r="DRQ1158" s="3"/>
      <c r="DRR1158" s="3"/>
      <c r="DRS1158" s="3"/>
      <c r="DRT1158" s="3"/>
      <c r="DRU1158" s="3"/>
      <c r="DRV1158" s="3"/>
      <c r="DRW1158" s="3"/>
      <c r="DRX1158" s="3"/>
      <c r="DRY1158" s="3"/>
      <c r="DRZ1158" s="3"/>
      <c r="DSA1158" s="3"/>
      <c r="DSB1158" s="3"/>
      <c r="DSC1158" s="3"/>
      <c r="DSD1158" s="3"/>
      <c r="DSE1158" s="3"/>
      <c r="DSF1158" s="3"/>
      <c r="DSG1158" s="3"/>
      <c r="DSH1158" s="3"/>
      <c r="DSI1158" s="3"/>
      <c r="DSJ1158" s="3"/>
      <c r="DSK1158" s="3"/>
      <c r="DSL1158" s="3"/>
      <c r="DSM1158" s="3"/>
      <c r="DSN1158" s="3"/>
      <c r="DSO1158" s="3"/>
      <c r="DSP1158" s="3"/>
      <c r="DSQ1158" s="3"/>
      <c r="DSR1158" s="3"/>
      <c r="DSS1158" s="3"/>
      <c r="DST1158" s="3"/>
      <c r="DSU1158" s="3"/>
      <c r="DSV1158" s="3"/>
      <c r="DSW1158" s="3"/>
      <c r="DSX1158" s="3"/>
      <c r="DSY1158" s="3"/>
      <c r="DSZ1158" s="3"/>
      <c r="DTA1158" s="3"/>
      <c r="DTB1158" s="3"/>
      <c r="DTC1158" s="3"/>
      <c r="DTD1158" s="3"/>
      <c r="DTE1158" s="3"/>
      <c r="DTF1158" s="3"/>
      <c r="DTG1158" s="3"/>
      <c r="DTH1158" s="3"/>
      <c r="DTI1158" s="3"/>
      <c r="DTJ1158" s="3"/>
      <c r="DTK1158" s="3"/>
      <c r="DTL1158" s="3"/>
      <c r="DTM1158" s="3"/>
      <c r="DTN1158" s="3"/>
      <c r="DTO1158" s="3"/>
      <c r="DTP1158" s="3"/>
      <c r="DTQ1158" s="3"/>
      <c r="DTR1158" s="3"/>
      <c r="DTS1158" s="3"/>
      <c r="DTT1158" s="3"/>
      <c r="DTU1158" s="3"/>
      <c r="DTV1158" s="3"/>
      <c r="DTW1158" s="3"/>
      <c r="DTX1158" s="3"/>
      <c r="DTY1158" s="3"/>
      <c r="DTZ1158" s="3"/>
      <c r="DUA1158" s="3"/>
      <c r="DUB1158" s="3"/>
      <c r="DUC1158" s="3"/>
      <c r="DUD1158" s="3"/>
      <c r="DUE1158" s="3"/>
      <c r="DUF1158" s="3"/>
      <c r="DUG1158" s="3"/>
      <c r="DUH1158" s="3"/>
      <c r="DUI1158" s="3"/>
      <c r="DUJ1158" s="3"/>
      <c r="DUK1158" s="3"/>
      <c r="DUL1158" s="3"/>
      <c r="DUM1158" s="3"/>
      <c r="DUN1158" s="3"/>
      <c r="DUO1158" s="3"/>
      <c r="DUP1158" s="3"/>
      <c r="DUQ1158" s="3"/>
      <c r="DUR1158" s="3"/>
      <c r="DUS1158" s="3"/>
      <c r="DUT1158" s="3"/>
      <c r="DUU1158" s="3"/>
      <c r="DUV1158" s="3"/>
      <c r="DUW1158" s="3"/>
      <c r="DUX1158" s="3"/>
      <c r="DUY1158" s="3"/>
      <c r="DUZ1158" s="3"/>
      <c r="DVA1158" s="3"/>
      <c r="DVB1158" s="3"/>
      <c r="DVC1158" s="3"/>
      <c r="DVD1158" s="3"/>
      <c r="DVE1158" s="3"/>
      <c r="DVF1158" s="3"/>
      <c r="DVG1158" s="3"/>
      <c r="DVH1158" s="3"/>
      <c r="DVI1158" s="3"/>
      <c r="DVJ1158" s="3"/>
      <c r="DVK1158" s="3"/>
      <c r="DVL1158" s="3"/>
      <c r="DVM1158" s="3"/>
      <c r="DVN1158" s="3"/>
      <c r="DVO1158" s="3"/>
      <c r="DVP1158" s="3"/>
      <c r="DVQ1158" s="3"/>
      <c r="DVR1158" s="3"/>
      <c r="DVS1158" s="3"/>
      <c r="DVT1158" s="3"/>
      <c r="DVU1158" s="3"/>
      <c r="DVV1158" s="3"/>
      <c r="DVW1158" s="3"/>
      <c r="DVX1158" s="3"/>
      <c r="DVY1158" s="3"/>
      <c r="DVZ1158" s="3"/>
      <c r="DWA1158" s="3"/>
      <c r="DWB1158" s="3"/>
      <c r="DWC1158" s="3"/>
      <c r="DWD1158" s="3"/>
      <c r="DWE1158" s="3"/>
      <c r="DWF1158" s="3"/>
      <c r="DWG1158" s="3"/>
      <c r="DWH1158" s="3"/>
      <c r="DWI1158" s="3"/>
      <c r="DWJ1158" s="3"/>
      <c r="DWK1158" s="3"/>
      <c r="DWL1158" s="3"/>
      <c r="DWM1158" s="3"/>
      <c r="DWN1158" s="3"/>
      <c r="DWO1158" s="3"/>
      <c r="DWP1158" s="3"/>
      <c r="DWQ1158" s="3"/>
      <c r="DWR1158" s="3"/>
      <c r="DWS1158" s="3"/>
      <c r="DWT1158" s="3"/>
      <c r="DWU1158" s="3"/>
      <c r="DWV1158" s="3"/>
      <c r="DWW1158" s="3"/>
      <c r="DWX1158" s="3"/>
      <c r="DWY1158" s="3"/>
      <c r="DWZ1158" s="3"/>
      <c r="DXA1158" s="3"/>
      <c r="DXB1158" s="3"/>
      <c r="DXC1158" s="3"/>
      <c r="DXD1158" s="3"/>
      <c r="DXE1158" s="3"/>
      <c r="DXF1158" s="3"/>
      <c r="DXG1158" s="3"/>
      <c r="DXH1158" s="3"/>
      <c r="DXI1158" s="3"/>
      <c r="DXJ1158" s="3"/>
      <c r="DXK1158" s="3"/>
      <c r="DXL1158" s="3"/>
      <c r="DXM1158" s="3"/>
      <c r="DXN1158" s="3"/>
      <c r="DXO1158" s="3"/>
      <c r="DXP1158" s="3"/>
      <c r="DXQ1158" s="3"/>
      <c r="DXR1158" s="3"/>
      <c r="DXS1158" s="3"/>
      <c r="DXT1158" s="3"/>
      <c r="DXU1158" s="3"/>
      <c r="DXV1158" s="3"/>
      <c r="DXW1158" s="3"/>
      <c r="DXX1158" s="3"/>
      <c r="DXY1158" s="3"/>
      <c r="DXZ1158" s="3"/>
      <c r="DYA1158" s="3"/>
      <c r="DYB1158" s="3"/>
      <c r="DYC1158" s="3"/>
      <c r="DYD1158" s="3"/>
      <c r="DYE1158" s="3"/>
      <c r="DYF1158" s="3"/>
      <c r="DYG1158" s="3"/>
      <c r="DYH1158" s="3"/>
      <c r="DYI1158" s="3"/>
      <c r="DYJ1158" s="3"/>
      <c r="DYK1158" s="3"/>
      <c r="DYL1158" s="3"/>
      <c r="DYM1158" s="3"/>
      <c r="DYN1158" s="3"/>
      <c r="DYO1158" s="3"/>
      <c r="DYP1158" s="3"/>
      <c r="DYQ1158" s="3"/>
      <c r="DYR1158" s="3"/>
      <c r="DYS1158" s="3"/>
      <c r="DYT1158" s="3"/>
      <c r="DYU1158" s="3"/>
      <c r="DYV1158" s="3"/>
      <c r="DYW1158" s="3"/>
      <c r="DYX1158" s="3"/>
      <c r="DYY1158" s="3"/>
      <c r="DYZ1158" s="3"/>
      <c r="DZA1158" s="3"/>
      <c r="DZB1158" s="3"/>
      <c r="DZC1158" s="3"/>
      <c r="DZD1158" s="3"/>
      <c r="DZE1158" s="3"/>
      <c r="DZF1158" s="3"/>
      <c r="DZG1158" s="3"/>
      <c r="DZH1158" s="3"/>
      <c r="DZI1158" s="3"/>
      <c r="DZJ1158" s="3"/>
      <c r="DZK1158" s="3"/>
      <c r="DZL1158" s="3"/>
      <c r="DZM1158" s="3"/>
      <c r="DZN1158" s="3"/>
      <c r="DZO1158" s="3"/>
      <c r="DZP1158" s="3"/>
      <c r="DZQ1158" s="3"/>
      <c r="DZR1158" s="3"/>
      <c r="DZS1158" s="3"/>
      <c r="DZT1158" s="3"/>
      <c r="DZU1158" s="3"/>
      <c r="DZV1158" s="3"/>
      <c r="DZW1158" s="3"/>
      <c r="DZX1158" s="3"/>
      <c r="DZY1158" s="3"/>
      <c r="DZZ1158" s="3"/>
      <c r="EAA1158" s="3"/>
      <c r="EAB1158" s="3"/>
      <c r="EAC1158" s="3"/>
      <c r="EAD1158" s="3"/>
      <c r="EAE1158" s="3"/>
      <c r="EAF1158" s="3"/>
      <c r="EAG1158" s="3"/>
      <c r="EAH1158" s="3"/>
      <c r="EAI1158" s="3"/>
      <c r="EAJ1158" s="3"/>
      <c r="EAK1158" s="3"/>
      <c r="EAL1158" s="3"/>
      <c r="EAM1158" s="3"/>
      <c r="EAN1158" s="3"/>
      <c r="EAO1158" s="3"/>
      <c r="EAP1158" s="3"/>
      <c r="EAQ1158" s="3"/>
      <c r="EAR1158" s="3"/>
      <c r="EAS1158" s="3"/>
      <c r="EAT1158" s="3"/>
      <c r="EAU1158" s="3"/>
      <c r="EAV1158" s="3"/>
      <c r="EAW1158" s="3"/>
      <c r="EAX1158" s="3"/>
      <c r="EAY1158" s="3"/>
      <c r="EAZ1158" s="3"/>
      <c r="EBA1158" s="3"/>
      <c r="EBB1158" s="3"/>
      <c r="EBC1158" s="3"/>
      <c r="EBD1158" s="3"/>
      <c r="EBE1158" s="3"/>
      <c r="EBF1158" s="3"/>
      <c r="EBG1158" s="3"/>
      <c r="EBH1158" s="3"/>
      <c r="EBI1158" s="3"/>
      <c r="EBJ1158" s="3"/>
      <c r="EBK1158" s="3"/>
      <c r="EBL1158" s="3"/>
      <c r="EBM1158" s="3"/>
      <c r="EBN1158" s="3"/>
      <c r="EBO1158" s="3"/>
      <c r="EBP1158" s="3"/>
      <c r="EBQ1158" s="3"/>
      <c r="EBR1158" s="3"/>
      <c r="EBS1158" s="3"/>
      <c r="EBT1158" s="3"/>
      <c r="EBU1158" s="3"/>
      <c r="EBV1158" s="3"/>
      <c r="EBW1158" s="3"/>
      <c r="EBX1158" s="3"/>
      <c r="EBY1158" s="3"/>
      <c r="EBZ1158" s="3"/>
      <c r="ECA1158" s="3"/>
      <c r="ECB1158" s="3"/>
      <c r="ECC1158" s="3"/>
      <c r="ECD1158" s="3"/>
      <c r="ECE1158" s="3"/>
      <c r="ECF1158" s="3"/>
      <c r="ECG1158" s="3"/>
      <c r="ECH1158" s="3"/>
      <c r="ECI1158" s="3"/>
      <c r="ECJ1158" s="3"/>
      <c r="ECK1158" s="3"/>
      <c r="ECL1158" s="3"/>
      <c r="ECM1158" s="3"/>
      <c r="ECN1158" s="3"/>
      <c r="ECO1158" s="3"/>
      <c r="ECP1158" s="3"/>
      <c r="ECQ1158" s="3"/>
      <c r="ECR1158" s="3"/>
      <c r="ECS1158" s="3"/>
      <c r="ECT1158" s="3"/>
      <c r="ECU1158" s="3"/>
      <c r="ECV1158" s="3"/>
      <c r="ECW1158" s="3"/>
      <c r="ECX1158" s="3"/>
      <c r="ECY1158" s="3"/>
      <c r="ECZ1158" s="3"/>
      <c r="EDA1158" s="3"/>
      <c r="EDB1158" s="3"/>
      <c r="EDC1158" s="3"/>
      <c r="EDD1158" s="3"/>
      <c r="EDE1158" s="3"/>
      <c r="EDF1158" s="3"/>
      <c r="EDG1158" s="3"/>
      <c r="EDH1158" s="3"/>
      <c r="EDI1158" s="3"/>
      <c r="EDJ1158" s="3"/>
      <c r="EDK1158" s="3"/>
      <c r="EDL1158" s="3"/>
      <c r="EDM1158" s="3"/>
      <c r="EDN1158" s="3"/>
      <c r="EDO1158" s="3"/>
      <c r="EDP1158" s="3"/>
      <c r="EDQ1158" s="3"/>
      <c r="EDR1158" s="3"/>
      <c r="EDS1158" s="3"/>
      <c r="EDT1158" s="3"/>
      <c r="EDU1158" s="3"/>
      <c r="EDV1158" s="3"/>
      <c r="EDW1158" s="3"/>
      <c r="EDX1158" s="3"/>
      <c r="EDY1158" s="3"/>
      <c r="EDZ1158" s="3"/>
      <c r="EEA1158" s="3"/>
      <c r="EEB1158" s="3"/>
      <c r="EEC1158" s="3"/>
      <c r="EED1158" s="3"/>
      <c r="EEE1158" s="3"/>
      <c r="EEF1158" s="3"/>
      <c r="EEG1158" s="3"/>
      <c r="EEH1158" s="3"/>
      <c r="EEI1158" s="3"/>
      <c r="EEJ1158" s="3"/>
      <c r="EEK1158" s="3"/>
      <c r="EEL1158" s="3"/>
      <c r="EEM1158" s="3"/>
      <c r="EEN1158" s="3"/>
      <c r="EEO1158" s="3"/>
      <c r="EEP1158" s="3"/>
      <c r="EEQ1158" s="3"/>
      <c r="EER1158" s="3"/>
      <c r="EES1158" s="3"/>
      <c r="EET1158" s="3"/>
      <c r="EEU1158" s="3"/>
      <c r="EEV1158" s="3"/>
      <c r="EEW1158" s="3"/>
      <c r="EEX1158" s="3"/>
      <c r="EEY1158" s="3"/>
      <c r="EEZ1158" s="3"/>
      <c r="EFA1158" s="3"/>
      <c r="EFB1158" s="3"/>
      <c r="EFC1158" s="3"/>
      <c r="EFD1158" s="3"/>
      <c r="EFE1158" s="3"/>
      <c r="EFF1158" s="3"/>
      <c r="EFG1158" s="3"/>
      <c r="EFH1158" s="3"/>
      <c r="EFI1158" s="3"/>
      <c r="EFJ1158" s="3"/>
      <c r="EFK1158" s="3"/>
      <c r="EFL1158" s="3"/>
      <c r="EFM1158" s="3"/>
      <c r="EFN1158" s="3"/>
      <c r="EFO1158" s="3"/>
      <c r="EFP1158" s="3"/>
      <c r="EFQ1158" s="3"/>
      <c r="EFR1158" s="3"/>
      <c r="EFS1158" s="3"/>
      <c r="EFT1158" s="3"/>
      <c r="EFU1158" s="3"/>
      <c r="EFV1158" s="3"/>
      <c r="EFW1158" s="3"/>
      <c r="EFX1158" s="3"/>
      <c r="EFY1158" s="3"/>
      <c r="EFZ1158" s="3"/>
      <c r="EGA1158" s="3"/>
      <c r="EGB1158" s="3"/>
      <c r="EGC1158" s="3"/>
      <c r="EGD1158" s="3"/>
      <c r="EGE1158" s="3"/>
      <c r="EGF1158" s="3"/>
      <c r="EGG1158" s="3"/>
      <c r="EGH1158" s="3"/>
      <c r="EGI1158" s="3"/>
      <c r="EGJ1158" s="3"/>
      <c r="EGK1158" s="3"/>
      <c r="EGL1158" s="3"/>
      <c r="EGM1158" s="3"/>
      <c r="EGN1158" s="3"/>
      <c r="EGO1158" s="3"/>
      <c r="EGP1158" s="3"/>
      <c r="EGQ1158" s="3"/>
      <c r="EGR1158" s="3"/>
      <c r="EGS1158" s="3"/>
      <c r="EGT1158" s="3"/>
      <c r="EGU1158" s="3"/>
      <c r="EGV1158" s="3"/>
      <c r="EGW1158" s="3"/>
      <c r="EGX1158" s="3"/>
      <c r="EGY1158" s="3"/>
      <c r="EGZ1158" s="3"/>
      <c r="EHA1158" s="3"/>
      <c r="EHB1158" s="3"/>
      <c r="EHC1158" s="3"/>
      <c r="EHD1158" s="3"/>
      <c r="EHE1158" s="3"/>
      <c r="EHF1158" s="3"/>
      <c r="EHG1158" s="3"/>
      <c r="EHH1158" s="3"/>
      <c r="EHI1158" s="3"/>
      <c r="EHJ1158" s="3"/>
      <c r="EHK1158" s="3"/>
      <c r="EHL1158" s="3"/>
      <c r="EHM1158" s="3"/>
      <c r="EHN1158" s="3"/>
      <c r="EHO1158" s="3"/>
      <c r="EHP1158" s="3"/>
      <c r="EHQ1158" s="3"/>
      <c r="EHR1158" s="3"/>
      <c r="EHS1158" s="3"/>
      <c r="EHT1158" s="3"/>
      <c r="EHU1158" s="3"/>
      <c r="EHV1158" s="3"/>
      <c r="EHW1158" s="3"/>
      <c r="EHX1158" s="3"/>
      <c r="EHY1158" s="3"/>
      <c r="EHZ1158" s="3"/>
      <c r="EIA1158" s="3"/>
      <c r="EIB1158" s="3"/>
      <c r="EIC1158" s="3"/>
      <c r="EID1158" s="3"/>
      <c r="EIE1158" s="3"/>
      <c r="EIF1158" s="3"/>
      <c r="EIG1158" s="3"/>
      <c r="EIH1158" s="3"/>
      <c r="EII1158" s="3"/>
      <c r="EIJ1158" s="3"/>
      <c r="EIK1158" s="3"/>
      <c r="EIL1158" s="3"/>
      <c r="EIM1158" s="3"/>
      <c r="EIN1158" s="3"/>
      <c r="EIO1158" s="3"/>
      <c r="EIP1158" s="3"/>
      <c r="EIQ1158" s="3"/>
      <c r="EIR1158" s="3"/>
      <c r="EIS1158" s="3"/>
      <c r="EIT1158" s="3"/>
      <c r="EIU1158" s="3"/>
      <c r="EIV1158" s="3"/>
      <c r="EIW1158" s="3"/>
      <c r="EIX1158" s="3"/>
      <c r="EIY1158" s="3"/>
      <c r="EIZ1158" s="3"/>
      <c r="EJA1158" s="3"/>
      <c r="EJB1158" s="3"/>
      <c r="EJC1158" s="3"/>
      <c r="EJD1158" s="3"/>
      <c r="EJE1158" s="3"/>
      <c r="EJF1158" s="3"/>
      <c r="EJG1158" s="3"/>
      <c r="EJH1158" s="3"/>
      <c r="EJI1158" s="3"/>
      <c r="EJJ1158" s="3"/>
      <c r="EJK1158" s="3"/>
      <c r="EJL1158" s="3"/>
      <c r="EJM1158" s="3"/>
      <c r="EJN1158" s="3"/>
      <c r="EJO1158" s="3"/>
      <c r="EJP1158" s="3"/>
      <c r="EJQ1158" s="3"/>
      <c r="EJR1158" s="3"/>
      <c r="EJS1158" s="3"/>
      <c r="EJT1158" s="3"/>
      <c r="EJU1158" s="3"/>
      <c r="EJV1158" s="3"/>
      <c r="EJW1158" s="3"/>
      <c r="EJX1158" s="3"/>
      <c r="EJY1158" s="3"/>
      <c r="EJZ1158" s="3"/>
      <c r="EKA1158" s="3"/>
      <c r="EKB1158" s="3"/>
      <c r="EKC1158" s="3"/>
      <c r="EKD1158" s="3"/>
      <c r="EKE1158" s="3"/>
      <c r="EKF1158" s="3"/>
      <c r="EKG1158" s="3"/>
      <c r="EKH1158" s="3"/>
      <c r="EKI1158" s="3"/>
      <c r="EKJ1158" s="3"/>
      <c r="EKK1158" s="3"/>
      <c r="EKL1158" s="3"/>
      <c r="EKM1158" s="3"/>
      <c r="EKN1158" s="3"/>
      <c r="EKO1158" s="3"/>
      <c r="EKP1158" s="3"/>
      <c r="EKQ1158" s="3"/>
      <c r="EKR1158" s="3"/>
      <c r="EKS1158" s="3"/>
      <c r="EKT1158" s="3"/>
      <c r="EKU1158" s="3"/>
      <c r="EKV1158" s="3"/>
      <c r="EKW1158" s="3"/>
      <c r="EKX1158" s="3"/>
      <c r="EKY1158" s="3"/>
      <c r="EKZ1158" s="3"/>
      <c r="ELA1158" s="3"/>
      <c r="ELB1158" s="3"/>
      <c r="ELC1158" s="3"/>
      <c r="ELD1158" s="3"/>
      <c r="ELE1158" s="3"/>
      <c r="ELF1158" s="3"/>
      <c r="ELG1158" s="3"/>
      <c r="ELH1158" s="3"/>
      <c r="ELI1158" s="3"/>
      <c r="ELJ1158" s="3"/>
      <c r="ELK1158" s="3"/>
      <c r="ELL1158" s="3"/>
      <c r="ELM1158" s="3"/>
      <c r="ELN1158" s="3"/>
      <c r="ELO1158" s="3"/>
      <c r="ELP1158" s="3"/>
      <c r="ELQ1158" s="3"/>
      <c r="ELR1158" s="3"/>
      <c r="ELS1158" s="3"/>
      <c r="ELT1158" s="3"/>
      <c r="ELU1158" s="3"/>
      <c r="ELV1158" s="3"/>
      <c r="ELW1158" s="3"/>
      <c r="ELX1158" s="3"/>
      <c r="ELY1158" s="3"/>
      <c r="ELZ1158" s="3"/>
      <c r="EMA1158" s="3"/>
      <c r="EMB1158" s="3"/>
      <c r="EMC1158" s="3"/>
      <c r="EMD1158" s="3"/>
      <c r="EME1158" s="3"/>
      <c r="EMF1158" s="3"/>
      <c r="EMG1158" s="3"/>
      <c r="EMH1158" s="3"/>
      <c r="EMI1158" s="3"/>
      <c r="EMJ1158" s="3"/>
      <c r="EMK1158" s="3"/>
      <c r="EML1158" s="3"/>
      <c r="EMM1158" s="3"/>
      <c r="EMN1158" s="3"/>
      <c r="EMO1158" s="3"/>
      <c r="EMP1158" s="3"/>
      <c r="EMQ1158" s="3"/>
      <c r="EMR1158" s="3"/>
      <c r="EMS1158" s="3"/>
      <c r="EMT1158" s="3"/>
      <c r="EMU1158" s="3"/>
      <c r="EMV1158" s="3"/>
      <c r="EMW1158" s="3"/>
      <c r="EMX1158" s="3"/>
      <c r="EMY1158" s="3"/>
      <c r="EMZ1158" s="3"/>
      <c r="ENA1158" s="3"/>
      <c r="ENB1158" s="3"/>
      <c r="ENC1158" s="3"/>
      <c r="END1158" s="3"/>
      <c r="ENE1158" s="3"/>
      <c r="ENF1158" s="3"/>
      <c r="ENG1158" s="3"/>
      <c r="ENH1158" s="3"/>
      <c r="ENI1158" s="3"/>
      <c r="ENJ1158" s="3"/>
      <c r="ENK1158" s="3"/>
      <c r="ENL1158" s="3"/>
      <c r="ENM1158" s="3"/>
      <c r="ENN1158" s="3"/>
      <c r="ENO1158" s="3"/>
      <c r="ENP1158" s="3"/>
      <c r="ENQ1158" s="3"/>
      <c r="ENR1158" s="3"/>
      <c r="ENS1158" s="3"/>
      <c r="ENT1158" s="3"/>
      <c r="ENU1158" s="3"/>
      <c r="ENV1158" s="3"/>
      <c r="ENW1158" s="3"/>
      <c r="ENX1158" s="3"/>
      <c r="ENY1158" s="3"/>
      <c r="ENZ1158" s="3"/>
      <c r="EOA1158" s="3"/>
      <c r="EOB1158" s="3"/>
      <c r="EOC1158" s="3"/>
      <c r="EOD1158" s="3"/>
      <c r="EOE1158" s="3"/>
      <c r="EOF1158" s="3"/>
      <c r="EOG1158" s="3"/>
      <c r="EOH1158" s="3"/>
      <c r="EOI1158" s="3"/>
      <c r="EOJ1158" s="3"/>
      <c r="EOK1158" s="3"/>
      <c r="EOL1158" s="3"/>
      <c r="EOM1158" s="3"/>
      <c r="EON1158" s="3"/>
      <c r="EOO1158" s="3"/>
      <c r="EOP1158" s="3"/>
      <c r="EOQ1158" s="3"/>
      <c r="EOR1158" s="3"/>
      <c r="EOS1158" s="3"/>
      <c r="EOT1158" s="3"/>
      <c r="EOU1158" s="3"/>
      <c r="EOV1158" s="3"/>
      <c r="EOW1158" s="3"/>
      <c r="EOX1158" s="3"/>
      <c r="EOY1158" s="3"/>
      <c r="EOZ1158" s="3"/>
      <c r="EPA1158" s="3"/>
      <c r="EPB1158" s="3"/>
      <c r="EPC1158" s="3"/>
      <c r="EPD1158" s="3"/>
      <c r="EPE1158" s="3"/>
      <c r="EPF1158" s="3"/>
      <c r="EPG1158" s="3"/>
      <c r="EPH1158" s="3"/>
      <c r="EPI1158" s="3"/>
      <c r="EPJ1158" s="3"/>
      <c r="EPK1158" s="3"/>
      <c r="EPL1158" s="3"/>
      <c r="EPM1158" s="3"/>
      <c r="EPN1158" s="3"/>
      <c r="EPO1158" s="3"/>
      <c r="EPP1158" s="3"/>
      <c r="EPQ1158" s="3"/>
      <c r="EPR1158" s="3"/>
      <c r="EPS1158" s="3"/>
      <c r="EPT1158" s="3"/>
      <c r="EPU1158" s="3"/>
      <c r="EPV1158" s="3"/>
      <c r="EPW1158" s="3"/>
      <c r="EPX1158" s="3"/>
      <c r="EPY1158" s="3"/>
      <c r="EPZ1158" s="3"/>
      <c r="EQA1158" s="3"/>
      <c r="EQB1158" s="3"/>
      <c r="EQC1158" s="3"/>
      <c r="EQD1158" s="3"/>
      <c r="EQE1158" s="3"/>
      <c r="EQF1158" s="3"/>
      <c r="EQG1158" s="3"/>
      <c r="EQH1158" s="3"/>
      <c r="EQI1158" s="3"/>
      <c r="EQJ1158" s="3"/>
      <c r="EQK1158" s="3"/>
      <c r="EQL1158" s="3"/>
      <c r="EQM1158" s="3"/>
      <c r="EQN1158" s="3"/>
      <c r="EQO1158" s="3"/>
      <c r="EQP1158" s="3"/>
      <c r="EQQ1158" s="3"/>
      <c r="EQR1158" s="3"/>
      <c r="EQS1158" s="3"/>
      <c r="EQT1158" s="3"/>
      <c r="EQU1158" s="3"/>
      <c r="EQV1158" s="3"/>
      <c r="EQW1158" s="3"/>
      <c r="EQX1158" s="3"/>
      <c r="EQY1158" s="3"/>
      <c r="EQZ1158" s="3"/>
      <c r="ERA1158" s="3"/>
      <c r="ERB1158" s="3"/>
      <c r="ERC1158" s="3"/>
      <c r="ERD1158" s="3"/>
      <c r="ERE1158" s="3"/>
      <c r="ERF1158" s="3"/>
      <c r="ERG1158" s="3"/>
      <c r="ERH1158" s="3"/>
      <c r="ERI1158" s="3"/>
      <c r="ERJ1158" s="3"/>
      <c r="ERK1158" s="3"/>
      <c r="ERL1158" s="3"/>
      <c r="ERM1158" s="3"/>
      <c r="ERN1158" s="3"/>
      <c r="ERO1158" s="3"/>
      <c r="ERP1158" s="3"/>
      <c r="ERQ1158" s="3"/>
      <c r="ERR1158" s="3"/>
      <c r="ERS1158" s="3"/>
      <c r="ERT1158" s="3"/>
      <c r="ERU1158" s="3"/>
      <c r="ERV1158" s="3"/>
      <c r="ERW1158" s="3"/>
      <c r="ERX1158" s="3"/>
      <c r="ERY1158" s="3"/>
      <c r="ERZ1158" s="3"/>
      <c r="ESA1158" s="3"/>
      <c r="ESB1158" s="3"/>
      <c r="ESC1158" s="3"/>
      <c r="ESD1158" s="3"/>
      <c r="ESE1158" s="3"/>
      <c r="ESF1158" s="3"/>
      <c r="ESG1158" s="3"/>
      <c r="ESH1158" s="3"/>
      <c r="ESI1158" s="3"/>
      <c r="ESJ1158" s="3"/>
      <c r="ESK1158" s="3"/>
      <c r="ESL1158" s="3"/>
      <c r="ESM1158" s="3"/>
      <c r="ESN1158" s="3"/>
      <c r="ESO1158" s="3"/>
      <c r="ESP1158" s="3"/>
      <c r="ESQ1158" s="3"/>
      <c r="ESR1158" s="3"/>
      <c r="ESS1158" s="3"/>
      <c r="EST1158" s="3"/>
      <c r="ESU1158" s="3"/>
      <c r="ESV1158" s="3"/>
      <c r="ESW1158" s="3"/>
      <c r="ESX1158" s="3"/>
      <c r="ESY1158" s="3"/>
      <c r="ESZ1158" s="3"/>
      <c r="ETA1158" s="3"/>
      <c r="ETB1158" s="3"/>
      <c r="ETC1158" s="3"/>
      <c r="ETD1158" s="3"/>
      <c r="ETE1158" s="3"/>
      <c r="ETF1158" s="3"/>
      <c r="ETG1158" s="3"/>
      <c r="ETH1158" s="3"/>
      <c r="ETI1158" s="3"/>
      <c r="ETJ1158" s="3"/>
      <c r="ETK1158" s="3"/>
      <c r="ETL1158" s="3"/>
      <c r="ETM1158" s="3"/>
      <c r="ETN1158" s="3"/>
      <c r="ETO1158" s="3"/>
      <c r="ETP1158" s="3"/>
      <c r="ETQ1158" s="3"/>
      <c r="ETR1158" s="3"/>
      <c r="ETS1158" s="3"/>
      <c r="ETT1158" s="3"/>
      <c r="ETU1158" s="3"/>
      <c r="ETV1158" s="3"/>
      <c r="ETW1158" s="3"/>
      <c r="ETX1158" s="3"/>
      <c r="ETY1158" s="3"/>
      <c r="ETZ1158" s="3"/>
      <c r="EUA1158" s="3"/>
      <c r="EUB1158" s="3"/>
      <c r="EUC1158" s="3"/>
      <c r="EUD1158" s="3"/>
      <c r="EUE1158" s="3"/>
      <c r="EUF1158" s="3"/>
      <c r="EUG1158" s="3"/>
      <c r="EUH1158" s="3"/>
      <c r="EUI1158" s="3"/>
      <c r="EUJ1158" s="3"/>
      <c r="EUK1158" s="3"/>
      <c r="EUL1158" s="3"/>
      <c r="EUM1158" s="3"/>
      <c r="EUN1158" s="3"/>
      <c r="EUO1158" s="3"/>
      <c r="EUP1158" s="3"/>
      <c r="EUQ1158" s="3"/>
      <c r="EUR1158" s="3"/>
      <c r="EUS1158" s="3"/>
      <c r="EUT1158" s="3"/>
      <c r="EUU1158" s="3"/>
      <c r="EUV1158" s="3"/>
      <c r="EUW1158" s="3"/>
      <c r="EUX1158" s="3"/>
      <c r="EUY1158" s="3"/>
      <c r="EUZ1158" s="3"/>
      <c r="EVA1158" s="3"/>
      <c r="EVB1158" s="3"/>
      <c r="EVC1158" s="3"/>
      <c r="EVD1158" s="3"/>
      <c r="EVE1158" s="3"/>
      <c r="EVF1158" s="3"/>
      <c r="EVG1158" s="3"/>
      <c r="EVH1158" s="3"/>
      <c r="EVI1158" s="3"/>
      <c r="EVJ1158" s="3"/>
      <c r="EVK1158" s="3"/>
      <c r="EVL1158" s="3"/>
      <c r="EVM1158" s="3"/>
      <c r="EVN1158" s="3"/>
      <c r="EVO1158" s="3"/>
      <c r="EVP1158" s="3"/>
      <c r="EVQ1158" s="3"/>
      <c r="EVR1158" s="3"/>
      <c r="EVS1158" s="3"/>
      <c r="EVT1158" s="3"/>
      <c r="EVU1158" s="3"/>
      <c r="EVV1158" s="3"/>
      <c r="EVW1158" s="3"/>
      <c r="EVX1158" s="3"/>
      <c r="EVY1158" s="3"/>
      <c r="EVZ1158" s="3"/>
      <c r="EWA1158" s="3"/>
      <c r="EWB1158" s="3"/>
      <c r="EWC1158" s="3"/>
      <c r="EWD1158" s="3"/>
      <c r="EWE1158" s="3"/>
      <c r="EWF1158" s="3"/>
      <c r="EWG1158" s="3"/>
      <c r="EWH1158" s="3"/>
      <c r="EWI1158" s="3"/>
      <c r="EWJ1158" s="3"/>
      <c r="EWK1158" s="3"/>
      <c r="EWL1158" s="3"/>
      <c r="EWM1158" s="3"/>
      <c r="EWN1158" s="3"/>
      <c r="EWO1158" s="3"/>
      <c r="EWP1158" s="3"/>
      <c r="EWQ1158" s="3"/>
      <c r="EWR1158" s="3"/>
      <c r="EWS1158" s="3"/>
      <c r="EWT1158" s="3"/>
      <c r="EWU1158" s="3"/>
      <c r="EWV1158" s="3"/>
      <c r="EWW1158" s="3"/>
      <c r="EWX1158" s="3"/>
      <c r="EWY1158" s="3"/>
      <c r="EWZ1158" s="3"/>
      <c r="EXA1158" s="3"/>
      <c r="EXB1158" s="3"/>
      <c r="EXC1158" s="3"/>
      <c r="EXD1158" s="3"/>
      <c r="EXE1158" s="3"/>
      <c r="EXF1158" s="3"/>
      <c r="EXG1158" s="3"/>
      <c r="EXH1158" s="3"/>
      <c r="EXI1158" s="3"/>
      <c r="EXJ1158" s="3"/>
      <c r="EXK1158" s="3"/>
      <c r="EXL1158" s="3"/>
      <c r="EXM1158" s="3"/>
      <c r="EXN1158" s="3"/>
      <c r="EXO1158" s="3"/>
      <c r="EXP1158" s="3"/>
      <c r="EXQ1158" s="3"/>
      <c r="EXR1158" s="3"/>
      <c r="EXS1158" s="3"/>
      <c r="EXT1158" s="3"/>
      <c r="EXU1158" s="3"/>
      <c r="EXV1158" s="3"/>
      <c r="EXW1158" s="3"/>
      <c r="EXX1158" s="3"/>
      <c r="EXY1158" s="3"/>
      <c r="EXZ1158" s="3"/>
      <c r="EYA1158" s="3"/>
      <c r="EYB1158" s="3"/>
      <c r="EYC1158" s="3"/>
      <c r="EYD1158" s="3"/>
      <c r="EYE1158" s="3"/>
      <c r="EYF1158" s="3"/>
      <c r="EYG1158" s="3"/>
      <c r="EYH1158" s="3"/>
      <c r="EYI1158" s="3"/>
      <c r="EYJ1158" s="3"/>
      <c r="EYK1158" s="3"/>
      <c r="EYL1158" s="3"/>
      <c r="EYM1158" s="3"/>
      <c r="EYN1158" s="3"/>
      <c r="EYO1158" s="3"/>
      <c r="EYP1158" s="3"/>
      <c r="EYQ1158" s="3"/>
      <c r="EYR1158" s="3"/>
      <c r="EYS1158" s="3"/>
      <c r="EYT1158" s="3"/>
      <c r="EYU1158" s="3"/>
      <c r="EYV1158" s="3"/>
      <c r="EYW1158" s="3"/>
      <c r="EYX1158" s="3"/>
      <c r="EYY1158" s="3"/>
      <c r="EYZ1158" s="3"/>
      <c r="EZA1158" s="3"/>
      <c r="EZB1158" s="3"/>
      <c r="EZC1158" s="3"/>
      <c r="EZD1158" s="3"/>
      <c r="EZE1158" s="3"/>
      <c r="EZF1158" s="3"/>
      <c r="EZG1158" s="3"/>
      <c r="EZH1158" s="3"/>
      <c r="EZI1158" s="3"/>
      <c r="EZJ1158" s="3"/>
      <c r="EZK1158" s="3"/>
      <c r="EZL1158" s="3"/>
      <c r="EZM1158" s="3"/>
      <c r="EZN1158" s="3"/>
      <c r="EZO1158" s="3"/>
      <c r="EZP1158" s="3"/>
      <c r="EZQ1158" s="3"/>
      <c r="EZR1158" s="3"/>
      <c r="EZS1158" s="3"/>
      <c r="EZT1158" s="3"/>
      <c r="EZU1158" s="3"/>
      <c r="EZV1158" s="3"/>
      <c r="EZW1158" s="3"/>
      <c r="EZX1158" s="3"/>
      <c r="EZY1158" s="3"/>
      <c r="EZZ1158" s="3"/>
      <c r="FAA1158" s="3"/>
      <c r="FAB1158" s="3"/>
      <c r="FAC1158" s="3"/>
      <c r="FAD1158" s="3"/>
      <c r="FAE1158" s="3"/>
      <c r="FAF1158" s="3"/>
      <c r="FAG1158" s="3"/>
      <c r="FAH1158" s="3"/>
      <c r="FAI1158" s="3"/>
      <c r="FAJ1158" s="3"/>
      <c r="FAK1158" s="3"/>
      <c r="FAL1158" s="3"/>
      <c r="FAM1158" s="3"/>
      <c r="FAN1158" s="3"/>
      <c r="FAO1158" s="3"/>
      <c r="FAP1158" s="3"/>
      <c r="FAQ1158" s="3"/>
      <c r="FAR1158" s="3"/>
      <c r="FAS1158" s="3"/>
      <c r="FAT1158" s="3"/>
      <c r="FAU1158" s="3"/>
      <c r="FAV1158" s="3"/>
      <c r="FAW1158" s="3"/>
      <c r="FAX1158" s="3"/>
      <c r="FAY1158" s="3"/>
      <c r="FAZ1158" s="3"/>
      <c r="FBA1158" s="3"/>
      <c r="FBB1158" s="3"/>
      <c r="FBC1158" s="3"/>
      <c r="FBD1158" s="3"/>
      <c r="FBE1158" s="3"/>
      <c r="FBF1158" s="3"/>
      <c r="FBG1158" s="3"/>
      <c r="FBH1158" s="3"/>
      <c r="FBI1158" s="3"/>
      <c r="FBJ1158" s="3"/>
      <c r="FBK1158" s="3"/>
      <c r="FBL1158" s="3"/>
      <c r="FBM1158" s="3"/>
      <c r="FBN1158" s="3"/>
      <c r="FBO1158" s="3"/>
      <c r="FBP1158" s="3"/>
      <c r="FBQ1158" s="3"/>
      <c r="FBR1158" s="3"/>
      <c r="FBS1158" s="3"/>
      <c r="FBT1158" s="3"/>
      <c r="FBU1158" s="3"/>
      <c r="FBV1158" s="3"/>
      <c r="FBW1158" s="3"/>
      <c r="FBX1158" s="3"/>
      <c r="FBY1158" s="3"/>
      <c r="FBZ1158" s="3"/>
      <c r="FCA1158" s="3"/>
      <c r="FCB1158" s="3"/>
      <c r="FCC1158" s="3"/>
      <c r="FCD1158" s="3"/>
      <c r="FCE1158" s="3"/>
      <c r="FCF1158" s="3"/>
      <c r="FCG1158" s="3"/>
      <c r="FCH1158" s="3"/>
      <c r="FCI1158" s="3"/>
      <c r="FCJ1158" s="3"/>
      <c r="FCK1158" s="3"/>
      <c r="FCL1158" s="3"/>
      <c r="FCM1158" s="3"/>
      <c r="FCN1158" s="3"/>
      <c r="FCO1158" s="3"/>
      <c r="FCP1158" s="3"/>
      <c r="FCQ1158" s="3"/>
      <c r="FCR1158" s="3"/>
      <c r="FCS1158" s="3"/>
      <c r="FCT1158" s="3"/>
      <c r="FCU1158" s="3"/>
      <c r="FCV1158" s="3"/>
      <c r="FCW1158" s="3"/>
      <c r="FCX1158" s="3"/>
      <c r="FCY1158" s="3"/>
      <c r="FCZ1158" s="3"/>
      <c r="FDA1158" s="3"/>
      <c r="FDB1158" s="3"/>
      <c r="FDC1158" s="3"/>
      <c r="FDD1158" s="3"/>
      <c r="FDE1158" s="3"/>
      <c r="FDF1158" s="3"/>
      <c r="FDG1158" s="3"/>
      <c r="FDH1158" s="3"/>
      <c r="FDI1158" s="3"/>
      <c r="FDJ1158" s="3"/>
      <c r="FDK1158" s="3"/>
      <c r="FDL1158" s="3"/>
      <c r="FDM1158" s="3"/>
      <c r="FDN1158" s="3"/>
      <c r="FDO1158" s="3"/>
      <c r="FDP1158" s="3"/>
      <c r="FDQ1158" s="3"/>
      <c r="FDR1158" s="3"/>
      <c r="FDS1158" s="3"/>
      <c r="FDT1158" s="3"/>
      <c r="FDU1158" s="3"/>
      <c r="FDV1158" s="3"/>
      <c r="FDW1158" s="3"/>
      <c r="FDX1158" s="3"/>
      <c r="FDY1158" s="3"/>
      <c r="FDZ1158" s="3"/>
      <c r="FEA1158" s="3"/>
      <c r="FEB1158" s="3"/>
      <c r="FEC1158" s="3"/>
      <c r="FED1158" s="3"/>
      <c r="FEE1158" s="3"/>
      <c r="FEF1158" s="3"/>
      <c r="FEG1158" s="3"/>
      <c r="FEH1158" s="3"/>
      <c r="FEI1158" s="3"/>
      <c r="FEJ1158" s="3"/>
      <c r="FEK1158" s="3"/>
      <c r="FEL1158" s="3"/>
      <c r="FEM1158" s="3"/>
      <c r="FEN1158" s="3"/>
      <c r="FEO1158" s="3"/>
      <c r="FEP1158" s="3"/>
      <c r="FEQ1158" s="3"/>
      <c r="FER1158" s="3"/>
      <c r="FES1158" s="3"/>
      <c r="FET1158" s="3"/>
      <c r="FEU1158" s="3"/>
      <c r="FEV1158" s="3"/>
      <c r="FEW1158" s="3"/>
      <c r="FEX1158" s="3"/>
      <c r="FEY1158" s="3"/>
      <c r="FEZ1158" s="3"/>
      <c r="FFA1158" s="3"/>
      <c r="FFB1158" s="3"/>
      <c r="FFC1158" s="3"/>
      <c r="FFD1158" s="3"/>
      <c r="FFE1158" s="3"/>
      <c r="FFF1158" s="3"/>
      <c r="FFG1158" s="3"/>
      <c r="FFH1158" s="3"/>
      <c r="FFI1158" s="3"/>
      <c r="FFJ1158" s="3"/>
      <c r="FFK1158" s="3"/>
      <c r="FFL1158" s="3"/>
      <c r="FFM1158" s="3"/>
      <c r="FFN1158" s="3"/>
      <c r="FFO1158" s="3"/>
      <c r="FFP1158" s="3"/>
      <c r="FFQ1158" s="3"/>
      <c r="FFR1158" s="3"/>
      <c r="FFS1158" s="3"/>
      <c r="FFT1158" s="3"/>
      <c r="FFU1158" s="3"/>
      <c r="FFV1158" s="3"/>
      <c r="FFW1158" s="3"/>
      <c r="FFX1158" s="3"/>
      <c r="FFY1158" s="3"/>
      <c r="FFZ1158" s="3"/>
      <c r="FGA1158" s="3"/>
      <c r="FGB1158" s="3"/>
      <c r="FGC1158" s="3"/>
      <c r="FGD1158" s="3"/>
      <c r="FGE1158" s="3"/>
      <c r="FGF1158" s="3"/>
      <c r="FGG1158" s="3"/>
      <c r="FGH1158" s="3"/>
      <c r="FGI1158" s="3"/>
      <c r="FGJ1158" s="3"/>
      <c r="FGK1158" s="3"/>
      <c r="FGL1158" s="3"/>
      <c r="FGM1158" s="3"/>
      <c r="FGN1158" s="3"/>
      <c r="FGO1158" s="3"/>
      <c r="FGP1158" s="3"/>
      <c r="FGQ1158" s="3"/>
      <c r="FGR1158" s="3"/>
      <c r="FGS1158" s="3"/>
      <c r="FGT1158" s="3"/>
      <c r="FGU1158" s="3"/>
      <c r="FGV1158" s="3"/>
      <c r="FGW1158" s="3"/>
      <c r="FGX1158" s="3"/>
      <c r="FGY1158" s="3"/>
      <c r="FGZ1158" s="3"/>
      <c r="FHA1158" s="3"/>
      <c r="FHB1158" s="3"/>
      <c r="FHC1158" s="3"/>
      <c r="FHD1158" s="3"/>
      <c r="FHE1158" s="3"/>
      <c r="FHF1158" s="3"/>
      <c r="FHG1158" s="3"/>
      <c r="FHH1158" s="3"/>
      <c r="FHI1158" s="3"/>
      <c r="FHJ1158" s="3"/>
      <c r="FHK1158" s="3"/>
      <c r="FHL1158" s="3"/>
      <c r="FHM1158" s="3"/>
      <c r="FHN1158" s="3"/>
      <c r="FHO1158" s="3"/>
      <c r="FHP1158" s="3"/>
      <c r="FHQ1158" s="3"/>
      <c r="FHR1158" s="3"/>
      <c r="FHS1158" s="3"/>
      <c r="FHT1158" s="3"/>
      <c r="FHU1158" s="3"/>
      <c r="FHV1158" s="3"/>
      <c r="FHW1158" s="3"/>
      <c r="FHX1158" s="3"/>
      <c r="FHY1158" s="3"/>
      <c r="FHZ1158" s="3"/>
      <c r="FIA1158" s="3"/>
      <c r="FIB1158" s="3"/>
      <c r="FIC1158" s="3"/>
      <c r="FID1158" s="3"/>
      <c r="FIE1158" s="3"/>
      <c r="FIF1158" s="3"/>
      <c r="FIG1158" s="3"/>
      <c r="FIH1158" s="3"/>
      <c r="FII1158" s="3"/>
      <c r="FIJ1158" s="3"/>
      <c r="FIK1158" s="3"/>
      <c r="FIL1158" s="3"/>
      <c r="FIM1158" s="3"/>
      <c r="FIN1158" s="3"/>
      <c r="FIO1158" s="3"/>
      <c r="FIP1158" s="3"/>
      <c r="FIQ1158" s="3"/>
      <c r="FIR1158" s="3"/>
      <c r="FIS1158" s="3"/>
      <c r="FIT1158" s="3"/>
      <c r="FIU1158" s="3"/>
      <c r="FIV1158" s="3"/>
      <c r="FIW1158" s="3"/>
      <c r="FIX1158" s="3"/>
      <c r="FIY1158" s="3"/>
      <c r="FIZ1158" s="3"/>
      <c r="FJA1158" s="3"/>
      <c r="FJB1158" s="3"/>
      <c r="FJC1158" s="3"/>
      <c r="FJD1158" s="3"/>
      <c r="FJE1158" s="3"/>
      <c r="FJF1158" s="3"/>
      <c r="FJG1158" s="3"/>
      <c r="FJH1158" s="3"/>
      <c r="FJI1158" s="3"/>
      <c r="FJJ1158" s="3"/>
      <c r="FJK1158" s="3"/>
      <c r="FJL1158" s="3"/>
      <c r="FJM1158" s="3"/>
      <c r="FJN1158" s="3"/>
      <c r="FJO1158" s="3"/>
      <c r="FJP1158" s="3"/>
      <c r="FJQ1158" s="3"/>
      <c r="FJR1158" s="3"/>
      <c r="FJS1158" s="3"/>
      <c r="FJT1158" s="3"/>
      <c r="FJU1158" s="3"/>
      <c r="FJV1158" s="3"/>
      <c r="FJW1158" s="3"/>
      <c r="FJX1158" s="3"/>
      <c r="FJY1158" s="3"/>
      <c r="FJZ1158" s="3"/>
      <c r="FKA1158" s="3"/>
      <c r="FKB1158" s="3"/>
      <c r="FKC1158" s="3"/>
      <c r="FKD1158" s="3"/>
      <c r="FKE1158" s="3"/>
      <c r="FKF1158" s="3"/>
      <c r="FKG1158" s="3"/>
      <c r="FKH1158" s="3"/>
      <c r="FKI1158" s="3"/>
      <c r="FKJ1158" s="3"/>
      <c r="FKK1158" s="3"/>
      <c r="FKL1158" s="3"/>
      <c r="FKM1158" s="3"/>
      <c r="FKN1158" s="3"/>
      <c r="FKO1158" s="3"/>
      <c r="FKP1158" s="3"/>
      <c r="FKQ1158" s="3"/>
      <c r="FKR1158" s="3"/>
      <c r="FKS1158" s="3"/>
      <c r="FKT1158" s="3"/>
      <c r="FKU1158" s="3"/>
      <c r="FKV1158" s="3"/>
      <c r="FKW1158" s="3"/>
      <c r="FKX1158" s="3"/>
      <c r="FKY1158" s="3"/>
      <c r="FKZ1158" s="3"/>
      <c r="FLA1158" s="3"/>
      <c r="FLB1158" s="3"/>
      <c r="FLC1158" s="3"/>
      <c r="FLD1158" s="3"/>
      <c r="FLE1158" s="3"/>
      <c r="FLF1158" s="3"/>
      <c r="FLG1158" s="3"/>
      <c r="FLH1158" s="3"/>
      <c r="FLI1158" s="3"/>
      <c r="FLJ1158" s="3"/>
      <c r="FLK1158" s="3"/>
      <c r="FLL1158" s="3"/>
      <c r="FLM1158" s="3"/>
      <c r="FLN1158" s="3"/>
      <c r="FLO1158" s="3"/>
      <c r="FLP1158" s="3"/>
      <c r="FLQ1158" s="3"/>
      <c r="FLR1158" s="3"/>
      <c r="FLS1158" s="3"/>
      <c r="FLT1158" s="3"/>
      <c r="FLU1158" s="3"/>
      <c r="FLV1158" s="3"/>
      <c r="FLW1158" s="3"/>
      <c r="FLX1158" s="3"/>
      <c r="FLY1158" s="3"/>
      <c r="FLZ1158" s="3"/>
      <c r="FMA1158" s="3"/>
      <c r="FMB1158" s="3"/>
      <c r="FMC1158" s="3"/>
      <c r="FMD1158" s="3"/>
      <c r="FME1158" s="3"/>
      <c r="FMF1158" s="3"/>
      <c r="FMG1158" s="3"/>
      <c r="FMH1158" s="3"/>
      <c r="FMI1158" s="3"/>
      <c r="FMJ1158" s="3"/>
      <c r="FMK1158" s="3"/>
      <c r="FML1158" s="3"/>
      <c r="FMM1158" s="3"/>
      <c r="FMN1158" s="3"/>
      <c r="FMO1158" s="3"/>
      <c r="FMP1158" s="3"/>
      <c r="FMQ1158" s="3"/>
      <c r="FMR1158" s="3"/>
      <c r="FMS1158" s="3"/>
      <c r="FMT1158" s="3"/>
      <c r="FMU1158" s="3"/>
      <c r="FMV1158" s="3"/>
      <c r="FMW1158" s="3"/>
      <c r="FMX1158" s="3"/>
      <c r="FMY1158" s="3"/>
      <c r="FMZ1158" s="3"/>
      <c r="FNA1158" s="3"/>
      <c r="FNB1158" s="3"/>
      <c r="FNC1158" s="3"/>
      <c r="FND1158" s="3"/>
      <c r="FNE1158" s="3"/>
      <c r="FNF1158" s="3"/>
      <c r="FNG1158" s="3"/>
      <c r="FNH1158" s="3"/>
      <c r="FNI1158" s="3"/>
      <c r="FNJ1158" s="3"/>
      <c r="FNK1158" s="3"/>
      <c r="FNL1158" s="3"/>
      <c r="FNM1158" s="3"/>
      <c r="FNN1158" s="3"/>
      <c r="FNO1158" s="3"/>
      <c r="FNP1158" s="3"/>
      <c r="FNQ1158" s="3"/>
      <c r="FNR1158" s="3"/>
      <c r="FNS1158" s="3"/>
      <c r="FNT1158" s="3"/>
      <c r="FNU1158" s="3"/>
      <c r="FNV1158" s="3"/>
      <c r="FNW1158" s="3"/>
      <c r="FNX1158" s="3"/>
      <c r="FNY1158" s="3"/>
      <c r="FNZ1158" s="3"/>
      <c r="FOA1158" s="3"/>
      <c r="FOB1158" s="3"/>
      <c r="FOC1158" s="3"/>
      <c r="FOD1158" s="3"/>
      <c r="FOE1158" s="3"/>
      <c r="FOF1158" s="3"/>
      <c r="FOG1158" s="3"/>
      <c r="FOH1158" s="3"/>
      <c r="FOI1158" s="3"/>
      <c r="FOJ1158" s="3"/>
      <c r="FOK1158" s="3"/>
      <c r="FOL1158" s="3"/>
      <c r="FOM1158" s="3"/>
      <c r="FON1158" s="3"/>
      <c r="FOO1158" s="3"/>
      <c r="FOP1158" s="3"/>
      <c r="FOQ1158" s="3"/>
      <c r="FOR1158" s="3"/>
      <c r="FOS1158" s="3"/>
      <c r="FOT1158" s="3"/>
      <c r="FOU1158" s="3"/>
      <c r="FOV1158" s="3"/>
      <c r="FOW1158" s="3"/>
      <c r="FOX1158" s="3"/>
      <c r="FOY1158" s="3"/>
      <c r="FOZ1158" s="3"/>
      <c r="FPA1158" s="3"/>
      <c r="FPB1158" s="3"/>
      <c r="FPC1158" s="3"/>
      <c r="FPD1158" s="3"/>
      <c r="FPE1158" s="3"/>
      <c r="FPF1158" s="3"/>
      <c r="FPG1158" s="3"/>
      <c r="FPH1158" s="3"/>
      <c r="FPI1158" s="3"/>
      <c r="FPJ1158" s="3"/>
      <c r="FPK1158" s="3"/>
      <c r="FPL1158" s="3"/>
      <c r="FPM1158" s="3"/>
      <c r="FPN1158" s="3"/>
      <c r="FPO1158" s="3"/>
      <c r="FPP1158" s="3"/>
      <c r="FPQ1158" s="3"/>
      <c r="FPR1158" s="3"/>
      <c r="FPS1158" s="3"/>
      <c r="FPT1158" s="3"/>
      <c r="FPU1158" s="3"/>
      <c r="FPV1158" s="3"/>
      <c r="FPW1158" s="3"/>
      <c r="FPX1158" s="3"/>
      <c r="FPY1158" s="3"/>
      <c r="FPZ1158" s="3"/>
      <c r="FQA1158" s="3"/>
      <c r="FQB1158" s="3"/>
      <c r="FQC1158" s="3"/>
      <c r="FQD1158" s="3"/>
      <c r="FQE1158" s="3"/>
      <c r="FQF1158" s="3"/>
      <c r="FQG1158" s="3"/>
      <c r="FQH1158" s="3"/>
      <c r="FQI1158" s="3"/>
      <c r="FQJ1158" s="3"/>
      <c r="FQK1158" s="3"/>
      <c r="FQL1158" s="3"/>
      <c r="FQM1158" s="3"/>
      <c r="FQN1158" s="3"/>
      <c r="FQO1158" s="3"/>
      <c r="FQP1158" s="3"/>
      <c r="FQQ1158" s="3"/>
      <c r="FQR1158" s="3"/>
      <c r="FQS1158" s="3"/>
      <c r="FQT1158" s="3"/>
      <c r="FQU1158" s="3"/>
      <c r="FQV1158" s="3"/>
      <c r="FQW1158" s="3"/>
      <c r="FQX1158" s="3"/>
      <c r="FQY1158" s="3"/>
      <c r="FQZ1158" s="3"/>
      <c r="FRA1158" s="3"/>
      <c r="FRB1158" s="3"/>
      <c r="FRC1158" s="3"/>
      <c r="FRD1158" s="3"/>
      <c r="FRE1158" s="3"/>
      <c r="FRF1158" s="3"/>
      <c r="FRG1158" s="3"/>
      <c r="FRH1158" s="3"/>
      <c r="FRI1158" s="3"/>
      <c r="FRJ1158" s="3"/>
      <c r="FRK1158" s="3"/>
      <c r="FRL1158" s="3"/>
      <c r="FRM1158" s="3"/>
      <c r="FRN1158" s="3"/>
      <c r="FRO1158" s="3"/>
      <c r="FRP1158" s="3"/>
      <c r="FRQ1158" s="3"/>
      <c r="FRR1158" s="3"/>
      <c r="FRS1158" s="3"/>
      <c r="FRT1158" s="3"/>
      <c r="FRU1158" s="3"/>
      <c r="FRV1158" s="3"/>
      <c r="FRW1158" s="3"/>
      <c r="FRX1158" s="3"/>
      <c r="FRY1158" s="3"/>
      <c r="FRZ1158" s="3"/>
      <c r="FSA1158" s="3"/>
      <c r="FSB1158" s="3"/>
      <c r="FSC1158" s="3"/>
      <c r="FSD1158" s="3"/>
      <c r="FSE1158" s="3"/>
      <c r="FSF1158" s="3"/>
      <c r="FSG1158" s="3"/>
      <c r="FSH1158" s="3"/>
      <c r="FSI1158" s="3"/>
      <c r="FSJ1158" s="3"/>
      <c r="FSK1158" s="3"/>
      <c r="FSL1158" s="3"/>
      <c r="FSM1158" s="3"/>
      <c r="FSN1158" s="3"/>
      <c r="FSO1158" s="3"/>
      <c r="FSP1158" s="3"/>
      <c r="FSQ1158" s="3"/>
      <c r="FSR1158" s="3"/>
      <c r="FSS1158" s="3"/>
      <c r="FST1158" s="3"/>
      <c r="FSU1158" s="3"/>
      <c r="FSV1158" s="3"/>
      <c r="FSW1158" s="3"/>
      <c r="FSX1158" s="3"/>
      <c r="FSY1158" s="3"/>
      <c r="FSZ1158" s="3"/>
      <c r="FTA1158" s="3"/>
      <c r="FTB1158" s="3"/>
      <c r="FTC1158" s="3"/>
      <c r="FTD1158" s="3"/>
      <c r="FTE1158" s="3"/>
      <c r="FTF1158" s="3"/>
      <c r="FTG1158" s="3"/>
      <c r="FTH1158" s="3"/>
      <c r="FTI1158" s="3"/>
      <c r="FTJ1158" s="3"/>
      <c r="FTK1158" s="3"/>
      <c r="FTL1158" s="3"/>
      <c r="FTM1158" s="3"/>
      <c r="FTN1158" s="3"/>
      <c r="FTO1158" s="3"/>
      <c r="FTP1158" s="3"/>
      <c r="FTQ1158" s="3"/>
      <c r="FTR1158" s="3"/>
      <c r="FTS1158" s="3"/>
      <c r="FTT1158" s="3"/>
      <c r="FTU1158" s="3"/>
      <c r="FTV1158" s="3"/>
      <c r="FTW1158" s="3"/>
      <c r="FTX1158" s="3"/>
      <c r="FTY1158" s="3"/>
      <c r="FTZ1158" s="3"/>
      <c r="FUA1158" s="3"/>
      <c r="FUB1158" s="3"/>
      <c r="FUC1158" s="3"/>
      <c r="FUD1158" s="3"/>
      <c r="FUE1158" s="3"/>
      <c r="FUF1158" s="3"/>
      <c r="FUG1158" s="3"/>
      <c r="FUH1158" s="3"/>
      <c r="FUI1158" s="3"/>
      <c r="FUJ1158" s="3"/>
      <c r="FUK1158" s="3"/>
      <c r="FUL1158" s="3"/>
      <c r="FUM1158" s="3"/>
      <c r="FUN1158" s="3"/>
      <c r="FUO1158" s="3"/>
      <c r="FUP1158" s="3"/>
      <c r="FUQ1158" s="3"/>
      <c r="FUR1158" s="3"/>
      <c r="FUS1158" s="3"/>
      <c r="FUT1158" s="3"/>
      <c r="FUU1158" s="3"/>
      <c r="FUV1158" s="3"/>
      <c r="FUW1158" s="3"/>
      <c r="FUX1158" s="3"/>
      <c r="FUY1158" s="3"/>
      <c r="FUZ1158" s="3"/>
      <c r="FVA1158" s="3"/>
      <c r="FVB1158" s="3"/>
      <c r="FVC1158" s="3"/>
      <c r="FVD1158" s="3"/>
      <c r="FVE1158" s="3"/>
      <c r="FVF1158" s="3"/>
      <c r="FVG1158" s="3"/>
      <c r="FVH1158" s="3"/>
      <c r="FVI1158" s="3"/>
      <c r="FVJ1158" s="3"/>
      <c r="FVK1158" s="3"/>
      <c r="FVL1158" s="3"/>
      <c r="FVM1158" s="3"/>
      <c r="FVN1158" s="3"/>
      <c r="FVO1158" s="3"/>
      <c r="FVP1158" s="3"/>
      <c r="FVQ1158" s="3"/>
      <c r="FVR1158" s="3"/>
      <c r="FVS1158" s="3"/>
      <c r="FVT1158" s="3"/>
      <c r="FVU1158" s="3"/>
      <c r="FVV1158" s="3"/>
      <c r="FVW1158" s="3"/>
      <c r="FVX1158" s="3"/>
      <c r="FVY1158" s="3"/>
      <c r="FVZ1158" s="3"/>
      <c r="FWA1158" s="3"/>
      <c r="FWB1158" s="3"/>
      <c r="FWC1158" s="3"/>
      <c r="FWD1158" s="3"/>
      <c r="FWE1158" s="3"/>
      <c r="FWF1158" s="3"/>
      <c r="FWG1158" s="3"/>
      <c r="FWH1158" s="3"/>
      <c r="FWI1158" s="3"/>
      <c r="FWJ1158" s="3"/>
      <c r="FWK1158" s="3"/>
      <c r="FWL1158" s="3"/>
      <c r="FWM1158" s="3"/>
      <c r="FWN1158" s="3"/>
      <c r="FWO1158" s="3"/>
      <c r="FWP1158" s="3"/>
      <c r="FWQ1158" s="3"/>
      <c r="FWR1158" s="3"/>
      <c r="FWS1158" s="3"/>
      <c r="FWT1158" s="3"/>
      <c r="FWU1158" s="3"/>
      <c r="FWV1158" s="3"/>
      <c r="FWW1158" s="3"/>
      <c r="FWX1158" s="3"/>
      <c r="FWY1158" s="3"/>
      <c r="FWZ1158" s="3"/>
      <c r="FXA1158" s="3"/>
      <c r="FXB1158" s="3"/>
      <c r="FXC1158" s="3"/>
      <c r="FXD1158" s="3"/>
      <c r="FXE1158" s="3"/>
      <c r="FXF1158" s="3"/>
      <c r="FXG1158" s="3"/>
      <c r="FXH1158" s="3"/>
      <c r="FXI1158" s="3"/>
      <c r="FXJ1158" s="3"/>
      <c r="FXK1158" s="3"/>
      <c r="FXL1158" s="3"/>
      <c r="FXM1158" s="3"/>
      <c r="FXN1158" s="3"/>
      <c r="FXO1158" s="3"/>
      <c r="FXP1158" s="3"/>
      <c r="FXQ1158" s="3"/>
      <c r="FXR1158" s="3"/>
      <c r="FXS1158" s="3"/>
      <c r="FXT1158" s="3"/>
      <c r="FXU1158" s="3"/>
      <c r="FXV1158" s="3"/>
      <c r="FXW1158" s="3"/>
      <c r="FXX1158" s="3"/>
      <c r="FXY1158" s="3"/>
      <c r="FXZ1158" s="3"/>
      <c r="FYA1158" s="3"/>
      <c r="FYB1158" s="3"/>
      <c r="FYC1158" s="3"/>
      <c r="FYD1158" s="3"/>
      <c r="FYE1158" s="3"/>
      <c r="FYF1158" s="3"/>
      <c r="FYG1158" s="3"/>
      <c r="FYH1158" s="3"/>
      <c r="FYI1158" s="3"/>
      <c r="FYJ1158" s="3"/>
      <c r="FYK1158" s="3"/>
      <c r="FYL1158" s="3"/>
      <c r="FYM1158" s="3"/>
      <c r="FYN1158" s="3"/>
      <c r="FYO1158" s="3"/>
      <c r="FYP1158" s="3"/>
      <c r="FYQ1158" s="3"/>
      <c r="FYR1158" s="3"/>
      <c r="FYS1158" s="3"/>
      <c r="FYT1158" s="3"/>
      <c r="FYU1158" s="3"/>
      <c r="FYV1158" s="3"/>
      <c r="FYW1158" s="3"/>
      <c r="FYX1158" s="3"/>
      <c r="FYY1158" s="3"/>
      <c r="FYZ1158" s="3"/>
      <c r="FZA1158" s="3"/>
      <c r="FZB1158" s="3"/>
      <c r="FZC1158" s="3"/>
      <c r="FZD1158" s="3"/>
      <c r="FZE1158" s="3"/>
      <c r="FZF1158" s="3"/>
      <c r="FZG1158" s="3"/>
      <c r="FZH1158" s="3"/>
      <c r="FZI1158" s="3"/>
      <c r="FZJ1158" s="3"/>
      <c r="FZK1158" s="3"/>
      <c r="FZL1158" s="3"/>
      <c r="FZM1158" s="3"/>
      <c r="FZN1158" s="3"/>
      <c r="FZO1158" s="3"/>
      <c r="FZP1158" s="3"/>
      <c r="FZQ1158" s="3"/>
      <c r="FZR1158" s="3"/>
      <c r="FZS1158" s="3"/>
      <c r="FZT1158" s="3"/>
      <c r="FZU1158" s="3"/>
      <c r="FZV1158" s="3"/>
      <c r="FZW1158" s="3"/>
      <c r="FZX1158" s="3"/>
      <c r="FZY1158" s="3"/>
      <c r="FZZ1158" s="3"/>
      <c r="GAA1158" s="3"/>
      <c r="GAB1158" s="3"/>
      <c r="GAC1158" s="3"/>
      <c r="GAD1158" s="3"/>
      <c r="GAE1158" s="3"/>
      <c r="GAF1158" s="3"/>
      <c r="GAG1158" s="3"/>
      <c r="GAH1158" s="3"/>
      <c r="GAI1158" s="3"/>
      <c r="GAJ1158" s="3"/>
      <c r="GAK1158" s="3"/>
      <c r="GAL1158" s="3"/>
      <c r="GAM1158" s="3"/>
      <c r="GAN1158" s="3"/>
      <c r="GAO1158" s="3"/>
      <c r="GAP1158" s="3"/>
      <c r="GAQ1158" s="3"/>
      <c r="GAR1158" s="3"/>
      <c r="GAS1158" s="3"/>
      <c r="GAT1158" s="3"/>
      <c r="GAU1158" s="3"/>
      <c r="GAV1158" s="3"/>
      <c r="GAW1158" s="3"/>
      <c r="GAX1158" s="3"/>
      <c r="GAY1158" s="3"/>
      <c r="GAZ1158" s="3"/>
      <c r="GBA1158" s="3"/>
      <c r="GBB1158" s="3"/>
      <c r="GBC1158" s="3"/>
      <c r="GBD1158" s="3"/>
      <c r="GBE1158" s="3"/>
      <c r="GBF1158" s="3"/>
      <c r="GBG1158" s="3"/>
      <c r="GBH1158" s="3"/>
      <c r="GBI1158" s="3"/>
      <c r="GBJ1158" s="3"/>
      <c r="GBK1158" s="3"/>
      <c r="GBL1158" s="3"/>
      <c r="GBM1158" s="3"/>
      <c r="GBN1158" s="3"/>
      <c r="GBO1158" s="3"/>
      <c r="GBP1158" s="3"/>
      <c r="GBQ1158" s="3"/>
      <c r="GBR1158" s="3"/>
      <c r="GBS1158" s="3"/>
      <c r="GBT1158" s="3"/>
      <c r="GBU1158" s="3"/>
      <c r="GBV1158" s="3"/>
      <c r="GBW1158" s="3"/>
      <c r="GBX1158" s="3"/>
      <c r="GBY1158" s="3"/>
      <c r="GBZ1158" s="3"/>
      <c r="GCA1158" s="3"/>
      <c r="GCB1158" s="3"/>
      <c r="GCC1158" s="3"/>
      <c r="GCD1158" s="3"/>
      <c r="GCE1158" s="3"/>
      <c r="GCF1158" s="3"/>
      <c r="GCG1158" s="3"/>
      <c r="GCH1158" s="3"/>
      <c r="GCI1158" s="3"/>
      <c r="GCJ1158" s="3"/>
      <c r="GCK1158" s="3"/>
      <c r="GCL1158" s="3"/>
      <c r="GCM1158" s="3"/>
      <c r="GCN1158" s="3"/>
      <c r="GCO1158" s="3"/>
      <c r="GCP1158" s="3"/>
      <c r="GCQ1158" s="3"/>
      <c r="GCR1158" s="3"/>
      <c r="GCS1158" s="3"/>
      <c r="GCT1158" s="3"/>
      <c r="GCU1158" s="3"/>
      <c r="GCV1158" s="3"/>
      <c r="GCW1158" s="3"/>
      <c r="GCX1158" s="3"/>
      <c r="GCY1158" s="3"/>
      <c r="GCZ1158" s="3"/>
      <c r="GDA1158" s="3"/>
      <c r="GDB1158" s="3"/>
      <c r="GDC1158" s="3"/>
      <c r="GDD1158" s="3"/>
      <c r="GDE1158" s="3"/>
      <c r="GDF1158" s="3"/>
      <c r="GDG1158" s="3"/>
      <c r="GDH1158" s="3"/>
      <c r="GDI1158" s="3"/>
      <c r="GDJ1158" s="3"/>
      <c r="GDK1158" s="3"/>
      <c r="GDL1158" s="3"/>
      <c r="GDM1158" s="3"/>
      <c r="GDN1158" s="3"/>
      <c r="GDO1158" s="3"/>
      <c r="GDP1158" s="3"/>
      <c r="GDQ1158" s="3"/>
      <c r="GDR1158" s="3"/>
      <c r="GDS1158" s="3"/>
      <c r="GDT1158" s="3"/>
      <c r="GDU1158" s="3"/>
      <c r="GDV1158" s="3"/>
      <c r="GDW1158" s="3"/>
      <c r="GDX1158" s="3"/>
      <c r="GDY1158" s="3"/>
      <c r="GDZ1158" s="3"/>
      <c r="GEA1158" s="3"/>
      <c r="GEB1158" s="3"/>
      <c r="GEC1158" s="3"/>
      <c r="GED1158" s="3"/>
      <c r="GEE1158" s="3"/>
      <c r="GEF1158" s="3"/>
      <c r="GEG1158" s="3"/>
      <c r="GEH1158" s="3"/>
      <c r="GEI1158" s="3"/>
      <c r="GEJ1158" s="3"/>
      <c r="GEK1158" s="3"/>
      <c r="GEL1158" s="3"/>
      <c r="GEM1158" s="3"/>
      <c r="GEN1158" s="3"/>
      <c r="GEO1158" s="3"/>
      <c r="GEP1158" s="3"/>
      <c r="GEQ1158" s="3"/>
      <c r="GER1158" s="3"/>
      <c r="GES1158" s="3"/>
      <c r="GET1158" s="3"/>
      <c r="GEU1158" s="3"/>
      <c r="GEV1158" s="3"/>
      <c r="GEW1158" s="3"/>
      <c r="GEX1158" s="3"/>
      <c r="GEY1158" s="3"/>
      <c r="GEZ1158" s="3"/>
      <c r="GFA1158" s="3"/>
      <c r="GFB1158" s="3"/>
      <c r="GFC1158" s="3"/>
      <c r="GFD1158" s="3"/>
      <c r="GFE1158" s="3"/>
      <c r="GFF1158" s="3"/>
      <c r="GFG1158" s="3"/>
      <c r="GFH1158" s="3"/>
      <c r="GFI1158" s="3"/>
      <c r="GFJ1158" s="3"/>
      <c r="GFK1158" s="3"/>
      <c r="GFL1158" s="3"/>
      <c r="GFM1158" s="3"/>
      <c r="GFN1158" s="3"/>
      <c r="GFO1158" s="3"/>
      <c r="GFP1158" s="3"/>
      <c r="GFQ1158" s="3"/>
      <c r="GFR1158" s="3"/>
      <c r="GFS1158" s="3"/>
      <c r="GFT1158" s="3"/>
      <c r="GFU1158" s="3"/>
      <c r="GFV1158" s="3"/>
      <c r="GFW1158" s="3"/>
      <c r="GFX1158" s="3"/>
      <c r="GFY1158" s="3"/>
      <c r="GFZ1158" s="3"/>
      <c r="GGA1158" s="3"/>
      <c r="GGB1158" s="3"/>
      <c r="GGC1158" s="3"/>
      <c r="GGD1158" s="3"/>
      <c r="GGE1158" s="3"/>
      <c r="GGF1158" s="3"/>
      <c r="GGG1158" s="3"/>
      <c r="GGH1158" s="3"/>
      <c r="GGI1158" s="3"/>
      <c r="GGJ1158" s="3"/>
      <c r="GGK1158" s="3"/>
      <c r="GGL1158" s="3"/>
      <c r="GGM1158" s="3"/>
      <c r="GGN1158" s="3"/>
      <c r="GGO1158" s="3"/>
      <c r="GGP1158" s="3"/>
      <c r="GGQ1158" s="3"/>
      <c r="GGR1158" s="3"/>
      <c r="GGS1158" s="3"/>
      <c r="GGT1158" s="3"/>
      <c r="GGU1158" s="3"/>
      <c r="GGV1158" s="3"/>
      <c r="GGW1158" s="3"/>
      <c r="GGX1158" s="3"/>
      <c r="GGY1158" s="3"/>
      <c r="GGZ1158" s="3"/>
      <c r="GHA1158" s="3"/>
      <c r="GHB1158" s="3"/>
      <c r="GHC1158" s="3"/>
      <c r="GHD1158" s="3"/>
      <c r="GHE1158" s="3"/>
      <c r="GHF1158" s="3"/>
      <c r="GHG1158" s="3"/>
      <c r="GHH1158" s="3"/>
      <c r="GHI1158" s="3"/>
      <c r="GHJ1158" s="3"/>
      <c r="GHK1158" s="3"/>
      <c r="GHL1158" s="3"/>
      <c r="GHM1158" s="3"/>
      <c r="GHN1158" s="3"/>
      <c r="GHO1158" s="3"/>
      <c r="GHP1158" s="3"/>
      <c r="GHQ1158" s="3"/>
      <c r="GHR1158" s="3"/>
      <c r="GHS1158" s="3"/>
      <c r="GHT1158" s="3"/>
      <c r="GHU1158" s="3"/>
      <c r="GHV1158" s="3"/>
      <c r="GHW1158" s="3"/>
      <c r="GHX1158" s="3"/>
      <c r="GHY1158" s="3"/>
      <c r="GHZ1158" s="3"/>
      <c r="GIA1158" s="3"/>
      <c r="GIB1158" s="3"/>
      <c r="GIC1158" s="3"/>
      <c r="GID1158" s="3"/>
      <c r="GIE1158" s="3"/>
      <c r="GIF1158" s="3"/>
      <c r="GIG1158" s="3"/>
      <c r="GIH1158" s="3"/>
      <c r="GII1158" s="3"/>
      <c r="GIJ1158" s="3"/>
      <c r="GIK1158" s="3"/>
      <c r="GIL1158" s="3"/>
      <c r="GIM1158" s="3"/>
      <c r="GIN1158" s="3"/>
      <c r="GIO1158" s="3"/>
      <c r="GIP1158" s="3"/>
      <c r="GIQ1158" s="3"/>
      <c r="GIR1158" s="3"/>
      <c r="GIS1158" s="3"/>
      <c r="GIT1158" s="3"/>
      <c r="GIU1158" s="3"/>
      <c r="GIV1158" s="3"/>
      <c r="GIW1158" s="3"/>
      <c r="GIX1158" s="3"/>
      <c r="GIY1158" s="3"/>
      <c r="GIZ1158" s="3"/>
      <c r="GJA1158" s="3"/>
      <c r="GJB1158" s="3"/>
      <c r="GJC1158" s="3"/>
      <c r="GJD1158" s="3"/>
      <c r="GJE1158" s="3"/>
      <c r="GJF1158" s="3"/>
      <c r="GJG1158" s="3"/>
      <c r="GJH1158" s="3"/>
      <c r="GJI1158" s="3"/>
      <c r="GJJ1158" s="3"/>
      <c r="GJK1158" s="3"/>
      <c r="GJL1158" s="3"/>
      <c r="GJM1158" s="3"/>
      <c r="GJN1158" s="3"/>
      <c r="GJO1158" s="3"/>
      <c r="GJP1158" s="3"/>
      <c r="GJQ1158" s="3"/>
      <c r="GJR1158" s="3"/>
      <c r="GJS1158" s="3"/>
      <c r="GJT1158" s="3"/>
      <c r="GJU1158" s="3"/>
      <c r="GJV1158" s="3"/>
      <c r="GJW1158" s="3"/>
      <c r="GJX1158" s="3"/>
      <c r="GJY1158" s="3"/>
      <c r="GJZ1158" s="3"/>
      <c r="GKA1158" s="3"/>
      <c r="GKB1158" s="3"/>
      <c r="GKC1158" s="3"/>
      <c r="GKD1158" s="3"/>
      <c r="GKE1158" s="3"/>
      <c r="GKF1158" s="3"/>
      <c r="GKG1158" s="3"/>
      <c r="GKH1158" s="3"/>
      <c r="GKI1158" s="3"/>
      <c r="GKJ1158" s="3"/>
      <c r="GKK1158" s="3"/>
      <c r="GKL1158" s="3"/>
      <c r="GKM1158" s="3"/>
      <c r="GKN1158" s="3"/>
      <c r="GKO1158" s="3"/>
      <c r="GKP1158" s="3"/>
      <c r="GKQ1158" s="3"/>
      <c r="GKR1158" s="3"/>
      <c r="GKS1158" s="3"/>
      <c r="GKT1158" s="3"/>
      <c r="GKU1158" s="3"/>
      <c r="GKV1158" s="3"/>
      <c r="GKW1158" s="3"/>
      <c r="GKX1158" s="3"/>
      <c r="GKY1158" s="3"/>
      <c r="GKZ1158" s="3"/>
      <c r="GLA1158" s="3"/>
      <c r="GLB1158" s="3"/>
      <c r="GLC1158" s="3"/>
      <c r="GLD1158" s="3"/>
      <c r="GLE1158" s="3"/>
      <c r="GLF1158" s="3"/>
      <c r="GLG1158" s="3"/>
      <c r="GLH1158" s="3"/>
      <c r="GLI1158" s="3"/>
      <c r="GLJ1158" s="3"/>
      <c r="GLK1158" s="3"/>
      <c r="GLL1158" s="3"/>
      <c r="GLM1158" s="3"/>
      <c r="GLN1158" s="3"/>
      <c r="GLO1158" s="3"/>
      <c r="GLP1158" s="3"/>
      <c r="GLQ1158" s="3"/>
      <c r="GLR1158" s="3"/>
      <c r="GLS1158" s="3"/>
      <c r="GLT1158" s="3"/>
      <c r="GLU1158" s="3"/>
      <c r="GLV1158" s="3"/>
      <c r="GLW1158" s="3"/>
      <c r="GLX1158" s="3"/>
      <c r="GLY1158" s="3"/>
      <c r="GLZ1158" s="3"/>
      <c r="GMA1158" s="3"/>
      <c r="GMB1158" s="3"/>
      <c r="GMC1158" s="3"/>
      <c r="GMD1158" s="3"/>
      <c r="GME1158" s="3"/>
      <c r="GMF1158" s="3"/>
      <c r="GMG1158" s="3"/>
      <c r="GMH1158" s="3"/>
      <c r="GMI1158" s="3"/>
      <c r="GMJ1158" s="3"/>
      <c r="GMK1158" s="3"/>
      <c r="GML1158" s="3"/>
      <c r="GMM1158" s="3"/>
      <c r="GMN1158" s="3"/>
      <c r="GMO1158" s="3"/>
      <c r="GMP1158" s="3"/>
      <c r="GMQ1158" s="3"/>
      <c r="GMR1158" s="3"/>
      <c r="GMS1158" s="3"/>
      <c r="GMT1158" s="3"/>
      <c r="GMU1158" s="3"/>
      <c r="GMV1158" s="3"/>
      <c r="GMW1158" s="3"/>
      <c r="GMX1158" s="3"/>
      <c r="GMY1158" s="3"/>
      <c r="GMZ1158" s="3"/>
      <c r="GNA1158" s="3"/>
      <c r="GNB1158" s="3"/>
      <c r="GNC1158" s="3"/>
      <c r="GND1158" s="3"/>
      <c r="GNE1158" s="3"/>
      <c r="GNF1158" s="3"/>
      <c r="GNG1158" s="3"/>
      <c r="GNH1158" s="3"/>
      <c r="GNI1158" s="3"/>
      <c r="GNJ1158" s="3"/>
      <c r="GNK1158" s="3"/>
      <c r="GNL1158" s="3"/>
      <c r="GNM1158" s="3"/>
      <c r="GNN1158" s="3"/>
      <c r="GNO1158" s="3"/>
      <c r="GNP1158" s="3"/>
      <c r="GNQ1158" s="3"/>
      <c r="GNR1158" s="3"/>
      <c r="GNS1158" s="3"/>
      <c r="GNT1158" s="3"/>
      <c r="GNU1158" s="3"/>
      <c r="GNV1158" s="3"/>
      <c r="GNW1158" s="3"/>
      <c r="GNX1158" s="3"/>
      <c r="GNY1158" s="3"/>
      <c r="GNZ1158" s="3"/>
      <c r="GOA1158" s="3"/>
      <c r="GOB1158" s="3"/>
      <c r="GOC1158" s="3"/>
      <c r="GOD1158" s="3"/>
      <c r="GOE1158" s="3"/>
      <c r="GOF1158" s="3"/>
      <c r="GOG1158" s="3"/>
      <c r="GOH1158" s="3"/>
      <c r="GOI1158" s="3"/>
      <c r="GOJ1158" s="3"/>
      <c r="GOK1158" s="3"/>
      <c r="GOL1158" s="3"/>
      <c r="GOM1158" s="3"/>
      <c r="GON1158" s="3"/>
      <c r="GOO1158" s="3"/>
      <c r="GOP1158" s="3"/>
      <c r="GOQ1158" s="3"/>
      <c r="GOR1158" s="3"/>
      <c r="GOS1158" s="3"/>
      <c r="GOT1158" s="3"/>
      <c r="GOU1158" s="3"/>
      <c r="GOV1158" s="3"/>
      <c r="GOW1158" s="3"/>
      <c r="GOX1158" s="3"/>
      <c r="GOY1158" s="3"/>
      <c r="GOZ1158" s="3"/>
      <c r="GPA1158" s="3"/>
      <c r="GPB1158" s="3"/>
      <c r="GPC1158" s="3"/>
      <c r="GPD1158" s="3"/>
      <c r="GPE1158" s="3"/>
      <c r="GPF1158" s="3"/>
      <c r="GPG1158" s="3"/>
      <c r="GPH1158" s="3"/>
      <c r="GPI1158" s="3"/>
      <c r="GPJ1158" s="3"/>
      <c r="GPK1158" s="3"/>
      <c r="GPL1158" s="3"/>
      <c r="GPM1158" s="3"/>
      <c r="GPN1158" s="3"/>
      <c r="GPO1158" s="3"/>
      <c r="GPP1158" s="3"/>
      <c r="GPQ1158" s="3"/>
      <c r="GPR1158" s="3"/>
      <c r="GPS1158" s="3"/>
      <c r="GPT1158" s="3"/>
      <c r="GPU1158" s="3"/>
      <c r="GPV1158" s="3"/>
      <c r="GPW1158" s="3"/>
      <c r="GPX1158" s="3"/>
      <c r="GPY1158" s="3"/>
      <c r="GPZ1158" s="3"/>
      <c r="GQA1158" s="3"/>
      <c r="GQB1158" s="3"/>
      <c r="GQC1158" s="3"/>
      <c r="GQD1158" s="3"/>
      <c r="GQE1158" s="3"/>
      <c r="GQF1158" s="3"/>
      <c r="GQG1158" s="3"/>
      <c r="GQH1158" s="3"/>
      <c r="GQI1158" s="3"/>
      <c r="GQJ1158" s="3"/>
      <c r="GQK1158" s="3"/>
      <c r="GQL1158" s="3"/>
      <c r="GQM1158" s="3"/>
      <c r="GQN1158" s="3"/>
      <c r="GQO1158" s="3"/>
      <c r="GQP1158" s="3"/>
      <c r="GQQ1158" s="3"/>
      <c r="GQR1158" s="3"/>
      <c r="GQS1158" s="3"/>
      <c r="GQT1158" s="3"/>
      <c r="GQU1158" s="3"/>
      <c r="GQV1158" s="3"/>
      <c r="GQW1158" s="3"/>
      <c r="GQX1158" s="3"/>
      <c r="GQY1158" s="3"/>
      <c r="GQZ1158" s="3"/>
      <c r="GRA1158" s="3"/>
      <c r="GRB1158" s="3"/>
      <c r="GRC1158" s="3"/>
      <c r="GRD1158" s="3"/>
      <c r="GRE1158" s="3"/>
      <c r="GRF1158" s="3"/>
      <c r="GRG1158" s="3"/>
      <c r="GRH1158" s="3"/>
      <c r="GRI1158" s="3"/>
      <c r="GRJ1158" s="3"/>
      <c r="GRK1158" s="3"/>
      <c r="GRL1158" s="3"/>
      <c r="GRM1158" s="3"/>
      <c r="GRN1158" s="3"/>
      <c r="GRO1158" s="3"/>
      <c r="GRP1158" s="3"/>
      <c r="GRQ1158" s="3"/>
      <c r="GRR1158" s="3"/>
      <c r="GRS1158" s="3"/>
      <c r="GRT1158" s="3"/>
      <c r="GRU1158" s="3"/>
      <c r="GRV1158" s="3"/>
      <c r="GRW1158" s="3"/>
      <c r="GRX1158" s="3"/>
      <c r="GRY1158" s="3"/>
      <c r="GRZ1158" s="3"/>
      <c r="GSA1158" s="3"/>
      <c r="GSB1158" s="3"/>
      <c r="GSC1158" s="3"/>
      <c r="GSD1158" s="3"/>
      <c r="GSE1158" s="3"/>
      <c r="GSF1158" s="3"/>
      <c r="GSG1158" s="3"/>
      <c r="GSH1158" s="3"/>
      <c r="GSI1158" s="3"/>
      <c r="GSJ1158" s="3"/>
      <c r="GSK1158" s="3"/>
      <c r="GSL1158" s="3"/>
      <c r="GSM1158" s="3"/>
      <c r="GSN1158" s="3"/>
      <c r="GSO1158" s="3"/>
      <c r="GSP1158" s="3"/>
      <c r="GSQ1158" s="3"/>
      <c r="GSR1158" s="3"/>
      <c r="GSS1158" s="3"/>
      <c r="GST1158" s="3"/>
      <c r="GSU1158" s="3"/>
      <c r="GSV1158" s="3"/>
      <c r="GSW1158" s="3"/>
      <c r="GSX1158" s="3"/>
      <c r="GSY1158" s="3"/>
      <c r="GSZ1158" s="3"/>
      <c r="GTA1158" s="3"/>
      <c r="GTB1158" s="3"/>
      <c r="GTC1158" s="3"/>
      <c r="GTD1158" s="3"/>
      <c r="GTE1158" s="3"/>
      <c r="GTF1158" s="3"/>
      <c r="GTG1158" s="3"/>
      <c r="GTH1158" s="3"/>
      <c r="GTI1158" s="3"/>
      <c r="GTJ1158" s="3"/>
      <c r="GTK1158" s="3"/>
      <c r="GTL1158" s="3"/>
      <c r="GTM1158" s="3"/>
      <c r="GTN1158" s="3"/>
      <c r="GTO1158" s="3"/>
      <c r="GTP1158" s="3"/>
      <c r="GTQ1158" s="3"/>
      <c r="GTR1158" s="3"/>
      <c r="GTS1158" s="3"/>
      <c r="GTT1158" s="3"/>
      <c r="GTU1158" s="3"/>
      <c r="GTV1158" s="3"/>
      <c r="GTW1158" s="3"/>
      <c r="GTX1158" s="3"/>
      <c r="GTY1158" s="3"/>
      <c r="GTZ1158" s="3"/>
      <c r="GUA1158" s="3"/>
      <c r="GUB1158" s="3"/>
      <c r="GUC1158" s="3"/>
      <c r="GUD1158" s="3"/>
      <c r="GUE1158" s="3"/>
      <c r="GUF1158" s="3"/>
      <c r="GUG1158" s="3"/>
      <c r="GUH1158" s="3"/>
      <c r="GUI1158" s="3"/>
      <c r="GUJ1158" s="3"/>
      <c r="GUK1158" s="3"/>
      <c r="GUL1158" s="3"/>
      <c r="GUM1158" s="3"/>
      <c r="GUN1158" s="3"/>
      <c r="GUO1158" s="3"/>
      <c r="GUP1158" s="3"/>
      <c r="GUQ1158" s="3"/>
      <c r="GUR1158" s="3"/>
      <c r="GUS1158" s="3"/>
      <c r="GUT1158" s="3"/>
      <c r="GUU1158" s="3"/>
      <c r="GUV1158" s="3"/>
      <c r="GUW1158" s="3"/>
      <c r="GUX1158" s="3"/>
      <c r="GUY1158" s="3"/>
      <c r="GUZ1158" s="3"/>
      <c r="GVA1158" s="3"/>
      <c r="GVB1158" s="3"/>
      <c r="GVC1158" s="3"/>
      <c r="GVD1158" s="3"/>
      <c r="GVE1158" s="3"/>
      <c r="GVF1158" s="3"/>
      <c r="GVG1158" s="3"/>
      <c r="GVH1158" s="3"/>
      <c r="GVI1158" s="3"/>
      <c r="GVJ1158" s="3"/>
      <c r="GVK1158" s="3"/>
      <c r="GVL1158" s="3"/>
      <c r="GVM1158" s="3"/>
      <c r="GVN1158" s="3"/>
      <c r="GVO1158" s="3"/>
      <c r="GVP1158" s="3"/>
      <c r="GVQ1158" s="3"/>
      <c r="GVR1158" s="3"/>
      <c r="GVS1158" s="3"/>
      <c r="GVT1158" s="3"/>
      <c r="GVU1158" s="3"/>
      <c r="GVV1158" s="3"/>
      <c r="GVW1158" s="3"/>
      <c r="GVX1158" s="3"/>
      <c r="GVY1158" s="3"/>
      <c r="GVZ1158" s="3"/>
      <c r="GWA1158" s="3"/>
      <c r="GWB1158" s="3"/>
      <c r="GWC1158" s="3"/>
      <c r="GWD1158" s="3"/>
      <c r="GWE1158" s="3"/>
      <c r="GWF1158" s="3"/>
      <c r="GWG1158" s="3"/>
      <c r="GWH1158" s="3"/>
      <c r="GWI1158" s="3"/>
      <c r="GWJ1158" s="3"/>
      <c r="GWK1158" s="3"/>
      <c r="GWL1158" s="3"/>
      <c r="GWM1158" s="3"/>
      <c r="GWN1158" s="3"/>
      <c r="GWO1158" s="3"/>
      <c r="GWP1158" s="3"/>
      <c r="GWQ1158" s="3"/>
      <c r="GWR1158" s="3"/>
      <c r="GWS1158" s="3"/>
      <c r="GWT1158" s="3"/>
      <c r="GWU1158" s="3"/>
      <c r="GWV1158" s="3"/>
      <c r="GWW1158" s="3"/>
      <c r="GWX1158" s="3"/>
      <c r="GWY1158" s="3"/>
      <c r="GWZ1158" s="3"/>
      <c r="GXA1158" s="3"/>
      <c r="GXB1158" s="3"/>
      <c r="GXC1158" s="3"/>
      <c r="GXD1158" s="3"/>
      <c r="GXE1158" s="3"/>
      <c r="GXF1158" s="3"/>
      <c r="GXG1158" s="3"/>
      <c r="GXH1158" s="3"/>
      <c r="GXI1158" s="3"/>
      <c r="GXJ1158" s="3"/>
      <c r="GXK1158" s="3"/>
      <c r="GXL1158" s="3"/>
      <c r="GXM1158" s="3"/>
      <c r="GXN1158" s="3"/>
      <c r="GXO1158" s="3"/>
      <c r="GXP1158" s="3"/>
      <c r="GXQ1158" s="3"/>
      <c r="GXR1158" s="3"/>
      <c r="GXS1158" s="3"/>
      <c r="GXT1158" s="3"/>
      <c r="GXU1158" s="3"/>
      <c r="GXV1158" s="3"/>
      <c r="GXW1158" s="3"/>
      <c r="GXX1158" s="3"/>
      <c r="GXY1158" s="3"/>
      <c r="GXZ1158" s="3"/>
      <c r="GYA1158" s="3"/>
      <c r="GYB1158" s="3"/>
      <c r="GYC1158" s="3"/>
      <c r="GYD1158" s="3"/>
      <c r="GYE1158" s="3"/>
      <c r="GYF1158" s="3"/>
      <c r="GYG1158" s="3"/>
      <c r="GYH1158" s="3"/>
      <c r="GYI1158" s="3"/>
      <c r="GYJ1158" s="3"/>
      <c r="GYK1158" s="3"/>
      <c r="GYL1158" s="3"/>
      <c r="GYM1158" s="3"/>
      <c r="GYN1158" s="3"/>
      <c r="GYO1158" s="3"/>
      <c r="GYP1158" s="3"/>
      <c r="GYQ1158" s="3"/>
      <c r="GYR1158" s="3"/>
      <c r="GYS1158" s="3"/>
      <c r="GYT1158" s="3"/>
      <c r="GYU1158" s="3"/>
      <c r="GYV1158" s="3"/>
      <c r="GYW1158" s="3"/>
      <c r="GYX1158" s="3"/>
      <c r="GYY1158" s="3"/>
      <c r="GYZ1158" s="3"/>
      <c r="GZA1158" s="3"/>
      <c r="GZB1158" s="3"/>
      <c r="GZC1158" s="3"/>
      <c r="GZD1158" s="3"/>
      <c r="GZE1158" s="3"/>
      <c r="GZF1158" s="3"/>
      <c r="GZG1158" s="3"/>
      <c r="GZH1158" s="3"/>
      <c r="GZI1158" s="3"/>
      <c r="GZJ1158" s="3"/>
      <c r="GZK1158" s="3"/>
      <c r="GZL1158" s="3"/>
      <c r="GZM1158" s="3"/>
      <c r="GZN1158" s="3"/>
      <c r="GZO1158" s="3"/>
      <c r="GZP1158" s="3"/>
      <c r="GZQ1158" s="3"/>
      <c r="GZR1158" s="3"/>
      <c r="GZS1158" s="3"/>
      <c r="GZT1158" s="3"/>
      <c r="GZU1158" s="3"/>
      <c r="GZV1158" s="3"/>
      <c r="GZW1158" s="3"/>
      <c r="GZX1158" s="3"/>
      <c r="GZY1158" s="3"/>
      <c r="GZZ1158" s="3"/>
      <c r="HAA1158" s="3"/>
      <c r="HAB1158" s="3"/>
      <c r="HAC1158" s="3"/>
      <c r="HAD1158" s="3"/>
      <c r="HAE1158" s="3"/>
      <c r="HAF1158" s="3"/>
      <c r="HAG1158" s="3"/>
      <c r="HAH1158" s="3"/>
      <c r="HAI1158" s="3"/>
      <c r="HAJ1158" s="3"/>
      <c r="HAK1158" s="3"/>
      <c r="HAL1158" s="3"/>
      <c r="HAM1158" s="3"/>
      <c r="HAN1158" s="3"/>
      <c r="HAO1158" s="3"/>
      <c r="HAP1158" s="3"/>
      <c r="HAQ1158" s="3"/>
      <c r="HAR1158" s="3"/>
      <c r="HAS1158" s="3"/>
      <c r="HAT1158" s="3"/>
      <c r="HAU1158" s="3"/>
      <c r="HAV1158" s="3"/>
      <c r="HAW1158" s="3"/>
      <c r="HAX1158" s="3"/>
      <c r="HAY1158" s="3"/>
      <c r="HAZ1158" s="3"/>
      <c r="HBA1158" s="3"/>
      <c r="HBB1158" s="3"/>
      <c r="HBC1158" s="3"/>
      <c r="HBD1158" s="3"/>
      <c r="HBE1158" s="3"/>
      <c r="HBF1158" s="3"/>
      <c r="HBG1158" s="3"/>
      <c r="HBH1158" s="3"/>
      <c r="HBI1158" s="3"/>
      <c r="HBJ1158" s="3"/>
      <c r="HBK1158" s="3"/>
      <c r="HBL1158" s="3"/>
      <c r="HBM1158" s="3"/>
      <c r="HBN1158" s="3"/>
      <c r="HBO1158" s="3"/>
      <c r="HBP1158" s="3"/>
      <c r="HBQ1158" s="3"/>
      <c r="HBR1158" s="3"/>
      <c r="HBS1158" s="3"/>
      <c r="HBT1158" s="3"/>
      <c r="HBU1158" s="3"/>
      <c r="HBV1158" s="3"/>
      <c r="HBW1158" s="3"/>
      <c r="HBX1158" s="3"/>
      <c r="HBY1158" s="3"/>
      <c r="HBZ1158" s="3"/>
      <c r="HCA1158" s="3"/>
      <c r="HCB1158" s="3"/>
      <c r="HCC1158" s="3"/>
      <c r="HCD1158" s="3"/>
      <c r="HCE1158" s="3"/>
      <c r="HCF1158" s="3"/>
      <c r="HCG1158" s="3"/>
      <c r="HCH1158" s="3"/>
      <c r="HCI1158" s="3"/>
      <c r="HCJ1158" s="3"/>
      <c r="HCK1158" s="3"/>
      <c r="HCL1158" s="3"/>
      <c r="HCM1158" s="3"/>
      <c r="HCN1158" s="3"/>
      <c r="HCO1158" s="3"/>
      <c r="HCP1158" s="3"/>
      <c r="HCQ1158" s="3"/>
      <c r="HCR1158" s="3"/>
      <c r="HCS1158" s="3"/>
      <c r="HCT1158" s="3"/>
      <c r="HCU1158" s="3"/>
      <c r="HCV1158" s="3"/>
      <c r="HCW1158" s="3"/>
      <c r="HCX1158" s="3"/>
      <c r="HCY1158" s="3"/>
      <c r="HCZ1158" s="3"/>
      <c r="HDA1158" s="3"/>
      <c r="HDB1158" s="3"/>
      <c r="HDC1158" s="3"/>
      <c r="HDD1158" s="3"/>
      <c r="HDE1158" s="3"/>
      <c r="HDF1158" s="3"/>
      <c r="HDG1158" s="3"/>
      <c r="HDH1158" s="3"/>
      <c r="HDI1158" s="3"/>
      <c r="HDJ1158" s="3"/>
      <c r="HDK1158" s="3"/>
      <c r="HDL1158" s="3"/>
      <c r="HDM1158" s="3"/>
      <c r="HDN1158" s="3"/>
      <c r="HDO1158" s="3"/>
      <c r="HDP1158" s="3"/>
      <c r="HDQ1158" s="3"/>
      <c r="HDR1158" s="3"/>
      <c r="HDS1158" s="3"/>
      <c r="HDT1158" s="3"/>
      <c r="HDU1158" s="3"/>
      <c r="HDV1158" s="3"/>
      <c r="HDW1158" s="3"/>
      <c r="HDX1158" s="3"/>
      <c r="HDY1158" s="3"/>
      <c r="HDZ1158" s="3"/>
      <c r="HEA1158" s="3"/>
      <c r="HEB1158" s="3"/>
      <c r="HEC1158" s="3"/>
      <c r="HED1158" s="3"/>
      <c r="HEE1158" s="3"/>
      <c r="HEF1158" s="3"/>
      <c r="HEG1158" s="3"/>
      <c r="HEH1158" s="3"/>
      <c r="HEI1158" s="3"/>
      <c r="HEJ1158" s="3"/>
      <c r="HEK1158" s="3"/>
      <c r="HEL1158" s="3"/>
      <c r="HEM1158" s="3"/>
      <c r="HEN1158" s="3"/>
      <c r="HEO1158" s="3"/>
      <c r="HEP1158" s="3"/>
      <c r="HEQ1158" s="3"/>
      <c r="HER1158" s="3"/>
      <c r="HES1158" s="3"/>
      <c r="HET1158" s="3"/>
      <c r="HEU1158" s="3"/>
      <c r="HEV1158" s="3"/>
      <c r="HEW1158" s="3"/>
      <c r="HEX1158" s="3"/>
      <c r="HEY1158" s="3"/>
      <c r="HEZ1158" s="3"/>
      <c r="HFA1158" s="3"/>
      <c r="HFB1158" s="3"/>
      <c r="HFC1158" s="3"/>
      <c r="HFD1158" s="3"/>
      <c r="HFE1158" s="3"/>
      <c r="HFF1158" s="3"/>
      <c r="HFG1158" s="3"/>
      <c r="HFH1158" s="3"/>
      <c r="HFI1158" s="3"/>
      <c r="HFJ1158" s="3"/>
      <c r="HFK1158" s="3"/>
      <c r="HFL1158" s="3"/>
      <c r="HFM1158" s="3"/>
      <c r="HFN1158" s="3"/>
      <c r="HFO1158" s="3"/>
      <c r="HFP1158" s="3"/>
      <c r="HFQ1158" s="3"/>
      <c r="HFR1158" s="3"/>
      <c r="HFS1158" s="3"/>
      <c r="HFT1158" s="3"/>
      <c r="HFU1158" s="3"/>
      <c r="HFV1158" s="3"/>
      <c r="HFW1158" s="3"/>
      <c r="HFX1158" s="3"/>
      <c r="HFY1158" s="3"/>
      <c r="HFZ1158" s="3"/>
      <c r="HGA1158" s="3"/>
      <c r="HGB1158" s="3"/>
      <c r="HGC1158" s="3"/>
      <c r="HGD1158" s="3"/>
      <c r="HGE1158" s="3"/>
      <c r="HGF1158" s="3"/>
      <c r="HGG1158" s="3"/>
      <c r="HGH1158" s="3"/>
      <c r="HGI1158" s="3"/>
      <c r="HGJ1158" s="3"/>
      <c r="HGK1158" s="3"/>
      <c r="HGL1158" s="3"/>
      <c r="HGM1158" s="3"/>
      <c r="HGN1158" s="3"/>
      <c r="HGO1158" s="3"/>
      <c r="HGP1158" s="3"/>
      <c r="HGQ1158" s="3"/>
      <c r="HGR1158" s="3"/>
      <c r="HGS1158" s="3"/>
      <c r="HGT1158" s="3"/>
      <c r="HGU1158" s="3"/>
      <c r="HGV1158" s="3"/>
      <c r="HGW1158" s="3"/>
      <c r="HGX1158" s="3"/>
      <c r="HGY1158" s="3"/>
      <c r="HGZ1158" s="3"/>
      <c r="HHA1158" s="3"/>
      <c r="HHB1158" s="3"/>
      <c r="HHC1158" s="3"/>
      <c r="HHD1158" s="3"/>
      <c r="HHE1158" s="3"/>
      <c r="HHF1158" s="3"/>
      <c r="HHG1158" s="3"/>
      <c r="HHH1158" s="3"/>
      <c r="HHI1158" s="3"/>
      <c r="HHJ1158" s="3"/>
      <c r="HHK1158" s="3"/>
      <c r="HHL1158" s="3"/>
      <c r="HHM1158" s="3"/>
      <c r="HHN1158" s="3"/>
      <c r="HHO1158" s="3"/>
      <c r="HHP1158" s="3"/>
      <c r="HHQ1158" s="3"/>
      <c r="HHR1158" s="3"/>
      <c r="HHS1158" s="3"/>
      <c r="HHT1158" s="3"/>
      <c r="HHU1158" s="3"/>
      <c r="HHV1158" s="3"/>
      <c r="HHW1158" s="3"/>
      <c r="HHX1158" s="3"/>
      <c r="HHY1158" s="3"/>
      <c r="HHZ1158" s="3"/>
      <c r="HIA1158" s="3"/>
      <c r="HIB1158" s="3"/>
      <c r="HIC1158" s="3"/>
      <c r="HID1158" s="3"/>
      <c r="HIE1158" s="3"/>
      <c r="HIF1158" s="3"/>
      <c r="HIG1158" s="3"/>
      <c r="HIH1158" s="3"/>
      <c r="HII1158" s="3"/>
      <c r="HIJ1158" s="3"/>
      <c r="HIK1158" s="3"/>
      <c r="HIL1158" s="3"/>
      <c r="HIM1158" s="3"/>
      <c r="HIN1158" s="3"/>
      <c r="HIO1158" s="3"/>
      <c r="HIP1158" s="3"/>
      <c r="HIQ1158" s="3"/>
      <c r="HIR1158" s="3"/>
      <c r="HIS1158" s="3"/>
      <c r="HIT1158" s="3"/>
      <c r="HIU1158" s="3"/>
      <c r="HIV1158" s="3"/>
      <c r="HIW1158" s="3"/>
      <c r="HIX1158" s="3"/>
      <c r="HIY1158" s="3"/>
      <c r="HIZ1158" s="3"/>
      <c r="HJA1158" s="3"/>
      <c r="HJB1158" s="3"/>
      <c r="HJC1158" s="3"/>
      <c r="HJD1158" s="3"/>
      <c r="HJE1158" s="3"/>
      <c r="HJF1158" s="3"/>
      <c r="HJG1158" s="3"/>
      <c r="HJH1158" s="3"/>
      <c r="HJI1158" s="3"/>
      <c r="HJJ1158" s="3"/>
      <c r="HJK1158" s="3"/>
      <c r="HJL1158" s="3"/>
      <c r="HJM1158" s="3"/>
      <c r="HJN1158" s="3"/>
      <c r="HJO1158" s="3"/>
      <c r="HJP1158" s="3"/>
      <c r="HJQ1158" s="3"/>
      <c r="HJR1158" s="3"/>
      <c r="HJS1158" s="3"/>
      <c r="HJT1158" s="3"/>
      <c r="HJU1158" s="3"/>
      <c r="HJV1158" s="3"/>
      <c r="HJW1158" s="3"/>
      <c r="HJX1158" s="3"/>
      <c r="HJY1158" s="3"/>
      <c r="HJZ1158" s="3"/>
      <c r="HKA1158" s="3"/>
      <c r="HKB1158" s="3"/>
      <c r="HKC1158" s="3"/>
      <c r="HKD1158" s="3"/>
      <c r="HKE1158" s="3"/>
      <c r="HKF1158" s="3"/>
      <c r="HKG1158" s="3"/>
      <c r="HKH1158" s="3"/>
      <c r="HKI1158" s="3"/>
      <c r="HKJ1158" s="3"/>
      <c r="HKK1158" s="3"/>
      <c r="HKL1158" s="3"/>
      <c r="HKM1158" s="3"/>
      <c r="HKN1158" s="3"/>
      <c r="HKO1158" s="3"/>
      <c r="HKP1158" s="3"/>
      <c r="HKQ1158" s="3"/>
      <c r="HKR1158" s="3"/>
      <c r="HKS1158" s="3"/>
      <c r="HKT1158" s="3"/>
      <c r="HKU1158" s="3"/>
      <c r="HKV1158" s="3"/>
      <c r="HKW1158" s="3"/>
      <c r="HKX1158" s="3"/>
      <c r="HKY1158" s="3"/>
      <c r="HKZ1158" s="3"/>
      <c r="HLA1158" s="3"/>
      <c r="HLB1158" s="3"/>
      <c r="HLC1158" s="3"/>
      <c r="HLD1158" s="3"/>
      <c r="HLE1158" s="3"/>
      <c r="HLF1158" s="3"/>
      <c r="HLG1158" s="3"/>
      <c r="HLH1158" s="3"/>
      <c r="HLI1158" s="3"/>
      <c r="HLJ1158" s="3"/>
      <c r="HLK1158" s="3"/>
      <c r="HLL1158" s="3"/>
      <c r="HLM1158" s="3"/>
      <c r="HLN1158" s="3"/>
      <c r="HLO1158" s="3"/>
      <c r="HLP1158" s="3"/>
      <c r="HLQ1158" s="3"/>
      <c r="HLR1158" s="3"/>
      <c r="HLS1158" s="3"/>
      <c r="HLT1158" s="3"/>
      <c r="HLU1158" s="3"/>
      <c r="HLV1158" s="3"/>
      <c r="HLW1158" s="3"/>
      <c r="HLX1158" s="3"/>
      <c r="HLY1158" s="3"/>
      <c r="HLZ1158" s="3"/>
      <c r="HMA1158" s="3"/>
      <c r="HMB1158" s="3"/>
      <c r="HMC1158" s="3"/>
      <c r="HMD1158" s="3"/>
      <c r="HME1158" s="3"/>
      <c r="HMF1158" s="3"/>
      <c r="HMG1158" s="3"/>
      <c r="HMH1158" s="3"/>
      <c r="HMI1158" s="3"/>
      <c r="HMJ1158" s="3"/>
      <c r="HMK1158" s="3"/>
      <c r="HML1158" s="3"/>
      <c r="HMM1158" s="3"/>
      <c r="HMN1158" s="3"/>
      <c r="HMO1158" s="3"/>
      <c r="HMP1158" s="3"/>
      <c r="HMQ1158" s="3"/>
      <c r="HMR1158" s="3"/>
      <c r="HMS1158" s="3"/>
      <c r="HMT1158" s="3"/>
      <c r="HMU1158" s="3"/>
      <c r="HMV1158" s="3"/>
      <c r="HMW1158" s="3"/>
      <c r="HMX1158" s="3"/>
      <c r="HMY1158" s="3"/>
      <c r="HMZ1158" s="3"/>
      <c r="HNA1158" s="3"/>
      <c r="HNB1158" s="3"/>
      <c r="HNC1158" s="3"/>
      <c r="HND1158" s="3"/>
      <c r="HNE1158" s="3"/>
      <c r="HNF1158" s="3"/>
      <c r="HNG1158" s="3"/>
      <c r="HNH1158" s="3"/>
      <c r="HNI1158" s="3"/>
      <c r="HNJ1158" s="3"/>
      <c r="HNK1158" s="3"/>
      <c r="HNL1158" s="3"/>
      <c r="HNM1158" s="3"/>
      <c r="HNN1158" s="3"/>
      <c r="HNO1158" s="3"/>
      <c r="HNP1158" s="3"/>
      <c r="HNQ1158" s="3"/>
      <c r="HNR1158" s="3"/>
      <c r="HNS1158" s="3"/>
      <c r="HNT1158" s="3"/>
      <c r="HNU1158" s="3"/>
      <c r="HNV1158" s="3"/>
      <c r="HNW1158" s="3"/>
      <c r="HNX1158" s="3"/>
      <c r="HNY1158" s="3"/>
      <c r="HNZ1158" s="3"/>
      <c r="HOA1158" s="3"/>
      <c r="HOB1158" s="3"/>
      <c r="HOC1158" s="3"/>
      <c r="HOD1158" s="3"/>
      <c r="HOE1158" s="3"/>
      <c r="HOF1158" s="3"/>
      <c r="HOG1158" s="3"/>
      <c r="HOH1158" s="3"/>
      <c r="HOI1158" s="3"/>
      <c r="HOJ1158" s="3"/>
      <c r="HOK1158" s="3"/>
      <c r="HOL1158" s="3"/>
      <c r="HOM1158" s="3"/>
      <c r="HON1158" s="3"/>
      <c r="HOO1158" s="3"/>
      <c r="HOP1158" s="3"/>
      <c r="HOQ1158" s="3"/>
      <c r="HOR1158" s="3"/>
      <c r="HOS1158" s="3"/>
      <c r="HOT1158" s="3"/>
      <c r="HOU1158" s="3"/>
      <c r="HOV1158" s="3"/>
      <c r="HOW1158" s="3"/>
      <c r="HOX1158" s="3"/>
      <c r="HOY1158" s="3"/>
      <c r="HOZ1158" s="3"/>
      <c r="HPA1158" s="3"/>
      <c r="HPB1158" s="3"/>
      <c r="HPC1158" s="3"/>
      <c r="HPD1158" s="3"/>
      <c r="HPE1158" s="3"/>
      <c r="HPF1158" s="3"/>
      <c r="HPG1158" s="3"/>
      <c r="HPH1158" s="3"/>
      <c r="HPI1158" s="3"/>
      <c r="HPJ1158" s="3"/>
      <c r="HPK1158" s="3"/>
      <c r="HPL1158" s="3"/>
      <c r="HPM1158" s="3"/>
      <c r="HPN1158" s="3"/>
      <c r="HPO1158" s="3"/>
      <c r="HPP1158" s="3"/>
      <c r="HPQ1158" s="3"/>
      <c r="HPR1158" s="3"/>
      <c r="HPS1158" s="3"/>
      <c r="HPT1158" s="3"/>
      <c r="HPU1158" s="3"/>
      <c r="HPV1158" s="3"/>
      <c r="HPW1158" s="3"/>
      <c r="HPX1158" s="3"/>
      <c r="HPY1158" s="3"/>
      <c r="HPZ1158" s="3"/>
      <c r="HQA1158" s="3"/>
      <c r="HQB1158" s="3"/>
      <c r="HQC1158" s="3"/>
      <c r="HQD1158" s="3"/>
      <c r="HQE1158" s="3"/>
      <c r="HQF1158" s="3"/>
      <c r="HQG1158" s="3"/>
      <c r="HQH1158" s="3"/>
      <c r="HQI1158" s="3"/>
      <c r="HQJ1158" s="3"/>
      <c r="HQK1158" s="3"/>
      <c r="HQL1158" s="3"/>
      <c r="HQM1158" s="3"/>
      <c r="HQN1158" s="3"/>
      <c r="HQO1158" s="3"/>
      <c r="HQP1158" s="3"/>
      <c r="HQQ1158" s="3"/>
      <c r="HQR1158" s="3"/>
      <c r="HQS1158" s="3"/>
      <c r="HQT1158" s="3"/>
      <c r="HQU1158" s="3"/>
      <c r="HQV1158" s="3"/>
      <c r="HQW1158" s="3"/>
      <c r="HQX1158" s="3"/>
      <c r="HQY1158" s="3"/>
      <c r="HQZ1158" s="3"/>
      <c r="HRA1158" s="3"/>
      <c r="HRB1158" s="3"/>
      <c r="HRC1158" s="3"/>
      <c r="HRD1158" s="3"/>
      <c r="HRE1158" s="3"/>
      <c r="HRF1158" s="3"/>
      <c r="HRG1158" s="3"/>
      <c r="HRH1158" s="3"/>
      <c r="HRI1158" s="3"/>
      <c r="HRJ1158" s="3"/>
      <c r="HRK1158" s="3"/>
      <c r="HRL1158" s="3"/>
      <c r="HRM1158" s="3"/>
      <c r="HRN1158" s="3"/>
      <c r="HRO1158" s="3"/>
      <c r="HRP1158" s="3"/>
      <c r="HRQ1158" s="3"/>
      <c r="HRR1158" s="3"/>
      <c r="HRS1158" s="3"/>
      <c r="HRT1158" s="3"/>
      <c r="HRU1158" s="3"/>
      <c r="HRV1158" s="3"/>
      <c r="HRW1158" s="3"/>
      <c r="HRX1158" s="3"/>
      <c r="HRY1158" s="3"/>
      <c r="HRZ1158" s="3"/>
      <c r="HSA1158" s="3"/>
      <c r="HSB1158" s="3"/>
      <c r="HSC1158" s="3"/>
      <c r="HSD1158" s="3"/>
      <c r="HSE1158" s="3"/>
      <c r="HSF1158" s="3"/>
      <c r="HSG1158" s="3"/>
      <c r="HSH1158" s="3"/>
      <c r="HSI1158" s="3"/>
      <c r="HSJ1158" s="3"/>
      <c r="HSK1158" s="3"/>
      <c r="HSL1158" s="3"/>
      <c r="HSM1158" s="3"/>
      <c r="HSN1158" s="3"/>
      <c r="HSO1158" s="3"/>
      <c r="HSP1158" s="3"/>
      <c r="HSQ1158" s="3"/>
      <c r="HSR1158" s="3"/>
      <c r="HSS1158" s="3"/>
      <c r="HST1158" s="3"/>
      <c r="HSU1158" s="3"/>
      <c r="HSV1158" s="3"/>
      <c r="HSW1158" s="3"/>
      <c r="HSX1158" s="3"/>
      <c r="HSY1158" s="3"/>
      <c r="HSZ1158" s="3"/>
      <c r="HTA1158" s="3"/>
      <c r="HTB1158" s="3"/>
      <c r="HTC1158" s="3"/>
      <c r="HTD1158" s="3"/>
      <c r="HTE1158" s="3"/>
      <c r="HTF1158" s="3"/>
      <c r="HTG1158" s="3"/>
      <c r="HTH1158" s="3"/>
      <c r="HTI1158" s="3"/>
      <c r="HTJ1158" s="3"/>
      <c r="HTK1158" s="3"/>
      <c r="HTL1158" s="3"/>
      <c r="HTM1158" s="3"/>
      <c r="HTN1158" s="3"/>
      <c r="HTO1158" s="3"/>
      <c r="HTP1158" s="3"/>
      <c r="HTQ1158" s="3"/>
      <c r="HTR1158" s="3"/>
      <c r="HTS1158" s="3"/>
      <c r="HTT1158" s="3"/>
      <c r="HTU1158" s="3"/>
      <c r="HTV1158" s="3"/>
      <c r="HTW1158" s="3"/>
      <c r="HTX1158" s="3"/>
      <c r="HTY1158" s="3"/>
      <c r="HTZ1158" s="3"/>
      <c r="HUA1158" s="3"/>
      <c r="HUB1158" s="3"/>
      <c r="HUC1158" s="3"/>
      <c r="HUD1158" s="3"/>
      <c r="HUE1158" s="3"/>
      <c r="HUF1158" s="3"/>
      <c r="HUG1158" s="3"/>
      <c r="HUH1158" s="3"/>
      <c r="HUI1158" s="3"/>
      <c r="HUJ1158" s="3"/>
      <c r="HUK1158" s="3"/>
      <c r="HUL1158" s="3"/>
      <c r="HUM1158" s="3"/>
      <c r="HUN1158" s="3"/>
      <c r="HUO1158" s="3"/>
      <c r="HUP1158" s="3"/>
      <c r="HUQ1158" s="3"/>
      <c r="HUR1158" s="3"/>
      <c r="HUS1158" s="3"/>
      <c r="HUT1158" s="3"/>
      <c r="HUU1158" s="3"/>
      <c r="HUV1158" s="3"/>
      <c r="HUW1158" s="3"/>
      <c r="HUX1158" s="3"/>
      <c r="HUY1158" s="3"/>
      <c r="HUZ1158" s="3"/>
      <c r="HVA1158" s="3"/>
      <c r="HVB1158" s="3"/>
      <c r="HVC1158" s="3"/>
      <c r="HVD1158" s="3"/>
      <c r="HVE1158" s="3"/>
      <c r="HVF1158" s="3"/>
      <c r="HVG1158" s="3"/>
      <c r="HVH1158" s="3"/>
      <c r="HVI1158" s="3"/>
      <c r="HVJ1158" s="3"/>
      <c r="HVK1158" s="3"/>
      <c r="HVL1158" s="3"/>
      <c r="HVM1158" s="3"/>
      <c r="HVN1158" s="3"/>
      <c r="HVO1158" s="3"/>
      <c r="HVP1158" s="3"/>
      <c r="HVQ1158" s="3"/>
      <c r="HVR1158" s="3"/>
      <c r="HVS1158" s="3"/>
      <c r="HVT1158" s="3"/>
      <c r="HVU1158" s="3"/>
      <c r="HVV1158" s="3"/>
      <c r="HVW1158" s="3"/>
      <c r="HVX1158" s="3"/>
      <c r="HVY1158" s="3"/>
      <c r="HVZ1158" s="3"/>
      <c r="HWA1158" s="3"/>
      <c r="HWB1158" s="3"/>
      <c r="HWC1158" s="3"/>
      <c r="HWD1158" s="3"/>
      <c r="HWE1158" s="3"/>
      <c r="HWF1158" s="3"/>
      <c r="HWG1158" s="3"/>
      <c r="HWH1158" s="3"/>
      <c r="HWI1158" s="3"/>
      <c r="HWJ1158" s="3"/>
      <c r="HWK1158" s="3"/>
      <c r="HWL1158" s="3"/>
      <c r="HWM1158" s="3"/>
      <c r="HWN1158" s="3"/>
      <c r="HWO1158" s="3"/>
      <c r="HWP1158" s="3"/>
      <c r="HWQ1158" s="3"/>
      <c r="HWR1158" s="3"/>
      <c r="HWS1158" s="3"/>
      <c r="HWT1158" s="3"/>
      <c r="HWU1158" s="3"/>
      <c r="HWV1158" s="3"/>
      <c r="HWW1158" s="3"/>
      <c r="HWX1158" s="3"/>
      <c r="HWY1158" s="3"/>
      <c r="HWZ1158" s="3"/>
      <c r="HXA1158" s="3"/>
      <c r="HXB1158" s="3"/>
      <c r="HXC1158" s="3"/>
      <c r="HXD1158" s="3"/>
      <c r="HXE1158" s="3"/>
      <c r="HXF1158" s="3"/>
      <c r="HXG1158" s="3"/>
      <c r="HXH1158" s="3"/>
      <c r="HXI1158" s="3"/>
      <c r="HXJ1158" s="3"/>
      <c r="HXK1158" s="3"/>
      <c r="HXL1158" s="3"/>
      <c r="HXM1158" s="3"/>
      <c r="HXN1158" s="3"/>
      <c r="HXO1158" s="3"/>
      <c r="HXP1158" s="3"/>
      <c r="HXQ1158" s="3"/>
      <c r="HXR1158" s="3"/>
      <c r="HXS1158" s="3"/>
      <c r="HXT1158" s="3"/>
      <c r="HXU1158" s="3"/>
      <c r="HXV1158" s="3"/>
      <c r="HXW1158" s="3"/>
      <c r="HXX1158" s="3"/>
      <c r="HXY1158" s="3"/>
      <c r="HXZ1158" s="3"/>
      <c r="HYA1158" s="3"/>
      <c r="HYB1158" s="3"/>
      <c r="HYC1158" s="3"/>
      <c r="HYD1158" s="3"/>
      <c r="HYE1158" s="3"/>
      <c r="HYF1158" s="3"/>
      <c r="HYG1158" s="3"/>
      <c r="HYH1158" s="3"/>
      <c r="HYI1158" s="3"/>
      <c r="HYJ1158" s="3"/>
      <c r="HYK1158" s="3"/>
      <c r="HYL1158" s="3"/>
      <c r="HYM1158" s="3"/>
      <c r="HYN1158" s="3"/>
      <c r="HYO1158" s="3"/>
      <c r="HYP1158" s="3"/>
      <c r="HYQ1158" s="3"/>
      <c r="HYR1158" s="3"/>
      <c r="HYS1158" s="3"/>
      <c r="HYT1158" s="3"/>
      <c r="HYU1158" s="3"/>
      <c r="HYV1158" s="3"/>
      <c r="HYW1158" s="3"/>
      <c r="HYX1158" s="3"/>
      <c r="HYY1158" s="3"/>
      <c r="HYZ1158" s="3"/>
      <c r="HZA1158" s="3"/>
      <c r="HZB1158" s="3"/>
      <c r="HZC1158" s="3"/>
      <c r="HZD1158" s="3"/>
      <c r="HZE1158" s="3"/>
      <c r="HZF1158" s="3"/>
      <c r="HZG1158" s="3"/>
      <c r="HZH1158" s="3"/>
      <c r="HZI1158" s="3"/>
      <c r="HZJ1158" s="3"/>
      <c r="HZK1158" s="3"/>
      <c r="HZL1158" s="3"/>
      <c r="HZM1158" s="3"/>
      <c r="HZN1158" s="3"/>
      <c r="HZO1158" s="3"/>
      <c r="HZP1158" s="3"/>
      <c r="HZQ1158" s="3"/>
      <c r="HZR1158" s="3"/>
      <c r="HZS1158" s="3"/>
      <c r="HZT1158" s="3"/>
      <c r="HZU1158" s="3"/>
      <c r="HZV1158" s="3"/>
      <c r="HZW1158" s="3"/>
      <c r="HZX1158" s="3"/>
      <c r="HZY1158" s="3"/>
      <c r="HZZ1158" s="3"/>
      <c r="IAA1158" s="3"/>
      <c r="IAB1158" s="3"/>
      <c r="IAC1158" s="3"/>
      <c r="IAD1158" s="3"/>
      <c r="IAE1158" s="3"/>
      <c r="IAF1158" s="3"/>
      <c r="IAG1158" s="3"/>
      <c r="IAH1158" s="3"/>
      <c r="IAI1158" s="3"/>
      <c r="IAJ1158" s="3"/>
      <c r="IAK1158" s="3"/>
      <c r="IAL1158" s="3"/>
      <c r="IAM1158" s="3"/>
      <c r="IAN1158" s="3"/>
      <c r="IAO1158" s="3"/>
      <c r="IAP1158" s="3"/>
      <c r="IAQ1158" s="3"/>
      <c r="IAR1158" s="3"/>
      <c r="IAS1158" s="3"/>
      <c r="IAT1158" s="3"/>
      <c r="IAU1158" s="3"/>
      <c r="IAV1158" s="3"/>
      <c r="IAW1158" s="3"/>
      <c r="IAX1158" s="3"/>
      <c r="IAY1158" s="3"/>
      <c r="IAZ1158" s="3"/>
      <c r="IBA1158" s="3"/>
      <c r="IBB1158" s="3"/>
      <c r="IBC1158" s="3"/>
      <c r="IBD1158" s="3"/>
      <c r="IBE1158" s="3"/>
      <c r="IBF1158" s="3"/>
      <c r="IBG1158" s="3"/>
      <c r="IBH1158" s="3"/>
      <c r="IBI1158" s="3"/>
      <c r="IBJ1158" s="3"/>
      <c r="IBK1158" s="3"/>
      <c r="IBL1158" s="3"/>
      <c r="IBM1158" s="3"/>
      <c r="IBN1158" s="3"/>
      <c r="IBO1158" s="3"/>
      <c r="IBP1158" s="3"/>
      <c r="IBQ1158" s="3"/>
      <c r="IBR1158" s="3"/>
      <c r="IBS1158" s="3"/>
      <c r="IBT1158" s="3"/>
      <c r="IBU1158" s="3"/>
      <c r="IBV1158" s="3"/>
      <c r="IBW1158" s="3"/>
      <c r="IBX1158" s="3"/>
      <c r="IBY1158" s="3"/>
      <c r="IBZ1158" s="3"/>
      <c r="ICA1158" s="3"/>
      <c r="ICB1158" s="3"/>
      <c r="ICC1158" s="3"/>
      <c r="ICD1158" s="3"/>
      <c r="ICE1158" s="3"/>
      <c r="ICF1158" s="3"/>
      <c r="ICG1158" s="3"/>
      <c r="ICH1158" s="3"/>
      <c r="ICI1158" s="3"/>
      <c r="ICJ1158" s="3"/>
      <c r="ICK1158" s="3"/>
      <c r="ICL1158" s="3"/>
      <c r="ICM1158" s="3"/>
      <c r="ICN1158" s="3"/>
      <c r="ICO1158" s="3"/>
      <c r="ICP1158" s="3"/>
      <c r="ICQ1158" s="3"/>
      <c r="ICR1158" s="3"/>
      <c r="ICS1158" s="3"/>
      <c r="ICT1158" s="3"/>
      <c r="ICU1158" s="3"/>
      <c r="ICV1158" s="3"/>
      <c r="ICW1158" s="3"/>
      <c r="ICX1158" s="3"/>
      <c r="ICY1158" s="3"/>
      <c r="ICZ1158" s="3"/>
      <c r="IDA1158" s="3"/>
      <c r="IDB1158" s="3"/>
      <c r="IDC1158" s="3"/>
      <c r="IDD1158" s="3"/>
      <c r="IDE1158" s="3"/>
      <c r="IDF1158" s="3"/>
      <c r="IDG1158" s="3"/>
      <c r="IDH1158" s="3"/>
      <c r="IDI1158" s="3"/>
      <c r="IDJ1158" s="3"/>
      <c r="IDK1158" s="3"/>
      <c r="IDL1158" s="3"/>
      <c r="IDM1158" s="3"/>
      <c r="IDN1158" s="3"/>
      <c r="IDO1158" s="3"/>
      <c r="IDP1158" s="3"/>
      <c r="IDQ1158" s="3"/>
      <c r="IDR1158" s="3"/>
      <c r="IDS1158" s="3"/>
      <c r="IDT1158" s="3"/>
      <c r="IDU1158" s="3"/>
      <c r="IDV1158" s="3"/>
      <c r="IDW1158" s="3"/>
      <c r="IDX1158" s="3"/>
      <c r="IDY1158" s="3"/>
      <c r="IDZ1158" s="3"/>
      <c r="IEA1158" s="3"/>
      <c r="IEB1158" s="3"/>
      <c r="IEC1158" s="3"/>
      <c r="IED1158" s="3"/>
      <c r="IEE1158" s="3"/>
      <c r="IEF1158" s="3"/>
      <c r="IEG1158" s="3"/>
      <c r="IEH1158" s="3"/>
      <c r="IEI1158" s="3"/>
      <c r="IEJ1158" s="3"/>
      <c r="IEK1158" s="3"/>
      <c r="IEL1158" s="3"/>
      <c r="IEM1158" s="3"/>
      <c r="IEN1158" s="3"/>
      <c r="IEO1158" s="3"/>
      <c r="IEP1158" s="3"/>
      <c r="IEQ1158" s="3"/>
      <c r="IER1158" s="3"/>
      <c r="IES1158" s="3"/>
      <c r="IET1158" s="3"/>
      <c r="IEU1158" s="3"/>
      <c r="IEV1158" s="3"/>
      <c r="IEW1158" s="3"/>
      <c r="IEX1158" s="3"/>
      <c r="IEY1158" s="3"/>
      <c r="IEZ1158" s="3"/>
      <c r="IFA1158" s="3"/>
      <c r="IFB1158" s="3"/>
      <c r="IFC1158" s="3"/>
      <c r="IFD1158" s="3"/>
      <c r="IFE1158" s="3"/>
      <c r="IFF1158" s="3"/>
      <c r="IFG1158" s="3"/>
      <c r="IFH1158" s="3"/>
      <c r="IFI1158" s="3"/>
      <c r="IFJ1158" s="3"/>
      <c r="IFK1158" s="3"/>
      <c r="IFL1158" s="3"/>
      <c r="IFM1158" s="3"/>
      <c r="IFN1158" s="3"/>
      <c r="IFO1158" s="3"/>
      <c r="IFP1158" s="3"/>
      <c r="IFQ1158" s="3"/>
      <c r="IFR1158" s="3"/>
      <c r="IFS1158" s="3"/>
      <c r="IFT1158" s="3"/>
      <c r="IFU1158" s="3"/>
      <c r="IFV1158" s="3"/>
      <c r="IFW1158" s="3"/>
      <c r="IFX1158" s="3"/>
      <c r="IFY1158" s="3"/>
      <c r="IFZ1158" s="3"/>
      <c r="IGA1158" s="3"/>
      <c r="IGB1158" s="3"/>
      <c r="IGC1158" s="3"/>
      <c r="IGD1158" s="3"/>
      <c r="IGE1158" s="3"/>
      <c r="IGF1158" s="3"/>
      <c r="IGG1158" s="3"/>
      <c r="IGH1158" s="3"/>
      <c r="IGI1158" s="3"/>
      <c r="IGJ1158" s="3"/>
      <c r="IGK1158" s="3"/>
      <c r="IGL1158" s="3"/>
      <c r="IGM1158" s="3"/>
      <c r="IGN1158" s="3"/>
      <c r="IGO1158" s="3"/>
      <c r="IGP1158" s="3"/>
      <c r="IGQ1158" s="3"/>
      <c r="IGR1158" s="3"/>
      <c r="IGS1158" s="3"/>
      <c r="IGT1158" s="3"/>
      <c r="IGU1158" s="3"/>
      <c r="IGV1158" s="3"/>
      <c r="IGW1158" s="3"/>
      <c r="IGX1158" s="3"/>
      <c r="IGY1158" s="3"/>
      <c r="IGZ1158" s="3"/>
      <c r="IHA1158" s="3"/>
      <c r="IHB1158" s="3"/>
      <c r="IHC1158" s="3"/>
      <c r="IHD1158" s="3"/>
      <c r="IHE1158" s="3"/>
      <c r="IHF1158" s="3"/>
      <c r="IHG1158" s="3"/>
      <c r="IHH1158" s="3"/>
      <c r="IHI1158" s="3"/>
      <c r="IHJ1158" s="3"/>
      <c r="IHK1158" s="3"/>
      <c r="IHL1158" s="3"/>
      <c r="IHM1158" s="3"/>
      <c r="IHN1158" s="3"/>
      <c r="IHO1158" s="3"/>
      <c r="IHP1158" s="3"/>
      <c r="IHQ1158" s="3"/>
      <c r="IHR1158" s="3"/>
      <c r="IHS1158" s="3"/>
      <c r="IHT1158" s="3"/>
      <c r="IHU1158" s="3"/>
      <c r="IHV1158" s="3"/>
      <c r="IHW1158" s="3"/>
      <c r="IHX1158" s="3"/>
      <c r="IHY1158" s="3"/>
      <c r="IHZ1158" s="3"/>
      <c r="IIA1158" s="3"/>
      <c r="IIB1158" s="3"/>
      <c r="IIC1158" s="3"/>
      <c r="IID1158" s="3"/>
      <c r="IIE1158" s="3"/>
      <c r="IIF1158" s="3"/>
      <c r="IIG1158" s="3"/>
      <c r="IIH1158" s="3"/>
      <c r="III1158" s="3"/>
      <c r="IIJ1158" s="3"/>
      <c r="IIK1158" s="3"/>
      <c r="IIL1158" s="3"/>
      <c r="IIM1158" s="3"/>
      <c r="IIN1158" s="3"/>
      <c r="IIO1158" s="3"/>
      <c r="IIP1158" s="3"/>
      <c r="IIQ1158" s="3"/>
      <c r="IIR1158" s="3"/>
      <c r="IIS1158" s="3"/>
      <c r="IIT1158" s="3"/>
      <c r="IIU1158" s="3"/>
      <c r="IIV1158" s="3"/>
      <c r="IIW1158" s="3"/>
      <c r="IIX1158" s="3"/>
      <c r="IIY1158" s="3"/>
      <c r="IIZ1158" s="3"/>
      <c r="IJA1158" s="3"/>
      <c r="IJB1158" s="3"/>
      <c r="IJC1158" s="3"/>
      <c r="IJD1158" s="3"/>
      <c r="IJE1158" s="3"/>
      <c r="IJF1158" s="3"/>
      <c r="IJG1158" s="3"/>
      <c r="IJH1158" s="3"/>
      <c r="IJI1158" s="3"/>
      <c r="IJJ1158" s="3"/>
      <c r="IJK1158" s="3"/>
      <c r="IJL1158" s="3"/>
      <c r="IJM1158" s="3"/>
      <c r="IJN1158" s="3"/>
      <c r="IJO1158" s="3"/>
      <c r="IJP1158" s="3"/>
      <c r="IJQ1158" s="3"/>
      <c r="IJR1158" s="3"/>
      <c r="IJS1158" s="3"/>
      <c r="IJT1158" s="3"/>
      <c r="IJU1158" s="3"/>
      <c r="IJV1158" s="3"/>
      <c r="IJW1158" s="3"/>
      <c r="IJX1158" s="3"/>
      <c r="IJY1158" s="3"/>
      <c r="IJZ1158" s="3"/>
      <c r="IKA1158" s="3"/>
      <c r="IKB1158" s="3"/>
      <c r="IKC1158" s="3"/>
      <c r="IKD1158" s="3"/>
      <c r="IKE1158" s="3"/>
      <c r="IKF1158" s="3"/>
      <c r="IKG1158" s="3"/>
      <c r="IKH1158" s="3"/>
      <c r="IKI1158" s="3"/>
      <c r="IKJ1158" s="3"/>
      <c r="IKK1158" s="3"/>
      <c r="IKL1158" s="3"/>
      <c r="IKM1158" s="3"/>
      <c r="IKN1158" s="3"/>
      <c r="IKO1158" s="3"/>
      <c r="IKP1158" s="3"/>
      <c r="IKQ1158" s="3"/>
      <c r="IKR1158" s="3"/>
      <c r="IKS1158" s="3"/>
      <c r="IKT1158" s="3"/>
      <c r="IKU1158" s="3"/>
      <c r="IKV1158" s="3"/>
      <c r="IKW1158" s="3"/>
      <c r="IKX1158" s="3"/>
      <c r="IKY1158" s="3"/>
      <c r="IKZ1158" s="3"/>
      <c r="ILA1158" s="3"/>
      <c r="ILB1158" s="3"/>
      <c r="ILC1158" s="3"/>
      <c r="ILD1158" s="3"/>
      <c r="ILE1158" s="3"/>
      <c r="ILF1158" s="3"/>
      <c r="ILG1158" s="3"/>
      <c r="ILH1158" s="3"/>
      <c r="ILI1158" s="3"/>
      <c r="ILJ1158" s="3"/>
      <c r="ILK1158" s="3"/>
      <c r="ILL1158" s="3"/>
      <c r="ILM1158" s="3"/>
      <c r="ILN1158" s="3"/>
      <c r="ILO1158" s="3"/>
      <c r="ILP1158" s="3"/>
      <c r="ILQ1158" s="3"/>
      <c r="ILR1158" s="3"/>
      <c r="ILS1158" s="3"/>
      <c r="ILT1158" s="3"/>
      <c r="ILU1158" s="3"/>
      <c r="ILV1158" s="3"/>
      <c r="ILW1158" s="3"/>
      <c r="ILX1158" s="3"/>
      <c r="ILY1158" s="3"/>
      <c r="ILZ1158" s="3"/>
      <c r="IMA1158" s="3"/>
      <c r="IMB1158" s="3"/>
      <c r="IMC1158" s="3"/>
      <c r="IMD1158" s="3"/>
      <c r="IME1158" s="3"/>
      <c r="IMF1158" s="3"/>
      <c r="IMG1158" s="3"/>
      <c r="IMH1158" s="3"/>
      <c r="IMI1158" s="3"/>
      <c r="IMJ1158" s="3"/>
      <c r="IMK1158" s="3"/>
      <c r="IML1158" s="3"/>
      <c r="IMM1158" s="3"/>
      <c r="IMN1158" s="3"/>
      <c r="IMO1158" s="3"/>
      <c r="IMP1158" s="3"/>
      <c r="IMQ1158" s="3"/>
      <c r="IMR1158" s="3"/>
      <c r="IMS1158" s="3"/>
      <c r="IMT1158" s="3"/>
      <c r="IMU1158" s="3"/>
      <c r="IMV1158" s="3"/>
      <c r="IMW1158" s="3"/>
      <c r="IMX1158" s="3"/>
      <c r="IMY1158" s="3"/>
      <c r="IMZ1158" s="3"/>
      <c r="INA1158" s="3"/>
      <c r="INB1158" s="3"/>
      <c r="INC1158" s="3"/>
      <c r="IND1158" s="3"/>
      <c r="INE1158" s="3"/>
      <c r="INF1158" s="3"/>
      <c r="ING1158" s="3"/>
      <c r="INH1158" s="3"/>
      <c r="INI1158" s="3"/>
      <c r="INJ1158" s="3"/>
      <c r="INK1158" s="3"/>
      <c r="INL1158" s="3"/>
      <c r="INM1158" s="3"/>
      <c r="INN1158" s="3"/>
      <c r="INO1158" s="3"/>
      <c r="INP1158" s="3"/>
      <c r="INQ1158" s="3"/>
      <c r="INR1158" s="3"/>
      <c r="INS1158" s="3"/>
      <c r="INT1158" s="3"/>
      <c r="INU1158" s="3"/>
      <c r="INV1158" s="3"/>
      <c r="INW1158" s="3"/>
      <c r="INX1158" s="3"/>
      <c r="INY1158" s="3"/>
      <c r="INZ1158" s="3"/>
      <c r="IOA1158" s="3"/>
      <c r="IOB1158" s="3"/>
      <c r="IOC1158" s="3"/>
      <c r="IOD1158" s="3"/>
      <c r="IOE1158" s="3"/>
      <c r="IOF1158" s="3"/>
      <c r="IOG1158" s="3"/>
      <c r="IOH1158" s="3"/>
      <c r="IOI1158" s="3"/>
      <c r="IOJ1158" s="3"/>
      <c r="IOK1158" s="3"/>
      <c r="IOL1158" s="3"/>
      <c r="IOM1158" s="3"/>
      <c r="ION1158" s="3"/>
      <c r="IOO1158" s="3"/>
      <c r="IOP1158" s="3"/>
      <c r="IOQ1158" s="3"/>
      <c r="IOR1158" s="3"/>
      <c r="IOS1158" s="3"/>
      <c r="IOT1158" s="3"/>
      <c r="IOU1158" s="3"/>
      <c r="IOV1158" s="3"/>
      <c r="IOW1158" s="3"/>
      <c r="IOX1158" s="3"/>
      <c r="IOY1158" s="3"/>
      <c r="IOZ1158" s="3"/>
      <c r="IPA1158" s="3"/>
      <c r="IPB1158" s="3"/>
      <c r="IPC1158" s="3"/>
      <c r="IPD1158" s="3"/>
      <c r="IPE1158" s="3"/>
      <c r="IPF1158" s="3"/>
      <c r="IPG1158" s="3"/>
      <c r="IPH1158" s="3"/>
      <c r="IPI1158" s="3"/>
      <c r="IPJ1158" s="3"/>
      <c r="IPK1158" s="3"/>
      <c r="IPL1158" s="3"/>
      <c r="IPM1158" s="3"/>
      <c r="IPN1158" s="3"/>
      <c r="IPO1158" s="3"/>
      <c r="IPP1158" s="3"/>
      <c r="IPQ1158" s="3"/>
      <c r="IPR1158" s="3"/>
      <c r="IPS1158" s="3"/>
      <c r="IPT1158" s="3"/>
      <c r="IPU1158" s="3"/>
      <c r="IPV1158" s="3"/>
      <c r="IPW1158" s="3"/>
      <c r="IPX1158" s="3"/>
      <c r="IPY1158" s="3"/>
      <c r="IPZ1158" s="3"/>
      <c r="IQA1158" s="3"/>
      <c r="IQB1158" s="3"/>
      <c r="IQC1158" s="3"/>
      <c r="IQD1158" s="3"/>
      <c r="IQE1158" s="3"/>
      <c r="IQF1158" s="3"/>
      <c r="IQG1158" s="3"/>
      <c r="IQH1158" s="3"/>
      <c r="IQI1158" s="3"/>
      <c r="IQJ1158" s="3"/>
      <c r="IQK1158" s="3"/>
      <c r="IQL1158" s="3"/>
      <c r="IQM1158" s="3"/>
      <c r="IQN1158" s="3"/>
      <c r="IQO1158" s="3"/>
      <c r="IQP1158" s="3"/>
      <c r="IQQ1158" s="3"/>
      <c r="IQR1158" s="3"/>
      <c r="IQS1158" s="3"/>
      <c r="IQT1158" s="3"/>
      <c r="IQU1158" s="3"/>
      <c r="IQV1158" s="3"/>
      <c r="IQW1158" s="3"/>
      <c r="IQX1158" s="3"/>
      <c r="IQY1158" s="3"/>
      <c r="IQZ1158" s="3"/>
      <c r="IRA1158" s="3"/>
      <c r="IRB1158" s="3"/>
      <c r="IRC1158" s="3"/>
      <c r="IRD1158" s="3"/>
      <c r="IRE1158" s="3"/>
      <c r="IRF1158" s="3"/>
      <c r="IRG1158" s="3"/>
      <c r="IRH1158" s="3"/>
      <c r="IRI1158" s="3"/>
      <c r="IRJ1158" s="3"/>
      <c r="IRK1158" s="3"/>
      <c r="IRL1158" s="3"/>
      <c r="IRM1158" s="3"/>
      <c r="IRN1158" s="3"/>
      <c r="IRO1158" s="3"/>
      <c r="IRP1158" s="3"/>
      <c r="IRQ1158" s="3"/>
      <c r="IRR1158" s="3"/>
      <c r="IRS1158" s="3"/>
      <c r="IRT1158" s="3"/>
      <c r="IRU1158" s="3"/>
      <c r="IRV1158" s="3"/>
      <c r="IRW1158" s="3"/>
      <c r="IRX1158" s="3"/>
      <c r="IRY1158" s="3"/>
      <c r="IRZ1158" s="3"/>
      <c r="ISA1158" s="3"/>
      <c r="ISB1158" s="3"/>
      <c r="ISC1158" s="3"/>
      <c r="ISD1158" s="3"/>
      <c r="ISE1158" s="3"/>
      <c r="ISF1158" s="3"/>
      <c r="ISG1158" s="3"/>
      <c r="ISH1158" s="3"/>
      <c r="ISI1158" s="3"/>
      <c r="ISJ1158" s="3"/>
      <c r="ISK1158" s="3"/>
      <c r="ISL1158" s="3"/>
      <c r="ISM1158" s="3"/>
      <c r="ISN1158" s="3"/>
      <c r="ISO1158" s="3"/>
      <c r="ISP1158" s="3"/>
      <c r="ISQ1158" s="3"/>
      <c r="ISR1158" s="3"/>
      <c r="ISS1158" s="3"/>
      <c r="IST1158" s="3"/>
      <c r="ISU1158" s="3"/>
      <c r="ISV1158" s="3"/>
      <c r="ISW1158" s="3"/>
      <c r="ISX1158" s="3"/>
      <c r="ISY1158" s="3"/>
      <c r="ISZ1158" s="3"/>
      <c r="ITA1158" s="3"/>
      <c r="ITB1158" s="3"/>
      <c r="ITC1158" s="3"/>
      <c r="ITD1158" s="3"/>
      <c r="ITE1158" s="3"/>
      <c r="ITF1158" s="3"/>
      <c r="ITG1158" s="3"/>
      <c r="ITH1158" s="3"/>
      <c r="ITI1158" s="3"/>
      <c r="ITJ1158" s="3"/>
      <c r="ITK1158" s="3"/>
      <c r="ITL1158" s="3"/>
      <c r="ITM1158" s="3"/>
      <c r="ITN1158" s="3"/>
      <c r="ITO1158" s="3"/>
      <c r="ITP1158" s="3"/>
      <c r="ITQ1158" s="3"/>
      <c r="ITR1158" s="3"/>
      <c r="ITS1158" s="3"/>
      <c r="ITT1158" s="3"/>
      <c r="ITU1158" s="3"/>
      <c r="ITV1158" s="3"/>
      <c r="ITW1158" s="3"/>
      <c r="ITX1158" s="3"/>
      <c r="ITY1158" s="3"/>
      <c r="ITZ1158" s="3"/>
      <c r="IUA1158" s="3"/>
      <c r="IUB1158" s="3"/>
      <c r="IUC1158" s="3"/>
      <c r="IUD1158" s="3"/>
      <c r="IUE1158" s="3"/>
      <c r="IUF1158" s="3"/>
      <c r="IUG1158" s="3"/>
      <c r="IUH1158" s="3"/>
      <c r="IUI1158" s="3"/>
      <c r="IUJ1158" s="3"/>
      <c r="IUK1158" s="3"/>
      <c r="IUL1158" s="3"/>
      <c r="IUM1158" s="3"/>
      <c r="IUN1158" s="3"/>
      <c r="IUO1158" s="3"/>
      <c r="IUP1158" s="3"/>
      <c r="IUQ1158" s="3"/>
      <c r="IUR1158" s="3"/>
      <c r="IUS1158" s="3"/>
      <c r="IUT1158" s="3"/>
      <c r="IUU1158" s="3"/>
      <c r="IUV1158" s="3"/>
      <c r="IUW1158" s="3"/>
      <c r="IUX1158" s="3"/>
      <c r="IUY1158" s="3"/>
      <c r="IUZ1158" s="3"/>
      <c r="IVA1158" s="3"/>
      <c r="IVB1158" s="3"/>
      <c r="IVC1158" s="3"/>
      <c r="IVD1158" s="3"/>
      <c r="IVE1158" s="3"/>
      <c r="IVF1158" s="3"/>
      <c r="IVG1158" s="3"/>
      <c r="IVH1158" s="3"/>
      <c r="IVI1158" s="3"/>
      <c r="IVJ1158" s="3"/>
      <c r="IVK1158" s="3"/>
      <c r="IVL1158" s="3"/>
      <c r="IVM1158" s="3"/>
      <c r="IVN1158" s="3"/>
      <c r="IVO1158" s="3"/>
      <c r="IVP1158" s="3"/>
      <c r="IVQ1158" s="3"/>
      <c r="IVR1158" s="3"/>
      <c r="IVS1158" s="3"/>
      <c r="IVT1158" s="3"/>
      <c r="IVU1158" s="3"/>
      <c r="IVV1158" s="3"/>
      <c r="IVW1158" s="3"/>
      <c r="IVX1158" s="3"/>
      <c r="IVY1158" s="3"/>
      <c r="IVZ1158" s="3"/>
      <c r="IWA1158" s="3"/>
      <c r="IWB1158" s="3"/>
      <c r="IWC1158" s="3"/>
      <c r="IWD1158" s="3"/>
      <c r="IWE1158" s="3"/>
      <c r="IWF1158" s="3"/>
      <c r="IWG1158" s="3"/>
      <c r="IWH1158" s="3"/>
      <c r="IWI1158" s="3"/>
      <c r="IWJ1158" s="3"/>
      <c r="IWK1158" s="3"/>
      <c r="IWL1158" s="3"/>
      <c r="IWM1158" s="3"/>
      <c r="IWN1158" s="3"/>
      <c r="IWO1158" s="3"/>
      <c r="IWP1158" s="3"/>
      <c r="IWQ1158" s="3"/>
      <c r="IWR1158" s="3"/>
      <c r="IWS1158" s="3"/>
      <c r="IWT1158" s="3"/>
      <c r="IWU1158" s="3"/>
      <c r="IWV1158" s="3"/>
      <c r="IWW1158" s="3"/>
      <c r="IWX1158" s="3"/>
      <c r="IWY1158" s="3"/>
      <c r="IWZ1158" s="3"/>
      <c r="IXA1158" s="3"/>
      <c r="IXB1158" s="3"/>
      <c r="IXC1158" s="3"/>
      <c r="IXD1158" s="3"/>
      <c r="IXE1158" s="3"/>
      <c r="IXF1158" s="3"/>
      <c r="IXG1158" s="3"/>
      <c r="IXH1158" s="3"/>
      <c r="IXI1158" s="3"/>
      <c r="IXJ1158" s="3"/>
      <c r="IXK1158" s="3"/>
      <c r="IXL1158" s="3"/>
      <c r="IXM1158" s="3"/>
      <c r="IXN1158" s="3"/>
      <c r="IXO1158" s="3"/>
      <c r="IXP1158" s="3"/>
      <c r="IXQ1158" s="3"/>
      <c r="IXR1158" s="3"/>
      <c r="IXS1158" s="3"/>
      <c r="IXT1158" s="3"/>
      <c r="IXU1158" s="3"/>
      <c r="IXV1158" s="3"/>
      <c r="IXW1158" s="3"/>
      <c r="IXX1158" s="3"/>
      <c r="IXY1158" s="3"/>
      <c r="IXZ1158" s="3"/>
      <c r="IYA1158" s="3"/>
      <c r="IYB1158" s="3"/>
      <c r="IYC1158" s="3"/>
      <c r="IYD1158" s="3"/>
      <c r="IYE1158" s="3"/>
      <c r="IYF1158" s="3"/>
      <c r="IYG1158" s="3"/>
      <c r="IYH1158" s="3"/>
      <c r="IYI1158" s="3"/>
      <c r="IYJ1158" s="3"/>
      <c r="IYK1158" s="3"/>
      <c r="IYL1158" s="3"/>
      <c r="IYM1158" s="3"/>
      <c r="IYN1158" s="3"/>
      <c r="IYO1158" s="3"/>
      <c r="IYP1158" s="3"/>
      <c r="IYQ1158" s="3"/>
      <c r="IYR1158" s="3"/>
      <c r="IYS1158" s="3"/>
      <c r="IYT1158" s="3"/>
      <c r="IYU1158" s="3"/>
      <c r="IYV1158" s="3"/>
      <c r="IYW1158" s="3"/>
      <c r="IYX1158" s="3"/>
      <c r="IYY1158" s="3"/>
      <c r="IYZ1158" s="3"/>
      <c r="IZA1158" s="3"/>
      <c r="IZB1158" s="3"/>
      <c r="IZC1158" s="3"/>
      <c r="IZD1158" s="3"/>
      <c r="IZE1158" s="3"/>
      <c r="IZF1158" s="3"/>
      <c r="IZG1158" s="3"/>
      <c r="IZH1158" s="3"/>
      <c r="IZI1158" s="3"/>
      <c r="IZJ1158" s="3"/>
      <c r="IZK1158" s="3"/>
      <c r="IZL1158" s="3"/>
      <c r="IZM1158" s="3"/>
      <c r="IZN1158" s="3"/>
      <c r="IZO1158" s="3"/>
      <c r="IZP1158" s="3"/>
      <c r="IZQ1158" s="3"/>
      <c r="IZR1158" s="3"/>
      <c r="IZS1158" s="3"/>
      <c r="IZT1158" s="3"/>
      <c r="IZU1158" s="3"/>
      <c r="IZV1158" s="3"/>
      <c r="IZW1158" s="3"/>
      <c r="IZX1158" s="3"/>
      <c r="IZY1158" s="3"/>
      <c r="IZZ1158" s="3"/>
      <c r="JAA1158" s="3"/>
      <c r="JAB1158" s="3"/>
      <c r="JAC1158" s="3"/>
      <c r="JAD1158" s="3"/>
      <c r="JAE1158" s="3"/>
      <c r="JAF1158" s="3"/>
      <c r="JAG1158" s="3"/>
      <c r="JAH1158" s="3"/>
      <c r="JAI1158" s="3"/>
      <c r="JAJ1158" s="3"/>
      <c r="JAK1158" s="3"/>
      <c r="JAL1158" s="3"/>
      <c r="JAM1158" s="3"/>
      <c r="JAN1158" s="3"/>
      <c r="JAO1158" s="3"/>
      <c r="JAP1158" s="3"/>
      <c r="JAQ1158" s="3"/>
      <c r="JAR1158" s="3"/>
      <c r="JAS1158" s="3"/>
      <c r="JAT1158" s="3"/>
      <c r="JAU1158" s="3"/>
      <c r="JAV1158" s="3"/>
      <c r="JAW1158" s="3"/>
      <c r="JAX1158" s="3"/>
      <c r="JAY1158" s="3"/>
      <c r="JAZ1158" s="3"/>
      <c r="JBA1158" s="3"/>
      <c r="JBB1158" s="3"/>
      <c r="JBC1158" s="3"/>
      <c r="JBD1158" s="3"/>
      <c r="JBE1158" s="3"/>
      <c r="JBF1158" s="3"/>
      <c r="JBG1158" s="3"/>
      <c r="JBH1158" s="3"/>
      <c r="JBI1158" s="3"/>
      <c r="JBJ1158" s="3"/>
      <c r="JBK1158" s="3"/>
      <c r="JBL1158" s="3"/>
      <c r="JBM1158" s="3"/>
      <c r="JBN1158" s="3"/>
      <c r="JBO1158" s="3"/>
      <c r="JBP1158" s="3"/>
      <c r="JBQ1158" s="3"/>
      <c r="JBR1158" s="3"/>
      <c r="JBS1158" s="3"/>
      <c r="JBT1158" s="3"/>
      <c r="JBU1158" s="3"/>
      <c r="JBV1158" s="3"/>
      <c r="JBW1158" s="3"/>
      <c r="JBX1158" s="3"/>
      <c r="JBY1158" s="3"/>
      <c r="JBZ1158" s="3"/>
      <c r="JCA1158" s="3"/>
      <c r="JCB1158" s="3"/>
      <c r="JCC1158" s="3"/>
      <c r="JCD1158" s="3"/>
      <c r="JCE1158" s="3"/>
      <c r="JCF1158" s="3"/>
      <c r="JCG1158" s="3"/>
      <c r="JCH1158" s="3"/>
      <c r="JCI1158" s="3"/>
      <c r="JCJ1158" s="3"/>
      <c r="JCK1158" s="3"/>
      <c r="JCL1158" s="3"/>
      <c r="JCM1158" s="3"/>
      <c r="JCN1158" s="3"/>
      <c r="JCO1158" s="3"/>
      <c r="JCP1158" s="3"/>
      <c r="JCQ1158" s="3"/>
      <c r="JCR1158" s="3"/>
      <c r="JCS1158" s="3"/>
      <c r="JCT1158" s="3"/>
      <c r="JCU1158" s="3"/>
      <c r="JCV1158" s="3"/>
      <c r="JCW1158" s="3"/>
      <c r="JCX1158" s="3"/>
      <c r="JCY1158" s="3"/>
      <c r="JCZ1158" s="3"/>
      <c r="JDA1158" s="3"/>
      <c r="JDB1158" s="3"/>
      <c r="JDC1158" s="3"/>
      <c r="JDD1158" s="3"/>
      <c r="JDE1158" s="3"/>
      <c r="JDF1158" s="3"/>
      <c r="JDG1158" s="3"/>
      <c r="JDH1158" s="3"/>
      <c r="JDI1158" s="3"/>
      <c r="JDJ1158" s="3"/>
      <c r="JDK1158" s="3"/>
      <c r="JDL1158" s="3"/>
      <c r="JDM1158" s="3"/>
      <c r="JDN1158" s="3"/>
      <c r="JDO1158" s="3"/>
      <c r="JDP1158" s="3"/>
      <c r="JDQ1158" s="3"/>
      <c r="JDR1158" s="3"/>
      <c r="JDS1158" s="3"/>
      <c r="JDT1158" s="3"/>
      <c r="JDU1158" s="3"/>
      <c r="JDV1158" s="3"/>
      <c r="JDW1158" s="3"/>
      <c r="JDX1158" s="3"/>
      <c r="JDY1158" s="3"/>
      <c r="JDZ1158" s="3"/>
      <c r="JEA1158" s="3"/>
      <c r="JEB1158" s="3"/>
      <c r="JEC1158" s="3"/>
      <c r="JED1158" s="3"/>
      <c r="JEE1158" s="3"/>
      <c r="JEF1158" s="3"/>
      <c r="JEG1158" s="3"/>
      <c r="JEH1158" s="3"/>
      <c r="JEI1158" s="3"/>
      <c r="JEJ1158" s="3"/>
      <c r="JEK1158" s="3"/>
      <c r="JEL1158" s="3"/>
      <c r="JEM1158" s="3"/>
      <c r="JEN1158" s="3"/>
      <c r="JEO1158" s="3"/>
      <c r="JEP1158" s="3"/>
      <c r="JEQ1158" s="3"/>
      <c r="JER1158" s="3"/>
      <c r="JES1158" s="3"/>
      <c r="JET1158" s="3"/>
      <c r="JEU1158" s="3"/>
      <c r="JEV1158" s="3"/>
      <c r="JEW1158" s="3"/>
      <c r="JEX1158" s="3"/>
      <c r="JEY1158" s="3"/>
      <c r="JEZ1158" s="3"/>
      <c r="JFA1158" s="3"/>
      <c r="JFB1158" s="3"/>
      <c r="JFC1158" s="3"/>
      <c r="JFD1158" s="3"/>
      <c r="JFE1158" s="3"/>
      <c r="JFF1158" s="3"/>
      <c r="JFG1158" s="3"/>
      <c r="JFH1158" s="3"/>
      <c r="JFI1158" s="3"/>
      <c r="JFJ1158" s="3"/>
      <c r="JFK1158" s="3"/>
      <c r="JFL1158" s="3"/>
      <c r="JFM1158" s="3"/>
      <c r="JFN1158" s="3"/>
      <c r="JFO1158" s="3"/>
      <c r="JFP1158" s="3"/>
      <c r="JFQ1158" s="3"/>
      <c r="JFR1158" s="3"/>
      <c r="JFS1158" s="3"/>
      <c r="JFT1158" s="3"/>
      <c r="JFU1158" s="3"/>
      <c r="JFV1158" s="3"/>
      <c r="JFW1158" s="3"/>
      <c r="JFX1158" s="3"/>
      <c r="JFY1158" s="3"/>
      <c r="JFZ1158" s="3"/>
      <c r="JGA1158" s="3"/>
      <c r="JGB1158" s="3"/>
      <c r="JGC1158" s="3"/>
      <c r="JGD1158" s="3"/>
      <c r="JGE1158" s="3"/>
      <c r="JGF1158" s="3"/>
      <c r="JGG1158" s="3"/>
      <c r="JGH1158" s="3"/>
      <c r="JGI1158" s="3"/>
      <c r="JGJ1158" s="3"/>
      <c r="JGK1158" s="3"/>
      <c r="JGL1158" s="3"/>
      <c r="JGM1158" s="3"/>
      <c r="JGN1158" s="3"/>
      <c r="JGO1158" s="3"/>
      <c r="JGP1158" s="3"/>
      <c r="JGQ1158" s="3"/>
      <c r="JGR1158" s="3"/>
      <c r="JGS1158" s="3"/>
      <c r="JGT1158" s="3"/>
      <c r="JGU1158" s="3"/>
      <c r="JGV1158" s="3"/>
      <c r="JGW1158" s="3"/>
      <c r="JGX1158" s="3"/>
      <c r="JGY1158" s="3"/>
      <c r="JGZ1158" s="3"/>
      <c r="JHA1158" s="3"/>
      <c r="JHB1158" s="3"/>
      <c r="JHC1158" s="3"/>
      <c r="JHD1158" s="3"/>
      <c r="JHE1158" s="3"/>
      <c r="JHF1158" s="3"/>
      <c r="JHG1158" s="3"/>
      <c r="JHH1158" s="3"/>
      <c r="JHI1158" s="3"/>
      <c r="JHJ1158" s="3"/>
      <c r="JHK1158" s="3"/>
      <c r="JHL1158" s="3"/>
      <c r="JHM1158" s="3"/>
      <c r="JHN1158" s="3"/>
      <c r="JHO1158" s="3"/>
      <c r="JHP1158" s="3"/>
      <c r="JHQ1158" s="3"/>
      <c r="JHR1158" s="3"/>
      <c r="JHS1158" s="3"/>
      <c r="JHT1158" s="3"/>
      <c r="JHU1158" s="3"/>
      <c r="JHV1158" s="3"/>
      <c r="JHW1158" s="3"/>
      <c r="JHX1158" s="3"/>
      <c r="JHY1158" s="3"/>
      <c r="JHZ1158" s="3"/>
      <c r="JIA1158" s="3"/>
      <c r="JIB1158" s="3"/>
      <c r="JIC1158" s="3"/>
      <c r="JID1158" s="3"/>
      <c r="JIE1158" s="3"/>
      <c r="JIF1158" s="3"/>
      <c r="JIG1158" s="3"/>
      <c r="JIH1158" s="3"/>
      <c r="JII1158" s="3"/>
      <c r="JIJ1158" s="3"/>
      <c r="JIK1158" s="3"/>
      <c r="JIL1158" s="3"/>
      <c r="JIM1158" s="3"/>
      <c r="JIN1158" s="3"/>
      <c r="JIO1158" s="3"/>
      <c r="JIP1158" s="3"/>
      <c r="JIQ1158" s="3"/>
      <c r="JIR1158" s="3"/>
      <c r="JIS1158" s="3"/>
      <c r="JIT1158" s="3"/>
      <c r="JIU1158" s="3"/>
      <c r="JIV1158" s="3"/>
      <c r="JIW1158" s="3"/>
      <c r="JIX1158" s="3"/>
      <c r="JIY1158" s="3"/>
      <c r="JIZ1158" s="3"/>
      <c r="JJA1158" s="3"/>
      <c r="JJB1158" s="3"/>
      <c r="JJC1158" s="3"/>
      <c r="JJD1158" s="3"/>
      <c r="JJE1158" s="3"/>
      <c r="JJF1158" s="3"/>
      <c r="JJG1158" s="3"/>
      <c r="JJH1158" s="3"/>
      <c r="JJI1158" s="3"/>
      <c r="JJJ1158" s="3"/>
      <c r="JJK1158" s="3"/>
      <c r="JJL1158" s="3"/>
      <c r="JJM1158" s="3"/>
      <c r="JJN1158" s="3"/>
      <c r="JJO1158" s="3"/>
      <c r="JJP1158" s="3"/>
      <c r="JJQ1158" s="3"/>
      <c r="JJR1158" s="3"/>
      <c r="JJS1158" s="3"/>
      <c r="JJT1158" s="3"/>
      <c r="JJU1158" s="3"/>
      <c r="JJV1158" s="3"/>
      <c r="JJW1158" s="3"/>
      <c r="JJX1158" s="3"/>
      <c r="JJY1158" s="3"/>
      <c r="JJZ1158" s="3"/>
      <c r="JKA1158" s="3"/>
      <c r="JKB1158" s="3"/>
      <c r="JKC1158" s="3"/>
      <c r="JKD1158" s="3"/>
      <c r="JKE1158" s="3"/>
      <c r="JKF1158" s="3"/>
      <c r="JKG1158" s="3"/>
      <c r="JKH1158" s="3"/>
      <c r="JKI1158" s="3"/>
      <c r="JKJ1158" s="3"/>
      <c r="JKK1158" s="3"/>
      <c r="JKL1158" s="3"/>
      <c r="JKM1158" s="3"/>
      <c r="JKN1158" s="3"/>
      <c r="JKO1158" s="3"/>
      <c r="JKP1158" s="3"/>
      <c r="JKQ1158" s="3"/>
      <c r="JKR1158" s="3"/>
      <c r="JKS1158" s="3"/>
      <c r="JKT1158" s="3"/>
      <c r="JKU1158" s="3"/>
      <c r="JKV1158" s="3"/>
      <c r="JKW1158" s="3"/>
      <c r="JKX1158" s="3"/>
      <c r="JKY1158" s="3"/>
      <c r="JKZ1158" s="3"/>
      <c r="JLA1158" s="3"/>
      <c r="JLB1158" s="3"/>
      <c r="JLC1158" s="3"/>
      <c r="JLD1158" s="3"/>
      <c r="JLE1158" s="3"/>
      <c r="JLF1158" s="3"/>
      <c r="JLG1158" s="3"/>
      <c r="JLH1158" s="3"/>
      <c r="JLI1158" s="3"/>
      <c r="JLJ1158" s="3"/>
      <c r="JLK1158" s="3"/>
      <c r="JLL1158" s="3"/>
      <c r="JLM1158" s="3"/>
      <c r="JLN1158" s="3"/>
      <c r="JLO1158" s="3"/>
      <c r="JLP1158" s="3"/>
      <c r="JLQ1158" s="3"/>
      <c r="JLR1158" s="3"/>
      <c r="JLS1158" s="3"/>
      <c r="JLT1158" s="3"/>
      <c r="JLU1158" s="3"/>
      <c r="JLV1158" s="3"/>
      <c r="JLW1158" s="3"/>
      <c r="JLX1158" s="3"/>
      <c r="JLY1158" s="3"/>
      <c r="JLZ1158" s="3"/>
      <c r="JMA1158" s="3"/>
      <c r="JMB1158" s="3"/>
      <c r="JMC1158" s="3"/>
      <c r="JMD1158" s="3"/>
      <c r="JME1158" s="3"/>
      <c r="JMF1158" s="3"/>
      <c r="JMG1158" s="3"/>
      <c r="JMH1158" s="3"/>
      <c r="JMI1158" s="3"/>
      <c r="JMJ1158" s="3"/>
      <c r="JMK1158" s="3"/>
      <c r="JML1158" s="3"/>
      <c r="JMM1158" s="3"/>
      <c r="JMN1158" s="3"/>
      <c r="JMO1158" s="3"/>
      <c r="JMP1158" s="3"/>
      <c r="JMQ1158" s="3"/>
      <c r="JMR1158" s="3"/>
      <c r="JMS1158" s="3"/>
      <c r="JMT1158" s="3"/>
      <c r="JMU1158" s="3"/>
      <c r="JMV1158" s="3"/>
      <c r="JMW1158" s="3"/>
      <c r="JMX1158" s="3"/>
      <c r="JMY1158" s="3"/>
      <c r="JMZ1158" s="3"/>
      <c r="JNA1158" s="3"/>
      <c r="JNB1158" s="3"/>
      <c r="JNC1158" s="3"/>
      <c r="JND1158" s="3"/>
      <c r="JNE1158" s="3"/>
      <c r="JNF1158" s="3"/>
      <c r="JNG1158" s="3"/>
      <c r="JNH1158" s="3"/>
      <c r="JNI1158" s="3"/>
      <c r="JNJ1158" s="3"/>
      <c r="JNK1158" s="3"/>
      <c r="JNL1158" s="3"/>
      <c r="JNM1158" s="3"/>
      <c r="JNN1158" s="3"/>
      <c r="JNO1158" s="3"/>
      <c r="JNP1158" s="3"/>
      <c r="JNQ1158" s="3"/>
      <c r="JNR1158" s="3"/>
      <c r="JNS1158" s="3"/>
      <c r="JNT1158" s="3"/>
      <c r="JNU1158" s="3"/>
      <c r="JNV1158" s="3"/>
      <c r="JNW1158" s="3"/>
      <c r="JNX1158" s="3"/>
      <c r="JNY1158" s="3"/>
      <c r="JNZ1158" s="3"/>
      <c r="JOA1158" s="3"/>
      <c r="JOB1158" s="3"/>
      <c r="JOC1158" s="3"/>
      <c r="JOD1158" s="3"/>
      <c r="JOE1158" s="3"/>
      <c r="JOF1158" s="3"/>
      <c r="JOG1158" s="3"/>
      <c r="JOH1158" s="3"/>
      <c r="JOI1158" s="3"/>
      <c r="JOJ1158" s="3"/>
      <c r="JOK1158" s="3"/>
      <c r="JOL1158" s="3"/>
      <c r="JOM1158" s="3"/>
      <c r="JON1158" s="3"/>
      <c r="JOO1158" s="3"/>
      <c r="JOP1158" s="3"/>
      <c r="JOQ1158" s="3"/>
      <c r="JOR1158" s="3"/>
      <c r="JOS1158" s="3"/>
      <c r="JOT1158" s="3"/>
      <c r="JOU1158" s="3"/>
      <c r="JOV1158" s="3"/>
      <c r="JOW1158" s="3"/>
      <c r="JOX1158" s="3"/>
      <c r="JOY1158" s="3"/>
      <c r="JOZ1158" s="3"/>
      <c r="JPA1158" s="3"/>
      <c r="JPB1158" s="3"/>
      <c r="JPC1158" s="3"/>
      <c r="JPD1158" s="3"/>
      <c r="JPE1158" s="3"/>
      <c r="JPF1158" s="3"/>
      <c r="JPG1158" s="3"/>
      <c r="JPH1158" s="3"/>
      <c r="JPI1158" s="3"/>
      <c r="JPJ1158" s="3"/>
      <c r="JPK1158" s="3"/>
      <c r="JPL1158" s="3"/>
      <c r="JPM1158" s="3"/>
      <c r="JPN1158" s="3"/>
      <c r="JPO1158" s="3"/>
      <c r="JPP1158" s="3"/>
      <c r="JPQ1158" s="3"/>
      <c r="JPR1158" s="3"/>
      <c r="JPS1158" s="3"/>
      <c r="JPT1158" s="3"/>
      <c r="JPU1158" s="3"/>
      <c r="JPV1158" s="3"/>
      <c r="JPW1158" s="3"/>
      <c r="JPX1158" s="3"/>
      <c r="JPY1158" s="3"/>
      <c r="JPZ1158" s="3"/>
      <c r="JQA1158" s="3"/>
      <c r="JQB1158" s="3"/>
      <c r="JQC1158" s="3"/>
      <c r="JQD1158" s="3"/>
      <c r="JQE1158" s="3"/>
      <c r="JQF1158" s="3"/>
      <c r="JQG1158" s="3"/>
      <c r="JQH1158" s="3"/>
      <c r="JQI1158" s="3"/>
      <c r="JQJ1158" s="3"/>
      <c r="JQK1158" s="3"/>
      <c r="JQL1158" s="3"/>
      <c r="JQM1158" s="3"/>
      <c r="JQN1158" s="3"/>
      <c r="JQO1158" s="3"/>
      <c r="JQP1158" s="3"/>
      <c r="JQQ1158" s="3"/>
      <c r="JQR1158" s="3"/>
      <c r="JQS1158" s="3"/>
      <c r="JQT1158" s="3"/>
      <c r="JQU1158" s="3"/>
      <c r="JQV1158" s="3"/>
      <c r="JQW1158" s="3"/>
      <c r="JQX1158" s="3"/>
      <c r="JQY1158" s="3"/>
      <c r="JQZ1158" s="3"/>
      <c r="JRA1158" s="3"/>
      <c r="JRB1158" s="3"/>
      <c r="JRC1158" s="3"/>
      <c r="JRD1158" s="3"/>
      <c r="JRE1158" s="3"/>
      <c r="JRF1158" s="3"/>
      <c r="JRG1158" s="3"/>
      <c r="JRH1158" s="3"/>
      <c r="JRI1158" s="3"/>
      <c r="JRJ1158" s="3"/>
      <c r="JRK1158" s="3"/>
      <c r="JRL1158" s="3"/>
      <c r="JRM1158" s="3"/>
      <c r="JRN1158" s="3"/>
      <c r="JRO1158" s="3"/>
      <c r="JRP1158" s="3"/>
      <c r="JRQ1158" s="3"/>
      <c r="JRR1158" s="3"/>
      <c r="JRS1158" s="3"/>
      <c r="JRT1158" s="3"/>
      <c r="JRU1158" s="3"/>
      <c r="JRV1158" s="3"/>
      <c r="JRW1158" s="3"/>
      <c r="JRX1158" s="3"/>
      <c r="JRY1158" s="3"/>
      <c r="JRZ1158" s="3"/>
      <c r="JSA1158" s="3"/>
      <c r="JSB1158" s="3"/>
      <c r="JSC1158" s="3"/>
      <c r="JSD1158" s="3"/>
      <c r="JSE1158" s="3"/>
      <c r="JSF1158" s="3"/>
      <c r="JSG1158" s="3"/>
      <c r="JSH1158" s="3"/>
      <c r="JSI1158" s="3"/>
      <c r="JSJ1158" s="3"/>
      <c r="JSK1158" s="3"/>
      <c r="JSL1158" s="3"/>
      <c r="JSM1158" s="3"/>
      <c r="JSN1158" s="3"/>
      <c r="JSO1158" s="3"/>
      <c r="JSP1158" s="3"/>
      <c r="JSQ1158" s="3"/>
      <c r="JSR1158" s="3"/>
      <c r="JSS1158" s="3"/>
      <c r="JST1158" s="3"/>
      <c r="JSU1158" s="3"/>
      <c r="JSV1158" s="3"/>
      <c r="JSW1158" s="3"/>
      <c r="JSX1158" s="3"/>
      <c r="JSY1158" s="3"/>
      <c r="JSZ1158" s="3"/>
      <c r="JTA1158" s="3"/>
      <c r="JTB1158" s="3"/>
      <c r="JTC1158" s="3"/>
      <c r="JTD1158" s="3"/>
      <c r="JTE1158" s="3"/>
      <c r="JTF1158" s="3"/>
      <c r="JTG1158" s="3"/>
      <c r="JTH1158" s="3"/>
      <c r="JTI1158" s="3"/>
      <c r="JTJ1158" s="3"/>
      <c r="JTK1158" s="3"/>
      <c r="JTL1158" s="3"/>
      <c r="JTM1158" s="3"/>
      <c r="JTN1158" s="3"/>
      <c r="JTO1158" s="3"/>
      <c r="JTP1158" s="3"/>
      <c r="JTQ1158" s="3"/>
      <c r="JTR1158" s="3"/>
      <c r="JTS1158" s="3"/>
      <c r="JTT1158" s="3"/>
      <c r="JTU1158" s="3"/>
      <c r="JTV1158" s="3"/>
      <c r="JTW1158" s="3"/>
      <c r="JTX1158" s="3"/>
      <c r="JTY1158" s="3"/>
      <c r="JTZ1158" s="3"/>
      <c r="JUA1158" s="3"/>
      <c r="JUB1158" s="3"/>
      <c r="JUC1158" s="3"/>
      <c r="JUD1158" s="3"/>
      <c r="JUE1158" s="3"/>
      <c r="JUF1158" s="3"/>
      <c r="JUG1158" s="3"/>
      <c r="JUH1158" s="3"/>
      <c r="JUI1158" s="3"/>
      <c r="JUJ1158" s="3"/>
      <c r="JUK1158" s="3"/>
      <c r="JUL1158" s="3"/>
      <c r="JUM1158" s="3"/>
      <c r="JUN1158" s="3"/>
      <c r="JUO1158" s="3"/>
      <c r="JUP1158" s="3"/>
      <c r="JUQ1158" s="3"/>
      <c r="JUR1158" s="3"/>
      <c r="JUS1158" s="3"/>
      <c r="JUT1158" s="3"/>
      <c r="JUU1158" s="3"/>
      <c r="JUV1158" s="3"/>
      <c r="JUW1158" s="3"/>
      <c r="JUX1158" s="3"/>
      <c r="JUY1158" s="3"/>
      <c r="JUZ1158" s="3"/>
      <c r="JVA1158" s="3"/>
      <c r="JVB1158" s="3"/>
      <c r="JVC1158" s="3"/>
      <c r="JVD1158" s="3"/>
      <c r="JVE1158" s="3"/>
      <c r="JVF1158" s="3"/>
      <c r="JVG1158" s="3"/>
      <c r="JVH1158" s="3"/>
      <c r="JVI1158" s="3"/>
      <c r="JVJ1158" s="3"/>
      <c r="JVK1158" s="3"/>
      <c r="JVL1158" s="3"/>
      <c r="JVM1158" s="3"/>
      <c r="JVN1158" s="3"/>
      <c r="JVO1158" s="3"/>
      <c r="JVP1158" s="3"/>
      <c r="JVQ1158" s="3"/>
      <c r="JVR1158" s="3"/>
      <c r="JVS1158" s="3"/>
      <c r="JVT1158" s="3"/>
      <c r="JVU1158" s="3"/>
      <c r="JVV1158" s="3"/>
      <c r="JVW1158" s="3"/>
      <c r="JVX1158" s="3"/>
      <c r="JVY1158" s="3"/>
      <c r="JVZ1158" s="3"/>
      <c r="JWA1158" s="3"/>
      <c r="JWB1158" s="3"/>
      <c r="JWC1158" s="3"/>
      <c r="JWD1158" s="3"/>
      <c r="JWE1158" s="3"/>
      <c r="JWF1158" s="3"/>
      <c r="JWG1158" s="3"/>
      <c r="JWH1158" s="3"/>
      <c r="JWI1158" s="3"/>
      <c r="JWJ1158" s="3"/>
      <c r="JWK1158" s="3"/>
      <c r="JWL1158" s="3"/>
      <c r="JWM1158" s="3"/>
      <c r="JWN1158" s="3"/>
      <c r="JWO1158" s="3"/>
      <c r="JWP1158" s="3"/>
      <c r="JWQ1158" s="3"/>
      <c r="JWR1158" s="3"/>
      <c r="JWS1158" s="3"/>
      <c r="JWT1158" s="3"/>
      <c r="JWU1158" s="3"/>
      <c r="JWV1158" s="3"/>
      <c r="JWW1158" s="3"/>
      <c r="JWX1158" s="3"/>
      <c r="JWY1158" s="3"/>
      <c r="JWZ1158" s="3"/>
      <c r="JXA1158" s="3"/>
      <c r="JXB1158" s="3"/>
      <c r="JXC1158" s="3"/>
      <c r="JXD1158" s="3"/>
      <c r="JXE1158" s="3"/>
      <c r="JXF1158" s="3"/>
      <c r="JXG1158" s="3"/>
      <c r="JXH1158" s="3"/>
      <c r="JXI1158" s="3"/>
      <c r="JXJ1158" s="3"/>
      <c r="JXK1158" s="3"/>
      <c r="JXL1158" s="3"/>
      <c r="JXM1158" s="3"/>
      <c r="JXN1158" s="3"/>
      <c r="JXO1158" s="3"/>
      <c r="JXP1158" s="3"/>
      <c r="JXQ1158" s="3"/>
      <c r="JXR1158" s="3"/>
      <c r="JXS1158" s="3"/>
      <c r="JXT1158" s="3"/>
      <c r="JXU1158" s="3"/>
      <c r="JXV1158" s="3"/>
      <c r="JXW1158" s="3"/>
      <c r="JXX1158" s="3"/>
      <c r="JXY1158" s="3"/>
      <c r="JXZ1158" s="3"/>
      <c r="JYA1158" s="3"/>
      <c r="JYB1158" s="3"/>
      <c r="JYC1158" s="3"/>
      <c r="JYD1158" s="3"/>
      <c r="JYE1158" s="3"/>
      <c r="JYF1158" s="3"/>
      <c r="JYG1158" s="3"/>
      <c r="JYH1158" s="3"/>
      <c r="JYI1158" s="3"/>
      <c r="JYJ1158" s="3"/>
      <c r="JYK1158" s="3"/>
      <c r="JYL1158" s="3"/>
      <c r="JYM1158" s="3"/>
      <c r="JYN1158" s="3"/>
      <c r="JYO1158" s="3"/>
      <c r="JYP1158" s="3"/>
      <c r="JYQ1158" s="3"/>
      <c r="JYR1158" s="3"/>
      <c r="JYS1158" s="3"/>
      <c r="JYT1158" s="3"/>
      <c r="JYU1158" s="3"/>
      <c r="JYV1158" s="3"/>
      <c r="JYW1158" s="3"/>
      <c r="JYX1158" s="3"/>
      <c r="JYY1158" s="3"/>
      <c r="JYZ1158" s="3"/>
      <c r="JZA1158" s="3"/>
      <c r="JZB1158" s="3"/>
      <c r="JZC1158" s="3"/>
      <c r="JZD1158" s="3"/>
      <c r="JZE1158" s="3"/>
      <c r="JZF1158" s="3"/>
      <c r="JZG1158" s="3"/>
      <c r="JZH1158" s="3"/>
      <c r="JZI1158" s="3"/>
      <c r="JZJ1158" s="3"/>
      <c r="JZK1158" s="3"/>
      <c r="JZL1158" s="3"/>
      <c r="JZM1158" s="3"/>
      <c r="JZN1158" s="3"/>
      <c r="JZO1158" s="3"/>
      <c r="JZP1158" s="3"/>
      <c r="JZQ1158" s="3"/>
      <c r="JZR1158" s="3"/>
      <c r="JZS1158" s="3"/>
      <c r="JZT1158" s="3"/>
      <c r="JZU1158" s="3"/>
      <c r="JZV1158" s="3"/>
      <c r="JZW1158" s="3"/>
      <c r="JZX1158" s="3"/>
      <c r="JZY1158" s="3"/>
      <c r="JZZ1158" s="3"/>
      <c r="KAA1158" s="3"/>
      <c r="KAB1158" s="3"/>
      <c r="KAC1158" s="3"/>
      <c r="KAD1158" s="3"/>
      <c r="KAE1158" s="3"/>
      <c r="KAF1158" s="3"/>
      <c r="KAG1158" s="3"/>
      <c r="KAH1158" s="3"/>
      <c r="KAI1158" s="3"/>
      <c r="KAJ1158" s="3"/>
      <c r="KAK1158" s="3"/>
      <c r="KAL1158" s="3"/>
      <c r="KAM1158" s="3"/>
      <c r="KAN1158" s="3"/>
      <c r="KAO1158" s="3"/>
      <c r="KAP1158" s="3"/>
      <c r="KAQ1158" s="3"/>
      <c r="KAR1158" s="3"/>
      <c r="KAS1158" s="3"/>
      <c r="KAT1158" s="3"/>
      <c r="KAU1158" s="3"/>
      <c r="KAV1158" s="3"/>
      <c r="KAW1158" s="3"/>
      <c r="KAX1158" s="3"/>
      <c r="KAY1158" s="3"/>
      <c r="KAZ1158" s="3"/>
      <c r="KBA1158" s="3"/>
      <c r="KBB1158" s="3"/>
      <c r="KBC1158" s="3"/>
      <c r="KBD1158" s="3"/>
      <c r="KBE1158" s="3"/>
      <c r="KBF1158" s="3"/>
      <c r="KBG1158" s="3"/>
      <c r="KBH1158" s="3"/>
      <c r="KBI1158" s="3"/>
      <c r="KBJ1158" s="3"/>
      <c r="KBK1158" s="3"/>
      <c r="KBL1158" s="3"/>
      <c r="KBM1158" s="3"/>
      <c r="KBN1158" s="3"/>
      <c r="KBO1158" s="3"/>
      <c r="KBP1158" s="3"/>
      <c r="KBQ1158" s="3"/>
      <c r="KBR1158" s="3"/>
      <c r="KBS1158" s="3"/>
      <c r="KBT1158" s="3"/>
      <c r="KBU1158" s="3"/>
      <c r="KBV1158" s="3"/>
      <c r="KBW1158" s="3"/>
      <c r="KBX1158" s="3"/>
      <c r="KBY1158" s="3"/>
      <c r="KBZ1158" s="3"/>
      <c r="KCA1158" s="3"/>
      <c r="KCB1158" s="3"/>
      <c r="KCC1158" s="3"/>
      <c r="KCD1158" s="3"/>
      <c r="KCE1158" s="3"/>
      <c r="KCF1158" s="3"/>
      <c r="KCG1158" s="3"/>
      <c r="KCH1158" s="3"/>
      <c r="KCI1158" s="3"/>
      <c r="KCJ1158" s="3"/>
      <c r="KCK1158" s="3"/>
      <c r="KCL1158" s="3"/>
      <c r="KCM1158" s="3"/>
      <c r="KCN1158" s="3"/>
      <c r="KCO1158" s="3"/>
      <c r="KCP1158" s="3"/>
      <c r="KCQ1158" s="3"/>
      <c r="KCR1158" s="3"/>
      <c r="KCS1158" s="3"/>
      <c r="KCT1158" s="3"/>
      <c r="KCU1158" s="3"/>
      <c r="KCV1158" s="3"/>
      <c r="KCW1158" s="3"/>
      <c r="KCX1158" s="3"/>
      <c r="KCY1158" s="3"/>
      <c r="KCZ1158" s="3"/>
      <c r="KDA1158" s="3"/>
      <c r="KDB1158" s="3"/>
      <c r="KDC1158" s="3"/>
      <c r="KDD1158" s="3"/>
      <c r="KDE1158" s="3"/>
      <c r="KDF1158" s="3"/>
      <c r="KDG1158" s="3"/>
      <c r="KDH1158" s="3"/>
      <c r="KDI1158" s="3"/>
      <c r="KDJ1158" s="3"/>
      <c r="KDK1158" s="3"/>
      <c r="KDL1158" s="3"/>
      <c r="KDM1158" s="3"/>
      <c r="KDN1158" s="3"/>
      <c r="KDO1158" s="3"/>
      <c r="KDP1158" s="3"/>
      <c r="KDQ1158" s="3"/>
      <c r="KDR1158" s="3"/>
      <c r="KDS1158" s="3"/>
      <c r="KDT1158" s="3"/>
      <c r="KDU1158" s="3"/>
      <c r="KDV1158" s="3"/>
      <c r="KDW1158" s="3"/>
      <c r="KDX1158" s="3"/>
      <c r="KDY1158" s="3"/>
      <c r="KDZ1158" s="3"/>
      <c r="KEA1158" s="3"/>
      <c r="KEB1158" s="3"/>
      <c r="KEC1158" s="3"/>
      <c r="KED1158" s="3"/>
      <c r="KEE1158" s="3"/>
      <c r="KEF1158" s="3"/>
      <c r="KEG1158" s="3"/>
      <c r="KEH1158" s="3"/>
      <c r="KEI1158" s="3"/>
      <c r="KEJ1158" s="3"/>
      <c r="KEK1158" s="3"/>
      <c r="KEL1158" s="3"/>
      <c r="KEM1158" s="3"/>
      <c r="KEN1158" s="3"/>
      <c r="KEO1158" s="3"/>
      <c r="KEP1158" s="3"/>
      <c r="KEQ1158" s="3"/>
      <c r="KER1158" s="3"/>
      <c r="KES1158" s="3"/>
      <c r="KET1158" s="3"/>
      <c r="KEU1158" s="3"/>
      <c r="KEV1158" s="3"/>
      <c r="KEW1158" s="3"/>
      <c r="KEX1158" s="3"/>
      <c r="KEY1158" s="3"/>
      <c r="KEZ1158" s="3"/>
      <c r="KFA1158" s="3"/>
      <c r="KFB1158" s="3"/>
      <c r="KFC1158" s="3"/>
      <c r="KFD1158" s="3"/>
      <c r="KFE1158" s="3"/>
      <c r="KFF1158" s="3"/>
      <c r="KFG1158" s="3"/>
      <c r="KFH1158" s="3"/>
      <c r="KFI1158" s="3"/>
      <c r="KFJ1158" s="3"/>
      <c r="KFK1158" s="3"/>
      <c r="KFL1158" s="3"/>
      <c r="KFM1158" s="3"/>
      <c r="KFN1158" s="3"/>
      <c r="KFO1158" s="3"/>
      <c r="KFP1158" s="3"/>
      <c r="KFQ1158" s="3"/>
      <c r="KFR1158" s="3"/>
      <c r="KFS1158" s="3"/>
      <c r="KFT1158" s="3"/>
      <c r="KFU1158" s="3"/>
      <c r="KFV1158" s="3"/>
      <c r="KFW1158" s="3"/>
      <c r="KFX1158" s="3"/>
      <c r="KFY1158" s="3"/>
      <c r="KFZ1158" s="3"/>
      <c r="KGA1158" s="3"/>
      <c r="KGB1158" s="3"/>
      <c r="KGC1158" s="3"/>
      <c r="KGD1158" s="3"/>
      <c r="KGE1158" s="3"/>
      <c r="KGF1158" s="3"/>
      <c r="KGG1158" s="3"/>
      <c r="KGH1158" s="3"/>
      <c r="KGI1158" s="3"/>
      <c r="KGJ1158" s="3"/>
      <c r="KGK1158" s="3"/>
      <c r="KGL1158" s="3"/>
      <c r="KGM1158" s="3"/>
      <c r="KGN1158" s="3"/>
      <c r="KGO1158" s="3"/>
      <c r="KGP1158" s="3"/>
      <c r="KGQ1158" s="3"/>
      <c r="KGR1158" s="3"/>
      <c r="KGS1158" s="3"/>
      <c r="KGT1158" s="3"/>
      <c r="KGU1158" s="3"/>
      <c r="KGV1158" s="3"/>
      <c r="KGW1158" s="3"/>
      <c r="KGX1158" s="3"/>
      <c r="KGY1158" s="3"/>
      <c r="KGZ1158" s="3"/>
      <c r="KHA1158" s="3"/>
      <c r="KHB1158" s="3"/>
      <c r="KHC1158" s="3"/>
      <c r="KHD1158" s="3"/>
      <c r="KHE1158" s="3"/>
      <c r="KHF1158" s="3"/>
      <c r="KHG1158" s="3"/>
      <c r="KHH1158" s="3"/>
      <c r="KHI1158" s="3"/>
      <c r="KHJ1158" s="3"/>
      <c r="KHK1158" s="3"/>
      <c r="KHL1158" s="3"/>
      <c r="KHM1158" s="3"/>
      <c r="KHN1158" s="3"/>
      <c r="KHO1158" s="3"/>
      <c r="KHP1158" s="3"/>
      <c r="KHQ1158" s="3"/>
      <c r="KHR1158" s="3"/>
      <c r="KHS1158" s="3"/>
      <c r="KHT1158" s="3"/>
      <c r="KHU1158" s="3"/>
      <c r="KHV1158" s="3"/>
      <c r="KHW1158" s="3"/>
      <c r="KHX1158" s="3"/>
      <c r="KHY1158" s="3"/>
      <c r="KHZ1158" s="3"/>
      <c r="KIA1158" s="3"/>
      <c r="KIB1158" s="3"/>
      <c r="KIC1158" s="3"/>
      <c r="KID1158" s="3"/>
      <c r="KIE1158" s="3"/>
      <c r="KIF1158" s="3"/>
      <c r="KIG1158" s="3"/>
      <c r="KIH1158" s="3"/>
      <c r="KII1158" s="3"/>
      <c r="KIJ1158" s="3"/>
      <c r="KIK1158" s="3"/>
      <c r="KIL1158" s="3"/>
      <c r="KIM1158" s="3"/>
      <c r="KIN1158" s="3"/>
      <c r="KIO1158" s="3"/>
      <c r="KIP1158" s="3"/>
      <c r="KIQ1158" s="3"/>
      <c r="KIR1158" s="3"/>
      <c r="KIS1158" s="3"/>
      <c r="KIT1158" s="3"/>
      <c r="KIU1158" s="3"/>
      <c r="KIV1158" s="3"/>
      <c r="KIW1158" s="3"/>
      <c r="KIX1158" s="3"/>
      <c r="KIY1158" s="3"/>
      <c r="KIZ1158" s="3"/>
      <c r="KJA1158" s="3"/>
      <c r="KJB1158" s="3"/>
      <c r="KJC1158" s="3"/>
      <c r="KJD1158" s="3"/>
      <c r="KJE1158" s="3"/>
      <c r="KJF1158" s="3"/>
      <c r="KJG1158" s="3"/>
      <c r="KJH1158" s="3"/>
      <c r="KJI1158" s="3"/>
      <c r="KJJ1158" s="3"/>
      <c r="KJK1158" s="3"/>
      <c r="KJL1158" s="3"/>
      <c r="KJM1158" s="3"/>
      <c r="KJN1158" s="3"/>
      <c r="KJO1158" s="3"/>
      <c r="KJP1158" s="3"/>
      <c r="KJQ1158" s="3"/>
      <c r="KJR1158" s="3"/>
      <c r="KJS1158" s="3"/>
      <c r="KJT1158" s="3"/>
      <c r="KJU1158" s="3"/>
      <c r="KJV1158" s="3"/>
      <c r="KJW1158" s="3"/>
      <c r="KJX1158" s="3"/>
      <c r="KJY1158" s="3"/>
      <c r="KJZ1158" s="3"/>
      <c r="KKA1158" s="3"/>
      <c r="KKB1158" s="3"/>
      <c r="KKC1158" s="3"/>
      <c r="KKD1158" s="3"/>
      <c r="KKE1158" s="3"/>
      <c r="KKF1158" s="3"/>
      <c r="KKG1158" s="3"/>
      <c r="KKH1158" s="3"/>
      <c r="KKI1158" s="3"/>
      <c r="KKJ1158" s="3"/>
      <c r="KKK1158" s="3"/>
      <c r="KKL1158" s="3"/>
      <c r="KKM1158" s="3"/>
      <c r="KKN1158" s="3"/>
      <c r="KKO1158" s="3"/>
      <c r="KKP1158" s="3"/>
      <c r="KKQ1158" s="3"/>
      <c r="KKR1158" s="3"/>
      <c r="KKS1158" s="3"/>
      <c r="KKT1158" s="3"/>
      <c r="KKU1158" s="3"/>
      <c r="KKV1158" s="3"/>
      <c r="KKW1158" s="3"/>
      <c r="KKX1158" s="3"/>
      <c r="KKY1158" s="3"/>
      <c r="KKZ1158" s="3"/>
      <c r="KLA1158" s="3"/>
      <c r="KLB1158" s="3"/>
      <c r="KLC1158" s="3"/>
      <c r="KLD1158" s="3"/>
      <c r="KLE1158" s="3"/>
      <c r="KLF1158" s="3"/>
      <c r="KLG1158" s="3"/>
      <c r="KLH1158" s="3"/>
      <c r="KLI1158" s="3"/>
      <c r="KLJ1158" s="3"/>
      <c r="KLK1158" s="3"/>
      <c r="KLL1158" s="3"/>
      <c r="KLM1158" s="3"/>
      <c r="KLN1158" s="3"/>
      <c r="KLO1158" s="3"/>
      <c r="KLP1158" s="3"/>
      <c r="KLQ1158" s="3"/>
      <c r="KLR1158" s="3"/>
      <c r="KLS1158" s="3"/>
      <c r="KLT1158" s="3"/>
      <c r="KLU1158" s="3"/>
      <c r="KLV1158" s="3"/>
      <c r="KLW1158" s="3"/>
      <c r="KLX1158" s="3"/>
      <c r="KLY1158" s="3"/>
      <c r="KLZ1158" s="3"/>
      <c r="KMA1158" s="3"/>
      <c r="KMB1158" s="3"/>
      <c r="KMC1158" s="3"/>
      <c r="KMD1158" s="3"/>
      <c r="KME1158" s="3"/>
      <c r="KMF1158" s="3"/>
      <c r="KMG1158" s="3"/>
      <c r="KMH1158" s="3"/>
      <c r="KMI1158" s="3"/>
      <c r="KMJ1158" s="3"/>
      <c r="KMK1158" s="3"/>
      <c r="KML1158" s="3"/>
      <c r="KMM1158" s="3"/>
      <c r="KMN1158" s="3"/>
      <c r="KMO1158" s="3"/>
      <c r="KMP1158" s="3"/>
      <c r="KMQ1158" s="3"/>
      <c r="KMR1158" s="3"/>
      <c r="KMS1158" s="3"/>
      <c r="KMT1158" s="3"/>
      <c r="KMU1158" s="3"/>
      <c r="KMV1158" s="3"/>
      <c r="KMW1158" s="3"/>
      <c r="KMX1158" s="3"/>
      <c r="KMY1158" s="3"/>
      <c r="KMZ1158" s="3"/>
      <c r="KNA1158" s="3"/>
      <c r="KNB1158" s="3"/>
      <c r="KNC1158" s="3"/>
      <c r="KND1158" s="3"/>
      <c r="KNE1158" s="3"/>
      <c r="KNF1158" s="3"/>
      <c r="KNG1158" s="3"/>
      <c r="KNH1158" s="3"/>
      <c r="KNI1158" s="3"/>
      <c r="KNJ1158" s="3"/>
      <c r="KNK1158" s="3"/>
      <c r="KNL1158" s="3"/>
      <c r="KNM1158" s="3"/>
      <c r="KNN1158" s="3"/>
      <c r="KNO1158" s="3"/>
      <c r="KNP1158" s="3"/>
      <c r="KNQ1158" s="3"/>
      <c r="KNR1158" s="3"/>
      <c r="KNS1158" s="3"/>
      <c r="KNT1158" s="3"/>
      <c r="KNU1158" s="3"/>
      <c r="KNV1158" s="3"/>
      <c r="KNW1158" s="3"/>
      <c r="KNX1158" s="3"/>
      <c r="KNY1158" s="3"/>
      <c r="KNZ1158" s="3"/>
      <c r="KOA1158" s="3"/>
      <c r="KOB1158" s="3"/>
      <c r="KOC1158" s="3"/>
      <c r="KOD1158" s="3"/>
      <c r="KOE1158" s="3"/>
      <c r="KOF1158" s="3"/>
      <c r="KOG1158" s="3"/>
      <c r="KOH1158" s="3"/>
      <c r="KOI1158" s="3"/>
      <c r="KOJ1158" s="3"/>
      <c r="KOK1158" s="3"/>
      <c r="KOL1158" s="3"/>
      <c r="KOM1158" s="3"/>
      <c r="KON1158" s="3"/>
      <c r="KOO1158" s="3"/>
      <c r="KOP1158" s="3"/>
      <c r="KOQ1158" s="3"/>
      <c r="KOR1158" s="3"/>
      <c r="KOS1158" s="3"/>
      <c r="KOT1158" s="3"/>
      <c r="KOU1158" s="3"/>
      <c r="KOV1158" s="3"/>
      <c r="KOW1158" s="3"/>
      <c r="KOX1158" s="3"/>
      <c r="KOY1158" s="3"/>
      <c r="KOZ1158" s="3"/>
      <c r="KPA1158" s="3"/>
      <c r="KPB1158" s="3"/>
      <c r="KPC1158" s="3"/>
      <c r="KPD1158" s="3"/>
      <c r="KPE1158" s="3"/>
      <c r="KPF1158" s="3"/>
      <c r="KPG1158" s="3"/>
      <c r="KPH1158" s="3"/>
      <c r="KPI1158" s="3"/>
      <c r="KPJ1158" s="3"/>
      <c r="KPK1158" s="3"/>
      <c r="KPL1158" s="3"/>
      <c r="KPM1158" s="3"/>
      <c r="KPN1158" s="3"/>
      <c r="KPO1158" s="3"/>
      <c r="KPP1158" s="3"/>
      <c r="KPQ1158" s="3"/>
      <c r="KPR1158" s="3"/>
      <c r="KPS1158" s="3"/>
      <c r="KPT1158" s="3"/>
      <c r="KPU1158" s="3"/>
      <c r="KPV1158" s="3"/>
      <c r="KPW1158" s="3"/>
      <c r="KPX1158" s="3"/>
      <c r="KPY1158" s="3"/>
      <c r="KPZ1158" s="3"/>
      <c r="KQA1158" s="3"/>
      <c r="KQB1158" s="3"/>
      <c r="KQC1158" s="3"/>
      <c r="KQD1158" s="3"/>
      <c r="KQE1158" s="3"/>
      <c r="KQF1158" s="3"/>
      <c r="KQG1158" s="3"/>
      <c r="KQH1158" s="3"/>
      <c r="KQI1158" s="3"/>
      <c r="KQJ1158" s="3"/>
      <c r="KQK1158" s="3"/>
      <c r="KQL1158" s="3"/>
      <c r="KQM1158" s="3"/>
      <c r="KQN1158" s="3"/>
      <c r="KQO1158" s="3"/>
      <c r="KQP1158" s="3"/>
      <c r="KQQ1158" s="3"/>
      <c r="KQR1158" s="3"/>
      <c r="KQS1158" s="3"/>
      <c r="KQT1158" s="3"/>
      <c r="KQU1158" s="3"/>
      <c r="KQV1158" s="3"/>
      <c r="KQW1158" s="3"/>
      <c r="KQX1158" s="3"/>
      <c r="KQY1158" s="3"/>
      <c r="KQZ1158" s="3"/>
      <c r="KRA1158" s="3"/>
      <c r="KRB1158" s="3"/>
      <c r="KRC1158" s="3"/>
      <c r="KRD1158" s="3"/>
      <c r="KRE1158" s="3"/>
      <c r="KRF1158" s="3"/>
      <c r="KRG1158" s="3"/>
      <c r="KRH1158" s="3"/>
      <c r="KRI1158" s="3"/>
      <c r="KRJ1158" s="3"/>
      <c r="KRK1158" s="3"/>
      <c r="KRL1158" s="3"/>
      <c r="KRM1158" s="3"/>
      <c r="KRN1158" s="3"/>
      <c r="KRO1158" s="3"/>
      <c r="KRP1158" s="3"/>
      <c r="KRQ1158" s="3"/>
      <c r="KRR1158" s="3"/>
      <c r="KRS1158" s="3"/>
      <c r="KRT1158" s="3"/>
      <c r="KRU1158" s="3"/>
      <c r="KRV1158" s="3"/>
      <c r="KRW1158" s="3"/>
      <c r="KRX1158" s="3"/>
      <c r="KRY1158" s="3"/>
      <c r="KRZ1158" s="3"/>
      <c r="KSA1158" s="3"/>
      <c r="KSB1158" s="3"/>
      <c r="KSC1158" s="3"/>
      <c r="KSD1158" s="3"/>
      <c r="KSE1158" s="3"/>
      <c r="KSF1158" s="3"/>
      <c r="KSG1158" s="3"/>
      <c r="KSH1158" s="3"/>
      <c r="KSI1158" s="3"/>
      <c r="KSJ1158" s="3"/>
      <c r="KSK1158" s="3"/>
      <c r="KSL1158" s="3"/>
      <c r="KSM1158" s="3"/>
      <c r="KSN1158" s="3"/>
      <c r="KSO1158" s="3"/>
      <c r="KSP1158" s="3"/>
      <c r="KSQ1158" s="3"/>
      <c r="KSR1158" s="3"/>
      <c r="KSS1158" s="3"/>
      <c r="KST1158" s="3"/>
      <c r="KSU1158" s="3"/>
      <c r="KSV1158" s="3"/>
      <c r="KSW1158" s="3"/>
      <c r="KSX1158" s="3"/>
      <c r="KSY1158" s="3"/>
      <c r="KSZ1158" s="3"/>
      <c r="KTA1158" s="3"/>
      <c r="KTB1158" s="3"/>
      <c r="KTC1158" s="3"/>
      <c r="KTD1158" s="3"/>
      <c r="KTE1158" s="3"/>
      <c r="KTF1158" s="3"/>
      <c r="KTG1158" s="3"/>
      <c r="KTH1158" s="3"/>
      <c r="KTI1158" s="3"/>
      <c r="KTJ1158" s="3"/>
      <c r="KTK1158" s="3"/>
      <c r="KTL1158" s="3"/>
      <c r="KTM1158" s="3"/>
      <c r="KTN1158" s="3"/>
      <c r="KTO1158" s="3"/>
      <c r="KTP1158" s="3"/>
      <c r="KTQ1158" s="3"/>
      <c r="KTR1158" s="3"/>
      <c r="KTS1158" s="3"/>
      <c r="KTT1158" s="3"/>
      <c r="KTU1158" s="3"/>
      <c r="KTV1158" s="3"/>
      <c r="KTW1158" s="3"/>
      <c r="KTX1158" s="3"/>
      <c r="KTY1158" s="3"/>
      <c r="KTZ1158" s="3"/>
      <c r="KUA1158" s="3"/>
      <c r="KUB1158" s="3"/>
      <c r="KUC1158" s="3"/>
      <c r="KUD1158" s="3"/>
      <c r="KUE1158" s="3"/>
      <c r="KUF1158" s="3"/>
      <c r="KUG1158" s="3"/>
      <c r="KUH1158" s="3"/>
      <c r="KUI1158" s="3"/>
      <c r="KUJ1158" s="3"/>
      <c r="KUK1158" s="3"/>
      <c r="KUL1158" s="3"/>
      <c r="KUM1158" s="3"/>
      <c r="KUN1158" s="3"/>
      <c r="KUO1158" s="3"/>
      <c r="KUP1158" s="3"/>
      <c r="KUQ1158" s="3"/>
      <c r="KUR1158" s="3"/>
      <c r="KUS1158" s="3"/>
      <c r="KUT1158" s="3"/>
      <c r="KUU1158" s="3"/>
      <c r="KUV1158" s="3"/>
      <c r="KUW1158" s="3"/>
      <c r="KUX1158" s="3"/>
      <c r="KUY1158" s="3"/>
      <c r="KUZ1158" s="3"/>
      <c r="KVA1158" s="3"/>
      <c r="KVB1158" s="3"/>
      <c r="KVC1158" s="3"/>
      <c r="KVD1158" s="3"/>
      <c r="KVE1158" s="3"/>
      <c r="KVF1158" s="3"/>
      <c r="KVG1158" s="3"/>
      <c r="KVH1158" s="3"/>
      <c r="KVI1158" s="3"/>
      <c r="KVJ1158" s="3"/>
      <c r="KVK1158" s="3"/>
      <c r="KVL1158" s="3"/>
      <c r="KVM1158" s="3"/>
      <c r="KVN1158" s="3"/>
      <c r="KVO1158" s="3"/>
      <c r="KVP1158" s="3"/>
      <c r="KVQ1158" s="3"/>
      <c r="KVR1158" s="3"/>
      <c r="KVS1158" s="3"/>
      <c r="KVT1158" s="3"/>
      <c r="KVU1158" s="3"/>
      <c r="KVV1158" s="3"/>
      <c r="KVW1158" s="3"/>
      <c r="KVX1158" s="3"/>
      <c r="KVY1158" s="3"/>
      <c r="KVZ1158" s="3"/>
      <c r="KWA1158" s="3"/>
      <c r="KWB1158" s="3"/>
      <c r="KWC1158" s="3"/>
      <c r="KWD1158" s="3"/>
      <c r="KWE1158" s="3"/>
      <c r="KWF1158" s="3"/>
      <c r="KWG1158" s="3"/>
      <c r="KWH1158" s="3"/>
      <c r="KWI1158" s="3"/>
      <c r="KWJ1158" s="3"/>
      <c r="KWK1158" s="3"/>
      <c r="KWL1158" s="3"/>
      <c r="KWM1158" s="3"/>
      <c r="KWN1158" s="3"/>
      <c r="KWO1158" s="3"/>
      <c r="KWP1158" s="3"/>
      <c r="KWQ1158" s="3"/>
      <c r="KWR1158" s="3"/>
      <c r="KWS1158" s="3"/>
      <c r="KWT1158" s="3"/>
      <c r="KWU1158" s="3"/>
      <c r="KWV1158" s="3"/>
      <c r="KWW1158" s="3"/>
      <c r="KWX1158" s="3"/>
      <c r="KWY1158" s="3"/>
      <c r="KWZ1158" s="3"/>
      <c r="KXA1158" s="3"/>
      <c r="KXB1158" s="3"/>
      <c r="KXC1158" s="3"/>
      <c r="KXD1158" s="3"/>
      <c r="KXE1158" s="3"/>
      <c r="KXF1158" s="3"/>
      <c r="KXG1158" s="3"/>
      <c r="KXH1158" s="3"/>
      <c r="KXI1158" s="3"/>
      <c r="KXJ1158" s="3"/>
      <c r="KXK1158" s="3"/>
      <c r="KXL1158" s="3"/>
      <c r="KXM1158" s="3"/>
      <c r="KXN1158" s="3"/>
      <c r="KXO1158" s="3"/>
      <c r="KXP1158" s="3"/>
      <c r="KXQ1158" s="3"/>
      <c r="KXR1158" s="3"/>
      <c r="KXS1158" s="3"/>
      <c r="KXT1158" s="3"/>
      <c r="KXU1158" s="3"/>
      <c r="KXV1158" s="3"/>
      <c r="KXW1158" s="3"/>
      <c r="KXX1158" s="3"/>
      <c r="KXY1158" s="3"/>
      <c r="KXZ1158" s="3"/>
      <c r="KYA1158" s="3"/>
      <c r="KYB1158" s="3"/>
      <c r="KYC1158" s="3"/>
      <c r="KYD1158" s="3"/>
      <c r="KYE1158" s="3"/>
      <c r="KYF1158" s="3"/>
      <c r="KYG1158" s="3"/>
      <c r="KYH1158" s="3"/>
      <c r="KYI1158" s="3"/>
      <c r="KYJ1158" s="3"/>
      <c r="KYK1158" s="3"/>
      <c r="KYL1158" s="3"/>
      <c r="KYM1158" s="3"/>
      <c r="KYN1158" s="3"/>
      <c r="KYO1158" s="3"/>
      <c r="KYP1158" s="3"/>
      <c r="KYQ1158" s="3"/>
      <c r="KYR1158" s="3"/>
      <c r="KYS1158" s="3"/>
      <c r="KYT1158" s="3"/>
      <c r="KYU1158" s="3"/>
      <c r="KYV1158" s="3"/>
      <c r="KYW1158" s="3"/>
      <c r="KYX1158" s="3"/>
      <c r="KYY1158" s="3"/>
      <c r="KYZ1158" s="3"/>
      <c r="KZA1158" s="3"/>
      <c r="KZB1158" s="3"/>
      <c r="KZC1158" s="3"/>
      <c r="KZD1158" s="3"/>
      <c r="KZE1158" s="3"/>
      <c r="KZF1158" s="3"/>
      <c r="KZG1158" s="3"/>
      <c r="KZH1158" s="3"/>
      <c r="KZI1158" s="3"/>
      <c r="KZJ1158" s="3"/>
      <c r="KZK1158" s="3"/>
      <c r="KZL1158" s="3"/>
      <c r="KZM1158" s="3"/>
      <c r="KZN1158" s="3"/>
      <c r="KZO1158" s="3"/>
      <c r="KZP1158" s="3"/>
      <c r="KZQ1158" s="3"/>
      <c r="KZR1158" s="3"/>
      <c r="KZS1158" s="3"/>
      <c r="KZT1158" s="3"/>
      <c r="KZU1158" s="3"/>
      <c r="KZV1158" s="3"/>
      <c r="KZW1158" s="3"/>
      <c r="KZX1158" s="3"/>
      <c r="KZY1158" s="3"/>
      <c r="KZZ1158" s="3"/>
      <c r="LAA1158" s="3"/>
      <c r="LAB1158" s="3"/>
      <c r="LAC1158" s="3"/>
      <c r="LAD1158" s="3"/>
      <c r="LAE1158" s="3"/>
      <c r="LAF1158" s="3"/>
      <c r="LAG1158" s="3"/>
      <c r="LAH1158" s="3"/>
      <c r="LAI1158" s="3"/>
      <c r="LAJ1158" s="3"/>
      <c r="LAK1158" s="3"/>
      <c r="LAL1158" s="3"/>
      <c r="LAM1158" s="3"/>
      <c r="LAN1158" s="3"/>
      <c r="LAO1158" s="3"/>
      <c r="LAP1158" s="3"/>
      <c r="LAQ1158" s="3"/>
      <c r="LAR1158" s="3"/>
      <c r="LAS1158" s="3"/>
      <c r="LAT1158" s="3"/>
      <c r="LAU1158" s="3"/>
      <c r="LAV1158" s="3"/>
      <c r="LAW1158" s="3"/>
      <c r="LAX1158" s="3"/>
      <c r="LAY1158" s="3"/>
      <c r="LAZ1158" s="3"/>
      <c r="LBA1158" s="3"/>
      <c r="LBB1158" s="3"/>
      <c r="LBC1158" s="3"/>
      <c r="LBD1158" s="3"/>
      <c r="LBE1158" s="3"/>
      <c r="LBF1158" s="3"/>
      <c r="LBG1158" s="3"/>
      <c r="LBH1158" s="3"/>
      <c r="LBI1158" s="3"/>
      <c r="LBJ1158" s="3"/>
      <c r="LBK1158" s="3"/>
      <c r="LBL1158" s="3"/>
      <c r="LBM1158" s="3"/>
      <c r="LBN1158" s="3"/>
      <c r="LBO1158" s="3"/>
      <c r="LBP1158" s="3"/>
      <c r="LBQ1158" s="3"/>
      <c r="LBR1158" s="3"/>
      <c r="LBS1158" s="3"/>
      <c r="LBT1158" s="3"/>
      <c r="LBU1158" s="3"/>
      <c r="LBV1158" s="3"/>
      <c r="LBW1158" s="3"/>
      <c r="LBX1158" s="3"/>
      <c r="LBY1158" s="3"/>
      <c r="LBZ1158" s="3"/>
      <c r="LCA1158" s="3"/>
      <c r="LCB1158" s="3"/>
      <c r="LCC1158" s="3"/>
      <c r="LCD1158" s="3"/>
      <c r="LCE1158" s="3"/>
      <c r="LCF1158" s="3"/>
      <c r="LCG1158" s="3"/>
      <c r="LCH1158" s="3"/>
      <c r="LCI1158" s="3"/>
      <c r="LCJ1158" s="3"/>
      <c r="LCK1158" s="3"/>
      <c r="LCL1158" s="3"/>
      <c r="LCM1158" s="3"/>
      <c r="LCN1158" s="3"/>
      <c r="LCO1158" s="3"/>
      <c r="LCP1158" s="3"/>
      <c r="LCQ1158" s="3"/>
      <c r="LCR1158" s="3"/>
      <c r="LCS1158" s="3"/>
      <c r="LCT1158" s="3"/>
      <c r="LCU1158" s="3"/>
      <c r="LCV1158" s="3"/>
      <c r="LCW1158" s="3"/>
      <c r="LCX1158" s="3"/>
      <c r="LCY1158" s="3"/>
      <c r="LCZ1158" s="3"/>
      <c r="LDA1158" s="3"/>
      <c r="LDB1158" s="3"/>
      <c r="LDC1158" s="3"/>
      <c r="LDD1158" s="3"/>
      <c r="LDE1158" s="3"/>
      <c r="LDF1158" s="3"/>
      <c r="LDG1158" s="3"/>
      <c r="LDH1158" s="3"/>
      <c r="LDI1158" s="3"/>
      <c r="LDJ1158" s="3"/>
      <c r="LDK1158" s="3"/>
      <c r="LDL1158" s="3"/>
      <c r="LDM1158" s="3"/>
      <c r="LDN1158" s="3"/>
      <c r="LDO1158" s="3"/>
      <c r="LDP1158" s="3"/>
      <c r="LDQ1158" s="3"/>
      <c r="LDR1158" s="3"/>
      <c r="LDS1158" s="3"/>
      <c r="LDT1158" s="3"/>
      <c r="LDU1158" s="3"/>
      <c r="LDV1158" s="3"/>
      <c r="LDW1158" s="3"/>
      <c r="LDX1158" s="3"/>
      <c r="LDY1158" s="3"/>
      <c r="LDZ1158" s="3"/>
      <c r="LEA1158" s="3"/>
      <c r="LEB1158" s="3"/>
      <c r="LEC1158" s="3"/>
      <c r="LED1158" s="3"/>
      <c r="LEE1158" s="3"/>
      <c r="LEF1158" s="3"/>
      <c r="LEG1158" s="3"/>
      <c r="LEH1158" s="3"/>
      <c r="LEI1158" s="3"/>
      <c r="LEJ1158" s="3"/>
      <c r="LEK1158" s="3"/>
      <c r="LEL1158" s="3"/>
      <c r="LEM1158" s="3"/>
      <c r="LEN1158" s="3"/>
      <c r="LEO1158" s="3"/>
      <c r="LEP1158" s="3"/>
      <c r="LEQ1158" s="3"/>
      <c r="LER1158" s="3"/>
      <c r="LES1158" s="3"/>
      <c r="LET1158" s="3"/>
      <c r="LEU1158" s="3"/>
      <c r="LEV1158" s="3"/>
      <c r="LEW1158" s="3"/>
      <c r="LEX1158" s="3"/>
      <c r="LEY1158" s="3"/>
      <c r="LEZ1158" s="3"/>
      <c r="LFA1158" s="3"/>
      <c r="LFB1158" s="3"/>
      <c r="LFC1158" s="3"/>
      <c r="LFD1158" s="3"/>
      <c r="LFE1158" s="3"/>
      <c r="LFF1158" s="3"/>
      <c r="LFG1158" s="3"/>
      <c r="LFH1158" s="3"/>
      <c r="LFI1158" s="3"/>
      <c r="LFJ1158" s="3"/>
      <c r="LFK1158" s="3"/>
      <c r="LFL1158" s="3"/>
      <c r="LFM1158" s="3"/>
      <c r="LFN1158" s="3"/>
      <c r="LFO1158" s="3"/>
      <c r="LFP1158" s="3"/>
      <c r="LFQ1158" s="3"/>
      <c r="LFR1158" s="3"/>
      <c r="LFS1158" s="3"/>
      <c r="LFT1158" s="3"/>
      <c r="LFU1158" s="3"/>
      <c r="LFV1158" s="3"/>
      <c r="LFW1158" s="3"/>
      <c r="LFX1158" s="3"/>
      <c r="LFY1158" s="3"/>
      <c r="LFZ1158" s="3"/>
      <c r="LGA1158" s="3"/>
      <c r="LGB1158" s="3"/>
      <c r="LGC1158" s="3"/>
      <c r="LGD1158" s="3"/>
      <c r="LGE1158" s="3"/>
      <c r="LGF1158" s="3"/>
      <c r="LGG1158" s="3"/>
      <c r="LGH1158" s="3"/>
      <c r="LGI1158" s="3"/>
      <c r="LGJ1158" s="3"/>
      <c r="LGK1158" s="3"/>
      <c r="LGL1158" s="3"/>
      <c r="LGM1158" s="3"/>
      <c r="LGN1158" s="3"/>
      <c r="LGO1158" s="3"/>
      <c r="LGP1158" s="3"/>
      <c r="LGQ1158" s="3"/>
      <c r="LGR1158" s="3"/>
      <c r="LGS1158" s="3"/>
      <c r="LGT1158" s="3"/>
      <c r="LGU1158" s="3"/>
      <c r="LGV1158" s="3"/>
      <c r="LGW1158" s="3"/>
      <c r="LGX1158" s="3"/>
      <c r="LGY1158" s="3"/>
      <c r="LGZ1158" s="3"/>
      <c r="LHA1158" s="3"/>
      <c r="LHB1158" s="3"/>
      <c r="LHC1158" s="3"/>
      <c r="LHD1158" s="3"/>
      <c r="LHE1158" s="3"/>
      <c r="LHF1158" s="3"/>
      <c r="LHG1158" s="3"/>
      <c r="LHH1158" s="3"/>
      <c r="LHI1158" s="3"/>
      <c r="LHJ1158" s="3"/>
      <c r="LHK1158" s="3"/>
      <c r="LHL1158" s="3"/>
      <c r="LHM1158" s="3"/>
      <c r="LHN1158" s="3"/>
      <c r="LHO1158" s="3"/>
      <c r="LHP1158" s="3"/>
      <c r="LHQ1158" s="3"/>
      <c r="LHR1158" s="3"/>
      <c r="LHS1158" s="3"/>
      <c r="LHT1158" s="3"/>
      <c r="LHU1158" s="3"/>
      <c r="LHV1158" s="3"/>
      <c r="LHW1158" s="3"/>
      <c r="LHX1158" s="3"/>
      <c r="LHY1158" s="3"/>
      <c r="LHZ1158" s="3"/>
      <c r="LIA1158" s="3"/>
      <c r="LIB1158" s="3"/>
      <c r="LIC1158" s="3"/>
      <c r="LID1158" s="3"/>
      <c r="LIE1158" s="3"/>
      <c r="LIF1158" s="3"/>
      <c r="LIG1158" s="3"/>
      <c r="LIH1158" s="3"/>
      <c r="LII1158" s="3"/>
      <c r="LIJ1158" s="3"/>
      <c r="LIK1158" s="3"/>
      <c r="LIL1158" s="3"/>
      <c r="LIM1158" s="3"/>
      <c r="LIN1158" s="3"/>
      <c r="LIO1158" s="3"/>
      <c r="LIP1158" s="3"/>
      <c r="LIQ1158" s="3"/>
      <c r="LIR1158" s="3"/>
      <c r="LIS1158" s="3"/>
      <c r="LIT1158" s="3"/>
      <c r="LIU1158" s="3"/>
      <c r="LIV1158" s="3"/>
      <c r="LIW1158" s="3"/>
      <c r="LIX1158" s="3"/>
      <c r="LIY1158" s="3"/>
      <c r="LIZ1158" s="3"/>
      <c r="LJA1158" s="3"/>
      <c r="LJB1158" s="3"/>
      <c r="LJC1158" s="3"/>
      <c r="LJD1158" s="3"/>
      <c r="LJE1158" s="3"/>
      <c r="LJF1158" s="3"/>
      <c r="LJG1158" s="3"/>
      <c r="LJH1158" s="3"/>
      <c r="LJI1158" s="3"/>
      <c r="LJJ1158" s="3"/>
      <c r="LJK1158" s="3"/>
      <c r="LJL1158" s="3"/>
      <c r="LJM1158" s="3"/>
      <c r="LJN1158" s="3"/>
      <c r="LJO1158" s="3"/>
      <c r="LJP1158" s="3"/>
      <c r="LJQ1158" s="3"/>
      <c r="LJR1158" s="3"/>
      <c r="LJS1158" s="3"/>
      <c r="LJT1158" s="3"/>
      <c r="LJU1158" s="3"/>
      <c r="LJV1158" s="3"/>
      <c r="LJW1158" s="3"/>
      <c r="LJX1158" s="3"/>
      <c r="LJY1158" s="3"/>
      <c r="LJZ1158" s="3"/>
      <c r="LKA1158" s="3"/>
      <c r="LKB1158" s="3"/>
      <c r="LKC1158" s="3"/>
      <c r="LKD1158" s="3"/>
      <c r="LKE1158" s="3"/>
      <c r="LKF1158" s="3"/>
      <c r="LKG1158" s="3"/>
      <c r="LKH1158" s="3"/>
      <c r="LKI1158" s="3"/>
      <c r="LKJ1158" s="3"/>
      <c r="LKK1158" s="3"/>
      <c r="LKL1158" s="3"/>
      <c r="LKM1158" s="3"/>
      <c r="LKN1158" s="3"/>
      <c r="LKO1158" s="3"/>
      <c r="LKP1158" s="3"/>
      <c r="LKQ1158" s="3"/>
      <c r="LKR1158" s="3"/>
      <c r="LKS1158" s="3"/>
      <c r="LKT1158" s="3"/>
      <c r="LKU1158" s="3"/>
      <c r="LKV1158" s="3"/>
      <c r="LKW1158" s="3"/>
      <c r="LKX1158" s="3"/>
      <c r="LKY1158" s="3"/>
      <c r="LKZ1158" s="3"/>
      <c r="LLA1158" s="3"/>
      <c r="LLB1158" s="3"/>
      <c r="LLC1158" s="3"/>
      <c r="LLD1158" s="3"/>
      <c r="LLE1158" s="3"/>
      <c r="LLF1158" s="3"/>
      <c r="LLG1158" s="3"/>
      <c r="LLH1158" s="3"/>
      <c r="LLI1158" s="3"/>
      <c r="LLJ1158" s="3"/>
      <c r="LLK1158" s="3"/>
      <c r="LLL1158" s="3"/>
      <c r="LLM1158" s="3"/>
      <c r="LLN1158" s="3"/>
      <c r="LLO1158" s="3"/>
      <c r="LLP1158" s="3"/>
      <c r="LLQ1158" s="3"/>
      <c r="LLR1158" s="3"/>
      <c r="LLS1158" s="3"/>
      <c r="LLT1158" s="3"/>
      <c r="LLU1158" s="3"/>
      <c r="LLV1158" s="3"/>
      <c r="LLW1158" s="3"/>
      <c r="LLX1158" s="3"/>
      <c r="LLY1158" s="3"/>
      <c r="LLZ1158" s="3"/>
      <c r="LMA1158" s="3"/>
      <c r="LMB1158" s="3"/>
      <c r="LMC1158" s="3"/>
      <c r="LMD1158" s="3"/>
      <c r="LME1158" s="3"/>
      <c r="LMF1158" s="3"/>
      <c r="LMG1158" s="3"/>
      <c r="LMH1158" s="3"/>
      <c r="LMI1158" s="3"/>
      <c r="LMJ1158" s="3"/>
      <c r="LMK1158" s="3"/>
      <c r="LML1158" s="3"/>
      <c r="LMM1158" s="3"/>
      <c r="LMN1158" s="3"/>
      <c r="LMO1158" s="3"/>
      <c r="LMP1158" s="3"/>
      <c r="LMQ1158" s="3"/>
      <c r="LMR1158" s="3"/>
      <c r="LMS1158" s="3"/>
      <c r="LMT1158" s="3"/>
      <c r="LMU1158" s="3"/>
      <c r="LMV1158" s="3"/>
      <c r="LMW1158" s="3"/>
      <c r="LMX1158" s="3"/>
      <c r="LMY1158" s="3"/>
      <c r="LMZ1158" s="3"/>
      <c r="LNA1158" s="3"/>
      <c r="LNB1158" s="3"/>
      <c r="LNC1158" s="3"/>
      <c r="LND1158" s="3"/>
      <c r="LNE1158" s="3"/>
      <c r="LNF1158" s="3"/>
      <c r="LNG1158" s="3"/>
      <c r="LNH1158" s="3"/>
      <c r="LNI1158" s="3"/>
      <c r="LNJ1158" s="3"/>
      <c r="LNK1158" s="3"/>
      <c r="LNL1158" s="3"/>
      <c r="LNM1158" s="3"/>
      <c r="LNN1158" s="3"/>
      <c r="LNO1158" s="3"/>
      <c r="LNP1158" s="3"/>
      <c r="LNQ1158" s="3"/>
      <c r="LNR1158" s="3"/>
      <c r="LNS1158" s="3"/>
      <c r="LNT1158" s="3"/>
      <c r="LNU1158" s="3"/>
      <c r="LNV1158" s="3"/>
      <c r="LNW1158" s="3"/>
      <c r="LNX1158" s="3"/>
      <c r="LNY1158" s="3"/>
      <c r="LNZ1158" s="3"/>
      <c r="LOA1158" s="3"/>
      <c r="LOB1158" s="3"/>
      <c r="LOC1158" s="3"/>
      <c r="LOD1158" s="3"/>
      <c r="LOE1158" s="3"/>
      <c r="LOF1158" s="3"/>
      <c r="LOG1158" s="3"/>
      <c r="LOH1158" s="3"/>
      <c r="LOI1158" s="3"/>
      <c r="LOJ1158" s="3"/>
      <c r="LOK1158" s="3"/>
      <c r="LOL1158" s="3"/>
      <c r="LOM1158" s="3"/>
      <c r="LON1158" s="3"/>
      <c r="LOO1158" s="3"/>
      <c r="LOP1158" s="3"/>
      <c r="LOQ1158" s="3"/>
      <c r="LOR1158" s="3"/>
      <c r="LOS1158" s="3"/>
      <c r="LOT1158" s="3"/>
      <c r="LOU1158" s="3"/>
      <c r="LOV1158" s="3"/>
      <c r="LOW1158" s="3"/>
      <c r="LOX1158" s="3"/>
      <c r="LOY1158" s="3"/>
      <c r="LOZ1158" s="3"/>
      <c r="LPA1158" s="3"/>
      <c r="LPB1158" s="3"/>
      <c r="LPC1158" s="3"/>
      <c r="LPD1158" s="3"/>
      <c r="LPE1158" s="3"/>
      <c r="LPF1158" s="3"/>
      <c r="LPG1158" s="3"/>
      <c r="LPH1158" s="3"/>
      <c r="LPI1158" s="3"/>
      <c r="LPJ1158" s="3"/>
      <c r="LPK1158" s="3"/>
      <c r="LPL1158" s="3"/>
      <c r="LPM1158" s="3"/>
      <c r="LPN1158" s="3"/>
      <c r="LPO1158" s="3"/>
      <c r="LPP1158" s="3"/>
      <c r="LPQ1158" s="3"/>
      <c r="LPR1158" s="3"/>
      <c r="LPS1158" s="3"/>
      <c r="LPT1158" s="3"/>
      <c r="LPU1158" s="3"/>
      <c r="LPV1158" s="3"/>
      <c r="LPW1158" s="3"/>
      <c r="LPX1158" s="3"/>
      <c r="LPY1158" s="3"/>
      <c r="LPZ1158" s="3"/>
      <c r="LQA1158" s="3"/>
      <c r="LQB1158" s="3"/>
      <c r="LQC1158" s="3"/>
      <c r="LQD1158" s="3"/>
      <c r="LQE1158" s="3"/>
      <c r="LQF1158" s="3"/>
      <c r="LQG1158" s="3"/>
      <c r="LQH1158" s="3"/>
      <c r="LQI1158" s="3"/>
      <c r="LQJ1158" s="3"/>
      <c r="LQK1158" s="3"/>
      <c r="LQL1158" s="3"/>
      <c r="LQM1158" s="3"/>
      <c r="LQN1158" s="3"/>
      <c r="LQO1158" s="3"/>
      <c r="LQP1158" s="3"/>
      <c r="LQQ1158" s="3"/>
      <c r="LQR1158" s="3"/>
      <c r="LQS1158" s="3"/>
      <c r="LQT1158" s="3"/>
      <c r="LQU1158" s="3"/>
      <c r="LQV1158" s="3"/>
      <c r="LQW1158" s="3"/>
      <c r="LQX1158" s="3"/>
      <c r="LQY1158" s="3"/>
      <c r="LQZ1158" s="3"/>
      <c r="LRA1158" s="3"/>
      <c r="LRB1158" s="3"/>
      <c r="LRC1158" s="3"/>
      <c r="LRD1158" s="3"/>
      <c r="LRE1158" s="3"/>
      <c r="LRF1158" s="3"/>
      <c r="LRG1158" s="3"/>
      <c r="LRH1158" s="3"/>
      <c r="LRI1158" s="3"/>
      <c r="LRJ1158" s="3"/>
      <c r="LRK1158" s="3"/>
      <c r="LRL1158" s="3"/>
      <c r="LRM1158" s="3"/>
      <c r="LRN1158" s="3"/>
      <c r="LRO1158" s="3"/>
      <c r="LRP1158" s="3"/>
      <c r="LRQ1158" s="3"/>
      <c r="LRR1158" s="3"/>
      <c r="LRS1158" s="3"/>
      <c r="LRT1158" s="3"/>
      <c r="LRU1158" s="3"/>
      <c r="LRV1158" s="3"/>
      <c r="LRW1158" s="3"/>
      <c r="LRX1158" s="3"/>
      <c r="LRY1158" s="3"/>
      <c r="LRZ1158" s="3"/>
      <c r="LSA1158" s="3"/>
      <c r="LSB1158" s="3"/>
      <c r="LSC1158" s="3"/>
      <c r="LSD1158" s="3"/>
      <c r="LSE1158" s="3"/>
      <c r="LSF1158" s="3"/>
      <c r="LSG1158" s="3"/>
      <c r="LSH1158" s="3"/>
      <c r="LSI1158" s="3"/>
      <c r="LSJ1158" s="3"/>
      <c r="LSK1158" s="3"/>
      <c r="LSL1158" s="3"/>
      <c r="LSM1158" s="3"/>
      <c r="LSN1158" s="3"/>
      <c r="LSO1158" s="3"/>
      <c r="LSP1158" s="3"/>
      <c r="LSQ1158" s="3"/>
      <c r="LSR1158" s="3"/>
      <c r="LSS1158" s="3"/>
      <c r="LST1158" s="3"/>
      <c r="LSU1158" s="3"/>
      <c r="LSV1158" s="3"/>
      <c r="LSW1158" s="3"/>
      <c r="LSX1158" s="3"/>
      <c r="LSY1158" s="3"/>
      <c r="LSZ1158" s="3"/>
      <c r="LTA1158" s="3"/>
      <c r="LTB1158" s="3"/>
      <c r="LTC1158" s="3"/>
      <c r="LTD1158" s="3"/>
      <c r="LTE1158" s="3"/>
      <c r="LTF1158" s="3"/>
      <c r="LTG1158" s="3"/>
      <c r="LTH1158" s="3"/>
      <c r="LTI1158" s="3"/>
      <c r="LTJ1158" s="3"/>
      <c r="LTK1158" s="3"/>
      <c r="LTL1158" s="3"/>
      <c r="LTM1158" s="3"/>
      <c r="LTN1158" s="3"/>
      <c r="LTO1158" s="3"/>
      <c r="LTP1158" s="3"/>
      <c r="LTQ1158" s="3"/>
      <c r="LTR1158" s="3"/>
      <c r="LTS1158" s="3"/>
      <c r="LTT1158" s="3"/>
      <c r="LTU1158" s="3"/>
      <c r="LTV1158" s="3"/>
      <c r="LTW1158" s="3"/>
      <c r="LTX1158" s="3"/>
      <c r="LTY1158" s="3"/>
      <c r="LTZ1158" s="3"/>
      <c r="LUA1158" s="3"/>
      <c r="LUB1158" s="3"/>
      <c r="LUC1158" s="3"/>
      <c r="LUD1158" s="3"/>
      <c r="LUE1158" s="3"/>
      <c r="LUF1158" s="3"/>
      <c r="LUG1158" s="3"/>
      <c r="LUH1158" s="3"/>
      <c r="LUI1158" s="3"/>
      <c r="LUJ1158" s="3"/>
      <c r="LUK1158" s="3"/>
      <c r="LUL1158" s="3"/>
      <c r="LUM1158" s="3"/>
      <c r="LUN1158" s="3"/>
      <c r="LUO1158" s="3"/>
      <c r="LUP1158" s="3"/>
      <c r="LUQ1158" s="3"/>
      <c r="LUR1158" s="3"/>
      <c r="LUS1158" s="3"/>
      <c r="LUT1158" s="3"/>
      <c r="LUU1158" s="3"/>
      <c r="LUV1158" s="3"/>
      <c r="LUW1158" s="3"/>
      <c r="LUX1158" s="3"/>
      <c r="LUY1158" s="3"/>
      <c r="LUZ1158" s="3"/>
      <c r="LVA1158" s="3"/>
      <c r="LVB1158" s="3"/>
      <c r="LVC1158" s="3"/>
      <c r="LVD1158" s="3"/>
      <c r="LVE1158" s="3"/>
      <c r="LVF1158" s="3"/>
      <c r="LVG1158" s="3"/>
      <c r="LVH1158" s="3"/>
      <c r="LVI1158" s="3"/>
      <c r="LVJ1158" s="3"/>
      <c r="LVK1158" s="3"/>
      <c r="LVL1158" s="3"/>
      <c r="LVM1158" s="3"/>
      <c r="LVN1158" s="3"/>
      <c r="LVO1158" s="3"/>
      <c r="LVP1158" s="3"/>
      <c r="LVQ1158" s="3"/>
      <c r="LVR1158" s="3"/>
      <c r="LVS1158" s="3"/>
      <c r="LVT1158" s="3"/>
      <c r="LVU1158" s="3"/>
      <c r="LVV1158" s="3"/>
      <c r="LVW1158" s="3"/>
      <c r="LVX1158" s="3"/>
      <c r="LVY1158" s="3"/>
      <c r="LVZ1158" s="3"/>
      <c r="LWA1158" s="3"/>
      <c r="LWB1158" s="3"/>
      <c r="LWC1158" s="3"/>
      <c r="LWD1158" s="3"/>
      <c r="LWE1158" s="3"/>
      <c r="LWF1158" s="3"/>
      <c r="LWG1158" s="3"/>
      <c r="LWH1158" s="3"/>
      <c r="LWI1158" s="3"/>
      <c r="LWJ1158" s="3"/>
      <c r="LWK1158" s="3"/>
      <c r="LWL1158" s="3"/>
      <c r="LWM1158" s="3"/>
      <c r="LWN1158" s="3"/>
      <c r="LWO1158" s="3"/>
      <c r="LWP1158" s="3"/>
      <c r="LWQ1158" s="3"/>
      <c r="LWR1158" s="3"/>
      <c r="LWS1158" s="3"/>
      <c r="LWT1158" s="3"/>
      <c r="LWU1158" s="3"/>
      <c r="LWV1158" s="3"/>
      <c r="LWW1158" s="3"/>
      <c r="LWX1158" s="3"/>
      <c r="LWY1158" s="3"/>
      <c r="LWZ1158" s="3"/>
      <c r="LXA1158" s="3"/>
      <c r="LXB1158" s="3"/>
      <c r="LXC1158" s="3"/>
      <c r="LXD1158" s="3"/>
      <c r="LXE1158" s="3"/>
      <c r="LXF1158" s="3"/>
      <c r="LXG1158" s="3"/>
      <c r="LXH1158" s="3"/>
      <c r="LXI1158" s="3"/>
      <c r="LXJ1158" s="3"/>
      <c r="LXK1158" s="3"/>
      <c r="LXL1158" s="3"/>
      <c r="LXM1158" s="3"/>
      <c r="LXN1158" s="3"/>
      <c r="LXO1158" s="3"/>
      <c r="LXP1158" s="3"/>
      <c r="LXQ1158" s="3"/>
      <c r="LXR1158" s="3"/>
      <c r="LXS1158" s="3"/>
      <c r="LXT1158" s="3"/>
      <c r="LXU1158" s="3"/>
      <c r="LXV1158" s="3"/>
      <c r="LXW1158" s="3"/>
      <c r="LXX1158" s="3"/>
      <c r="LXY1158" s="3"/>
      <c r="LXZ1158" s="3"/>
      <c r="LYA1158" s="3"/>
      <c r="LYB1158" s="3"/>
      <c r="LYC1158" s="3"/>
      <c r="LYD1158" s="3"/>
      <c r="LYE1158" s="3"/>
      <c r="LYF1158" s="3"/>
      <c r="LYG1158" s="3"/>
      <c r="LYH1158" s="3"/>
      <c r="LYI1158" s="3"/>
      <c r="LYJ1158" s="3"/>
      <c r="LYK1158" s="3"/>
      <c r="LYL1158" s="3"/>
      <c r="LYM1158" s="3"/>
      <c r="LYN1158" s="3"/>
      <c r="LYO1158" s="3"/>
      <c r="LYP1158" s="3"/>
      <c r="LYQ1158" s="3"/>
      <c r="LYR1158" s="3"/>
      <c r="LYS1158" s="3"/>
      <c r="LYT1158" s="3"/>
      <c r="LYU1158" s="3"/>
      <c r="LYV1158" s="3"/>
      <c r="LYW1158" s="3"/>
      <c r="LYX1158" s="3"/>
      <c r="LYY1158" s="3"/>
      <c r="LYZ1158" s="3"/>
      <c r="LZA1158" s="3"/>
      <c r="LZB1158" s="3"/>
      <c r="LZC1158" s="3"/>
      <c r="LZD1158" s="3"/>
      <c r="LZE1158" s="3"/>
      <c r="LZF1158" s="3"/>
      <c r="LZG1158" s="3"/>
      <c r="LZH1158" s="3"/>
      <c r="LZI1158" s="3"/>
      <c r="LZJ1158" s="3"/>
      <c r="LZK1158" s="3"/>
      <c r="LZL1158" s="3"/>
      <c r="LZM1158" s="3"/>
      <c r="LZN1158" s="3"/>
      <c r="LZO1158" s="3"/>
      <c r="LZP1158" s="3"/>
      <c r="LZQ1158" s="3"/>
      <c r="LZR1158" s="3"/>
      <c r="LZS1158" s="3"/>
      <c r="LZT1158" s="3"/>
      <c r="LZU1158" s="3"/>
      <c r="LZV1158" s="3"/>
      <c r="LZW1158" s="3"/>
      <c r="LZX1158" s="3"/>
      <c r="LZY1158" s="3"/>
      <c r="LZZ1158" s="3"/>
      <c r="MAA1158" s="3"/>
      <c r="MAB1158" s="3"/>
      <c r="MAC1158" s="3"/>
      <c r="MAD1158" s="3"/>
      <c r="MAE1158" s="3"/>
      <c r="MAF1158" s="3"/>
      <c r="MAG1158" s="3"/>
      <c r="MAH1158" s="3"/>
      <c r="MAI1158" s="3"/>
      <c r="MAJ1158" s="3"/>
      <c r="MAK1158" s="3"/>
      <c r="MAL1158" s="3"/>
      <c r="MAM1158" s="3"/>
      <c r="MAN1158" s="3"/>
      <c r="MAO1158" s="3"/>
      <c r="MAP1158" s="3"/>
      <c r="MAQ1158" s="3"/>
      <c r="MAR1158" s="3"/>
      <c r="MAS1158" s="3"/>
      <c r="MAT1158" s="3"/>
      <c r="MAU1158" s="3"/>
      <c r="MAV1158" s="3"/>
      <c r="MAW1158" s="3"/>
      <c r="MAX1158" s="3"/>
      <c r="MAY1158" s="3"/>
      <c r="MAZ1158" s="3"/>
      <c r="MBA1158" s="3"/>
      <c r="MBB1158" s="3"/>
      <c r="MBC1158" s="3"/>
      <c r="MBD1158" s="3"/>
      <c r="MBE1158" s="3"/>
      <c r="MBF1158" s="3"/>
      <c r="MBG1158" s="3"/>
      <c r="MBH1158" s="3"/>
      <c r="MBI1158" s="3"/>
      <c r="MBJ1158" s="3"/>
      <c r="MBK1158" s="3"/>
      <c r="MBL1158" s="3"/>
      <c r="MBM1158" s="3"/>
      <c r="MBN1158" s="3"/>
      <c r="MBO1158" s="3"/>
      <c r="MBP1158" s="3"/>
      <c r="MBQ1158" s="3"/>
      <c r="MBR1158" s="3"/>
      <c r="MBS1158" s="3"/>
      <c r="MBT1158" s="3"/>
      <c r="MBU1158" s="3"/>
      <c r="MBV1158" s="3"/>
      <c r="MBW1158" s="3"/>
      <c r="MBX1158" s="3"/>
      <c r="MBY1158" s="3"/>
      <c r="MBZ1158" s="3"/>
      <c r="MCA1158" s="3"/>
      <c r="MCB1158" s="3"/>
      <c r="MCC1158" s="3"/>
      <c r="MCD1158" s="3"/>
      <c r="MCE1158" s="3"/>
      <c r="MCF1158" s="3"/>
      <c r="MCG1158" s="3"/>
      <c r="MCH1158" s="3"/>
      <c r="MCI1158" s="3"/>
      <c r="MCJ1158" s="3"/>
      <c r="MCK1158" s="3"/>
      <c r="MCL1158" s="3"/>
      <c r="MCM1158" s="3"/>
      <c r="MCN1158" s="3"/>
      <c r="MCO1158" s="3"/>
      <c r="MCP1158" s="3"/>
      <c r="MCQ1158" s="3"/>
      <c r="MCR1158" s="3"/>
      <c r="MCS1158" s="3"/>
      <c r="MCT1158" s="3"/>
      <c r="MCU1158" s="3"/>
      <c r="MCV1158" s="3"/>
      <c r="MCW1158" s="3"/>
      <c r="MCX1158" s="3"/>
      <c r="MCY1158" s="3"/>
      <c r="MCZ1158" s="3"/>
      <c r="MDA1158" s="3"/>
      <c r="MDB1158" s="3"/>
      <c r="MDC1158" s="3"/>
      <c r="MDD1158" s="3"/>
      <c r="MDE1158" s="3"/>
      <c r="MDF1158" s="3"/>
      <c r="MDG1158" s="3"/>
      <c r="MDH1158" s="3"/>
      <c r="MDI1158" s="3"/>
      <c r="MDJ1158" s="3"/>
      <c r="MDK1158" s="3"/>
      <c r="MDL1158" s="3"/>
      <c r="MDM1158" s="3"/>
      <c r="MDN1158" s="3"/>
      <c r="MDO1158" s="3"/>
      <c r="MDP1158" s="3"/>
      <c r="MDQ1158" s="3"/>
      <c r="MDR1158" s="3"/>
      <c r="MDS1158" s="3"/>
      <c r="MDT1158" s="3"/>
      <c r="MDU1158" s="3"/>
      <c r="MDV1158" s="3"/>
      <c r="MDW1158" s="3"/>
      <c r="MDX1158" s="3"/>
      <c r="MDY1158" s="3"/>
      <c r="MDZ1158" s="3"/>
      <c r="MEA1158" s="3"/>
      <c r="MEB1158" s="3"/>
      <c r="MEC1158" s="3"/>
      <c r="MED1158" s="3"/>
      <c r="MEE1158" s="3"/>
      <c r="MEF1158" s="3"/>
      <c r="MEG1158" s="3"/>
      <c r="MEH1158" s="3"/>
      <c r="MEI1158" s="3"/>
      <c r="MEJ1158" s="3"/>
      <c r="MEK1158" s="3"/>
      <c r="MEL1158" s="3"/>
      <c r="MEM1158" s="3"/>
      <c r="MEN1158" s="3"/>
      <c r="MEO1158" s="3"/>
      <c r="MEP1158" s="3"/>
      <c r="MEQ1158" s="3"/>
      <c r="MER1158" s="3"/>
      <c r="MES1158" s="3"/>
      <c r="MET1158" s="3"/>
      <c r="MEU1158" s="3"/>
      <c r="MEV1158" s="3"/>
      <c r="MEW1158" s="3"/>
      <c r="MEX1158" s="3"/>
      <c r="MEY1158" s="3"/>
      <c r="MEZ1158" s="3"/>
      <c r="MFA1158" s="3"/>
      <c r="MFB1158" s="3"/>
      <c r="MFC1158" s="3"/>
      <c r="MFD1158" s="3"/>
      <c r="MFE1158" s="3"/>
      <c r="MFF1158" s="3"/>
      <c r="MFG1158" s="3"/>
      <c r="MFH1158" s="3"/>
      <c r="MFI1158" s="3"/>
      <c r="MFJ1158" s="3"/>
      <c r="MFK1158" s="3"/>
      <c r="MFL1158" s="3"/>
      <c r="MFM1158" s="3"/>
      <c r="MFN1158" s="3"/>
      <c r="MFO1158" s="3"/>
      <c r="MFP1158" s="3"/>
      <c r="MFQ1158" s="3"/>
      <c r="MFR1158" s="3"/>
      <c r="MFS1158" s="3"/>
      <c r="MFT1158" s="3"/>
      <c r="MFU1158" s="3"/>
      <c r="MFV1158" s="3"/>
      <c r="MFW1158" s="3"/>
      <c r="MFX1158" s="3"/>
      <c r="MFY1158" s="3"/>
      <c r="MFZ1158" s="3"/>
      <c r="MGA1158" s="3"/>
      <c r="MGB1158" s="3"/>
      <c r="MGC1158" s="3"/>
      <c r="MGD1158" s="3"/>
      <c r="MGE1158" s="3"/>
      <c r="MGF1158" s="3"/>
      <c r="MGG1158" s="3"/>
      <c r="MGH1158" s="3"/>
      <c r="MGI1158" s="3"/>
      <c r="MGJ1158" s="3"/>
      <c r="MGK1158" s="3"/>
      <c r="MGL1158" s="3"/>
      <c r="MGM1158" s="3"/>
      <c r="MGN1158" s="3"/>
      <c r="MGO1158" s="3"/>
      <c r="MGP1158" s="3"/>
      <c r="MGQ1158" s="3"/>
      <c r="MGR1158" s="3"/>
      <c r="MGS1158" s="3"/>
      <c r="MGT1158" s="3"/>
      <c r="MGU1158" s="3"/>
      <c r="MGV1158" s="3"/>
      <c r="MGW1158" s="3"/>
      <c r="MGX1158" s="3"/>
      <c r="MGY1158" s="3"/>
      <c r="MGZ1158" s="3"/>
      <c r="MHA1158" s="3"/>
      <c r="MHB1158" s="3"/>
      <c r="MHC1158" s="3"/>
      <c r="MHD1158" s="3"/>
      <c r="MHE1158" s="3"/>
      <c r="MHF1158" s="3"/>
      <c r="MHG1158" s="3"/>
      <c r="MHH1158" s="3"/>
      <c r="MHI1158" s="3"/>
      <c r="MHJ1158" s="3"/>
      <c r="MHK1158" s="3"/>
      <c r="MHL1158" s="3"/>
      <c r="MHM1158" s="3"/>
      <c r="MHN1158" s="3"/>
      <c r="MHO1158" s="3"/>
      <c r="MHP1158" s="3"/>
      <c r="MHQ1158" s="3"/>
      <c r="MHR1158" s="3"/>
      <c r="MHS1158" s="3"/>
      <c r="MHT1158" s="3"/>
      <c r="MHU1158" s="3"/>
      <c r="MHV1158" s="3"/>
      <c r="MHW1158" s="3"/>
      <c r="MHX1158" s="3"/>
      <c r="MHY1158" s="3"/>
      <c r="MHZ1158" s="3"/>
      <c r="MIA1158" s="3"/>
      <c r="MIB1158" s="3"/>
      <c r="MIC1158" s="3"/>
      <c r="MID1158" s="3"/>
      <c r="MIE1158" s="3"/>
      <c r="MIF1158" s="3"/>
      <c r="MIG1158" s="3"/>
      <c r="MIH1158" s="3"/>
      <c r="MII1158" s="3"/>
      <c r="MIJ1158" s="3"/>
      <c r="MIK1158" s="3"/>
      <c r="MIL1158" s="3"/>
      <c r="MIM1158" s="3"/>
      <c r="MIN1158" s="3"/>
      <c r="MIO1158" s="3"/>
      <c r="MIP1158" s="3"/>
      <c r="MIQ1158" s="3"/>
      <c r="MIR1158" s="3"/>
      <c r="MIS1158" s="3"/>
      <c r="MIT1158" s="3"/>
      <c r="MIU1158" s="3"/>
      <c r="MIV1158" s="3"/>
      <c r="MIW1158" s="3"/>
      <c r="MIX1158" s="3"/>
      <c r="MIY1158" s="3"/>
      <c r="MIZ1158" s="3"/>
      <c r="MJA1158" s="3"/>
      <c r="MJB1158" s="3"/>
      <c r="MJC1158" s="3"/>
      <c r="MJD1158" s="3"/>
      <c r="MJE1158" s="3"/>
      <c r="MJF1158" s="3"/>
      <c r="MJG1158" s="3"/>
      <c r="MJH1158" s="3"/>
      <c r="MJI1158" s="3"/>
      <c r="MJJ1158" s="3"/>
      <c r="MJK1158" s="3"/>
      <c r="MJL1158" s="3"/>
      <c r="MJM1158" s="3"/>
      <c r="MJN1158" s="3"/>
      <c r="MJO1158" s="3"/>
      <c r="MJP1158" s="3"/>
      <c r="MJQ1158" s="3"/>
      <c r="MJR1158" s="3"/>
      <c r="MJS1158" s="3"/>
      <c r="MJT1158" s="3"/>
      <c r="MJU1158" s="3"/>
      <c r="MJV1158" s="3"/>
      <c r="MJW1158" s="3"/>
      <c r="MJX1158" s="3"/>
      <c r="MJY1158" s="3"/>
      <c r="MJZ1158" s="3"/>
      <c r="MKA1158" s="3"/>
      <c r="MKB1158" s="3"/>
      <c r="MKC1158" s="3"/>
      <c r="MKD1158" s="3"/>
      <c r="MKE1158" s="3"/>
      <c r="MKF1158" s="3"/>
      <c r="MKG1158" s="3"/>
      <c r="MKH1158" s="3"/>
      <c r="MKI1158" s="3"/>
      <c r="MKJ1158" s="3"/>
      <c r="MKK1158" s="3"/>
      <c r="MKL1158" s="3"/>
      <c r="MKM1158" s="3"/>
      <c r="MKN1158" s="3"/>
      <c r="MKO1158" s="3"/>
      <c r="MKP1158" s="3"/>
      <c r="MKQ1158" s="3"/>
      <c r="MKR1158" s="3"/>
      <c r="MKS1158" s="3"/>
      <c r="MKT1158" s="3"/>
      <c r="MKU1158" s="3"/>
      <c r="MKV1158" s="3"/>
      <c r="MKW1158" s="3"/>
      <c r="MKX1158" s="3"/>
      <c r="MKY1158" s="3"/>
      <c r="MKZ1158" s="3"/>
      <c r="MLA1158" s="3"/>
      <c r="MLB1158" s="3"/>
      <c r="MLC1158" s="3"/>
      <c r="MLD1158" s="3"/>
      <c r="MLE1158" s="3"/>
      <c r="MLF1158" s="3"/>
      <c r="MLG1158" s="3"/>
      <c r="MLH1158" s="3"/>
      <c r="MLI1158" s="3"/>
      <c r="MLJ1158" s="3"/>
      <c r="MLK1158" s="3"/>
      <c r="MLL1158" s="3"/>
      <c r="MLM1158" s="3"/>
      <c r="MLN1158" s="3"/>
      <c r="MLO1158" s="3"/>
      <c r="MLP1158" s="3"/>
      <c r="MLQ1158" s="3"/>
      <c r="MLR1158" s="3"/>
      <c r="MLS1158" s="3"/>
      <c r="MLT1158" s="3"/>
      <c r="MLU1158" s="3"/>
      <c r="MLV1158" s="3"/>
      <c r="MLW1158" s="3"/>
      <c r="MLX1158" s="3"/>
      <c r="MLY1158" s="3"/>
      <c r="MLZ1158" s="3"/>
      <c r="MMA1158" s="3"/>
      <c r="MMB1158" s="3"/>
      <c r="MMC1158" s="3"/>
      <c r="MMD1158" s="3"/>
      <c r="MME1158" s="3"/>
      <c r="MMF1158" s="3"/>
      <c r="MMG1158" s="3"/>
      <c r="MMH1158" s="3"/>
      <c r="MMI1158" s="3"/>
      <c r="MMJ1158" s="3"/>
      <c r="MMK1158" s="3"/>
      <c r="MML1158" s="3"/>
      <c r="MMM1158" s="3"/>
      <c r="MMN1158" s="3"/>
      <c r="MMO1158" s="3"/>
      <c r="MMP1158" s="3"/>
      <c r="MMQ1158" s="3"/>
      <c r="MMR1158" s="3"/>
      <c r="MMS1158" s="3"/>
      <c r="MMT1158" s="3"/>
      <c r="MMU1158" s="3"/>
      <c r="MMV1158" s="3"/>
      <c r="MMW1158" s="3"/>
      <c r="MMX1158" s="3"/>
      <c r="MMY1158" s="3"/>
      <c r="MMZ1158" s="3"/>
      <c r="MNA1158" s="3"/>
      <c r="MNB1158" s="3"/>
      <c r="MNC1158" s="3"/>
      <c r="MND1158" s="3"/>
      <c r="MNE1158" s="3"/>
      <c r="MNF1158" s="3"/>
      <c r="MNG1158" s="3"/>
      <c r="MNH1158" s="3"/>
      <c r="MNI1158" s="3"/>
      <c r="MNJ1158" s="3"/>
      <c r="MNK1158" s="3"/>
      <c r="MNL1158" s="3"/>
      <c r="MNM1158" s="3"/>
      <c r="MNN1158" s="3"/>
      <c r="MNO1158" s="3"/>
      <c r="MNP1158" s="3"/>
      <c r="MNQ1158" s="3"/>
      <c r="MNR1158" s="3"/>
      <c r="MNS1158" s="3"/>
      <c r="MNT1158" s="3"/>
      <c r="MNU1158" s="3"/>
      <c r="MNV1158" s="3"/>
      <c r="MNW1158" s="3"/>
      <c r="MNX1158" s="3"/>
      <c r="MNY1158" s="3"/>
      <c r="MNZ1158" s="3"/>
      <c r="MOA1158" s="3"/>
      <c r="MOB1158" s="3"/>
      <c r="MOC1158" s="3"/>
      <c r="MOD1158" s="3"/>
      <c r="MOE1158" s="3"/>
      <c r="MOF1158" s="3"/>
      <c r="MOG1158" s="3"/>
      <c r="MOH1158" s="3"/>
      <c r="MOI1158" s="3"/>
      <c r="MOJ1158" s="3"/>
      <c r="MOK1158" s="3"/>
      <c r="MOL1158" s="3"/>
      <c r="MOM1158" s="3"/>
      <c r="MON1158" s="3"/>
      <c r="MOO1158" s="3"/>
      <c r="MOP1158" s="3"/>
      <c r="MOQ1158" s="3"/>
      <c r="MOR1158" s="3"/>
      <c r="MOS1158" s="3"/>
      <c r="MOT1158" s="3"/>
      <c r="MOU1158" s="3"/>
      <c r="MOV1158" s="3"/>
      <c r="MOW1158" s="3"/>
      <c r="MOX1158" s="3"/>
      <c r="MOY1158" s="3"/>
      <c r="MOZ1158" s="3"/>
      <c r="MPA1158" s="3"/>
      <c r="MPB1158" s="3"/>
      <c r="MPC1158" s="3"/>
      <c r="MPD1158" s="3"/>
      <c r="MPE1158" s="3"/>
      <c r="MPF1158" s="3"/>
      <c r="MPG1158" s="3"/>
      <c r="MPH1158" s="3"/>
      <c r="MPI1158" s="3"/>
      <c r="MPJ1158" s="3"/>
      <c r="MPK1158" s="3"/>
      <c r="MPL1158" s="3"/>
      <c r="MPM1158" s="3"/>
      <c r="MPN1158" s="3"/>
      <c r="MPO1158" s="3"/>
      <c r="MPP1158" s="3"/>
      <c r="MPQ1158" s="3"/>
      <c r="MPR1158" s="3"/>
      <c r="MPS1158" s="3"/>
      <c r="MPT1158" s="3"/>
      <c r="MPU1158" s="3"/>
      <c r="MPV1158" s="3"/>
      <c r="MPW1158" s="3"/>
      <c r="MPX1158" s="3"/>
      <c r="MPY1158" s="3"/>
      <c r="MPZ1158" s="3"/>
      <c r="MQA1158" s="3"/>
      <c r="MQB1158" s="3"/>
      <c r="MQC1158" s="3"/>
      <c r="MQD1158" s="3"/>
      <c r="MQE1158" s="3"/>
      <c r="MQF1158" s="3"/>
      <c r="MQG1158" s="3"/>
      <c r="MQH1158" s="3"/>
      <c r="MQI1158" s="3"/>
      <c r="MQJ1158" s="3"/>
      <c r="MQK1158" s="3"/>
      <c r="MQL1158" s="3"/>
      <c r="MQM1158" s="3"/>
      <c r="MQN1158" s="3"/>
      <c r="MQO1158" s="3"/>
      <c r="MQP1158" s="3"/>
      <c r="MQQ1158" s="3"/>
      <c r="MQR1158" s="3"/>
      <c r="MQS1158" s="3"/>
      <c r="MQT1158" s="3"/>
      <c r="MQU1158" s="3"/>
      <c r="MQV1158" s="3"/>
      <c r="MQW1158" s="3"/>
      <c r="MQX1158" s="3"/>
      <c r="MQY1158" s="3"/>
      <c r="MQZ1158" s="3"/>
      <c r="MRA1158" s="3"/>
      <c r="MRB1158" s="3"/>
      <c r="MRC1158" s="3"/>
      <c r="MRD1158" s="3"/>
      <c r="MRE1158" s="3"/>
      <c r="MRF1158" s="3"/>
      <c r="MRG1158" s="3"/>
      <c r="MRH1158" s="3"/>
      <c r="MRI1158" s="3"/>
      <c r="MRJ1158" s="3"/>
      <c r="MRK1158" s="3"/>
      <c r="MRL1158" s="3"/>
      <c r="MRM1158" s="3"/>
      <c r="MRN1158" s="3"/>
      <c r="MRO1158" s="3"/>
      <c r="MRP1158" s="3"/>
      <c r="MRQ1158" s="3"/>
      <c r="MRR1158" s="3"/>
      <c r="MRS1158" s="3"/>
      <c r="MRT1158" s="3"/>
      <c r="MRU1158" s="3"/>
      <c r="MRV1158" s="3"/>
      <c r="MRW1158" s="3"/>
      <c r="MRX1158" s="3"/>
      <c r="MRY1158" s="3"/>
      <c r="MRZ1158" s="3"/>
      <c r="MSA1158" s="3"/>
      <c r="MSB1158" s="3"/>
      <c r="MSC1158" s="3"/>
      <c r="MSD1158" s="3"/>
      <c r="MSE1158" s="3"/>
      <c r="MSF1158" s="3"/>
      <c r="MSG1158" s="3"/>
      <c r="MSH1158" s="3"/>
      <c r="MSI1158" s="3"/>
      <c r="MSJ1158" s="3"/>
      <c r="MSK1158" s="3"/>
      <c r="MSL1158" s="3"/>
      <c r="MSM1158" s="3"/>
      <c r="MSN1158" s="3"/>
      <c r="MSO1158" s="3"/>
      <c r="MSP1158" s="3"/>
      <c r="MSQ1158" s="3"/>
      <c r="MSR1158" s="3"/>
      <c r="MSS1158" s="3"/>
      <c r="MST1158" s="3"/>
      <c r="MSU1158" s="3"/>
      <c r="MSV1158" s="3"/>
      <c r="MSW1158" s="3"/>
      <c r="MSX1158" s="3"/>
      <c r="MSY1158" s="3"/>
      <c r="MSZ1158" s="3"/>
      <c r="MTA1158" s="3"/>
      <c r="MTB1158" s="3"/>
      <c r="MTC1158" s="3"/>
      <c r="MTD1158" s="3"/>
      <c r="MTE1158" s="3"/>
      <c r="MTF1158" s="3"/>
      <c r="MTG1158" s="3"/>
      <c r="MTH1158" s="3"/>
      <c r="MTI1158" s="3"/>
      <c r="MTJ1158" s="3"/>
      <c r="MTK1158" s="3"/>
      <c r="MTL1158" s="3"/>
      <c r="MTM1158" s="3"/>
      <c r="MTN1158" s="3"/>
      <c r="MTO1158" s="3"/>
      <c r="MTP1158" s="3"/>
      <c r="MTQ1158" s="3"/>
      <c r="MTR1158" s="3"/>
      <c r="MTS1158" s="3"/>
      <c r="MTT1158" s="3"/>
      <c r="MTU1158" s="3"/>
      <c r="MTV1158" s="3"/>
      <c r="MTW1158" s="3"/>
      <c r="MTX1158" s="3"/>
      <c r="MTY1158" s="3"/>
      <c r="MTZ1158" s="3"/>
      <c r="MUA1158" s="3"/>
      <c r="MUB1158" s="3"/>
      <c r="MUC1158" s="3"/>
      <c r="MUD1158" s="3"/>
      <c r="MUE1158" s="3"/>
      <c r="MUF1158" s="3"/>
      <c r="MUG1158" s="3"/>
      <c r="MUH1158" s="3"/>
      <c r="MUI1158" s="3"/>
      <c r="MUJ1158" s="3"/>
      <c r="MUK1158" s="3"/>
      <c r="MUL1158" s="3"/>
      <c r="MUM1158" s="3"/>
      <c r="MUN1158" s="3"/>
      <c r="MUO1158" s="3"/>
      <c r="MUP1158" s="3"/>
      <c r="MUQ1158" s="3"/>
      <c r="MUR1158" s="3"/>
      <c r="MUS1158" s="3"/>
      <c r="MUT1158" s="3"/>
      <c r="MUU1158" s="3"/>
      <c r="MUV1158" s="3"/>
      <c r="MUW1158" s="3"/>
      <c r="MUX1158" s="3"/>
      <c r="MUY1158" s="3"/>
      <c r="MUZ1158" s="3"/>
      <c r="MVA1158" s="3"/>
      <c r="MVB1158" s="3"/>
      <c r="MVC1158" s="3"/>
      <c r="MVD1158" s="3"/>
      <c r="MVE1158" s="3"/>
      <c r="MVF1158" s="3"/>
      <c r="MVG1158" s="3"/>
      <c r="MVH1158" s="3"/>
      <c r="MVI1158" s="3"/>
      <c r="MVJ1158" s="3"/>
      <c r="MVK1158" s="3"/>
      <c r="MVL1158" s="3"/>
      <c r="MVM1158" s="3"/>
      <c r="MVN1158" s="3"/>
      <c r="MVO1158" s="3"/>
      <c r="MVP1158" s="3"/>
      <c r="MVQ1158" s="3"/>
      <c r="MVR1158" s="3"/>
      <c r="MVS1158" s="3"/>
      <c r="MVT1158" s="3"/>
      <c r="MVU1158" s="3"/>
      <c r="MVV1158" s="3"/>
      <c r="MVW1158" s="3"/>
      <c r="MVX1158" s="3"/>
      <c r="MVY1158" s="3"/>
      <c r="MVZ1158" s="3"/>
      <c r="MWA1158" s="3"/>
      <c r="MWB1158" s="3"/>
      <c r="MWC1158" s="3"/>
      <c r="MWD1158" s="3"/>
      <c r="MWE1158" s="3"/>
      <c r="MWF1158" s="3"/>
      <c r="MWG1158" s="3"/>
      <c r="MWH1158" s="3"/>
      <c r="MWI1158" s="3"/>
      <c r="MWJ1158" s="3"/>
      <c r="MWK1158" s="3"/>
      <c r="MWL1158" s="3"/>
      <c r="MWM1158" s="3"/>
      <c r="MWN1158" s="3"/>
      <c r="MWO1158" s="3"/>
      <c r="MWP1158" s="3"/>
      <c r="MWQ1158" s="3"/>
      <c r="MWR1158" s="3"/>
      <c r="MWS1158" s="3"/>
      <c r="MWT1158" s="3"/>
      <c r="MWU1158" s="3"/>
      <c r="MWV1158" s="3"/>
      <c r="MWW1158" s="3"/>
      <c r="MWX1158" s="3"/>
      <c r="MWY1158" s="3"/>
      <c r="MWZ1158" s="3"/>
      <c r="MXA1158" s="3"/>
      <c r="MXB1158" s="3"/>
      <c r="MXC1158" s="3"/>
      <c r="MXD1158" s="3"/>
      <c r="MXE1158" s="3"/>
      <c r="MXF1158" s="3"/>
      <c r="MXG1158" s="3"/>
      <c r="MXH1158" s="3"/>
      <c r="MXI1158" s="3"/>
      <c r="MXJ1158" s="3"/>
      <c r="MXK1158" s="3"/>
      <c r="MXL1158" s="3"/>
      <c r="MXM1158" s="3"/>
      <c r="MXN1158" s="3"/>
      <c r="MXO1158" s="3"/>
      <c r="MXP1158" s="3"/>
      <c r="MXQ1158" s="3"/>
      <c r="MXR1158" s="3"/>
      <c r="MXS1158" s="3"/>
      <c r="MXT1158" s="3"/>
      <c r="MXU1158" s="3"/>
      <c r="MXV1158" s="3"/>
      <c r="MXW1158" s="3"/>
      <c r="MXX1158" s="3"/>
      <c r="MXY1158" s="3"/>
      <c r="MXZ1158" s="3"/>
      <c r="MYA1158" s="3"/>
      <c r="MYB1158" s="3"/>
      <c r="MYC1158" s="3"/>
      <c r="MYD1158" s="3"/>
      <c r="MYE1158" s="3"/>
      <c r="MYF1158" s="3"/>
      <c r="MYG1158" s="3"/>
      <c r="MYH1158" s="3"/>
      <c r="MYI1158" s="3"/>
      <c r="MYJ1158" s="3"/>
      <c r="MYK1158" s="3"/>
      <c r="MYL1158" s="3"/>
      <c r="MYM1158" s="3"/>
      <c r="MYN1158" s="3"/>
      <c r="MYO1158" s="3"/>
      <c r="MYP1158" s="3"/>
      <c r="MYQ1158" s="3"/>
      <c r="MYR1158" s="3"/>
      <c r="MYS1158" s="3"/>
      <c r="MYT1158" s="3"/>
      <c r="MYU1158" s="3"/>
      <c r="MYV1158" s="3"/>
      <c r="MYW1158" s="3"/>
      <c r="MYX1158" s="3"/>
      <c r="MYY1158" s="3"/>
      <c r="MYZ1158" s="3"/>
      <c r="MZA1158" s="3"/>
      <c r="MZB1158" s="3"/>
      <c r="MZC1158" s="3"/>
      <c r="MZD1158" s="3"/>
      <c r="MZE1158" s="3"/>
      <c r="MZF1158" s="3"/>
      <c r="MZG1158" s="3"/>
      <c r="MZH1158" s="3"/>
      <c r="MZI1158" s="3"/>
      <c r="MZJ1158" s="3"/>
      <c r="MZK1158" s="3"/>
      <c r="MZL1158" s="3"/>
      <c r="MZM1158" s="3"/>
      <c r="MZN1158" s="3"/>
      <c r="MZO1158" s="3"/>
      <c r="MZP1158" s="3"/>
      <c r="MZQ1158" s="3"/>
      <c r="MZR1158" s="3"/>
      <c r="MZS1158" s="3"/>
      <c r="MZT1158" s="3"/>
      <c r="MZU1158" s="3"/>
      <c r="MZV1158" s="3"/>
      <c r="MZW1158" s="3"/>
      <c r="MZX1158" s="3"/>
      <c r="MZY1158" s="3"/>
      <c r="MZZ1158" s="3"/>
      <c r="NAA1158" s="3"/>
      <c r="NAB1158" s="3"/>
      <c r="NAC1158" s="3"/>
      <c r="NAD1158" s="3"/>
      <c r="NAE1158" s="3"/>
      <c r="NAF1158" s="3"/>
      <c r="NAG1158" s="3"/>
      <c r="NAH1158" s="3"/>
      <c r="NAI1158" s="3"/>
      <c r="NAJ1158" s="3"/>
      <c r="NAK1158" s="3"/>
      <c r="NAL1158" s="3"/>
      <c r="NAM1158" s="3"/>
      <c r="NAN1158" s="3"/>
      <c r="NAO1158" s="3"/>
      <c r="NAP1158" s="3"/>
      <c r="NAQ1158" s="3"/>
      <c r="NAR1158" s="3"/>
      <c r="NAS1158" s="3"/>
      <c r="NAT1158" s="3"/>
      <c r="NAU1158" s="3"/>
      <c r="NAV1158" s="3"/>
      <c r="NAW1158" s="3"/>
      <c r="NAX1158" s="3"/>
      <c r="NAY1158" s="3"/>
      <c r="NAZ1158" s="3"/>
      <c r="NBA1158" s="3"/>
      <c r="NBB1158" s="3"/>
      <c r="NBC1158" s="3"/>
      <c r="NBD1158" s="3"/>
      <c r="NBE1158" s="3"/>
      <c r="NBF1158" s="3"/>
      <c r="NBG1158" s="3"/>
      <c r="NBH1158" s="3"/>
      <c r="NBI1158" s="3"/>
      <c r="NBJ1158" s="3"/>
      <c r="NBK1158" s="3"/>
      <c r="NBL1158" s="3"/>
      <c r="NBM1158" s="3"/>
      <c r="NBN1158" s="3"/>
      <c r="NBO1158" s="3"/>
      <c r="NBP1158" s="3"/>
      <c r="NBQ1158" s="3"/>
      <c r="NBR1158" s="3"/>
      <c r="NBS1158" s="3"/>
      <c r="NBT1158" s="3"/>
      <c r="NBU1158" s="3"/>
      <c r="NBV1158" s="3"/>
      <c r="NBW1158" s="3"/>
      <c r="NBX1158" s="3"/>
      <c r="NBY1158" s="3"/>
      <c r="NBZ1158" s="3"/>
      <c r="NCA1158" s="3"/>
      <c r="NCB1158" s="3"/>
      <c r="NCC1158" s="3"/>
      <c r="NCD1158" s="3"/>
      <c r="NCE1158" s="3"/>
      <c r="NCF1158" s="3"/>
      <c r="NCG1158" s="3"/>
      <c r="NCH1158" s="3"/>
      <c r="NCI1158" s="3"/>
      <c r="NCJ1158" s="3"/>
      <c r="NCK1158" s="3"/>
      <c r="NCL1158" s="3"/>
      <c r="NCM1158" s="3"/>
      <c r="NCN1158" s="3"/>
      <c r="NCO1158" s="3"/>
      <c r="NCP1158" s="3"/>
      <c r="NCQ1158" s="3"/>
      <c r="NCR1158" s="3"/>
      <c r="NCS1158" s="3"/>
      <c r="NCT1158" s="3"/>
      <c r="NCU1158" s="3"/>
      <c r="NCV1158" s="3"/>
      <c r="NCW1158" s="3"/>
      <c r="NCX1158" s="3"/>
      <c r="NCY1158" s="3"/>
      <c r="NCZ1158" s="3"/>
      <c r="NDA1158" s="3"/>
      <c r="NDB1158" s="3"/>
      <c r="NDC1158" s="3"/>
      <c r="NDD1158" s="3"/>
      <c r="NDE1158" s="3"/>
      <c r="NDF1158" s="3"/>
      <c r="NDG1158" s="3"/>
      <c r="NDH1158" s="3"/>
      <c r="NDI1158" s="3"/>
      <c r="NDJ1158" s="3"/>
      <c r="NDK1158" s="3"/>
      <c r="NDL1158" s="3"/>
      <c r="NDM1158" s="3"/>
      <c r="NDN1158" s="3"/>
      <c r="NDO1158" s="3"/>
      <c r="NDP1158" s="3"/>
      <c r="NDQ1158" s="3"/>
      <c r="NDR1158" s="3"/>
      <c r="NDS1158" s="3"/>
      <c r="NDT1158" s="3"/>
      <c r="NDU1158" s="3"/>
      <c r="NDV1158" s="3"/>
      <c r="NDW1158" s="3"/>
      <c r="NDX1158" s="3"/>
      <c r="NDY1158" s="3"/>
      <c r="NDZ1158" s="3"/>
      <c r="NEA1158" s="3"/>
      <c r="NEB1158" s="3"/>
      <c r="NEC1158" s="3"/>
      <c r="NED1158" s="3"/>
      <c r="NEE1158" s="3"/>
      <c r="NEF1158" s="3"/>
      <c r="NEG1158" s="3"/>
      <c r="NEH1158" s="3"/>
      <c r="NEI1158" s="3"/>
      <c r="NEJ1158" s="3"/>
      <c r="NEK1158" s="3"/>
      <c r="NEL1158" s="3"/>
      <c r="NEM1158" s="3"/>
      <c r="NEN1158" s="3"/>
      <c r="NEO1158" s="3"/>
      <c r="NEP1158" s="3"/>
      <c r="NEQ1158" s="3"/>
      <c r="NER1158" s="3"/>
      <c r="NES1158" s="3"/>
      <c r="NET1158" s="3"/>
      <c r="NEU1158" s="3"/>
      <c r="NEV1158" s="3"/>
      <c r="NEW1158" s="3"/>
      <c r="NEX1158" s="3"/>
      <c r="NEY1158" s="3"/>
      <c r="NEZ1158" s="3"/>
      <c r="NFA1158" s="3"/>
      <c r="NFB1158" s="3"/>
      <c r="NFC1158" s="3"/>
      <c r="NFD1158" s="3"/>
      <c r="NFE1158" s="3"/>
      <c r="NFF1158" s="3"/>
      <c r="NFG1158" s="3"/>
      <c r="NFH1158" s="3"/>
      <c r="NFI1158" s="3"/>
      <c r="NFJ1158" s="3"/>
      <c r="NFK1158" s="3"/>
      <c r="NFL1158" s="3"/>
      <c r="NFM1158" s="3"/>
      <c r="NFN1158" s="3"/>
      <c r="NFO1158" s="3"/>
      <c r="NFP1158" s="3"/>
      <c r="NFQ1158" s="3"/>
      <c r="NFR1158" s="3"/>
      <c r="NFS1158" s="3"/>
      <c r="NFT1158" s="3"/>
      <c r="NFU1158" s="3"/>
      <c r="NFV1158" s="3"/>
      <c r="NFW1158" s="3"/>
      <c r="NFX1158" s="3"/>
      <c r="NFY1158" s="3"/>
      <c r="NFZ1158" s="3"/>
      <c r="NGA1158" s="3"/>
      <c r="NGB1158" s="3"/>
      <c r="NGC1158" s="3"/>
      <c r="NGD1158" s="3"/>
      <c r="NGE1158" s="3"/>
      <c r="NGF1158" s="3"/>
      <c r="NGG1158" s="3"/>
      <c r="NGH1158" s="3"/>
      <c r="NGI1158" s="3"/>
      <c r="NGJ1158" s="3"/>
      <c r="NGK1158" s="3"/>
      <c r="NGL1158" s="3"/>
      <c r="NGM1158" s="3"/>
      <c r="NGN1158" s="3"/>
      <c r="NGO1158" s="3"/>
      <c r="NGP1158" s="3"/>
      <c r="NGQ1158" s="3"/>
      <c r="NGR1158" s="3"/>
      <c r="NGS1158" s="3"/>
      <c r="NGT1158" s="3"/>
      <c r="NGU1158" s="3"/>
      <c r="NGV1158" s="3"/>
      <c r="NGW1158" s="3"/>
      <c r="NGX1158" s="3"/>
      <c r="NGY1158" s="3"/>
      <c r="NGZ1158" s="3"/>
      <c r="NHA1158" s="3"/>
      <c r="NHB1158" s="3"/>
      <c r="NHC1158" s="3"/>
      <c r="NHD1158" s="3"/>
      <c r="NHE1158" s="3"/>
      <c r="NHF1158" s="3"/>
      <c r="NHG1158" s="3"/>
      <c r="NHH1158" s="3"/>
      <c r="NHI1158" s="3"/>
      <c r="NHJ1158" s="3"/>
      <c r="NHK1158" s="3"/>
      <c r="NHL1158" s="3"/>
      <c r="NHM1158" s="3"/>
      <c r="NHN1158" s="3"/>
      <c r="NHO1158" s="3"/>
      <c r="NHP1158" s="3"/>
      <c r="NHQ1158" s="3"/>
      <c r="NHR1158" s="3"/>
      <c r="NHS1158" s="3"/>
      <c r="NHT1158" s="3"/>
      <c r="NHU1158" s="3"/>
      <c r="NHV1158" s="3"/>
      <c r="NHW1158" s="3"/>
      <c r="NHX1158" s="3"/>
      <c r="NHY1158" s="3"/>
      <c r="NHZ1158" s="3"/>
      <c r="NIA1158" s="3"/>
      <c r="NIB1158" s="3"/>
      <c r="NIC1158" s="3"/>
      <c r="NID1158" s="3"/>
      <c r="NIE1158" s="3"/>
      <c r="NIF1158" s="3"/>
      <c r="NIG1158" s="3"/>
      <c r="NIH1158" s="3"/>
      <c r="NII1158" s="3"/>
      <c r="NIJ1158" s="3"/>
      <c r="NIK1158" s="3"/>
      <c r="NIL1158" s="3"/>
      <c r="NIM1158" s="3"/>
      <c r="NIN1158" s="3"/>
      <c r="NIO1158" s="3"/>
      <c r="NIP1158" s="3"/>
      <c r="NIQ1158" s="3"/>
      <c r="NIR1158" s="3"/>
      <c r="NIS1158" s="3"/>
      <c r="NIT1158" s="3"/>
      <c r="NIU1158" s="3"/>
      <c r="NIV1158" s="3"/>
      <c r="NIW1158" s="3"/>
      <c r="NIX1158" s="3"/>
      <c r="NIY1158" s="3"/>
      <c r="NIZ1158" s="3"/>
      <c r="NJA1158" s="3"/>
      <c r="NJB1158" s="3"/>
      <c r="NJC1158" s="3"/>
      <c r="NJD1158" s="3"/>
      <c r="NJE1158" s="3"/>
      <c r="NJF1158" s="3"/>
      <c r="NJG1158" s="3"/>
      <c r="NJH1158" s="3"/>
      <c r="NJI1158" s="3"/>
      <c r="NJJ1158" s="3"/>
      <c r="NJK1158" s="3"/>
      <c r="NJL1158" s="3"/>
      <c r="NJM1158" s="3"/>
      <c r="NJN1158" s="3"/>
      <c r="NJO1158" s="3"/>
      <c r="NJP1158" s="3"/>
      <c r="NJQ1158" s="3"/>
      <c r="NJR1158" s="3"/>
      <c r="NJS1158" s="3"/>
      <c r="NJT1158" s="3"/>
      <c r="NJU1158" s="3"/>
      <c r="NJV1158" s="3"/>
      <c r="NJW1158" s="3"/>
      <c r="NJX1158" s="3"/>
      <c r="NJY1158" s="3"/>
      <c r="NJZ1158" s="3"/>
      <c r="NKA1158" s="3"/>
      <c r="NKB1158" s="3"/>
      <c r="NKC1158" s="3"/>
      <c r="NKD1158" s="3"/>
      <c r="NKE1158" s="3"/>
      <c r="NKF1158" s="3"/>
      <c r="NKG1158" s="3"/>
      <c r="NKH1158" s="3"/>
      <c r="NKI1158" s="3"/>
      <c r="NKJ1158" s="3"/>
      <c r="NKK1158" s="3"/>
      <c r="NKL1158" s="3"/>
      <c r="NKM1158" s="3"/>
      <c r="NKN1158" s="3"/>
      <c r="NKO1158" s="3"/>
      <c r="NKP1158" s="3"/>
      <c r="NKQ1158" s="3"/>
      <c r="NKR1158" s="3"/>
      <c r="NKS1158" s="3"/>
      <c r="NKT1158" s="3"/>
      <c r="NKU1158" s="3"/>
      <c r="NKV1158" s="3"/>
      <c r="NKW1158" s="3"/>
      <c r="NKX1158" s="3"/>
      <c r="NKY1158" s="3"/>
      <c r="NKZ1158" s="3"/>
      <c r="NLA1158" s="3"/>
      <c r="NLB1158" s="3"/>
      <c r="NLC1158" s="3"/>
      <c r="NLD1158" s="3"/>
      <c r="NLE1158" s="3"/>
      <c r="NLF1158" s="3"/>
      <c r="NLG1158" s="3"/>
      <c r="NLH1158" s="3"/>
      <c r="NLI1158" s="3"/>
      <c r="NLJ1158" s="3"/>
      <c r="NLK1158" s="3"/>
      <c r="NLL1158" s="3"/>
      <c r="NLM1158" s="3"/>
      <c r="NLN1158" s="3"/>
      <c r="NLO1158" s="3"/>
      <c r="NLP1158" s="3"/>
      <c r="NLQ1158" s="3"/>
      <c r="NLR1158" s="3"/>
      <c r="NLS1158" s="3"/>
      <c r="NLT1158" s="3"/>
      <c r="NLU1158" s="3"/>
      <c r="NLV1158" s="3"/>
      <c r="NLW1158" s="3"/>
      <c r="NLX1158" s="3"/>
      <c r="NLY1158" s="3"/>
      <c r="NLZ1158" s="3"/>
      <c r="NMA1158" s="3"/>
      <c r="NMB1158" s="3"/>
      <c r="NMC1158" s="3"/>
      <c r="NMD1158" s="3"/>
      <c r="NME1158" s="3"/>
      <c r="NMF1158" s="3"/>
      <c r="NMG1158" s="3"/>
      <c r="NMH1158" s="3"/>
      <c r="NMI1158" s="3"/>
      <c r="NMJ1158" s="3"/>
      <c r="NMK1158" s="3"/>
      <c r="NML1158" s="3"/>
      <c r="NMM1158" s="3"/>
      <c r="NMN1158" s="3"/>
      <c r="NMO1158" s="3"/>
      <c r="NMP1158" s="3"/>
      <c r="NMQ1158" s="3"/>
      <c r="NMR1158" s="3"/>
      <c r="NMS1158" s="3"/>
      <c r="NMT1158" s="3"/>
      <c r="NMU1158" s="3"/>
      <c r="NMV1158" s="3"/>
      <c r="NMW1158" s="3"/>
      <c r="NMX1158" s="3"/>
      <c r="NMY1158" s="3"/>
      <c r="NMZ1158" s="3"/>
      <c r="NNA1158" s="3"/>
      <c r="NNB1158" s="3"/>
      <c r="NNC1158" s="3"/>
      <c r="NND1158" s="3"/>
      <c r="NNE1158" s="3"/>
      <c r="NNF1158" s="3"/>
      <c r="NNG1158" s="3"/>
      <c r="NNH1158" s="3"/>
      <c r="NNI1158" s="3"/>
      <c r="NNJ1158" s="3"/>
      <c r="NNK1158" s="3"/>
      <c r="NNL1158" s="3"/>
      <c r="NNM1158" s="3"/>
      <c r="NNN1158" s="3"/>
      <c r="NNO1158" s="3"/>
      <c r="NNP1158" s="3"/>
      <c r="NNQ1158" s="3"/>
      <c r="NNR1158" s="3"/>
      <c r="NNS1158" s="3"/>
      <c r="NNT1158" s="3"/>
      <c r="NNU1158" s="3"/>
      <c r="NNV1158" s="3"/>
      <c r="NNW1158" s="3"/>
      <c r="NNX1158" s="3"/>
      <c r="NNY1158" s="3"/>
      <c r="NNZ1158" s="3"/>
      <c r="NOA1158" s="3"/>
      <c r="NOB1158" s="3"/>
      <c r="NOC1158" s="3"/>
      <c r="NOD1158" s="3"/>
      <c r="NOE1158" s="3"/>
      <c r="NOF1158" s="3"/>
      <c r="NOG1158" s="3"/>
      <c r="NOH1158" s="3"/>
      <c r="NOI1158" s="3"/>
      <c r="NOJ1158" s="3"/>
      <c r="NOK1158" s="3"/>
      <c r="NOL1158" s="3"/>
      <c r="NOM1158" s="3"/>
      <c r="NON1158" s="3"/>
      <c r="NOO1158" s="3"/>
      <c r="NOP1158" s="3"/>
      <c r="NOQ1158" s="3"/>
      <c r="NOR1158" s="3"/>
      <c r="NOS1158" s="3"/>
      <c r="NOT1158" s="3"/>
      <c r="NOU1158" s="3"/>
      <c r="NOV1158" s="3"/>
      <c r="NOW1158" s="3"/>
      <c r="NOX1158" s="3"/>
      <c r="NOY1158" s="3"/>
      <c r="NOZ1158" s="3"/>
      <c r="NPA1158" s="3"/>
      <c r="NPB1158" s="3"/>
      <c r="NPC1158" s="3"/>
      <c r="NPD1158" s="3"/>
      <c r="NPE1158" s="3"/>
      <c r="NPF1158" s="3"/>
      <c r="NPG1158" s="3"/>
      <c r="NPH1158" s="3"/>
      <c r="NPI1158" s="3"/>
      <c r="NPJ1158" s="3"/>
      <c r="NPK1158" s="3"/>
      <c r="NPL1158" s="3"/>
      <c r="NPM1158" s="3"/>
      <c r="NPN1158" s="3"/>
      <c r="NPO1158" s="3"/>
      <c r="NPP1158" s="3"/>
      <c r="NPQ1158" s="3"/>
      <c r="NPR1158" s="3"/>
      <c r="NPS1158" s="3"/>
      <c r="NPT1158" s="3"/>
      <c r="NPU1158" s="3"/>
      <c r="NPV1158" s="3"/>
      <c r="NPW1158" s="3"/>
      <c r="NPX1158" s="3"/>
      <c r="NPY1158" s="3"/>
      <c r="NPZ1158" s="3"/>
      <c r="NQA1158" s="3"/>
      <c r="NQB1158" s="3"/>
      <c r="NQC1158" s="3"/>
      <c r="NQD1158" s="3"/>
      <c r="NQE1158" s="3"/>
      <c r="NQF1158" s="3"/>
      <c r="NQG1158" s="3"/>
      <c r="NQH1158" s="3"/>
      <c r="NQI1158" s="3"/>
      <c r="NQJ1158" s="3"/>
      <c r="NQK1158" s="3"/>
      <c r="NQL1158" s="3"/>
      <c r="NQM1158" s="3"/>
      <c r="NQN1158" s="3"/>
      <c r="NQO1158" s="3"/>
      <c r="NQP1158" s="3"/>
      <c r="NQQ1158" s="3"/>
      <c r="NQR1158" s="3"/>
      <c r="NQS1158" s="3"/>
      <c r="NQT1158" s="3"/>
      <c r="NQU1158" s="3"/>
      <c r="NQV1158" s="3"/>
      <c r="NQW1158" s="3"/>
      <c r="NQX1158" s="3"/>
      <c r="NQY1158" s="3"/>
      <c r="NQZ1158" s="3"/>
      <c r="NRA1158" s="3"/>
      <c r="NRB1158" s="3"/>
      <c r="NRC1158" s="3"/>
      <c r="NRD1158" s="3"/>
      <c r="NRE1158" s="3"/>
      <c r="NRF1158" s="3"/>
      <c r="NRG1158" s="3"/>
      <c r="NRH1158" s="3"/>
      <c r="NRI1158" s="3"/>
      <c r="NRJ1158" s="3"/>
      <c r="NRK1158" s="3"/>
      <c r="NRL1158" s="3"/>
      <c r="NRM1158" s="3"/>
      <c r="NRN1158" s="3"/>
      <c r="NRO1158" s="3"/>
      <c r="NRP1158" s="3"/>
      <c r="NRQ1158" s="3"/>
      <c r="NRR1158" s="3"/>
      <c r="NRS1158" s="3"/>
      <c r="NRT1158" s="3"/>
      <c r="NRU1158" s="3"/>
      <c r="NRV1158" s="3"/>
      <c r="NRW1158" s="3"/>
      <c r="NRX1158" s="3"/>
      <c r="NRY1158" s="3"/>
      <c r="NRZ1158" s="3"/>
      <c r="NSA1158" s="3"/>
      <c r="NSB1158" s="3"/>
      <c r="NSC1158" s="3"/>
      <c r="NSD1158" s="3"/>
      <c r="NSE1158" s="3"/>
      <c r="NSF1158" s="3"/>
      <c r="NSG1158" s="3"/>
      <c r="NSH1158" s="3"/>
      <c r="NSI1158" s="3"/>
      <c r="NSJ1158" s="3"/>
      <c r="NSK1158" s="3"/>
      <c r="NSL1158" s="3"/>
      <c r="NSM1158" s="3"/>
      <c r="NSN1158" s="3"/>
      <c r="NSO1158" s="3"/>
      <c r="NSP1158" s="3"/>
      <c r="NSQ1158" s="3"/>
      <c r="NSR1158" s="3"/>
      <c r="NSS1158" s="3"/>
      <c r="NST1158" s="3"/>
      <c r="NSU1158" s="3"/>
      <c r="NSV1158" s="3"/>
      <c r="NSW1158" s="3"/>
      <c r="NSX1158" s="3"/>
      <c r="NSY1158" s="3"/>
      <c r="NSZ1158" s="3"/>
      <c r="NTA1158" s="3"/>
      <c r="NTB1158" s="3"/>
      <c r="NTC1158" s="3"/>
      <c r="NTD1158" s="3"/>
      <c r="NTE1158" s="3"/>
      <c r="NTF1158" s="3"/>
      <c r="NTG1158" s="3"/>
      <c r="NTH1158" s="3"/>
      <c r="NTI1158" s="3"/>
      <c r="NTJ1158" s="3"/>
      <c r="NTK1158" s="3"/>
      <c r="NTL1158" s="3"/>
      <c r="NTM1158" s="3"/>
      <c r="NTN1158" s="3"/>
      <c r="NTO1158" s="3"/>
      <c r="NTP1158" s="3"/>
      <c r="NTQ1158" s="3"/>
      <c r="NTR1158" s="3"/>
      <c r="NTS1158" s="3"/>
      <c r="NTT1158" s="3"/>
      <c r="NTU1158" s="3"/>
      <c r="NTV1158" s="3"/>
      <c r="NTW1158" s="3"/>
      <c r="NTX1158" s="3"/>
      <c r="NTY1158" s="3"/>
      <c r="NTZ1158" s="3"/>
      <c r="NUA1158" s="3"/>
      <c r="NUB1158" s="3"/>
      <c r="NUC1158" s="3"/>
      <c r="NUD1158" s="3"/>
      <c r="NUE1158" s="3"/>
      <c r="NUF1158" s="3"/>
      <c r="NUG1158" s="3"/>
      <c r="NUH1158" s="3"/>
      <c r="NUI1158" s="3"/>
      <c r="NUJ1158" s="3"/>
      <c r="NUK1158" s="3"/>
      <c r="NUL1158" s="3"/>
      <c r="NUM1158" s="3"/>
      <c r="NUN1158" s="3"/>
      <c r="NUO1158" s="3"/>
      <c r="NUP1158" s="3"/>
      <c r="NUQ1158" s="3"/>
      <c r="NUR1158" s="3"/>
      <c r="NUS1158" s="3"/>
      <c r="NUT1158" s="3"/>
      <c r="NUU1158" s="3"/>
      <c r="NUV1158" s="3"/>
      <c r="NUW1158" s="3"/>
      <c r="NUX1158" s="3"/>
      <c r="NUY1158" s="3"/>
      <c r="NUZ1158" s="3"/>
      <c r="NVA1158" s="3"/>
      <c r="NVB1158" s="3"/>
      <c r="NVC1158" s="3"/>
      <c r="NVD1158" s="3"/>
      <c r="NVE1158" s="3"/>
      <c r="NVF1158" s="3"/>
      <c r="NVG1158" s="3"/>
      <c r="NVH1158" s="3"/>
      <c r="NVI1158" s="3"/>
      <c r="NVJ1158" s="3"/>
      <c r="NVK1158" s="3"/>
      <c r="NVL1158" s="3"/>
      <c r="NVM1158" s="3"/>
      <c r="NVN1158" s="3"/>
      <c r="NVO1158" s="3"/>
      <c r="NVP1158" s="3"/>
      <c r="NVQ1158" s="3"/>
      <c r="NVR1158" s="3"/>
      <c r="NVS1158" s="3"/>
      <c r="NVT1158" s="3"/>
      <c r="NVU1158" s="3"/>
      <c r="NVV1158" s="3"/>
      <c r="NVW1158" s="3"/>
      <c r="NVX1158" s="3"/>
      <c r="NVY1158" s="3"/>
      <c r="NVZ1158" s="3"/>
      <c r="NWA1158" s="3"/>
      <c r="NWB1158" s="3"/>
      <c r="NWC1158" s="3"/>
      <c r="NWD1158" s="3"/>
      <c r="NWE1158" s="3"/>
      <c r="NWF1158" s="3"/>
      <c r="NWG1158" s="3"/>
      <c r="NWH1158" s="3"/>
      <c r="NWI1158" s="3"/>
      <c r="NWJ1158" s="3"/>
      <c r="NWK1158" s="3"/>
      <c r="NWL1158" s="3"/>
      <c r="NWM1158" s="3"/>
      <c r="NWN1158" s="3"/>
      <c r="NWO1158" s="3"/>
      <c r="NWP1158" s="3"/>
      <c r="NWQ1158" s="3"/>
      <c r="NWR1158" s="3"/>
      <c r="NWS1158" s="3"/>
      <c r="NWT1158" s="3"/>
      <c r="NWU1158" s="3"/>
      <c r="NWV1158" s="3"/>
      <c r="NWW1158" s="3"/>
      <c r="NWX1158" s="3"/>
      <c r="NWY1158" s="3"/>
      <c r="NWZ1158" s="3"/>
      <c r="NXA1158" s="3"/>
      <c r="NXB1158" s="3"/>
      <c r="NXC1158" s="3"/>
      <c r="NXD1158" s="3"/>
      <c r="NXE1158" s="3"/>
      <c r="NXF1158" s="3"/>
      <c r="NXG1158" s="3"/>
      <c r="NXH1158" s="3"/>
      <c r="NXI1158" s="3"/>
      <c r="NXJ1158" s="3"/>
      <c r="NXK1158" s="3"/>
      <c r="NXL1158" s="3"/>
      <c r="NXM1158" s="3"/>
      <c r="NXN1158" s="3"/>
      <c r="NXO1158" s="3"/>
      <c r="NXP1158" s="3"/>
      <c r="NXQ1158" s="3"/>
      <c r="NXR1158" s="3"/>
      <c r="NXS1158" s="3"/>
      <c r="NXT1158" s="3"/>
      <c r="NXU1158" s="3"/>
      <c r="NXV1158" s="3"/>
      <c r="NXW1158" s="3"/>
      <c r="NXX1158" s="3"/>
      <c r="NXY1158" s="3"/>
      <c r="NXZ1158" s="3"/>
      <c r="NYA1158" s="3"/>
      <c r="NYB1158" s="3"/>
      <c r="NYC1158" s="3"/>
      <c r="NYD1158" s="3"/>
      <c r="NYE1158" s="3"/>
      <c r="NYF1158" s="3"/>
      <c r="NYG1158" s="3"/>
      <c r="NYH1158" s="3"/>
      <c r="NYI1158" s="3"/>
      <c r="NYJ1158" s="3"/>
      <c r="NYK1158" s="3"/>
      <c r="NYL1158" s="3"/>
      <c r="NYM1158" s="3"/>
      <c r="NYN1158" s="3"/>
      <c r="NYO1158" s="3"/>
      <c r="NYP1158" s="3"/>
      <c r="NYQ1158" s="3"/>
      <c r="NYR1158" s="3"/>
      <c r="NYS1158" s="3"/>
      <c r="NYT1158" s="3"/>
      <c r="NYU1158" s="3"/>
      <c r="NYV1158" s="3"/>
      <c r="NYW1158" s="3"/>
      <c r="NYX1158" s="3"/>
      <c r="NYY1158" s="3"/>
      <c r="NYZ1158" s="3"/>
      <c r="NZA1158" s="3"/>
      <c r="NZB1158" s="3"/>
      <c r="NZC1158" s="3"/>
      <c r="NZD1158" s="3"/>
      <c r="NZE1158" s="3"/>
      <c r="NZF1158" s="3"/>
      <c r="NZG1158" s="3"/>
      <c r="NZH1158" s="3"/>
      <c r="NZI1158" s="3"/>
      <c r="NZJ1158" s="3"/>
      <c r="NZK1158" s="3"/>
      <c r="NZL1158" s="3"/>
      <c r="NZM1158" s="3"/>
      <c r="NZN1158" s="3"/>
      <c r="NZO1158" s="3"/>
      <c r="NZP1158" s="3"/>
      <c r="NZQ1158" s="3"/>
      <c r="NZR1158" s="3"/>
      <c r="NZS1158" s="3"/>
      <c r="NZT1158" s="3"/>
      <c r="NZU1158" s="3"/>
      <c r="NZV1158" s="3"/>
      <c r="NZW1158" s="3"/>
      <c r="NZX1158" s="3"/>
      <c r="NZY1158" s="3"/>
      <c r="NZZ1158" s="3"/>
      <c r="OAA1158" s="3"/>
      <c r="OAB1158" s="3"/>
      <c r="OAC1158" s="3"/>
      <c r="OAD1158" s="3"/>
      <c r="OAE1158" s="3"/>
      <c r="OAF1158" s="3"/>
      <c r="OAG1158" s="3"/>
      <c r="OAH1158" s="3"/>
      <c r="OAI1158" s="3"/>
      <c r="OAJ1158" s="3"/>
      <c r="OAK1158" s="3"/>
      <c r="OAL1158" s="3"/>
      <c r="OAM1158" s="3"/>
      <c r="OAN1158" s="3"/>
      <c r="OAO1158" s="3"/>
      <c r="OAP1158" s="3"/>
      <c r="OAQ1158" s="3"/>
      <c r="OAR1158" s="3"/>
      <c r="OAS1158" s="3"/>
      <c r="OAT1158" s="3"/>
      <c r="OAU1158" s="3"/>
      <c r="OAV1158" s="3"/>
      <c r="OAW1158" s="3"/>
      <c r="OAX1158" s="3"/>
      <c r="OAY1158" s="3"/>
      <c r="OAZ1158" s="3"/>
      <c r="OBA1158" s="3"/>
      <c r="OBB1158" s="3"/>
      <c r="OBC1158" s="3"/>
      <c r="OBD1158" s="3"/>
      <c r="OBE1158" s="3"/>
      <c r="OBF1158" s="3"/>
      <c r="OBG1158" s="3"/>
      <c r="OBH1158" s="3"/>
      <c r="OBI1158" s="3"/>
      <c r="OBJ1158" s="3"/>
      <c r="OBK1158" s="3"/>
      <c r="OBL1158" s="3"/>
      <c r="OBM1158" s="3"/>
      <c r="OBN1158" s="3"/>
      <c r="OBO1158" s="3"/>
      <c r="OBP1158" s="3"/>
      <c r="OBQ1158" s="3"/>
      <c r="OBR1158" s="3"/>
      <c r="OBS1158" s="3"/>
      <c r="OBT1158" s="3"/>
      <c r="OBU1158" s="3"/>
      <c r="OBV1158" s="3"/>
      <c r="OBW1158" s="3"/>
      <c r="OBX1158" s="3"/>
      <c r="OBY1158" s="3"/>
      <c r="OBZ1158" s="3"/>
      <c r="OCA1158" s="3"/>
      <c r="OCB1158" s="3"/>
      <c r="OCC1158" s="3"/>
      <c r="OCD1158" s="3"/>
      <c r="OCE1158" s="3"/>
      <c r="OCF1158" s="3"/>
      <c r="OCG1158" s="3"/>
      <c r="OCH1158" s="3"/>
      <c r="OCI1158" s="3"/>
      <c r="OCJ1158" s="3"/>
      <c r="OCK1158" s="3"/>
      <c r="OCL1158" s="3"/>
      <c r="OCM1158" s="3"/>
      <c r="OCN1158" s="3"/>
      <c r="OCO1158" s="3"/>
      <c r="OCP1158" s="3"/>
      <c r="OCQ1158" s="3"/>
      <c r="OCR1158" s="3"/>
      <c r="OCS1158" s="3"/>
      <c r="OCT1158" s="3"/>
      <c r="OCU1158" s="3"/>
      <c r="OCV1158" s="3"/>
      <c r="OCW1158" s="3"/>
      <c r="OCX1158" s="3"/>
      <c r="OCY1158" s="3"/>
      <c r="OCZ1158" s="3"/>
      <c r="ODA1158" s="3"/>
      <c r="ODB1158" s="3"/>
      <c r="ODC1158" s="3"/>
      <c r="ODD1158" s="3"/>
      <c r="ODE1158" s="3"/>
      <c r="ODF1158" s="3"/>
      <c r="ODG1158" s="3"/>
      <c r="ODH1158" s="3"/>
      <c r="ODI1158" s="3"/>
      <c r="ODJ1158" s="3"/>
      <c r="ODK1158" s="3"/>
      <c r="ODL1158" s="3"/>
      <c r="ODM1158" s="3"/>
      <c r="ODN1158" s="3"/>
      <c r="ODO1158" s="3"/>
      <c r="ODP1158" s="3"/>
      <c r="ODQ1158" s="3"/>
      <c r="ODR1158" s="3"/>
      <c r="ODS1158" s="3"/>
      <c r="ODT1158" s="3"/>
      <c r="ODU1158" s="3"/>
      <c r="ODV1158" s="3"/>
      <c r="ODW1158" s="3"/>
      <c r="ODX1158" s="3"/>
      <c r="ODY1158" s="3"/>
      <c r="ODZ1158" s="3"/>
      <c r="OEA1158" s="3"/>
      <c r="OEB1158" s="3"/>
      <c r="OEC1158" s="3"/>
      <c r="OED1158" s="3"/>
      <c r="OEE1158" s="3"/>
      <c r="OEF1158" s="3"/>
      <c r="OEG1158" s="3"/>
      <c r="OEH1158" s="3"/>
      <c r="OEI1158" s="3"/>
      <c r="OEJ1158" s="3"/>
      <c r="OEK1158" s="3"/>
      <c r="OEL1158" s="3"/>
      <c r="OEM1158" s="3"/>
      <c r="OEN1158" s="3"/>
      <c r="OEO1158" s="3"/>
      <c r="OEP1158" s="3"/>
      <c r="OEQ1158" s="3"/>
      <c r="OER1158" s="3"/>
      <c r="OES1158" s="3"/>
      <c r="OET1158" s="3"/>
      <c r="OEU1158" s="3"/>
      <c r="OEV1158" s="3"/>
      <c r="OEW1158" s="3"/>
      <c r="OEX1158" s="3"/>
      <c r="OEY1158" s="3"/>
      <c r="OEZ1158" s="3"/>
      <c r="OFA1158" s="3"/>
      <c r="OFB1158" s="3"/>
      <c r="OFC1158" s="3"/>
      <c r="OFD1158" s="3"/>
      <c r="OFE1158" s="3"/>
      <c r="OFF1158" s="3"/>
      <c r="OFG1158" s="3"/>
      <c r="OFH1158" s="3"/>
      <c r="OFI1158" s="3"/>
      <c r="OFJ1158" s="3"/>
      <c r="OFK1158" s="3"/>
      <c r="OFL1158" s="3"/>
      <c r="OFM1158" s="3"/>
      <c r="OFN1158" s="3"/>
      <c r="OFO1158" s="3"/>
      <c r="OFP1158" s="3"/>
      <c r="OFQ1158" s="3"/>
      <c r="OFR1158" s="3"/>
      <c r="OFS1158" s="3"/>
      <c r="OFT1158" s="3"/>
      <c r="OFU1158" s="3"/>
      <c r="OFV1158" s="3"/>
      <c r="OFW1158" s="3"/>
      <c r="OFX1158" s="3"/>
      <c r="OFY1158" s="3"/>
      <c r="OFZ1158" s="3"/>
      <c r="OGA1158" s="3"/>
      <c r="OGB1158" s="3"/>
      <c r="OGC1158" s="3"/>
      <c r="OGD1158" s="3"/>
      <c r="OGE1158" s="3"/>
      <c r="OGF1158" s="3"/>
      <c r="OGG1158" s="3"/>
      <c r="OGH1158" s="3"/>
      <c r="OGI1158" s="3"/>
      <c r="OGJ1158" s="3"/>
      <c r="OGK1158" s="3"/>
      <c r="OGL1158" s="3"/>
      <c r="OGM1158" s="3"/>
      <c r="OGN1158" s="3"/>
      <c r="OGO1158" s="3"/>
      <c r="OGP1158" s="3"/>
      <c r="OGQ1158" s="3"/>
      <c r="OGR1158" s="3"/>
      <c r="OGS1158" s="3"/>
      <c r="OGT1158" s="3"/>
      <c r="OGU1158" s="3"/>
      <c r="OGV1158" s="3"/>
      <c r="OGW1158" s="3"/>
      <c r="OGX1158" s="3"/>
      <c r="OGY1158" s="3"/>
      <c r="OGZ1158" s="3"/>
      <c r="OHA1158" s="3"/>
      <c r="OHB1158" s="3"/>
      <c r="OHC1158" s="3"/>
      <c r="OHD1158" s="3"/>
      <c r="OHE1158" s="3"/>
      <c r="OHF1158" s="3"/>
      <c r="OHG1158" s="3"/>
      <c r="OHH1158" s="3"/>
      <c r="OHI1158" s="3"/>
      <c r="OHJ1158" s="3"/>
      <c r="OHK1158" s="3"/>
      <c r="OHL1158" s="3"/>
      <c r="OHM1158" s="3"/>
      <c r="OHN1158" s="3"/>
      <c r="OHO1158" s="3"/>
      <c r="OHP1158" s="3"/>
      <c r="OHQ1158" s="3"/>
      <c r="OHR1158" s="3"/>
      <c r="OHS1158" s="3"/>
      <c r="OHT1158" s="3"/>
      <c r="OHU1158" s="3"/>
      <c r="OHV1158" s="3"/>
      <c r="OHW1158" s="3"/>
      <c r="OHX1158" s="3"/>
      <c r="OHY1158" s="3"/>
      <c r="OHZ1158" s="3"/>
      <c r="OIA1158" s="3"/>
      <c r="OIB1158" s="3"/>
      <c r="OIC1158" s="3"/>
      <c r="OID1158" s="3"/>
      <c r="OIE1158" s="3"/>
      <c r="OIF1158" s="3"/>
      <c r="OIG1158" s="3"/>
      <c r="OIH1158" s="3"/>
      <c r="OII1158" s="3"/>
      <c r="OIJ1158" s="3"/>
      <c r="OIK1158" s="3"/>
      <c r="OIL1158" s="3"/>
      <c r="OIM1158" s="3"/>
      <c r="OIN1158" s="3"/>
      <c r="OIO1158" s="3"/>
      <c r="OIP1158" s="3"/>
      <c r="OIQ1158" s="3"/>
      <c r="OIR1158" s="3"/>
      <c r="OIS1158" s="3"/>
      <c r="OIT1158" s="3"/>
      <c r="OIU1158" s="3"/>
      <c r="OIV1158" s="3"/>
      <c r="OIW1158" s="3"/>
      <c r="OIX1158" s="3"/>
      <c r="OIY1158" s="3"/>
      <c r="OIZ1158" s="3"/>
      <c r="OJA1158" s="3"/>
      <c r="OJB1158" s="3"/>
      <c r="OJC1158" s="3"/>
      <c r="OJD1158" s="3"/>
      <c r="OJE1158" s="3"/>
      <c r="OJF1158" s="3"/>
      <c r="OJG1158" s="3"/>
      <c r="OJH1158" s="3"/>
      <c r="OJI1158" s="3"/>
      <c r="OJJ1158" s="3"/>
      <c r="OJK1158" s="3"/>
      <c r="OJL1158" s="3"/>
      <c r="OJM1158" s="3"/>
      <c r="OJN1158" s="3"/>
      <c r="OJO1158" s="3"/>
      <c r="OJP1158" s="3"/>
      <c r="OJQ1158" s="3"/>
      <c r="OJR1158" s="3"/>
      <c r="OJS1158" s="3"/>
      <c r="OJT1158" s="3"/>
      <c r="OJU1158" s="3"/>
      <c r="OJV1158" s="3"/>
      <c r="OJW1158" s="3"/>
      <c r="OJX1158" s="3"/>
      <c r="OJY1158" s="3"/>
      <c r="OJZ1158" s="3"/>
      <c r="OKA1158" s="3"/>
      <c r="OKB1158" s="3"/>
      <c r="OKC1158" s="3"/>
      <c r="OKD1158" s="3"/>
      <c r="OKE1158" s="3"/>
      <c r="OKF1158" s="3"/>
      <c r="OKG1158" s="3"/>
      <c r="OKH1158" s="3"/>
      <c r="OKI1158" s="3"/>
      <c r="OKJ1158" s="3"/>
      <c r="OKK1158" s="3"/>
      <c r="OKL1158" s="3"/>
      <c r="OKM1158" s="3"/>
      <c r="OKN1158" s="3"/>
      <c r="OKO1158" s="3"/>
      <c r="OKP1158" s="3"/>
      <c r="OKQ1158" s="3"/>
      <c r="OKR1158" s="3"/>
      <c r="OKS1158" s="3"/>
      <c r="OKT1158" s="3"/>
      <c r="OKU1158" s="3"/>
      <c r="OKV1158" s="3"/>
      <c r="OKW1158" s="3"/>
      <c r="OKX1158" s="3"/>
      <c r="OKY1158" s="3"/>
      <c r="OKZ1158" s="3"/>
      <c r="OLA1158" s="3"/>
      <c r="OLB1158" s="3"/>
      <c r="OLC1158" s="3"/>
      <c r="OLD1158" s="3"/>
      <c r="OLE1158" s="3"/>
      <c r="OLF1158" s="3"/>
      <c r="OLG1158" s="3"/>
      <c r="OLH1158" s="3"/>
      <c r="OLI1158" s="3"/>
      <c r="OLJ1158" s="3"/>
      <c r="OLK1158" s="3"/>
      <c r="OLL1158" s="3"/>
      <c r="OLM1158" s="3"/>
      <c r="OLN1158" s="3"/>
      <c r="OLO1158" s="3"/>
      <c r="OLP1158" s="3"/>
      <c r="OLQ1158" s="3"/>
      <c r="OLR1158" s="3"/>
      <c r="OLS1158" s="3"/>
      <c r="OLT1158" s="3"/>
      <c r="OLU1158" s="3"/>
      <c r="OLV1158" s="3"/>
      <c r="OLW1158" s="3"/>
      <c r="OLX1158" s="3"/>
      <c r="OLY1158" s="3"/>
      <c r="OLZ1158" s="3"/>
      <c r="OMA1158" s="3"/>
      <c r="OMB1158" s="3"/>
      <c r="OMC1158" s="3"/>
      <c r="OMD1158" s="3"/>
      <c r="OME1158" s="3"/>
      <c r="OMF1158" s="3"/>
      <c r="OMG1158" s="3"/>
      <c r="OMH1158" s="3"/>
      <c r="OMI1158" s="3"/>
      <c r="OMJ1158" s="3"/>
      <c r="OMK1158" s="3"/>
      <c r="OML1158" s="3"/>
      <c r="OMM1158" s="3"/>
      <c r="OMN1158" s="3"/>
      <c r="OMO1158" s="3"/>
      <c r="OMP1158" s="3"/>
      <c r="OMQ1158" s="3"/>
      <c r="OMR1158" s="3"/>
      <c r="OMS1158" s="3"/>
      <c r="OMT1158" s="3"/>
      <c r="OMU1158" s="3"/>
      <c r="OMV1158" s="3"/>
      <c r="OMW1158" s="3"/>
      <c r="OMX1158" s="3"/>
      <c r="OMY1158" s="3"/>
      <c r="OMZ1158" s="3"/>
      <c r="ONA1158" s="3"/>
      <c r="ONB1158" s="3"/>
      <c r="ONC1158" s="3"/>
      <c r="OND1158" s="3"/>
      <c r="ONE1158" s="3"/>
      <c r="ONF1158" s="3"/>
      <c r="ONG1158" s="3"/>
      <c r="ONH1158" s="3"/>
      <c r="ONI1158" s="3"/>
      <c r="ONJ1158" s="3"/>
      <c r="ONK1158" s="3"/>
      <c r="ONL1158" s="3"/>
      <c r="ONM1158" s="3"/>
      <c r="ONN1158" s="3"/>
      <c r="ONO1158" s="3"/>
      <c r="ONP1158" s="3"/>
      <c r="ONQ1158" s="3"/>
      <c r="ONR1158" s="3"/>
      <c r="ONS1158" s="3"/>
      <c r="ONT1158" s="3"/>
      <c r="ONU1158" s="3"/>
      <c r="ONV1158" s="3"/>
      <c r="ONW1158" s="3"/>
      <c r="ONX1158" s="3"/>
      <c r="ONY1158" s="3"/>
      <c r="ONZ1158" s="3"/>
      <c r="OOA1158" s="3"/>
      <c r="OOB1158" s="3"/>
      <c r="OOC1158" s="3"/>
      <c r="OOD1158" s="3"/>
      <c r="OOE1158" s="3"/>
      <c r="OOF1158" s="3"/>
      <c r="OOG1158" s="3"/>
      <c r="OOH1158" s="3"/>
      <c r="OOI1158" s="3"/>
      <c r="OOJ1158" s="3"/>
      <c r="OOK1158" s="3"/>
      <c r="OOL1158" s="3"/>
      <c r="OOM1158" s="3"/>
      <c r="OON1158" s="3"/>
      <c r="OOO1158" s="3"/>
      <c r="OOP1158" s="3"/>
      <c r="OOQ1158" s="3"/>
      <c r="OOR1158" s="3"/>
      <c r="OOS1158" s="3"/>
      <c r="OOT1158" s="3"/>
      <c r="OOU1158" s="3"/>
      <c r="OOV1158" s="3"/>
      <c r="OOW1158" s="3"/>
      <c r="OOX1158" s="3"/>
      <c r="OOY1158" s="3"/>
      <c r="OOZ1158" s="3"/>
      <c r="OPA1158" s="3"/>
      <c r="OPB1158" s="3"/>
      <c r="OPC1158" s="3"/>
      <c r="OPD1158" s="3"/>
      <c r="OPE1158" s="3"/>
      <c r="OPF1158" s="3"/>
      <c r="OPG1158" s="3"/>
      <c r="OPH1158" s="3"/>
      <c r="OPI1158" s="3"/>
      <c r="OPJ1158" s="3"/>
      <c r="OPK1158" s="3"/>
      <c r="OPL1158" s="3"/>
      <c r="OPM1158" s="3"/>
      <c r="OPN1158" s="3"/>
      <c r="OPO1158" s="3"/>
      <c r="OPP1158" s="3"/>
      <c r="OPQ1158" s="3"/>
      <c r="OPR1158" s="3"/>
      <c r="OPS1158" s="3"/>
      <c r="OPT1158" s="3"/>
      <c r="OPU1158" s="3"/>
      <c r="OPV1158" s="3"/>
      <c r="OPW1158" s="3"/>
      <c r="OPX1158" s="3"/>
      <c r="OPY1158" s="3"/>
      <c r="OPZ1158" s="3"/>
      <c r="OQA1158" s="3"/>
      <c r="OQB1158" s="3"/>
      <c r="OQC1158" s="3"/>
      <c r="OQD1158" s="3"/>
      <c r="OQE1158" s="3"/>
      <c r="OQF1158" s="3"/>
      <c r="OQG1158" s="3"/>
      <c r="OQH1158" s="3"/>
      <c r="OQI1158" s="3"/>
      <c r="OQJ1158" s="3"/>
      <c r="OQK1158" s="3"/>
      <c r="OQL1158" s="3"/>
      <c r="OQM1158" s="3"/>
      <c r="OQN1158" s="3"/>
      <c r="OQO1158" s="3"/>
      <c r="OQP1158" s="3"/>
      <c r="OQQ1158" s="3"/>
      <c r="OQR1158" s="3"/>
      <c r="OQS1158" s="3"/>
      <c r="OQT1158" s="3"/>
      <c r="OQU1158" s="3"/>
      <c r="OQV1158" s="3"/>
      <c r="OQW1158" s="3"/>
      <c r="OQX1158" s="3"/>
      <c r="OQY1158" s="3"/>
      <c r="OQZ1158" s="3"/>
      <c r="ORA1158" s="3"/>
      <c r="ORB1158" s="3"/>
      <c r="ORC1158" s="3"/>
      <c r="ORD1158" s="3"/>
      <c r="ORE1158" s="3"/>
      <c r="ORF1158" s="3"/>
      <c r="ORG1158" s="3"/>
      <c r="ORH1158" s="3"/>
      <c r="ORI1158" s="3"/>
      <c r="ORJ1158" s="3"/>
      <c r="ORK1158" s="3"/>
      <c r="ORL1158" s="3"/>
      <c r="ORM1158" s="3"/>
      <c r="ORN1158" s="3"/>
      <c r="ORO1158" s="3"/>
      <c r="ORP1158" s="3"/>
      <c r="ORQ1158" s="3"/>
      <c r="ORR1158" s="3"/>
      <c r="ORS1158" s="3"/>
      <c r="ORT1158" s="3"/>
      <c r="ORU1158" s="3"/>
      <c r="ORV1158" s="3"/>
      <c r="ORW1158" s="3"/>
      <c r="ORX1158" s="3"/>
      <c r="ORY1158" s="3"/>
      <c r="ORZ1158" s="3"/>
      <c r="OSA1158" s="3"/>
      <c r="OSB1158" s="3"/>
      <c r="OSC1158" s="3"/>
      <c r="OSD1158" s="3"/>
      <c r="OSE1158" s="3"/>
      <c r="OSF1158" s="3"/>
      <c r="OSG1158" s="3"/>
      <c r="OSH1158" s="3"/>
      <c r="OSI1158" s="3"/>
      <c r="OSJ1158" s="3"/>
      <c r="OSK1158" s="3"/>
      <c r="OSL1158" s="3"/>
      <c r="OSM1158" s="3"/>
      <c r="OSN1158" s="3"/>
      <c r="OSO1158" s="3"/>
      <c r="OSP1158" s="3"/>
      <c r="OSQ1158" s="3"/>
      <c r="OSR1158" s="3"/>
      <c r="OSS1158" s="3"/>
      <c r="OST1158" s="3"/>
      <c r="OSU1158" s="3"/>
      <c r="OSV1158" s="3"/>
      <c r="OSW1158" s="3"/>
      <c r="OSX1158" s="3"/>
      <c r="OSY1158" s="3"/>
      <c r="OSZ1158" s="3"/>
      <c r="OTA1158" s="3"/>
      <c r="OTB1158" s="3"/>
      <c r="OTC1158" s="3"/>
      <c r="OTD1158" s="3"/>
      <c r="OTE1158" s="3"/>
      <c r="OTF1158" s="3"/>
      <c r="OTG1158" s="3"/>
      <c r="OTH1158" s="3"/>
      <c r="OTI1158" s="3"/>
      <c r="OTJ1158" s="3"/>
      <c r="OTK1158" s="3"/>
      <c r="OTL1158" s="3"/>
      <c r="OTM1158" s="3"/>
      <c r="OTN1158" s="3"/>
      <c r="OTO1158" s="3"/>
      <c r="OTP1158" s="3"/>
      <c r="OTQ1158" s="3"/>
      <c r="OTR1158" s="3"/>
      <c r="OTS1158" s="3"/>
      <c r="OTT1158" s="3"/>
      <c r="OTU1158" s="3"/>
      <c r="OTV1158" s="3"/>
      <c r="OTW1158" s="3"/>
      <c r="OTX1158" s="3"/>
      <c r="OTY1158" s="3"/>
      <c r="OTZ1158" s="3"/>
      <c r="OUA1158" s="3"/>
      <c r="OUB1158" s="3"/>
      <c r="OUC1158" s="3"/>
      <c r="OUD1158" s="3"/>
      <c r="OUE1158" s="3"/>
      <c r="OUF1158" s="3"/>
      <c r="OUG1158" s="3"/>
      <c r="OUH1158" s="3"/>
      <c r="OUI1158" s="3"/>
      <c r="OUJ1158" s="3"/>
      <c r="OUK1158" s="3"/>
      <c r="OUL1158" s="3"/>
      <c r="OUM1158" s="3"/>
      <c r="OUN1158" s="3"/>
      <c r="OUO1158" s="3"/>
      <c r="OUP1158" s="3"/>
      <c r="OUQ1158" s="3"/>
      <c r="OUR1158" s="3"/>
      <c r="OUS1158" s="3"/>
      <c r="OUT1158" s="3"/>
      <c r="OUU1158" s="3"/>
      <c r="OUV1158" s="3"/>
      <c r="OUW1158" s="3"/>
      <c r="OUX1158" s="3"/>
      <c r="OUY1158" s="3"/>
      <c r="OUZ1158" s="3"/>
      <c r="OVA1158" s="3"/>
      <c r="OVB1158" s="3"/>
      <c r="OVC1158" s="3"/>
      <c r="OVD1158" s="3"/>
      <c r="OVE1158" s="3"/>
      <c r="OVF1158" s="3"/>
      <c r="OVG1158" s="3"/>
      <c r="OVH1158" s="3"/>
      <c r="OVI1158" s="3"/>
      <c r="OVJ1158" s="3"/>
      <c r="OVK1158" s="3"/>
      <c r="OVL1158" s="3"/>
      <c r="OVM1158" s="3"/>
      <c r="OVN1158" s="3"/>
      <c r="OVO1158" s="3"/>
      <c r="OVP1158" s="3"/>
      <c r="OVQ1158" s="3"/>
      <c r="OVR1158" s="3"/>
      <c r="OVS1158" s="3"/>
      <c r="OVT1158" s="3"/>
      <c r="OVU1158" s="3"/>
      <c r="OVV1158" s="3"/>
      <c r="OVW1158" s="3"/>
      <c r="OVX1158" s="3"/>
      <c r="OVY1158" s="3"/>
      <c r="OVZ1158" s="3"/>
      <c r="OWA1158" s="3"/>
      <c r="OWB1158" s="3"/>
      <c r="OWC1158" s="3"/>
      <c r="OWD1158" s="3"/>
      <c r="OWE1158" s="3"/>
      <c r="OWF1158" s="3"/>
      <c r="OWG1158" s="3"/>
      <c r="OWH1158" s="3"/>
      <c r="OWI1158" s="3"/>
      <c r="OWJ1158" s="3"/>
      <c r="OWK1158" s="3"/>
      <c r="OWL1158" s="3"/>
      <c r="OWM1158" s="3"/>
      <c r="OWN1158" s="3"/>
      <c r="OWO1158" s="3"/>
      <c r="OWP1158" s="3"/>
      <c r="OWQ1158" s="3"/>
      <c r="OWR1158" s="3"/>
      <c r="OWS1158" s="3"/>
      <c r="OWT1158" s="3"/>
      <c r="OWU1158" s="3"/>
      <c r="OWV1158" s="3"/>
      <c r="OWW1158" s="3"/>
      <c r="OWX1158" s="3"/>
      <c r="OWY1158" s="3"/>
      <c r="OWZ1158" s="3"/>
      <c r="OXA1158" s="3"/>
      <c r="OXB1158" s="3"/>
      <c r="OXC1158" s="3"/>
      <c r="OXD1158" s="3"/>
      <c r="OXE1158" s="3"/>
      <c r="OXF1158" s="3"/>
      <c r="OXG1158" s="3"/>
      <c r="OXH1158" s="3"/>
      <c r="OXI1158" s="3"/>
      <c r="OXJ1158" s="3"/>
      <c r="OXK1158" s="3"/>
      <c r="OXL1158" s="3"/>
      <c r="OXM1158" s="3"/>
      <c r="OXN1158" s="3"/>
      <c r="OXO1158" s="3"/>
      <c r="OXP1158" s="3"/>
      <c r="OXQ1158" s="3"/>
      <c r="OXR1158" s="3"/>
      <c r="OXS1158" s="3"/>
      <c r="OXT1158" s="3"/>
      <c r="OXU1158" s="3"/>
      <c r="OXV1158" s="3"/>
      <c r="OXW1158" s="3"/>
      <c r="OXX1158" s="3"/>
      <c r="OXY1158" s="3"/>
      <c r="OXZ1158" s="3"/>
      <c r="OYA1158" s="3"/>
      <c r="OYB1158" s="3"/>
      <c r="OYC1158" s="3"/>
      <c r="OYD1158" s="3"/>
      <c r="OYE1158" s="3"/>
      <c r="OYF1158" s="3"/>
      <c r="OYG1158" s="3"/>
      <c r="OYH1158" s="3"/>
      <c r="OYI1158" s="3"/>
      <c r="OYJ1158" s="3"/>
      <c r="OYK1158" s="3"/>
      <c r="OYL1158" s="3"/>
      <c r="OYM1158" s="3"/>
      <c r="OYN1158" s="3"/>
      <c r="OYO1158" s="3"/>
      <c r="OYP1158" s="3"/>
      <c r="OYQ1158" s="3"/>
      <c r="OYR1158" s="3"/>
      <c r="OYS1158" s="3"/>
      <c r="OYT1158" s="3"/>
      <c r="OYU1158" s="3"/>
      <c r="OYV1158" s="3"/>
      <c r="OYW1158" s="3"/>
      <c r="OYX1158" s="3"/>
      <c r="OYY1158" s="3"/>
      <c r="OYZ1158" s="3"/>
      <c r="OZA1158" s="3"/>
      <c r="OZB1158" s="3"/>
      <c r="OZC1158" s="3"/>
      <c r="OZD1158" s="3"/>
      <c r="OZE1158" s="3"/>
      <c r="OZF1158" s="3"/>
      <c r="OZG1158" s="3"/>
      <c r="OZH1158" s="3"/>
      <c r="OZI1158" s="3"/>
      <c r="OZJ1158" s="3"/>
      <c r="OZK1158" s="3"/>
      <c r="OZL1158" s="3"/>
      <c r="OZM1158" s="3"/>
      <c r="OZN1158" s="3"/>
      <c r="OZO1158" s="3"/>
      <c r="OZP1158" s="3"/>
      <c r="OZQ1158" s="3"/>
      <c r="OZR1158" s="3"/>
      <c r="OZS1158" s="3"/>
      <c r="OZT1158" s="3"/>
      <c r="OZU1158" s="3"/>
      <c r="OZV1158" s="3"/>
      <c r="OZW1158" s="3"/>
      <c r="OZX1158" s="3"/>
      <c r="OZY1158" s="3"/>
      <c r="OZZ1158" s="3"/>
      <c r="PAA1158" s="3"/>
      <c r="PAB1158" s="3"/>
      <c r="PAC1158" s="3"/>
      <c r="PAD1158" s="3"/>
      <c r="PAE1158" s="3"/>
      <c r="PAF1158" s="3"/>
      <c r="PAG1158" s="3"/>
      <c r="PAH1158" s="3"/>
      <c r="PAI1158" s="3"/>
      <c r="PAJ1158" s="3"/>
      <c r="PAK1158" s="3"/>
      <c r="PAL1158" s="3"/>
      <c r="PAM1158" s="3"/>
      <c r="PAN1158" s="3"/>
      <c r="PAO1158" s="3"/>
      <c r="PAP1158" s="3"/>
      <c r="PAQ1158" s="3"/>
      <c r="PAR1158" s="3"/>
      <c r="PAS1158" s="3"/>
      <c r="PAT1158" s="3"/>
      <c r="PAU1158" s="3"/>
      <c r="PAV1158" s="3"/>
      <c r="PAW1158" s="3"/>
      <c r="PAX1158" s="3"/>
      <c r="PAY1158" s="3"/>
      <c r="PAZ1158" s="3"/>
      <c r="PBA1158" s="3"/>
      <c r="PBB1158" s="3"/>
      <c r="PBC1158" s="3"/>
      <c r="PBD1158" s="3"/>
      <c r="PBE1158" s="3"/>
      <c r="PBF1158" s="3"/>
      <c r="PBG1158" s="3"/>
      <c r="PBH1158" s="3"/>
      <c r="PBI1158" s="3"/>
      <c r="PBJ1158" s="3"/>
      <c r="PBK1158" s="3"/>
      <c r="PBL1158" s="3"/>
      <c r="PBM1158" s="3"/>
      <c r="PBN1158" s="3"/>
      <c r="PBO1158" s="3"/>
      <c r="PBP1158" s="3"/>
      <c r="PBQ1158" s="3"/>
      <c r="PBR1158" s="3"/>
      <c r="PBS1158" s="3"/>
      <c r="PBT1158" s="3"/>
      <c r="PBU1158" s="3"/>
      <c r="PBV1158" s="3"/>
      <c r="PBW1158" s="3"/>
      <c r="PBX1158" s="3"/>
      <c r="PBY1158" s="3"/>
      <c r="PBZ1158" s="3"/>
      <c r="PCA1158" s="3"/>
      <c r="PCB1158" s="3"/>
      <c r="PCC1158" s="3"/>
      <c r="PCD1158" s="3"/>
      <c r="PCE1158" s="3"/>
      <c r="PCF1158" s="3"/>
      <c r="PCG1158" s="3"/>
      <c r="PCH1158" s="3"/>
      <c r="PCI1158" s="3"/>
      <c r="PCJ1158" s="3"/>
      <c r="PCK1158" s="3"/>
      <c r="PCL1158" s="3"/>
      <c r="PCM1158" s="3"/>
      <c r="PCN1158" s="3"/>
      <c r="PCO1158" s="3"/>
      <c r="PCP1158" s="3"/>
      <c r="PCQ1158" s="3"/>
      <c r="PCR1158" s="3"/>
      <c r="PCS1158" s="3"/>
      <c r="PCT1158" s="3"/>
      <c r="PCU1158" s="3"/>
      <c r="PCV1158" s="3"/>
      <c r="PCW1158" s="3"/>
      <c r="PCX1158" s="3"/>
      <c r="PCY1158" s="3"/>
      <c r="PCZ1158" s="3"/>
      <c r="PDA1158" s="3"/>
      <c r="PDB1158" s="3"/>
      <c r="PDC1158" s="3"/>
      <c r="PDD1158" s="3"/>
      <c r="PDE1158" s="3"/>
      <c r="PDF1158" s="3"/>
      <c r="PDG1158" s="3"/>
      <c r="PDH1158" s="3"/>
      <c r="PDI1158" s="3"/>
      <c r="PDJ1158" s="3"/>
      <c r="PDK1158" s="3"/>
      <c r="PDL1158" s="3"/>
      <c r="PDM1158" s="3"/>
      <c r="PDN1158" s="3"/>
      <c r="PDO1158" s="3"/>
      <c r="PDP1158" s="3"/>
      <c r="PDQ1158" s="3"/>
      <c r="PDR1158" s="3"/>
      <c r="PDS1158" s="3"/>
      <c r="PDT1158" s="3"/>
      <c r="PDU1158" s="3"/>
      <c r="PDV1158" s="3"/>
      <c r="PDW1158" s="3"/>
      <c r="PDX1158" s="3"/>
      <c r="PDY1158" s="3"/>
      <c r="PDZ1158" s="3"/>
      <c r="PEA1158" s="3"/>
      <c r="PEB1158" s="3"/>
      <c r="PEC1158" s="3"/>
      <c r="PED1158" s="3"/>
      <c r="PEE1158" s="3"/>
      <c r="PEF1158" s="3"/>
      <c r="PEG1158" s="3"/>
      <c r="PEH1158" s="3"/>
      <c r="PEI1158" s="3"/>
      <c r="PEJ1158" s="3"/>
      <c r="PEK1158" s="3"/>
      <c r="PEL1158" s="3"/>
      <c r="PEM1158" s="3"/>
      <c r="PEN1158" s="3"/>
      <c r="PEO1158" s="3"/>
      <c r="PEP1158" s="3"/>
      <c r="PEQ1158" s="3"/>
      <c r="PER1158" s="3"/>
      <c r="PES1158" s="3"/>
      <c r="PET1158" s="3"/>
      <c r="PEU1158" s="3"/>
      <c r="PEV1158" s="3"/>
      <c r="PEW1158" s="3"/>
      <c r="PEX1158" s="3"/>
      <c r="PEY1158" s="3"/>
      <c r="PEZ1158" s="3"/>
      <c r="PFA1158" s="3"/>
      <c r="PFB1158" s="3"/>
      <c r="PFC1158" s="3"/>
      <c r="PFD1158" s="3"/>
      <c r="PFE1158" s="3"/>
      <c r="PFF1158" s="3"/>
      <c r="PFG1158" s="3"/>
      <c r="PFH1158" s="3"/>
      <c r="PFI1158" s="3"/>
      <c r="PFJ1158" s="3"/>
      <c r="PFK1158" s="3"/>
      <c r="PFL1158" s="3"/>
      <c r="PFM1158" s="3"/>
      <c r="PFN1158" s="3"/>
      <c r="PFO1158" s="3"/>
      <c r="PFP1158" s="3"/>
      <c r="PFQ1158" s="3"/>
      <c r="PFR1158" s="3"/>
      <c r="PFS1158" s="3"/>
      <c r="PFT1158" s="3"/>
      <c r="PFU1158" s="3"/>
      <c r="PFV1158" s="3"/>
      <c r="PFW1158" s="3"/>
      <c r="PFX1158" s="3"/>
      <c r="PFY1158" s="3"/>
      <c r="PFZ1158" s="3"/>
      <c r="PGA1158" s="3"/>
      <c r="PGB1158" s="3"/>
      <c r="PGC1158" s="3"/>
      <c r="PGD1158" s="3"/>
      <c r="PGE1158" s="3"/>
      <c r="PGF1158" s="3"/>
      <c r="PGG1158" s="3"/>
      <c r="PGH1158" s="3"/>
      <c r="PGI1158" s="3"/>
      <c r="PGJ1158" s="3"/>
      <c r="PGK1158" s="3"/>
      <c r="PGL1158" s="3"/>
      <c r="PGM1158" s="3"/>
      <c r="PGN1158" s="3"/>
      <c r="PGO1158" s="3"/>
      <c r="PGP1158" s="3"/>
      <c r="PGQ1158" s="3"/>
      <c r="PGR1158" s="3"/>
      <c r="PGS1158" s="3"/>
      <c r="PGT1158" s="3"/>
      <c r="PGU1158" s="3"/>
      <c r="PGV1158" s="3"/>
      <c r="PGW1158" s="3"/>
      <c r="PGX1158" s="3"/>
      <c r="PGY1158" s="3"/>
      <c r="PGZ1158" s="3"/>
      <c r="PHA1158" s="3"/>
      <c r="PHB1158" s="3"/>
      <c r="PHC1158" s="3"/>
      <c r="PHD1158" s="3"/>
      <c r="PHE1158" s="3"/>
      <c r="PHF1158" s="3"/>
      <c r="PHG1158" s="3"/>
      <c r="PHH1158" s="3"/>
      <c r="PHI1158" s="3"/>
      <c r="PHJ1158" s="3"/>
      <c r="PHK1158" s="3"/>
      <c r="PHL1158" s="3"/>
      <c r="PHM1158" s="3"/>
      <c r="PHN1158" s="3"/>
      <c r="PHO1158" s="3"/>
      <c r="PHP1158" s="3"/>
      <c r="PHQ1158" s="3"/>
      <c r="PHR1158" s="3"/>
      <c r="PHS1158" s="3"/>
      <c r="PHT1158" s="3"/>
      <c r="PHU1158" s="3"/>
      <c r="PHV1158" s="3"/>
      <c r="PHW1158" s="3"/>
      <c r="PHX1158" s="3"/>
      <c r="PHY1158" s="3"/>
      <c r="PHZ1158" s="3"/>
      <c r="PIA1158" s="3"/>
      <c r="PIB1158" s="3"/>
      <c r="PIC1158" s="3"/>
      <c r="PID1158" s="3"/>
      <c r="PIE1158" s="3"/>
      <c r="PIF1158" s="3"/>
      <c r="PIG1158" s="3"/>
      <c r="PIH1158" s="3"/>
      <c r="PII1158" s="3"/>
      <c r="PIJ1158" s="3"/>
      <c r="PIK1158" s="3"/>
      <c r="PIL1158" s="3"/>
      <c r="PIM1158" s="3"/>
      <c r="PIN1158" s="3"/>
      <c r="PIO1158" s="3"/>
      <c r="PIP1158" s="3"/>
      <c r="PIQ1158" s="3"/>
      <c r="PIR1158" s="3"/>
      <c r="PIS1158" s="3"/>
      <c r="PIT1158" s="3"/>
      <c r="PIU1158" s="3"/>
      <c r="PIV1158" s="3"/>
      <c r="PIW1158" s="3"/>
      <c r="PIX1158" s="3"/>
      <c r="PIY1158" s="3"/>
      <c r="PIZ1158" s="3"/>
      <c r="PJA1158" s="3"/>
      <c r="PJB1158" s="3"/>
      <c r="PJC1158" s="3"/>
      <c r="PJD1158" s="3"/>
      <c r="PJE1158" s="3"/>
      <c r="PJF1158" s="3"/>
      <c r="PJG1158" s="3"/>
      <c r="PJH1158" s="3"/>
      <c r="PJI1158" s="3"/>
      <c r="PJJ1158" s="3"/>
      <c r="PJK1158" s="3"/>
      <c r="PJL1158" s="3"/>
      <c r="PJM1158" s="3"/>
      <c r="PJN1158" s="3"/>
      <c r="PJO1158" s="3"/>
      <c r="PJP1158" s="3"/>
      <c r="PJQ1158" s="3"/>
      <c r="PJR1158" s="3"/>
      <c r="PJS1158" s="3"/>
      <c r="PJT1158" s="3"/>
      <c r="PJU1158" s="3"/>
      <c r="PJV1158" s="3"/>
      <c r="PJW1158" s="3"/>
      <c r="PJX1158" s="3"/>
      <c r="PJY1158" s="3"/>
      <c r="PJZ1158" s="3"/>
      <c r="PKA1158" s="3"/>
      <c r="PKB1158" s="3"/>
      <c r="PKC1158" s="3"/>
      <c r="PKD1158" s="3"/>
      <c r="PKE1158" s="3"/>
      <c r="PKF1158" s="3"/>
      <c r="PKG1158" s="3"/>
      <c r="PKH1158" s="3"/>
      <c r="PKI1158" s="3"/>
      <c r="PKJ1158" s="3"/>
      <c r="PKK1158" s="3"/>
      <c r="PKL1158" s="3"/>
      <c r="PKM1158" s="3"/>
      <c r="PKN1158" s="3"/>
      <c r="PKO1158" s="3"/>
      <c r="PKP1158" s="3"/>
      <c r="PKQ1158" s="3"/>
      <c r="PKR1158" s="3"/>
      <c r="PKS1158" s="3"/>
      <c r="PKT1158" s="3"/>
      <c r="PKU1158" s="3"/>
      <c r="PKV1158" s="3"/>
      <c r="PKW1158" s="3"/>
      <c r="PKX1158" s="3"/>
      <c r="PKY1158" s="3"/>
      <c r="PKZ1158" s="3"/>
      <c r="PLA1158" s="3"/>
      <c r="PLB1158" s="3"/>
      <c r="PLC1158" s="3"/>
      <c r="PLD1158" s="3"/>
      <c r="PLE1158" s="3"/>
      <c r="PLF1158" s="3"/>
      <c r="PLG1158" s="3"/>
      <c r="PLH1158" s="3"/>
      <c r="PLI1158" s="3"/>
      <c r="PLJ1158" s="3"/>
      <c r="PLK1158" s="3"/>
      <c r="PLL1158" s="3"/>
      <c r="PLM1158" s="3"/>
      <c r="PLN1158" s="3"/>
      <c r="PLO1158" s="3"/>
      <c r="PLP1158" s="3"/>
      <c r="PLQ1158" s="3"/>
      <c r="PLR1158" s="3"/>
      <c r="PLS1158" s="3"/>
      <c r="PLT1158" s="3"/>
      <c r="PLU1158" s="3"/>
      <c r="PLV1158" s="3"/>
      <c r="PLW1158" s="3"/>
      <c r="PLX1158" s="3"/>
      <c r="PLY1158" s="3"/>
      <c r="PLZ1158" s="3"/>
      <c r="PMA1158" s="3"/>
      <c r="PMB1158" s="3"/>
      <c r="PMC1158" s="3"/>
      <c r="PMD1158" s="3"/>
      <c r="PME1158" s="3"/>
      <c r="PMF1158" s="3"/>
      <c r="PMG1158" s="3"/>
      <c r="PMH1158" s="3"/>
      <c r="PMI1158" s="3"/>
      <c r="PMJ1158" s="3"/>
      <c r="PMK1158" s="3"/>
      <c r="PML1158" s="3"/>
      <c r="PMM1158" s="3"/>
      <c r="PMN1158" s="3"/>
      <c r="PMO1158" s="3"/>
      <c r="PMP1158" s="3"/>
      <c r="PMQ1158" s="3"/>
      <c r="PMR1158" s="3"/>
      <c r="PMS1158" s="3"/>
      <c r="PMT1158" s="3"/>
      <c r="PMU1158" s="3"/>
      <c r="PMV1158" s="3"/>
      <c r="PMW1158" s="3"/>
      <c r="PMX1158" s="3"/>
      <c r="PMY1158" s="3"/>
      <c r="PMZ1158" s="3"/>
      <c r="PNA1158" s="3"/>
      <c r="PNB1158" s="3"/>
      <c r="PNC1158" s="3"/>
      <c r="PND1158" s="3"/>
      <c r="PNE1158" s="3"/>
      <c r="PNF1158" s="3"/>
      <c r="PNG1158" s="3"/>
      <c r="PNH1158" s="3"/>
      <c r="PNI1158" s="3"/>
      <c r="PNJ1158" s="3"/>
      <c r="PNK1158" s="3"/>
      <c r="PNL1158" s="3"/>
      <c r="PNM1158" s="3"/>
      <c r="PNN1158" s="3"/>
      <c r="PNO1158" s="3"/>
      <c r="PNP1158" s="3"/>
      <c r="PNQ1158" s="3"/>
      <c r="PNR1158" s="3"/>
      <c r="PNS1158" s="3"/>
      <c r="PNT1158" s="3"/>
      <c r="PNU1158" s="3"/>
      <c r="PNV1158" s="3"/>
      <c r="PNW1158" s="3"/>
      <c r="PNX1158" s="3"/>
      <c r="PNY1158" s="3"/>
      <c r="PNZ1158" s="3"/>
      <c r="POA1158" s="3"/>
      <c r="POB1158" s="3"/>
      <c r="POC1158" s="3"/>
      <c r="POD1158" s="3"/>
      <c r="POE1158" s="3"/>
      <c r="POF1158" s="3"/>
      <c r="POG1158" s="3"/>
      <c r="POH1158" s="3"/>
      <c r="POI1158" s="3"/>
      <c r="POJ1158" s="3"/>
      <c r="POK1158" s="3"/>
      <c r="POL1158" s="3"/>
      <c r="POM1158" s="3"/>
      <c r="PON1158" s="3"/>
      <c r="POO1158" s="3"/>
      <c r="POP1158" s="3"/>
      <c r="POQ1158" s="3"/>
      <c r="POR1158" s="3"/>
      <c r="POS1158" s="3"/>
      <c r="POT1158" s="3"/>
      <c r="POU1158" s="3"/>
      <c r="POV1158" s="3"/>
      <c r="POW1158" s="3"/>
      <c r="POX1158" s="3"/>
      <c r="POY1158" s="3"/>
      <c r="POZ1158" s="3"/>
      <c r="PPA1158" s="3"/>
      <c r="PPB1158" s="3"/>
      <c r="PPC1158" s="3"/>
      <c r="PPD1158" s="3"/>
      <c r="PPE1158" s="3"/>
      <c r="PPF1158" s="3"/>
      <c r="PPG1158" s="3"/>
      <c r="PPH1158" s="3"/>
      <c r="PPI1158" s="3"/>
      <c r="PPJ1158" s="3"/>
      <c r="PPK1158" s="3"/>
      <c r="PPL1158" s="3"/>
      <c r="PPM1158" s="3"/>
      <c r="PPN1158" s="3"/>
      <c r="PPO1158" s="3"/>
      <c r="PPP1158" s="3"/>
      <c r="PPQ1158" s="3"/>
      <c r="PPR1158" s="3"/>
      <c r="PPS1158" s="3"/>
      <c r="PPT1158" s="3"/>
      <c r="PPU1158" s="3"/>
      <c r="PPV1158" s="3"/>
      <c r="PPW1158" s="3"/>
      <c r="PPX1158" s="3"/>
      <c r="PPY1158" s="3"/>
      <c r="PPZ1158" s="3"/>
      <c r="PQA1158" s="3"/>
      <c r="PQB1158" s="3"/>
      <c r="PQC1158" s="3"/>
      <c r="PQD1158" s="3"/>
      <c r="PQE1158" s="3"/>
      <c r="PQF1158" s="3"/>
      <c r="PQG1158" s="3"/>
      <c r="PQH1158" s="3"/>
      <c r="PQI1158" s="3"/>
      <c r="PQJ1158" s="3"/>
      <c r="PQK1158" s="3"/>
      <c r="PQL1158" s="3"/>
      <c r="PQM1158" s="3"/>
      <c r="PQN1158" s="3"/>
      <c r="PQO1158" s="3"/>
      <c r="PQP1158" s="3"/>
      <c r="PQQ1158" s="3"/>
      <c r="PQR1158" s="3"/>
      <c r="PQS1158" s="3"/>
      <c r="PQT1158" s="3"/>
      <c r="PQU1158" s="3"/>
      <c r="PQV1158" s="3"/>
      <c r="PQW1158" s="3"/>
      <c r="PQX1158" s="3"/>
      <c r="PQY1158" s="3"/>
      <c r="PQZ1158" s="3"/>
      <c r="PRA1158" s="3"/>
      <c r="PRB1158" s="3"/>
      <c r="PRC1158" s="3"/>
      <c r="PRD1158" s="3"/>
      <c r="PRE1158" s="3"/>
      <c r="PRF1158" s="3"/>
      <c r="PRG1158" s="3"/>
      <c r="PRH1158" s="3"/>
      <c r="PRI1158" s="3"/>
      <c r="PRJ1158" s="3"/>
      <c r="PRK1158" s="3"/>
      <c r="PRL1158" s="3"/>
      <c r="PRM1158" s="3"/>
      <c r="PRN1158" s="3"/>
      <c r="PRO1158" s="3"/>
      <c r="PRP1158" s="3"/>
      <c r="PRQ1158" s="3"/>
      <c r="PRR1158" s="3"/>
      <c r="PRS1158" s="3"/>
      <c r="PRT1158" s="3"/>
      <c r="PRU1158" s="3"/>
      <c r="PRV1158" s="3"/>
      <c r="PRW1158" s="3"/>
      <c r="PRX1158" s="3"/>
      <c r="PRY1158" s="3"/>
      <c r="PRZ1158" s="3"/>
      <c r="PSA1158" s="3"/>
      <c r="PSB1158" s="3"/>
      <c r="PSC1158" s="3"/>
      <c r="PSD1158" s="3"/>
      <c r="PSE1158" s="3"/>
      <c r="PSF1158" s="3"/>
      <c r="PSG1158" s="3"/>
      <c r="PSH1158" s="3"/>
      <c r="PSI1158" s="3"/>
      <c r="PSJ1158" s="3"/>
      <c r="PSK1158" s="3"/>
      <c r="PSL1158" s="3"/>
      <c r="PSM1158" s="3"/>
      <c r="PSN1158" s="3"/>
      <c r="PSO1158" s="3"/>
      <c r="PSP1158" s="3"/>
      <c r="PSQ1158" s="3"/>
      <c r="PSR1158" s="3"/>
      <c r="PSS1158" s="3"/>
      <c r="PST1158" s="3"/>
      <c r="PSU1158" s="3"/>
      <c r="PSV1158" s="3"/>
      <c r="PSW1158" s="3"/>
      <c r="PSX1158" s="3"/>
      <c r="PSY1158" s="3"/>
      <c r="PSZ1158" s="3"/>
      <c r="PTA1158" s="3"/>
      <c r="PTB1158" s="3"/>
      <c r="PTC1158" s="3"/>
      <c r="PTD1158" s="3"/>
      <c r="PTE1158" s="3"/>
      <c r="PTF1158" s="3"/>
      <c r="PTG1158" s="3"/>
      <c r="PTH1158" s="3"/>
      <c r="PTI1158" s="3"/>
      <c r="PTJ1158" s="3"/>
      <c r="PTK1158" s="3"/>
      <c r="PTL1158" s="3"/>
      <c r="PTM1158" s="3"/>
      <c r="PTN1158" s="3"/>
      <c r="PTO1158" s="3"/>
      <c r="PTP1158" s="3"/>
      <c r="PTQ1158" s="3"/>
      <c r="PTR1158" s="3"/>
      <c r="PTS1158" s="3"/>
      <c r="PTT1158" s="3"/>
      <c r="PTU1158" s="3"/>
      <c r="PTV1158" s="3"/>
      <c r="PTW1158" s="3"/>
      <c r="PTX1158" s="3"/>
      <c r="PTY1158" s="3"/>
      <c r="PTZ1158" s="3"/>
      <c r="PUA1158" s="3"/>
      <c r="PUB1158" s="3"/>
      <c r="PUC1158" s="3"/>
      <c r="PUD1158" s="3"/>
      <c r="PUE1158" s="3"/>
      <c r="PUF1158" s="3"/>
      <c r="PUG1158" s="3"/>
      <c r="PUH1158" s="3"/>
      <c r="PUI1158" s="3"/>
      <c r="PUJ1158" s="3"/>
      <c r="PUK1158" s="3"/>
      <c r="PUL1158" s="3"/>
      <c r="PUM1158" s="3"/>
      <c r="PUN1158" s="3"/>
      <c r="PUO1158" s="3"/>
      <c r="PUP1158" s="3"/>
      <c r="PUQ1158" s="3"/>
      <c r="PUR1158" s="3"/>
      <c r="PUS1158" s="3"/>
      <c r="PUT1158" s="3"/>
      <c r="PUU1158" s="3"/>
      <c r="PUV1158" s="3"/>
      <c r="PUW1158" s="3"/>
      <c r="PUX1158" s="3"/>
      <c r="PUY1158" s="3"/>
      <c r="PUZ1158" s="3"/>
      <c r="PVA1158" s="3"/>
      <c r="PVB1158" s="3"/>
      <c r="PVC1158" s="3"/>
      <c r="PVD1158" s="3"/>
      <c r="PVE1158" s="3"/>
      <c r="PVF1158" s="3"/>
      <c r="PVG1158" s="3"/>
      <c r="PVH1158" s="3"/>
      <c r="PVI1158" s="3"/>
      <c r="PVJ1158" s="3"/>
      <c r="PVK1158" s="3"/>
      <c r="PVL1158" s="3"/>
      <c r="PVM1158" s="3"/>
      <c r="PVN1158" s="3"/>
      <c r="PVO1158" s="3"/>
      <c r="PVP1158" s="3"/>
      <c r="PVQ1158" s="3"/>
      <c r="PVR1158" s="3"/>
      <c r="PVS1158" s="3"/>
      <c r="PVT1158" s="3"/>
      <c r="PVU1158" s="3"/>
      <c r="PVV1158" s="3"/>
      <c r="PVW1158" s="3"/>
      <c r="PVX1158" s="3"/>
      <c r="PVY1158" s="3"/>
      <c r="PVZ1158" s="3"/>
      <c r="PWA1158" s="3"/>
      <c r="PWB1158" s="3"/>
      <c r="PWC1158" s="3"/>
      <c r="PWD1158" s="3"/>
      <c r="PWE1158" s="3"/>
      <c r="PWF1158" s="3"/>
      <c r="PWG1158" s="3"/>
      <c r="PWH1158" s="3"/>
      <c r="PWI1158" s="3"/>
      <c r="PWJ1158" s="3"/>
      <c r="PWK1158" s="3"/>
      <c r="PWL1158" s="3"/>
      <c r="PWM1158" s="3"/>
      <c r="PWN1158" s="3"/>
      <c r="PWO1158" s="3"/>
      <c r="PWP1158" s="3"/>
      <c r="PWQ1158" s="3"/>
      <c r="PWR1158" s="3"/>
      <c r="PWS1158" s="3"/>
      <c r="PWT1158" s="3"/>
      <c r="PWU1158" s="3"/>
      <c r="PWV1158" s="3"/>
      <c r="PWW1158" s="3"/>
      <c r="PWX1158" s="3"/>
      <c r="PWY1158" s="3"/>
      <c r="PWZ1158" s="3"/>
      <c r="PXA1158" s="3"/>
      <c r="PXB1158" s="3"/>
      <c r="PXC1158" s="3"/>
      <c r="PXD1158" s="3"/>
      <c r="PXE1158" s="3"/>
      <c r="PXF1158" s="3"/>
      <c r="PXG1158" s="3"/>
      <c r="PXH1158" s="3"/>
      <c r="PXI1158" s="3"/>
      <c r="PXJ1158" s="3"/>
      <c r="PXK1158" s="3"/>
      <c r="PXL1158" s="3"/>
      <c r="PXM1158" s="3"/>
      <c r="PXN1158" s="3"/>
      <c r="PXO1158" s="3"/>
      <c r="PXP1158" s="3"/>
      <c r="PXQ1158" s="3"/>
      <c r="PXR1158" s="3"/>
      <c r="PXS1158" s="3"/>
      <c r="PXT1158" s="3"/>
      <c r="PXU1158" s="3"/>
      <c r="PXV1158" s="3"/>
      <c r="PXW1158" s="3"/>
      <c r="PXX1158" s="3"/>
      <c r="PXY1158" s="3"/>
      <c r="PXZ1158" s="3"/>
      <c r="PYA1158" s="3"/>
      <c r="PYB1158" s="3"/>
      <c r="PYC1158" s="3"/>
      <c r="PYD1158" s="3"/>
      <c r="PYE1158" s="3"/>
      <c r="PYF1158" s="3"/>
      <c r="PYG1158" s="3"/>
      <c r="PYH1158" s="3"/>
      <c r="PYI1158" s="3"/>
      <c r="PYJ1158" s="3"/>
      <c r="PYK1158" s="3"/>
      <c r="PYL1158" s="3"/>
      <c r="PYM1158" s="3"/>
      <c r="PYN1158" s="3"/>
      <c r="PYO1158" s="3"/>
      <c r="PYP1158" s="3"/>
      <c r="PYQ1158" s="3"/>
      <c r="PYR1158" s="3"/>
      <c r="PYS1158" s="3"/>
      <c r="PYT1158" s="3"/>
      <c r="PYU1158" s="3"/>
      <c r="PYV1158" s="3"/>
      <c r="PYW1158" s="3"/>
      <c r="PYX1158" s="3"/>
      <c r="PYY1158" s="3"/>
      <c r="PYZ1158" s="3"/>
      <c r="PZA1158" s="3"/>
      <c r="PZB1158" s="3"/>
      <c r="PZC1158" s="3"/>
      <c r="PZD1158" s="3"/>
      <c r="PZE1158" s="3"/>
      <c r="PZF1158" s="3"/>
      <c r="PZG1158" s="3"/>
      <c r="PZH1158" s="3"/>
      <c r="PZI1158" s="3"/>
      <c r="PZJ1158" s="3"/>
      <c r="PZK1158" s="3"/>
      <c r="PZL1158" s="3"/>
      <c r="PZM1158" s="3"/>
      <c r="PZN1158" s="3"/>
      <c r="PZO1158" s="3"/>
      <c r="PZP1158" s="3"/>
      <c r="PZQ1158" s="3"/>
      <c r="PZR1158" s="3"/>
      <c r="PZS1158" s="3"/>
      <c r="PZT1158" s="3"/>
      <c r="PZU1158" s="3"/>
      <c r="PZV1158" s="3"/>
      <c r="PZW1158" s="3"/>
      <c r="PZX1158" s="3"/>
      <c r="PZY1158" s="3"/>
      <c r="PZZ1158" s="3"/>
      <c r="QAA1158" s="3"/>
      <c r="QAB1158" s="3"/>
      <c r="QAC1158" s="3"/>
      <c r="QAD1158" s="3"/>
      <c r="QAE1158" s="3"/>
      <c r="QAF1158" s="3"/>
      <c r="QAG1158" s="3"/>
      <c r="QAH1158" s="3"/>
      <c r="QAI1158" s="3"/>
      <c r="QAJ1158" s="3"/>
      <c r="QAK1158" s="3"/>
      <c r="QAL1158" s="3"/>
      <c r="QAM1158" s="3"/>
      <c r="QAN1158" s="3"/>
      <c r="QAO1158" s="3"/>
      <c r="QAP1158" s="3"/>
      <c r="QAQ1158" s="3"/>
      <c r="QAR1158" s="3"/>
      <c r="QAS1158" s="3"/>
      <c r="QAT1158" s="3"/>
      <c r="QAU1158" s="3"/>
      <c r="QAV1158" s="3"/>
      <c r="QAW1158" s="3"/>
      <c r="QAX1158" s="3"/>
      <c r="QAY1158" s="3"/>
      <c r="QAZ1158" s="3"/>
      <c r="QBA1158" s="3"/>
      <c r="QBB1158" s="3"/>
      <c r="QBC1158" s="3"/>
      <c r="QBD1158" s="3"/>
      <c r="QBE1158" s="3"/>
      <c r="QBF1158" s="3"/>
      <c r="QBG1158" s="3"/>
      <c r="QBH1158" s="3"/>
      <c r="QBI1158" s="3"/>
      <c r="QBJ1158" s="3"/>
      <c r="QBK1158" s="3"/>
      <c r="QBL1158" s="3"/>
      <c r="QBM1158" s="3"/>
      <c r="QBN1158" s="3"/>
      <c r="QBO1158" s="3"/>
      <c r="QBP1158" s="3"/>
      <c r="QBQ1158" s="3"/>
      <c r="QBR1158" s="3"/>
      <c r="QBS1158" s="3"/>
      <c r="QBT1158" s="3"/>
      <c r="QBU1158" s="3"/>
      <c r="QBV1158" s="3"/>
      <c r="QBW1158" s="3"/>
      <c r="QBX1158" s="3"/>
      <c r="QBY1158" s="3"/>
      <c r="QBZ1158" s="3"/>
      <c r="QCA1158" s="3"/>
      <c r="QCB1158" s="3"/>
      <c r="QCC1158" s="3"/>
      <c r="QCD1158" s="3"/>
      <c r="QCE1158" s="3"/>
      <c r="QCF1158" s="3"/>
      <c r="QCG1158" s="3"/>
      <c r="QCH1158" s="3"/>
      <c r="QCI1158" s="3"/>
      <c r="QCJ1158" s="3"/>
      <c r="QCK1158" s="3"/>
      <c r="QCL1158" s="3"/>
      <c r="QCM1158" s="3"/>
      <c r="QCN1158" s="3"/>
      <c r="QCO1158" s="3"/>
      <c r="QCP1158" s="3"/>
      <c r="QCQ1158" s="3"/>
      <c r="QCR1158" s="3"/>
      <c r="QCS1158" s="3"/>
      <c r="QCT1158" s="3"/>
      <c r="QCU1158" s="3"/>
      <c r="QCV1158" s="3"/>
      <c r="QCW1158" s="3"/>
      <c r="QCX1158" s="3"/>
      <c r="QCY1158" s="3"/>
      <c r="QCZ1158" s="3"/>
      <c r="QDA1158" s="3"/>
      <c r="QDB1158" s="3"/>
      <c r="QDC1158" s="3"/>
      <c r="QDD1158" s="3"/>
      <c r="QDE1158" s="3"/>
      <c r="QDF1158" s="3"/>
      <c r="QDG1158" s="3"/>
      <c r="QDH1158" s="3"/>
      <c r="QDI1158" s="3"/>
      <c r="QDJ1158" s="3"/>
      <c r="QDK1158" s="3"/>
      <c r="QDL1158" s="3"/>
      <c r="QDM1158" s="3"/>
      <c r="QDN1158" s="3"/>
      <c r="QDO1158" s="3"/>
      <c r="QDP1158" s="3"/>
      <c r="QDQ1158" s="3"/>
      <c r="QDR1158" s="3"/>
      <c r="QDS1158" s="3"/>
      <c r="QDT1158" s="3"/>
      <c r="QDU1158" s="3"/>
      <c r="QDV1158" s="3"/>
      <c r="QDW1158" s="3"/>
      <c r="QDX1158" s="3"/>
      <c r="QDY1158" s="3"/>
      <c r="QDZ1158" s="3"/>
      <c r="QEA1158" s="3"/>
      <c r="QEB1158" s="3"/>
      <c r="QEC1158" s="3"/>
      <c r="QED1158" s="3"/>
      <c r="QEE1158" s="3"/>
      <c r="QEF1158" s="3"/>
      <c r="QEG1158" s="3"/>
      <c r="QEH1158" s="3"/>
      <c r="QEI1158" s="3"/>
      <c r="QEJ1158" s="3"/>
      <c r="QEK1158" s="3"/>
      <c r="QEL1158" s="3"/>
      <c r="QEM1158" s="3"/>
      <c r="QEN1158" s="3"/>
      <c r="QEO1158" s="3"/>
      <c r="QEP1158" s="3"/>
      <c r="QEQ1158" s="3"/>
      <c r="QER1158" s="3"/>
      <c r="QES1158" s="3"/>
      <c r="QET1158" s="3"/>
      <c r="QEU1158" s="3"/>
      <c r="QEV1158" s="3"/>
      <c r="QEW1158" s="3"/>
      <c r="QEX1158" s="3"/>
      <c r="QEY1158" s="3"/>
      <c r="QEZ1158" s="3"/>
      <c r="QFA1158" s="3"/>
      <c r="QFB1158" s="3"/>
      <c r="QFC1158" s="3"/>
      <c r="QFD1158" s="3"/>
      <c r="QFE1158" s="3"/>
      <c r="QFF1158" s="3"/>
      <c r="QFG1158" s="3"/>
      <c r="QFH1158" s="3"/>
      <c r="QFI1158" s="3"/>
      <c r="QFJ1158" s="3"/>
      <c r="QFK1158" s="3"/>
      <c r="QFL1158" s="3"/>
      <c r="QFM1158" s="3"/>
      <c r="QFN1158" s="3"/>
      <c r="QFO1158" s="3"/>
      <c r="QFP1158" s="3"/>
      <c r="QFQ1158" s="3"/>
      <c r="QFR1158" s="3"/>
      <c r="QFS1158" s="3"/>
      <c r="QFT1158" s="3"/>
      <c r="QFU1158" s="3"/>
      <c r="QFV1158" s="3"/>
      <c r="QFW1158" s="3"/>
      <c r="QFX1158" s="3"/>
      <c r="QFY1158" s="3"/>
      <c r="QFZ1158" s="3"/>
      <c r="QGA1158" s="3"/>
      <c r="QGB1158" s="3"/>
      <c r="QGC1158" s="3"/>
      <c r="QGD1158" s="3"/>
      <c r="QGE1158" s="3"/>
      <c r="QGF1158" s="3"/>
      <c r="QGG1158" s="3"/>
      <c r="QGH1158" s="3"/>
      <c r="QGI1158" s="3"/>
      <c r="QGJ1158" s="3"/>
      <c r="QGK1158" s="3"/>
      <c r="QGL1158" s="3"/>
      <c r="QGM1158" s="3"/>
      <c r="QGN1158" s="3"/>
      <c r="QGO1158" s="3"/>
      <c r="QGP1158" s="3"/>
      <c r="QGQ1158" s="3"/>
      <c r="QGR1158" s="3"/>
      <c r="QGS1158" s="3"/>
      <c r="QGT1158" s="3"/>
      <c r="QGU1158" s="3"/>
      <c r="QGV1158" s="3"/>
      <c r="QGW1158" s="3"/>
      <c r="QGX1158" s="3"/>
      <c r="QGY1158" s="3"/>
      <c r="QGZ1158" s="3"/>
      <c r="QHA1158" s="3"/>
      <c r="QHB1158" s="3"/>
      <c r="QHC1158" s="3"/>
      <c r="QHD1158" s="3"/>
      <c r="QHE1158" s="3"/>
      <c r="QHF1158" s="3"/>
      <c r="QHG1158" s="3"/>
      <c r="QHH1158" s="3"/>
      <c r="QHI1158" s="3"/>
      <c r="QHJ1158" s="3"/>
      <c r="QHK1158" s="3"/>
      <c r="QHL1158" s="3"/>
      <c r="QHM1158" s="3"/>
      <c r="QHN1158" s="3"/>
      <c r="QHO1158" s="3"/>
      <c r="QHP1158" s="3"/>
      <c r="QHQ1158" s="3"/>
      <c r="QHR1158" s="3"/>
      <c r="QHS1158" s="3"/>
      <c r="QHT1158" s="3"/>
      <c r="QHU1158" s="3"/>
      <c r="QHV1158" s="3"/>
      <c r="QHW1158" s="3"/>
      <c r="QHX1158" s="3"/>
      <c r="QHY1158" s="3"/>
      <c r="QHZ1158" s="3"/>
      <c r="QIA1158" s="3"/>
      <c r="QIB1158" s="3"/>
      <c r="QIC1158" s="3"/>
      <c r="QID1158" s="3"/>
      <c r="QIE1158" s="3"/>
      <c r="QIF1158" s="3"/>
      <c r="QIG1158" s="3"/>
      <c r="QIH1158" s="3"/>
      <c r="QII1158" s="3"/>
      <c r="QIJ1158" s="3"/>
      <c r="QIK1158" s="3"/>
      <c r="QIL1158" s="3"/>
      <c r="QIM1158" s="3"/>
      <c r="QIN1158" s="3"/>
      <c r="QIO1158" s="3"/>
      <c r="QIP1158" s="3"/>
      <c r="QIQ1158" s="3"/>
      <c r="QIR1158" s="3"/>
      <c r="QIS1158" s="3"/>
      <c r="QIT1158" s="3"/>
      <c r="QIU1158" s="3"/>
      <c r="QIV1158" s="3"/>
      <c r="QIW1158" s="3"/>
      <c r="QIX1158" s="3"/>
      <c r="QIY1158" s="3"/>
      <c r="QIZ1158" s="3"/>
      <c r="QJA1158" s="3"/>
      <c r="QJB1158" s="3"/>
      <c r="QJC1158" s="3"/>
      <c r="QJD1158" s="3"/>
      <c r="QJE1158" s="3"/>
      <c r="QJF1158" s="3"/>
      <c r="QJG1158" s="3"/>
      <c r="QJH1158" s="3"/>
      <c r="QJI1158" s="3"/>
      <c r="QJJ1158" s="3"/>
      <c r="QJK1158" s="3"/>
      <c r="QJL1158" s="3"/>
      <c r="QJM1158" s="3"/>
      <c r="QJN1158" s="3"/>
      <c r="QJO1158" s="3"/>
      <c r="QJP1158" s="3"/>
      <c r="QJQ1158" s="3"/>
      <c r="QJR1158" s="3"/>
      <c r="QJS1158" s="3"/>
      <c r="QJT1158" s="3"/>
      <c r="QJU1158" s="3"/>
      <c r="QJV1158" s="3"/>
      <c r="QJW1158" s="3"/>
      <c r="QJX1158" s="3"/>
      <c r="QJY1158" s="3"/>
      <c r="QJZ1158" s="3"/>
      <c r="QKA1158" s="3"/>
      <c r="QKB1158" s="3"/>
      <c r="QKC1158" s="3"/>
      <c r="QKD1158" s="3"/>
      <c r="QKE1158" s="3"/>
      <c r="QKF1158" s="3"/>
      <c r="QKG1158" s="3"/>
      <c r="QKH1158" s="3"/>
      <c r="QKI1158" s="3"/>
      <c r="QKJ1158" s="3"/>
      <c r="QKK1158" s="3"/>
      <c r="QKL1158" s="3"/>
      <c r="QKM1158" s="3"/>
      <c r="QKN1158" s="3"/>
      <c r="QKO1158" s="3"/>
      <c r="QKP1158" s="3"/>
      <c r="QKQ1158" s="3"/>
      <c r="QKR1158" s="3"/>
      <c r="QKS1158" s="3"/>
      <c r="QKT1158" s="3"/>
      <c r="QKU1158" s="3"/>
      <c r="QKV1158" s="3"/>
      <c r="QKW1158" s="3"/>
      <c r="QKX1158" s="3"/>
      <c r="QKY1158" s="3"/>
      <c r="QKZ1158" s="3"/>
      <c r="QLA1158" s="3"/>
      <c r="QLB1158" s="3"/>
      <c r="QLC1158" s="3"/>
      <c r="QLD1158" s="3"/>
      <c r="QLE1158" s="3"/>
      <c r="QLF1158" s="3"/>
      <c r="QLG1158" s="3"/>
      <c r="QLH1158" s="3"/>
      <c r="QLI1158" s="3"/>
      <c r="QLJ1158" s="3"/>
      <c r="QLK1158" s="3"/>
      <c r="QLL1158" s="3"/>
      <c r="QLM1158" s="3"/>
      <c r="QLN1158" s="3"/>
      <c r="QLO1158" s="3"/>
      <c r="QLP1158" s="3"/>
      <c r="QLQ1158" s="3"/>
      <c r="QLR1158" s="3"/>
      <c r="QLS1158" s="3"/>
      <c r="QLT1158" s="3"/>
      <c r="QLU1158" s="3"/>
      <c r="QLV1158" s="3"/>
      <c r="QLW1158" s="3"/>
      <c r="QLX1158" s="3"/>
      <c r="QLY1158" s="3"/>
      <c r="QLZ1158" s="3"/>
      <c r="QMA1158" s="3"/>
      <c r="QMB1158" s="3"/>
      <c r="QMC1158" s="3"/>
      <c r="QMD1158" s="3"/>
      <c r="QME1158" s="3"/>
      <c r="QMF1158" s="3"/>
      <c r="QMG1158" s="3"/>
      <c r="QMH1158" s="3"/>
      <c r="QMI1158" s="3"/>
      <c r="QMJ1158" s="3"/>
      <c r="QMK1158" s="3"/>
      <c r="QML1158" s="3"/>
      <c r="QMM1158" s="3"/>
      <c r="QMN1158" s="3"/>
      <c r="QMO1158" s="3"/>
      <c r="QMP1158" s="3"/>
      <c r="QMQ1158" s="3"/>
      <c r="QMR1158" s="3"/>
      <c r="QMS1158" s="3"/>
      <c r="QMT1158" s="3"/>
      <c r="QMU1158" s="3"/>
      <c r="QMV1158" s="3"/>
      <c r="QMW1158" s="3"/>
      <c r="QMX1158" s="3"/>
      <c r="QMY1158" s="3"/>
      <c r="QMZ1158" s="3"/>
      <c r="QNA1158" s="3"/>
      <c r="QNB1158" s="3"/>
      <c r="QNC1158" s="3"/>
      <c r="QND1158" s="3"/>
      <c r="QNE1158" s="3"/>
      <c r="QNF1158" s="3"/>
      <c r="QNG1158" s="3"/>
      <c r="QNH1158" s="3"/>
      <c r="QNI1158" s="3"/>
      <c r="QNJ1158" s="3"/>
      <c r="QNK1158" s="3"/>
      <c r="QNL1158" s="3"/>
      <c r="QNM1158" s="3"/>
      <c r="QNN1158" s="3"/>
      <c r="QNO1158" s="3"/>
      <c r="QNP1158" s="3"/>
      <c r="QNQ1158" s="3"/>
      <c r="QNR1158" s="3"/>
      <c r="QNS1158" s="3"/>
      <c r="QNT1158" s="3"/>
      <c r="QNU1158" s="3"/>
      <c r="QNV1158" s="3"/>
      <c r="QNW1158" s="3"/>
      <c r="QNX1158" s="3"/>
      <c r="QNY1158" s="3"/>
      <c r="QNZ1158" s="3"/>
      <c r="QOA1158" s="3"/>
      <c r="QOB1158" s="3"/>
      <c r="QOC1158" s="3"/>
      <c r="QOD1158" s="3"/>
      <c r="QOE1158" s="3"/>
      <c r="QOF1158" s="3"/>
      <c r="QOG1158" s="3"/>
      <c r="QOH1158" s="3"/>
      <c r="QOI1158" s="3"/>
      <c r="QOJ1158" s="3"/>
      <c r="QOK1158" s="3"/>
      <c r="QOL1158" s="3"/>
      <c r="QOM1158" s="3"/>
      <c r="QON1158" s="3"/>
      <c r="QOO1158" s="3"/>
      <c r="QOP1158" s="3"/>
      <c r="QOQ1158" s="3"/>
      <c r="QOR1158" s="3"/>
      <c r="QOS1158" s="3"/>
      <c r="QOT1158" s="3"/>
      <c r="QOU1158" s="3"/>
      <c r="QOV1158" s="3"/>
      <c r="QOW1158" s="3"/>
      <c r="QOX1158" s="3"/>
      <c r="QOY1158" s="3"/>
      <c r="QOZ1158" s="3"/>
      <c r="QPA1158" s="3"/>
      <c r="QPB1158" s="3"/>
      <c r="QPC1158" s="3"/>
      <c r="QPD1158" s="3"/>
      <c r="QPE1158" s="3"/>
      <c r="QPF1158" s="3"/>
      <c r="QPG1158" s="3"/>
      <c r="QPH1158" s="3"/>
      <c r="QPI1158" s="3"/>
      <c r="QPJ1158" s="3"/>
      <c r="QPK1158" s="3"/>
      <c r="QPL1158" s="3"/>
      <c r="QPM1158" s="3"/>
      <c r="QPN1158" s="3"/>
      <c r="QPO1158" s="3"/>
      <c r="QPP1158" s="3"/>
      <c r="QPQ1158" s="3"/>
      <c r="QPR1158" s="3"/>
      <c r="QPS1158" s="3"/>
      <c r="QPT1158" s="3"/>
      <c r="QPU1158" s="3"/>
      <c r="QPV1158" s="3"/>
      <c r="QPW1158" s="3"/>
      <c r="QPX1158" s="3"/>
      <c r="QPY1158" s="3"/>
      <c r="QPZ1158" s="3"/>
      <c r="QQA1158" s="3"/>
      <c r="QQB1158" s="3"/>
      <c r="QQC1158" s="3"/>
      <c r="QQD1158" s="3"/>
      <c r="QQE1158" s="3"/>
      <c r="QQF1158" s="3"/>
      <c r="QQG1158" s="3"/>
      <c r="QQH1158" s="3"/>
      <c r="QQI1158" s="3"/>
      <c r="QQJ1158" s="3"/>
      <c r="QQK1158" s="3"/>
      <c r="QQL1158" s="3"/>
      <c r="QQM1158" s="3"/>
      <c r="QQN1158" s="3"/>
      <c r="QQO1158" s="3"/>
      <c r="QQP1158" s="3"/>
      <c r="QQQ1158" s="3"/>
      <c r="QQR1158" s="3"/>
      <c r="QQS1158" s="3"/>
      <c r="QQT1158" s="3"/>
      <c r="QQU1158" s="3"/>
      <c r="QQV1158" s="3"/>
      <c r="QQW1158" s="3"/>
      <c r="QQX1158" s="3"/>
      <c r="QQY1158" s="3"/>
      <c r="QQZ1158" s="3"/>
      <c r="QRA1158" s="3"/>
      <c r="QRB1158" s="3"/>
      <c r="QRC1158" s="3"/>
      <c r="QRD1158" s="3"/>
      <c r="QRE1158" s="3"/>
      <c r="QRF1158" s="3"/>
      <c r="QRG1158" s="3"/>
      <c r="QRH1158" s="3"/>
      <c r="QRI1158" s="3"/>
      <c r="QRJ1158" s="3"/>
      <c r="QRK1158" s="3"/>
      <c r="QRL1158" s="3"/>
      <c r="QRM1158" s="3"/>
      <c r="QRN1158" s="3"/>
      <c r="QRO1158" s="3"/>
      <c r="QRP1158" s="3"/>
      <c r="QRQ1158" s="3"/>
      <c r="QRR1158" s="3"/>
      <c r="QRS1158" s="3"/>
      <c r="QRT1158" s="3"/>
      <c r="QRU1158" s="3"/>
      <c r="QRV1158" s="3"/>
      <c r="QRW1158" s="3"/>
      <c r="QRX1158" s="3"/>
      <c r="QRY1158" s="3"/>
      <c r="QRZ1158" s="3"/>
      <c r="QSA1158" s="3"/>
      <c r="QSB1158" s="3"/>
      <c r="QSC1158" s="3"/>
      <c r="QSD1158" s="3"/>
      <c r="QSE1158" s="3"/>
      <c r="QSF1158" s="3"/>
      <c r="QSG1158" s="3"/>
      <c r="QSH1158" s="3"/>
      <c r="QSI1158" s="3"/>
      <c r="QSJ1158" s="3"/>
      <c r="QSK1158" s="3"/>
      <c r="QSL1158" s="3"/>
      <c r="QSM1158" s="3"/>
      <c r="QSN1158" s="3"/>
      <c r="QSO1158" s="3"/>
      <c r="QSP1158" s="3"/>
      <c r="QSQ1158" s="3"/>
      <c r="QSR1158" s="3"/>
      <c r="QSS1158" s="3"/>
      <c r="QST1158" s="3"/>
      <c r="QSU1158" s="3"/>
      <c r="QSV1158" s="3"/>
      <c r="QSW1158" s="3"/>
      <c r="QSX1158" s="3"/>
      <c r="QSY1158" s="3"/>
      <c r="QSZ1158" s="3"/>
      <c r="QTA1158" s="3"/>
      <c r="QTB1158" s="3"/>
      <c r="QTC1158" s="3"/>
      <c r="QTD1158" s="3"/>
      <c r="QTE1158" s="3"/>
      <c r="QTF1158" s="3"/>
      <c r="QTG1158" s="3"/>
      <c r="QTH1158" s="3"/>
      <c r="QTI1158" s="3"/>
      <c r="QTJ1158" s="3"/>
      <c r="QTK1158" s="3"/>
      <c r="QTL1158" s="3"/>
      <c r="QTM1158" s="3"/>
      <c r="QTN1158" s="3"/>
      <c r="QTO1158" s="3"/>
      <c r="QTP1158" s="3"/>
      <c r="QTQ1158" s="3"/>
      <c r="QTR1158" s="3"/>
      <c r="QTS1158" s="3"/>
      <c r="QTT1158" s="3"/>
      <c r="QTU1158" s="3"/>
      <c r="QTV1158" s="3"/>
      <c r="QTW1158" s="3"/>
      <c r="QTX1158" s="3"/>
      <c r="QTY1158" s="3"/>
      <c r="QTZ1158" s="3"/>
      <c r="QUA1158" s="3"/>
      <c r="QUB1158" s="3"/>
      <c r="QUC1158" s="3"/>
      <c r="QUD1158" s="3"/>
      <c r="QUE1158" s="3"/>
      <c r="QUF1158" s="3"/>
      <c r="QUG1158" s="3"/>
      <c r="QUH1158" s="3"/>
      <c r="QUI1158" s="3"/>
      <c r="QUJ1158" s="3"/>
      <c r="QUK1158" s="3"/>
      <c r="QUL1158" s="3"/>
      <c r="QUM1158" s="3"/>
      <c r="QUN1158" s="3"/>
      <c r="QUO1158" s="3"/>
      <c r="QUP1158" s="3"/>
      <c r="QUQ1158" s="3"/>
      <c r="QUR1158" s="3"/>
      <c r="QUS1158" s="3"/>
      <c r="QUT1158" s="3"/>
      <c r="QUU1158" s="3"/>
      <c r="QUV1158" s="3"/>
      <c r="QUW1158" s="3"/>
      <c r="QUX1158" s="3"/>
      <c r="QUY1158" s="3"/>
      <c r="QUZ1158" s="3"/>
      <c r="QVA1158" s="3"/>
      <c r="QVB1158" s="3"/>
      <c r="QVC1158" s="3"/>
      <c r="QVD1158" s="3"/>
      <c r="QVE1158" s="3"/>
      <c r="QVF1158" s="3"/>
      <c r="QVG1158" s="3"/>
      <c r="QVH1158" s="3"/>
      <c r="QVI1158" s="3"/>
      <c r="QVJ1158" s="3"/>
      <c r="QVK1158" s="3"/>
      <c r="QVL1158" s="3"/>
      <c r="QVM1158" s="3"/>
      <c r="QVN1158" s="3"/>
      <c r="QVO1158" s="3"/>
      <c r="QVP1158" s="3"/>
      <c r="QVQ1158" s="3"/>
      <c r="QVR1158" s="3"/>
      <c r="QVS1158" s="3"/>
      <c r="QVT1158" s="3"/>
      <c r="QVU1158" s="3"/>
      <c r="QVV1158" s="3"/>
      <c r="QVW1158" s="3"/>
      <c r="QVX1158" s="3"/>
      <c r="QVY1158" s="3"/>
      <c r="QVZ1158" s="3"/>
      <c r="QWA1158" s="3"/>
      <c r="QWB1158" s="3"/>
      <c r="QWC1158" s="3"/>
      <c r="QWD1158" s="3"/>
      <c r="QWE1158" s="3"/>
      <c r="QWF1158" s="3"/>
      <c r="QWG1158" s="3"/>
      <c r="QWH1158" s="3"/>
      <c r="QWI1158" s="3"/>
      <c r="QWJ1158" s="3"/>
      <c r="QWK1158" s="3"/>
      <c r="QWL1158" s="3"/>
      <c r="QWM1158" s="3"/>
      <c r="QWN1158" s="3"/>
      <c r="QWO1158" s="3"/>
      <c r="QWP1158" s="3"/>
      <c r="QWQ1158" s="3"/>
      <c r="QWR1158" s="3"/>
      <c r="QWS1158" s="3"/>
      <c r="QWT1158" s="3"/>
      <c r="QWU1158" s="3"/>
      <c r="QWV1158" s="3"/>
      <c r="QWW1158" s="3"/>
      <c r="QWX1158" s="3"/>
      <c r="QWY1158" s="3"/>
      <c r="QWZ1158" s="3"/>
      <c r="QXA1158" s="3"/>
      <c r="QXB1158" s="3"/>
      <c r="QXC1158" s="3"/>
      <c r="QXD1158" s="3"/>
      <c r="QXE1158" s="3"/>
      <c r="QXF1158" s="3"/>
      <c r="QXG1158" s="3"/>
      <c r="QXH1158" s="3"/>
      <c r="QXI1158" s="3"/>
      <c r="QXJ1158" s="3"/>
      <c r="QXK1158" s="3"/>
      <c r="QXL1158" s="3"/>
      <c r="QXM1158" s="3"/>
      <c r="QXN1158" s="3"/>
      <c r="QXO1158" s="3"/>
      <c r="QXP1158" s="3"/>
      <c r="QXQ1158" s="3"/>
      <c r="QXR1158" s="3"/>
      <c r="QXS1158" s="3"/>
      <c r="QXT1158" s="3"/>
      <c r="QXU1158" s="3"/>
      <c r="QXV1158" s="3"/>
      <c r="QXW1158" s="3"/>
      <c r="QXX1158" s="3"/>
      <c r="QXY1158" s="3"/>
      <c r="QXZ1158" s="3"/>
      <c r="QYA1158" s="3"/>
      <c r="QYB1158" s="3"/>
      <c r="QYC1158" s="3"/>
      <c r="QYD1158" s="3"/>
      <c r="QYE1158" s="3"/>
      <c r="QYF1158" s="3"/>
      <c r="QYG1158" s="3"/>
      <c r="QYH1158" s="3"/>
      <c r="QYI1158" s="3"/>
      <c r="QYJ1158" s="3"/>
      <c r="QYK1158" s="3"/>
      <c r="QYL1158" s="3"/>
      <c r="QYM1158" s="3"/>
      <c r="QYN1158" s="3"/>
      <c r="QYO1158" s="3"/>
      <c r="QYP1158" s="3"/>
      <c r="QYQ1158" s="3"/>
      <c r="QYR1158" s="3"/>
      <c r="QYS1158" s="3"/>
      <c r="QYT1158" s="3"/>
      <c r="QYU1158" s="3"/>
      <c r="QYV1158" s="3"/>
      <c r="QYW1158" s="3"/>
      <c r="QYX1158" s="3"/>
      <c r="QYY1158" s="3"/>
      <c r="QYZ1158" s="3"/>
      <c r="QZA1158" s="3"/>
      <c r="QZB1158" s="3"/>
      <c r="QZC1158" s="3"/>
      <c r="QZD1158" s="3"/>
      <c r="QZE1158" s="3"/>
      <c r="QZF1158" s="3"/>
      <c r="QZG1158" s="3"/>
      <c r="QZH1158" s="3"/>
      <c r="QZI1158" s="3"/>
      <c r="QZJ1158" s="3"/>
      <c r="QZK1158" s="3"/>
      <c r="QZL1158" s="3"/>
      <c r="QZM1158" s="3"/>
      <c r="QZN1158" s="3"/>
      <c r="QZO1158" s="3"/>
      <c r="QZP1158" s="3"/>
      <c r="QZQ1158" s="3"/>
      <c r="QZR1158" s="3"/>
      <c r="QZS1158" s="3"/>
      <c r="QZT1158" s="3"/>
      <c r="QZU1158" s="3"/>
      <c r="QZV1158" s="3"/>
      <c r="QZW1158" s="3"/>
      <c r="QZX1158" s="3"/>
      <c r="QZY1158" s="3"/>
      <c r="QZZ1158" s="3"/>
      <c r="RAA1158" s="3"/>
      <c r="RAB1158" s="3"/>
      <c r="RAC1158" s="3"/>
      <c r="RAD1158" s="3"/>
      <c r="RAE1158" s="3"/>
      <c r="RAF1158" s="3"/>
      <c r="RAG1158" s="3"/>
      <c r="RAH1158" s="3"/>
      <c r="RAI1158" s="3"/>
      <c r="RAJ1158" s="3"/>
      <c r="RAK1158" s="3"/>
      <c r="RAL1158" s="3"/>
      <c r="RAM1158" s="3"/>
      <c r="RAN1158" s="3"/>
      <c r="RAO1158" s="3"/>
      <c r="RAP1158" s="3"/>
      <c r="RAQ1158" s="3"/>
      <c r="RAR1158" s="3"/>
      <c r="RAS1158" s="3"/>
      <c r="RAT1158" s="3"/>
      <c r="RAU1158" s="3"/>
      <c r="RAV1158" s="3"/>
      <c r="RAW1158" s="3"/>
      <c r="RAX1158" s="3"/>
      <c r="RAY1158" s="3"/>
      <c r="RAZ1158" s="3"/>
      <c r="RBA1158" s="3"/>
      <c r="RBB1158" s="3"/>
      <c r="RBC1158" s="3"/>
      <c r="RBD1158" s="3"/>
      <c r="RBE1158" s="3"/>
      <c r="RBF1158" s="3"/>
      <c r="RBG1158" s="3"/>
      <c r="RBH1158" s="3"/>
      <c r="RBI1158" s="3"/>
      <c r="RBJ1158" s="3"/>
      <c r="RBK1158" s="3"/>
      <c r="RBL1158" s="3"/>
      <c r="RBM1158" s="3"/>
      <c r="RBN1158" s="3"/>
      <c r="RBO1158" s="3"/>
      <c r="RBP1158" s="3"/>
      <c r="RBQ1158" s="3"/>
      <c r="RBR1158" s="3"/>
      <c r="RBS1158" s="3"/>
      <c r="RBT1158" s="3"/>
      <c r="RBU1158" s="3"/>
      <c r="RBV1158" s="3"/>
      <c r="RBW1158" s="3"/>
      <c r="RBX1158" s="3"/>
      <c r="RBY1158" s="3"/>
      <c r="RBZ1158" s="3"/>
      <c r="RCA1158" s="3"/>
      <c r="RCB1158" s="3"/>
      <c r="RCC1158" s="3"/>
      <c r="RCD1158" s="3"/>
      <c r="RCE1158" s="3"/>
      <c r="RCF1158" s="3"/>
      <c r="RCG1158" s="3"/>
      <c r="RCH1158" s="3"/>
      <c r="RCI1158" s="3"/>
      <c r="RCJ1158" s="3"/>
      <c r="RCK1158" s="3"/>
      <c r="RCL1158" s="3"/>
      <c r="RCM1158" s="3"/>
      <c r="RCN1158" s="3"/>
      <c r="RCO1158" s="3"/>
      <c r="RCP1158" s="3"/>
      <c r="RCQ1158" s="3"/>
      <c r="RCR1158" s="3"/>
      <c r="RCS1158" s="3"/>
      <c r="RCT1158" s="3"/>
      <c r="RCU1158" s="3"/>
      <c r="RCV1158" s="3"/>
      <c r="RCW1158" s="3"/>
      <c r="RCX1158" s="3"/>
      <c r="RCY1158" s="3"/>
      <c r="RCZ1158" s="3"/>
      <c r="RDA1158" s="3"/>
      <c r="RDB1158" s="3"/>
      <c r="RDC1158" s="3"/>
      <c r="RDD1158" s="3"/>
      <c r="RDE1158" s="3"/>
      <c r="RDF1158" s="3"/>
      <c r="RDG1158" s="3"/>
      <c r="RDH1158" s="3"/>
      <c r="RDI1158" s="3"/>
      <c r="RDJ1158" s="3"/>
      <c r="RDK1158" s="3"/>
      <c r="RDL1158" s="3"/>
      <c r="RDM1158" s="3"/>
      <c r="RDN1158" s="3"/>
      <c r="RDO1158" s="3"/>
      <c r="RDP1158" s="3"/>
      <c r="RDQ1158" s="3"/>
      <c r="RDR1158" s="3"/>
      <c r="RDS1158" s="3"/>
      <c r="RDT1158" s="3"/>
      <c r="RDU1158" s="3"/>
      <c r="RDV1158" s="3"/>
      <c r="RDW1158" s="3"/>
      <c r="RDX1158" s="3"/>
      <c r="RDY1158" s="3"/>
      <c r="RDZ1158" s="3"/>
      <c r="REA1158" s="3"/>
      <c r="REB1158" s="3"/>
      <c r="REC1158" s="3"/>
      <c r="RED1158" s="3"/>
      <c r="REE1158" s="3"/>
      <c r="REF1158" s="3"/>
      <c r="REG1158" s="3"/>
      <c r="REH1158" s="3"/>
      <c r="REI1158" s="3"/>
      <c r="REJ1158" s="3"/>
      <c r="REK1158" s="3"/>
      <c r="REL1158" s="3"/>
      <c r="REM1158" s="3"/>
      <c r="REN1158" s="3"/>
      <c r="REO1158" s="3"/>
      <c r="REP1158" s="3"/>
      <c r="REQ1158" s="3"/>
      <c r="RER1158" s="3"/>
      <c r="RES1158" s="3"/>
      <c r="RET1158" s="3"/>
      <c r="REU1158" s="3"/>
      <c r="REV1158" s="3"/>
      <c r="REW1158" s="3"/>
      <c r="REX1158" s="3"/>
      <c r="REY1158" s="3"/>
      <c r="REZ1158" s="3"/>
      <c r="RFA1158" s="3"/>
      <c r="RFB1158" s="3"/>
      <c r="RFC1158" s="3"/>
      <c r="RFD1158" s="3"/>
      <c r="RFE1158" s="3"/>
      <c r="RFF1158" s="3"/>
      <c r="RFG1158" s="3"/>
      <c r="RFH1158" s="3"/>
      <c r="RFI1158" s="3"/>
      <c r="RFJ1158" s="3"/>
      <c r="RFK1158" s="3"/>
      <c r="RFL1158" s="3"/>
      <c r="RFM1158" s="3"/>
      <c r="RFN1158" s="3"/>
      <c r="RFO1158" s="3"/>
      <c r="RFP1158" s="3"/>
      <c r="RFQ1158" s="3"/>
      <c r="RFR1158" s="3"/>
      <c r="RFS1158" s="3"/>
      <c r="RFT1158" s="3"/>
      <c r="RFU1158" s="3"/>
      <c r="RFV1158" s="3"/>
      <c r="RFW1158" s="3"/>
      <c r="RFX1158" s="3"/>
      <c r="RFY1158" s="3"/>
      <c r="RFZ1158" s="3"/>
      <c r="RGA1158" s="3"/>
      <c r="RGB1158" s="3"/>
      <c r="RGC1158" s="3"/>
      <c r="RGD1158" s="3"/>
      <c r="RGE1158" s="3"/>
      <c r="RGF1158" s="3"/>
      <c r="RGG1158" s="3"/>
      <c r="RGH1158" s="3"/>
      <c r="RGI1158" s="3"/>
      <c r="RGJ1158" s="3"/>
      <c r="RGK1158" s="3"/>
      <c r="RGL1158" s="3"/>
      <c r="RGM1158" s="3"/>
      <c r="RGN1158" s="3"/>
      <c r="RGO1158" s="3"/>
      <c r="RGP1158" s="3"/>
      <c r="RGQ1158" s="3"/>
      <c r="RGR1158" s="3"/>
      <c r="RGS1158" s="3"/>
      <c r="RGT1158" s="3"/>
      <c r="RGU1158" s="3"/>
      <c r="RGV1158" s="3"/>
      <c r="RGW1158" s="3"/>
      <c r="RGX1158" s="3"/>
      <c r="RGY1158" s="3"/>
      <c r="RGZ1158" s="3"/>
      <c r="RHA1158" s="3"/>
      <c r="RHB1158" s="3"/>
      <c r="RHC1158" s="3"/>
      <c r="RHD1158" s="3"/>
      <c r="RHE1158" s="3"/>
      <c r="RHF1158" s="3"/>
      <c r="RHG1158" s="3"/>
      <c r="RHH1158" s="3"/>
      <c r="RHI1158" s="3"/>
      <c r="RHJ1158" s="3"/>
      <c r="RHK1158" s="3"/>
      <c r="RHL1158" s="3"/>
      <c r="RHM1158" s="3"/>
      <c r="RHN1158" s="3"/>
      <c r="RHO1158" s="3"/>
      <c r="RHP1158" s="3"/>
      <c r="RHQ1158" s="3"/>
      <c r="RHR1158" s="3"/>
      <c r="RHS1158" s="3"/>
      <c r="RHT1158" s="3"/>
      <c r="RHU1158" s="3"/>
      <c r="RHV1158" s="3"/>
      <c r="RHW1158" s="3"/>
      <c r="RHX1158" s="3"/>
      <c r="RHY1158" s="3"/>
      <c r="RHZ1158" s="3"/>
      <c r="RIA1158" s="3"/>
      <c r="RIB1158" s="3"/>
      <c r="RIC1158" s="3"/>
      <c r="RID1158" s="3"/>
      <c r="RIE1158" s="3"/>
      <c r="RIF1158" s="3"/>
      <c r="RIG1158" s="3"/>
      <c r="RIH1158" s="3"/>
      <c r="RII1158" s="3"/>
      <c r="RIJ1158" s="3"/>
      <c r="RIK1158" s="3"/>
      <c r="RIL1158" s="3"/>
      <c r="RIM1158" s="3"/>
      <c r="RIN1158" s="3"/>
      <c r="RIO1158" s="3"/>
      <c r="RIP1158" s="3"/>
      <c r="RIQ1158" s="3"/>
      <c r="RIR1158" s="3"/>
      <c r="RIS1158" s="3"/>
      <c r="RIT1158" s="3"/>
      <c r="RIU1158" s="3"/>
      <c r="RIV1158" s="3"/>
      <c r="RIW1158" s="3"/>
      <c r="RIX1158" s="3"/>
      <c r="RIY1158" s="3"/>
      <c r="RIZ1158" s="3"/>
      <c r="RJA1158" s="3"/>
      <c r="RJB1158" s="3"/>
      <c r="RJC1158" s="3"/>
      <c r="RJD1158" s="3"/>
      <c r="RJE1158" s="3"/>
      <c r="RJF1158" s="3"/>
      <c r="RJG1158" s="3"/>
      <c r="RJH1158" s="3"/>
      <c r="RJI1158" s="3"/>
      <c r="RJJ1158" s="3"/>
      <c r="RJK1158" s="3"/>
      <c r="RJL1158" s="3"/>
      <c r="RJM1158" s="3"/>
      <c r="RJN1158" s="3"/>
      <c r="RJO1158" s="3"/>
      <c r="RJP1158" s="3"/>
      <c r="RJQ1158" s="3"/>
      <c r="RJR1158" s="3"/>
      <c r="RJS1158" s="3"/>
      <c r="RJT1158" s="3"/>
      <c r="RJU1158" s="3"/>
      <c r="RJV1158" s="3"/>
      <c r="RJW1158" s="3"/>
      <c r="RJX1158" s="3"/>
      <c r="RJY1158" s="3"/>
      <c r="RJZ1158" s="3"/>
      <c r="RKA1158" s="3"/>
      <c r="RKB1158" s="3"/>
      <c r="RKC1158" s="3"/>
      <c r="RKD1158" s="3"/>
      <c r="RKE1158" s="3"/>
      <c r="RKF1158" s="3"/>
      <c r="RKG1158" s="3"/>
      <c r="RKH1158" s="3"/>
      <c r="RKI1158" s="3"/>
      <c r="RKJ1158" s="3"/>
      <c r="RKK1158" s="3"/>
      <c r="RKL1158" s="3"/>
      <c r="RKM1158" s="3"/>
      <c r="RKN1158" s="3"/>
      <c r="RKO1158" s="3"/>
      <c r="RKP1158" s="3"/>
      <c r="RKQ1158" s="3"/>
      <c r="RKR1158" s="3"/>
      <c r="RKS1158" s="3"/>
      <c r="RKT1158" s="3"/>
      <c r="RKU1158" s="3"/>
      <c r="RKV1158" s="3"/>
      <c r="RKW1158" s="3"/>
      <c r="RKX1158" s="3"/>
      <c r="RKY1158" s="3"/>
      <c r="RKZ1158" s="3"/>
      <c r="RLA1158" s="3"/>
      <c r="RLB1158" s="3"/>
      <c r="RLC1158" s="3"/>
      <c r="RLD1158" s="3"/>
      <c r="RLE1158" s="3"/>
      <c r="RLF1158" s="3"/>
      <c r="RLG1158" s="3"/>
      <c r="RLH1158" s="3"/>
      <c r="RLI1158" s="3"/>
      <c r="RLJ1158" s="3"/>
      <c r="RLK1158" s="3"/>
      <c r="RLL1158" s="3"/>
      <c r="RLM1158" s="3"/>
      <c r="RLN1158" s="3"/>
      <c r="RLO1158" s="3"/>
      <c r="RLP1158" s="3"/>
      <c r="RLQ1158" s="3"/>
      <c r="RLR1158" s="3"/>
      <c r="RLS1158" s="3"/>
      <c r="RLT1158" s="3"/>
      <c r="RLU1158" s="3"/>
      <c r="RLV1158" s="3"/>
      <c r="RLW1158" s="3"/>
      <c r="RLX1158" s="3"/>
      <c r="RLY1158" s="3"/>
      <c r="RLZ1158" s="3"/>
      <c r="RMA1158" s="3"/>
      <c r="RMB1158" s="3"/>
      <c r="RMC1158" s="3"/>
      <c r="RMD1158" s="3"/>
      <c r="RME1158" s="3"/>
      <c r="RMF1158" s="3"/>
      <c r="RMG1158" s="3"/>
      <c r="RMH1158" s="3"/>
      <c r="RMI1158" s="3"/>
      <c r="RMJ1158" s="3"/>
      <c r="RMK1158" s="3"/>
      <c r="RML1158" s="3"/>
      <c r="RMM1158" s="3"/>
      <c r="RMN1158" s="3"/>
      <c r="RMO1158" s="3"/>
      <c r="RMP1158" s="3"/>
      <c r="RMQ1158" s="3"/>
      <c r="RMR1158" s="3"/>
      <c r="RMS1158" s="3"/>
      <c r="RMT1158" s="3"/>
      <c r="RMU1158" s="3"/>
      <c r="RMV1158" s="3"/>
      <c r="RMW1158" s="3"/>
      <c r="RMX1158" s="3"/>
      <c r="RMY1158" s="3"/>
      <c r="RMZ1158" s="3"/>
      <c r="RNA1158" s="3"/>
      <c r="RNB1158" s="3"/>
      <c r="RNC1158" s="3"/>
      <c r="RND1158" s="3"/>
      <c r="RNE1158" s="3"/>
      <c r="RNF1158" s="3"/>
      <c r="RNG1158" s="3"/>
      <c r="RNH1158" s="3"/>
      <c r="RNI1158" s="3"/>
      <c r="RNJ1158" s="3"/>
      <c r="RNK1158" s="3"/>
      <c r="RNL1158" s="3"/>
      <c r="RNM1158" s="3"/>
      <c r="RNN1158" s="3"/>
      <c r="RNO1158" s="3"/>
      <c r="RNP1158" s="3"/>
      <c r="RNQ1158" s="3"/>
      <c r="RNR1158" s="3"/>
      <c r="RNS1158" s="3"/>
      <c r="RNT1158" s="3"/>
      <c r="RNU1158" s="3"/>
      <c r="RNV1158" s="3"/>
      <c r="RNW1158" s="3"/>
      <c r="RNX1158" s="3"/>
      <c r="RNY1158" s="3"/>
      <c r="RNZ1158" s="3"/>
      <c r="ROA1158" s="3"/>
      <c r="ROB1158" s="3"/>
      <c r="ROC1158" s="3"/>
      <c r="ROD1158" s="3"/>
      <c r="ROE1158" s="3"/>
      <c r="ROF1158" s="3"/>
      <c r="ROG1158" s="3"/>
      <c r="ROH1158" s="3"/>
      <c r="ROI1158" s="3"/>
      <c r="ROJ1158" s="3"/>
      <c r="ROK1158" s="3"/>
      <c r="ROL1158" s="3"/>
      <c r="ROM1158" s="3"/>
      <c r="RON1158" s="3"/>
      <c r="ROO1158" s="3"/>
      <c r="ROP1158" s="3"/>
      <c r="ROQ1158" s="3"/>
      <c r="ROR1158" s="3"/>
      <c r="ROS1158" s="3"/>
      <c r="ROT1158" s="3"/>
      <c r="ROU1158" s="3"/>
      <c r="ROV1158" s="3"/>
      <c r="ROW1158" s="3"/>
      <c r="ROX1158" s="3"/>
      <c r="ROY1158" s="3"/>
      <c r="ROZ1158" s="3"/>
      <c r="RPA1158" s="3"/>
      <c r="RPB1158" s="3"/>
      <c r="RPC1158" s="3"/>
      <c r="RPD1158" s="3"/>
      <c r="RPE1158" s="3"/>
      <c r="RPF1158" s="3"/>
      <c r="RPG1158" s="3"/>
      <c r="RPH1158" s="3"/>
      <c r="RPI1158" s="3"/>
      <c r="RPJ1158" s="3"/>
      <c r="RPK1158" s="3"/>
      <c r="RPL1158" s="3"/>
      <c r="RPM1158" s="3"/>
      <c r="RPN1158" s="3"/>
      <c r="RPO1158" s="3"/>
      <c r="RPP1158" s="3"/>
      <c r="RPQ1158" s="3"/>
      <c r="RPR1158" s="3"/>
      <c r="RPS1158" s="3"/>
      <c r="RPT1158" s="3"/>
      <c r="RPU1158" s="3"/>
      <c r="RPV1158" s="3"/>
      <c r="RPW1158" s="3"/>
      <c r="RPX1158" s="3"/>
      <c r="RPY1158" s="3"/>
      <c r="RPZ1158" s="3"/>
      <c r="RQA1158" s="3"/>
      <c r="RQB1158" s="3"/>
      <c r="RQC1158" s="3"/>
      <c r="RQD1158" s="3"/>
      <c r="RQE1158" s="3"/>
      <c r="RQF1158" s="3"/>
      <c r="RQG1158" s="3"/>
      <c r="RQH1158" s="3"/>
      <c r="RQI1158" s="3"/>
      <c r="RQJ1158" s="3"/>
      <c r="RQK1158" s="3"/>
      <c r="RQL1158" s="3"/>
      <c r="RQM1158" s="3"/>
      <c r="RQN1158" s="3"/>
      <c r="RQO1158" s="3"/>
      <c r="RQP1158" s="3"/>
      <c r="RQQ1158" s="3"/>
      <c r="RQR1158" s="3"/>
      <c r="RQS1158" s="3"/>
      <c r="RQT1158" s="3"/>
      <c r="RQU1158" s="3"/>
      <c r="RQV1158" s="3"/>
      <c r="RQW1158" s="3"/>
      <c r="RQX1158" s="3"/>
      <c r="RQY1158" s="3"/>
      <c r="RQZ1158" s="3"/>
      <c r="RRA1158" s="3"/>
      <c r="RRB1158" s="3"/>
      <c r="RRC1158" s="3"/>
      <c r="RRD1158" s="3"/>
      <c r="RRE1158" s="3"/>
      <c r="RRF1158" s="3"/>
      <c r="RRG1158" s="3"/>
      <c r="RRH1158" s="3"/>
      <c r="RRI1158" s="3"/>
      <c r="RRJ1158" s="3"/>
      <c r="RRK1158" s="3"/>
      <c r="RRL1158" s="3"/>
      <c r="RRM1158" s="3"/>
      <c r="RRN1158" s="3"/>
      <c r="RRO1158" s="3"/>
      <c r="RRP1158" s="3"/>
      <c r="RRQ1158" s="3"/>
      <c r="RRR1158" s="3"/>
      <c r="RRS1158" s="3"/>
      <c r="RRT1158" s="3"/>
      <c r="RRU1158" s="3"/>
      <c r="RRV1158" s="3"/>
      <c r="RRW1158" s="3"/>
      <c r="RRX1158" s="3"/>
      <c r="RRY1158" s="3"/>
      <c r="RRZ1158" s="3"/>
      <c r="RSA1158" s="3"/>
      <c r="RSB1158" s="3"/>
      <c r="RSC1158" s="3"/>
      <c r="RSD1158" s="3"/>
      <c r="RSE1158" s="3"/>
      <c r="RSF1158" s="3"/>
      <c r="RSG1158" s="3"/>
      <c r="RSH1158" s="3"/>
      <c r="RSI1158" s="3"/>
      <c r="RSJ1158" s="3"/>
      <c r="RSK1158" s="3"/>
      <c r="RSL1158" s="3"/>
      <c r="RSM1158" s="3"/>
      <c r="RSN1158" s="3"/>
      <c r="RSO1158" s="3"/>
      <c r="RSP1158" s="3"/>
      <c r="RSQ1158" s="3"/>
      <c r="RSR1158" s="3"/>
      <c r="RSS1158" s="3"/>
      <c r="RST1158" s="3"/>
      <c r="RSU1158" s="3"/>
      <c r="RSV1158" s="3"/>
      <c r="RSW1158" s="3"/>
      <c r="RSX1158" s="3"/>
      <c r="RSY1158" s="3"/>
      <c r="RSZ1158" s="3"/>
      <c r="RTA1158" s="3"/>
      <c r="RTB1158" s="3"/>
      <c r="RTC1158" s="3"/>
      <c r="RTD1158" s="3"/>
      <c r="RTE1158" s="3"/>
      <c r="RTF1158" s="3"/>
      <c r="RTG1158" s="3"/>
      <c r="RTH1158" s="3"/>
      <c r="RTI1158" s="3"/>
      <c r="RTJ1158" s="3"/>
      <c r="RTK1158" s="3"/>
      <c r="RTL1158" s="3"/>
      <c r="RTM1158" s="3"/>
      <c r="RTN1158" s="3"/>
      <c r="RTO1158" s="3"/>
      <c r="RTP1158" s="3"/>
      <c r="RTQ1158" s="3"/>
      <c r="RTR1158" s="3"/>
      <c r="RTS1158" s="3"/>
      <c r="RTT1158" s="3"/>
      <c r="RTU1158" s="3"/>
      <c r="RTV1158" s="3"/>
      <c r="RTW1158" s="3"/>
      <c r="RTX1158" s="3"/>
      <c r="RTY1158" s="3"/>
      <c r="RTZ1158" s="3"/>
      <c r="RUA1158" s="3"/>
      <c r="RUB1158" s="3"/>
      <c r="RUC1158" s="3"/>
      <c r="RUD1158" s="3"/>
      <c r="RUE1158" s="3"/>
      <c r="RUF1158" s="3"/>
      <c r="RUG1158" s="3"/>
      <c r="RUH1158" s="3"/>
      <c r="RUI1158" s="3"/>
      <c r="RUJ1158" s="3"/>
      <c r="RUK1158" s="3"/>
      <c r="RUL1158" s="3"/>
      <c r="RUM1158" s="3"/>
      <c r="RUN1158" s="3"/>
      <c r="RUO1158" s="3"/>
      <c r="RUP1158" s="3"/>
      <c r="RUQ1158" s="3"/>
      <c r="RUR1158" s="3"/>
      <c r="RUS1158" s="3"/>
      <c r="RUT1158" s="3"/>
      <c r="RUU1158" s="3"/>
      <c r="RUV1158" s="3"/>
      <c r="RUW1158" s="3"/>
      <c r="RUX1158" s="3"/>
      <c r="RUY1158" s="3"/>
      <c r="RUZ1158" s="3"/>
      <c r="RVA1158" s="3"/>
      <c r="RVB1158" s="3"/>
      <c r="RVC1158" s="3"/>
      <c r="RVD1158" s="3"/>
      <c r="RVE1158" s="3"/>
      <c r="RVF1158" s="3"/>
      <c r="RVG1158" s="3"/>
      <c r="RVH1158" s="3"/>
      <c r="RVI1158" s="3"/>
      <c r="RVJ1158" s="3"/>
      <c r="RVK1158" s="3"/>
      <c r="RVL1158" s="3"/>
      <c r="RVM1158" s="3"/>
      <c r="RVN1158" s="3"/>
      <c r="RVO1158" s="3"/>
      <c r="RVP1158" s="3"/>
      <c r="RVQ1158" s="3"/>
      <c r="RVR1158" s="3"/>
      <c r="RVS1158" s="3"/>
      <c r="RVT1158" s="3"/>
      <c r="RVU1158" s="3"/>
      <c r="RVV1158" s="3"/>
      <c r="RVW1158" s="3"/>
      <c r="RVX1158" s="3"/>
      <c r="RVY1158" s="3"/>
      <c r="RVZ1158" s="3"/>
      <c r="RWA1158" s="3"/>
      <c r="RWB1158" s="3"/>
      <c r="RWC1158" s="3"/>
      <c r="RWD1158" s="3"/>
      <c r="RWE1158" s="3"/>
      <c r="RWF1158" s="3"/>
      <c r="RWG1158" s="3"/>
      <c r="RWH1158" s="3"/>
      <c r="RWI1158" s="3"/>
      <c r="RWJ1158" s="3"/>
      <c r="RWK1158" s="3"/>
      <c r="RWL1158" s="3"/>
      <c r="RWM1158" s="3"/>
      <c r="RWN1158" s="3"/>
      <c r="RWO1158" s="3"/>
      <c r="RWP1158" s="3"/>
      <c r="RWQ1158" s="3"/>
      <c r="RWR1158" s="3"/>
      <c r="RWS1158" s="3"/>
      <c r="RWT1158" s="3"/>
      <c r="RWU1158" s="3"/>
      <c r="RWV1158" s="3"/>
      <c r="RWW1158" s="3"/>
      <c r="RWX1158" s="3"/>
      <c r="RWY1158" s="3"/>
      <c r="RWZ1158" s="3"/>
      <c r="RXA1158" s="3"/>
      <c r="RXB1158" s="3"/>
      <c r="RXC1158" s="3"/>
      <c r="RXD1158" s="3"/>
      <c r="RXE1158" s="3"/>
      <c r="RXF1158" s="3"/>
      <c r="RXG1158" s="3"/>
      <c r="RXH1158" s="3"/>
      <c r="RXI1158" s="3"/>
      <c r="RXJ1158" s="3"/>
      <c r="RXK1158" s="3"/>
      <c r="RXL1158" s="3"/>
      <c r="RXM1158" s="3"/>
      <c r="RXN1158" s="3"/>
      <c r="RXO1158" s="3"/>
      <c r="RXP1158" s="3"/>
      <c r="RXQ1158" s="3"/>
      <c r="RXR1158" s="3"/>
      <c r="RXS1158" s="3"/>
      <c r="RXT1158" s="3"/>
      <c r="RXU1158" s="3"/>
      <c r="RXV1158" s="3"/>
      <c r="RXW1158" s="3"/>
      <c r="RXX1158" s="3"/>
      <c r="RXY1158" s="3"/>
      <c r="RXZ1158" s="3"/>
      <c r="RYA1158" s="3"/>
      <c r="RYB1158" s="3"/>
      <c r="RYC1158" s="3"/>
      <c r="RYD1158" s="3"/>
      <c r="RYE1158" s="3"/>
      <c r="RYF1158" s="3"/>
      <c r="RYG1158" s="3"/>
      <c r="RYH1158" s="3"/>
      <c r="RYI1158" s="3"/>
      <c r="RYJ1158" s="3"/>
      <c r="RYK1158" s="3"/>
      <c r="RYL1158" s="3"/>
      <c r="RYM1158" s="3"/>
      <c r="RYN1158" s="3"/>
      <c r="RYO1158" s="3"/>
      <c r="RYP1158" s="3"/>
      <c r="RYQ1158" s="3"/>
      <c r="RYR1158" s="3"/>
      <c r="RYS1158" s="3"/>
      <c r="RYT1158" s="3"/>
      <c r="RYU1158" s="3"/>
      <c r="RYV1158" s="3"/>
      <c r="RYW1158" s="3"/>
      <c r="RYX1158" s="3"/>
      <c r="RYY1158" s="3"/>
      <c r="RYZ1158" s="3"/>
      <c r="RZA1158" s="3"/>
      <c r="RZB1158" s="3"/>
      <c r="RZC1158" s="3"/>
      <c r="RZD1158" s="3"/>
      <c r="RZE1158" s="3"/>
      <c r="RZF1158" s="3"/>
      <c r="RZG1158" s="3"/>
      <c r="RZH1158" s="3"/>
      <c r="RZI1158" s="3"/>
      <c r="RZJ1158" s="3"/>
      <c r="RZK1158" s="3"/>
      <c r="RZL1158" s="3"/>
      <c r="RZM1158" s="3"/>
      <c r="RZN1158" s="3"/>
      <c r="RZO1158" s="3"/>
      <c r="RZP1158" s="3"/>
      <c r="RZQ1158" s="3"/>
      <c r="RZR1158" s="3"/>
      <c r="RZS1158" s="3"/>
      <c r="RZT1158" s="3"/>
      <c r="RZU1158" s="3"/>
      <c r="RZV1158" s="3"/>
      <c r="RZW1158" s="3"/>
      <c r="RZX1158" s="3"/>
      <c r="RZY1158" s="3"/>
      <c r="RZZ1158" s="3"/>
      <c r="SAA1158" s="3"/>
      <c r="SAB1158" s="3"/>
      <c r="SAC1158" s="3"/>
      <c r="SAD1158" s="3"/>
      <c r="SAE1158" s="3"/>
      <c r="SAF1158" s="3"/>
      <c r="SAG1158" s="3"/>
      <c r="SAH1158" s="3"/>
      <c r="SAI1158" s="3"/>
      <c r="SAJ1158" s="3"/>
      <c r="SAK1158" s="3"/>
      <c r="SAL1158" s="3"/>
      <c r="SAM1158" s="3"/>
      <c r="SAN1158" s="3"/>
      <c r="SAO1158" s="3"/>
      <c r="SAP1158" s="3"/>
      <c r="SAQ1158" s="3"/>
      <c r="SAR1158" s="3"/>
      <c r="SAS1158" s="3"/>
      <c r="SAT1158" s="3"/>
      <c r="SAU1158" s="3"/>
      <c r="SAV1158" s="3"/>
      <c r="SAW1158" s="3"/>
      <c r="SAX1158" s="3"/>
      <c r="SAY1158" s="3"/>
      <c r="SAZ1158" s="3"/>
      <c r="SBA1158" s="3"/>
      <c r="SBB1158" s="3"/>
      <c r="SBC1158" s="3"/>
      <c r="SBD1158" s="3"/>
      <c r="SBE1158" s="3"/>
      <c r="SBF1158" s="3"/>
      <c r="SBG1158" s="3"/>
      <c r="SBH1158" s="3"/>
      <c r="SBI1158" s="3"/>
      <c r="SBJ1158" s="3"/>
      <c r="SBK1158" s="3"/>
      <c r="SBL1158" s="3"/>
      <c r="SBM1158" s="3"/>
      <c r="SBN1158" s="3"/>
      <c r="SBO1158" s="3"/>
      <c r="SBP1158" s="3"/>
      <c r="SBQ1158" s="3"/>
      <c r="SBR1158" s="3"/>
      <c r="SBS1158" s="3"/>
      <c r="SBT1158" s="3"/>
      <c r="SBU1158" s="3"/>
      <c r="SBV1158" s="3"/>
      <c r="SBW1158" s="3"/>
      <c r="SBX1158" s="3"/>
      <c r="SBY1158" s="3"/>
      <c r="SBZ1158" s="3"/>
      <c r="SCA1158" s="3"/>
      <c r="SCB1158" s="3"/>
      <c r="SCC1158" s="3"/>
      <c r="SCD1158" s="3"/>
      <c r="SCE1158" s="3"/>
      <c r="SCF1158" s="3"/>
      <c r="SCG1158" s="3"/>
      <c r="SCH1158" s="3"/>
      <c r="SCI1158" s="3"/>
      <c r="SCJ1158" s="3"/>
      <c r="SCK1158" s="3"/>
      <c r="SCL1158" s="3"/>
      <c r="SCM1158" s="3"/>
      <c r="SCN1158" s="3"/>
      <c r="SCO1158" s="3"/>
      <c r="SCP1158" s="3"/>
      <c r="SCQ1158" s="3"/>
      <c r="SCR1158" s="3"/>
      <c r="SCS1158" s="3"/>
      <c r="SCT1158" s="3"/>
      <c r="SCU1158" s="3"/>
      <c r="SCV1158" s="3"/>
      <c r="SCW1158" s="3"/>
      <c r="SCX1158" s="3"/>
      <c r="SCY1158" s="3"/>
      <c r="SCZ1158" s="3"/>
      <c r="SDA1158" s="3"/>
      <c r="SDB1158" s="3"/>
      <c r="SDC1158" s="3"/>
      <c r="SDD1158" s="3"/>
      <c r="SDE1158" s="3"/>
      <c r="SDF1158" s="3"/>
      <c r="SDG1158" s="3"/>
      <c r="SDH1158" s="3"/>
      <c r="SDI1158" s="3"/>
      <c r="SDJ1158" s="3"/>
      <c r="SDK1158" s="3"/>
      <c r="SDL1158" s="3"/>
      <c r="SDM1158" s="3"/>
      <c r="SDN1158" s="3"/>
      <c r="SDO1158" s="3"/>
      <c r="SDP1158" s="3"/>
      <c r="SDQ1158" s="3"/>
      <c r="SDR1158" s="3"/>
      <c r="SDS1158" s="3"/>
      <c r="SDT1158" s="3"/>
      <c r="SDU1158" s="3"/>
      <c r="SDV1158" s="3"/>
      <c r="SDW1158" s="3"/>
      <c r="SDX1158" s="3"/>
      <c r="SDY1158" s="3"/>
      <c r="SDZ1158" s="3"/>
      <c r="SEA1158" s="3"/>
      <c r="SEB1158" s="3"/>
      <c r="SEC1158" s="3"/>
      <c r="SED1158" s="3"/>
      <c r="SEE1158" s="3"/>
      <c r="SEF1158" s="3"/>
      <c r="SEG1158" s="3"/>
      <c r="SEH1158" s="3"/>
      <c r="SEI1158" s="3"/>
      <c r="SEJ1158" s="3"/>
      <c r="SEK1158" s="3"/>
      <c r="SEL1158" s="3"/>
      <c r="SEM1158" s="3"/>
      <c r="SEN1158" s="3"/>
      <c r="SEO1158" s="3"/>
      <c r="SEP1158" s="3"/>
      <c r="SEQ1158" s="3"/>
      <c r="SER1158" s="3"/>
      <c r="SES1158" s="3"/>
      <c r="SET1158" s="3"/>
      <c r="SEU1158" s="3"/>
      <c r="SEV1158" s="3"/>
      <c r="SEW1158" s="3"/>
      <c r="SEX1158" s="3"/>
      <c r="SEY1158" s="3"/>
      <c r="SEZ1158" s="3"/>
      <c r="SFA1158" s="3"/>
      <c r="SFB1158" s="3"/>
      <c r="SFC1158" s="3"/>
      <c r="SFD1158" s="3"/>
      <c r="SFE1158" s="3"/>
      <c r="SFF1158" s="3"/>
      <c r="SFG1158" s="3"/>
      <c r="SFH1158" s="3"/>
      <c r="SFI1158" s="3"/>
      <c r="SFJ1158" s="3"/>
      <c r="SFK1158" s="3"/>
      <c r="SFL1158" s="3"/>
      <c r="SFM1158" s="3"/>
      <c r="SFN1158" s="3"/>
      <c r="SFO1158" s="3"/>
      <c r="SFP1158" s="3"/>
      <c r="SFQ1158" s="3"/>
      <c r="SFR1158" s="3"/>
      <c r="SFS1158" s="3"/>
      <c r="SFT1158" s="3"/>
      <c r="SFU1158" s="3"/>
      <c r="SFV1158" s="3"/>
      <c r="SFW1158" s="3"/>
      <c r="SFX1158" s="3"/>
      <c r="SFY1158" s="3"/>
      <c r="SFZ1158" s="3"/>
      <c r="SGA1158" s="3"/>
      <c r="SGB1158" s="3"/>
      <c r="SGC1158" s="3"/>
      <c r="SGD1158" s="3"/>
      <c r="SGE1158" s="3"/>
      <c r="SGF1158" s="3"/>
      <c r="SGG1158" s="3"/>
      <c r="SGH1158" s="3"/>
      <c r="SGI1158" s="3"/>
      <c r="SGJ1158" s="3"/>
      <c r="SGK1158" s="3"/>
      <c r="SGL1158" s="3"/>
      <c r="SGM1158" s="3"/>
      <c r="SGN1158" s="3"/>
      <c r="SGO1158" s="3"/>
      <c r="SGP1158" s="3"/>
      <c r="SGQ1158" s="3"/>
      <c r="SGR1158" s="3"/>
      <c r="SGS1158" s="3"/>
      <c r="SGT1158" s="3"/>
      <c r="SGU1158" s="3"/>
      <c r="SGV1158" s="3"/>
      <c r="SGW1158" s="3"/>
      <c r="SGX1158" s="3"/>
      <c r="SGY1158" s="3"/>
      <c r="SGZ1158" s="3"/>
      <c r="SHA1158" s="3"/>
      <c r="SHB1158" s="3"/>
      <c r="SHC1158" s="3"/>
      <c r="SHD1158" s="3"/>
      <c r="SHE1158" s="3"/>
      <c r="SHF1158" s="3"/>
      <c r="SHG1158" s="3"/>
      <c r="SHH1158" s="3"/>
      <c r="SHI1158" s="3"/>
      <c r="SHJ1158" s="3"/>
      <c r="SHK1158" s="3"/>
      <c r="SHL1158" s="3"/>
      <c r="SHM1158" s="3"/>
      <c r="SHN1158" s="3"/>
      <c r="SHO1158" s="3"/>
      <c r="SHP1158" s="3"/>
      <c r="SHQ1158" s="3"/>
      <c r="SHR1158" s="3"/>
      <c r="SHS1158" s="3"/>
      <c r="SHT1158" s="3"/>
      <c r="SHU1158" s="3"/>
      <c r="SHV1158" s="3"/>
      <c r="SHW1158" s="3"/>
      <c r="SHX1158" s="3"/>
      <c r="SHY1158" s="3"/>
      <c r="SHZ1158" s="3"/>
      <c r="SIA1158" s="3"/>
      <c r="SIB1158" s="3"/>
      <c r="SIC1158" s="3"/>
      <c r="SID1158" s="3"/>
      <c r="SIE1158" s="3"/>
      <c r="SIF1158" s="3"/>
      <c r="SIG1158" s="3"/>
      <c r="SIH1158" s="3"/>
      <c r="SII1158" s="3"/>
      <c r="SIJ1158" s="3"/>
      <c r="SIK1158" s="3"/>
      <c r="SIL1158" s="3"/>
      <c r="SIM1158" s="3"/>
      <c r="SIN1158" s="3"/>
      <c r="SIO1158" s="3"/>
      <c r="SIP1158" s="3"/>
      <c r="SIQ1158" s="3"/>
      <c r="SIR1158" s="3"/>
      <c r="SIS1158" s="3"/>
      <c r="SIT1158" s="3"/>
      <c r="SIU1158" s="3"/>
      <c r="SIV1158" s="3"/>
      <c r="SIW1158" s="3"/>
      <c r="SIX1158" s="3"/>
      <c r="SIY1158" s="3"/>
      <c r="SIZ1158" s="3"/>
      <c r="SJA1158" s="3"/>
      <c r="SJB1158" s="3"/>
      <c r="SJC1158" s="3"/>
      <c r="SJD1158" s="3"/>
      <c r="SJE1158" s="3"/>
      <c r="SJF1158" s="3"/>
      <c r="SJG1158" s="3"/>
      <c r="SJH1158" s="3"/>
      <c r="SJI1158" s="3"/>
      <c r="SJJ1158" s="3"/>
      <c r="SJK1158" s="3"/>
      <c r="SJL1158" s="3"/>
      <c r="SJM1158" s="3"/>
      <c r="SJN1158" s="3"/>
      <c r="SJO1158" s="3"/>
      <c r="SJP1158" s="3"/>
      <c r="SJQ1158" s="3"/>
      <c r="SJR1158" s="3"/>
      <c r="SJS1158" s="3"/>
      <c r="SJT1158" s="3"/>
      <c r="SJU1158" s="3"/>
      <c r="SJV1158" s="3"/>
      <c r="SJW1158" s="3"/>
      <c r="SJX1158" s="3"/>
      <c r="SJY1158" s="3"/>
      <c r="SJZ1158" s="3"/>
      <c r="SKA1158" s="3"/>
      <c r="SKB1158" s="3"/>
      <c r="SKC1158" s="3"/>
      <c r="SKD1158" s="3"/>
      <c r="SKE1158" s="3"/>
      <c r="SKF1158" s="3"/>
      <c r="SKG1158" s="3"/>
      <c r="SKH1158" s="3"/>
      <c r="SKI1158" s="3"/>
      <c r="SKJ1158" s="3"/>
      <c r="SKK1158" s="3"/>
      <c r="SKL1158" s="3"/>
      <c r="SKM1158" s="3"/>
      <c r="SKN1158" s="3"/>
      <c r="SKO1158" s="3"/>
      <c r="SKP1158" s="3"/>
      <c r="SKQ1158" s="3"/>
      <c r="SKR1158" s="3"/>
      <c r="SKS1158" s="3"/>
      <c r="SKT1158" s="3"/>
      <c r="SKU1158" s="3"/>
      <c r="SKV1158" s="3"/>
      <c r="SKW1158" s="3"/>
      <c r="SKX1158" s="3"/>
      <c r="SKY1158" s="3"/>
      <c r="SKZ1158" s="3"/>
      <c r="SLA1158" s="3"/>
      <c r="SLB1158" s="3"/>
      <c r="SLC1158" s="3"/>
      <c r="SLD1158" s="3"/>
      <c r="SLE1158" s="3"/>
      <c r="SLF1158" s="3"/>
      <c r="SLG1158" s="3"/>
      <c r="SLH1158" s="3"/>
      <c r="SLI1158" s="3"/>
      <c r="SLJ1158" s="3"/>
      <c r="SLK1158" s="3"/>
      <c r="SLL1158" s="3"/>
      <c r="SLM1158" s="3"/>
      <c r="SLN1158" s="3"/>
      <c r="SLO1158" s="3"/>
      <c r="SLP1158" s="3"/>
      <c r="SLQ1158" s="3"/>
      <c r="SLR1158" s="3"/>
      <c r="SLS1158" s="3"/>
      <c r="SLT1158" s="3"/>
      <c r="SLU1158" s="3"/>
      <c r="SLV1158" s="3"/>
      <c r="SLW1158" s="3"/>
      <c r="SLX1158" s="3"/>
      <c r="SLY1158" s="3"/>
      <c r="SLZ1158" s="3"/>
      <c r="SMA1158" s="3"/>
      <c r="SMB1158" s="3"/>
      <c r="SMC1158" s="3"/>
      <c r="SMD1158" s="3"/>
      <c r="SME1158" s="3"/>
      <c r="SMF1158" s="3"/>
      <c r="SMG1158" s="3"/>
      <c r="SMH1158" s="3"/>
      <c r="SMI1158" s="3"/>
      <c r="SMJ1158" s="3"/>
      <c r="SMK1158" s="3"/>
      <c r="SML1158" s="3"/>
      <c r="SMM1158" s="3"/>
      <c r="SMN1158" s="3"/>
      <c r="SMO1158" s="3"/>
      <c r="SMP1158" s="3"/>
      <c r="SMQ1158" s="3"/>
      <c r="SMR1158" s="3"/>
      <c r="SMS1158" s="3"/>
      <c r="SMT1158" s="3"/>
      <c r="SMU1158" s="3"/>
      <c r="SMV1158" s="3"/>
      <c r="SMW1158" s="3"/>
      <c r="SMX1158" s="3"/>
      <c r="SMY1158" s="3"/>
      <c r="SMZ1158" s="3"/>
      <c r="SNA1158" s="3"/>
      <c r="SNB1158" s="3"/>
      <c r="SNC1158" s="3"/>
      <c r="SND1158" s="3"/>
      <c r="SNE1158" s="3"/>
      <c r="SNF1158" s="3"/>
      <c r="SNG1158" s="3"/>
      <c r="SNH1158" s="3"/>
      <c r="SNI1158" s="3"/>
      <c r="SNJ1158" s="3"/>
      <c r="SNK1158" s="3"/>
      <c r="SNL1158" s="3"/>
      <c r="SNM1158" s="3"/>
      <c r="SNN1158" s="3"/>
      <c r="SNO1158" s="3"/>
      <c r="SNP1158" s="3"/>
      <c r="SNQ1158" s="3"/>
      <c r="SNR1158" s="3"/>
      <c r="SNS1158" s="3"/>
      <c r="SNT1158" s="3"/>
      <c r="SNU1158" s="3"/>
      <c r="SNV1158" s="3"/>
      <c r="SNW1158" s="3"/>
      <c r="SNX1158" s="3"/>
      <c r="SNY1158" s="3"/>
      <c r="SNZ1158" s="3"/>
      <c r="SOA1158" s="3"/>
      <c r="SOB1158" s="3"/>
      <c r="SOC1158" s="3"/>
      <c r="SOD1158" s="3"/>
      <c r="SOE1158" s="3"/>
      <c r="SOF1158" s="3"/>
      <c r="SOG1158" s="3"/>
      <c r="SOH1158" s="3"/>
      <c r="SOI1158" s="3"/>
      <c r="SOJ1158" s="3"/>
      <c r="SOK1158" s="3"/>
      <c r="SOL1158" s="3"/>
      <c r="SOM1158" s="3"/>
      <c r="SON1158" s="3"/>
      <c r="SOO1158" s="3"/>
      <c r="SOP1158" s="3"/>
      <c r="SOQ1158" s="3"/>
      <c r="SOR1158" s="3"/>
      <c r="SOS1158" s="3"/>
      <c r="SOT1158" s="3"/>
      <c r="SOU1158" s="3"/>
      <c r="SOV1158" s="3"/>
      <c r="SOW1158" s="3"/>
      <c r="SOX1158" s="3"/>
      <c r="SOY1158" s="3"/>
      <c r="SOZ1158" s="3"/>
      <c r="SPA1158" s="3"/>
      <c r="SPB1158" s="3"/>
      <c r="SPC1158" s="3"/>
      <c r="SPD1158" s="3"/>
      <c r="SPE1158" s="3"/>
      <c r="SPF1158" s="3"/>
      <c r="SPG1158" s="3"/>
      <c r="SPH1158" s="3"/>
      <c r="SPI1158" s="3"/>
      <c r="SPJ1158" s="3"/>
      <c r="SPK1158" s="3"/>
      <c r="SPL1158" s="3"/>
      <c r="SPM1158" s="3"/>
      <c r="SPN1158" s="3"/>
      <c r="SPO1158" s="3"/>
      <c r="SPP1158" s="3"/>
      <c r="SPQ1158" s="3"/>
      <c r="SPR1158" s="3"/>
      <c r="SPS1158" s="3"/>
      <c r="SPT1158" s="3"/>
      <c r="SPU1158" s="3"/>
      <c r="SPV1158" s="3"/>
      <c r="SPW1158" s="3"/>
      <c r="SPX1158" s="3"/>
      <c r="SPY1158" s="3"/>
      <c r="SPZ1158" s="3"/>
      <c r="SQA1158" s="3"/>
      <c r="SQB1158" s="3"/>
      <c r="SQC1158" s="3"/>
      <c r="SQD1158" s="3"/>
      <c r="SQE1158" s="3"/>
      <c r="SQF1158" s="3"/>
      <c r="SQG1158" s="3"/>
      <c r="SQH1158" s="3"/>
      <c r="SQI1158" s="3"/>
      <c r="SQJ1158" s="3"/>
      <c r="SQK1158" s="3"/>
      <c r="SQL1158" s="3"/>
      <c r="SQM1158" s="3"/>
      <c r="SQN1158" s="3"/>
      <c r="SQO1158" s="3"/>
      <c r="SQP1158" s="3"/>
      <c r="SQQ1158" s="3"/>
      <c r="SQR1158" s="3"/>
      <c r="SQS1158" s="3"/>
      <c r="SQT1158" s="3"/>
      <c r="SQU1158" s="3"/>
      <c r="SQV1158" s="3"/>
      <c r="SQW1158" s="3"/>
      <c r="SQX1158" s="3"/>
      <c r="SQY1158" s="3"/>
      <c r="SQZ1158" s="3"/>
      <c r="SRA1158" s="3"/>
      <c r="SRB1158" s="3"/>
      <c r="SRC1158" s="3"/>
      <c r="SRD1158" s="3"/>
      <c r="SRE1158" s="3"/>
      <c r="SRF1158" s="3"/>
      <c r="SRG1158" s="3"/>
      <c r="SRH1158" s="3"/>
      <c r="SRI1158" s="3"/>
      <c r="SRJ1158" s="3"/>
      <c r="SRK1158" s="3"/>
      <c r="SRL1158" s="3"/>
      <c r="SRM1158" s="3"/>
      <c r="SRN1158" s="3"/>
      <c r="SRO1158" s="3"/>
      <c r="SRP1158" s="3"/>
      <c r="SRQ1158" s="3"/>
      <c r="SRR1158" s="3"/>
      <c r="SRS1158" s="3"/>
      <c r="SRT1158" s="3"/>
      <c r="SRU1158" s="3"/>
      <c r="SRV1158" s="3"/>
      <c r="SRW1158" s="3"/>
      <c r="SRX1158" s="3"/>
      <c r="SRY1158" s="3"/>
      <c r="SRZ1158" s="3"/>
      <c r="SSA1158" s="3"/>
      <c r="SSB1158" s="3"/>
      <c r="SSC1158" s="3"/>
      <c r="SSD1158" s="3"/>
      <c r="SSE1158" s="3"/>
      <c r="SSF1158" s="3"/>
      <c r="SSG1158" s="3"/>
      <c r="SSH1158" s="3"/>
      <c r="SSI1158" s="3"/>
      <c r="SSJ1158" s="3"/>
      <c r="SSK1158" s="3"/>
      <c r="SSL1158" s="3"/>
      <c r="SSM1158" s="3"/>
      <c r="SSN1158" s="3"/>
      <c r="SSO1158" s="3"/>
      <c r="SSP1158" s="3"/>
      <c r="SSQ1158" s="3"/>
      <c r="SSR1158" s="3"/>
      <c r="SSS1158" s="3"/>
      <c r="SST1158" s="3"/>
      <c r="SSU1158" s="3"/>
      <c r="SSV1158" s="3"/>
      <c r="SSW1158" s="3"/>
      <c r="SSX1158" s="3"/>
      <c r="SSY1158" s="3"/>
      <c r="SSZ1158" s="3"/>
      <c r="STA1158" s="3"/>
      <c r="STB1158" s="3"/>
      <c r="STC1158" s="3"/>
      <c r="STD1158" s="3"/>
      <c r="STE1158" s="3"/>
      <c r="STF1158" s="3"/>
      <c r="STG1158" s="3"/>
      <c r="STH1158" s="3"/>
      <c r="STI1158" s="3"/>
      <c r="STJ1158" s="3"/>
      <c r="STK1158" s="3"/>
      <c r="STL1158" s="3"/>
      <c r="STM1158" s="3"/>
      <c r="STN1158" s="3"/>
      <c r="STO1158" s="3"/>
      <c r="STP1158" s="3"/>
      <c r="STQ1158" s="3"/>
      <c r="STR1158" s="3"/>
      <c r="STS1158" s="3"/>
      <c r="STT1158" s="3"/>
      <c r="STU1158" s="3"/>
      <c r="STV1158" s="3"/>
      <c r="STW1158" s="3"/>
      <c r="STX1158" s="3"/>
      <c r="STY1158" s="3"/>
      <c r="STZ1158" s="3"/>
      <c r="SUA1158" s="3"/>
      <c r="SUB1158" s="3"/>
      <c r="SUC1158" s="3"/>
      <c r="SUD1158" s="3"/>
      <c r="SUE1158" s="3"/>
      <c r="SUF1158" s="3"/>
      <c r="SUG1158" s="3"/>
      <c r="SUH1158" s="3"/>
      <c r="SUI1158" s="3"/>
      <c r="SUJ1158" s="3"/>
      <c r="SUK1158" s="3"/>
      <c r="SUL1158" s="3"/>
      <c r="SUM1158" s="3"/>
      <c r="SUN1158" s="3"/>
      <c r="SUO1158" s="3"/>
      <c r="SUP1158" s="3"/>
      <c r="SUQ1158" s="3"/>
      <c r="SUR1158" s="3"/>
      <c r="SUS1158" s="3"/>
      <c r="SUT1158" s="3"/>
      <c r="SUU1158" s="3"/>
      <c r="SUV1158" s="3"/>
      <c r="SUW1158" s="3"/>
      <c r="SUX1158" s="3"/>
      <c r="SUY1158" s="3"/>
      <c r="SUZ1158" s="3"/>
      <c r="SVA1158" s="3"/>
      <c r="SVB1158" s="3"/>
      <c r="SVC1158" s="3"/>
      <c r="SVD1158" s="3"/>
      <c r="SVE1158" s="3"/>
      <c r="SVF1158" s="3"/>
      <c r="SVG1158" s="3"/>
      <c r="SVH1158" s="3"/>
      <c r="SVI1158" s="3"/>
      <c r="SVJ1158" s="3"/>
      <c r="SVK1158" s="3"/>
      <c r="SVL1158" s="3"/>
      <c r="SVM1158" s="3"/>
      <c r="SVN1158" s="3"/>
      <c r="SVO1158" s="3"/>
      <c r="SVP1158" s="3"/>
      <c r="SVQ1158" s="3"/>
      <c r="SVR1158" s="3"/>
      <c r="SVS1158" s="3"/>
      <c r="SVT1158" s="3"/>
      <c r="SVU1158" s="3"/>
      <c r="SVV1158" s="3"/>
      <c r="SVW1158" s="3"/>
      <c r="SVX1158" s="3"/>
      <c r="SVY1158" s="3"/>
      <c r="SVZ1158" s="3"/>
      <c r="SWA1158" s="3"/>
      <c r="SWB1158" s="3"/>
      <c r="SWC1158" s="3"/>
      <c r="SWD1158" s="3"/>
      <c r="SWE1158" s="3"/>
      <c r="SWF1158" s="3"/>
      <c r="SWG1158" s="3"/>
      <c r="SWH1158" s="3"/>
      <c r="SWI1158" s="3"/>
      <c r="SWJ1158" s="3"/>
      <c r="SWK1158" s="3"/>
      <c r="SWL1158" s="3"/>
      <c r="SWM1158" s="3"/>
      <c r="SWN1158" s="3"/>
      <c r="SWO1158" s="3"/>
      <c r="SWP1158" s="3"/>
      <c r="SWQ1158" s="3"/>
      <c r="SWR1158" s="3"/>
      <c r="SWS1158" s="3"/>
      <c r="SWT1158" s="3"/>
      <c r="SWU1158" s="3"/>
      <c r="SWV1158" s="3"/>
      <c r="SWW1158" s="3"/>
      <c r="SWX1158" s="3"/>
      <c r="SWY1158" s="3"/>
      <c r="SWZ1158" s="3"/>
      <c r="SXA1158" s="3"/>
      <c r="SXB1158" s="3"/>
      <c r="SXC1158" s="3"/>
      <c r="SXD1158" s="3"/>
      <c r="SXE1158" s="3"/>
      <c r="SXF1158" s="3"/>
      <c r="SXG1158" s="3"/>
      <c r="SXH1158" s="3"/>
      <c r="SXI1158" s="3"/>
      <c r="SXJ1158" s="3"/>
      <c r="SXK1158" s="3"/>
      <c r="SXL1158" s="3"/>
      <c r="SXM1158" s="3"/>
      <c r="SXN1158" s="3"/>
      <c r="SXO1158" s="3"/>
      <c r="SXP1158" s="3"/>
      <c r="SXQ1158" s="3"/>
      <c r="SXR1158" s="3"/>
      <c r="SXS1158" s="3"/>
      <c r="SXT1158" s="3"/>
      <c r="SXU1158" s="3"/>
      <c r="SXV1158" s="3"/>
      <c r="SXW1158" s="3"/>
      <c r="SXX1158" s="3"/>
      <c r="SXY1158" s="3"/>
      <c r="SXZ1158" s="3"/>
      <c r="SYA1158" s="3"/>
      <c r="SYB1158" s="3"/>
      <c r="SYC1158" s="3"/>
      <c r="SYD1158" s="3"/>
      <c r="SYE1158" s="3"/>
      <c r="SYF1158" s="3"/>
      <c r="SYG1158" s="3"/>
      <c r="SYH1158" s="3"/>
      <c r="SYI1158" s="3"/>
      <c r="SYJ1158" s="3"/>
      <c r="SYK1158" s="3"/>
      <c r="SYL1158" s="3"/>
      <c r="SYM1158" s="3"/>
      <c r="SYN1158" s="3"/>
      <c r="SYO1158" s="3"/>
      <c r="SYP1158" s="3"/>
      <c r="SYQ1158" s="3"/>
      <c r="SYR1158" s="3"/>
      <c r="SYS1158" s="3"/>
      <c r="SYT1158" s="3"/>
      <c r="SYU1158" s="3"/>
      <c r="SYV1158" s="3"/>
      <c r="SYW1158" s="3"/>
      <c r="SYX1158" s="3"/>
      <c r="SYY1158" s="3"/>
      <c r="SYZ1158" s="3"/>
      <c r="SZA1158" s="3"/>
      <c r="SZB1158" s="3"/>
      <c r="SZC1158" s="3"/>
      <c r="SZD1158" s="3"/>
      <c r="SZE1158" s="3"/>
      <c r="SZF1158" s="3"/>
      <c r="SZG1158" s="3"/>
      <c r="SZH1158" s="3"/>
      <c r="SZI1158" s="3"/>
      <c r="SZJ1158" s="3"/>
      <c r="SZK1158" s="3"/>
      <c r="SZL1158" s="3"/>
      <c r="SZM1158" s="3"/>
      <c r="SZN1158" s="3"/>
      <c r="SZO1158" s="3"/>
      <c r="SZP1158" s="3"/>
      <c r="SZQ1158" s="3"/>
      <c r="SZR1158" s="3"/>
      <c r="SZS1158" s="3"/>
      <c r="SZT1158" s="3"/>
      <c r="SZU1158" s="3"/>
      <c r="SZV1158" s="3"/>
      <c r="SZW1158" s="3"/>
      <c r="SZX1158" s="3"/>
      <c r="SZY1158" s="3"/>
      <c r="SZZ1158" s="3"/>
      <c r="TAA1158" s="3"/>
      <c r="TAB1158" s="3"/>
      <c r="TAC1158" s="3"/>
      <c r="TAD1158" s="3"/>
      <c r="TAE1158" s="3"/>
      <c r="TAF1158" s="3"/>
      <c r="TAG1158" s="3"/>
      <c r="TAH1158" s="3"/>
      <c r="TAI1158" s="3"/>
      <c r="TAJ1158" s="3"/>
      <c r="TAK1158" s="3"/>
      <c r="TAL1158" s="3"/>
      <c r="TAM1158" s="3"/>
      <c r="TAN1158" s="3"/>
      <c r="TAO1158" s="3"/>
      <c r="TAP1158" s="3"/>
      <c r="TAQ1158" s="3"/>
      <c r="TAR1158" s="3"/>
      <c r="TAS1158" s="3"/>
      <c r="TAT1158" s="3"/>
      <c r="TAU1158" s="3"/>
      <c r="TAV1158" s="3"/>
      <c r="TAW1158" s="3"/>
      <c r="TAX1158" s="3"/>
      <c r="TAY1158" s="3"/>
      <c r="TAZ1158" s="3"/>
      <c r="TBA1158" s="3"/>
      <c r="TBB1158" s="3"/>
      <c r="TBC1158" s="3"/>
      <c r="TBD1158" s="3"/>
      <c r="TBE1158" s="3"/>
      <c r="TBF1158" s="3"/>
      <c r="TBG1158" s="3"/>
      <c r="TBH1158" s="3"/>
      <c r="TBI1158" s="3"/>
      <c r="TBJ1158" s="3"/>
      <c r="TBK1158" s="3"/>
      <c r="TBL1158" s="3"/>
      <c r="TBM1158" s="3"/>
      <c r="TBN1158" s="3"/>
      <c r="TBO1158" s="3"/>
      <c r="TBP1158" s="3"/>
      <c r="TBQ1158" s="3"/>
      <c r="TBR1158" s="3"/>
      <c r="TBS1158" s="3"/>
      <c r="TBT1158" s="3"/>
      <c r="TBU1158" s="3"/>
      <c r="TBV1158" s="3"/>
      <c r="TBW1158" s="3"/>
      <c r="TBX1158" s="3"/>
      <c r="TBY1158" s="3"/>
      <c r="TBZ1158" s="3"/>
      <c r="TCA1158" s="3"/>
      <c r="TCB1158" s="3"/>
      <c r="TCC1158" s="3"/>
      <c r="TCD1158" s="3"/>
      <c r="TCE1158" s="3"/>
      <c r="TCF1158" s="3"/>
      <c r="TCG1158" s="3"/>
      <c r="TCH1158" s="3"/>
      <c r="TCI1158" s="3"/>
      <c r="TCJ1158" s="3"/>
      <c r="TCK1158" s="3"/>
      <c r="TCL1158" s="3"/>
      <c r="TCM1158" s="3"/>
      <c r="TCN1158" s="3"/>
      <c r="TCO1158" s="3"/>
      <c r="TCP1158" s="3"/>
      <c r="TCQ1158" s="3"/>
      <c r="TCR1158" s="3"/>
      <c r="TCS1158" s="3"/>
      <c r="TCT1158" s="3"/>
      <c r="TCU1158" s="3"/>
      <c r="TCV1158" s="3"/>
      <c r="TCW1158" s="3"/>
      <c r="TCX1158" s="3"/>
      <c r="TCY1158" s="3"/>
      <c r="TCZ1158" s="3"/>
      <c r="TDA1158" s="3"/>
      <c r="TDB1158" s="3"/>
      <c r="TDC1158" s="3"/>
      <c r="TDD1158" s="3"/>
      <c r="TDE1158" s="3"/>
      <c r="TDF1158" s="3"/>
      <c r="TDG1158" s="3"/>
      <c r="TDH1158" s="3"/>
      <c r="TDI1158" s="3"/>
      <c r="TDJ1158" s="3"/>
      <c r="TDK1158" s="3"/>
      <c r="TDL1158" s="3"/>
      <c r="TDM1158" s="3"/>
      <c r="TDN1158" s="3"/>
      <c r="TDO1158" s="3"/>
      <c r="TDP1158" s="3"/>
      <c r="TDQ1158" s="3"/>
      <c r="TDR1158" s="3"/>
      <c r="TDS1158" s="3"/>
      <c r="TDT1158" s="3"/>
      <c r="TDU1158" s="3"/>
      <c r="TDV1158" s="3"/>
      <c r="TDW1158" s="3"/>
      <c r="TDX1158" s="3"/>
      <c r="TDY1158" s="3"/>
      <c r="TDZ1158" s="3"/>
      <c r="TEA1158" s="3"/>
      <c r="TEB1158" s="3"/>
      <c r="TEC1158" s="3"/>
      <c r="TED1158" s="3"/>
      <c r="TEE1158" s="3"/>
      <c r="TEF1158" s="3"/>
      <c r="TEG1158" s="3"/>
      <c r="TEH1158" s="3"/>
      <c r="TEI1158" s="3"/>
      <c r="TEJ1158" s="3"/>
      <c r="TEK1158" s="3"/>
      <c r="TEL1158" s="3"/>
      <c r="TEM1158" s="3"/>
      <c r="TEN1158" s="3"/>
      <c r="TEO1158" s="3"/>
      <c r="TEP1158" s="3"/>
      <c r="TEQ1158" s="3"/>
      <c r="TER1158" s="3"/>
      <c r="TES1158" s="3"/>
      <c r="TET1158" s="3"/>
      <c r="TEU1158" s="3"/>
      <c r="TEV1158" s="3"/>
      <c r="TEW1158" s="3"/>
      <c r="TEX1158" s="3"/>
      <c r="TEY1158" s="3"/>
      <c r="TEZ1158" s="3"/>
      <c r="TFA1158" s="3"/>
      <c r="TFB1158" s="3"/>
      <c r="TFC1158" s="3"/>
      <c r="TFD1158" s="3"/>
      <c r="TFE1158" s="3"/>
      <c r="TFF1158" s="3"/>
      <c r="TFG1158" s="3"/>
      <c r="TFH1158" s="3"/>
      <c r="TFI1158" s="3"/>
      <c r="TFJ1158" s="3"/>
      <c r="TFK1158" s="3"/>
      <c r="TFL1158" s="3"/>
      <c r="TFM1158" s="3"/>
      <c r="TFN1158" s="3"/>
      <c r="TFO1158" s="3"/>
      <c r="TFP1158" s="3"/>
      <c r="TFQ1158" s="3"/>
      <c r="TFR1158" s="3"/>
      <c r="TFS1158" s="3"/>
      <c r="TFT1158" s="3"/>
      <c r="TFU1158" s="3"/>
      <c r="TFV1158" s="3"/>
      <c r="TFW1158" s="3"/>
      <c r="TFX1158" s="3"/>
      <c r="TFY1158" s="3"/>
      <c r="TFZ1158" s="3"/>
      <c r="TGA1158" s="3"/>
      <c r="TGB1158" s="3"/>
      <c r="TGC1158" s="3"/>
      <c r="TGD1158" s="3"/>
      <c r="TGE1158" s="3"/>
      <c r="TGF1158" s="3"/>
      <c r="TGG1158" s="3"/>
      <c r="TGH1158" s="3"/>
      <c r="TGI1158" s="3"/>
      <c r="TGJ1158" s="3"/>
      <c r="TGK1158" s="3"/>
      <c r="TGL1158" s="3"/>
      <c r="TGM1158" s="3"/>
      <c r="TGN1158" s="3"/>
      <c r="TGO1158" s="3"/>
      <c r="TGP1158" s="3"/>
      <c r="TGQ1158" s="3"/>
      <c r="TGR1158" s="3"/>
      <c r="TGS1158" s="3"/>
      <c r="TGT1158" s="3"/>
      <c r="TGU1158" s="3"/>
      <c r="TGV1158" s="3"/>
      <c r="TGW1158" s="3"/>
      <c r="TGX1158" s="3"/>
      <c r="TGY1158" s="3"/>
      <c r="TGZ1158" s="3"/>
      <c r="THA1158" s="3"/>
      <c r="THB1158" s="3"/>
      <c r="THC1158" s="3"/>
      <c r="THD1158" s="3"/>
      <c r="THE1158" s="3"/>
      <c r="THF1158" s="3"/>
      <c r="THG1158" s="3"/>
      <c r="THH1158" s="3"/>
      <c r="THI1158" s="3"/>
      <c r="THJ1158" s="3"/>
      <c r="THK1158" s="3"/>
      <c r="THL1158" s="3"/>
      <c r="THM1158" s="3"/>
      <c r="THN1158" s="3"/>
      <c r="THO1158" s="3"/>
      <c r="THP1158" s="3"/>
      <c r="THQ1158" s="3"/>
      <c r="THR1158" s="3"/>
      <c r="THS1158" s="3"/>
      <c r="THT1158" s="3"/>
      <c r="THU1158" s="3"/>
      <c r="THV1158" s="3"/>
      <c r="THW1158" s="3"/>
      <c r="THX1158" s="3"/>
      <c r="THY1158" s="3"/>
      <c r="THZ1158" s="3"/>
      <c r="TIA1158" s="3"/>
      <c r="TIB1158" s="3"/>
      <c r="TIC1158" s="3"/>
      <c r="TID1158" s="3"/>
      <c r="TIE1158" s="3"/>
      <c r="TIF1158" s="3"/>
      <c r="TIG1158" s="3"/>
      <c r="TIH1158" s="3"/>
      <c r="TII1158" s="3"/>
      <c r="TIJ1158" s="3"/>
      <c r="TIK1158" s="3"/>
      <c r="TIL1158" s="3"/>
      <c r="TIM1158" s="3"/>
      <c r="TIN1158" s="3"/>
      <c r="TIO1158" s="3"/>
      <c r="TIP1158" s="3"/>
      <c r="TIQ1158" s="3"/>
      <c r="TIR1158" s="3"/>
      <c r="TIS1158" s="3"/>
      <c r="TIT1158" s="3"/>
      <c r="TIU1158" s="3"/>
      <c r="TIV1158" s="3"/>
      <c r="TIW1158" s="3"/>
      <c r="TIX1158" s="3"/>
      <c r="TIY1158" s="3"/>
      <c r="TIZ1158" s="3"/>
      <c r="TJA1158" s="3"/>
      <c r="TJB1158" s="3"/>
      <c r="TJC1158" s="3"/>
      <c r="TJD1158" s="3"/>
      <c r="TJE1158" s="3"/>
      <c r="TJF1158" s="3"/>
      <c r="TJG1158" s="3"/>
      <c r="TJH1158" s="3"/>
      <c r="TJI1158" s="3"/>
      <c r="TJJ1158" s="3"/>
      <c r="TJK1158" s="3"/>
      <c r="TJL1158" s="3"/>
      <c r="TJM1158" s="3"/>
      <c r="TJN1158" s="3"/>
      <c r="TJO1158" s="3"/>
      <c r="TJP1158" s="3"/>
      <c r="TJQ1158" s="3"/>
      <c r="TJR1158" s="3"/>
      <c r="TJS1158" s="3"/>
      <c r="TJT1158" s="3"/>
      <c r="TJU1158" s="3"/>
      <c r="TJV1158" s="3"/>
      <c r="TJW1158" s="3"/>
      <c r="TJX1158" s="3"/>
      <c r="TJY1158" s="3"/>
      <c r="TJZ1158" s="3"/>
      <c r="TKA1158" s="3"/>
      <c r="TKB1158" s="3"/>
      <c r="TKC1158" s="3"/>
      <c r="TKD1158" s="3"/>
      <c r="TKE1158" s="3"/>
      <c r="TKF1158" s="3"/>
      <c r="TKG1158" s="3"/>
      <c r="TKH1158" s="3"/>
      <c r="TKI1158" s="3"/>
      <c r="TKJ1158" s="3"/>
      <c r="TKK1158" s="3"/>
      <c r="TKL1158" s="3"/>
      <c r="TKM1158" s="3"/>
      <c r="TKN1158" s="3"/>
      <c r="TKO1158" s="3"/>
      <c r="TKP1158" s="3"/>
      <c r="TKQ1158" s="3"/>
      <c r="TKR1158" s="3"/>
      <c r="TKS1158" s="3"/>
      <c r="TKT1158" s="3"/>
      <c r="TKU1158" s="3"/>
      <c r="TKV1158" s="3"/>
      <c r="TKW1158" s="3"/>
      <c r="TKX1158" s="3"/>
      <c r="TKY1158" s="3"/>
      <c r="TKZ1158" s="3"/>
      <c r="TLA1158" s="3"/>
      <c r="TLB1158" s="3"/>
      <c r="TLC1158" s="3"/>
      <c r="TLD1158" s="3"/>
      <c r="TLE1158" s="3"/>
      <c r="TLF1158" s="3"/>
      <c r="TLG1158" s="3"/>
      <c r="TLH1158" s="3"/>
      <c r="TLI1158" s="3"/>
      <c r="TLJ1158" s="3"/>
      <c r="TLK1158" s="3"/>
      <c r="TLL1158" s="3"/>
      <c r="TLM1158" s="3"/>
      <c r="TLN1158" s="3"/>
      <c r="TLO1158" s="3"/>
      <c r="TLP1158" s="3"/>
      <c r="TLQ1158" s="3"/>
      <c r="TLR1158" s="3"/>
      <c r="TLS1158" s="3"/>
      <c r="TLT1158" s="3"/>
      <c r="TLU1158" s="3"/>
      <c r="TLV1158" s="3"/>
      <c r="TLW1158" s="3"/>
      <c r="TLX1158" s="3"/>
      <c r="TLY1158" s="3"/>
      <c r="TLZ1158" s="3"/>
      <c r="TMA1158" s="3"/>
      <c r="TMB1158" s="3"/>
      <c r="TMC1158" s="3"/>
      <c r="TMD1158" s="3"/>
      <c r="TME1158" s="3"/>
      <c r="TMF1158" s="3"/>
      <c r="TMG1158" s="3"/>
      <c r="TMH1158" s="3"/>
      <c r="TMI1158" s="3"/>
      <c r="TMJ1158" s="3"/>
      <c r="TMK1158" s="3"/>
      <c r="TML1158" s="3"/>
      <c r="TMM1158" s="3"/>
      <c r="TMN1158" s="3"/>
      <c r="TMO1158" s="3"/>
      <c r="TMP1158" s="3"/>
      <c r="TMQ1158" s="3"/>
      <c r="TMR1158" s="3"/>
      <c r="TMS1158" s="3"/>
      <c r="TMT1158" s="3"/>
      <c r="TMU1158" s="3"/>
      <c r="TMV1158" s="3"/>
      <c r="TMW1158" s="3"/>
      <c r="TMX1158" s="3"/>
      <c r="TMY1158" s="3"/>
      <c r="TMZ1158" s="3"/>
      <c r="TNA1158" s="3"/>
      <c r="TNB1158" s="3"/>
      <c r="TNC1158" s="3"/>
      <c r="TND1158" s="3"/>
      <c r="TNE1158" s="3"/>
      <c r="TNF1158" s="3"/>
      <c r="TNG1158" s="3"/>
      <c r="TNH1158" s="3"/>
      <c r="TNI1158" s="3"/>
      <c r="TNJ1158" s="3"/>
      <c r="TNK1158" s="3"/>
      <c r="TNL1158" s="3"/>
      <c r="TNM1158" s="3"/>
      <c r="TNN1158" s="3"/>
      <c r="TNO1158" s="3"/>
      <c r="TNP1158" s="3"/>
      <c r="TNQ1158" s="3"/>
      <c r="TNR1158" s="3"/>
      <c r="TNS1158" s="3"/>
      <c r="TNT1158" s="3"/>
      <c r="TNU1158" s="3"/>
      <c r="TNV1158" s="3"/>
      <c r="TNW1158" s="3"/>
      <c r="TNX1158" s="3"/>
      <c r="TNY1158" s="3"/>
      <c r="TNZ1158" s="3"/>
      <c r="TOA1158" s="3"/>
      <c r="TOB1158" s="3"/>
      <c r="TOC1158" s="3"/>
      <c r="TOD1158" s="3"/>
      <c r="TOE1158" s="3"/>
      <c r="TOF1158" s="3"/>
      <c r="TOG1158" s="3"/>
      <c r="TOH1158" s="3"/>
      <c r="TOI1158" s="3"/>
      <c r="TOJ1158" s="3"/>
      <c r="TOK1158" s="3"/>
      <c r="TOL1158" s="3"/>
      <c r="TOM1158" s="3"/>
      <c r="TON1158" s="3"/>
      <c r="TOO1158" s="3"/>
      <c r="TOP1158" s="3"/>
      <c r="TOQ1158" s="3"/>
      <c r="TOR1158" s="3"/>
      <c r="TOS1158" s="3"/>
      <c r="TOT1158" s="3"/>
      <c r="TOU1158" s="3"/>
      <c r="TOV1158" s="3"/>
      <c r="TOW1158" s="3"/>
      <c r="TOX1158" s="3"/>
      <c r="TOY1158" s="3"/>
      <c r="TOZ1158" s="3"/>
      <c r="TPA1158" s="3"/>
      <c r="TPB1158" s="3"/>
      <c r="TPC1158" s="3"/>
      <c r="TPD1158" s="3"/>
      <c r="TPE1158" s="3"/>
      <c r="TPF1158" s="3"/>
      <c r="TPG1158" s="3"/>
      <c r="TPH1158" s="3"/>
      <c r="TPI1158" s="3"/>
      <c r="TPJ1158" s="3"/>
      <c r="TPK1158" s="3"/>
      <c r="TPL1158" s="3"/>
      <c r="TPM1158" s="3"/>
      <c r="TPN1158" s="3"/>
      <c r="TPO1158" s="3"/>
      <c r="TPP1158" s="3"/>
      <c r="TPQ1158" s="3"/>
      <c r="TPR1158" s="3"/>
      <c r="TPS1158" s="3"/>
      <c r="TPT1158" s="3"/>
      <c r="TPU1158" s="3"/>
      <c r="TPV1158" s="3"/>
      <c r="TPW1158" s="3"/>
      <c r="TPX1158" s="3"/>
      <c r="TPY1158" s="3"/>
      <c r="TPZ1158" s="3"/>
      <c r="TQA1158" s="3"/>
      <c r="TQB1158" s="3"/>
      <c r="TQC1158" s="3"/>
      <c r="TQD1158" s="3"/>
      <c r="TQE1158" s="3"/>
      <c r="TQF1158" s="3"/>
      <c r="TQG1158" s="3"/>
      <c r="TQH1158" s="3"/>
      <c r="TQI1158" s="3"/>
      <c r="TQJ1158" s="3"/>
      <c r="TQK1158" s="3"/>
      <c r="TQL1158" s="3"/>
      <c r="TQM1158" s="3"/>
      <c r="TQN1158" s="3"/>
      <c r="TQO1158" s="3"/>
      <c r="TQP1158" s="3"/>
      <c r="TQQ1158" s="3"/>
      <c r="TQR1158" s="3"/>
      <c r="TQS1158" s="3"/>
      <c r="TQT1158" s="3"/>
      <c r="TQU1158" s="3"/>
      <c r="TQV1158" s="3"/>
      <c r="TQW1158" s="3"/>
      <c r="TQX1158" s="3"/>
      <c r="TQY1158" s="3"/>
      <c r="TQZ1158" s="3"/>
      <c r="TRA1158" s="3"/>
      <c r="TRB1158" s="3"/>
      <c r="TRC1158" s="3"/>
      <c r="TRD1158" s="3"/>
      <c r="TRE1158" s="3"/>
      <c r="TRF1158" s="3"/>
      <c r="TRG1158" s="3"/>
      <c r="TRH1158" s="3"/>
      <c r="TRI1158" s="3"/>
      <c r="TRJ1158" s="3"/>
      <c r="TRK1158" s="3"/>
      <c r="TRL1158" s="3"/>
      <c r="TRM1158" s="3"/>
      <c r="TRN1158" s="3"/>
      <c r="TRO1158" s="3"/>
      <c r="TRP1158" s="3"/>
      <c r="TRQ1158" s="3"/>
      <c r="TRR1158" s="3"/>
      <c r="TRS1158" s="3"/>
      <c r="TRT1158" s="3"/>
      <c r="TRU1158" s="3"/>
      <c r="TRV1158" s="3"/>
      <c r="TRW1158" s="3"/>
      <c r="TRX1158" s="3"/>
      <c r="TRY1158" s="3"/>
      <c r="TRZ1158" s="3"/>
      <c r="TSA1158" s="3"/>
      <c r="TSB1158" s="3"/>
      <c r="TSC1158" s="3"/>
      <c r="TSD1158" s="3"/>
      <c r="TSE1158" s="3"/>
      <c r="TSF1158" s="3"/>
      <c r="TSG1158" s="3"/>
      <c r="TSH1158" s="3"/>
      <c r="TSI1158" s="3"/>
      <c r="TSJ1158" s="3"/>
      <c r="TSK1158" s="3"/>
      <c r="TSL1158" s="3"/>
      <c r="TSM1158" s="3"/>
      <c r="TSN1158" s="3"/>
      <c r="TSO1158" s="3"/>
      <c r="TSP1158" s="3"/>
      <c r="TSQ1158" s="3"/>
      <c r="TSR1158" s="3"/>
      <c r="TSS1158" s="3"/>
      <c r="TST1158" s="3"/>
      <c r="TSU1158" s="3"/>
      <c r="TSV1158" s="3"/>
      <c r="TSW1158" s="3"/>
      <c r="TSX1158" s="3"/>
      <c r="TSY1158" s="3"/>
      <c r="TSZ1158" s="3"/>
      <c r="TTA1158" s="3"/>
      <c r="TTB1158" s="3"/>
      <c r="TTC1158" s="3"/>
      <c r="TTD1158" s="3"/>
      <c r="TTE1158" s="3"/>
      <c r="TTF1158" s="3"/>
      <c r="TTG1158" s="3"/>
      <c r="TTH1158" s="3"/>
      <c r="TTI1158" s="3"/>
      <c r="TTJ1158" s="3"/>
      <c r="TTK1158" s="3"/>
      <c r="TTL1158" s="3"/>
      <c r="TTM1158" s="3"/>
      <c r="TTN1158" s="3"/>
      <c r="TTO1158" s="3"/>
      <c r="TTP1158" s="3"/>
      <c r="TTQ1158" s="3"/>
      <c r="TTR1158" s="3"/>
      <c r="TTS1158" s="3"/>
      <c r="TTT1158" s="3"/>
      <c r="TTU1158" s="3"/>
      <c r="TTV1158" s="3"/>
      <c r="TTW1158" s="3"/>
      <c r="TTX1158" s="3"/>
      <c r="TTY1158" s="3"/>
      <c r="TTZ1158" s="3"/>
      <c r="TUA1158" s="3"/>
      <c r="TUB1158" s="3"/>
      <c r="TUC1158" s="3"/>
      <c r="TUD1158" s="3"/>
      <c r="TUE1158" s="3"/>
      <c r="TUF1158" s="3"/>
      <c r="TUG1158" s="3"/>
      <c r="TUH1158" s="3"/>
      <c r="TUI1158" s="3"/>
      <c r="TUJ1158" s="3"/>
      <c r="TUK1158" s="3"/>
      <c r="TUL1158" s="3"/>
      <c r="TUM1158" s="3"/>
      <c r="TUN1158" s="3"/>
      <c r="TUO1158" s="3"/>
      <c r="TUP1158" s="3"/>
      <c r="TUQ1158" s="3"/>
      <c r="TUR1158" s="3"/>
      <c r="TUS1158" s="3"/>
      <c r="TUT1158" s="3"/>
      <c r="TUU1158" s="3"/>
      <c r="TUV1158" s="3"/>
      <c r="TUW1158" s="3"/>
      <c r="TUX1158" s="3"/>
      <c r="TUY1158" s="3"/>
      <c r="TUZ1158" s="3"/>
      <c r="TVA1158" s="3"/>
      <c r="TVB1158" s="3"/>
      <c r="TVC1158" s="3"/>
      <c r="TVD1158" s="3"/>
      <c r="TVE1158" s="3"/>
      <c r="TVF1158" s="3"/>
      <c r="TVG1158" s="3"/>
      <c r="TVH1158" s="3"/>
      <c r="TVI1158" s="3"/>
      <c r="TVJ1158" s="3"/>
      <c r="TVK1158" s="3"/>
      <c r="TVL1158" s="3"/>
      <c r="TVM1158" s="3"/>
      <c r="TVN1158" s="3"/>
      <c r="TVO1158" s="3"/>
      <c r="TVP1158" s="3"/>
      <c r="TVQ1158" s="3"/>
      <c r="TVR1158" s="3"/>
      <c r="TVS1158" s="3"/>
      <c r="TVT1158" s="3"/>
      <c r="TVU1158" s="3"/>
      <c r="TVV1158" s="3"/>
      <c r="TVW1158" s="3"/>
      <c r="TVX1158" s="3"/>
      <c r="TVY1158" s="3"/>
      <c r="TVZ1158" s="3"/>
      <c r="TWA1158" s="3"/>
      <c r="TWB1158" s="3"/>
      <c r="TWC1158" s="3"/>
      <c r="TWD1158" s="3"/>
      <c r="TWE1158" s="3"/>
      <c r="TWF1158" s="3"/>
      <c r="TWG1158" s="3"/>
      <c r="TWH1158" s="3"/>
      <c r="TWI1158" s="3"/>
      <c r="TWJ1158" s="3"/>
      <c r="TWK1158" s="3"/>
      <c r="TWL1158" s="3"/>
      <c r="TWM1158" s="3"/>
      <c r="TWN1158" s="3"/>
      <c r="TWO1158" s="3"/>
      <c r="TWP1158" s="3"/>
      <c r="TWQ1158" s="3"/>
      <c r="TWR1158" s="3"/>
      <c r="TWS1158" s="3"/>
      <c r="TWT1158" s="3"/>
      <c r="TWU1158" s="3"/>
      <c r="TWV1158" s="3"/>
      <c r="TWW1158" s="3"/>
      <c r="TWX1158" s="3"/>
      <c r="TWY1158" s="3"/>
      <c r="TWZ1158" s="3"/>
      <c r="TXA1158" s="3"/>
      <c r="TXB1158" s="3"/>
      <c r="TXC1158" s="3"/>
      <c r="TXD1158" s="3"/>
      <c r="TXE1158" s="3"/>
      <c r="TXF1158" s="3"/>
      <c r="TXG1158" s="3"/>
      <c r="TXH1158" s="3"/>
      <c r="TXI1158" s="3"/>
      <c r="TXJ1158" s="3"/>
      <c r="TXK1158" s="3"/>
      <c r="TXL1158" s="3"/>
      <c r="TXM1158" s="3"/>
      <c r="TXN1158" s="3"/>
      <c r="TXO1158" s="3"/>
      <c r="TXP1158" s="3"/>
      <c r="TXQ1158" s="3"/>
      <c r="TXR1158" s="3"/>
      <c r="TXS1158" s="3"/>
      <c r="TXT1158" s="3"/>
      <c r="TXU1158" s="3"/>
      <c r="TXV1158" s="3"/>
      <c r="TXW1158" s="3"/>
      <c r="TXX1158" s="3"/>
      <c r="TXY1158" s="3"/>
      <c r="TXZ1158" s="3"/>
      <c r="TYA1158" s="3"/>
      <c r="TYB1158" s="3"/>
      <c r="TYC1158" s="3"/>
      <c r="TYD1158" s="3"/>
      <c r="TYE1158" s="3"/>
      <c r="TYF1158" s="3"/>
      <c r="TYG1158" s="3"/>
      <c r="TYH1158" s="3"/>
      <c r="TYI1158" s="3"/>
      <c r="TYJ1158" s="3"/>
      <c r="TYK1158" s="3"/>
      <c r="TYL1158" s="3"/>
      <c r="TYM1158" s="3"/>
      <c r="TYN1158" s="3"/>
      <c r="TYO1158" s="3"/>
      <c r="TYP1158" s="3"/>
      <c r="TYQ1158" s="3"/>
      <c r="TYR1158" s="3"/>
      <c r="TYS1158" s="3"/>
      <c r="TYT1158" s="3"/>
      <c r="TYU1158" s="3"/>
      <c r="TYV1158" s="3"/>
      <c r="TYW1158" s="3"/>
      <c r="TYX1158" s="3"/>
      <c r="TYY1158" s="3"/>
      <c r="TYZ1158" s="3"/>
      <c r="TZA1158" s="3"/>
      <c r="TZB1158" s="3"/>
      <c r="TZC1158" s="3"/>
      <c r="TZD1158" s="3"/>
      <c r="TZE1158" s="3"/>
      <c r="TZF1158" s="3"/>
      <c r="TZG1158" s="3"/>
      <c r="TZH1158" s="3"/>
      <c r="TZI1158" s="3"/>
      <c r="TZJ1158" s="3"/>
      <c r="TZK1158" s="3"/>
      <c r="TZL1158" s="3"/>
      <c r="TZM1158" s="3"/>
      <c r="TZN1158" s="3"/>
      <c r="TZO1158" s="3"/>
      <c r="TZP1158" s="3"/>
      <c r="TZQ1158" s="3"/>
      <c r="TZR1158" s="3"/>
      <c r="TZS1158" s="3"/>
      <c r="TZT1158" s="3"/>
      <c r="TZU1158" s="3"/>
      <c r="TZV1158" s="3"/>
      <c r="TZW1158" s="3"/>
      <c r="TZX1158" s="3"/>
      <c r="TZY1158" s="3"/>
      <c r="TZZ1158" s="3"/>
      <c r="UAA1158" s="3"/>
      <c r="UAB1158" s="3"/>
      <c r="UAC1158" s="3"/>
      <c r="UAD1158" s="3"/>
      <c r="UAE1158" s="3"/>
      <c r="UAF1158" s="3"/>
      <c r="UAG1158" s="3"/>
      <c r="UAH1158" s="3"/>
      <c r="UAI1158" s="3"/>
      <c r="UAJ1158" s="3"/>
      <c r="UAK1158" s="3"/>
      <c r="UAL1158" s="3"/>
      <c r="UAM1158" s="3"/>
      <c r="UAN1158" s="3"/>
      <c r="UAO1158" s="3"/>
      <c r="UAP1158" s="3"/>
      <c r="UAQ1158" s="3"/>
      <c r="UAR1158" s="3"/>
      <c r="UAS1158" s="3"/>
      <c r="UAT1158" s="3"/>
      <c r="UAU1158" s="3"/>
      <c r="UAV1158" s="3"/>
      <c r="UAW1158" s="3"/>
      <c r="UAX1158" s="3"/>
      <c r="UAY1158" s="3"/>
      <c r="UAZ1158" s="3"/>
      <c r="UBA1158" s="3"/>
      <c r="UBB1158" s="3"/>
      <c r="UBC1158" s="3"/>
      <c r="UBD1158" s="3"/>
      <c r="UBE1158" s="3"/>
      <c r="UBF1158" s="3"/>
      <c r="UBG1158" s="3"/>
      <c r="UBH1158" s="3"/>
      <c r="UBI1158" s="3"/>
      <c r="UBJ1158" s="3"/>
      <c r="UBK1158" s="3"/>
      <c r="UBL1158" s="3"/>
      <c r="UBM1158" s="3"/>
      <c r="UBN1158" s="3"/>
      <c r="UBO1158" s="3"/>
      <c r="UBP1158" s="3"/>
      <c r="UBQ1158" s="3"/>
      <c r="UBR1158" s="3"/>
      <c r="UBS1158" s="3"/>
      <c r="UBT1158" s="3"/>
      <c r="UBU1158" s="3"/>
      <c r="UBV1158" s="3"/>
      <c r="UBW1158" s="3"/>
      <c r="UBX1158" s="3"/>
      <c r="UBY1158" s="3"/>
      <c r="UBZ1158" s="3"/>
      <c r="UCA1158" s="3"/>
      <c r="UCB1158" s="3"/>
      <c r="UCC1158" s="3"/>
      <c r="UCD1158" s="3"/>
      <c r="UCE1158" s="3"/>
      <c r="UCF1158" s="3"/>
      <c r="UCG1158" s="3"/>
      <c r="UCH1158" s="3"/>
      <c r="UCI1158" s="3"/>
      <c r="UCJ1158" s="3"/>
      <c r="UCK1158" s="3"/>
      <c r="UCL1158" s="3"/>
      <c r="UCM1158" s="3"/>
      <c r="UCN1158" s="3"/>
      <c r="UCO1158" s="3"/>
      <c r="UCP1158" s="3"/>
      <c r="UCQ1158" s="3"/>
      <c r="UCR1158" s="3"/>
      <c r="UCS1158" s="3"/>
      <c r="UCT1158" s="3"/>
      <c r="UCU1158" s="3"/>
      <c r="UCV1158" s="3"/>
      <c r="UCW1158" s="3"/>
      <c r="UCX1158" s="3"/>
      <c r="UCY1158" s="3"/>
      <c r="UCZ1158" s="3"/>
      <c r="UDA1158" s="3"/>
      <c r="UDB1158" s="3"/>
      <c r="UDC1158" s="3"/>
      <c r="UDD1158" s="3"/>
      <c r="UDE1158" s="3"/>
      <c r="UDF1158" s="3"/>
      <c r="UDG1158" s="3"/>
      <c r="UDH1158" s="3"/>
      <c r="UDI1158" s="3"/>
      <c r="UDJ1158" s="3"/>
      <c r="UDK1158" s="3"/>
      <c r="UDL1158" s="3"/>
      <c r="UDM1158" s="3"/>
      <c r="UDN1158" s="3"/>
      <c r="UDO1158" s="3"/>
      <c r="UDP1158" s="3"/>
      <c r="UDQ1158" s="3"/>
      <c r="UDR1158" s="3"/>
      <c r="UDS1158" s="3"/>
      <c r="UDT1158" s="3"/>
      <c r="UDU1158" s="3"/>
      <c r="UDV1158" s="3"/>
      <c r="UDW1158" s="3"/>
      <c r="UDX1158" s="3"/>
      <c r="UDY1158" s="3"/>
      <c r="UDZ1158" s="3"/>
      <c r="UEA1158" s="3"/>
      <c r="UEB1158" s="3"/>
      <c r="UEC1158" s="3"/>
      <c r="UED1158" s="3"/>
      <c r="UEE1158" s="3"/>
      <c r="UEF1158" s="3"/>
      <c r="UEG1158" s="3"/>
      <c r="UEH1158" s="3"/>
      <c r="UEI1158" s="3"/>
      <c r="UEJ1158" s="3"/>
      <c r="UEK1158" s="3"/>
      <c r="UEL1158" s="3"/>
      <c r="UEM1158" s="3"/>
      <c r="UEN1158" s="3"/>
      <c r="UEO1158" s="3"/>
      <c r="UEP1158" s="3"/>
      <c r="UEQ1158" s="3"/>
      <c r="UER1158" s="3"/>
      <c r="UES1158" s="3"/>
      <c r="UET1158" s="3"/>
      <c r="UEU1158" s="3"/>
      <c r="UEV1158" s="3"/>
      <c r="UEW1158" s="3"/>
      <c r="UEX1158" s="3"/>
      <c r="UEY1158" s="3"/>
      <c r="UEZ1158" s="3"/>
      <c r="UFA1158" s="3"/>
      <c r="UFB1158" s="3"/>
      <c r="UFC1158" s="3"/>
      <c r="UFD1158" s="3"/>
      <c r="UFE1158" s="3"/>
      <c r="UFF1158" s="3"/>
      <c r="UFG1158" s="3"/>
      <c r="UFH1158" s="3"/>
      <c r="UFI1158" s="3"/>
      <c r="UFJ1158" s="3"/>
      <c r="UFK1158" s="3"/>
      <c r="UFL1158" s="3"/>
      <c r="UFM1158" s="3"/>
      <c r="UFN1158" s="3"/>
      <c r="UFO1158" s="3"/>
      <c r="UFP1158" s="3"/>
      <c r="UFQ1158" s="3"/>
      <c r="UFR1158" s="3"/>
      <c r="UFS1158" s="3"/>
      <c r="UFT1158" s="3"/>
      <c r="UFU1158" s="3"/>
      <c r="UFV1158" s="3"/>
      <c r="UFW1158" s="3"/>
      <c r="UFX1158" s="3"/>
      <c r="UFY1158" s="3"/>
      <c r="UFZ1158" s="3"/>
      <c r="UGA1158" s="3"/>
      <c r="UGB1158" s="3"/>
      <c r="UGC1158" s="3"/>
      <c r="UGD1158" s="3"/>
      <c r="UGE1158" s="3"/>
      <c r="UGF1158" s="3"/>
      <c r="UGG1158" s="3"/>
      <c r="UGH1158" s="3"/>
      <c r="UGI1158" s="3"/>
      <c r="UGJ1158" s="3"/>
      <c r="UGK1158" s="3"/>
      <c r="UGL1158" s="3"/>
      <c r="UGM1158" s="3"/>
      <c r="UGN1158" s="3"/>
      <c r="UGO1158" s="3"/>
      <c r="UGP1158" s="3"/>
      <c r="UGQ1158" s="3"/>
      <c r="UGR1158" s="3"/>
      <c r="UGS1158" s="3"/>
      <c r="UGT1158" s="3"/>
      <c r="UGU1158" s="3"/>
      <c r="UGV1158" s="3"/>
      <c r="UGW1158" s="3"/>
      <c r="UGX1158" s="3"/>
      <c r="UGY1158" s="3"/>
      <c r="UGZ1158" s="3"/>
      <c r="UHA1158" s="3"/>
      <c r="UHB1158" s="3"/>
      <c r="UHC1158" s="3"/>
      <c r="UHD1158" s="3"/>
      <c r="UHE1158" s="3"/>
      <c r="UHF1158" s="3"/>
      <c r="UHG1158" s="3"/>
      <c r="UHH1158" s="3"/>
      <c r="UHI1158" s="3"/>
      <c r="UHJ1158" s="3"/>
      <c r="UHK1158" s="3"/>
      <c r="UHL1158" s="3"/>
      <c r="UHM1158" s="3"/>
      <c r="UHN1158" s="3"/>
      <c r="UHO1158" s="3"/>
      <c r="UHP1158" s="3"/>
      <c r="UHQ1158" s="3"/>
      <c r="UHR1158" s="3"/>
      <c r="UHS1158" s="3"/>
      <c r="UHT1158" s="3"/>
      <c r="UHU1158" s="3"/>
      <c r="UHV1158" s="3"/>
      <c r="UHW1158" s="3"/>
      <c r="UHX1158" s="3"/>
      <c r="UHY1158" s="3"/>
      <c r="UHZ1158" s="3"/>
      <c r="UIA1158" s="3"/>
      <c r="UIB1158" s="3"/>
      <c r="UIC1158" s="3"/>
      <c r="UID1158" s="3"/>
      <c r="UIE1158" s="3"/>
      <c r="UIF1158" s="3"/>
      <c r="UIG1158" s="3"/>
      <c r="UIH1158" s="3"/>
      <c r="UII1158" s="3"/>
      <c r="UIJ1158" s="3"/>
      <c r="UIK1158" s="3"/>
      <c r="UIL1158" s="3"/>
      <c r="UIM1158" s="3"/>
      <c r="UIN1158" s="3"/>
      <c r="UIO1158" s="3"/>
      <c r="UIP1158" s="3"/>
      <c r="UIQ1158" s="3"/>
      <c r="UIR1158" s="3"/>
      <c r="UIS1158" s="3"/>
      <c r="UIT1158" s="3"/>
      <c r="UIU1158" s="3"/>
      <c r="UIV1158" s="3"/>
      <c r="UIW1158" s="3"/>
      <c r="UIX1158" s="3"/>
      <c r="UIY1158" s="3"/>
      <c r="UIZ1158" s="3"/>
      <c r="UJA1158" s="3"/>
      <c r="UJB1158" s="3"/>
      <c r="UJC1158" s="3"/>
      <c r="UJD1158" s="3"/>
      <c r="UJE1158" s="3"/>
      <c r="UJF1158" s="3"/>
      <c r="UJG1158" s="3"/>
      <c r="UJH1158" s="3"/>
      <c r="UJI1158" s="3"/>
      <c r="UJJ1158" s="3"/>
      <c r="UJK1158" s="3"/>
      <c r="UJL1158" s="3"/>
      <c r="UJM1158" s="3"/>
      <c r="UJN1158" s="3"/>
      <c r="UJO1158" s="3"/>
      <c r="UJP1158" s="3"/>
      <c r="UJQ1158" s="3"/>
      <c r="UJR1158" s="3"/>
      <c r="UJS1158" s="3"/>
      <c r="UJT1158" s="3"/>
      <c r="UJU1158" s="3"/>
      <c r="UJV1158" s="3"/>
      <c r="UJW1158" s="3"/>
      <c r="UJX1158" s="3"/>
      <c r="UJY1158" s="3"/>
      <c r="UJZ1158" s="3"/>
      <c r="UKA1158" s="3"/>
      <c r="UKB1158" s="3"/>
      <c r="UKC1158" s="3"/>
      <c r="UKD1158" s="3"/>
      <c r="UKE1158" s="3"/>
      <c r="UKF1158" s="3"/>
      <c r="UKG1158" s="3"/>
      <c r="UKH1158" s="3"/>
      <c r="UKI1158" s="3"/>
      <c r="UKJ1158" s="3"/>
      <c r="UKK1158" s="3"/>
      <c r="UKL1158" s="3"/>
      <c r="UKM1158" s="3"/>
      <c r="UKN1158" s="3"/>
      <c r="UKO1158" s="3"/>
      <c r="UKP1158" s="3"/>
      <c r="UKQ1158" s="3"/>
      <c r="UKR1158" s="3"/>
      <c r="UKS1158" s="3"/>
      <c r="UKT1158" s="3"/>
      <c r="UKU1158" s="3"/>
      <c r="UKV1158" s="3"/>
      <c r="UKW1158" s="3"/>
      <c r="UKX1158" s="3"/>
      <c r="UKY1158" s="3"/>
      <c r="UKZ1158" s="3"/>
      <c r="ULA1158" s="3"/>
      <c r="ULB1158" s="3"/>
      <c r="ULC1158" s="3"/>
      <c r="ULD1158" s="3"/>
      <c r="ULE1158" s="3"/>
      <c r="ULF1158" s="3"/>
      <c r="ULG1158" s="3"/>
      <c r="ULH1158" s="3"/>
      <c r="ULI1158" s="3"/>
      <c r="ULJ1158" s="3"/>
      <c r="ULK1158" s="3"/>
      <c r="ULL1158" s="3"/>
      <c r="ULM1158" s="3"/>
      <c r="ULN1158" s="3"/>
      <c r="ULO1158" s="3"/>
      <c r="ULP1158" s="3"/>
      <c r="ULQ1158" s="3"/>
      <c r="ULR1158" s="3"/>
      <c r="ULS1158" s="3"/>
      <c r="ULT1158" s="3"/>
      <c r="ULU1158" s="3"/>
      <c r="ULV1158" s="3"/>
      <c r="ULW1158" s="3"/>
      <c r="ULX1158" s="3"/>
      <c r="ULY1158" s="3"/>
      <c r="ULZ1158" s="3"/>
      <c r="UMA1158" s="3"/>
      <c r="UMB1158" s="3"/>
      <c r="UMC1158" s="3"/>
      <c r="UMD1158" s="3"/>
      <c r="UME1158" s="3"/>
      <c r="UMF1158" s="3"/>
      <c r="UMG1158" s="3"/>
      <c r="UMH1158" s="3"/>
      <c r="UMI1158" s="3"/>
      <c r="UMJ1158" s="3"/>
      <c r="UMK1158" s="3"/>
      <c r="UML1158" s="3"/>
      <c r="UMM1158" s="3"/>
      <c r="UMN1158" s="3"/>
      <c r="UMO1158" s="3"/>
      <c r="UMP1158" s="3"/>
      <c r="UMQ1158" s="3"/>
      <c r="UMR1158" s="3"/>
      <c r="UMS1158" s="3"/>
      <c r="UMT1158" s="3"/>
      <c r="UMU1158" s="3"/>
      <c r="UMV1158" s="3"/>
      <c r="UMW1158" s="3"/>
      <c r="UMX1158" s="3"/>
      <c r="UMY1158" s="3"/>
      <c r="UMZ1158" s="3"/>
      <c r="UNA1158" s="3"/>
      <c r="UNB1158" s="3"/>
      <c r="UNC1158" s="3"/>
      <c r="UND1158" s="3"/>
      <c r="UNE1158" s="3"/>
      <c r="UNF1158" s="3"/>
      <c r="UNG1158" s="3"/>
      <c r="UNH1158" s="3"/>
      <c r="UNI1158" s="3"/>
      <c r="UNJ1158" s="3"/>
      <c r="UNK1158" s="3"/>
      <c r="UNL1158" s="3"/>
      <c r="UNM1158" s="3"/>
      <c r="UNN1158" s="3"/>
      <c r="UNO1158" s="3"/>
      <c r="UNP1158" s="3"/>
      <c r="UNQ1158" s="3"/>
      <c r="UNR1158" s="3"/>
      <c r="UNS1158" s="3"/>
      <c r="UNT1158" s="3"/>
      <c r="UNU1158" s="3"/>
      <c r="UNV1158" s="3"/>
      <c r="UNW1158" s="3"/>
      <c r="UNX1158" s="3"/>
      <c r="UNY1158" s="3"/>
      <c r="UNZ1158" s="3"/>
      <c r="UOA1158" s="3"/>
      <c r="UOB1158" s="3"/>
      <c r="UOC1158" s="3"/>
      <c r="UOD1158" s="3"/>
      <c r="UOE1158" s="3"/>
      <c r="UOF1158" s="3"/>
      <c r="UOG1158" s="3"/>
      <c r="UOH1158" s="3"/>
      <c r="UOI1158" s="3"/>
      <c r="UOJ1158" s="3"/>
      <c r="UOK1158" s="3"/>
      <c r="UOL1158" s="3"/>
      <c r="UOM1158" s="3"/>
      <c r="UON1158" s="3"/>
      <c r="UOO1158" s="3"/>
      <c r="UOP1158" s="3"/>
      <c r="UOQ1158" s="3"/>
      <c r="UOR1158" s="3"/>
      <c r="UOS1158" s="3"/>
      <c r="UOT1158" s="3"/>
      <c r="UOU1158" s="3"/>
      <c r="UOV1158" s="3"/>
      <c r="UOW1158" s="3"/>
      <c r="UOX1158" s="3"/>
      <c r="UOY1158" s="3"/>
      <c r="UOZ1158" s="3"/>
      <c r="UPA1158" s="3"/>
      <c r="UPB1158" s="3"/>
      <c r="UPC1158" s="3"/>
      <c r="UPD1158" s="3"/>
      <c r="UPE1158" s="3"/>
      <c r="UPF1158" s="3"/>
      <c r="UPG1158" s="3"/>
      <c r="UPH1158" s="3"/>
      <c r="UPI1158" s="3"/>
      <c r="UPJ1158" s="3"/>
      <c r="UPK1158" s="3"/>
      <c r="UPL1158" s="3"/>
      <c r="UPM1158" s="3"/>
      <c r="UPN1158" s="3"/>
      <c r="UPO1158" s="3"/>
      <c r="UPP1158" s="3"/>
      <c r="UPQ1158" s="3"/>
      <c r="UPR1158" s="3"/>
      <c r="UPS1158" s="3"/>
      <c r="UPT1158" s="3"/>
      <c r="UPU1158" s="3"/>
      <c r="UPV1158" s="3"/>
      <c r="UPW1158" s="3"/>
      <c r="UPX1158" s="3"/>
      <c r="UPY1158" s="3"/>
      <c r="UPZ1158" s="3"/>
      <c r="UQA1158" s="3"/>
      <c r="UQB1158" s="3"/>
      <c r="UQC1158" s="3"/>
      <c r="UQD1158" s="3"/>
      <c r="UQE1158" s="3"/>
      <c r="UQF1158" s="3"/>
      <c r="UQG1158" s="3"/>
      <c r="UQH1158" s="3"/>
      <c r="UQI1158" s="3"/>
      <c r="UQJ1158" s="3"/>
      <c r="UQK1158" s="3"/>
      <c r="UQL1158" s="3"/>
      <c r="UQM1158" s="3"/>
      <c r="UQN1158" s="3"/>
      <c r="UQO1158" s="3"/>
      <c r="UQP1158" s="3"/>
      <c r="UQQ1158" s="3"/>
      <c r="UQR1158" s="3"/>
      <c r="UQS1158" s="3"/>
      <c r="UQT1158" s="3"/>
      <c r="UQU1158" s="3"/>
      <c r="UQV1158" s="3"/>
      <c r="UQW1158" s="3"/>
      <c r="UQX1158" s="3"/>
      <c r="UQY1158" s="3"/>
      <c r="UQZ1158" s="3"/>
      <c r="URA1158" s="3"/>
      <c r="URB1158" s="3"/>
      <c r="URC1158" s="3"/>
      <c r="URD1158" s="3"/>
      <c r="URE1158" s="3"/>
      <c r="URF1158" s="3"/>
      <c r="URG1158" s="3"/>
      <c r="URH1158" s="3"/>
      <c r="URI1158" s="3"/>
      <c r="URJ1158" s="3"/>
      <c r="URK1158" s="3"/>
      <c r="URL1158" s="3"/>
      <c r="URM1158" s="3"/>
      <c r="URN1158" s="3"/>
      <c r="URO1158" s="3"/>
      <c r="URP1158" s="3"/>
      <c r="URQ1158" s="3"/>
      <c r="URR1158" s="3"/>
      <c r="URS1158" s="3"/>
      <c r="URT1158" s="3"/>
      <c r="URU1158" s="3"/>
      <c r="URV1158" s="3"/>
      <c r="URW1158" s="3"/>
      <c r="URX1158" s="3"/>
      <c r="URY1158" s="3"/>
      <c r="URZ1158" s="3"/>
      <c r="USA1158" s="3"/>
      <c r="USB1158" s="3"/>
      <c r="USC1158" s="3"/>
      <c r="USD1158" s="3"/>
      <c r="USE1158" s="3"/>
      <c r="USF1158" s="3"/>
      <c r="USG1158" s="3"/>
      <c r="USH1158" s="3"/>
      <c r="USI1158" s="3"/>
      <c r="USJ1158" s="3"/>
      <c r="USK1158" s="3"/>
      <c r="USL1158" s="3"/>
      <c r="USM1158" s="3"/>
      <c r="USN1158" s="3"/>
      <c r="USO1158" s="3"/>
      <c r="USP1158" s="3"/>
      <c r="USQ1158" s="3"/>
      <c r="USR1158" s="3"/>
      <c r="USS1158" s="3"/>
      <c r="UST1158" s="3"/>
      <c r="USU1158" s="3"/>
      <c r="USV1158" s="3"/>
      <c r="USW1158" s="3"/>
      <c r="USX1158" s="3"/>
      <c r="USY1158" s="3"/>
      <c r="USZ1158" s="3"/>
      <c r="UTA1158" s="3"/>
      <c r="UTB1158" s="3"/>
      <c r="UTC1158" s="3"/>
      <c r="UTD1158" s="3"/>
      <c r="UTE1158" s="3"/>
      <c r="UTF1158" s="3"/>
      <c r="UTG1158" s="3"/>
      <c r="UTH1158" s="3"/>
      <c r="UTI1158" s="3"/>
      <c r="UTJ1158" s="3"/>
      <c r="UTK1158" s="3"/>
      <c r="UTL1158" s="3"/>
      <c r="UTM1158" s="3"/>
      <c r="UTN1158" s="3"/>
      <c r="UTO1158" s="3"/>
      <c r="UTP1158" s="3"/>
      <c r="UTQ1158" s="3"/>
      <c r="UTR1158" s="3"/>
      <c r="UTS1158" s="3"/>
      <c r="UTT1158" s="3"/>
      <c r="UTU1158" s="3"/>
      <c r="UTV1158" s="3"/>
      <c r="UTW1158" s="3"/>
      <c r="UTX1158" s="3"/>
      <c r="UTY1158" s="3"/>
      <c r="UTZ1158" s="3"/>
      <c r="UUA1158" s="3"/>
      <c r="UUB1158" s="3"/>
      <c r="UUC1158" s="3"/>
      <c r="UUD1158" s="3"/>
      <c r="UUE1158" s="3"/>
      <c r="UUF1158" s="3"/>
      <c r="UUG1158" s="3"/>
      <c r="UUH1158" s="3"/>
      <c r="UUI1158" s="3"/>
      <c r="UUJ1158" s="3"/>
      <c r="UUK1158" s="3"/>
      <c r="UUL1158" s="3"/>
      <c r="UUM1158" s="3"/>
      <c r="UUN1158" s="3"/>
      <c r="UUO1158" s="3"/>
      <c r="UUP1158" s="3"/>
      <c r="UUQ1158" s="3"/>
      <c r="UUR1158" s="3"/>
      <c r="UUS1158" s="3"/>
      <c r="UUT1158" s="3"/>
      <c r="UUU1158" s="3"/>
      <c r="UUV1158" s="3"/>
      <c r="UUW1158" s="3"/>
      <c r="UUX1158" s="3"/>
      <c r="UUY1158" s="3"/>
      <c r="UUZ1158" s="3"/>
      <c r="UVA1158" s="3"/>
      <c r="UVB1158" s="3"/>
      <c r="UVC1158" s="3"/>
      <c r="UVD1158" s="3"/>
      <c r="UVE1158" s="3"/>
      <c r="UVF1158" s="3"/>
      <c r="UVG1158" s="3"/>
      <c r="UVH1158" s="3"/>
      <c r="UVI1158" s="3"/>
      <c r="UVJ1158" s="3"/>
      <c r="UVK1158" s="3"/>
      <c r="UVL1158" s="3"/>
      <c r="UVM1158" s="3"/>
      <c r="UVN1158" s="3"/>
      <c r="UVO1158" s="3"/>
      <c r="UVP1158" s="3"/>
      <c r="UVQ1158" s="3"/>
      <c r="UVR1158" s="3"/>
      <c r="UVS1158" s="3"/>
      <c r="UVT1158" s="3"/>
      <c r="UVU1158" s="3"/>
      <c r="UVV1158" s="3"/>
      <c r="UVW1158" s="3"/>
      <c r="UVX1158" s="3"/>
      <c r="UVY1158" s="3"/>
      <c r="UVZ1158" s="3"/>
      <c r="UWA1158" s="3"/>
      <c r="UWB1158" s="3"/>
      <c r="UWC1158" s="3"/>
      <c r="UWD1158" s="3"/>
      <c r="UWE1158" s="3"/>
      <c r="UWF1158" s="3"/>
      <c r="UWG1158" s="3"/>
      <c r="UWH1158" s="3"/>
      <c r="UWI1158" s="3"/>
      <c r="UWJ1158" s="3"/>
      <c r="UWK1158" s="3"/>
      <c r="UWL1158" s="3"/>
      <c r="UWM1158" s="3"/>
      <c r="UWN1158" s="3"/>
      <c r="UWO1158" s="3"/>
      <c r="UWP1158" s="3"/>
      <c r="UWQ1158" s="3"/>
      <c r="UWR1158" s="3"/>
      <c r="UWS1158" s="3"/>
      <c r="UWT1158" s="3"/>
      <c r="UWU1158" s="3"/>
      <c r="UWV1158" s="3"/>
      <c r="UWW1158" s="3"/>
      <c r="UWX1158" s="3"/>
      <c r="UWY1158" s="3"/>
      <c r="UWZ1158" s="3"/>
      <c r="UXA1158" s="3"/>
      <c r="UXB1158" s="3"/>
      <c r="UXC1158" s="3"/>
      <c r="UXD1158" s="3"/>
      <c r="UXE1158" s="3"/>
      <c r="UXF1158" s="3"/>
      <c r="UXG1158" s="3"/>
      <c r="UXH1158" s="3"/>
      <c r="UXI1158" s="3"/>
      <c r="UXJ1158" s="3"/>
      <c r="UXK1158" s="3"/>
      <c r="UXL1158" s="3"/>
      <c r="UXM1158" s="3"/>
      <c r="UXN1158" s="3"/>
      <c r="UXO1158" s="3"/>
      <c r="UXP1158" s="3"/>
      <c r="UXQ1158" s="3"/>
      <c r="UXR1158" s="3"/>
      <c r="UXS1158" s="3"/>
      <c r="UXT1158" s="3"/>
      <c r="UXU1158" s="3"/>
      <c r="UXV1158" s="3"/>
      <c r="UXW1158" s="3"/>
      <c r="UXX1158" s="3"/>
      <c r="UXY1158" s="3"/>
      <c r="UXZ1158" s="3"/>
      <c r="UYA1158" s="3"/>
      <c r="UYB1158" s="3"/>
      <c r="UYC1158" s="3"/>
      <c r="UYD1158" s="3"/>
      <c r="UYE1158" s="3"/>
      <c r="UYF1158" s="3"/>
      <c r="UYG1158" s="3"/>
      <c r="UYH1158" s="3"/>
      <c r="UYI1158" s="3"/>
      <c r="UYJ1158" s="3"/>
      <c r="UYK1158" s="3"/>
      <c r="UYL1158" s="3"/>
      <c r="UYM1158" s="3"/>
      <c r="UYN1158" s="3"/>
      <c r="UYO1158" s="3"/>
      <c r="UYP1158" s="3"/>
      <c r="UYQ1158" s="3"/>
      <c r="UYR1158" s="3"/>
      <c r="UYS1158" s="3"/>
      <c r="UYT1158" s="3"/>
      <c r="UYU1158" s="3"/>
      <c r="UYV1158" s="3"/>
      <c r="UYW1158" s="3"/>
      <c r="UYX1158" s="3"/>
      <c r="UYY1158" s="3"/>
      <c r="UYZ1158" s="3"/>
      <c r="UZA1158" s="3"/>
      <c r="UZB1158" s="3"/>
      <c r="UZC1158" s="3"/>
      <c r="UZD1158" s="3"/>
      <c r="UZE1158" s="3"/>
      <c r="UZF1158" s="3"/>
      <c r="UZG1158" s="3"/>
      <c r="UZH1158" s="3"/>
      <c r="UZI1158" s="3"/>
      <c r="UZJ1158" s="3"/>
      <c r="UZK1158" s="3"/>
      <c r="UZL1158" s="3"/>
      <c r="UZM1158" s="3"/>
      <c r="UZN1158" s="3"/>
      <c r="UZO1158" s="3"/>
      <c r="UZP1158" s="3"/>
      <c r="UZQ1158" s="3"/>
      <c r="UZR1158" s="3"/>
      <c r="UZS1158" s="3"/>
      <c r="UZT1158" s="3"/>
      <c r="UZU1158" s="3"/>
      <c r="UZV1158" s="3"/>
      <c r="UZW1158" s="3"/>
      <c r="UZX1158" s="3"/>
      <c r="UZY1158" s="3"/>
      <c r="UZZ1158" s="3"/>
      <c r="VAA1158" s="3"/>
      <c r="VAB1158" s="3"/>
      <c r="VAC1158" s="3"/>
      <c r="VAD1158" s="3"/>
      <c r="VAE1158" s="3"/>
      <c r="VAF1158" s="3"/>
      <c r="VAG1158" s="3"/>
      <c r="VAH1158" s="3"/>
      <c r="VAI1158" s="3"/>
      <c r="VAJ1158" s="3"/>
      <c r="VAK1158" s="3"/>
      <c r="VAL1158" s="3"/>
      <c r="VAM1158" s="3"/>
      <c r="VAN1158" s="3"/>
      <c r="VAO1158" s="3"/>
      <c r="VAP1158" s="3"/>
      <c r="VAQ1158" s="3"/>
      <c r="VAR1158" s="3"/>
      <c r="VAS1158" s="3"/>
      <c r="VAT1158" s="3"/>
      <c r="VAU1158" s="3"/>
      <c r="VAV1158" s="3"/>
      <c r="VAW1158" s="3"/>
      <c r="VAX1158" s="3"/>
      <c r="VAY1158" s="3"/>
      <c r="VAZ1158" s="3"/>
      <c r="VBA1158" s="3"/>
      <c r="VBB1158" s="3"/>
      <c r="VBC1158" s="3"/>
      <c r="VBD1158" s="3"/>
      <c r="VBE1158" s="3"/>
      <c r="VBF1158" s="3"/>
      <c r="VBG1158" s="3"/>
      <c r="VBH1158" s="3"/>
      <c r="VBI1158" s="3"/>
      <c r="VBJ1158" s="3"/>
      <c r="VBK1158" s="3"/>
      <c r="VBL1158" s="3"/>
      <c r="VBM1158" s="3"/>
      <c r="VBN1158" s="3"/>
      <c r="VBO1158" s="3"/>
      <c r="VBP1158" s="3"/>
      <c r="VBQ1158" s="3"/>
      <c r="VBR1158" s="3"/>
      <c r="VBS1158" s="3"/>
      <c r="VBT1158" s="3"/>
      <c r="VBU1158" s="3"/>
      <c r="VBV1158" s="3"/>
      <c r="VBW1158" s="3"/>
      <c r="VBX1158" s="3"/>
      <c r="VBY1158" s="3"/>
      <c r="VBZ1158" s="3"/>
      <c r="VCA1158" s="3"/>
      <c r="VCB1158" s="3"/>
      <c r="VCC1158" s="3"/>
      <c r="VCD1158" s="3"/>
      <c r="VCE1158" s="3"/>
      <c r="VCF1158" s="3"/>
      <c r="VCG1158" s="3"/>
      <c r="VCH1158" s="3"/>
      <c r="VCI1158" s="3"/>
      <c r="VCJ1158" s="3"/>
      <c r="VCK1158" s="3"/>
      <c r="VCL1158" s="3"/>
      <c r="VCM1158" s="3"/>
      <c r="VCN1158" s="3"/>
      <c r="VCO1158" s="3"/>
      <c r="VCP1158" s="3"/>
      <c r="VCQ1158" s="3"/>
      <c r="VCR1158" s="3"/>
      <c r="VCS1158" s="3"/>
      <c r="VCT1158" s="3"/>
      <c r="VCU1158" s="3"/>
      <c r="VCV1158" s="3"/>
      <c r="VCW1158" s="3"/>
      <c r="VCX1158" s="3"/>
      <c r="VCY1158" s="3"/>
      <c r="VCZ1158" s="3"/>
      <c r="VDA1158" s="3"/>
      <c r="VDB1158" s="3"/>
      <c r="VDC1158" s="3"/>
      <c r="VDD1158" s="3"/>
      <c r="VDE1158" s="3"/>
      <c r="VDF1158" s="3"/>
      <c r="VDG1158" s="3"/>
      <c r="VDH1158" s="3"/>
      <c r="VDI1158" s="3"/>
      <c r="VDJ1158" s="3"/>
      <c r="VDK1158" s="3"/>
      <c r="VDL1158" s="3"/>
      <c r="VDM1158" s="3"/>
      <c r="VDN1158" s="3"/>
      <c r="VDO1158" s="3"/>
      <c r="VDP1158" s="3"/>
      <c r="VDQ1158" s="3"/>
      <c r="VDR1158" s="3"/>
      <c r="VDS1158" s="3"/>
      <c r="VDT1158" s="3"/>
      <c r="VDU1158" s="3"/>
      <c r="VDV1158" s="3"/>
      <c r="VDW1158" s="3"/>
      <c r="VDX1158" s="3"/>
      <c r="VDY1158" s="3"/>
      <c r="VDZ1158" s="3"/>
      <c r="VEA1158" s="3"/>
      <c r="VEB1158" s="3"/>
      <c r="VEC1158" s="3"/>
      <c r="VED1158" s="3"/>
      <c r="VEE1158" s="3"/>
      <c r="VEF1158" s="3"/>
      <c r="VEG1158" s="3"/>
      <c r="VEH1158" s="3"/>
      <c r="VEI1158" s="3"/>
      <c r="VEJ1158" s="3"/>
      <c r="VEK1158" s="3"/>
      <c r="VEL1158" s="3"/>
      <c r="VEM1158" s="3"/>
      <c r="VEN1158" s="3"/>
      <c r="VEO1158" s="3"/>
      <c r="VEP1158" s="3"/>
      <c r="VEQ1158" s="3"/>
      <c r="VER1158" s="3"/>
      <c r="VES1158" s="3"/>
      <c r="VET1158" s="3"/>
      <c r="VEU1158" s="3"/>
      <c r="VEV1158" s="3"/>
      <c r="VEW1158" s="3"/>
      <c r="VEX1158" s="3"/>
      <c r="VEY1158" s="3"/>
      <c r="VEZ1158" s="3"/>
      <c r="VFA1158" s="3"/>
      <c r="VFB1158" s="3"/>
      <c r="VFC1158" s="3"/>
      <c r="VFD1158" s="3"/>
      <c r="VFE1158" s="3"/>
      <c r="VFF1158" s="3"/>
      <c r="VFG1158" s="3"/>
      <c r="VFH1158" s="3"/>
      <c r="VFI1158" s="3"/>
      <c r="VFJ1158" s="3"/>
      <c r="VFK1158" s="3"/>
      <c r="VFL1158" s="3"/>
      <c r="VFM1158" s="3"/>
      <c r="VFN1158" s="3"/>
      <c r="VFO1158" s="3"/>
      <c r="VFP1158" s="3"/>
      <c r="VFQ1158" s="3"/>
      <c r="VFR1158" s="3"/>
      <c r="VFS1158" s="3"/>
      <c r="VFT1158" s="3"/>
      <c r="VFU1158" s="3"/>
      <c r="VFV1158" s="3"/>
      <c r="VFW1158" s="3"/>
      <c r="VFX1158" s="3"/>
      <c r="VFY1158" s="3"/>
      <c r="VFZ1158" s="3"/>
      <c r="VGA1158" s="3"/>
      <c r="VGB1158" s="3"/>
      <c r="VGC1158" s="3"/>
      <c r="VGD1158" s="3"/>
      <c r="VGE1158" s="3"/>
      <c r="VGF1158" s="3"/>
      <c r="VGG1158" s="3"/>
      <c r="VGH1158" s="3"/>
      <c r="VGI1158" s="3"/>
      <c r="VGJ1158" s="3"/>
      <c r="VGK1158" s="3"/>
      <c r="VGL1158" s="3"/>
      <c r="VGM1158" s="3"/>
      <c r="VGN1158" s="3"/>
      <c r="VGO1158" s="3"/>
      <c r="VGP1158" s="3"/>
      <c r="VGQ1158" s="3"/>
      <c r="VGR1158" s="3"/>
      <c r="VGS1158" s="3"/>
      <c r="VGT1158" s="3"/>
      <c r="VGU1158" s="3"/>
      <c r="VGV1158" s="3"/>
      <c r="VGW1158" s="3"/>
      <c r="VGX1158" s="3"/>
      <c r="VGY1158" s="3"/>
      <c r="VGZ1158" s="3"/>
      <c r="VHA1158" s="3"/>
      <c r="VHB1158" s="3"/>
      <c r="VHC1158" s="3"/>
      <c r="VHD1158" s="3"/>
      <c r="VHE1158" s="3"/>
      <c r="VHF1158" s="3"/>
      <c r="VHG1158" s="3"/>
      <c r="VHH1158" s="3"/>
      <c r="VHI1158" s="3"/>
      <c r="VHJ1158" s="3"/>
      <c r="VHK1158" s="3"/>
      <c r="VHL1158" s="3"/>
      <c r="VHM1158" s="3"/>
      <c r="VHN1158" s="3"/>
      <c r="VHO1158" s="3"/>
      <c r="VHP1158" s="3"/>
      <c r="VHQ1158" s="3"/>
      <c r="VHR1158" s="3"/>
      <c r="VHS1158" s="3"/>
      <c r="VHT1158" s="3"/>
      <c r="VHU1158" s="3"/>
      <c r="VHV1158" s="3"/>
      <c r="VHW1158" s="3"/>
      <c r="VHX1158" s="3"/>
      <c r="VHY1158" s="3"/>
      <c r="VHZ1158" s="3"/>
      <c r="VIA1158" s="3"/>
      <c r="VIB1158" s="3"/>
      <c r="VIC1158" s="3"/>
      <c r="VID1158" s="3"/>
      <c r="VIE1158" s="3"/>
      <c r="VIF1158" s="3"/>
      <c r="VIG1158" s="3"/>
      <c r="VIH1158" s="3"/>
      <c r="VII1158" s="3"/>
      <c r="VIJ1158" s="3"/>
      <c r="VIK1158" s="3"/>
      <c r="VIL1158" s="3"/>
      <c r="VIM1158" s="3"/>
      <c r="VIN1158" s="3"/>
      <c r="VIO1158" s="3"/>
      <c r="VIP1158" s="3"/>
      <c r="VIQ1158" s="3"/>
      <c r="VIR1158" s="3"/>
      <c r="VIS1158" s="3"/>
      <c r="VIT1158" s="3"/>
      <c r="VIU1158" s="3"/>
      <c r="VIV1158" s="3"/>
      <c r="VIW1158" s="3"/>
      <c r="VIX1158" s="3"/>
      <c r="VIY1158" s="3"/>
      <c r="VIZ1158" s="3"/>
      <c r="VJA1158" s="3"/>
      <c r="VJB1158" s="3"/>
      <c r="VJC1158" s="3"/>
      <c r="VJD1158" s="3"/>
      <c r="VJE1158" s="3"/>
      <c r="VJF1158" s="3"/>
      <c r="VJG1158" s="3"/>
      <c r="VJH1158" s="3"/>
      <c r="VJI1158" s="3"/>
      <c r="VJJ1158" s="3"/>
      <c r="VJK1158" s="3"/>
      <c r="VJL1158" s="3"/>
      <c r="VJM1158" s="3"/>
      <c r="VJN1158" s="3"/>
      <c r="VJO1158" s="3"/>
      <c r="VJP1158" s="3"/>
      <c r="VJQ1158" s="3"/>
      <c r="VJR1158" s="3"/>
      <c r="VJS1158" s="3"/>
      <c r="VJT1158" s="3"/>
      <c r="VJU1158" s="3"/>
      <c r="VJV1158" s="3"/>
      <c r="VJW1158" s="3"/>
      <c r="VJX1158" s="3"/>
      <c r="VJY1158" s="3"/>
      <c r="VJZ1158" s="3"/>
      <c r="VKA1158" s="3"/>
      <c r="VKB1158" s="3"/>
      <c r="VKC1158" s="3"/>
      <c r="VKD1158" s="3"/>
      <c r="VKE1158" s="3"/>
      <c r="VKF1158" s="3"/>
      <c r="VKG1158" s="3"/>
      <c r="VKH1158" s="3"/>
      <c r="VKI1158" s="3"/>
      <c r="VKJ1158" s="3"/>
      <c r="VKK1158" s="3"/>
      <c r="VKL1158" s="3"/>
      <c r="VKM1158" s="3"/>
      <c r="VKN1158" s="3"/>
      <c r="VKO1158" s="3"/>
      <c r="VKP1158" s="3"/>
      <c r="VKQ1158" s="3"/>
      <c r="VKR1158" s="3"/>
      <c r="VKS1158" s="3"/>
      <c r="VKT1158" s="3"/>
      <c r="VKU1158" s="3"/>
      <c r="VKV1158" s="3"/>
      <c r="VKW1158" s="3"/>
      <c r="VKX1158" s="3"/>
      <c r="VKY1158" s="3"/>
      <c r="VKZ1158" s="3"/>
      <c r="VLA1158" s="3"/>
      <c r="VLB1158" s="3"/>
      <c r="VLC1158" s="3"/>
      <c r="VLD1158" s="3"/>
      <c r="VLE1158" s="3"/>
      <c r="VLF1158" s="3"/>
      <c r="VLG1158" s="3"/>
      <c r="VLH1158" s="3"/>
      <c r="VLI1158" s="3"/>
      <c r="VLJ1158" s="3"/>
      <c r="VLK1158" s="3"/>
      <c r="VLL1158" s="3"/>
      <c r="VLM1158" s="3"/>
      <c r="VLN1158" s="3"/>
      <c r="VLO1158" s="3"/>
      <c r="VLP1158" s="3"/>
      <c r="VLQ1158" s="3"/>
      <c r="VLR1158" s="3"/>
      <c r="VLS1158" s="3"/>
      <c r="VLT1158" s="3"/>
      <c r="VLU1158" s="3"/>
      <c r="VLV1158" s="3"/>
      <c r="VLW1158" s="3"/>
      <c r="VLX1158" s="3"/>
      <c r="VLY1158" s="3"/>
      <c r="VLZ1158" s="3"/>
      <c r="VMA1158" s="3"/>
      <c r="VMB1158" s="3"/>
      <c r="VMC1158" s="3"/>
      <c r="VMD1158" s="3"/>
      <c r="VME1158" s="3"/>
      <c r="VMF1158" s="3"/>
      <c r="VMG1158" s="3"/>
      <c r="VMH1158" s="3"/>
      <c r="VMI1158" s="3"/>
      <c r="VMJ1158" s="3"/>
      <c r="VMK1158" s="3"/>
      <c r="VML1158" s="3"/>
      <c r="VMM1158" s="3"/>
      <c r="VMN1158" s="3"/>
      <c r="VMO1158" s="3"/>
      <c r="VMP1158" s="3"/>
      <c r="VMQ1158" s="3"/>
      <c r="VMR1158" s="3"/>
      <c r="VMS1158" s="3"/>
      <c r="VMT1158" s="3"/>
      <c r="VMU1158" s="3"/>
      <c r="VMV1158" s="3"/>
      <c r="VMW1158" s="3"/>
      <c r="VMX1158" s="3"/>
      <c r="VMY1158" s="3"/>
      <c r="VMZ1158" s="3"/>
      <c r="VNA1158" s="3"/>
      <c r="VNB1158" s="3"/>
      <c r="VNC1158" s="3"/>
      <c r="VND1158" s="3"/>
      <c r="VNE1158" s="3"/>
      <c r="VNF1158" s="3"/>
      <c r="VNG1158" s="3"/>
      <c r="VNH1158" s="3"/>
      <c r="VNI1158" s="3"/>
      <c r="VNJ1158" s="3"/>
      <c r="VNK1158" s="3"/>
      <c r="VNL1158" s="3"/>
      <c r="VNM1158" s="3"/>
      <c r="VNN1158" s="3"/>
      <c r="VNO1158" s="3"/>
      <c r="VNP1158" s="3"/>
      <c r="VNQ1158" s="3"/>
      <c r="VNR1158" s="3"/>
      <c r="VNS1158" s="3"/>
      <c r="VNT1158" s="3"/>
      <c r="VNU1158" s="3"/>
      <c r="VNV1158" s="3"/>
      <c r="VNW1158" s="3"/>
      <c r="VNX1158" s="3"/>
      <c r="VNY1158" s="3"/>
      <c r="VNZ1158" s="3"/>
      <c r="VOA1158" s="3"/>
      <c r="VOB1158" s="3"/>
      <c r="VOC1158" s="3"/>
      <c r="VOD1158" s="3"/>
      <c r="VOE1158" s="3"/>
      <c r="VOF1158" s="3"/>
      <c r="VOG1158" s="3"/>
      <c r="VOH1158" s="3"/>
      <c r="VOI1158" s="3"/>
      <c r="VOJ1158" s="3"/>
      <c r="VOK1158" s="3"/>
      <c r="VOL1158" s="3"/>
      <c r="VOM1158" s="3"/>
      <c r="VON1158" s="3"/>
      <c r="VOO1158" s="3"/>
      <c r="VOP1158" s="3"/>
      <c r="VOQ1158" s="3"/>
      <c r="VOR1158" s="3"/>
      <c r="VOS1158" s="3"/>
      <c r="VOT1158" s="3"/>
      <c r="VOU1158" s="3"/>
      <c r="VOV1158" s="3"/>
      <c r="VOW1158" s="3"/>
      <c r="VOX1158" s="3"/>
      <c r="VOY1158" s="3"/>
      <c r="VOZ1158" s="3"/>
      <c r="VPA1158" s="3"/>
      <c r="VPB1158" s="3"/>
      <c r="VPC1158" s="3"/>
      <c r="VPD1158" s="3"/>
      <c r="VPE1158" s="3"/>
      <c r="VPF1158" s="3"/>
      <c r="VPG1158" s="3"/>
      <c r="VPH1158" s="3"/>
      <c r="VPI1158" s="3"/>
      <c r="VPJ1158" s="3"/>
      <c r="VPK1158" s="3"/>
      <c r="VPL1158" s="3"/>
      <c r="VPM1158" s="3"/>
      <c r="VPN1158" s="3"/>
      <c r="VPO1158" s="3"/>
      <c r="VPP1158" s="3"/>
      <c r="VPQ1158" s="3"/>
      <c r="VPR1158" s="3"/>
      <c r="VPS1158" s="3"/>
      <c r="VPT1158" s="3"/>
      <c r="VPU1158" s="3"/>
      <c r="VPV1158" s="3"/>
      <c r="VPW1158" s="3"/>
      <c r="VPX1158" s="3"/>
      <c r="VPY1158" s="3"/>
      <c r="VPZ1158" s="3"/>
      <c r="VQA1158" s="3"/>
      <c r="VQB1158" s="3"/>
      <c r="VQC1158" s="3"/>
      <c r="VQD1158" s="3"/>
      <c r="VQE1158" s="3"/>
      <c r="VQF1158" s="3"/>
      <c r="VQG1158" s="3"/>
      <c r="VQH1158" s="3"/>
      <c r="VQI1158" s="3"/>
      <c r="VQJ1158" s="3"/>
      <c r="VQK1158" s="3"/>
      <c r="VQL1158" s="3"/>
      <c r="VQM1158" s="3"/>
      <c r="VQN1158" s="3"/>
      <c r="VQO1158" s="3"/>
      <c r="VQP1158" s="3"/>
      <c r="VQQ1158" s="3"/>
      <c r="VQR1158" s="3"/>
      <c r="VQS1158" s="3"/>
      <c r="VQT1158" s="3"/>
      <c r="VQU1158" s="3"/>
      <c r="VQV1158" s="3"/>
      <c r="VQW1158" s="3"/>
      <c r="VQX1158" s="3"/>
      <c r="VQY1158" s="3"/>
      <c r="VQZ1158" s="3"/>
      <c r="VRA1158" s="3"/>
      <c r="VRB1158" s="3"/>
      <c r="VRC1158" s="3"/>
      <c r="VRD1158" s="3"/>
      <c r="VRE1158" s="3"/>
      <c r="VRF1158" s="3"/>
      <c r="VRG1158" s="3"/>
      <c r="VRH1158" s="3"/>
      <c r="VRI1158" s="3"/>
      <c r="VRJ1158" s="3"/>
      <c r="VRK1158" s="3"/>
      <c r="VRL1158" s="3"/>
      <c r="VRM1158" s="3"/>
      <c r="VRN1158" s="3"/>
      <c r="VRO1158" s="3"/>
      <c r="VRP1158" s="3"/>
      <c r="VRQ1158" s="3"/>
      <c r="VRR1158" s="3"/>
      <c r="VRS1158" s="3"/>
      <c r="VRT1158" s="3"/>
      <c r="VRU1158" s="3"/>
      <c r="VRV1158" s="3"/>
      <c r="VRW1158" s="3"/>
      <c r="VRX1158" s="3"/>
      <c r="VRY1158" s="3"/>
      <c r="VRZ1158" s="3"/>
      <c r="VSA1158" s="3"/>
      <c r="VSB1158" s="3"/>
      <c r="VSC1158" s="3"/>
      <c r="VSD1158" s="3"/>
      <c r="VSE1158" s="3"/>
      <c r="VSF1158" s="3"/>
      <c r="VSG1158" s="3"/>
      <c r="VSH1158" s="3"/>
      <c r="VSI1158" s="3"/>
      <c r="VSJ1158" s="3"/>
      <c r="VSK1158" s="3"/>
      <c r="VSL1158" s="3"/>
      <c r="VSM1158" s="3"/>
      <c r="VSN1158" s="3"/>
      <c r="VSO1158" s="3"/>
      <c r="VSP1158" s="3"/>
      <c r="VSQ1158" s="3"/>
      <c r="VSR1158" s="3"/>
      <c r="VSS1158" s="3"/>
      <c r="VST1158" s="3"/>
      <c r="VSU1158" s="3"/>
      <c r="VSV1158" s="3"/>
      <c r="VSW1158" s="3"/>
      <c r="VSX1158" s="3"/>
      <c r="VSY1158" s="3"/>
      <c r="VSZ1158" s="3"/>
      <c r="VTA1158" s="3"/>
      <c r="VTB1158" s="3"/>
      <c r="VTC1158" s="3"/>
      <c r="VTD1158" s="3"/>
      <c r="VTE1158" s="3"/>
      <c r="VTF1158" s="3"/>
      <c r="VTG1158" s="3"/>
      <c r="VTH1158" s="3"/>
      <c r="VTI1158" s="3"/>
      <c r="VTJ1158" s="3"/>
      <c r="VTK1158" s="3"/>
      <c r="VTL1158" s="3"/>
      <c r="VTM1158" s="3"/>
      <c r="VTN1158" s="3"/>
      <c r="VTO1158" s="3"/>
      <c r="VTP1158" s="3"/>
      <c r="VTQ1158" s="3"/>
      <c r="VTR1158" s="3"/>
      <c r="VTS1158" s="3"/>
      <c r="VTT1158" s="3"/>
      <c r="VTU1158" s="3"/>
      <c r="VTV1158" s="3"/>
      <c r="VTW1158" s="3"/>
      <c r="VTX1158" s="3"/>
      <c r="VTY1158" s="3"/>
      <c r="VTZ1158" s="3"/>
      <c r="VUA1158" s="3"/>
      <c r="VUB1158" s="3"/>
      <c r="VUC1158" s="3"/>
      <c r="VUD1158" s="3"/>
      <c r="VUE1158" s="3"/>
      <c r="VUF1158" s="3"/>
      <c r="VUG1158" s="3"/>
      <c r="VUH1158" s="3"/>
      <c r="VUI1158" s="3"/>
      <c r="VUJ1158" s="3"/>
      <c r="VUK1158" s="3"/>
      <c r="VUL1158" s="3"/>
      <c r="VUM1158" s="3"/>
      <c r="VUN1158" s="3"/>
      <c r="VUO1158" s="3"/>
      <c r="VUP1158" s="3"/>
      <c r="VUQ1158" s="3"/>
      <c r="VUR1158" s="3"/>
      <c r="VUS1158" s="3"/>
      <c r="VUT1158" s="3"/>
      <c r="VUU1158" s="3"/>
      <c r="VUV1158" s="3"/>
      <c r="VUW1158" s="3"/>
      <c r="VUX1158" s="3"/>
      <c r="VUY1158" s="3"/>
      <c r="VUZ1158" s="3"/>
      <c r="VVA1158" s="3"/>
      <c r="VVB1158" s="3"/>
      <c r="VVC1158" s="3"/>
      <c r="VVD1158" s="3"/>
      <c r="VVE1158" s="3"/>
      <c r="VVF1158" s="3"/>
      <c r="VVG1158" s="3"/>
      <c r="VVH1158" s="3"/>
      <c r="VVI1158" s="3"/>
      <c r="VVJ1158" s="3"/>
      <c r="VVK1158" s="3"/>
      <c r="VVL1158" s="3"/>
      <c r="VVM1158" s="3"/>
      <c r="VVN1158" s="3"/>
      <c r="VVO1158" s="3"/>
      <c r="VVP1158" s="3"/>
      <c r="VVQ1158" s="3"/>
      <c r="VVR1158" s="3"/>
      <c r="VVS1158" s="3"/>
      <c r="VVT1158" s="3"/>
      <c r="VVU1158" s="3"/>
      <c r="VVV1158" s="3"/>
      <c r="VVW1158" s="3"/>
      <c r="VVX1158" s="3"/>
      <c r="VVY1158" s="3"/>
      <c r="VVZ1158" s="3"/>
      <c r="VWA1158" s="3"/>
      <c r="VWB1158" s="3"/>
      <c r="VWC1158" s="3"/>
      <c r="VWD1158" s="3"/>
      <c r="VWE1158" s="3"/>
      <c r="VWF1158" s="3"/>
      <c r="VWG1158" s="3"/>
      <c r="VWH1158" s="3"/>
      <c r="VWI1158" s="3"/>
      <c r="VWJ1158" s="3"/>
      <c r="VWK1158" s="3"/>
      <c r="VWL1158" s="3"/>
      <c r="VWM1158" s="3"/>
      <c r="VWN1158" s="3"/>
      <c r="VWO1158" s="3"/>
      <c r="VWP1158" s="3"/>
      <c r="VWQ1158" s="3"/>
      <c r="VWR1158" s="3"/>
      <c r="VWS1158" s="3"/>
      <c r="VWT1158" s="3"/>
      <c r="VWU1158" s="3"/>
      <c r="VWV1158" s="3"/>
      <c r="VWW1158" s="3"/>
      <c r="VWX1158" s="3"/>
      <c r="VWY1158" s="3"/>
      <c r="VWZ1158" s="3"/>
      <c r="VXA1158" s="3"/>
      <c r="VXB1158" s="3"/>
      <c r="VXC1158" s="3"/>
      <c r="VXD1158" s="3"/>
      <c r="VXE1158" s="3"/>
      <c r="VXF1158" s="3"/>
      <c r="VXG1158" s="3"/>
      <c r="VXH1158" s="3"/>
      <c r="VXI1158" s="3"/>
      <c r="VXJ1158" s="3"/>
      <c r="VXK1158" s="3"/>
      <c r="VXL1158" s="3"/>
      <c r="VXM1158" s="3"/>
      <c r="VXN1158" s="3"/>
      <c r="VXO1158" s="3"/>
      <c r="VXP1158" s="3"/>
      <c r="VXQ1158" s="3"/>
      <c r="VXR1158" s="3"/>
      <c r="VXS1158" s="3"/>
      <c r="VXT1158" s="3"/>
      <c r="VXU1158" s="3"/>
      <c r="VXV1158" s="3"/>
      <c r="VXW1158" s="3"/>
      <c r="VXX1158" s="3"/>
      <c r="VXY1158" s="3"/>
      <c r="VXZ1158" s="3"/>
      <c r="VYA1158" s="3"/>
      <c r="VYB1158" s="3"/>
      <c r="VYC1158" s="3"/>
      <c r="VYD1158" s="3"/>
      <c r="VYE1158" s="3"/>
      <c r="VYF1158" s="3"/>
      <c r="VYG1158" s="3"/>
      <c r="VYH1158" s="3"/>
      <c r="VYI1158" s="3"/>
      <c r="VYJ1158" s="3"/>
      <c r="VYK1158" s="3"/>
      <c r="VYL1158" s="3"/>
      <c r="VYM1158" s="3"/>
      <c r="VYN1158" s="3"/>
      <c r="VYO1158" s="3"/>
      <c r="VYP1158" s="3"/>
      <c r="VYQ1158" s="3"/>
      <c r="VYR1158" s="3"/>
      <c r="VYS1158" s="3"/>
      <c r="VYT1158" s="3"/>
      <c r="VYU1158" s="3"/>
      <c r="VYV1158" s="3"/>
      <c r="VYW1158" s="3"/>
      <c r="VYX1158" s="3"/>
      <c r="VYY1158" s="3"/>
      <c r="VYZ1158" s="3"/>
      <c r="VZA1158" s="3"/>
      <c r="VZB1158" s="3"/>
      <c r="VZC1158" s="3"/>
      <c r="VZD1158" s="3"/>
      <c r="VZE1158" s="3"/>
      <c r="VZF1158" s="3"/>
      <c r="VZG1158" s="3"/>
      <c r="VZH1158" s="3"/>
      <c r="VZI1158" s="3"/>
      <c r="VZJ1158" s="3"/>
      <c r="VZK1158" s="3"/>
      <c r="VZL1158" s="3"/>
      <c r="VZM1158" s="3"/>
      <c r="VZN1158" s="3"/>
      <c r="VZO1158" s="3"/>
      <c r="VZP1158" s="3"/>
      <c r="VZQ1158" s="3"/>
      <c r="VZR1158" s="3"/>
      <c r="VZS1158" s="3"/>
      <c r="VZT1158" s="3"/>
      <c r="VZU1158" s="3"/>
      <c r="VZV1158" s="3"/>
      <c r="VZW1158" s="3"/>
      <c r="VZX1158" s="3"/>
      <c r="VZY1158" s="3"/>
      <c r="VZZ1158" s="3"/>
      <c r="WAA1158" s="3"/>
      <c r="WAB1158" s="3"/>
      <c r="WAC1158" s="3"/>
      <c r="WAD1158" s="3"/>
      <c r="WAE1158" s="3"/>
      <c r="WAF1158" s="3"/>
      <c r="WAG1158" s="3"/>
      <c r="WAH1158" s="3"/>
      <c r="WAI1158" s="3"/>
      <c r="WAJ1158" s="3"/>
      <c r="WAK1158" s="3"/>
      <c r="WAL1158" s="3"/>
      <c r="WAM1158" s="3"/>
      <c r="WAN1158" s="3"/>
      <c r="WAO1158" s="3"/>
      <c r="WAP1158" s="3"/>
      <c r="WAQ1158" s="3"/>
      <c r="WAR1158" s="3"/>
      <c r="WAS1158" s="3"/>
      <c r="WAT1158" s="3"/>
      <c r="WAU1158" s="3"/>
      <c r="WAV1158" s="3"/>
      <c r="WAW1158" s="3"/>
      <c r="WAX1158" s="3"/>
      <c r="WAY1158" s="3"/>
      <c r="WAZ1158" s="3"/>
      <c r="WBA1158" s="3"/>
      <c r="WBB1158" s="3"/>
      <c r="WBC1158" s="3"/>
      <c r="WBD1158" s="3"/>
      <c r="WBE1158" s="3"/>
      <c r="WBF1158" s="3"/>
      <c r="WBG1158" s="3"/>
      <c r="WBH1158" s="3"/>
      <c r="WBI1158" s="3"/>
      <c r="WBJ1158" s="3"/>
      <c r="WBK1158" s="3"/>
      <c r="WBL1158" s="3"/>
      <c r="WBM1158" s="3"/>
      <c r="WBN1158" s="3"/>
      <c r="WBO1158" s="3"/>
      <c r="WBP1158" s="3"/>
      <c r="WBQ1158" s="3"/>
      <c r="WBR1158" s="3"/>
      <c r="WBS1158" s="3"/>
      <c r="WBT1158" s="3"/>
      <c r="WBU1158" s="3"/>
      <c r="WBV1158" s="3"/>
      <c r="WBW1158" s="3"/>
      <c r="WBX1158" s="3"/>
      <c r="WBY1158" s="3"/>
      <c r="WBZ1158" s="3"/>
      <c r="WCA1158" s="3"/>
      <c r="WCB1158" s="3"/>
      <c r="WCC1158" s="3"/>
      <c r="WCD1158" s="3"/>
      <c r="WCE1158" s="3"/>
      <c r="WCF1158" s="3"/>
      <c r="WCG1158" s="3"/>
      <c r="WCH1158" s="3"/>
      <c r="WCI1158" s="3"/>
      <c r="WCJ1158" s="3"/>
      <c r="WCK1158" s="3"/>
      <c r="WCL1158" s="3"/>
      <c r="WCM1158" s="3"/>
      <c r="WCN1158" s="3"/>
      <c r="WCO1158" s="3"/>
      <c r="WCP1158" s="3"/>
      <c r="WCQ1158" s="3"/>
      <c r="WCR1158" s="3"/>
      <c r="WCS1158" s="3"/>
      <c r="WCT1158" s="3"/>
      <c r="WCU1158" s="3"/>
      <c r="WCV1158" s="3"/>
      <c r="WCW1158" s="3"/>
      <c r="WCX1158" s="3"/>
      <c r="WCY1158" s="3"/>
      <c r="WCZ1158" s="3"/>
      <c r="WDA1158" s="3"/>
      <c r="WDB1158" s="3"/>
      <c r="WDC1158" s="3"/>
      <c r="WDD1158" s="3"/>
      <c r="WDE1158" s="3"/>
      <c r="WDF1158" s="3"/>
      <c r="WDG1158" s="3"/>
      <c r="WDH1158" s="3"/>
      <c r="WDI1158" s="3"/>
      <c r="WDJ1158" s="3"/>
      <c r="WDK1158" s="3"/>
      <c r="WDL1158" s="3"/>
      <c r="WDM1158" s="3"/>
      <c r="WDN1158" s="3"/>
      <c r="WDO1158" s="3"/>
      <c r="WDP1158" s="3"/>
      <c r="WDQ1158" s="3"/>
      <c r="WDR1158" s="3"/>
      <c r="WDS1158" s="3"/>
      <c r="WDT1158" s="3"/>
      <c r="WDU1158" s="3"/>
      <c r="WDV1158" s="3"/>
      <c r="WDW1158" s="3"/>
      <c r="WDX1158" s="3"/>
      <c r="WDY1158" s="3"/>
      <c r="WDZ1158" s="3"/>
      <c r="WEA1158" s="3"/>
      <c r="WEB1158" s="3"/>
      <c r="WEC1158" s="3"/>
      <c r="WED1158" s="3"/>
      <c r="WEE1158" s="3"/>
      <c r="WEF1158" s="3"/>
      <c r="WEG1158" s="3"/>
      <c r="WEH1158" s="3"/>
      <c r="WEI1158" s="3"/>
      <c r="WEJ1158" s="3"/>
      <c r="WEK1158" s="3"/>
      <c r="WEL1158" s="3"/>
      <c r="WEM1158" s="3"/>
      <c r="WEN1158" s="3"/>
      <c r="WEO1158" s="3"/>
      <c r="WEP1158" s="3"/>
      <c r="WEQ1158" s="3"/>
      <c r="WER1158" s="3"/>
      <c r="WES1158" s="3"/>
      <c r="WET1158" s="3"/>
      <c r="WEU1158" s="3"/>
      <c r="WEV1158" s="3"/>
      <c r="WEW1158" s="3"/>
      <c r="WEX1158" s="3"/>
      <c r="WEY1158" s="3"/>
      <c r="WEZ1158" s="3"/>
      <c r="WFA1158" s="3"/>
      <c r="WFB1158" s="3"/>
      <c r="WFC1158" s="3"/>
      <c r="WFD1158" s="3"/>
      <c r="WFE1158" s="3"/>
      <c r="WFF1158" s="3"/>
      <c r="WFG1158" s="3"/>
      <c r="WFH1158" s="3"/>
      <c r="WFI1158" s="3"/>
      <c r="WFJ1158" s="3"/>
      <c r="WFK1158" s="3"/>
      <c r="WFL1158" s="3"/>
      <c r="WFM1158" s="3"/>
      <c r="WFN1158" s="3"/>
      <c r="WFO1158" s="3"/>
      <c r="WFP1158" s="3"/>
      <c r="WFQ1158" s="3"/>
      <c r="WFR1158" s="3"/>
      <c r="WFS1158" s="3"/>
      <c r="WFT1158" s="3"/>
      <c r="WFU1158" s="3"/>
      <c r="WFV1158" s="3"/>
      <c r="WFW1158" s="3"/>
      <c r="WFX1158" s="3"/>
      <c r="WFY1158" s="3"/>
      <c r="WFZ1158" s="3"/>
      <c r="WGA1158" s="3"/>
      <c r="WGB1158" s="3"/>
      <c r="WGC1158" s="3"/>
      <c r="WGD1158" s="3"/>
      <c r="WGE1158" s="3"/>
      <c r="WGF1158" s="3"/>
      <c r="WGG1158" s="3"/>
      <c r="WGH1158" s="3"/>
      <c r="WGI1158" s="3"/>
      <c r="WGJ1158" s="3"/>
      <c r="WGK1158" s="3"/>
      <c r="WGL1158" s="3"/>
      <c r="WGM1158" s="3"/>
      <c r="WGN1158" s="3"/>
      <c r="WGO1158" s="3"/>
      <c r="WGP1158" s="3"/>
      <c r="WGQ1158" s="3"/>
      <c r="WGR1158" s="3"/>
      <c r="WGS1158" s="3"/>
      <c r="WGT1158" s="3"/>
      <c r="WGU1158" s="3"/>
      <c r="WGV1158" s="3"/>
      <c r="WGW1158" s="3"/>
      <c r="WGX1158" s="3"/>
      <c r="WGY1158" s="3"/>
      <c r="WGZ1158" s="3"/>
      <c r="WHA1158" s="3"/>
      <c r="WHB1158" s="3"/>
      <c r="WHC1158" s="3"/>
      <c r="WHD1158" s="3"/>
      <c r="WHE1158" s="3"/>
      <c r="WHF1158" s="3"/>
      <c r="WHG1158" s="3"/>
      <c r="WHH1158" s="3"/>
      <c r="WHI1158" s="3"/>
      <c r="WHJ1158" s="3"/>
      <c r="WHK1158" s="3"/>
      <c r="WHL1158" s="3"/>
      <c r="WHM1158" s="3"/>
      <c r="WHN1158" s="3"/>
      <c r="WHO1158" s="3"/>
      <c r="WHP1158" s="3"/>
      <c r="WHQ1158" s="3"/>
      <c r="WHR1158" s="3"/>
      <c r="WHS1158" s="3"/>
      <c r="WHT1158" s="3"/>
      <c r="WHU1158" s="3"/>
      <c r="WHV1158" s="3"/>
      <c r="WHW1158" s="3"/>
      <c r="WHX1158" s="3"/>
      <c r="WHY1158" s="3"/>
      <c r="WHZ1158" s="3"/>
      <c r="WIA1158" s="3"/>
      <c r="WIB1158" s="3"/>
      <c r="WIC1158" s="3"/>
      <c r="WID1158" s="3"/>
      <c r="WIE1158" s="3"/>
      <c r="WIF1158" s="3"/>
      <c r="WIG1158" s="3"/>
      <c r="WIH1158" s="3"/>
      <c r="WII1158" s="3"/>
      <c r="WIJ1158" s="3"/>
      <c r="WIK1158" s="3"/>
      <c r="WIL1158" s="3"/>
      <c r="WIM1158" s="3"/>
      <c r="WIN1158" s="3"/>
      <c r="WIO1158" s="3"/>
      <c r="WIP1158" s="3"/>
      <c r="WIQ1158" s="3"/>
      <c r="WIR1158" s="3"/>
      <c r="WIS1158" s="3"/>
      <c r="WIT1158" s="3"/>
      <c r="WIU1158" s="3"/>
      <c r="WIV1158" s="3"/>
      <c r="WIW1158" s="3"/>
      <c r="WIX1158" s="3"/>
      <c r="WIY1158" s="3"/>
      <c r="WIZ1158" s="3"/>
      <c r="WJA1158" s="3"/>
      <c r="WJB1158" s="3"/>
      <c r="WJC1158" s="3"/>
      <c r="WJD1158" s="3"/>
      <c r="WJE1158" s="3"/>
      <c r="WJF1158" s="3"/>
      <c r="WJG1158" s="3"/>
      <c r="WJH1158" s="3"/>
      <c r="WJI1158" s="3"/>
      <c r="WJJ1158" s="3"/>
      <c r="WJK1158" s="3"/>
      <c r="WJL1158" s="3"/>
      <c r="WJM1158" s="3"/>
      <c r="WJN1158" s="3"/>
      <c r="WJO1158" s="3"/>
      <c r="WJP1158" s="3"/>
      <c r="WJQ1158" s="3"/>
      <c r="WJR1158" s="3"/>
      <c r="WJS1158" s="3"/>
      <c r="WJT1158" s="3"/>
      <c r="WJU1158" s="3"/>
      <c r="WJV1158" s="3"/>
      <c r="WJW1158" s="3"/>
      <c r="WJX1158" s="3"/>
      <c r="WJY1158" s="3"/>
      <c r="WJZ1158" s="3"/>
      <c r="WKA1158" s="3"/>
      <c r="WKB1158" s="3"/>
      <c r="WKC1158" s="3"/>
      <c r="WKD1158" s="3"/>
      <c r="WKE1158" s="3"/>
      <c r="WKF1158" s="3"/>
      <c r="WKG1158" s="3"/>
      <c r="WKH1158" s="3"/>
      <c r="WKI1158" s="3"/>
      <c r="WKJ1158" s="3"/>
      <c r="WKK1158" s="3"/>
      <c r="WKL1158" s="3"/>
      <c r="WKM1158" s="3"/>
      <c r="WKN1158" s="3"/>
      <c r="WKO1158" s="3"/>
      <c r="WKP1158" s="3"/>
      <c r="WKQ1158" s="3"/>
      <c r="WKR1158" s="3"/>
      <c r="WKS1158" s="3"/>
      <c r="WKT1158" s="3"/>
      <c r="WKU1158" s="3"/>
      <c r="WKV1158" s="3"/>
      <c r="WKW1158" s="3"/>
      <c r="WKX1158" s="3"/>
      <c r="WKY1158" s="3"/>
      <c r="WKZ1158" s="3"/>
      <c r="WLA1158" s="3"/>
      <c r="WLB1158" s="3"/>
      <c r="WLC1158" s="3"/>
      <c r="WLD1158" s="3"/>
      <c r="WLE1158" s="3"/>
      <c r="WLF1158" s="3"/>
      <c r="WLG1158" s="3"/>
      <c r="WLH1158" s="3"/>
      <c r="WLI1158" s="3"/>
      <c r="WLJ1158" s="3"/>
      <c r="WLK1158" s="3"/>
      <c r="WLL1158" s="3"/>
      <c r="WLM1158" s="3"/>
      <c r="WLN1158" s="3"/>
      <c r="WLO1158" s="3"/>
      <c r="WLP1158" s="3"/>
      <c r="WLQ1158" s="3"/>
      <c r="WLR1158" s="3"/>
      <c r="WLS1158" s="3"/>
      <c r="WLT1158" s="3"/>
      <c r="WLU1158" s="3"/>
      <c r="WLV1158" s="3"/>
      <c r="WLW1158" s="3"/>
      <c r="WLX1158" s="3"/>
      <c r="WLY1158" s="3"/>
      <c r="WLZ1158" s="3"/>
      <c r="WMA1158" s="3"/>
      <c r="WMB1158" s="3"/>
      <c r="WMC1158" s="3"/>
      <c r="WMD1158" s="3"/>
      <c r="WME1158" s="3"/>
      <c r="WMF1158" s="3"/>
      <c r="WMG1158" s="3"/>
      <c r="WMH1158" s="3"/>
      <c r="WMI1158" s="3"/>
      <c r="WMJ1158" s="3"/>
      <c r="WMK1158" s="3"/>
      <c r="WML1158" s="3"/>
      <c r="WMM1158" s="3"/>
      <c r="WMN1158" s="3"/>
      <c r="WMO1158" s="3"/>
      <c r="WMP1158" s="3"/>
      <c r="WMQ1158" s="3"/>
      <c r="WMR1158" s="3"/>
      <c r="WMS1158" s="3"/>
      <c r="WMT1158" s="3"/>
      <c r="WMU1158" s="3"/>
      <c r="WMV1158" s="3"/>
      <c r="WMW1158" s="3"/>
      <c r="WMX1158" s="3"/>
      <c r="WMY1158" s="3"/>
      <c r="WMZ1158" s="3"/>
      <c r="WNA1158" s="3"/>
      <c r="WNB1158" s="3"/>
      <c r="WNC1158" s="3"/>
      <c r="WND1158" s="3"/>
      <c r="WNE1158" s="3"/>
      <c r="WNF1158" s="3"/>
      <c r="WNG1158" s="3"/>
      <c r="WNH1158" s="3"/>
      <c r="WNI1158" s="3"/>
      <c r="WNJ1158" s="3"/>
      <c r="WNK1158" s="3"/>
      <c r="WNL1158" s="3"/>
      <c r="WNM1158" s="3"/>
      <c r="WNN1158" s="3"/>
      <c r="WNO1158" s="3"/>
      <c r="WNP1158" s="3"/>
      <c r="WNQ1158" s="3"/>
      <c r="WNR1158" s="3"/>
      <c r="WNS1158" s="3"/>
      <c r="WNT1158" s="3"/>
      <c r="WNU1158" s="3"/>
      <c r="WNV1158" s="3"/>
      <c r="WNW1158" s="3"/>
      <c r="WNX1158" s="3"/>
      <c r="WNY1158" s="3"/>
      <c r="WNZ1158" s="3"/>
      <c r="WOA1158" s="3"/>
      <c r="WOB1158" s="3"/>
      <c r="WOC1158" s="3"/>
      <c r="WOD1158" s="3"/>
      <c r="WOE1158" s="3"/>
      <c r="WOF1158" s="3"/>
      <c r="WOG1158" s="3"/>
      <c r="WOH1158" s="3"/>
      <c r="WOI1158" s="3"/>
      <c r="WOJ1158" s="3"/>
      <c r="WOK1158" s="3"/>
      <c r="WOL1158" s="3"/>
      <c r="WOM1158" s="3"/>
      <c r="WON1158" s="3"/>
      <c r="WOO1158" s="3"/>
      <c r="WOP1158" s="3"/>
      <c r="WOQ1158" s="3"/>
      <c r="WOR1158" s="3"/>
      <c r="WOS1158" s="3"/>
      <c r="WOT1158" s="3"/>
      <c r="WOU1158" s="3"/>
      <c r="WOV1158" s="3"/>
      <c r="WOW1158" s="3"/>
      <c r="WOX1158" s="3"/>
      <c r="WOY1158" s="3"/>
      <c r="WOZ1158" s="3"/>
      <c r="WPA1158" s="3"/>
      <c r="WPB1158" s="3"/>
      <c r="WPC1158" s="3"/>
      <c r="WPD1158" s="3"/>
      <c r="WPE1158" s="3"/>
      <c r="WPF1158" s="3"/>
      <c r="WPG1158" s="3"/>
      <c r="WPH1158" s="3"/>
      <c r="WPI1158" s="3"/>
      <c r="WPJ1158" s="3"/>
      <c r="WPK1158" s="3"/>
      <c r="WPL1158" s="3"/>
      <c r="WPM1158" s="3"/>
      <c r="WPN1158" s="3"/>
      <c r="WPO1158" s="3"/>
      <c r="WPP1158" s="3"/>
      <c r="WPQ1158" s="3"/>
      <c r="WPR1158" s="3"/>
      <c r="WPS1158" s="3"/>
      <c r="WPT1158" s="3"/>
      <c r="WPU1158" s="3"/>
      <c r="WPV1158" s="3"/>
      <c r="WPW1158" s="3"/>
      <c r="WPX1158" s="3"/>
      <c r="WPY1158" s="3"/>
      <c r="WPZ1158" s="3"/>
      <c r="WQA1158" s="3"/>
      <c r="WQB1158" s="3"/>
      <c r="WQC1158" s="3"/>
      <c r="WQD1158" s="3"/>
      <c r="WQE1158" s="3"/>
      <c r="WQF1158" s="3"/>
      <c r="WQG1158" s="3"/>
      <c r="WQH1158" s="3"/>
      <c r="WQI1158" s="3"/>
      <c r="WQJ1158" s="3"/>
      <c r="WQK1158" s="3"/>
      <c r="WQL1158" s="3"/>
      <c r="WQM1158" s="3"/>
      <c r="WQN1158" s="3"/>
      <c r="WQO1158" s="3"/>
      <c r="WQP1158" s="3"/>
      <c r="WQQ1158" s="3"/>
      <c r="WQR1158" s="3"/>
      <c r="WQS1158" s="3"/>
      <c r="WQT1158" s="3"/>
      <c r="WQU1158" s="3"/>
      <c r="WQV1158" s="3"/>
      <c r="WQW1158" s="3"/>
      <c r="WQX1158" s="3"/>
      <c r="WQY1158" s="3"/>
      <c r="WQZ1158" s="3"/>
      <c r="WRA1158" s="3"/>
      <c r="WRB1158" s="3"/>
      <c r="WRC1158" s="3"/>
      <c r="WRD1158" s="3"/>
      <c r="WRE1158" s="3"/>
      <c r="WRF1158" s="3"/>
      <c r="WRG1158" s="3"/>
      <c r="WRH1158" s="3"/>
      <c r="WRI1158" s="3"/>
      <c r="WRJ1158" s="3"/>
      <c r="WRK1158" s="3"/>
      <c r="WRL1158" s="3"/>
      <c r="WRM1158" s="3"/>
      <c r="WRN1158" s="3"/>
      <c r="WRO1158" s="3"/>
      <c r="WRP1158" s="3"/>
      <c r="WRQ1158" s="3"/>
      <c r="WRR1158" s="3"/>
      <c r="WRS1158" s="3"/>
      <c r="WRT1158" s="3"/>
      <c r="WRU1158" s="3"/>
      <c r="WRV1158" s="3"/>
      <c r="WRW1158" s="3"/>
      <c r="WRX1158" s="3"/>
      <c r="WRY1158" s="3"/>
      <c r="WRZ1158" s="3"/>
      <c r="WSA1158" s="3"/>
      <c r="WSB1158" s="3"/>
      <c r="WSC1158" s="3"/>
      <c r="WSD1158" s="3"/>
      <c r="WSE1158" s="3"/>
      <c r="WSF1158" s="3"/>
      <c r="WSG1158" s="3"/>
      <c r="WSH1158" s="3"/>
      <c r="WSI1158" s="3"/>
      <c r="WSJ1158" s="3"/>
      <c r="WSK1158" s="3"/>
      <c r="WSL1158" s="3"/>
      <c r="WSM1158" s="3"/>
      <c r="WSN1158" s="3"/>
      <c r="WSO1158" s="3"/>
      <c r="WSP1158" s="3"/>
      <c r="WSQ1158" s="3"/>
      <c r="WSR1158" s="3"/>
      <c r="WSS1158" s="3"/>
      <c r="WST1158" s="3"/>
      <c r="WSU1158" s="3"/>
      <c r="WSV1158" s="3"/>
      <c r="WSW1158" s="3"/>
      <c r="WSX1158" s="3"/>
      <c r="WSY1158" s="3"/>
      <c r="WSZ1158" s="3"/>
      <c r="WTA1158" s="3"/>
      <c r="WTB1158" s="3"/>
      <c r="WTC1158" s="3"/>
      <c r="WTD1158" s="3"/>
      <c r="WTE1158" s="3"/>
      <c r="WTF1158" s="3"/>
      <c r="WTG1158" s="3"/>
      <c r="WTH1158" s="3"/>
      <c r="WTI1158" s="3"/>
      <c r="WTJ1158" s="3"/>
      <c r="WTK1158" s="3"/>
      <c r="WTL1158" s="3"/>
      <c r="WTM1158" s="3"/>
      <c r="WTN1158" s="3"/>
      <c r="WTO1158" s="3"/>
      <c r="WTP1158" s="3"/>
      <c r="WTQ1158" s="3"/>
      <c r="WTR1158" s="3"/>
      <c r="WTS1158" s="3"/>
      <c r="WTT1158" s="3"/>
      <c r="WTU1158" s="3"/>
      <c r="WTV1158" s="3"/>
      <c r="WTW1158" s="3"/>
      <c r="WTX1158" s="3"/>
      <c r="WTY1158" s="3"/>
      <c r="WTZ1158" s="3"/>
      <c r="WUA1158" s="3"/>
      <c r="WUB1158" s="3"/>
      <c r="WUC1158" s="3"/>
      <c r="WUD1158" s="3"/>
      <c r="WUE1158" s="3"/>
      <c r="WUF1158" s="3"/>
      <c r="WUG1158" s="3"/>
      <c r="WUH1158" s="3"/>
      <c r="WUI1158" s="3"/>
      <c r="WUJ1158" s="3"/>
      <c r="WUK1158" s="3"/>
      <c r="WUL1158" s="3"/>
      <c r="WUM1158" s="3"/>
      <c r="WUN1158" s="3"/>
      <c r="WUO1158" s="3"/>
      <c r="WUP1158" s="3"/>
      <c r="WUQ1158" s="3"/>
      <c r="WUR1158" s="3"/>
      <c r="WUS1158" s="3"/>
      <c r="WUT1158" s="3"/>
      <c r="WUU1158" s="3"/>
      <c r="WUV1158" s="3"/>
      <c r="WUW1158" s="3"/>
      <c r="WUX1158" s="3"/>
      <c r="WUY1158" s="3"/>
      <c r="WUZ1158" s="3"/>
      <c r="WVA1158" s="3"/>
      <c r="WVB1158" s="3"/>
      <c r="WVC1158" s="3"/>
      <c r="WVD1158" s="3"/>
      <c r="WVE1158" s="3"/>
      <c r="WVF1158" s="3"/>
      <c r="WVG1158" s="3"/>
      <c r="WVH1158" s="3"/>
      <c r="WVI1158" s="3"/>
      <c r="WVJ1158" s="3"/>
      <c r="WVK1158" s="3"/>
      <c r="WVL1158" s="3"/>
      <c r="WVM1158" s="3"/>
      <c r="WVN1158" s="3"/>
      <c r="WVO1158" s="3"/>
      <c r="WVP1158" s="3"/>
      <c r="WVQ1158" s="3"/>
      <c r="WVR1158" s="3"/>
      <c r="WVS1158" s="3"/>
      <c r="WVT1158" s="3"/>
      <c r="WVU1158" s="3"/>
      <c r="WVV1158" s="3"/>
      <c r="WVW1158" s="3"/>
      <c r="WVX1158" s="3"/>
      <c r="WVY1158" s="3"/>
      <c r="WVZ1158" s="3"/>
      <c r="WWA1158" s="3"/>
      <c r="WWB1158" s="3"/>
      <c r="WWC1158" s="3"/>
      <c r="WWD1158" s="3"/>
      <c r="WWE1158" s="3"/>
      <c r="WWF1158" s="3"/>
      <c r="WWG1158" s="3"/>
      <c r="WWH1158" s="3"/>
      <c r="WWI1158" s="3"/>
      <c r="WWJ1158" s="3"/>
      <c r="WWK1158" s="3"/>
      <c r="WWL1158" s="3"/>
      <c r="WWM1158" s="3"/>
      <c r="WWN1158" s="3"/>
      <c r="WWO1158" s="3"/>
      <c r="WWP1158" s="3"/>
      <c r="WWQ1158" s="3"/>
      <c r="WWR1158" s="3"/>
      <c r="WWS1158" s="3"/>
      <c r="WWT1158" s="3"/>
      <c r="WWU1158" s="3"/>
      <c r="WWV1158" s="3"/>
      <c r="WWW1158" s="3"/>
      <c r="WWX1158" s="3"/>
      <c r="WWY1158" s="3"/>
      <c r="WWZ1158" s="3"/>
      <c r="WXA1158" s="3"/>
      <c r="WXB1158" s="3"/>
      <c r="WXC1158" s="3"/>
      <c r="WXD1158" s="3"/>
      <c r="WXE1158" s="3"/>
      <c r="WXF1158" s="3"/>
      <c r="WXG1158" s="3"/>
      <c r="WXH1158" s="3"/>
      <c r="WXI1158" s="3"/>
      <c r="WXJ1158" s="3"/>
      <c r="WXK1158" s="3"/>
      <c r="WXL1158" s="3"/>
      <c r="WXM1158" s="3"/>
      <c r="WXN1158" s="3"/>
      <c r="WXO1158" s="3"/>
      <c r="WXP1158" s="3"/>
      <c r="WXQ1158" s="3"/>
      <c r="WXR1158" s="3"/>
      <c r="WXS1158" s="3"/>
      <c r="WXT1158" s="3"/>
      <c r="WXU1158" s="3"/>
      <c r="WXV1158" s="3"/>
      <c r="WXW1158" s="3"/>
      <c r="WXX1158" s="3"/>
      <c r="WXY1158" s="3"/>
      <c r="WXZ1158" s="3"/>
      <c r="WYA1158" s="3"/>
      <c r="WYB1158" s="3"/>
      <c r="WYC1158" s="3"/>
      <c r="WYD1158" s="3"/>
      <c r="WYE1158" s="3"/>
      <c r="WYF1158" s="3"/>
      <c r="WYG1158" s="3"/>
      <c r="WYH1158" s="3"/>
      <c r="WYI1158" s="3"/>
      <c r="WYJ1158" s="3"/>
      <c r="WYK1158" s="3"/>
      <c r="WYL1158" s="3"/>
      <c r="WYM1158" s="3"/>
      <c r="WYN1158" s="3"/>
      <c r="WYO1158" s="3"/>
      <c r="WYP1158" s="3"/>
      <c r="WYQ1158" s="3"/>
      <c r="WYR1158" s="3"/>
      <c r="WYS1158" s="3"/>
      <c r="WYT1158" s="3"/>
      <c r="WYU1158" s="3"/>
      <c r="WYV1158" s="3"/>
      <c r="WYW1158" s="3"/>
      <c r="WYX1158" s="3"/>
      <c r="WYY1158" s="3"/>
      <c r="WYZ1158" s="3"/>
      <c r="WZA1158" s="3"/>
      <c r="WZB1158" s="3"/>
      <c r="WZC1158" s="3"/>
      <c r="WZD1158" s="3"/>
      <c r="WZE1158" s="3"/>
      <c r="WZF1158" s="3"/>
      <c r="WZG1158" s="3"/>
      <c r="WZH1158" s="3"/>
      <c r="WZI1158" s="3"/>
      <c r="WZJ1158" s="3"/>
      <c r="WZK1158" s="3"/>
      <c r="WZL1158" s="3"/>
      <c r="WZM1158" s="3"/>
      <c r="WZN1158" s="3"/>
      <c r="WZO1158" s="3"/>
      <c r="WZP1158" s="3"/>
      <c r="WZQ1158" s="3"/>
      <c r="WZR1158" s="3"/>
      <c r="WZS1158" s="3"/>
      <c r="WZT1158" s="3"/>
      <c r="WZU1158" s="3"/>
      <c r="WZV1158" s="3"/>
      <c r="WZW1158" s="3"/>
      <c r="WZX1158" s="3"/>
      <c r="WZY1158" s="3"/>
      <c r="WZZ1158" s="3"/>
      <c r="XAA1158" s="3"/>
      <c r="XAB1158" s="3"/>
      <c r="XAC1158" s="3"/>
      <c r="XAD1158" s="3"/>
      <c r="XAE1158" s="3"/>
      <c r="XAF1158" s="3"/>
      <c r="XAG1158" s="3"/>
      <c r="XAH1158" s="3"/>
      <c r="XAI1158" s="3"/>
      <c r="XAJ1158" s="3"/>
      <c r="XAK1158" s="3"/>
      <c r="XAL1158" s="3"/>
      <c r="XAM1158" s="3"/>
      <c r="XAN1158" s="3"/>
      <c r="XAO1158" s="3"/>
      <c r="XAP1158" s="3"/>
      <c r="XAQ1158" s="3"/>
      <c r="XAR1158" s="3"/>
      <c r="XAS1158" s="3"/>
      <c r="XAT1158" s="3"/>
      <c r="XAU1158" s="3"/>
      <c r="XAV1158" s="3"/>
      <c r="XAW1158" s="3"/>
      <c r="XAX1158" s="3"/>
      <c r="XAY1158" s="3"/>
      <c r="XAZ1158" s="3"/>
      <c r="XBA1158" s="3"/>
      <c r="XBB1158" s="3"/>
      <c r="XBC1158" s="3"/>
      <c r="XBD1158" s="3"/>
      <c r="XBE1158" s="3"/>
      <c r="XBF1158" s="3"/>
      <c r="XBG1158" s="3"/>
      <c r="XBH1158" s="3"/>
      <c r="XBI1158" s="3"/>
      <c r="XBJ1158" s="3"/>
      <c r="XBK1158" s="3"/>
      <c r="XBL1158" s="3"/>
      <c r="XBM1158" s="3"/>
      <c r="XBN1158" s="3"/>
      <c r="XBO1158" s="3"/>
      <c r="XBP1158" s="3"/>
      <c r="XBQ1158" s="3"/>
      <c r="XBR1158" s="3"/>
      <c r="XBS1158" s="3"/>
      <c r="XBT1158" s="3"/>
      <c r="XBU1158" s="3"/>
      <c r="XBV1158" s="3"/>
      <c r="XBW1158" s="3"/>
      <c r="XBX1158" s="3"/>
      <c r="XBY1158" s="3"/>
      <c r="XBZ1158" s="3"/>
      <c r="XCA1158" s="3"/>
      <c r="XCB1158" s="3"/>
      <c r="XCC1158" s="3"/>
      <c r="XCD1158" s="3"/>
      <c r="XCE1158" s="3"/>
      <c r="XCF1158" s="3"/>
      <c r="XCG1158" s="3"/>
      <c r="XCH1158" s="3"/>
      <c r="XCI1158" s="3"/>
      <c r="XCJ1158" s="3"/>
      <c r="XCK1158" s="3"/>
      <c r="XCL1158" s="3"/>
      <c r="XCM1158" s="3"/>
      <c r="XCN1158" s="3"/>
      <c r="XCO1158" s="3"/>
      <c r="XCP1158" s="3"/>
      <c r="XCQ1158" s="3"/>
      <c r="XCR1158" s="3"/>
      <c r="XCS1158" s="3"/>
      <c r="XCT1158" s="3"/>
      <c r="XCU1158" s="3"/>
      <c r="XCV1158" s="3"/>
      <c r="XCW1158" s="3"/>
      <c r="XCX1158" s="3"/>
      <c r="XCY1158" s="3"/>
      <c r="XCZ1158" s="3"/>
      <c r="XDA1158" s="3"/>
      <c r="XDB1158" s="3"/>
      <c r="XDC1158" s="3"/>
      <c r="XDD1158" s="3"/>
      <c r="XDE1158" s="3"/>
      <c r="XDF1158" s="3"/>
      <c r="XDG1158" s="3"/>
      <c r="XDH1158" s="3"/>
      <c r="XDI1158" s="3"/>
      <c r="XDJ1158" s="3"/>
      <c r="XDK1158" s="3"/>
      <c r="XDL1158" s="3"/>
      <c r="XDM1158" s="3"/>
      <c r="XDN1158" s="3"/>
      <c r="XDO1158" s="3"/>
      <c r="XDP1158" s="3"/>
      <c r="XDQ1158" s="3"/>
      <c r="XDR1158" s="3"/>
      <c r="XDS1158" s="3"/>
      <c r="XDT1158" s="3"/>
      <c r="XDU1158" s="3"/>
      <c r="XDV1158" s="3"/>
      <c r="XDW1158" s="3"/>
      <c r="XDX1158" s="3"/>
      <c r="XDY1158" s="3"/>
      <c r="XDZ1158" s="3"/>
      <c r="XEA1158" s="3"/>
      <c r="XEB1158" s="3"/>
      <c r="XEC1158" s="3"/>
      <c r="XED1158" s="3"/>
      <c r="XEE1158" s="152"/>
      <c r="XEF1158" s="152"/>
      <c r="XEG1158" s="152"/>
      <c r="XEH1158" s="152"/>
      <c r="XEI1158" s="35"/>
      <c r="XEJ1158" s="35"/>
      <c r="XEK1158" s="3"/>
      <c r="XEL1158" s="3"/>
      <c r="XEM1158" s="3"/>
      <c r="XEN1158" s="3"/>
      <c r="XEO1158" s="3"/>
      <c r="XEP1158" s="3"/>
      <c r="XEQ1158" s="3"/>
      <c r="XER1158" s="3"/>
      <c r="XES1158" s="3"/>
      <c r="XET1158" s="3"/>
      <c r="XEU1158" s="3"/>
      <c r="XEV1158" s="3"/>
      <c r="XEW1158" s="35"/>
      <c r="XEX1158" s="35"/>
      <c r="XEY1158" s="35"/>
      <c r="XEZ1158" s="35"/>
      <c r="XFA1158" s="35"/>
      <c r="XFB1158" s="35"/>
    </row>
    <row r="1159" spans="1:16382" ht="23.25">
      <c r="A1159" s="495"/>
      <c r="B1159" s="496"/>
      <c r="C1159" s="129"/>
      <c r="D1159" s="130" t="s">
        <v>3180</v>
      </c>
      <c r="E1159" s="131"/>
      <c r="F1159" s="132"/>
      <c r="G1159" s="132"/>
      <c r="H1159" s="133"/>
      <c r="I1159" s="132"/>
      <c r="J1159" s="133"/>
      <c r="K1159" s="133"/>
      <c r="L1159" s="133"/>
      <c r="M1159" s="133"/>
      <c r="N1159" s="133"/>
      <c r="O1159" s="133"/>
      <c r="P1159" s="134"/>
      <c r="Q1159" s="134"/>
      <c r="R1159" s="135"/>
      <c r="S1159" s="135"/>
      <c r="T1159" s="135"/>
      <c r="U1159" s="135"/>
      <c r="V1159" s="136"/>
      <c r="W1159" s="136"/>
      <c r="X1159" s="136"/>
      <c r="Y1159" s="136"/>
      <c r="Z1159" s="136"/>
      <c r="AA1159" s="136"/>
      <c r="AB1159" s="134"/>
      <c r="AC1159" s="134"/>
      <c r="AD1159" s="134"/>
      <c r="AE1159" s="134"/>
      <c r="AF1159" s="134"/>
      <c r="AG1159" s="134"/>
      <c r="AH1159" s="134"/>
      <c r="AI1159" s="134"/>
      <c r="AJ1159" s="134"/>
      <c r="AK1159" s="134"/>
      <c r="AL1159" s="134"/>
      <c r="AM1159" s="134"/>
      <c r="AN1159" s="134"/>
      <c r="AO1159" s="137"/>
      <c r="AP1159" s="137"/>
      <c r="AQ1159" s="137"/>
      <c r="AR1159" s="138"/>
      <c r="AS1159" s="137"/>
      <c r="AT1159" s="139">
        <f>AT50+AT152+AT233+AT250+AT274+AT418+AT534+AT660+AT694+AT759+AT815+AT894+AT1031+AT1111+AT1146+AT1158</f>
        <v>13327147566.199997</v>
      </c>
      <c r="AU1159" s="139">
        <f t="shared" ref="AU1159:AY1159" si="0">AU50+AU152+AU233+AU250+AU274+AU418+AU534+AU660+AU694+AU759+AU815+AU894+AU1031+AU1111+AU1146+AU1158</f>
        <v>12925523038.329998</v>
      </c>
      <c r="AV1159" s="139">
        <f t="shared" si="0"/>
        <v>14070036345.860998</v>
      </c>
      <c r="AW1159" s="139">
        <f t="shared" si="0"/>
        <v>13588188965.74</v>
      </c>
      <c r="AX1159" s="139">
        <f t="shared" si="0"/>
        <v>11477431897.289999</v>
      </c>
      <c r="AY1159" s="139">
        <f t="shared" si="0"/>
        <v>11631394635.85</v>
      </c>
      <c r="AZ1159" s="140"/>
      <c r="BA1159" s="126"/>
      <c r="BB1159" s="127"/>
      <c r="BC1159" s="127"/>
      <c r="BD1159" s="128"/>
      <c r="BE1159" s="128"/>
      <c r="BF1159" s="33"/>
      <c r="BG1159" s="33"/>
      <c r="BH1159" s="33"/>
      <c r="BI1159" s="33"/>
      <c r="BJ1159" s="33"/>
      <c r="BK1159" s="33"/>
      <c r="BL1159" s="33"/>
      <c r="BM1159" s="33"/>
      <c r="BN1159" s="33"/>
      <c r="BO1159" s="33"/>
      <c r="BP1159" s="33"/>
      <c r="BQ1159" s="33"/>
      <c r="BR1159" s="33"/>
      <c r="BS1159" s="33"/>
      <c r="BT1159" s="33"/>
      <c r="CO1159" s="33"/>
      <c r="CP1159" s="33"/>
      <c r="CQ1159" s="33"/>
      <c r="CR1159" s="33"/>
      <c r="CS1159" s="33"/>
      <c r="CT1159" s="33"/>
      <c r="CU1159" s="33"/>
      <c r="CV1159" s="33"/>
      <c r="CW1159" s="33"/>
      <c r="CX1159" s="33"/>
      <c r="CY1159" s="33"/>
      <c r="CZ1159" s="33"/>
      <c r="DA1159" s="33"/>
      <c r="DB1159" s="33"/>
      <c r="DC1159" s="33"/>
      <c r="DD1159" s="33"/>
      <c r="DE1159" s="33"/>
      <c r="DF1159" s="33"/>
      <c r="DG1159" s="33"/>
      <c r="DH1159" s="33"/>
      <c r="DI1159" s="33"/>
      <c r="DJ1159" s="33"/>
      <c r="DK1159" s="33"/>
      <c r="DL1159" s="33"/>
      <c r="DM1159" s="33"/>
      <c r="DN1159" s="33"/>
      <c r="DO1159" s="33"/>
      <c r="DP1159" s="33"/>
      <c r="DQ1159" s="33"/>
      <c r="DR1159" s="33"/>
      <c r="DS1159" s="33"/>
      <c r="DT1159" s="33"/>
      <c r="DU1159" s="33"/>
      <c r="DV1159" s="33"/>
      <c r="DW1159" s="33"/>
      <c r="DX1159" s="33"/>
      <c r="DY1159" s="33"/>
      <c r="DZ1159" s="33"/>
      <c r="EA1159" s="33"/>
      <c r="EB1159" s="33"/>
      <c r="EC1159" s="33"/>
      <c r="ED1159" s="33"/>
      <c r="EE1159" s="33"/>
      <c r="EF1159" s="33"/>
      <c r="EG1159" s="33"/>
      <c r="EH1159" s="33"/>
      <c r="EI1159" s="33"/>
      <c r="EJ1159" s="33"/>
      <c r="EK1159" s="33"/>
      <c r="EL1159" s="33"/>
      <c r="EM1159" s="33"/>
      <c r="EN1159" s="33"/>
      <c r="EO1159" s="33"/>
      <c r="EP1159" s="33"/>
      <c r="EQ1159" s="33"/>
      <c r="ER1159" s="33"/>
      <c r="ES1159" s="33"/>
      <c r="ET1159" s="33"/>
      <c r="EU1159" s="33"/>
      <c r="EV1159" s="33"/>
      <c r="EW1159" s="33"/>
      <c r="EX1159" s="33"/>
      <c r="EY1159" s="33"/>
      <c r="EZ1159" s="33"/>
      <c r="FA1159" s="33"/>
      <c r="FB1159" s="33"/>
      <c r="FC1159" s="33"/>
      <c r="FD1159" s="33"/>
      <c r="FE1159" s="33"/>
      <c r="FF1159" s="33"/>
      <c r="FG1159" s="33"/>
      <c r="FH1159" s="33"/>
      <c r="FI1159" s="33"/>
      <c r="FJ1159" s="33"/>
      <c r="FK1159" s="33"/>
      <c r="FL1159" s="33"/>
      <c r="FM1159" s="33"/>
      <c r="FN1159" s="33"/>
      <c r="FO1159" s="33"/>
      <c r="FP1159" s="33"/>
      <c r="FQ1159" s="33"/>
      <c r="FR1159" s="33"/>
      <c r="FS1159" s="33"/>
      <c r="FT1159" s="33"/>
      <c r="FU1159" s="33"/>
      <c r="FV1159" s="33"/>
      <c r="FW1159" s="33"/>
      <c r="FX1159" s="33"/>
      <c r="FY1159" s="33"/>
      <c r="FZ1159" s="33"/>
      <c r="GA1159" s="33"/>
      <c r="GB1159" s="33"/>
      <c r="GC1159" s="33"/>
      <c r="GD1159" s="33"/>
      <c r="GE1159" s="33"/>
      <c r="GF1159" s="33"/>
      <c r="GG1159" s="33"/>
      <c r="GH1159" s="33"/>
      <c r="GI1159" s="33"/>
      <c r="GJ1159" s="33"/>
      <c r="GK1159" s="33"/>
      <c r="GL1159" s="33"/>
      <c r="GM1159" s="33"/>
      <c r="GN1159" s="33"/>
      <c r="GO1159" s="33"/>
      <c r="GP1159" s="33"/>
      <c r="GQ1159" s="33"/>
      <c r="GR1159" s="33"/>
      <c r="GS1159" s="33"/>
      <c r="GT1159" s="33"/>
      <c r="GU1159" s="33"/>
      <c r="GV1159" s="33"/>
      <c r="GW1159" s="33"/>
      <c r="GX1159" s="33"/>
      <c r="GY1159" s="33"/>
      <c r="GZ1159" s="33"/>
      <c r="HA1159" s="33"/>
      <c r="HB1159" s="33"/>
      <c r="HC1159" s="33"/>
      <c r="HD1159" s="33"/>
      <c r="HE1159" s="33"/>
      <c r="HF1159" s="33"/>
      <c r="HG1159" s="33"/>
      <c r="HH1159" s="33"/>
      <c r="HI1159" s="33"/>
      <c r="HJ1159" s="33"/>
      <c r="HK1159" s="33"/>
      <c r="HL1159" s="33"/>
      <c r="HM1159" s="33"/>
      <c r="HN1159" s="33"/>
      <c r="HO1159" s="33"/>
      <c r="HP1159" s="33"/>
      <c r="HQ1159" s="33"/>
      <c r="HR1159" s="33"/>
      <c r="HS1159" s="33"/>
      <c r="HT1159" s="33"/>
      <c r="HU1159" s="33"/>
      <c r="HV1159" s="33"/>
      <c r="HW1159" s="33"/>
      <c r="HX1159" s="33"/>
      <c r="HY1159" s="33"/>
      <c r="HZ1159" s="33"/>
      <c r="IA1159" s="33"/>
      <c r="IB1159" s="33"/>
      <c r="IC1159" s="33"/>
      <c r="ID1159" s="33"/>
      <c r="IE1159" s="33"/>
      <c r="IF1159" s="33"/>
      <c r="IG1159" s="33"/>
      <c r="IH1159" s="33"/>
      <c r="II1159" s="33"/>
      <c r="IJ1159" s="33"/>
      <c r="IK1159" s="33"/>
      <c r="IL1159" s="33"/>
      <c r="IM1159" s="33"/>
      <c r="IN1159" s="33"/>
      <c r="IO1159" s="33"/>
      <c r="IP1159" s="33"/>
      <c r="IQ1159" s="33"/>
      <c r="IR1159" s="33"/>
      <c r="IS1159" s="33"/>
      <c r="IT1159" s="33"/>
      <c r="IU1159" s="33"/>
      <c r="IV1159" s="33"/>
    </row>
    <row r="1160" spans="1:16382" ht="23.25">
      <c r="A1160" s="495"/>
      <c r="B1160" s="496"/>
      <c r="C1160" s="129"/>
      <c r="D1160" s="130"/>
      <c r="E1160" s="131"/>
      <c r="F1160" s="132"/>
      <c r="G1160" s="132"/>
      <c r="H1160" s="133"/>
      <c r="I1160" s="132"/>
      <c r="J1160" s="133"/>
      <c r="K1160" s="133"/>
      <c r="L1160" s="133"/>
      <c r="M1160" s="133"/>
      <c r="N1160" s="133"/>
      <c r="O1160" s="133"/>
      <c r="P1160" s="134"/>
      <c r="Q1160" s="134"/>
      <c r="R1160" s="135"/>
      <c r="S1160" s="135"/>
      <c r="T1160" s="135"/>
      <c r="U1160" s="135"/>
      <c r="V1160" s="136"/>
      <c r="W1160" s="136"/>
      <c r="X1160" s="136"/>
      <c r="Y1160" s="136"/>
      <c r="Z1160" s="136"/>
      <c r="AA1160" s="136"/>
      <c r="AB1160" s="134"/>
      <c r="AC1160" s="134"/>
      <c r="AD1160" s="134"/>
      <c r="AE1160" s="134"/>
      <c r="AF1160" s="134"/>
      <c r="AG1160" s="134"/>
      <c r="AH1160" s="134"/>
      <c r="AI1160" s="134"/>
      <c r="AJ1160" s="134"/>
      <c r="AK1160" s="134"/>
      <c r="AL1160" s="134"/>
      <c r="AM1160" s="134"/>
      <c r="AN1160" s="134"/>
      <c r="AO1160" s="137"/>
      <c r="AP1160" s="137"/>
      <c r="AQ1160" s="137"/>
      <c r="AR1160" s="138"/>
      <c r="AS1160" s="137"/>
      <c r="AT1160" s="139">
        <v>13327147566.199997</v>
      </c>
      <c r="AU1160" s="139">
        <v>12925523038.329998</v>
      </c>
      <c r="AV1160" s="139">
        <v>14070036345.860998</v>
      </c>
      <c r="AW1160" s="139">
        <f>'РРО (Форма от 09 10 18)'!AW1160</f>
        <v>13588188975.74</v>
      </c>
      <c r="AX1160" s="139">
        <f>'РРО (Форма от 09 10 18)'!AX1160</f>
        <v>11619724772.289999</v>
      </c>
      <c r="AY1160" s="139">
        <f>'РРО (Форма от 09 10 18)'!AY1160</f>
        <v>11893709855.85</v>
      </c>
      <c r="AZ1160" s="140"/>
      <c r="BA1160" s="126"/>
      <c r="BB1160" s="127"/>
      <c r="BC1160" s="127"/>
      <c r="BD1160" s="128"/>
      <c r="BE1160" s="128"/>
      <c r="BF1160" s="33"/>
      <c r="BG1160" s="33"/>
      <c r="BH1160" s="33"/>
      <c r="BI1160" s="33"/>
      <c r="BJ1160" s="33"/>
      <c r="BK1160" s="33"/>
      <c r="BL1160" s="33"/>
      <c r="BM1160" s="33"/>
      <c r="BN1160" s="33"/>
      <c r="BO1160" s="33"/>
      <c r="BP1160" s="33"/>
      <c r="BQ1160" s="33"/>
      <c r="BR1160" s="33"/>
      <c r="BS1160" s="33"/>
      <c r="BT1160" s="33"/>
      <c r="CO1160" s="33"/>
      <c r="CP1160" s="33"/>
      <c r="CQ1160" s="33"/>
      <c r="CR1160" s="33"/>
      <c r="CS1160" s="33"/>
      <c r="CT1160" s="33"/>
      <c r="CU1160" s="33"/>
      <c r="CV1160" s="33"/>
      <c r="CW1160" s="33"/>
      <c r="CX1160" s="33"/>
      <c r="CY1160" s="33"/>
      <c r="CZ1160" s="33"/>
      <c r="DA1160" s="33"/>
      <c r="DB1160" s="33"/>
      <c r="DC1160" s="33"/>
      <c r="DD1160" s="33"/>
      <c r="DE1160" s="33"/>
      <c r="DF1160" s="33"/>
      <c r="DG1160" s="33"/>
      <c r="DH1160" s="33"/>
      <c r="DI1160" s="33"/>
      <c r="DJ1160" s="33"/>
      <c r="DK1160" s="33"/>
      <c r="DL1160" s="33"/>
      <c r="DM1160" s="33"/>
      <c r="DN1160" s="33"/>
      <c r="DO1160" s="33"/>
      <c r="DP1160" s="33"/>
      <c r="DQ1160" s="33"/>
      <c r="DR1160" s="33"/>
      <c r="DS1160" s="33"/>
      <c r="DT1160" s="33"/>
      <c r="DU1160" s="33"/>
      <c r="DV1160" s="33"/>
      <c r="DW1160" s="33"/>
      <c r="DX1160" s="33"/>
      <c r="DY1160" s="33"/>
      <c r="DZ1160" s="33"/>
      <c r="EA1160" s="33"/>
      <c r="EB1160" s="33"/>
      <c r="EC1160" s="33"/>
      <c r="ED1160" s="33"/>
      <c r="EE1160" s="33"/>
      <c r="EF1160" s="33"/>
      <c r="EG1160" s="33"/>
      <c r="EH1160" s="33"/>
      <c r="EI1160" s="33"/>
      <c r="EJ1160" s="33"/>
      <c r="EK1160" s="33"/>
      <c r="EL1160" s="33"/>
      <c r="EM1160" s="33"/>
      <c r="EN1160" s="33"/>
      <c r="EO1160" s="33"/>
      <c r="EP1160" s="33"/>
      <c r="EQ1160" s="33"/>
      <c r="ER1160" s="33"/>
      <c r="ES1160" s="33"/>
      <c r="ET1160" s="33"/>
      <c r="EU1160" s="33"/>
      <c r="EV1160" s="33"/>
      <c r="EW1160" s="33"/>
      <c r="EX1160" s="33"/>
      <c r="EY1160" s="33"/>
      <c r="EZ1160" s="33"/>
      <c r="FA1160" s="33"/>
      <c r="FB1160" s="33"/>
      <c r="FC1160" s="33"/>
      <c r="FD1160" s="33"/>
      <c r="FE1160" s="33"/>
      <c r="FF1160" s="33"/>
      <c r="FG1160" s="33"/>
      <c r="FH1160" s="33"/>
      <c r="FI1160" s="33"/>
      <c r="FJ1160" s="33"/>
      <c r="FK1160" s="33"/>
      <c r="FL1160" s="33"/>
      <c r="FM1160" s="33"/>
      <c r="FN1160" s="33"/>
      <c r="FO1160" s="33"/>
      <c r="FP1160" s="33"/>
      <c r="FQ1160" s="33"/>
      <c r="FR1160" s="33"/>
      <c r="FS1160" s="33"/>
      <c r="FT1160" s="33"/>
      <c r="FU1160" s="33"/>
      <c r="FV1160" s="33"/>
      <c r="FW1160" s="33"/>
      <c r="FX1160" s="33"/>
      <c r="FY1160" s="33"/>
      <c r="FZ1160" s="33"/>
      <c r="GA1160" s="33"/>
      <c r="GB1160" s="33"/>
      <c r="GC1160" s="33"/>
      <c r="GD1160" s="33"/>
      <c r="GE1160" s="33"/>
      <c r="GF1160" s="33"/>
      <c r="GG1160" s="33"/>
      <c r="GH1160" s="33"/>
      <c r="GI1160" s="33"/>
      <c r="GJ1160" s="33"/>
      <c r="GK1160" s="33"/>
      <c r="GL1160" s="33"/>
      <c r="GM1160" s="33"/>
      <c r="GN1160" s="33"/>
      <c r="GO1160" s="33"/>
      <c r="GP1160" s="33"/>
      <c r="GQ1160" s="33"/>
      <c r="GR1160" s="33"/>
      <c r="GS1160" s="33"/>
      <c r="GT1160" s="33"/>
      <c r="GU1160" s="33"/>
      <c r="GV1160" s="33"/>
      <c r="GW1160" s="33"/>
      <c r="GX1160" s="33"/>
      <c r="GY1160" s="33"/>
      <c r="GZ1160" s="33"/>
      <c r="HA1160" s="33"/>
      <c r="HB1160" s="33"/>
      <c r="HC1160" s="33"/>
      <c r="HD1160" s="33"/>
      <c r="HE1160" s="33"/>
      <c r="HF1160" s="33"/>
      <c r="HG1160" s="33"/>
      <c r="HH1160" s="33"/>
      <c r="HI1160" s="33"/>
      <c r="HJ1160" s="33"/>
      <c r="HK1160" s="33"/>
      <c r="HL1160" s="33"/>
      <c r="HM1160" s="33"/>
      <c r="HN1160" s="33"/>
      <c r="HO1160" s="33"/>
      <c r="HP1160" s="33"/>
      <c r="HQ1160" s="33"/>
      <c r="HR1160" s="33"/>
      <c r="HS1160" s="33"/>
      <c r="HT1160" s="33"/>
      <c r="HU1160" s="33"/>
      <c r="HV1160" s="33"/>
      <c r="HW1160" s="33"/>
      <c r="HX1160" s="33"/>
      <c r="HY1160" s="33"/>
      <c r="HZ1160" s="33"/>
      <c r="IA1160" s="33"/>
      <c r="IB1160" s="33"/>
      <c r="IC1160" s="33"/>
      <c r="ID1160" s="33"/>
      <c r="IE1160" s="33"/>
      <c r="IF1160" s="33"/>
      <c r="IG1160" s="33"/>
      <c r="IH1160" s="33"/>
      <c r="II1160" s="33"/>
      <c r="IJ1160" s="33"/>
      <c r="IK1160" s="33"/>
      <c r="IL1160" s="33"/>
      <c r="IM1160" s="33"/>
      <c r="IN1160" s="33"/>
      <c r="IO1160" s="33"/>
      <c r="IP1160" s="33"/>
      <c r="IQ1160" s="33"/>
      <c r="IR1160" s="33"/>
      <c r="IS1160" s="33"/>
      <c r="IT1160" s="33"/>
      <c r="IU1160" s="33"/>
      <c r="IV1160" s="33"/>
    </row>
    <row r="1161" spans="1:16382" ht="23.25">
      <c r="A1161" s="495"/>
      <c r="B1161" s="496"/>
      <c r="C1161" s="129"/>
      <c r="D1161" s="130"/>
      <c r="E1161" s="131"/>
      <c r="F1161" s="132"/>
      <c r="G1161" s="132"/>
      <c r="H1161" s="133"/>
      <c r="I1161" s="132"/>
      <c r="J1161" s="133"/>
      <c r="K1161" s="133"/>
      <c r="L1161" s="133"/>
      <c r="M1161" s="133"/>
      <c r="N1161" s="133"/>
      <c r="O1161" s="133"/>
      <c r="P1161" s="134"/>
      <c r="Q1161" s="134"/>
      <c r="R1161" s="135"/>
      <c r="S1161" s="135"/>
      <c r="T1161" s="135"/>
      <c r="U1161" s="135"/>
      <c r="V1161" s="136"/>
      <c r="W1161" s="136"/>
      <c r="X1161" s="136"/>
      <c r="Y1161" s="136"/>
      <c r="Z1161" s="136"/>
      <c r="AA1161" s="136"/>
      <c r="AB1161" s="134"/>
      <c r="AC1161" s="134"/>
      <c r="AD1161" s="134"/>
      <c r="AE1161" s="134"/>
      <c r="AF1161" s="134"/>
      <c r="AG1161" s="134"/>
      <c r="AH1161" s="134"/>
      <c r="AI1161" s="134"/>
      <c r="AJ1161" s="134"/>
      <c r="AK1161" s="134"/>
      <c r="AL1161" s="134"/>
      <c r="AM1161" s="134"/>
      <c r="AN1161" s="134"/>
      <c r="AO1161" s="137"/>
      <c r="AP1161" s="137"/>
      <c r="AQ1161" s="137"/>
      <c r="AR1161" s="138"/>
      <c r="AS1161" s="137"/>
      <c r="AT1161" s="139"/>
      <c r="AU1161" s="139"/>
      <c r="AV1161" s="139"/>
      <c r="AZ1161" s="140"/>
      <c r="BA1161" s="126"/>
      <c r="BB1161" s="127"/>
      <c r="BC1161" s="127"/>
      <c r="BD1161" s="128"/>
      <c r="BE1161" s="128"/>
      <c r="BF1161" s="33"/>
      <c r="BG1161" s="33"/>
      <c r="BH1161" s="33"/>
      <c r="BI1161" s="33"/>
      <c r="BJ1161" s="33"/>
      <c r="BK1161" s="33"/>
      <c r="BL1161" s="33"/>
      <c r="BM1161" s="33"/>
      <c r="BN1161" s="33"/>
      <c r="BO1161" s="33"/>
      <c r="BP1161" s="33"/>
      <c r="BQ1161" s="33"/>
      <c r="BR1161" s="33"/>
      <c r="BS1161" s="33"/>
      <c r="BT1161" s="33"/>
      <c r="CO1161" s="33"/>
      <c r="CP1161" s="33"/>
      <c r="CQ1161" s="33"/>
      <c r="CR1161" s="33"/>
      <c r="CS1161" s="33"/>
      <c r="CT1161" s="33"/>
      <c r="CU1161" s="33"/>
      <c r="CV1161" s="33"/>
      <c r="CW1161" s="33"/>
      <c r="CX1161" s="33"/>
      <c r="CY1161" s="33"/>
      <c r="CZ1161" s="33"/>
      <c r="DA1161" s="33"/>
      <c r="DB1161" s="33"/>
      <c r="DC1161" s="33"/>
      <c r="DD1161" s="33"/>
      <c r="DE1161" s="33"/>
      <c r="DF1161" s="33"/>
      <c r="DG1161" s="33"/>
      <c r="DH1161" s="33"/>
      <c r="DI1161" s="33"/>
      <c r="DJ1161" s="33"/>
      <c r="DK1161" s="33"/>
      <c r="DL1161" s="33"/>
      <c r="DM1161" s="33"/>
      <c r="DN1161" s="33"/>
      <c r="DO1161" s="33"/>
      <c r="DP1161" s="33"/>
      <c r="DQ1161" s="33"/>
      <c r="DR1161" s="33"/>
      <c r="DS1161" s="33"/>
      <c r="DT1161" s="33"/>
      <c r="DU1161" s="33"/>
      <c r="DV1161" s="33"/>
      <c r="DW1161" s="33"/>
      <c r="DX1161" s="33"/>
      <c r="DY1161" s="33"/>
      <c r="DZ1161" s="33"/>
      <c r="EA1161" s="33"/>
      <c r="EB1161" s="33"/>
      <c r="EC1161" s="33"/>
      <c r="ED1161" s="33"/>
      <c r="EE1161" s="33"/>
      <c r="EF1161" s="33"/>
      <c r="EG1161" s="33"/>
      <c r="EH1161" s="33"/>
      <c r="EI1161" s="33"/>
      <c r="EJ1161" s="33"/>
      <c r="EK1161" s="33"/>
      <c r="EL1161" s="33"/>
      <c r="EM1161" s="33"/>
      <c r="EN1161" s="33"/>
      <c r="EO1161" s="33"/>
      <c r="EP1161" s="33"/>
      <c r="EQ1161" s="33"/>
      <c r="ER1161" s="33"/>
      <c r="ES1161" s="33"/>
      <c r="ET1161" s="33"/>
      <c r="EU1161" s="33"/>
      <c r="EV1161" s="33"/>
      <c r="EW1161" s="33"/>
      <c r="EX1161" s="33"/>
      <c r="EY1161" s="33"/>
      <c r="EZ1161" s="33"/>
      <c r="FA1161" s="33"/>
      <c r="FB1161" s="33"/>
      <c r="FC1161" s="33"/>
      <c r="FD1161" s="33"/>
      <c r="FE1161" s="33"/>
      <c r="FF1161" s="33"/>
      <c r="FG1161" s="33"/>
      <c r="FH1161" s="33"/>
      <c r="FI1161" s="33"/>
      <c r="FJ1161" s="33"/>
      <c r="FK1161" s="33"/>
      <c r="FL1161" s="33"/>
      <c r="FM1161" s="33"/>
      <c r="FN1161" s="33"/>
      <c r="FO1161" s="33"/>
      <c r="FP1161" s="33"/>
      <c r="FQ1161" s="33"/>
      <c r="FR1161" s="33"/>
      <c r="FS1161" s="33"/>
      <c r="FT1161" s="33"/>
      <c r="FU1161" s="33"/>
      <c r="FV1161" s="33"/>
      <c r="FW1161" s="33"/>
      <c r="FX1161" s="33"/>
      <c r="FY1161" s="33"/>
      <c r="FZ1161" s="33"/>
      <c r="GA1161" s="33"/>
      <c r="GB1161" s="33"/>
      <c r="GC1161" s="33"/>
      <c r="GD1161" s="33"/>
      <c r="GE1161" s="33"/>
      <c r="GF1161" s="33"/>
      <c r="GG1161" s="33"/>
      <c r="GH1161" s="33"/>
      <c r="GI1161" s="33"/>
      <c r="GJ1161" s="33"/>
      <c r="GK1161" s="33"/>
      <c r="GL1161" s="33"/>
      <c r="GM1161" s="33"/>
      <c r="GN1161" s="33"/>
      <c r="GO1161" s="33"/>
      <c r="GP1161" s="33"/>
      <c r="GQ1161" s="33"/>
      <c r="GR1161" s="33"/>
      <c r="GS1161" s="33"/>
      <c r="GT1161" s="33"/>
      <c r="GU1161" s="33"/>
      <c r="GV1161" s="33"/>
      <c r="GW1161" s="33"/>
      <c r="GX1161" s="33"/>
      <c r="GY1161" s="33"/>
      <c r="GZ1161" s="33"/>
      <c r="HA1161" s="33"/>
      <c r="HB1161" s="33"/>
      <c r="HC1161" s="33"/>
      <c r="HD1161" s="33"/>
      <c r="HE1161" s="33"/>
      <c r="HF1161" s="33"/>
      <c r="HG1161" s="33"/>
      <c r="HH1161" s="33"/>
      <c r="HI1161" s="33"/>
      <c r="HJ1161" s="33"/>
      <c r="HK1161" s="33"/>
      <c r="HL1161" s="33"/>
      <c r="HM1161" s="33"/>
      <c r="HN1161" s="33"/>
      <c r="HO1161" s="33"/>
      <c r="HP1161" s="33"/>
      <c r="HQ1161" s="33"/>
      <c r="HR1161" s="33"/>
      <c r="HS1161" s="33"/>
      <c r="HT1161" s="33"/>
      <c r="HU1161" s="33"/>
      <c r="HV1161" s="33"/>
      <c r="HW1161" s="33"/>
      <c r="HX1161" s="33"/>
      <c r="HY1161" s="33"/>
      <c r="HZ1161" s="33"/>
      <c r="IA1161" s="33"/>
      <c r="IB1161" s="33"/>
      <c r="IC1161" s="33"/>
      <c r="ID1161" s="33"/>
      <c r="IE1161" s="33"/>
      <c r="IF1161" s="33"/>
      <c r="IG1161" s="33"/>
      <c r="IH1161" s="33"/>
      <c r="II1161" s="33"/>
      <c r="IJ1161" s="33"/>
      <c r="IK1161" s="33"/>
      <c r="IL1161" s="33"/>
      <c r="IM1161" s="33"/>
      <c r="IN1161" s="33"/>
      <c r="IO1161" s="33"/>
      <c r="IP1161" s="33"/>
      <c r="IQ1161" s="33"/>
      <c r="IR1161" s="33"/>
      <c r="IS1161" s="33"/>
      <c r="IT1161" s="33"/>
      <c r="IU1161" s="33"/>
      <c r="IV1161" s="33"/>
    </row>
    <row r="1162" spans="1:16382" ht="23.25">
      <c r="A1162" s="495"/>
      <c r="B1162" s="496"/>
      <c r="C1162" s="129"/>
      <c r="D1162" s="130"/>
      <c r="E1162" s="131"/>
      <c r="F1162" s="132"/>
      <c r="G1162" s="132"/>
      <c r="H1162" s="133"/>
      <c r="I1162" s="132"/>
      <c r="J1162" s="133"/>
      <c r="K1162" s="133"/>
      <c r="L1162" s="133"/>
      <c r="M1162" s="133"/>
      <c r="N1162" s="133"/>
      <c r="O1162" s="133"/>
      <c r="P1162" s="134"/>
      <c r="Q1162" s="134"/>
      <c r="R1162" s="135"/>
      <c r="S1162" s="135"/>
      <c r="T1162" s="135"/>
      <c r="U1162" s="135"/>
      <c r="V1162" s="136"/>
      <c r="W1162" s="136"/>
      <c r="X1162" s="136"/>
      <c r="Y1162" s="136"/>
      <c r="Z1162" s="136"/>
      <c r="AA1162" s="136"/>
      <c r="AB1162" s="134"/>
      <c r="AC1162" s="134"/>
      <c r="AD1162" s="134"/>
      <c r="AE1162" s="134"/>
      <c r="AF1162" s="134"/>
      <c r="AG1162" s="134"/>
      <c r="AH1162" s="134"/>
      <c r="AI1162" s="134"/>
      <c r="AJ1162" s="134"/>
      <c r="AK1162" s="134"/>
      <c r="AL1162" s="134"/>
      <c r="AM1162" s="134"/>
      <c r="AN1162" s="134"/>
      <c r="AO1162" s="137"/>
      <c r="AP1162" s="137"/>
      <c r="AQ1162" s="137"/>
      <c r="AR1162" s="138"/>
      <c r="AS1162" s="137"/>
      <c r="AT1162" s="139">
        <f>AT1159-AT1160</f>
        <v>0</v>
      </c>
      <c r="AU1162" s="139">
        <f t="shared" ref="AU1162:AY1162" si="1">AU1159-AU1160</f>
        <v>0</v>
      </c>
      <c r="AV1162" s="139">
        <f t="shared" si="1"/>
        <v>0</v>
      </c>
      <c r="AW1162" s="139">
        <f t="shared" si="1"/>
        <v>-10</v>
      </c>
      <c r="AX1162" s="139">
        <f t="shared" si="1"/>
        <v>-142292875</v>
      </c>
      <c r="AY1162" s="139">
        <f t="shared" si="1"/>
        <v>-262315220</v>
      </c>
      <c r="AZ1162" s="140"/>
      <c r="BA1162" s="126"/>
      <c r="BB1162" s="127"/>
      <c r="BC1162" s="127"/>
      <c r="BD1162" s="128"/>
      <c r="BE1162" s="128"/>
      <c r="BF1162" s="33"/>
      <c r="BG1162" s="33"/>
      <c r="BH1162" s="33"/>
      <c r="BI1162" s="33"/>
      <c r="BJ1162" s="33"/>
      <c r="BK1162" s="33"/>
      <c r="BL1162" s="33"/>
      <c r="BM1162" s="33"/>
      <c r="BN1162" s="33"/>
      <c r="BO1162" s="33"/>
      <c r="BP1162" s="33"/>
      <c r="BQ1162" s="33"/>
      <c r="BR1162" s="33"/>
      <c r="BS1162" s="33"/>
      <c r="BT1162" s="33"/>
      <c r="CO1162" s="33"/>
      <c r="CP1162" s="33"/>
      <c r="CQ1162" s="33"/>
      <c r="CR1162" s="33"/>
      <c r="CS1162" s="33"/>
      <c r="CT1162" s="33"/>
      <c r="CU1162" s="33"/>
      <c r="CV1162" s="33"/>
      <c r="CW1162" s="33"/>
      <c r="CX1162" s="33"/>
      <c r="CY1162" s="33"/>
      <c r="CZ1162" s="33"/>
      <c r="DA1162" s="33"/>
      <c r="DB1162" s="33"/>
      <c r="DC1162" s="33"/>
      <c r="DD1162" s="33"/>
      <c r="DE1162" s="33"/>
      <c r="DF1162" s="33"/>
      <c r="DG1162" s="33"/>
      <c r="DH1162" s="33"/>
      <c r="DI1162" s="33"/>
      <c r="DJ1162" s="33"/>
      <c r="DK1162" s="33"/>
      <c r="DL1162" s="33"/>
      <c r="DM1162" s="33"/>
      <c r="DN1162" s="33"/>
      <c r="DO1162" s="33"/>
      <c r="DP1162" s="33"/>
      <c r="DQ1162" s="33"/>
      <c r="DR1162" s="33"/>
      <c r="DS1162" s="33"/>
      <c r="DT1162" s="33"/>
      <c r="DU1162" s="33"/>
      <c r="DV1162" s="33"/>
      <c r="DW1162" s="33"/>
      <c r="DX1162" s="33"/>
      <c r="DY1162" s="33"/>
      <c r="DZ1162" s="33"/>
      <c r="EA1162" s="33"/>
      <c r="EB1162" s="33"/>
      <c r="EC1162" s="33"/>
      <c r="ED1162" s="33"/>
      <c r="EE1162" s="33"/>
      <c r="EF1162" s="33"/>
      <c r="EG1162" s="33"/>
      <c r="EH1162" s="33"/>
      <c r="EI1162" s="33"/>
      <c r="EJ1162" s="33"/>
      <c r="EK1162" s="33"/>
      <c r="EL1162" s="33"/>
      <c r="EM1162" s="33"/>
      <c r="EN1162" s="33"/>
      <c r="EO1162" s="33"/>
      <c r="EP1162" s="33"/>
      <c r="EQ1162" s="33"/>
      <c r="ER1162" s="33"/>
      <c r="ES1162" s="33"/>
      <c r="ET1162" s="33"/>
      <c r="EU1162" s="33"/>
      <c r="EV1162" s="33"/>
      <c r="EW1162" s="33"/>
      <c r="EX1162" s="33"/>
      <c r="EY1162" s="33"/>
      <c r="EZ1162" s="33"/>
      <c r="FA1162" s="33"/>
      <c r="FB1162" s="33"/>
      <c r="FC1162" s="33"/>
      <c r="FD1162" s="33"/>
      <c r="FE1162" s="33"/>
      <c r="FF1162" s="33"/>
      <c r="FG1162" s="33"/>
      <c r="FH1162" s="33"/>
      <c r="FI1162" s="33"/>
      <c r="FJ1162" s="33"/>
      <c r="FK1162" s="33"/>
      <c r="FL1162" s="33"/>
      <c r="FM1162" s="33"/>
      <c r="FN1162" s="33"/>
      <c r="FO1162" s="33"/>
      <c r="FP1162" s="33"/>
      <c r="FQ1162" s="33"/>
      <c r="FR1162" s="33"/>
      <c r="FS1162" s="33"/>
      <c r="FT1162" s="33"/>
      <c r="FU1162" s="33"/>
      <c r="FV1162" s="33"/>
      <c r="FW1162" s="33"/>
      <c r="FX1162" s="33"/>
      <c r="FY1162" s="33"/>
      <c r="FZ1162" s="33"/>
      <c r="GA1162" s="33"/>
      <c r="GB1162" s="33"/>
      <c r="GC1162" s="33"/>
      <c r="GD1162" s="33"/>
      <c r="GE1162" s="33"/>
      <c r="GF1162" s="33"/>
      <c r="GG1162" s="33"/>
      <c r="GH1162" s="33"/>
      <c r="GI1162" s="33"/>
      <c r="GJ1162" s="33"/>
      <c r="GK1162" s="33"/>
      <c r="GL1162" s="33"/>
      <c r="GM1162" s="33"/>
      <c r="GN1162" s="33"/>
      <c r="GO1162" s="33"/>
      <c r="GP1162" s="33"/>
      <c r="GQ1162" s="33"/>
      <c r="GR1162" s="33"/>
      <c r="GS1162" s="33"/>
      <c r="GT1162" s="33"/>
      <c r="GU1162" s="33"/>
      <c r="GV1162" s="33"/>
      <c r="GW1162" s="33"/>
      <c r="GX1162" s="33"/>
      <c r="GY1162" s="33"/>
      <c r="GZ1162" s="33"/>
      <c r="HA1162" s="33"/>
      <c r="HB1162" s="33"/>
      <c r="HC1162" s="33"/>
      <c r="HD1162" s="33"/>
      <c r="HE1162" s="33"/>
      <c r="HF1162" s="33"/>
      <c r="HG1162" s="33"/>
      <c r="HH1162" s="33"/>
      <c r="HI1162" s="33"/>
      <c r="HJ1162" s="33"/>
      <c r="HK1162" s="33"/>
      <c r="HL1162" s="33"/>
      <c r="HM1162" s="33"/>
      <c r="HN1162" s="33"/>
      <c r="HO1162" s="33"/>
      <c r="HP1162" s="33"/>
      <c r="HQ1162" s="33"/>
      <c r="HR1162" s="33"/>
      <c r="HS1162" s="33"/>
      <c r="HT1162" s="33"/>
      <c r="HU1162" s="33"/>
      <c r="HV1162" s="33"/>
      <c r="HW1162" s="33"/>
      <c r="HX1162" s="33"/>
      <c r="HY1162" s="33"/>
      <c r="HZ1162" s="33"/>
      <c r="IA1162" s="33"/>
      <c r="IB1162" s="33"/>
      <c r="IC1162" s="33"/>
      <c r="ID1162" s="33"/>
      <c r="IE1162" s="33"/>
      <c r="IF1162" s="33"/>
      <c r="IG1162" s="33"/>
      <c r="IH1162" s="33"/>
      <c r="II1162" s="33"/>
      <c r="IJ1162" s="33"/>
      <c r="IK1162" s="33"/>
      <c r="IL1162" s="33"/>
      <c r="IM1162" s="33"/>
      <c r="IN1162" s="33"/>
      <c r="IO1162" s="33"/>
      <c r="IP1162" s="33"/>
      <c r="IQ1162" s="33"/>
      <c r="IR1162" s="33"/>
      <c r="IS1162" s="33"/>
      <c r="IT1162" s="33"/>
      <c r="IU1162" s="33"/>
      <c r="IV1162" s="33"/>
    </row>
    <row r="1163" spans="1:16382" ht="23.25">
      <c r="A1163" s="495"/>
      <c r="B1163" s="496"/>
      <c r="C1163" s="129"/>
      <c r="D1163" s="130"/>
      <c r="E1163" s="131"/>
      <c r="F1163" s="132"/>
      <c r="G1163" s="132"/>
      <c r="H1163" s="133"/>
      <c r="I1163" s="132"/>
      <c r="J1163" s="133"/>
      <c r="K1163" s="133"/>
      <c r="L1163" s="133"/>
      <c r="M1163" s="133"/>
      <c r="N1163" s="133"/>
      <c r="O1163" s="133"/>
      <c r="P1163" s="134"/>
      <c r="Q1163" s="134"/>
      <c r="R1163" s="135"/>
      <c r="S1163" s="135"/>
      <c r="T1163" s="135"/>
      <c r="U1163" s="135"/>
      <c r="V1163" s="136"/>
      <c r="W1163" s="136"/>
      <c r="X1163" s="136"/>
      <c r="Y1163" s="136"/>
      <c r="Z1163" s="136"/>
      <c r="AA1163" s="136"/>
      <c r="AB1163" s="134"/>
      <c r="AC1163" s="134"/>
      <c r="AD1163" s="134"/>
      <c r="AE1163" s="134"/>
      <c r="AF1163" s="134"/>
      <c r="AG1163" s="134"/>
      <c r="AH1163" s="134"/>
      <c r="AI1163" s="134"/>
      <c r="AJ1163" s="134"/>
      <c r="AK1163" s="134"/>
      <c r="AL1163" s="134"/>
      <c r="AM1163" s="134"/>
      <c r="AN1163" s="134"/>
      <c r="AO1163" s="137"/>
      <c r="AP1163" s="137"/>
      <c r="AQ1163" s="137"/>
      <c r="AR1163" s="138"/>
      <c r="AS1163" s="137"/>
      <c r="AT1163" s="139"/>
      <c r="AU1163" s="139"/>
      <c r="AV1163" s="139" t="s">
        <v>3184</v>
      </c>
      <c r="AW1163" s="139">
        <f>AW1160/1000</f>
        <v>13588188.975740001</v>
      </c>
      <c r="AX1163" s="139">
        <f t="shared" ref="AX1163:AY1163" si="2">AX1160/1000</f>
        <v>11619724.772289999</v>
      </c>
      <c r="AY1163" s="139">
        <f t="shared" si="2"/>
        <v>11893709.85585</v>
      </c>
      <c r="AZ1163" s="140"/>
      <c r="BA1163" s="126"/>
      <c r="BB1163" s="127"/>
      <c r="BC1163" s="127"/>
      <c r="BD1163" s="128"/>
      <c r="BE1163" s="128"/>
      <c r="BF1163" s="33"/>
      <c r="BG1163" s="33"/>
      <c r="BH1163" s="33"/>
      <c r="BI1163" s="33"/>
      <c r="BJ1163" s="33"/>
      <c r="BK1163" s="33"/>
      <c r="BL1163" s="33"/>
      <c r="BM1163" s="33"/>
      <c r="BN1163" s="33"/>
      <c r="BO1163" s="33"/>
      <c r="BP1163" s="33"/>
      <c r="BQ1163" s="33"/>
      <c r="BR1163" s="33"/>
      <c r="BS1163" s="33"/>
      <c r="BT1163" s="33"/>
      <c r="CO1163" s="33"/>
      <c r="CP1163" s="33"/>
      <c r="CQ1163" s="33"/>
      <c r="CR1163" s="33"/>
      <c r="CS1163" s="33"/>
      <c r="CT1163" s="33"/>
      <c r="CU1163" s="33"/>
      <c r="CV1163" s="33"/>
      <c r="CW1163" s="33"/>
      <c r="CX1163" s="33"/>
      <c r="CY1163" s="33"/>
      <c r="CZ1163" s="33"/>
      <c r="DA1163" s="33"/>
      <c r="DB1163" s="33"/>
      <c r="DC1163" s="33"/>
      <c r="DD1163" s="33"/>
      <c r="DE1163" s="33"/>
      <c r="DF1163" s="33"/>
      <c r="DG1163" s="33"/>
      <c r="DH1163" s="33"/>
      <c r="DI1163" s="33"/>
      <c r="DJ1163" s="33"/>
      <c r="DK1163" s="33"/>
      <c r="DL1163" s="33"/>
      <c r="DM1163" s="33"/>
      <c r="DN1163" s="33"/>
      <c r="DO1163" s="33"/>
      <c r="DP1163" s="33"/>
      <c r="DQ1163" s="33"/>
      <c r="DR1163" s="33"/>
      <c r="DS1163" s="33"/>
      <c r="DT1163" s="33"/>
      <c r="DU1163" s="33"/>
      <c r="DV1163" s="33"/>
      <c r="DW1163" s="33"/>
      <c r="DX1163" s="33"/>
      <c r="DY1163" s="33"/>
      <c r="DZ1163" s="33"/>
      <c r="EA1163" s="33"/>
      <c r="EB1163" s="33"/>
      <c r="EC1163" s="33"/>
      <c r="ED1163" s="33"/>
      <c r="EE1163" s="33"/>
      <c r="EF1163" s="33"/>
      <c r="EG1163" s="33"/>
      <c r="EH1163" s="33"/>
      <c r="EI1163" s="33"/>
      <c r="EJ1163" s="33"/>
      <c r="EK1163" s="33"/>
      <c r="EL1163" s="33"/>
      <c r="EM1163" s="33"/>
      <c r="EN1163" s="33"/>
      <c r="EO1163" s="33"/>
      <c r="EP1163" s="33"/>
      <c r="EQ1163" s="33"/>
      <c r="ER1163" s="33"/>
      <c r="ES1163" s="33"/>
      <c r="ET1163" s="33"/>
      <c r="EU1163" s="33"/>
      <c r="EV1163" s="33"/>
      <c r="EW1163" s="33"/>
      <c r="EX1163" s="33"/>
      <c r="EY1163" s="33"/>
      <c r="EZ1163" s="33"/>
      <c r="FA1163" s="33"/>
      <c r="FB1163" s="33"/>
      <c r="FC1163" s="33"/>
      <c r="FD1163" s="33"/>
      <c r="FE1163" s="33"/>
      <c r="FF1163" s="33"/>
      <c r="FG1163" s="33"/>
      <c r="FH1163" s="33"/>
      <c r="FI1163" s="33"/>
      <c r="FJ1163" s="33"/>
      <c r="FK1163" s="33"/>
      <c r="FL1163" s="33"/>
      <c r="FM1163" s="33"/>
      <c r="FN1163" s="33"/>
      <c r="FO1163" s="33"/>
      <c r="FP1163" s="33"/>
      <c r="FQ1163" s="33"/>
      <c r="FR1163" s="33"/>
      <c r="FS1163" s="33"/>
      <c r="FT1163" s="33"/>
      <c r="FU1163" s="33"/>
      <c r="FV1163" s="33"/>
      <c r="FW1163" s="33"/>
      <c r="FX1163" s="33"/>
      <c r="FY1163" s="33"/>
      <c r="FZ1163" s="33"/>
      <c r="GA1163" s="33"/>
      <c r="GB1163" s="33"/>
      <c r="GC1163" s="33"/>
      <c r="GD1163" s="33"/>
      <c r="GE1163" s="33"/>
      <c r="GF1163" s="33"/>
      <c r="GG1163" s="33"/>
      <c r="GH1163" s="33"/>
      <c r="GI1163" s="33"/>
      <c r="GJ1163" s="33"/>
      <c r="GK1163" s="33"/>
      <c r="GL1163" s="33"/>
      <c r="GM1163" s="33"/>
      <c r="GN1163" s="33"/>
      <c r="GO1163" s="33"/>
      <c r="GP1163" s="33"/>
      <c r="GQ1163" s="33"/>
      <c r="GR1163" s="33"/>
      <c r="GS1163" s="33"/>
      <c r="GT1163" s="33"/>
      <c r="GU1163" s="33"/>
      <c r="GV1163" s="33"/>
      <c r="GW1163" s="33"/>
      <c r="GX1163" s="33"/>
      <c r="GY1163" s="33"/>
      <c r="GZ1163" s="33"/>
      <c r="HA1163" s="33"/>
      <c r="HB1163" s="33"/>
      <c r="HC1163" s="33"/>
      <c r="HD1163" s="33"/>
      <c r="HE1163" s="33"/>
      <c r="HF1163" s="33"/>
      <c r="HG1163" s="33"/>
      <c r="HH1163" s="33"/>
      <c r="HI1163" s="33"/>
      <c r="HJ1163" s="33"/>
      <c r="HK1163" s="33"/>
      <c r="HL1163" s="33"/>
      <c r="HM1163" s="33"/>
      <c r="HN1163" s="33"/>
      <c r="HO1163" s="33"/>
      <c r="HP1163" s="33"/>
      <c r="HQ1163" s="33"/>
      <c r="HR1163" s="33"/>
      <c r="HS1163" s="33"/>
      <c r="HT1163" s="33"/>
      <c r="HU1163" s="33"/>
      <c r="HV1163" s="33"/>
      <c r="HW1163" s="33"/>
      <c r="HX1163" s="33"/>
      <c r="HY1163" s="33"/>
      <c r="HZ1163" s="33"/>
      <c r="IA1163" s="33"/>
      <c r="IB1163" s="33"/>
      <c r="IC1163" s="33"/>
      <c r="ID1163" s="33"/>
      <c r="IE1163" s="33"/>
      <c r="IF1163" s="33"/>
      <c r="IG1163" s="33"/>
      <c r="IH1163" s="33"/>
      <c r="II1163" s="33"/>
      <c r="IJ1163" s="33"/>
      <c r="IK1163" s="33"/>
      <c r="IL1163" s="33"/>
      <c r="IM1163" s="33"/>
      <c r="IN1163" s="33"/>
      <c r="IO1163" s="33"/>
      <c r="IP1163" s="33"/>
      <c r="IQ1163" s="33"/>
      <c r="IR1163" s="33"/>
      <c r="IS1163" s="33"/>
      <c r="IT1163" s="33"/>
      <c r="IU1163" s="33"/>
      <c r="IV1163" s="33"/>
    </row>
    <row r="1164" spans="1:16382" ht="23.25">
      <c r="A1164" s="495"/>
      <c r="B1164" s="496"/>
      <c r="C1164" s="129"/>
      <c r="D1164" s="130"/>
      <c r="E1164" s="131"/>
      <c r="F1164" s="132"/>
      <c r="G1164" s="132"/>
      <c r="H1164" s="133"/>
      <c r="I1164" s="132"/>
      <c r="J1164" s="133"/>
      <c r="K1164" s="133"/>
      <c r="L1164" s="133"/>
      <c r="M1164" s="133"/>
      <c r="N1164" s="133"/>
      <c r="O1164" s="133"/>
      <c r="P1164" s="134"/>
      <c r="Q1164" s="134"/>
      <c r="R1164" s="135"/>
      <c r="S1164" s="135"/>
      <c r="T1164" s="135"/>
      <c r="U1164" s="135"/>
      <c r="V1164" s="136"/>
      <c r="W1164" s="136"/>
      <c r="X1164" s="136"/>
      <c r="Y1164" s="136"/>
      <c r="Z1164" s="136"/>
      <c r="AA1164" s="136"/>
      <c r="AB1164" s="134"/>
      <c r="AC1164" s="134"/>
      <c r="AD1164" s="134"/>
      <c r="AE1164" s="134"/>
      <c r="AF1164" s="134"/>
      <c r="AG1164" s="134"/>
      <c r="AH1164" s="134"/>
      <c r="AI1164" s="134"/>
      <c r="AJ1164" s="134"/>
      <c r="AK1164" s="134"/>
      <c r="AL1164" s="134"/>
      <c r="AM1164" s="134"/>
      <c r="AN1164" s="134"/>
      <c r="AO1164" s="137"/>
      <c r="AP1164" s="137"/>
      <c r="AQ1164" s="137"/>
      <c r="AR1164" s="138"/>
      <c r="AS1164" s="137"/>
      <c r="AT1164" s="139"/>
      <c r="AU1164" s="139"/>
      <c r="AV1164" s="139" t="s">
        <v>3190</v>
      </c>
      <c r="AW1164" s="139">
        <v>0</v>
      </c>
      <c r="AX1164" s="139">
        <v>142292.87271000099</v>
      </c>
      <c r="AY1164" s="139">
        <f>отклонение!O19</f>
        <v>262315.21999999997</v>
      </c>
      <c r="AZ1164" s="140"/>
      <c r="BA1164" s="126"/>
      <c r="BB1164" s="127"/>
      <c r="BC1164" s="127"/>
      <c r="BD1164" s="128"/>
      <c r="BE1164" s="128"/>
      <c r="BF1164" s="33"/>
      <c r="BG1164" s="33"/>
      <c r="BH1164" s="33"/>
      <c r="BI1164" s="33"/>
      <c r="BJ1164" s="33"/>
      <c r="BK1164" s="33"/>
      <c r="BL1164" s="33"/>
      <c r="BM1164" s="33"/>
      <c r="BN1164" s="33"/>
      <c r="BO1164" s="33"/>
      <c r="BP1164" s="33"/>
      <c r="BQ1164" s="33"/>
      <c r="BR1164" s="33"/>
      <c r="BS1164" s="33"/>
      <c r="BT1164" s="33"/>
      <c r="CO1164" s="33"/>
      <c r="CP1164" s="33"/>
      <c r="CQ1164" s="33"/>
      <c r="CR1164" s="33"/>
      <c r="CS1164" s="33"/>
      <c r="CT1164" s="33"/>
      <c r="CU1164" s="33"/>
      <c r="CV1164" s="33"/>
      <c r="CW1164" s="33"/>
      <c r="CX1164" s="33"/>
      <c r="CY1164" s="33"/>
      <c r="CZ1164" s="33"/>
      <c r="DA1164" s="33"/>
      <c r="DB1164" s="33"/>
      <c r="DC1164" s="33"/>
      <c r="DD1164" s="33"/>
      <c r="DE1164" s="33"/>
      <c r="DF1164" s="33"/>
      <c r="DG1164" s="33"/>
      <c r="DH1164" s="33"/>
      <c r="DI1164" s="33"/>
      <c r="DJ1164" s="33"/>
      <c r="DK1164" s="33"/>
      <c r="DL1164" s="33"/>
      <c r="DM1164" s="33"/>
      <c r="DN1164" s="33"/>
      <c r="DO1164" s="33"/>
      <c r="DP1164" s="33"/>
      <c r="DQ1164" s="33"/>
      <c r="DR1164" s="33"/>
      <c r="DS1164" s="33"/>
      <c r="DT1164" s="33"/>
      <c r="DU1164" s="33"/>
      <c r="DV1164" s="33"/>
      <c r="DW1164" s="33"/>
      <c r="DX1164" s="33"/>
      <c r="DY1164" s="33"/>
      <c r="DZ1164" s="33"/>
      <c r="EA1164" s="33"/>
      <c r="EB1164" s="33"/>
      <c r="EC1164" s="33"/>
      <c r="ED1164" s="33"/>
      <c r="EE1164" s="33"/>
      <c r="EF1164" s="33"/>
      <c r="EG1164" s="33"/>
      <c r="EH1164" s="33"/>
      <c r="EI1164" s="33"/>
      <c r="EJ1164" s="33"/>
      <c r="EK1164" s="33"/>
      <c r="EL1164" s="33"/>
      <c r="EM1164" s="33"/>
      <c r="EN1164" s="33"/>
      <c r="EO1164" s="33"/>
      <c r="EP1164" s="33"/>
      <c r="EQ1164" s="33"/>
      <c r="ER1164" s="33"/>
      <c r="ES1164" s="33"/>
      <c r="ET1164" s="33"/>
      <c r="EU1164" s="33"/>
      <c r="EV1164" s="33"/>
      <c r="EW1164" s="33"/>
      <c r="EX1164" s="33"/>
      <c r="EY1164" s="33"/>
      <c r="EZ1164" s="33"/>
      <c r="FA1164" s="33"/>
      <c r="FB1164" s="33"/>
      <c r="FC1164" s="33"/>
      <c r="FD1164" s="33"/>
      <c r="FE1164" s="33"/>
      <c r="FF1164" s="33"/>
      <c r="FG1164" s="33"/>
      <c r="FH1164" s="33"/>
      <c r="FI1164" s="33"/>
      <c r="FJ1164" s="33"/>
      <c r="FK1164" s="33"/>
      <c r="FL1164" s="33"/>
      <c r="FM1164" s="33"/>
      <c r="FN1164" s="33"/>
      <c r="FO1164" s="33"/>
      <c r="FP1164" s="33"/>
      <c r="FQ1164" s="33"/>
      <c r="FR1164" s="33"/>
      <c r="FS1164" s="33"/>
      <c r="FT1164" s="33"/>
      <c r="FU1164" s="33"/>
      <c r="FV1164" s="33"/>
      <c r="FW1164" s="33"/>
      <c r="FX1164" s="33"/>
      <c r="FY1164" s="33"/>
      <c r="FZ1164" s="33"/>
      <c r="GA1164" s="33"/>
      <c r="GB1164" s="33"/>
      <c r="GC1164" s="33"/>
      <c r="GD1164" s="33"/>
      <c r="GE1164" s="33"/>
      <c r="GF1164" s="33"/>
      <c r="GG1164" s="33"/>
      <c r="GH1164" s="33"/>
      <c r="GI1164" s="33"/>
      <c r="GJ1164" s="33"/>
      <c r="GK1164" s="33"/>
      <c r="GL1164" s="33"/>
      <c r="GM1164" s="33"/>
      <c r="GN1164" s="33"/>
      <c r="GO1164" s="33"/>
      <c r="GP1164" s="33"/>
      <c r="GQ1164" s="33"/>
      <c r="GR1164" s="33"/>
      <c r="GS1164" s="33"/>
      <c r="GT1164" s="33"/>
      <c r="GU1164" s="33"/>
      <c r="GV1164" s="33"/>
      <c r="GW1164" s="33"/>
      <c r="GX1164" s="33"/>
      <c r="GY1164" s="33"/>
      <c r="GZ1164" s="33"/>
      <c r="HA1164" s="33"/>
      <c r="HB1164" s="33"/>
      <c r="HC1164" s="33"/>
      <c r="HD1164" s="33"/>
      <c r="HE1164" s="33"/>
      <c r="HF1164" s="33"/>
      <c r="HG1164" s="33"/>
      <c r="HH1164" s="33"/>
      <c r="HI1164" s="33"/>
      <c r="HJ1164" s="33"/>
      <c r="HK1164" s="33"/>
      <c r="HL1164" s="33"/>
      <c r="HM1164" s="33"/>
      <c r="HN1164" s="33"/>
      <c r="HO1164" s="33"/>
      <c r="HP1164" s="33"/>
      <c r="HQ1164" s="33"/>
      <c r="HR1164" s="33"/>
      <c r="HS1164" s="33"/>
      <c r="HT1164" s="33"/>
      <c r="HU1164" s="33"/>
      <c r="HV1164" s="33"/>
      <c r="HW1164" s="33"/>
      <c r="HX1164" s="33"/>
      <c r="HY1164" s="33"/>
      <c r="HZ1164" s="33"/>
      <c r="IA1164" s="33"/>
      <c r="IB1164" s="33"/>
      <c r="IC1164" s="33"/>
      <c r="ID1164" s="33"/>
      <c r="IE1164" s="33"/>
      <c r="IF1164" s="33"/>
      <c r="IG1164" s="33"/>
      <c r="IH1164" s="33"/>
      <c r="II1164" s="33"/>
      <c r="IJ1164" s="33"/>
      <c r="IK1164" s="33"/>
      <c r="IL1164" s="33"/>
      <c r="IM1164" s="33"/>
      <c r="IN1164" s="33"/>
      <c r="IO1164" s="33"/>
      <c r="IP1164" s="33"/>
      <c r="IQ1164" s="33"/>
      <c r="IR1164" s="33"/>
      <c r="IS1164" s="33"/>
      <c r="IT1164" s="33"/>
      <c r="IU1164" s="33"/>
      <c r="IV1164" s="33"/>
    </row>
    <row r="1165" spans="1:16382" ht="23.25">
      <c r="A1165" s="495"/>
      <c r="B1165" s="496"/>
      <c r="C1165" s="129"/>
      <c r="D1165" s="130"/>
      <c r="E1165" s="131"/>
      <c r="F1165" s="132"/>
      <c r="G1165" s="132"/>
      <c r="H1165" s="133"/>
      <c r="I1165" s="132"/>
      <c r="J1165" s="133"/>
      <c r="K1165" s="133"/>
      <c r="L1165" s="133"/>
      <c r="M1165" s="133"/>
      <c r="N1165" s="133"/>
      <c r="O1165" s="133"/>
      <c r="P1165" s="134"/>
      <c r="Q1165" s="134"/>
      <c r="R1165" s="135"/>
      <c r="S1165" s="135"/>
      <c r="T1165" s="135"/>
      <c r="U1165" s="135"/>
      <c r="V1165" s="136"/>
      <c r="W1165" s="136"/>
      <c r="X1165" s="136"/>
      <c r="Y1165" s="136"/>
      <c r="Z1165" s="136"/>
      <c r="AA1165" s="136"/>
      <c r="AB1165" s="134"/>
      <c r="AC1165" s="134"/>
      <c r="AD1165" s="134"/>
      <c r="AE1165" s="134"/>
      <c r="AF1165" s="134"/>
      <c r="AG1165" s="134"/>
      <c r="AH1165" s="134"/>
      <c r="AI1165" s="134"/>
      <c r="AJ1165" s="134"/>
      <c r="AK1165" s="134"/>
      <c r="AL1165" s="134"/>
      <c r="AM1165" s="134"/>
      <c r="AN1165" s="134"/>
      <c r="AO1165" s="137"/>
      <c r="AP1165" s="137"/>
      <c r="AQ1165" s="137"/>
      <c r="AR1165" s="138"/>
      <c r="AS1165" s="137"/>
      <c r="AT1165" s="139"/>
      <c r="AU1165" s="139"/>
      <c r="AV1165" s="500" t="s">
        <v>3182</v>
      </c>
      <c r="AW1165" s="501">
        <f>отклонение!C19</f>
        <v>13588188.984690001</v>
      </c>
      <c r="AX1165" s="501">
        <f>отклонение!I20</f>
        <v>11619724.770000001</v>
      </c>
      <c r="AY1165" s="502">
        <f>отклонение!O20</f>
        <v>11893709.860000005</v>
      </c>
      <c r="AZ1165" s="140"/>
      <c r="BA1165" s="126"/>
      <c r="BB1165" s="127"/>
      <c r="BC1165" s="127"/>
      <c r="BD1165" s="128"/>
      <c r="BE1165" s="128"/>
      <c r="BF1165" s="33"/>
      <c r="BG1165" s="33"/>
      <c r="BH1165" s="33"/>
      <c r="BI1165" s="33"/>
      <c r="BJ1165" s="33"/>
      <c r="BK1165" s="33"/>
      <c r="BL1165" s="33"/>
      <c r="BM1165" s="33"/>
      <c r="BN1165" s="33"/>
      <c r="BO1165" s="33"/>
      <c r="BP1165" s="33"/>
      <c r="BQ1165" s="33"/>
      <c r="BR1165" s="33"/>
      <c r="BS1165" s="33"/>
      <c r="BT1165" s="33"/>
      <c r="CO1165" s="33"/>
      <c r="CP1165" s="33"/>
      <c r="CQ1165" s="33"/>
      <c r="CR1165" s="33"/>
      <c r="CS1165" s="33"/>
      <c r="CT1165" s="33"/>
      <c r="CU1165" s="33"/>
      <c r="CV1165" s="33"/>
      <c r="CW1165" s="33"/>
      <c r="CX1165" s="33"/>
      <c r="CY1165" s="33"/>
      <c r="CZ1165" s="33"/>
      <c r="DA1165" s="33"/>
      <c r="DB1165" s="33"/>
      <c r="DC1165" s="33"/>
      <c r="DD1165" s="33"/>
      <c r="DE1165" s="33"/>
      <c r="DF1165" s="33"/>
      <c r="DG1165" s="33"/>
      <c r="DH1165" s="33"/>
      <c r="DI1165" s="33"/>
      <c r="DJ1165" s="33"/>
      <c r="DK1165" s="33"/>
      <c r="DL1165" s="33"/>
      <c r="DM1165" s="33"/>
      <c r="DN1165" s="33"/>
      <c r="DO1165" s="33"/>
      <c r="DP1165" s="33"/>
      <c r="DQ1165" s="33"/>
      <c r="DR1165" s="33"/>
      <c r="DS1165" s="33"/>
      <c r="DT1165" s="33"/>
      <c r="DU1165" s="33"/>
      <c r="DV1165" s="33"/>
      <c r="DW1165" s="33"/>
      <c r="DX1165" s="33"/>
      <c r="DY1165" s="33"/>
      <c r="DZ1165" s="33"/>
      <c r="EA1165" s="33"/>
      <c r="EB1165" s="33"/>
      <c r="EC1165" s="33"/>
      <c r="ED1165" s="33"/>
      <c r="EE1165" s="33"/>
      <c r="EF1165" s="33"/>
      <c r="EG1165" s="33"/>
      <c r="EH1165" s="33"/>
      <c r="EI1165" s="33"/>
      <c r="EJ1165" s="33"/>
      <c r="EK1165" s="33"/>
      <c r="EL1165" s="33"/>
      <c r="EM1165" s="33"/>
      <c r="EN1165" s="33"/>
      <c r="EO1165" s="33"/>
      <c r="EP1165" s="33"/>
      <c r="EQ1165" s="33"/>
      <c r="ER1165" s="33"/>
      <c r="ES1165" s="33"/>
      <c r="ET1165" s="33"/>
      <c r="EU1165" s="33"/>
      <c r="EV1165" s="33"/>
      <c r="EW1165" s="33"/>
      <c r="EX1165" s="33"/>
      <c r="EY1165" s="33"/>
      <c r="EZ1165" s="33"/>
      <c r="FA1165" s="33"/>
      <c r="FB1165" s="33"/>
      <c r="FC1165" s="33"/>
      <c r="FD1165" s="33"/>
      <c r="FE1165" s="33"/>
      <c r="FF1165" s="33"/>
      <c r="FG1165" s="33"/>
      <c r="FH1165" s="33"/>
      <c r="FI1165" s="33"/>
      <c r="FJ1165" s="33"/>
      <c r="FK1165" s="33"/>
      <c r="FL1165" s="33"/>
      <c r="FM1165" s="33"/>
      <c r="FN1165" s="33"/>
      <c r="FO1165" s="33"/>
      <c r="FP1165" s="33"/>
      <c r="FQ1165" s="33"/>
      <c r="FR1165" s="33"/>
      <c r="FS1165" s="33"/>
      <c r="FT1165" s="33"/>
      <c r="FU1165" s="33"/>
      <c r="FV1165" s="33"/>
      <c r="FW1165" s="33"/>
      <c r="FX1165" s="33"/>
      <c r="FY1165" s="33"/>
      <c r="FZ1165" s="33"/>
      <c r="GA1165" s="33"/>
      <c r="GB1165" s="33"/>
      <c r="GC1165" s="33"/>
      <c r="GD1165" s="33"/>
      <c r="GE1165" s="33"/>
      <c r="GF1165" s="33"/>
      <c r="GG1165" s="33"/>
      <c r="GH1165" s="33"/>
      <c r="GI1165" s="33"/>
      <c r="GJ1165" s="33"/>
      <c r="GK1165" s="33"/>
      <c r="GL1165" s="33"/>
      <c r="GM1165" s="33"/>
      <c r="GN1165" s="33"/>
      <c r="GO1165" s="33"/>
      <c r="GP1165" s="33"/>
      <c r="GQ1165" s="33"/>
      <c r="GR1165" s="33"/>
      <c r="GS1165" s="33"/>
      <c r="GT1165" s="33"/>
      <c r="GU1165" s="33"/>
      <c r="GV1165" s="33"/>
      <c r="GW1165" s="33"/>
      <c r="GX1165" s="33"/>
      <c r="GY1165" s="33"/>
      <c r="GZ1165" s="33"/>
      <c r="HA1165" s="33"/>
      <c r="HB1165" s="33"/>
      <c r="HC1165" s="33"/>
      <c r="HD1165" s="33"/>
      <c r="HE1165" s="33"/>
      <c r="HF1165" s="33"/>
      <c r="HG1165" s="33"/>
      <c r="HH1165" s="33"/>
      <c r="HI1165" s="33"/>
      <c r="HJ1165" s="33"/>
      <c r="HK1165" s="33"/>
      <c r="HL1165" s="33"/>
      <c r="HM1165" s="33"/>
      <c r="HN1165" s="33"/>
      <c r="HO1165" s="33"/>
      <c r="HP1165" s="33"/>
      <c r="HQ1165" s="33"/>
      <c r="HR1165" s="33"/>
      <c r="HS1165" s="33"/>
      <c r="HT1165" s="33"/>
      <c r="HU1165" s="33"/>
      <c r="HV1165" s="33"/>
      <c r="HW1165" s="33"/>
      <c r="HX1165" s="33"/>
      <c r="HY1165" s="33"/>
      <c r="HZ1165" s="33"/>
      <c r="IA1165" s="33"/>
      <c r="IB1165" s="33"/>
      <c r="IC1165" s="33"/>
      <c r="ID1165" s="33"/>
      <c r="IE1165" s="33"/>
      <c r="IF1165" s="33"/>
      <c r="IG1165" s="33"/>
      <c r="IH1165" s="33"/>
      <c r="II1165" s="33"/>
      <c r="IJ1165" s="33"/>
      <c r="IK1165" s="33"/>
      <c r="IL1165" s="33"/>
      <c r="IM1165" s="33"/>
      <c r="IN1165" s="33"/>
      <c r="IO1165" s="33"/>
      <c r="IP1165" s="33"/>
      <c r="IQ1165" s="33"/>
      <c r="IR1165" s="33"/>
      <c r="IS1165" s="33"/>
      <c r="IT1165" s="33"/>
      <c r="IU1165" s="33"/>
      <c r="IV1165" s="33"/>
    </row>
    <row r="1166" spans="1:16382" ht="23.25">
      <c r="A1166" s="495"/>
      <c r="B1166" s="496"/>
      <c r="C1166" s="129"/>
      <c r="D1166" s="130"/>
      <c r="E1166" s="131"/>
      <c r="F1166" s="132"/>
      <c r="G1166" s="132"/>
      <c r="H1166" s="133"/>
      <c r="I1166" s="132"/>
      <c r="J1166" s="133"/>
      <c r="K1166" s="133"/>
      <c r="L1166" s="133"/>
      <c r="M1166" s="133"/>
      <c r="N1166" s="133"/>
      <c r="O1166" s="133"/>
      <c r="P1166" s="134"/>
      <c r="Q1166" s="134"/>
      <c r="R1166" s="135"/>
      <c r="S1166" s="135"/>
      <c r="T1166" s="135"/>
      <c r="U1166" s="135"/>
      <c r="V1166" s="136"/>
      <c r="W1166" s="136"/>
      <c r="X1166" s="136"/>
      <c r="Y1166" s="136"/>
      <c r="Z1166" s="136"/>
      <c r="AA1166" s="136"/>
      <c r="AB1166" s="134"/>
      <c r="AC1166" s="134"/>
      <c r="AD1166" s="134"/>
      <c r="AE1166" s="134"/>
      <c r="AF1166" s="134"/>
      <c r="AG1166" s="134"/>
      <c r="AH1166" s="134"/>
      <c r="AI1166" s="134"/>
      <c r="AJ1166" s="134"/>
      <c r="AK1166" s="134"/>
      <c r="AL1166" s="134"/>
      <c r="AM1166" s="134"/>
      <c r="AN1166" s="134"/>
      <c r="AO1166" s="137"/>
      <c r="AP1166" s="137"/>
      <c r="AQ1166" s="137"/>
      <c r="AR1166" s="138"/>
      <c r="AS1166" s="137"/>
      <c r="AT1166" s="139"/>
      <c r="AU1166" s="139"/>
      <c r="AV1166" s="139"/>
      <c r="AW1166" s="139"/>
      <c r="AX1166" s="139"/>
      <c r="AY1166" s="139"/>
      <c r="AZ1166" s="140"/>
      <c r="BA1166" s="126"/>
      <c r="BB1166" s="127"/>
      <c r="BC1166" s="127"/>
      <c r="BD1166" s="128"/>
      <c r="BE1166" s="128"/>
      <c r="BF1166" s="33"/>
      <c r="BG1166" s="33"/>
      <c r="BH1166" s="33"/>
      <c r="BI1166" s="33"/>
      <c r="BJ1166" s="33"/>
      <c r="BK1166" s="33"/>
      <c r="BL1166" s="33"/>
      <c r="BM1166" s="33"/>
      <c r="BN1166" s="33"/>
      <c r="BO1166" s="33"/>
      <c r="BP1166" s="33"/>
      <c r="BQ1166" s="33"/>
      <c r="BR1166" s="33"/>
      <c r="BS1166" s="33"/>
      <c r="BT1166" s="33"/>
      <c r="CO1166" s="33"/>
      <c r="CP1166" s="33"/>
      <c r="CQ1166" s="33"/>
      <c r="CR1166" s="33"/>
      <c r="CS1166" s="33"/>
      <c r="CT1166" s="33"/>
      <c r="CU1166" s="33"/>
      <c r="CV1166" s="33"/>
      <c r="CW1166" s="33"/>
      <c r="CX1166" s="33"/>
      <c r="CY1166" s="33"/>
      <c r="CZ1166" s="33"/>
      <c r="DA1166" s="33"/>
      <c r="DB1166" s="33"/>
      <c r="DC1166" s="33"/>
      <c r="DD1166" s="33"/>
      <c r="DE1166" s="33"/>
      <c r="DF1166" s="33"/>
      <c r="DG1166" s="33"/>
      <c r="DH1166" s="33"/>
      <c r="DI1166" s="33"/>
      <c r="DJ1166" s="33"/>
      <c r="DK1166" s="33"/>
      <c r="DL1166" s="33"/>
      <c r="DM1166" s="33"/>
      <c r="DN1166" s="33"/>
      <c r="DO1166" s="33"/>
      <c r="DP1166" s="33"/>
      <c r="DQ1166" s="33"/>
      <c r="DR1166" s="33"/>
      <c r="DS1166" s="33"/>
      <c r="DT1166" s="33"/>
      <c r="DU1166" s="33"/>
      <c r="DV1166" s="33"/>
      <c r="DW1166" s="33"/>
      <c r="DX1166" s="33"/>
      <c r="DY1166" s="33"/>
      <c r="DZ1166" s="33"/>
      <c r="EA1166" s="33"/>
      <c r="EB1166" s="33"/>
      <c r="EC1166" s="33"/>
      <c r="ED1166" s="33"/>
      <c r="EE1166" s="33"/>
      <c r="EF1166" s="33"/>
      <c r="EG1166" s="33"/>
      <c r="EH1166" s="33"/>
      <c r="EI1166" s="33"/>
      <c r="EJ1166" s="33"/>
      <c r="EK1166" s="33"/>
      <c r="EL1166" s="33"/>
      <c r="EM1166" s="33"/>
      <c r="EN1166" s="33"/>
      <c r="EO1166" s="33"/>
      <c r="EP1166" s="33"/>
      <c r="EQ1166" s="33"/>
      <c r="ER1166" s="33"/>
      <c r="ES1166" s="33"/>
      <c r="ET1166" s="33"/>
      <c r="EU1166" s="33"/>
      <c r="EV1166" s="33"/>
      <c r="EW1166" s="33"/>
      <c r="EX1166" s="33"/>
      <c r="EY1166" s="33"/>
      <c r="EZ1166" s="33"/>
      <c r="FA1166" s="33"/>
      <c r="FB1166" s="33"/>
      <c r="FC1166" s="33"/>
      <c r="FD1166" s="33"/>
      <c r="FE1166" s="33"/>
      <c r="FF1166" s="33"/>
      <c r="FG1166" s="33"/>
      <c r="FH1166" s="33"/>
      <c r="FI1166" s="33"/>
      <c r="FJ1166" s="33"/>
      <c r="FK1166" s="33"/>
      <c r="FL1166" s="33"/>
      <c r="FM1166" s="33"/>
      <c r="FN1166" s="33"/>
      <c r="FO1166" s="33"/>
      <c r="FP1166" s="33"/>
      <c r="FQ1166" s="33"/>
      <c r="FR1166" s="33"/>
      <c r="FS1166" s="33"/>
      <c r="FT1166" s="33"/>
      <c r="FU1166" s="33"/>
      <c r="FV1166" s="33"/>
      <c r="FW1166" s="33"/>
      <c r="FX1166" s="33"/>
      <c r="FY1166" s="33"/>
      <c r="FZ1166" s="33"/>
      <c r="GA1166" s="33"/>
      <c r="GB1166" s="33"/>
      <c r="GC1166" s="33"/>
      <c r="GD1166" s="33"/>
      <c r="GE1166" s="33"/>
      <c r="GF1166" s="33"/>
      <c r="GG1166" s="33"/>
      <c r="GH1166" s="33"/>
      <c r="GI1166" s="33"/>
      <c r="GJ1166" s="33"/>
      <c r="GK1166" s="33"/>
      <c r="GL1166" s="33"/>
      <c r="GM1166" s="33"/>
      <c r="GN1166" s="33"/>
      <c r="GO1166" s="33"/>
      <c r="GP1166" s="33"/>
      <c r="GQ1166" s="33"/>
      <c r="GR1166" s="33"/>
      <c r="GS1166" s="33"/>
      <c r="GT1166" s="33"/>
      <c r="GU1166" s="33"/>
      <c r="GV1166" s="33"/>
      <c r="GW1166" s="33"/>
      <c r="GX1166" s="33"/>
      <c r="GY1166" s="33"/>
      <c r="GZ1166" s="33"/>
      <c r="HA1166" s="33"/>
      <c r="HB1166" s="33"/>
      <c r="HC1166" s="33"/>
      <c r="HD1166" s="33"/>
      <c r="HE1166" s="33"/>
      <c r="HF1166" s="33"/>
      <c r="HG1166" s="33"/>
      <c r="HH1166" s="33"/>
      <c r="HI1166" s="33"/>
      <c r="HJ1166" s="33"/>
      <c r="HK1166" s="33"/>
      <c r="HL1166" s="33"/>
      <c r="HM1166" s="33"/>
      <c r="HN1166" s="33"/>
      <c r="HO1166" s="33"/>
      <c r="HP1166" s="33"/>
      <c r="HQ1166" s="33"/>
      <c r="HR1166" s="33"/>
      <c r="HS1166" s="33"/>
      <c r="HT1166" s="33"/>
      <c r="HU1166" s="33"/>
      <c r="HV1166" s="33"/>
      <c r="HW1166" s="33"/>
      <c r="HX1166" s="33"/>
      <c r="HY1166" s="33"/>
      <c r="HZ1166" s="33"/>
      <c r="IA1166" s="33"/>
      <c r="IB1166" s="33"/>
      <c r="IC1166" s="33"/>
      <c r="ID1166" s="33"/>
      <c r="IE1166" s="33"/>
      <c r="IF1166" s="33"/>
      <c r="IG1166" s="33"/>
      <c r="IH1166" s="33"/>
      <c r="II1166" s="33"/>
      <c r="IJ1166" s="33"/>
      <c r="IK1166" s="33"/>
      <c r="IL1166" s="33"/>
      <c r="IM1166" s="33"/>
      <c r="IN1166" s="33"/>
      <c r="IO1166" s="33"/>
      <c r="IP1166" s="33"/>
      <c r="IQ1166" s="33"/>
      <c r="IR1166" s="33"/>
      <c r="IS1166" s="33"/>
      <c r="IT1166" s="33"/>
      <c r="IU1166" s="33"/>
      <c r="IV1166" s="33"/>
    </row>
    <row r="1167" spans="1:16382" ht="23.25">
      <c r="A1167" s="495"/>
      <c r="B1167" s="496"/>
      <c r="C1167" s="129"/>
      <c r="D1167" s="130"/>
      <c r="E1167" s="131"/>
      <c r="F1167" s="132"/>
      <c r="G1167" s="132"/>
      <c r="H1167" s="133"/>
      <c r="I1167" s="132"/>
      <c r="J1167" s="133"/>
      <c r="K1167" s="133"/>
      <c r="L1167" s="133"/>
      <c r="M1167" s="133"/>
      <c r="N1167" s="133"/>
      <c r="O1167" s="133"/>
      <c r="P1167" s="134"/>
      <c r="Q1167" s="134"/>
      <c r="R1167" s="135"/>
      <c r="S1167" s="135"/>
      <c r="T1167" s="135"/>
      <c r="U1167" s="135"/>
      <c r="V1167" s="136"/>
      <c r="W1167" s="136"/>
      <c r="X1167" s="136"/>
      <c r="Y1167" s="136"/>
      <c r="Z1167" s="136"/>
      <c r="AA1167" s="136"/>
      <c r="AB1167" s="134"/>
      <c r="AC1167" s="134"/>
      <c r="AD1167" s="134"/>
      <c r="AE1167" s="134"/>
      <c r="AF1167" s="134"/>
      <c r="AG1167" s="134"/>
      <c r="AH1167" s="134"/>
      <c r="AI1167" s="134"/>
      <c r="AJ1167" s="134"/>
      <c r="AK1167" s="134"/>
      <c r="AL1167" s="134"/>
      <c r="AM1167" s="134"/>
      <c r="AN1167" s="134"/>
      <c r="AO1167" s="137"/>
      <c r="AP1167" s="137"/>
      <c r="AQ1167" s="137"/>
      <c r="AR1167" s="138"/>
      <c r="AS1167" s="137"/>
      <c r="AT1167" s="139"/>
      <c r="AU1167" s="139"/>
      <c r="AV1167" s="500" t="s">
        <v>3183</v>
      </c>
      <c r="AW1167" s="503">
        <f>AW1165-AW1163</f>
        <v>8.9500006288290024E-3</v>
      </c>
      <c r="AX1167" s="503">
        <f>AX1165-AX1163-AX1164</f>
        <v>-142292.8749999984</v>
      </c>
      <c r="AY1167" s="503">
        <f>AY1165-AY1163-AY1164</f>
        <v>-262315.21584999491</v>
      </c>
      <c r="AZ1167" s="139"/>
      <c r="BA1167" s="126"/>
      <c r="BB1167" s="127"/>
      <c r="BC1167" s="127"/>
      <c r="BD1167" s="128"/>
      <c r="BE1167" s="128"/>
      <c r="BF1167" s="33"/>
      <c r="BG1167" s="33"/>
      <c r="BH1167" s="33"/>
      <c r="BI1167" s="33"/>
      <c r="BJ1167" s="33"/>
      <c r="BK1167" s="33"/>
      <c r="BL1167" s="33"/>
      <c r="BM1167" s="33"/>
      <c r="BN1167" s="33"/>
      <c r="BO1167" s="33"/>
      <c r="BP1167" s="33"/>
      <c r="BQ1167" s="33"/>
      <c r="BR1167" s="33"/>
      <c r="BS1167" s="33"/>
      <c r="BT1167" s="33"/>
      <c r="CO1167" s="33"/>
      <c r="CP1167" s="33"/>
      <c r="CQ1167" s="33"/>
      <c r="CR1167" s="33"/>
      <c r="CS1167" s="33"/>
      <c r="CT1167" s="33"/>
      <c r="CU1167" s="33"/>
      <c r="CV1167" s="33"/>
      <c r="CW1167" s="33"/>
      <c r="CX1167" s="33"/>
      <c r="CY1167" s="33"/>
      <c r="CZ1167" s="33"/>
      <c r="DA1167" s="33"/>
      <c r="DB1167" s="33"/>
      <c r="DC1167" s="33"/>
      <c r="DD1167" s="33"/>
      <c r="DE1167" s="33"/>
      <c r="DF1167" s="33"/>
      <c r="DG1167" s="33"/>
      <c r="DH1167" s="33"/>
      <c r="DI1167" s="33"/>
      <c r="DJ1167" s="33"/>
      <c r="DK1167" s="33"/>
      <c r="DL1167" s="33"/>
      <c r="DM1167" s="33"/>
      <c r="DN1167" s="33"/>
      <c r="DO1167" s="33"/>
      <c r="DP1167" s="33"/>
      <c r="DQ1167" s="33"/>
      <c r="DR1167" s="33"/>
      <c r="DS1167" s="33"/>
      <c r="DT1167" s="33"/>
      <c r="DU1167" s="33"/>
      <c r="DV1167" s="33"/>
      <c r="DW1167" s="33"/>
      <c r="DX1167" s="33"/>
      <c r="DY1167" s="33"/>
      <c r="DZ1167" s="33"/>
      <c r="EA1167" s="33"/>
      <c r="EB1167" s="33"/>
      <c r="EC1167" s="33"/>
      <c r="ED1167" s="33"/>
      <c r="EE1167" s="33"/>
      <c r="EF1167" s="33"/>
      <c r="EG1167" s="33"/>
      <c r="EH1167" s="33"/>
      <c r="EI1167" s="33"/>
      <c r="EJ1167" s="33"/>
      <c r="EK1167" s="33"/>
      <c r="EL1167" s="33"/>
      <c r="EM1167" s="33"/>
      <c r="EN1167" s="33"/>
      <c r="EO1167" s="33"/>
      <c r="EP1167" s="33"/>
      <c r="EQ1167" s="33"/>
      <c r="ER1167" s="33"/>
      <c r="ES1167" s="33"/>
      <c r="ET1167" s="33"/>
      <c r="EU1167" s="33"/>
      <c r="EV1167" s="33"/>
      <c r="EW1167" s="33"/>
      <c r="EX1167" s="33"/>
      <c r="EY1167" s="33"/>
      <c r="EZ1167" s="33"/>
      <c r="FA1167" s="33"/>
      <c r="FB1167" s="33"/>
      <c r="FC1167" s="33"/>
      <c r="FD1167" s="33"/>
      <c r="FE1167" s="33"/>
      <c r="FF1167" s="33"/>
      <c r="FG1167" s="33"/>
      <c r="FH1167" s="33"/>
      <c r="FI1167" s="33"/>
      <c r="FJ1167" s="33"/>
      <c r="FK1167" s="33"/>
      <c r="FL1167" s="33"/>
      <c r="FM1167" s="33"/>
      <c r="FN1167" s="33"/>
      <c r="FO1167" s="33"/>
      <c r="FP1167" s="33"/>
      <c r="FQ1167" s="33"/>
      <c r="FR1167" s="33"/>
      <c r="FS1167" s="33"/>
      <c r="FT1167" s="33"/>
      <c r="FU1167" s="33"/>
      <c r="FV1167" s="33"/>
      <c r="FW1167" s="33"/>
      <c r="FX1167" s="33"/>
      <c r="FY1167" s="33"/>
      <c r="FZ1167" s="33"/>
      <c r="GA1167" s="33"/>
      <c r="GB1167" s="33"/>
      <c r="GC1167" s="33"/>
      <c r="GD1167" s="33"/>
      <c r="GE1167" s="33"/>
      <c r="GF1167" s="33"/>
      <c r="GG1167" s="33"/>
      <c r="GH1167" s="33"/>
      <c r="GI1167" s="33"/>
      <c r="GJ1167" s="33"/>
      <c r="GK1167" s="33"/>
      <c r="GL1167" s="33"/>
      <c r="GM1167" s="33"/>
      <c r="GN1167" s="33"/>
      <c r="GO1167" s="33"/>
      <c r="GP1167" s="33"/>
      <c r="GQ1167" s="33"/>
      <c r="GR1167" s="33"/>
      <c r="GS1167" s="33"/>
      <c r="GT1167" s="33"/>
      <c r="GU1167" s="33"/>
      <c r="GV1167" s="33"/>
      <c r="GW1167" s="33"/>
      <c r="GX1167" s="33"/>
      <c r="GY1167" s="33"/>
      <c r="GZ1167" s="33"/>
      <c r="HA1167" s="33"/>
      <c r="HB1167" s="33"/>
      <c r="HC1167" s="33"/>
      <c r="HD1167" s="33"/>
      <c r="HE1167" s="33"/>
      <c r="HF1167" s="33"/>
      <c r="HG1167" s="33"/>
      <c r="HH1167" s="33"/>
      <c r="HI1167" s="33"/>
      <c r="HJ1167" s="33"/>
      <c r="HK1167" s="33"/>
      <c r="HL1167" s="33"/>
      <c r="HM1167" s="33"/>
      <c r="HN1167" s="33"/>
      <c r="HO1167" s="33"/>
      <c r="HP1167" s="33"/>
      <c r="HQ1167" s="33"/>
      <c r="HR1167" s="33"/>
      <c r="HS1167" s="33"/>
      <c r="HT1167" s="33"/>
      <c r="HU1167" s="33"/>
      <c r="HV1167" s="33"/>
      <c r="HW1167" s="33"/>
      <c r="HX1167" s="33"/>
      <c r="HY1167" s="33"/>
      <c r="HZ1167" s="33"/>
      <c r="IA1167" s="33"/>
      <c r="IB1167" s="33"/>
      <c r="IC1167" s="33"/>
      <c r="ID1167" s="33"/>
      <c r="IE1167" s="33"/>
      <c r="IF1167" s="33"/>
      <c r="IG1167" s="33"/>
      <c r="IH1167" s="33"/>
      <c r="II1167" s="33"/>
      <c r="IJ1167" s="33"/>
      <c r="IK1167" s="33"/>
      <c r="IL1167" s="33"/>
      <c r="IM1167" s="33"/>
      <c r="IN1167" s="33"/>
      <c r="IO1167" s="33"/>
      <c r="IP1167" s="33"/>
      <c r="IQ1167" s="33"/>
      <c r="IR1167" s="33"/>
      <c r="IS1167" s="33"/>
      <c r="IT1167" s="33"/>
      <c r="IU1167" s="33"/>
      <c r="IV1167" s="33"/>
    </row>
    <row r="1168" spans="1:16382" ht="23.25">
      <c r="A1168" s="495"/>
      <c r="B1168" s="496"/>
      <c r="C1168" s="129"/>
      <c r="D1168" s="130"/>
      <c r="E1168" s="131"/>
      <c r="F1168" s="132"/>
      <c r="G1168" s="132"/>
      <c r="H1168" s="133"/>
      <c r="I1168" s="132"/>
      <c r="J1168" s="133"/>
      <c r="K1168" s="133"/>
      <c r="L1168" s="133"/>
      <c r="M1168" s="133"/>
      <c r="N1168" s="133"/>
      <c r="O1168" s="133"/>
      <c r="P1168" s="134"/>
      <c r="Q1168" s="134"/>
      <c r="R1168" s="135"/>
      <c r="S1168" s="135"/>
      <c r="T1168" s="135"/>
      <c r="U1168" s="135"/>
      <c r="V1168" s="136"/>
      <c r="W1168" s="136"/>
      <c r="X1168" s="136"/>
      <c r="Y1168" s="136"/>
      <c r="Z1168" s="136"/>
      <c r="AA1168" s="136"/>
      <c r="AB1168" s="134"/>
      <c r="AC1168" s="134"/>
      <c r="AD1168" s="134"/>
      <c r="AE1168" s="134"/>
      <c r="AF1168" s="134"/>
      <c r="AG1168" s="134"/>
      <c r="AH1168" s="134"/>
      <c r="AI1168" s="134"/>
      <c r="AJ1168" s="134"/>
      <c r="AK1168" s="134"/>
      <c r="AL1168" s="134"/>
      <c r="AM1168" s="134"/>
      <c r="AN1168" s="134"/>
      <c r="AO1168" s="137"/>
      <c r="AP1168" s="137"/>
      <c r="AQ1168" s="137"/>
      <c r="AR1168" s="138"/>
      <c r="AS1168" s="137"/>
      <c r="AT1168" s="139"/>
      <c r="AU1168" s="139"/>
      <c r="AV1168" s="500" t="s">
        <v>3183</v>
      </c>
      <c r="AW1168" s="139">
        <f>AW1165-AW1163</f>
        <v>8.9500006288290024E-3</v>
      </c>
      <c r="AX1168" s="139">
        <f>AX1165-AX1163</f>
        <v>-2.2899974137544632E-3</v>
      </c>
      <c r="AY1168" s="139">
        <f t="shared" ref="AY1168" si="3">AY1165-AY1163</f>
        <v>4.1500050574541092E-3</v>
      </c>
      <c r="AZ1168" s="140"/>
      <c r="BA1168" s="126"/>
      <c r="BB1168" s="127"/>
      <c r="BC1168" s="127"/>
      <c r="BD1168" s="128"/>
      <c r="BE1168" s="128"/>
      <c r="BF1168" s="33"/>
      <c r="BG1168" s="33"/>
      <c r="BH1168" s="33"/>
      <c r="BI1168" s="33"/>
      <c r="BJ1168" s="33"/>
      <c r="BK1168" s="33"/>
      <c r="BL1168" s="33"/>
      <c r="BM1168" s="33"/>
      <c r="BN1168" s="33"/>
      <c r="BO1168" s="33"/>
      <c r="BP1168" s="33"/>
      <c r="BQ1168" s="33"/>
      <c r="BR1168" s="33"/>
      <c r="BS1168" s="33"/>
      <c r="BT1168" s="33"/>
      <c r="CO1168" s="33"/>
      <c r="CP1168" s="33"/>
      <c r="CQ1168" s="33"/>
      <c r="CR1168" s="33"/>
      <c r="CS1168" s="33"/>
      <c r="CT1168" s="33"/>
      <c r="CU1168" s="33"/>
      <c r="CV1168" s="33"/>
      <c r="CW1168" s="33"/>
      <c r="CX1168" s="33"/>
      <c r="CY1168" s="33"/>
      <c r="CZ1168" s="33"/>
      <c r="DA1168" s="33"/>
      <c r="DB1168" s="33"/>
      <c r="DC1168" s="33"/>
      <c r="DD1168" s="33"/>
      <c r="DE1168" s="33"/>
      <c r="DF1168" s="33"/>
      <c r="DG1168" s="33"/>
      <c r="DH1168" s="33"/>
      <c r="DI1168" s="33"/>
      <c r="DJ1168" s="33"/>
      <c r="DK1168" s="33"/>
      <c r="DL1168" s="33"/>
      <c r="DM1168" s="33"/>
      <c r="DN1168" s="33"/>
      <c r="DO1168" s="33"/>
      <c r="DP1168" s="33"/>
      <c r="DQ1168" s="33"/>
      <c r="DR1168" s="33"/>
      <c r="DS1168" s="33"/>
      <c r="DT1168" s="33"/>
      <c r="DU1168" s="33"/>
      <c r="DV1168" s="33"/>
      <c r="DW1168" s="33"/>
      <c r="DX1168" s="33"/>
      <c r="DY1168" s="33"/>
      <c r="DZ1168" s="33"/>
      <c r="EA1168" s="33"/>
      <c r="EB1168" s="33"/>
      <c r="EC1168" s="33"/>
      <c r="ED1168" s="33"/>
      <c r="EE1168" s="33"/>
      <c r="EF1168" s="33"/>
      <c r="EG1168" s="33"/>
      <c r="EH1168" s="33"/>
      <c r="EI1168" s="33"/>
      <c r="EJ1168" s="33"/>
      <c r="EK1168" s="33"/>
      <c r="EL1168" s="33"/>
      <c r="EM1168" s="33"/>
      <c r="EN1168" s="33"/>
      <c r="EO1168" s="33"/>
      <c r="EP1168" s="33"/>
      <c r="EQ1168" s="33"/>
      <c r="ER1168" s="33"/>
      <c r="ES1168" s="33"/>
      <c r="ET1168" s="33"/>
      <c r="EU1168" s="33"/>
      <c r="EV1168" s="33"/>
      <c r="EW1168" s="33"/>
      <c r="EX1168" s="33"/>
      <c r="EY1168" s="33"/>
      <c r="EZ1168" s="33"/>
      <c r="FA1168" s="33"/>
      <c r="FB1168" s="33"/>
      <c r="FC1168" s="33"/>
      <c r="FD1168" s="33"/>
      <c r="FE1168" s="33"/>
      <c r="FF1168" s="33"/>
      <c r="FG1168" s="33"/>
      <c r="FH1168" s="33"/>
      <c r="FI1168" s="33"/>
      <c r="FJ1168" s="33"/>
      <c r="FK1168" s="33"/>
      <c r="FL1168" s="33"/>
      <c r="FM1168" s="33"/>
      <c r="FN1168" s="33"/>
      <c r="FO1168" s="33"/>
      <c r="FP1168" s="33"/>
      <c r="FQ1168" s="33"/>
      <c r="FR1168" s="33"/>
      <c r="FS1168" s="33"/>
      <c r="FT1168" s="33"/>
      <c r="FU1168" s="33"/>
      <c r="FV1168" s="33"/>
      <c r="FW1168" s="33"/>
      <c r="FX1168" s="33"/>
      <c r="FY1168" s="33"/>
      <c r="FZ1168" s="33"/>
      <c r="GA1168" s="33"/>
      <c r="GB1168" s="33"/>
      <c r="GC1168" s="33"/>
      <c r="GD1168" s="33"/>
      <c r="GE1168" s="33"/>
      <c r="GF1168" s="33"/>
      <c r="GG1168" s="33"/>
      <c r="GH1168" s="33"/>
      <c r="GI1168" s="33"/>
      <c r="GJ1168" s="33"/>
      <c r="GK1168" s="33"/>
      <c r="GL1168" s="33"/>
      <c r="GM1168" s="33"/>
      <c r="GN1168" s="33"/>
      <c r="GO1168" s="33"/>
      <c r="GP1168" s="33"/>
      <c r="GQ1168" s="33"/>
      <c r="GR1168" s="33"/>
      <c r="GS1168" s="33"/>
      <c r="GT1168" s="33"/>
      <c r="GU1168" s="33"/>
      <c r="GV1168" s="33"/>
      <c r="GW1168" s="33"/>
      <c r="GX1168" s="33"/>
      <c r="GY1168" s="33"/>
      <c r="GZ1168" s="33"/>
      <c r="HA1168" s="33"/>
      <c r="HB1168" s="33"/>
      <c r="HC1168" s="33"/>
      <c r="HD1168" s="33"/>
      <c r="HE1168" s="33"/>
      <c r="HF1168" s="33"/>
      <c r="HG1168" s="33"/>
      <c r="HH1168" s="33"/>
      <c r="HI1168" s="33"/>
      <c r="HJ1168" s="33"/>
      <c r="HK1168" s="33"/>
      <c r="HL1168" s="33"/>
      <c r="HM1168" s="33"/>
      <c r="HN1168" s="33"/>
      <c r="HO1168" s="33"/>
      <c r="HP1168" s="33"/>
      <c r="HQ1168" s="33"/>
      <c r="HR1168" s="33"/>
      <c r="HS1168" s="33"/>
      <c r="HT1168" s="33"/>
      <c r="HU1168" s="33"/>
      <c r="HV1168" s="33"/>
      <c r="HW1168" s="33"/>
      <c r="HX1168" s="33"/>
      <c r="HY1168" s="33"/>
      <c r="HZ1168" s="33"/>
      <c r="IA1168" s="33"/>
      <c r="IB1168" s="33"/>
      <c r="IC1168" s="33"/>
      <c r="ID1168" s="33"/>
      <c r="IE1168" s="33"/>
      <c r="IF1168" s="33"/>
      <c r="IG1168" s="33"/>
      <c r="IH1168" s="33"/>
      <c r="II1168" s="33"/>
      <c r="IJ1168" s="33"/>
      <c r="IK1168" s="33"/>
      <c r="IL1168" s="33"/>
      <c r="IM1168" s="33"/>
      <c r="IN1168" s="33"/>
      <c r="IO1168" s="33"/>
      <c r="IP1168" s="33"/>
      <c r="IQ1168" s="33"/>
      <c r="IR1168" s="33"/>
      <c r="IS1168" s="33"/>
      <c r="IT1168" s="33"/>
      <c r="IU1168" s="33"/>
      <c r="IV1168" s="33"/>
    </row>
    <row r="1169" spans="1:256" ht="23.25">
      <c r="A1169" s="495"/>
      <c r="B1169" s="496"/>
      <c r="C1169" s="129"/>
      <c r="D1169" s="130"/>
      <c r="E1169" s="131"/>
      <c r="F1169" s="132"/>
      <c r="G1169" s="132"/>
      <c r="H1169" s="133"/>
      <c r="I1169" s="132"/>
      <c r="J1169" s="133"/>
      <c r="K1169" s="133"/>
      <c r="L1169" s="133"/>
      <c r="M1169" s="133"/>
      <c r="N1169" s="133"/>
      <c r="O1169" s="133"/>
      <c r="P1169" s="134"/>
      <c r="Q1169" s="134"/>
      <c r="R1169" s="135"/>
      <c r="S1169" s="135"/>
      <c r="T1169" s="135"/>
      <c r="U1169" s="135"/>
      <c r="V1169" s="136"/>
      <c r="W1169" s="136"/>
      <c r="X1169" s="136"/>
      <c r="Y1169" s="136"/>
      <c r="Z1169" s="136"/>
      <c r="AA1169" s="136"/>
      <c r="AB1169" s="134"/>
      <c r="AC1169" s="134"/>
      <c r="AD1169" s="134"/>
      <c r="AE1169" s="134"/>
      <c r="AF1169" s="134"/>
      <c r="AG1169" s="134"/>
      <c r="AH1169" s="134"/>
      <c r="AI1169" s="134"/>
      <c r="AJ1169" s="134"/>
      <c r="AK1169" s="134"/>
      <c r="AL1169" s="134"/>
      <c r="AM1169" s="134"/>
      <c r="AN1169" s="134"/>
      <c r="AO1169" s="137"/>
      <c r="AP1169" s="137"/>
      <c r="AQ1169" s="137"/>
      <c r="AR1169" s="138"/>
      <c r="AS1169" s="137"/>
      <c r="AT1169" s="139"/>
      <c r="AU1169" s="139"/>
      <c r="AV1169" s="139"/>
      <c r="AW1169" s="139"/>
      <c r="AX1169" s="139"/>
      <c r="AY1169" s="139"/>
      <c r="AZ1169" s="140"/>
      <c r="BA1169" s="126"/>
      <c r="BB1169" s="127"/>
      <c r="BC1169" s="127"/>
      <c r="BD1169" s="128"/>
      <c r="BE1169" s="128"/>
      <c r="BF1169" s="33"/>
      <c r="BG1169" s="33"/>
      <c r="BH1169" s="33"/>
      <c r="BI1169" s="33"/>
      <c r="BJ1169" s="33"/>
      <c r="BK1169" s="33"/>
      <c r="BL1169" s="33"/>
      <c r="BM1169" s="33"/>
      <c r="BN1169" s="33"/>
      <c r="BO1169" s="33"/>
      <c r="BP1169" s="33"/>
      <c r="BQ1169" s="33"/>
      <c r="BR1169" s="33"/>
      <c r="BS1169" s="33"/>
      <c r="BT1169" s="33"/>
      <c r="CO1169" s="33"/>
      <c r="CP1169" s="33"/>
      <c r="CQ1169" s="33"/>
      <c r="CR1169" s="33"/>
      <c r="CS1169" s="33"/>
      <c r="CT1169" s="33"/>
      <c r="CU1169" s="33"/>
      <c r="CV1169" s="33"/>
      <c r="CW1169" s="33"/>
      <c r="CX1169" s="33"/>
      <c r="CY1169" s="33"/>
      <c r="CZ1169" s="33"/>
      <c r="DA1169" s="33"/>
      <c r="DB1169" s="33"/>
      <c r="DC1169" s="33"/>
      <c r="DD1169" s="33"/>
      <c r="DE1169" s="33"/>
      <c r="DF1169" s="33"/>
      <c r="DG1169" s="33"/>
      <c r="DH1169" s="33"/>
      <c r="DI1169" s="33"/>
      <c r="DJ1169" s="33"/>
      <c r="DK1169" s="33"/>
      <c r="DL1169" s="33"/>
      <c r="DM1169" s="33"/>
      <c r="DN1169" s="33"/>
      <c r="DO1169" s="33"/>
      <c r="DP1169" s="33"/>
      <c r="DQ1169" s="33"/>
      <c r="DR1169" s="33"/>
      <c r="DS1169" s="33"/>
      <c r="DT1169" s="33"/>
      <c r="DU1169" s="33"/>
      <c r="DV1169" s="33"/>
      <c r="DW1169" s="33"/>
      <c r="DX1169" s="33"/>
      <c r="DY1169" s="33"/>
      <c r="DZ1169" s="33"/>
      <c r="EA1169" s="33"/>
      <c r="EB1169" s="33"/>
      <c r="EC1169" s="33"/>
      <c r="ED1169" s="33"/>
      <c r="EE1169" s="33"/>
      <c r="EF1169" s="33"/>
      <c r="EG1169" s="33"/>
      <c r="EH1169" s="33"/>
      <c r="EI1169" s="33"/>
      <c r="EJ1169" s="33"/>
      <c r="EK1169" s="33"/>
      <c r="EL1169" s="33"/>
      <c r="EM1169" s="33"/>
      <c r="EN1169" s="33"/>
      <c r="EO1169" s="33"/>
      <c r="EP1169" s="33"/>
      <c r="EQ1169" s="33"/>
      <c r="ER1169" s="33"/>
      <c r="ES1169" s="33"/>
      <c r="ET1169" s="33"/>
      <c r="EU1169" s="33"/>
      <c r="EV1169" s="33"/>
      <c r="EW1169" s="33"/>
      <c r="EX1169" s="33"/>
      <c r="EY1169" s="33"/>
      <c r="EZ1169" s="33"/>
      <c r="FA1169" s="33"/>
      <c r="FB1169" s="33"/>
      <c r="FC1169" s="33"/>
      <c r="FD1169" s="33"/>
      <c r="FE1169" s="33"/>
      <c r="FF1169" s="33"/>
      <c r="FG1169" s="33"/>
      <c r="FH1169" s="33"/>
      <c r="FI1169" s="33"/>
      <c r="FJ1169" s="33"/>
      <c r="FK1169" s="33"/>
      <c r="FL1169" s="33"/>
      <c r="FM1169" s="33"/>
      <c r="FN1169" s="33"/>
      <c r="FO1169" s="33"/>
      <c r="FP1169" s="33"/>
      <c r="FQ1169" s="33"/>
      <c r="FR1169" s="33"/>
      <c r="FS1169" s="33"/>
      <c r="FT1169" s="33"/>
      <c r="FU1169" s="33"/>
      <c r="FV1169" s="33"/>
      <c r="FW1169" s="33"/>
      <c r="FX1169" s="33"/>
      <c r="FY1169" s="33"/>
      <c r="FZ1169" s="33"/>
      <c r="GA1169" s="33"/>
      <c r="GB1169" s="33"/>
      <c r="GC1169" s="33"/>
      <c r="GD1169" s="33"/>
      <c r="GE1169" s="33"/>
      <c r="GF1169" s="33"/>
      <c r="GG1169" s="33"/>
      <c r="GH1169" s="33"/>
      <c r="GI1169" s="33"/>
      <c r="GJ1169" s="33"/>
      <c r="GK1169" s="33"/>
      <c r="GL1169" s="33"/>
      <c r="GM1169" s="33"/>
      <c r="GN1169" s="33"/>
      <c r="GO1169" s="33"/>
      <c r="GP1169" s="33"/>
      <c r="GQ1169" s="33"/>
      <c r="GR1169" s="33"/>
      <c r="GS1169" s="33"/>
      <c r="GT1169" s="33"/>
      <c r="GU1169" s="33"/>
      <c r="GV1169" s="33"/>
      <c r="GW1169" s="33"/>
      <c r="GX1169" s="33"/>
      <c r="GY1169" s="33"/>
      <c r="GZ1169" s="33"/>
      <c r="HA1169" s="33"/>
      <c r="HB1169" s="33"/>
      <c r="HC1169" s="33"/>
      <c r="HD1169" s="33"/>
      <c r="HE1169" s="33"/>
      <c r="HF1169" s="33"/>
      <c r="HG1169" s="33"/>
      <c r="HH1169" s="33"/>
      <c r="HI1169" s="33"/>
      <c r="HJ1169" s="33"/>
      <c r="HK1169" s="33"/>
      <c r="HL1169" s="33"/>
      <c r="HM1169" s="33"/>
      <c r="HN1169" s="33"/>
      <c r="HO1169" s="33"/>
      <c r="HP1169" s="33"/>
      <c r="HQ1169" s="33"/>
      <c r="HR1169" s="33"/>
      <c r="HS1169" s="33"/>
      <c r="HT1169" s="33"/>
      <c r="HU1169" s="33"/>
      <c r="HV1169" s="33"/>
      <c r="HW1169" s="33"/>
      <c r="HX1169" s="33"/>
      <c r="HY1169" s="33"/>
      <c r="HZ1169" s="33"/>
      <c r="IA1169" s="33"/>
      <c r="IB1169" s="33"/>
      <c r="IC1169" s="33"/>
      <c r="ID1169" s="33"/>
      <c r="IE1169" s="33"/>
      <c r="IF1169" s="33"/>
      <c r="IG1169" s="33"/>
      <c r="IH1169" s="33"/>
      <c r="II1169" s="33"/>
      <c r="IJ1169" s="33"/>
      <c r="IK1169" s="33"/>
      <c r="IL1169" s="33"/>
      <c r="IM1169" s="33"/>
      <c r="IN1169" s="33"/>
      <c r="IO1169" s="33"/>
      <c r="IP1169" s="33"/>
      <c r="IQ1169" s="33"/>
      <c r="IR1169" s="33"/>
      <c r="IS1169" s="33"/>
      <c r="IT1169" s="33"/>
      <c r="IU1169" s="33"/>
      <c r="IV1169" s="33"/>
    </row>
    <row r="1171" spans="1:256" ht="15.75">
      <c r="AC1171" s="41" t="s">
        <v>31</v>
      </c>
      <c r="AD1171" s="41"/>
      <c r="AE1171" s="41"/>
      <c r="AF1171" s="41"/>
      <c r="AG1171" s="41"/>
      <c r="AH1171" s="41"/>
      <c r="AI1171" s="41"/>
      <c r="AJ1171" s="41"/>
      <c r="AK1171" s="41"/>
      <c r="AL1171" s="41"/>
    </row>
    <row r="1172" spans="1:256">
      <c r="AT1172" s="58"/>
      <c r="AU1172" s="58"/>
      <c r="AV1172" s="58"/>
      <c r="AW1172" s="58"/>
      <c r="AX1172" s="58"/>
      <c r="AY1172" s="58"/>
    </row>
    <row r="1173" spans="1:256" ht="15.75">
      <c r="A1173" s="282"/>
      <c r="B1173" s="282"/>
      <c r="C1173" s="40"/>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40"/>
      <c r="AE1173" s="40"/>
      <c r="AF1173" s="40"/>
      <c r="AG1173" s="40"/>
      <c r="AH1173" s="40"/>
      <c r="AI1173" s="40"/>
      <c r="AJ1173" s="40"/>
      <c r="AK1173" s="40"/>
      <c r="AL1173" s="40"/>
      <c r="AM1173" s="41"/>
      <c r="AN1173" s="41"/>
    </row>
    <row r="1174" spans="1:256" ht="15.75">
      <c r="A1174" s="497"/>
      <c r="B1174" s="497"/>
      <c r="C1174" s="41"/>
      <c r="D1174" s="41"/>
      <c r="E1174" s="41"/>
      <c r="F1174" s="41"/>
      <c r="G1174" s="41"/>
      <c r="H1174" s="41"/>
      <c r="I1174" s="41"/>
      <c r="J1174" s="41"/>
      <c r="K1174" s="41"/>
      <c r="L1174" s="41"/>
      <c r="M1174" s="41"/>
      <c r="N1174" s="41"/>
      <c r="O1174" s="41"/>
      <c r="P1174" s="41"/>
      <c r="Q1174" s="41"/>
      <c r="R1174" s="41"/>
      <c r="S1174" s="41"/>
      <c r="T1174" s="41"/>
      <c r="U1174" s="41"/>
      <c r="V1174" s="41"/>
      <c r="W1174" s="41"/>
      <c r="X1174" s="41"/>
      <c r="Y1174" s="41"/>
      <c r="Z1174" s="41"/>
      <c r="AA1174" s="41"/>
      <c r="AB1174" s="41"/>
      <c r="AC1174" s="41"/>
      <c r="AD1174" s="41"/>
      <c r="AE1174" s="41"/>
      <c r="AF1174" s="41"/>
      <c r="AG1174" s="41"/>
      <c r="AH1174" s="41"/>
      <c r="AI1174" s="41"/>
      <c r="AJ1174" s="41"/>
      <c r="AK1174" s="41"/>
      <c r="AL1174" s="41"/>
      <c r="AM1174" s="41"/>
      <c r="AN1174" s="41"/>
    </row>
    <row r="1175" spans="1:256" ht="15.75">
      <c r="A1175" s="497" t="s">
        <v>143</v>
      </c>
      <c r="B1175" s="497"/>
      <c r="C1175" s="41"/>
      <c r="D1175" s="41"/>
      <c r="E1175" s="41"/>
      <c r="F1175" s="41"/>
      <c r="G1175" s="41"/>
      <c r="H1175" s="41"/>
      <c r="I1175" s="41"/>
      <c r="J1175" s="41"/>
      <c r="K1175" s="41"/>
      <c r="L1175" s="41"/>
      <c r="M1175" s="41"/>
      <c r="N1175" s="41"/>
      <c r="O1175" s="41"/>
      <c r="P1175" s="41"/>
      <c r="Q1175" s="41"/>
      <c r="R1175" s="41"/>
      <c r="S1175" s="41"/>
      <c r="T1175" s="41"/>
      <c r="U1175" s="41"/>
      <c r="V1175" s="41"/>
      <c r="W1175" s="41"/>
      <c r="X1175" s="41"/>
      <c r="Y1175" s="41"/>
      <c r="Z1175" s="41"/>
      <c r="AA1175" s="41"/>
      <c r="AB1175" s="41"/>
      <c r="AC1175" s="41" t="s">
        <v>34</v>
      </c>
      <c r="AD1175" s="41"/>
      <c r="AE1175" s="41"/>
      <c r="AF1175" s="41"/>
      <c r="AG1175" s="41"/>
      <c r="AH1175" s="41"/>
      <c r="AI1175" s="41"/>
      <c r="AJ1175" s="41"/>
      <c r="AK1175" s="41"/>
      <c r="AL1175" s="41"/>
      <c r="AM1175" s="41"/>
      <c r="AN1175" s="41"/>
    </row>
    <row r="1176" spans="1:256" ht="15.75">
      <c r="A1176" s="497" t="s">
        <v>35</v>
      </c>
      <c r="B1176" s="497"/>
      <c r="C1176" s="41"/>
      <c r="F1176" s="41"/>
      <c r="G1176" s="763"/>
      <c r="H1176" s="763"/>
      <c r="I1176" s="763"/>
      <c r="J1176" s="41"/>
      <c r="K1176" s="41"/>
      <c r="L1176" s="41"/>
      <c r="M1176" s="41"/>
      <c r="N1176" s="41"/>
      <c r="O1176" s="763" t="s">
        <v>146</v>
      </c>
      <c r="P1176" s="763"/>
      <c r="Q1176" s="763"/>
      <c r="R1176" s="41"/>
      <c r="S1176" s="41"/>
      <c r="T1176" s="41"/>
      <c r="U1176" s="41"/>
      <c r="V1176" s="41"/>
      <c r="W1176" s="41"/>
      <c r="X1176" s="41"/>
      <c r="Y1176" s="41"/>
      <c r="Z1176" s="41"/>
      <c r="AA1176" s="41"/>
      <c r="AB1176" s="3"/>
      <c r="AC1176" s="41" t="s">
        <v>35</v>
      </c>
      <c r="AD1176" s="41"/>
      <c r="AE1176" s="41"/>
      <c r="AF1176" s="41"/>
      <c r="AG1176" s="41"/>
      <c r="AH1176" s="41"/>
      <c r="AI1176" s="41"/>
      <c r="AJ1176" s="41"/>
      <c r="AK1176" s="41"/>
      <c r="AL1176" s="41"/>
      <c r="AM1176" s="41"/>
      <c r="AN1176" s="41"/>
      <c r="AO1176" s="763"/>
      <c r="AP1176" s="763"/>
      <c r="AQ1176" s="68"/>
      <c r="AR1176" s="763" t="s">
        <v>168</v>
      </c>
      <c r="AS1176" s="763"/>
      <c r="AT1176" s="61"/>
      <c r="AV1176" s="41"/>
      <c r="AZ1176" s="12"/>
      <c r="BA1176" s="12"/>
      <c r="BB1176" s="12"/>
      <c r="BC1176" s="12"/>
      <c r="BD1176" s="12"/>
      <c r="BE1176" s="12"/>
      <c r="BF1176" s="2"/>
      <c r="BG1176" s="13"/>
      <c r="BH1176" s="3"/>
      <c r="BI1176" s="3"/>
      <c r="BJ1176" s="3"/>
      <c r="BK1176" s="33"/>
      <c r="BL1176" s="33"/>
      <c r="BM1176" s="33"/>
      <c r="BN1176" s="33"/>
      <c r="BO1176" s="33"/>
      <c r="BP1176" s="33"/>
      <c r="BQ1176" s="33"/>
      <c r="BR1176" s="33"/>
      <c r="BS1176" s="33"/>
      <c r="BT1176" s="33"/>
      <c r="CE1176" s="3"/>
      <c r="CF1176" s="3"/>
      <c r="CG1176" s="3"/>
      <c r="CH1176" s="3"/>
      <c r="CI1176" s="3"/>
      <c r="CJ1176" s="3"/>
      <c r="CK1176" s="3"/>
      <c r="CL1176" s="3"/>
      <c r="CM1176" s="3"/>
      <c r="CN1176" s="3"/>
    </row>
    <row r="1177" spans="1:256" ht="15.75">
      <c r="B1177" s="497"/>
      <c r="C1177" s="41"/>
      <c r="F1177" s="41"/>
      <c r="G1177" s="761" t="s">
        <v>29</v>
      </c>
      <c r="H1177" s="761"/>
      <c r="I1177" s="761"/>
      <c r="J1177" s="41"/>
      <c r="K1177" s="41"/>
      <c r="L1177" s="41"/>
      <c r="M1177" s="41"/>
      <c r="N1177" s="41"/>
      <c r="O1177" s="761" t="s">
        <v>30</v>
      </c>
      <c r="P1177" s="761"/>
      <c r="Q1177" s="761"/>
      <c r="R1177" s="41"/>
      <c r="S1177" s="41"/>
      <c r="T1177" s="41"/>
      <c r="U1177" s="41"/>
      <c r="V1177" s="41"/>
      <c r="W1177" s="41"/>
      <c r="X1177" s="41"/>
      <c r="Y1177" s="41"/>
      <c r="Z1177" s="41"/>
      <c r="AA1177" s="41"/>
      <c r="AB1177" s="3"/>
      <c r="AC1177" s="41"/>
      <c r="AD1177" s="41"/>
      <c r="AE1177" s="41"/>
      <c r="AF1177" s="41"/>
      <c r="AG1177" s="41"/>
      <c r="AH1177" s="41"/>
      <c r="AI1177" s="41"/>
      <c r="AJ1177" s="41"/>
      <c r="AK1177" s="41"/>
      <c r="AL1177" s="41"/>
      <c r="AM1177" s="41"/>
      <c r="AN1177" s="41"/>
      <c r="AO1177" s="761" t="s">
        <v>29</v>
      </c>
      <c r="AP1177" s="761"/>
      <c r="AQ1177" s="70"/>
      <c r="AR1177" s="761" t="s">
        <v>30</v>
      </c>
      <c r="AS1177" s="761"/>
      <c r="AT1177" s="178"/>
      <c r="AV1177" s="41"/>
      <c r="AZ1177" s="12"/>
      <c r="BA1177" s="12"/>
      <c r="BB1177" s="12"/>
      <c r="BC1177" s="12"/>
      <c r="BD1177" s="12"/>
      <c r="BE1177" s="2"/>
      <c r="BF1177" s="13"/>
      <c r="BG1177" s="3"/>
      <c r="BH1177" s="3"/>
      <c r="BI1177" s="3"/>
      <c r="BJ1177" s="33"/>
      <c r="BK1177" s="33"/>
      <c r="BL1177" s="33"/>
      <c r="BM1177" s="33"/>
      <c r="BN1177" s="33"/>
      <c r="BO1177" s="33"/>
      <c r="BP1177" s="33"/>
      <c r="BQ1177" s="33"/>
      <c r="BR1177" s="33"/>
      <c r="BS1177" s="33"/>
      <c r="BT1177" s="33"/>
      <c r="CD1177" s="3"/>
      <c r="CE1177" s="3"/>
      <c r="CF1177" s="3"/>
      <c r="CG1177" s="3"/>
      <c r="CH1177" s="3"/>
      <c r="CI1177" s="3"/>
      <c r="CJ1177" s="3"/>
      <c r="CK1177" s="3"/>
      <c r="CL1177" s="3"/>
      <c r="CM1177" s="3"/>
      <c r="CN1177" s="3"/>
    </row>
    <row r="1178" spans="1:256" ht="15.75">
      <c r="A1178" s="497"/>
      <c r="B1178" s="497"/>
      <c r="C1178" s="41"/>
      <c r="F1178" s="41"/>
      <c r="G1178" s="41"/>
      <c r="H1178" s="41"/>
      <c r="I1178" s="41"/>
      <c r="J1178" s="41"/>
      <c r="K1178" s="41"/>
      <c r="L1178" s="41"/>
      <c r="M1178" s="41"/>
      <c r="N1178" s="41"/>
      <c r="O1178" s="41"/>
      <c r="P1178" s="41"/>
      <c r="Q1178" s="41"/>
      <c r="R1178" s="41"/>
      <c r="S1178" s="41"/>
      <c r="T1178" s="41"/>
      <c r="U1178" s="41"/>
      <c r="V1178" s="41"/>
      <c r="W1178" s="41"/>
      <c r="X1178" s="41"/>
      <c r="Y1178" s="41"/>
      <c r="Z1178" s="41"/>
      <c r="AA1178" s="41"/>
      <c r="AB1178" s="3"/>
      <c r="AC1178" s="41"/>
      <c r="AD1178" s="41"/>
      <c r="AE1178" s="41"/>
      <c r="AF1178" s="41"/>
      <c r="AG1178" s="41"/>
      <c r="AH1178" s="41"/>
      <c r="AI1178" s="41"/>
      <c r="AJ1178" s="41"/>
      <c r="AK1178" s="41"/>
      <c r="AL1178" s="41"/>
      <c r="AM1178" s="41"/>
      <c r="AN1178" s="41"/>
      <c r="AO1178" s="41"/>
      <c r="AP1178" s="41"/>
      <c r="AQ1178" s="41"/>
      <c r="AR1178" s="41"/>
      <c r="AS1178" s="41"/>
      <c r="AT1178" s="71"/>
      <c r="AV1178" s="41"/>
      <c r="AZ1178" s="12"/>
      <c r="BA1178" s="12"/>
      <c r="BB1178" s="12"/>
      <c r="BC1178" s="12"/>
      <c r="BD1178" s="12"/>
      <c r="BE1178" s="2"/>
      <c r="BF1178" s="13"/>
      <c r="BG1178" s="3"/>
      <c r="BH1178" s="3"/>
      <c r="BI1178" s="3"/>
      <c r="BJ1178" s="33"/>
      <c r="BK1178" s="33"/>
      <c r="BL1178" s="33"/>
      <c r="BM1178" s="33"/>
      <c r="BN1178" s="33"/>
      <c r="BO1178" s="33"/>
      <c r="BP1178" s="33"/>
      <c r="BQ1178" s="33"/>
      <c r="BR1178" s="33"/>
      <c r="BS1178" s="33"/>
      <c r="BT1178" s="33"/>
      <c r="CD1178" s="3"/>
      <c r="CE1178" s="3"/>
      <c r="CF1178" s="3"/>
      <c r="CG1178" s="3"/>
      <c r="CH1178" s="3"/>
      <c r="CI1178" s="3"/>
      <c r="CJ1178" s="3"/>
      <c r="CK1178" s="3"/>
      <c r="CL1178" s="3"/>
      <c r="CM1178" s="3"/>
      <c r="CN1178" s="3"/>
    </row>
    <row r="1179" spans="1:256" ht="15.75">
      <c r="A1179" s="497" t="s">
        <v>149</v>
      </c>
      <c r="B1179" s="497"/>
      <c r="C1179" s="41"/>
      <c r="F1179" s="41"/>
      <c r="G1179" s="41"/>
      <c r="H1179" s="41"/>
      <c r="I1179" s="41"/>
      <c r="J1179" s="41"/>
      <c r="K1179" s="41"/>
      <c r="L1179" s="41"/>
      <c r="M1179" s="41"/>
      <c r="N1179" s="41"/>
      <c r="O1179" s="41"/>
      <c r="P1179" s="41"/>
      <c r="Q1179" s="41"/>
      <c r="R1179" s="41"/>
      <c r="S1179" s="41"/>
      <c r="T1179" s="41"/>
      <c r="U1179" s="41"/>
      <c r="V1179" s="41"/>
      <c r="W1179" s="41"/>
      <c r="X1179" s="41"/>
      <c r="Y1179" s="41"/>
      <c r="Z1179" s="41"/>
      <c r="AA1179" s="41"/>
      <c r="AB1179" s="3"/>
      <c r="AC1179" s="41" t="s">
        <v>32</v>
      </c>
      <c r="AD1179" s="41"/>
      <c r="AE1179" s="41"/>
      <c r="AF1179" s="41"/>
      <c r="AG1179" s="41"/>
      <c r="AH1179" s="41"/>
      <c r="AI1179" s="41"/>
      <c r="AJ1179" s="41"/>
      <c r="AK1179" s="41"/>
      <c r="AL1179" s="41"/>
      <c r="AM1179" s="41"/>
      <c r="AN1179" s="41"/>
      <c r="AO1179" s="41"/>
      <c r="AP1179" s="41"/>
      <c r="AQ1179" s="41"/>
      <c r="AR1179" s="41"/>
      <c r="AS1179" s="41"/>
      <c r="AT1179" s="71"/>
      <c r="AV1179" s="41"/>
      <c r="AZ1179" s="12"/>
      <c r="BA1179" s="12"/>
      <c r="BB1179" s="12"/>
      <c r="BC1179" s="12"/>
      <c r="BD1179" s="12"/>
      <c r="BE1179" s="2"/>
      <c r="BF1179" s="13"/>
      <c r="BG1179" s="3"/>
      <c r="BH1179" s="3"/>
      <c r="BI1179" s="3"/>
      <c r="BJ1179" s="33"/>
      <c r="BK1179" s="33"/>
      <c r="BL1179" s="33"/>
      <c r="BM1179" s="33"/>
      <c r="BN1179" s="33"/>
      <c r="BO1179" s="33"/>
      <c r="BP1179" s="33"/>
      <c r="BQ1179" s="33"/>
      <c r="BR1179" s="33"/>
      <c r="BS1179" s="33"/>
      <c r="BT1179" s="33"/>
      <c r="CD1179" s="3"/>
      <c r="CE1179" s="3"/>
      <c r="CF1179" s="3"/>
      <c r="CG1179" s="3"/>
      <c r="CH1179" s="3"/>
      <c r="CI1179" s="3"/>
      <c r="CJ1179" s="3"/>
      <c r="CK1179" s="3"/>
      <c r="CL1179" s="3"/>
      <c r="CM1179" s="3"/>
      <c r="CN1179" s="3"/>
    </row>
    <row r="1180" spans="1:256" ht="15.75">
      <c r="A1180" s="497" t="s">
        <v>150</v>
      </c>
      <c r="B1180" s="497"/>
      <c r="C1180" s="41"/>
      <c r="F1180" s="41"/>
      <c r="G1180" s="41"/>
      <c r="H1180" s="41"/>
      <c r="I1180" s="41"/>
      <c r="J1180" s="41"/>
      <c r="K1180" s="41"/>
      <c r="L1180" s="41"/>
      <c r="M1180" s="41"/>
      <c r="N1180" s="41"/>
      <c r="O1180" s="41"/>
      <c r="P1180" s="41"/>
      <c r="Q1180" s="41"/>
      <c r="R1180" s="41"/>
      <c r="S1180" s="41"/>
      <c r="T1180" s="41"/>
      <c r="U1180" s="41"/>
      <c r="V1180" s="41"/>
      <c r="W1180" s="41"/>
      <c r="X1180" s="41"/>
      <c r="Y1180" s="41"/>
      <c r="Z1180" s="41"/>
      <c r="AA1180" s="41"/>
      <c r="AB1180" s="3"/>
      <c r="AC1180" s="41" t="s">
        <v>33</v>
      </c>
      <c r="AD1180" s="41"/>
      <c r="AE1180" s="41"/>
      <c r="AF1180" s="41"/>
      <c r="AG1180" s="41"/>
      <c r="AH1180" s="41"/>
      <c r="AI1180" s="41"/>
      <c r="AJ1180" s="41"/>
      <c r="AK1180" s="41"/>
      <c r="AL1180" s="41"/>
      <c r="AM1180" s="41"/>
      <c r="AN1180" s="41"/>
      <c r="AO1180" s="41"/>
      <c r="AP1180" s="41"/>
      <c r="AQ1180" s="41"/>
      <c r="AR1180" s="41"/>
      <c r="AS1180" s="41"/>
      <c r="AT1180" s="71"/>
      <c r="AV1180" s="41"/>
      <c r="AZ1180" s="12"/>
      <c r="BA1180" s="2"/>
      <c r="BB1180" s="13"/>
      <c r="BD1180" s="3"/>
      <c r="BE1180" s="3"/>
      <c r="BF1180" s="33"/>
      <c r="BG1180" s="33"/>
      <c r="BH1180" s="33"/>
      <c r="BI1180" s="33"/>
      <c r="BJ1180" s="33"/>
      <c r="BK1180" s="33"/>
      <c r="BL1180" s="33"/>
      <c r="BM1180" s="33"/>
      <c r="BN1180" s="33"/>
      <c r="BO1180" s="33"/>
      <c r="BP1180" s="33"/>
      <c r="BQ1180" s="33"/>
      <c r="BR1180" s="33"/>
      <c r="BS1180" s="33"/>
      <c r="BT1180" s="33"/>
      <c r="BZ1180" s="3"/>
      <c r="CA1180" s="3"/>
      <c r="CB1180" s="3"/>
      <c r="CC1180" s="3"/>
      <c r="CD1180" s="3"/>
      <c r="CE1180" s="3"/>
      <c r="CF1180" s="3"/>
      <c r="CG1180" s="3"/>
      <c r="CH1180" s="3"/>
      <c r="CI1180" s="3"/>
      <c r="CJ1180" s="3"/>
      <c r="CK1180" s="3"/>
      <c r="CL1180" s="3"/>
      <c r="CM1180" s="3"/>
      <c r="CN1180" s="3"/>
    </row>
    <row r="1181" spans="1:256" ht="15.75">
      <c r="A1181" s="497" t="s">
        <v>151</v>
      </c>
      <c r="B1181" s="497"/>
      <c r="C1181" s="41"/>
      <c r="F1181" s="41"/>
      <c r="G1181" s="763"/>
      <c r="H1181" s="763"/>
      <c r="I1181" s="763"/>
      <c r="J1181" s="41"/>
      <c r="K1181" s="41"/>
      <c r="L1181" s="41"/>
      <c r="M1181" s="41"/>
      <c r="N1181" s="41"/>
      <c r="O1181" s="763" t="s">
        <v>147</v>
      </c>
      <c r="P1181" s="763"/>
      <c r="Q1181" s="763"/>
      <c r="R1181" s="41"/>
      <c r="S1181" s="41"/>
      <c r="T1181" s="41"/>
      <c r="U1181" s="41"/>
      <c r="V1181" s="41"/>
      <c r="W1181" s="41"/>
      <c r="X1181" s="41"/>
      <c r="Y1181" s="41"/>
      <c r="Z1181" s="41"/>
      <c r="AA1181" s="41"/>
      <c r="AB1181" s="3"/>
      <c r="AC1181" s="41" t="s">
        <v>35</v>
      </c>
      <c r="AD1181" s="41"/>
      <c r="AE1181" s="41"/>
      <c r="AF1181" s="41"/>
      <c r="AG1181" s="41"/>
      <c r="AH1181" s="41"/>
      <c r="AI1181" s="41"/>
      <c r="AJ1181" s="41"/>
      <c r="AK1181" s="41"/>
      <c r="AL1181" s="41"/>
      <c r="AM1181" s="41"/>
      <c r="AN1181" s="41"/>
      <c r="AO1181" s="763"/>
      <c r="AP1181" s="763"/>
      <c r="AQ1181" s="68"/>
      <c r="AR1181" s="763" t="s">
        <v>167</v>
      </c>
      <c r="AS1181" s="763"/>
      <c r="AT1181" s="61"/>
      <c r="AV1181" s="41"/>
      <c r="AZ1181" s="12"/>
      <c r="BA1181" s="2"/>
      <c r="BB1181" s="13"/>
      <c r="BD1181" s="3"/>
      <c r="BE1181" s="3"/>
      <c r="BF1181" s="33"/>
      <c r="BG1181" s="33"/>
      <c r="BH1181" s="33"/>
      <c r="BI1181" s="33"/>
      <c r="BJ1181" s="33"/>
      <c r="BK1181" s="33"/>
      <c r="BL1181" s="33"/>
      <c r="BM1181" s="33"/>
      <c r="BN1181" s="33"/>
      <c r="BO1181" s="33"/>
      <c r="BP1181" s="33"/>
      <c r="BQ1181" s="33"/>
      <c r="BR1181" s="33"/>
      <c r="BS1181" s="33"/>
      <c r="BT1181" s="33"/>
      <c r="BZ1181" s="3"/>
      <c r="CA1181" s="3"/>
      <c r="CB1181" s="3"/>
      <c r="CC1181" s="3"/>
      <c r="CD1181" s="3"/>
      <c r="CE1181" s="3"/>
      <c r="CF1181" s="3"/>
      <c r="CG1181" s="3"/>
      <c r="CH1181" s="3"/>
      <c r="CI1181" s="3"/>
      <c r="CJ1181" s="3"/>
      <c r="CK1181" s="3"/>
      <c r="CL1181" s="3"/>
      <c r="CM1181" s="3"/>
      <c r="CN1181" s="3"/>
    </row>
    <row r="1182" spans="1:256" ht="15.75">
      <c r="A1182" s="497"/>
      <c r="B1182" s="497"/>
      <c r="C1182" s="41"/>
      <c r="F1182" s="41"/>
      <c r="G1182" s="761" t="s">
        <v>29</v>
      </c>
      <c r="H1182" s="761"/>
      <c r="I1182" s="761"/>
      <c r="J1182" s="41"/>
      <c r="K1182" s="41"/>
      <c r="L1182" s="41"/>
      <c r="M1182" s="41"/>
      <c r="N1182" s="41"/>
      <c r="O1182" s="761" t="s">
        <v>30</v>
      </c>
      <c r="P1182" s="761"/>
      <c r="Q1182" s="761"/>
      <c r="R1182" s="41"/>
      <c r="S1182" s="41"/>
      <c r="T1182" s="41"/>
      <c r="U1182" s="41"/>
      <c r="V1182" s="41"/>
      <c r="W1182" s="41"/>
      <c r="X1182" s="41"/>
      <c r="Y1182" s="41"/>
      <c r="Z1182" s="41"/>
      <c r="AA1182" s="41"/>
      <c r="AB1182" s="3"/>
      <c r="AC1182" s="41"/>
      <c r="AD1182" s="41"/>
      <c r="AE1182" s="41"/>
      <c r="AF1182" s="41"/>
      <c r="AG1182" s="41"/>
      <c r="AH1182" s="41"/>
      <c r="AI1182" s="41"/>
      <c r="AJ1182" s="41"/>
      <c r="AK1182" s="41"/>
      <c r="AL1182" s="41"/>
      <c r="AM1182" s="41"/>
      <c r="AN1182" s="41"/>
      <c r="AO1182" s="761" t="s">
        <v>29</v>
      </c>
      <c r="AP1182" s="761"/>
      <c r="AQ1182" s="69"/>
      <c r="AR1182" s="761" t="s">
        <v>30</v>
      </c>
      <c r="AS1182" s="761"/>
      <c r="AT1182" s="178"/>
      <c r="AV1182" s="41"/>
      <c r="AZ1182" s="12"/>
      <c r="BA1182" s="2"/>
      <c r="BB1182" s="13"/>
      <c r="BD1182" s="3"/>
      <c r="BE1182" s="3"/>
      <c r="BF1182" s="33"/>
      <c r="BG1182" s="33"/>
      <c r="BH1182" s="33"/>
      <c r="BI1182" s="33"/>
      <c r="BJ1182" s="33"/>
      <c r="BK1182" s="33"/>
      <c r="BL1182" s="33"/>
      <c r="BM1182" s="33"/>
      <c r="BN1182" s="33"/>
      <c r="BO1182" s="33"/>
      <c r="BP1182" s="33"/>
      <c r="BQ1182" s="33"/>
      <c r="BR1182" s="33"/>
      <c r="BS1182" s="33"/>
      <c r="BT1182" s="33"/>
      <c r="BZ1182" s="3"/>
      <c r="CA1182" s="3"/>
      <c r="CB1182" s="3"/>
      <c r="CC1182" s="3"/>
      <c r="CD1182" s="3"/>
      <c r="CE1182" s="3"/>
      <c r="CF1182" s="3"/>
      <c r="CG1182" s="3"/>
      <c r="CH1182" s="3"/>
      <c r="CI1182" s="3"/>
      <c r="CJ1182" s="3"/>
      <c r="CK1182" s="3"/>
      <c r="CL1182" s="3"/>
      <c r="CM1182" s="3"/>
      <c r="CN1182" s="3"/>
    </row>
    <row r="1183" spans="1:256" ht="15.75">
      <c r="A1183" s="497" t="s">
        <v>144</v>
      </c>
      <c r="B1183" s="497"/>
      <c r="C1183" s="41"/>
      <c r="F1183" s="41"/>
      <c r="G1183" s="41"/>
      <c r="H1183" s="41"/>
      <c r="I1183" s="41"/>
      <c r="J1183" s="41"/>
      <c r="K1183" s="41"/>
      <c r="L1183" s="41"/>
      <c r="M1183" s="41"/>
      <c r="N1183" s="41"/>
      <c r="O1183" s="41"/>
      <c r="P1183" s="41"/>
      <c r="Q1183" s="41"/>
      <c r="R1183" s="41"/>
      <c r="S1183" s="41"/>
      <c r="T1183" s="41"/>
      <c r="U1183" s="41"/>
      <c r="V1183" s="41"/>
      <c r="W1183" s="41"/>
      <c r="X1183" s="41"/>
      <c r="Y1183" s="41"/>
      <c r="Z1183" s="41"/>
      <c r="AA1183" s="41"/>
      <c r="AB1183" s="3"/>
      <c r="AC1183" s="41" t="s">
        <v>153</v>
      </c>
      <c r="AD1183" s="41"/>
      <c r="AE1183" s="41"/>
      <c r="AF1183" s="41"/>
      <c r="AG1183" s="41"/>
      <c r="AH1183" s="41"/>
      <c r="AI1183" s="41"/>
      <c r="AJ1183" s="41"/>
      <c r="AK1183" s="41"/>
      <c r="AL1183" s="41"/>
      <c r="AM1183" s="41"/>
      <c r="AN1183" s="41"/>
      <c r="AO1183" s="41"/>
      <c r="AP1183" s="41"/>
      <c r="AQ1183" s="41"/>
      <c r="AR1183" s="41"/>
      <c r="AS1183" s="41"/>
      <c r="AT1183" s="71"/>
      <c r="AV1183" s="41"/>
      <c r="AZ1183" s="12"/>
      <c r="BA1183" s="2"/>
      <c r="BB1183" s="13"/>
      <c r="BD1183" s="3"/>
      <c r="BE1183" s="3"/>
      <c r="BF1183" s="33"/>
      <c r="BG1183" s="33"/>
      <c r="BH1183" s="33"/>
      <c r="BI1183" s="33"/>
      <c r="BJ1183" s="33"/>
      <c r="BK1183" s="33"/>
      <c r="BL1183" s="33"/>
      <c r="BM1183" s="33"/>
      <c r="BN1183" s="33"/>
      <c r="BO1183" s="33"/>
      <c r="BP1183" s="33"/>
      <c r="BQ1183" s="33"/>
      <c r="BR1183" s="33"/>
      <c r="BS1183" s="33"/>
      <c r="BT1183" s="33"/>
      <c r="BZ1183" s="3"/>
      <c r="CA1183" s="3"/>
      <c r="CB1183" s="3"/>
      <c r="CC1183" s="3"/>
      <c r="CD1183" s="3"/>
      <c r="CE1183" s="3"/>
      <c r="CF1183" s="3"/>
      <c r="CG1183" s="3"/>
      <c r="CH1183" s="3"/>
      <c r="CI1183" s="3"/>
      <c r="CJ1183" s="3"/>
      <c r="CK1183" s="3"/>
      <c r="CL1183" s="3"/>
      <c r="CM1183" s="3"/>
      <c r="CN1183" s="3"/>
    </row>
    <row r="1184" spans="1:256" ht="15.75">
      <c r="A1184" s="497" t="s">
        <v>145</v>
      </c>
      <c r="B1184" s="497"/>
      <c r="C1184" s="41"/>
      <c r="F1184" s="41"/>
      <c r="G1184" s="763"/>
      <c r="H1184" s="763"/>
      <c r="I1184" s="763"/>
      <c r="J1184" s="41"/>
      <c r="K1184" s="41"/>
      <c r="L1184" s="41"/>
      <c r="M1184" s="41"/>
      <c r="N1184" s="41"/>
      <c r="O1184" s="763" t="s">
        <v>148</v>
      </c>
      <c r="P1184" s="763"/>
      <c r="Q1184" s="763"/>
      <c r="R1184" s="41"/>
      <c r="S1184" s="41"/>
      <c r="T1184" s="41"/>
      <c r="U1184" s="41"/>
      <c r="V1184" s="41"/>
      <c r="W1184" s="41"/>
      <c r="X1184" s="41"/>
      <c r="Y1184" s="41"/>
      <c r="Z1184" s="41"/>
      <c r="AA1184" s="41"/>
      <c r="AB1184" s="3"/>
      <c r="AC1184" s="41" t="s">
        <v>35</v>
      </c>
      <c r="AD1184" s="41"/>
      <c r="AE1184" s="41"/>
      <c r="AF1184" s="41"/>
      <c r="AG1184" s="41"/>
      <c r="AH1184" s="41"/>
      <c r="AI1184" s="41"/>
      <c r="AJ1184" s="41"/>
      <c r="AK1184" s="41"/>
      <c r="AL1184" s="41"/>
      <c r="AM1184" s="41"/>
      <c r="AN1184" s="41"/>
      <c r="AO1184" s="763"/>
      <c r="AP1184" s="763"/>
      <c r="AQ1184" s="68"/>
      <c r="AR1184" s="763" t="s">
        <v>166</v>
      </c>
      <c r="AS1184" s="763"/>
      <c r="AT1184" s="61"/>
      <c r="AV1184" s="41"/>
      <c r="AZ1184" s="12"/>
      <c r="BA1184" s="2"/>
      <c r="BB1184" s="13"/>
      <c r="BD1184" s="3"/>
      <c r="BE1184" s="3"/>
      <c r="BF1184" s="33"/>
      <c r="BG1184" s="33"/>
      <c r="BH1184" s="33"/>
      <c r="BI1184" s="33"/>
      <c r="BJ1184" s="33"/>
      <c r="BK1184" s="33"/>
      <c r="BL1184" s="33"/>
      <c r="BM1184" s="33"/>
      <c r="BN1184" s="33"/>
      <c r="BO1184" s="33"/>
      <c r="BP1184" s="33"/>
      <c r="BQ1184" s="33"/>
      <c r="BR1184" s="33"/>
      <c r="BS1184" s="33"/>
      <c r="BT1184" s="33"/>
      <c r="BZ1184" s="3"/>
      <c r="CA1184" s="3"/>
      <c r="CB1184" s="3"/>
      <c r="CC1184" s="3"/>
      <c r="CD1184" s="3"/>
      <c r="CE1184" s="3"/>
      <c r="CF1184" s="3"/>
      <c r="CG1184" s="3"/>
      <c r="CH1184" s="3"/>
      <c r="CI1184" s="3"/>
      <c r="CJ1184" s="3"/>
      <c r="CK1184" s="3"/>
      <c r="CL1184" s="3"/>
      <c r="CM1184" s="3"/>
      <c r="CN1184" s="3"/>
    </row>
    <row r="1185" spans="2:92" ht="15.75">
      <c r="B1185" s="497"/>
      <c r="C1185" s="41"/>
      <c r="F1185" s="41"/>
      <c r="G1185" s="761" t="s">
        <v>29</v>
      </c>
      <c r="H1185" s="761"/>
      <c r="I1185" s="761"/>
      <c r="J1185" s="41"/>
      <c r="K1185" s="41"/>
      <c r="L1185" s="41"/>
      <c r="M1185" s="41"/>
      <c r="N1185" s="41"/>
      <c r="O1185" s="761" t="s">
        <v>30</v>
      </c>
      <c r="P1185" s="761"/>
      <c r="Q1185" s="761"/>
      <c r="R1185" s="41"/>
      <c r="S1185" s="41"/>
      <c r="T1185" s="41"/>
      <c r="U1185" s="41"/>
      <c r="V1185" s="41"/>
      <c r="W1185" s="41"/>
      <c r="X1185" s="41"/>
      <c r="Y1185" s="41"/>
      <c r="Z1185" s="41"/>
      <c r="AA1185" s="41"/>
      <c r="AB1185" s="3"/>
      <c r="AD1185" s="41"/>
      <c r="AE1185" s="41"/>
      <c r="AF1185" s="41"/>
      <c r="AG1185" s="41"/>
      <c r="AH1185" s="41"/>
      <c r="AI1185" s="41"/>
      <c r="AJ1185" s="41"/>
      <c r="AK1185" s="41"/>
      <c r="AL1185" s="41"/>
      <c r="AM1185" s="41"/>
      <c r="AN1185" s="41"/>
      <c r="AO1185" s="761" t="s">
        <v>29</v>
      </c>
      <c r="AP1185" s="761"/>
      <c r="AQ1185" s="69"/>
      <c r="AR1185" s="761" t="s">
        <v>30</v>
      </c>
      <c r="AS1185" s="761"/>
      <c r="AT1185" s="178"/>
      <c r="AV1185" s="41"/>
      <c r="AZ1185" s="12"/>
      <c r="BA1185" s="12"/>
      <c r="BB1185" s="63"/>
      <c r="BC1185" s="64"/>
      <c r="BD1185" s="62"/>
      <c r="BE1185" s="3"/>
      <c r="BF1185" s="3"/>
      <c r="BG1185" s="33"/>
      <c r="BH1185" s="33"/>
      <c r="BI1185" s="33"/>
      <c r="BJ1185" s="33"/>
      <c r="BK1185" s="33"/>
      <c r="BL1185" s="33"/>
      <c r="BM1185" s="33"/>
      <c r="BN1185" s="33"/>
      <c r="BO1185" s="33"/>
      <c r="BP1185" s="33"/>
      <c r="BQ1185" s="33"/>
      <c r="BR1185" s="33"/>
      <c r="BS1185" s="33"/>
      <c r="BT1185" s="33"/>
      <c r="CA1185" s="3"/>
      <c r="CB1185" s="3"/>
      <c r="CC1185" s="3"/>
      <c r="CD1185" s="3"/>
      <c r="CE1185" s="3"/>
      <c r="CF1185" s="3"/>
      <c r="CG1185" s="3"/>
      <c r="CH1185" s="3"/>
      <c r="CI1185" s="3"/>
      <c r="CJ1185" s="3"/>
      <c r="CK1185" s="3"/>
      <c r="CL1185" s="3"/>
      <c r="CM1185" s="3"/>
      <c r="CN1185" s="3"/>
    </row>
    <row r="1186" spans="2:92">
      <c r="AB1186" s="3"/>
      <c r="AR1186" s="10"/>
      <c r="AV1186" s="12"/>
      <c r="AW1186" s="12"/>
      <c r="AX1186" s="12"/>
      <c r="AY1186" s="12"/>
      <c r="AZ1186" s="12"/>
      <c r="BA1186" s="12"/>
      <c r="BB1186" s="63"/>
      <c r="BC1186" s="64"/>
      <c r="BD1186" s="62"/>
      <c r="BE1186" s="3"/>
      <c r="BF1186" s="3"/>
      <c r="BG1186" s="33"/>
      <c r="BH1186" s="33"/>
      <c r="BI1186" s="33"/>
      <c r="BJ1186" s="33"/>
      <c r="BK1186" s="33"/>
      <c r="BL1186" s="33"/>
      <c r="BM1186" s="33"/>
      <c r="BN1186" s="33"/>
      <c r="BO1186" s="33"/>
      <c r="BP1186" s="33"/>
      <c r="BQ1186" s="33"/>
      <c r="BR1186" s="33"/>
      <c r="BS1186" s="33"/>
      <c r="BT1186" s="33"/>
      <c r="CA1186" s="3"/>
      <c r="CB1186" s="3"/>
      <c r="CC1186" s="3"/>
      <c r="CD1186" s="3"/>
      <c r="CE1186" s="3"/>
      <c r="CF1186" s="3"/>
      <c r="CG1186" s="3"/>
      <c r="CH1186" s="3"/>
      <c r="CI1186" s="3"/>
      <c r="CJ1186" s="3"/>
      <c r="CK1186" s="3"/>
      <c r="CL1186" s="3"/>
      <c r="CM1186" s="3"/>
      <c r="CN1186" s="3"/>
    </row>
    <row r="1187" spans="2:92" ht="15.75">
      <c r="AZ1187" s="40"/>
      <c r="BA1187" s="42"/>
      <c r="BB1187" s="65"/>
      <c r="BC1187" s="762"/>
      <c r="BD1187" s="762"/>
    </row>
    <row r="1188" spans="2:92">
      <c r="AZ1188"/>
      <c r="BA1188"/>
      <c r="BB1188" s="66"/>
      <c r="BC1188" s="66"/>
      <c r="BD1188" s="66"/>
    </row>
    <row r="1189" spans="2:92">
      <c r="AZ1189"/>
      <c r="BA1189"/>
      <c r="BB1189" s="66"/>
      <c r="BC1189" s="66"/>
      <c r="BD1189" s="66"/>
    </row>
    <row r="1190" spans="2:92">
      <c r="BB1190" s="62"/>
      <c r="BC1190" s="62"/>
      <c r="BD1190" s="67"/>
    </row>
    <row r="1191" spans="2:92">
      <c r="BB1191" s="62"/>
      <c r="BC1191" s="62"/>
      <c r="BD1191" s="67"/>
    </row>
    <row r="1193" spans="2:92">
      <c r="B1193" s="56">
        <v>58399790</v>
      </c>
      <c r="C1193" s="56">
        <v>59153710</v>
      </c>
      <c r="D1193" s="56">
        <v>59156180</v>
      </c>
    </row>
    <row r="1194" spans="2:92">
      <c r="B1194" s="56">
        <v>363389619.00000006</v>
      </c>
      <c r="C1194" s="56">
        <v>340750143.00000006</v>
      </c>
      <c r="D1194" s="56">
        <v>339501213</v>
      </c>
    </row>
    <row r="1195" spans="2:92">
      <c r="B1195" s="56">
        <v>129672442.67</v>
      </c>
      <c r="C1195" s="56">
        <v>104087816</v>
      </c>
      <c r="D1195" s="56">
        <v>104117036</v>
      </c>
    </row>
    <row r="1196" spans="2:92">
      <c r="B1196" s="56">
        <v>255181426</v>
      </c>
      <c r="C1196" s="56">
        <v>289507196</v>
      </c>
      <c r="D1196" s="56">
        <v>319807196</v>
      </c>
    </row>
    <row r="1197" spans="2:92">
      <c r="B1197" s="56">
        <v>39680790</v>
      </c>
      <c r="C1197" s="56">
        <v>40039830</v>
      </c>
      <c r="D1197" s="56">
        <v>40049680</v>
      </c>
    </row>
    <row r="1198" spans="2:92">
      <c r="B1198" s="56">
        <v>5059982873</v>
      </c>
      <c r="C1198" s="56">
        <v>5017471023</v>
      </c>
      <c r="D1198" s="56">
        <v>5100279393</v>
      </c>
    </row>
    <row r="1199" spans="2:92">
      <c r="B1199" s="56">
        <v>460614890.40999997</v>
      </c>
      <c r="C1199" s="56">
        <v>473013313.33999997</v>
      </c>
      <c r="D1199" s="56">
        <v>470899473.33999997</v>
      </c>
    </row>
    <row r="1200" spans="2:92">
      <c r="B1200" s="56">
        <v>3516254560</v>
      </c>
      <c r="C1200" s="56">
        <v>3556864460</v>
      </c>
      <c r="D1200" s="56">
        <v>3647808270</v>
      </c>
    </row>
    <row r="1201" spans="2:4">
      <c r="B1201" s="56">
        <v>212459660</v>
      </c>
      <c r="C1201" s="56">
        <v>213300750</v>
      </c>
      <c r="D1201" s="56">
        <v>213513050</v>
      </c>
    </row>
    <row r="1202" spans="2:4">
      <c r="B1202" s="56">
        <v>181582519.81999999</v>
      </c>
      <c r="C1202" s="56">
        <v>161018199.81999999</v>
      </c>
      <c r="D1202" s="56">
        <v>164231649.81999999</v>
      </c>
    </row>
    <row r="1203" spans="2:4">
      <c r="B1203" s="56">
        <v>181749192</v>
      </c>
      <c r="C1203" s="56">
        <v>144401692</v>
      </c>
      <c r="D1203" s="56">
        <v>146916782</v>
      </c>
    </row>
    <row r="1204" spans="2:4">
      <c r="B1204" s="56">
        <v>294039792</v>
      </c>
      <c r="C1204" s="56">
        <v>276695128</v>
      </c>
      <c r="D1204" s="56">
        <v>283074714</v>
      </c>
    </row>
    <row r="1205" spans="2:4">
      <c r="B1205" s="56">
        <v>1168224146.2300003</v>
      </c>
      <c r="C1205" s="56">
        <v>593886278.06000006</v>
      </c>
      <c r="D1205" s="56">
        <v>534734317.62</v>
      </c>
    </row>
    <row r="1206" spans="2:4">
      <c r="B1206" s="56">
        <v>1548079331.9199998</v>
      </c>
      <c r="C1206" s="56">
        <v>92581265.379999995</v>
      </c>
      <c r="D1206" s="56">
        <v>92591155.379999995</v>
      </c>
    </row>
    <row r="1207" spans="2:4">
      <c r="B1207" s="56">
        <v>101707490</v>
      </c>
      <c r="C1207" s="56">
        <v>97377830</v>
      </c>
      <c r="D1207" s="56">
        <v>97413890</v>
      </c>
    </row>
    <row r="1208" spans="2:4">
      <c r="B1208" s="56">
        <v>17170442.690000001</v>
      </c>
      <c r="C1208" s="56">
        <v>17283262.690000001</v>
      </c>
      <c r="D1208" s="56">
        <v>17300635.690000001</v>
      </c>
    </row>
  </sheetData>
  <autoFilter ref="A26:XFB1158">
    <filterColumn colId="3">
      <filters>
        <filter val="Итого"/>
      </filters>
    </filterColumn>
  </autoFilter>
  <mergeCells count="178">
    <mergeCell ref="B24:B25"/>
    <mergeCell ref="C24:C25"/>
    <mergeCell ref="D24:D25"/>
    <mergeCell ref="E24:E25"/>
    <mergeCell ref="F24:O24"/>
    <mergeCell ref="A17:AY17"/>
    <mergeCell ref="Q18:AW18"/>
    <mergeCell ref="A20:AY20"/>
    <mergeCell ref="A22:B23"/>
    <mergeCell ref="C22:D23"/>
    <mergeCell ref="E22:AN22"/>
    <mergeCell ref="AO22:AS23"/>
    <mergeCell ref="AT22:AY23"/>
    <mergeCell ref="BC198:BD198"/>
    <mergeCell ref="A251:A252"/>
    <mergeCell ref="B251:B252"/>
    <mergeCell ref="C251:C252"/>
    <mergeCell ref="D251:D252"/>
    <mergeCell ref="E251:E252"/>
    <mergeCell ref="F251:F252"/>
    <mergeCell ref="AN24:AN25"/>
    <mergeCell ref="AO24:AO25"/>
    <mergeCell ref="AP24:AP25"/>
    <mergeCell ref="AQ24:AR24"/>
    <mergeCell ref="AS24:AS25"/>
    <mergeCell ref="AT24:AU24"/>
    <mergeCell ref="P24:P25"/>
    <mergeCell ref="Q24:Q25"/>
    <mergeCell ref="R24:AA24"/>
    <mergeCell ref="AB24:AB25"/>
    <mergeCell ref="AC24:AC25"/>
    <mergeCell ref="AD24:AM24"/>
    <mergeCell ref="AZ22:AZ25"/>
    <mergeCell ref="E23:P23"/>
    <mergeCell ref="Q23:AB23"/>
    <mergeCell ref="AC23:AN23"/>
    <mergeCell ref="A24:A25"/>
    <mergeCell ref="G251:G252"/>
    <mergeCell ref="H251:H252"/>
    <mergeCell ref="I251:I252"/>
    <mergeCell ref="J251:J252"/>
    <mergeCell ref="K251:K252"/>
    <mergeCell ref="L251:L252"/>
    <mergeCell ref="AV24:AV25"/>
    <mergeCell ref="AW24:AW25"/>
    <mergeCell ref="AX24:AY24"/>
    <mergeCell ref="U251:U252"/>
    <mergeCell ref="V251:V252"/>
    <mergeCell ref="W251:W252"/>
    <mergeCell ref="X251:X252"/>
    <mergeCell ref="M251:M252"/>
    <mergeCell ref="N251:N252"/>
    <mergeCell ref="O251:O252"/>
    <mergeCell ref="P251:P252"/>
    <mergeCell ref="Q251:Q252"/>
    <mergeCell ref="R251:R252"/>
    <mergeCell ref="AY251:AY252"/>
    <mergeCell ref="AZ251:AZ252"/>
    <mergeCell ref="A262:A264"/>
    <mergeCell ref="B262:B264"/>
    <mergeCell ref="C262:C264"/>
    <mergeCell ref="D262:D264"/>
    <mergeCell ref="AO262:AO264"/>
    <mergeCell ref="AP262:AP264"/>
    <mergeCell ref="AQ262:AQ264"/>
    <mergeCell ref="AR262:AR264"/>
    <mergeCell ref="AS251:AS252"/>
    <mergeCell ref="AT251:AT252"/>
    <mergeCell ref="AU251:AU252"/>
    <mergeCell ref="AV251:AV252"/>
    <mergeCell ref="AW251:AW252"/>
    <mergeCell ref="AX251:AX252"/>
    <mergeCell ref="Y251:Y252"/>
    <mergeCell ref="Z251:Z252"/>
    <mergeCell ref="AA251:AA252"/>
    <mergeCell ref="AB251:AB252"/>
    <mergeCell ref="AQ251:AQ252"/>
    <mergeCell ref="AR251:AR252"/>
    <mergeCell ref="S251:S252"/>
    <mergeCell ref="T251:T252"/>
    <mergeCell ref="AY262:AY264"/>
    <mergeCell ref="AZ262:AZ264"/>
    <mergeCell ref="E263:E264"/>
    <mergeCell ref="F263:F264"/>
    <mergeCell ref="G263:G264"/>
    <mergeCell ref="H263:H264"/>
    <mergeCell ref="I263:I264"/>
    <mergeCell ref="J263:J264"/>
    <mergeCell ref="K263:K264"/>
    <mergeCell ref="L263:L264"/>
    <mergeCell ref="AS262:AS264"/>
    <mergeCell ref="AT262:AT264"/>
    <mergeCell ref="AU262:AU264"/>
    <mergeCell ref="AV262:AV264"/>
    <mergeCell ref="AW262:AW264"/>
    <mergeCell ref="AX262:AX264"/>
    <mergeCell ref="Y263:Y264"/>
    <mergeCell ref="Z263:Z264"/>
    <mergeCell ref="AA263:AA264"/>
    <mergeCell ref="AB263:AB264"/>
    <mergeCell ref="V263:V264"/>
    <mergeCell ref="W263:W264"/>
    <mergeCell ref="X263:X264"/>
    <mergeCell ref="A268:A270"/>
    <mergeCell ref="B268:B270"/>
    <mergeCell ref="C268:C270"/>
    <mergeCell ref="D268:D270"/>
    <mergeCell ref="E269:E270"/>
    <mergeCell ref="F269:F270"/>
    <mergeCell ref="S263:S264"/>
    <mergeCell ref="T263:T264"/>
    <mergeCell ref="U263:U264"/>
    <mergeCell ref="M263:M264"/>
    <mergeCell ref="N263:N264"/>
    <mergeCell ref="O263:O264"/>
    <mergeCell ref="P263:P264"/>
    <mergeCell ref="Q263:Q264"/>
    <mergeCell ref="R263:R264"/>
    <mergeCell ref="AV268:AV270"/>
    <mergeCell ref="AW268:AW270"/>
    <mergeCell ref="AX268:AX270"/>
    <mergeCell ref="AY268:AY270"/>
    <mergeCell ref="AZ268:AZ270"/>
    <mergeCell ref="AO268:AO270"/>
    <mergeCell ref="AP268:AP270"/>
    <mergeCell ref="AQ268:AQ270"/>
    <mergeCell ref="AR268:AR270"/>
    <mergeCell ref="AS268:AS270"/>
    <mergeCell ref="AT268:AT270"/>
    <mergeCell ref="BC811:BD811"/>
    <mergeCell ref="G1176:I1176"/>
    <mergeCell ref="O1176:Q1176"/>
    <mergeCell ref="AO1176:AP1176"/>
    <mergeCell ref="AR1176:AS1176"/>
    <mergeCell ref="S269:S270"/>
    <mergeCell ref="T269:T270"/>
    <mergeCell ref="U269:U270"/>
    <mergeCell ref="V269:V270"/>
    <mergeCell ref="W269:W270"/>
    <mergeCell ref="X269:X270"/>
    <mergeCell ref="M269:M270"/>
    <mergeCell ref="N269:N270"/>
    <mergeCell ref="O269:O270"/>
    <mergeCell ref="P269:P270"/>
    <mergeCell ref="Q269:Q270"/>
    <mergeCell ref="R269:R270"/>
    <mergeCell ref="G269:G270"/>
    <mergeCell ref="H269:H270"/>
    <mergeCell ref="I269:I270"/>
    <mergeCell ref="J269:J270"/>
    <mergeCell ref="K269:K270"/>
    <mergeCell ref="L269:L270"/>
    <mergeCell ref="AU268:AU270"/>
    <mergeCell ref="G1177:I1177"/>
    <mergeCell ref="O1177:Q1177"/>
    <mergeCell ref="AO1177:AP1177"/>
    <mergeCell ref="AR1177:AS1177"/>
    <mergeCell ref="G1181:I1181"/>
    <mergeCell ref="O1181:Q1181"/>
    <mergeCell ref="AO1181:AP1181"/>
    <mergeCell ref="AR1181:AS1181"/>
    <mergeCell ref="Y269:Y270"/>
    <mergeCell ref="Z269:Z270"/>
    <mergeCell ref="AA269:AA270"/>
    <mergeCell ref="AB269:AB270"/>
    <mergeCell ref="G1185:I1185"/>
    <mergeCell ref="O1185:Q1185"/>
    <mergeCell ref="AO1185:AP1185"/>
    <mergeCell ref="AR1185:AS1185"/>
    <mergeCell ref="BC1187:BD1187"/>
    <mergeCell ref="G1182:I1182"/>
    <mergeCell ref="O1182:Q1182"/>
    <mergeCell ref="AO1182:AP1182"/>
    <mergeCell ref="AR1182:AS1182"/>
    <mergeCell ref="G1184:I1184"/>
    <mergeCell ref="O1184:Q1184"/>
    <mergeCell ref="AO1184:AP1184"/>
    <mergeCell ref="AR1184:AS1184"/>
  </mergeCells>
  <dataValidations count="1">
    <dataValidation type="date" allowBlank="1" showInputMessage="1" showErrorMessage="1" errorTitle="Ошибка" error="Необходимо ввести дату в формте дд.мм.гггг" promptTitle="Дата вступления в силу" prompt="Введите дату с которой документ начинает действовать" sqref="M619 M610:M617 M634:M659 M621:M631">
      <formula1>29221</formula1>
      <formula2>44196</formula2>
    </dataValidation>
  </dataValidations>
  <pageMargins left="0.7" right="0.7" top="0.75" bottom="0.75" header="0.3" footer="0.3"/>
  <pageSetup paperSize="9" orientation="portrait" horizontalDpi="4294967295" verticalDpi="4294967295" r:id="rId1"/>
  <legacyDrawing r:id="rId2"/>
</worksheet>
</file>

<file path=xl/worksheets/sheet4.xml><?xml version="1.0" encoding="utf-8"?>
<worksheet xmlns="http://schemas.openxmlformats.org/spreadsheetml/2006/main" xmlns:r="http://schemas.openxmlformats.org/officeDocument/2006/relationships">
  <dimension ref="A2:P20"/>
  <sheetViews>
    <sheetView workbookViewId="0">
      <selection activeCell="H19" sqref="H19"/>
    </sheetView>
  </sheetViews>
  <sheetFormatPr defaultRowHeight="12.75"/>
  <cols>
    <col min="2" max="2" width="17.7109375" customWidth="1"/>
    <col min="3" max="3" width="19.5703125" customWidth="1"/>
    <col min="4" max="4" width="13.7109375" customWidth="1"/>
    <col min="8" max="8" width="16.42578125" customWidth="1"/>
    <col min="9" max="9" width="21.28515625" customWidth="1"/>
    <col min="10" max="10" width="17.140625" customWidth="1"/>
    <col min="13" max="13" width="11.42578125" customWidth="1"/>
    <col min="14" max="16" width="17.85546875" customWidth="1"/>
  </cols>
  <sheetData>
    <row r="2" spans="1:16" s="515" customFormat="1" ht="80.45" customHeight="1">
      <c r="A2" s="511" t="s">
        <v>3186</v>
      </c>
      <c r="B2" s="512" t="s">
        <v>3187</v>
      </c>
      <c r="C2" s="513" t="s">
        <v>3188</v>
      </c>
      <c r="D2" s="512" t="s">
        <v>3189</v>
      </c>
      <c r="E2" s="514"/>
      <c r="G2" s="511" t="s">
        <v>3186</v>
      </c>
      <c r="H2" s="512" t="s">
        <v>3187</v>
      </c>
      <c r="I2" s="513" t="s">
        <v>3188</v>
      </c>
      <c r="J2" s="512" t="s">
        <v>3189</v>
      </c>
      <c r="M2" s="511" t="s">
        <v>3186</v>
      </c>
      <c r="N2" s="517" t="s">
        <v>3187</v>
      </c>
      <c r="O2" s="513" t="s">
        <v>3188</v>
      </c>
      <c r="P2" s="512" t="s">
        <v>3189</v>
      </c>
    </row>
    <row r="3" spans="1:16" ht="21" customHeight="1">
      <c r="A3" s="504">
        <v>600</v>
      </c>
      <c r="B3" s="505">
        <v>58399.79</v>
      </c>
      <c r="C3" s="506">
        <v>58399.789999999994</v>
      </c>
      <c r="D3" s="505">
        <f>C3-B3</f>
        <v>0</v>
      </c>
      <c r="E3" s="507"/>
      <c r="F3" s="507"/>
      <c r="G3" s="504">
        <v>600</v>
      </c>
      <c r="H3" s="516">
        <v>59153.71</v>
      </c>
      <c r="I3" s="506">
        <v>59153.709999999992</v>
      </c>
      <c r="J3" s="505">
        <f>H3-I3</f>
        <v>0</v>
      </c>
      <c r="M3" s="504">
        <v>600</v>
      </c>
      <c r="N3" s="516">
        <v>59156.18</v>
      </c>
      <c r="O3" s="506">
        <v>59156.179999999993</v>
      </c>
      <c r="P3" s="505">
        <f>N3-O3</f>
        <v>0</v>
      </c>
    </row>
    <row r="4" spans="1:16" ht="15.75">
      <c r="A4" s="504">
        <v>601</v>
      </c>
      <c r="B4" s="505">
        <v>363389.62</v>
      </c>
      <c r="C4" s="506">
        <v>363389.62000000005</v>
      </c>
      <c r="D4" s="505">
        <f t="shared" ref="D4:D18" si="0">C4-B4</f>
        <v>0</v>
      </c>
      <c r="E4" s="507"/>
      <c r="F4" s="507"/>
      <c r="G4" s="504">
        <v>601</v>
      </c>
      <c r="H4" s="516">
        <v>340750.14</v>
      </c>
      <c r="I4" s="506">
        <v>340750.14</v>
      </c>
      <c r="J4" s="505">
        <f t="shared" ref="J4:J19" si="1">H4-I4</f>
        <v>0</v>
      </c>
      <c r="M4" s="504">
        <v>601</v>
      </c>
      <c r="N4" s="516">
        <v>339501.21</v>
      </c>
      <c r="O4" s="506">
        <v>339501.21</v>
      </c>
      <c r="P4" s="505">
        <f t="shared" ref="P4:P19" si="2">N4-O4</f>
        <v>0</v>
      </c>
    </row>
    <row r="5" spans="1:16" ht="15.75">
      <c r="A5" s="504">
        <v>602</v>
      </c>
      <c r="B5" s="505">
        <v>129672.45000000001</v>
      </c>
      <c r="C5" s="506">
        <v>129672.44999999998</v>
      </c>
      <c r="D5" s="505">
        <f t="shared" si="0"/>
        <v>0</v>
      </c>
      <c r="E5" s="507"/>
      <c r="F5" s="507"/>
      <c r="G5" s="504">
        <v>602</v>
      </c>
      <c r="H5" s="516">
        <v>104087.82</v>
      </c>
      <c r="I5" s="506">
        <v>104087.81999999999</v>
      </c>
      <c r="J5" s="505">
        <f t="shared" si="1"/>
        <v>0</v>
      </c>
      <c r="M5" s="504">
        <v>602</v>
      </c>
      <c r="N5" s="516">
        <v>104117.04000000001</v>
      </c>
      <c r="O5" s="506">
        <v>104117.04</v>
      </c>
      <c r="P5" s="505">
        <f t="shared" si="2"/>
        <v>0</v>
      </c>
    </row>
    <row r="6" spans="1:16" ht="15.75">
      <c r="A6" s="504">
        <v>604</v>
      </c>
      <c r="B6" s="505">
        <v>255181.43</v>
      </c>
      <c r="C6" s="506">
        <v>255181.43469000002</v>
      </c>
      <c r="D6" s="505">
        <f t="shared" si="0"/>
        <v>4.6900000306777656E-3</v>
      </c>
      <c r="E6" s="507"/>
      <c r="F6" s="507"/>
      <c r="G6" s="504">
        <v>604</v>
      </c>
      <c r="H6" s="516">
        <v>289507.20000000001</v>
      </c>
      <c r="I6" s="506">
        <v>289507.20000000001</v>
      </c>
      <c r="J6" s="505">
        <f t="shared" si="1"/>
        <v>0</v>
      </c>
      <c r="M6" s="504">
        <v>604</v>
      </c>
      <c r="N6" s="516">
        <v>319807.2</v>
      </c>
      <c r="O6" s="506">
        <v>319807.2</v>
      </c>
      <c r="P6" s="505">
        <f t="shared" si="2"/>
        <v>0</v>
      </c>
    </row>
    <row r="7" spans="1:16" ht="15.75">
      <c r="A7" s="504">
        <v>605</v>
      </c>
      <c r="B7" s="505">
        <v>39680.79</v>
      </c>
      <c r="C7" s="506">
        <v>39680.789999999994</v>
      </c>
      <c r="D7" s="505">
        <f t="shared" si="0"/>
        <v>0</v>
      </c>
      <c r="E7" s="507"/>
      <c r="F7" s="507"/>
      <c r="G7" s="504">
        <v>605</v>
      </c>
      <c r="H7" s="516">
        <v>40039.83</v>
      </c>
      <c r="I7" s="506">
        <v>40039.829999999994</v>
      </c>
      <c r="J7" s="505">
        <f t="shared" si="1"/>
        <v>0</v>
      </c>
      <c r="M7" s="504">
        <v>605</v>
      </c>
      <c r="N7" s="516">
        <v>40049.68</v>
      </c>
      <c r="O7" s="506">
        <v>40049.679999999993</v>
      </c>
      <c r="P7" s="505">
        <f t="shared" si="2"/>
        <v>0</v>
      </c>
    </row>
    <row r="8" spans="1:16" ht="15.75">
      <c r="A8" s="504">
        <v>606</v>
      </c>
      <c r="B8" s="505">
        <v>5059982.870000001</v>
      </c>
      <c r="C8" s="506">
        <v>5059982.87</v>
      </c>
      <c r="D8" s="505">
        <f t="shared" si="0"/>
        <v>0</v>
      </c>
      <c r="E8" s="507"/>
      <c r="F8" s="507"/>
      <c r="G8" s="504">
        <v>606</v>
      </c>
      <c r="H8" s="516">
        <v>5017471.0199999996</v>
      </c>
      <c r="I8" s="506">
        <v>5017471.0200000014</v>
      </c>
      <c r="J8" s="505">
        <f t="shared" si="1"/>
        <v>0</v>
      </c>
      <c r="M8" s="504">
        <v>606</v>
      </c>
      <c r="N8" s="516">
        <v>5100279.3900000006</v>
      </c>
      <c r="O8" s="506">
        <v>5100279.3900000015</v>
      </c>
      <c r="P8" s="505">
        <f t="shared" si="2"/>
        <v>0</v>
      </c>
    </row>
    <row r="9" spans="1:16" ht="15.75">
      <c r="A9" s="504">
        <v>607</v>
      </c>
      <c r="B9" s="505">
        <v>460614.89</v>
      </c>
      <c r="C9" s="506">
        <v>460614.89</v>
      </c>
      <c r="D9" s="505">
        <f t="shared" si="0"/>
        <v>0</v>
      </c>
      <c r="E9" s="507"/>
      <c r="F9" s="507"/>
      <c r="G9" s="504">
        <v>607</v>
      </c>
      <c r="H9" s="516">
        <v>473013.31</v>
      </c>
      <c r="I9" s="506">
        <v>473013.30999999994</v>
      </c>
      <c r="J9" s="505">
        <f t="shared" si="1"/>
        <v>0</v>
      </c>
      <c r="M9" s="504">
        <v>607</v>
      </c>
      <c r="N9" s="516">
        <v>470899.47</v>
      </c>
      <c r="O9" s="506">
        <v>470899.47</v>
      </c>
      <c r="P9" s="505">
        <f t="shared" si="2"/>
        <v>0</v>
      </c>
    </row>
    <row r="10" spans="1:16" ht="15.75">
      <c r="A10" s="504">
        <v>609</v>
      </c>
      <c r="B10" s="505">
        <v>3516254.56</v>
      </c>
      <c r="C10" s="506">
        <v>3516254.5600000005</v>
      </c>
      <c r="D10" s="505">
        <f t="shared" si="0"/>
        <v>0</v>
      </c>
      <c r="E10" s="507"/>
      <c r="F10" s="507"/>
      <c r="G10" s="504">
        <v>609</v>
      </c>
      <c r="H10" s="516">
        <v>3556864.46</v>
      </c>
      <c r="I10" s="506">
        <v>3556864.46</v>
      </c>
      <c r="J10" s="505">
        <f t="shared" si="1"/>
        <v>0</v>
      </c>
      <c r="M10" s="504">
        <v>609</v>
      </c>
      <c r="N10" s="516">
        <v>3647808.27</v>
      </c>
      <c r="O10" s="506">
        <v>3647808.27</v>
      </c>
      <c r="P10" s="505">
        <f t="shared" si="2"/>
        <v>0</v>
      </c>
    </row>
    <row r="11" spans="1:16" ht="15.75">
      <c r="A11" s="504">
        <v>611</v>
      </c>
      <c r="B11" s="505">
        <v>212459.66</v>
      </c>
      <c r="C11" s="506">
        <v>212459.66</v>
      </c>
      <c r="D11" s="505">
        <f t="shared" si="0"/>
        <v>0</v>
      </c>
      <c r="E11" s="507"/>
      <c r="F11" s="507"/>
      <c r="G11" s="504">
        <v>611</v>
      </c>
      <c r="H11" s="516">
        <v>213300.75</v>
      </c>
      <c r="I11" s="506">
        <v>213300.75</v>
      </c>
      <c r="J11" s="505">
        <f t="shared" si="1"/>
        <v>0</v>
      </c>
      <c r="M11" s="504">
        <v>611</v>
      </c>
      <c r="N11" s="516">
        <v>213513.05</v>
      </c>
      <c r="O11" s="506">
        <v>213513.05</v>
      </c>
      <c r="P11" s="505">
        <f t="shared" si="2"/>
        <v>0</v>
      </c>
    </row>
    <row r="12" spans="1:16" ht="15.75">
      <c r="A12" s="504">
        <v>617</v>
      </c>
      <c r="B12" s="505">
        <v>181582.5199999999</v>
      </c>
      <c r="C12" s="506">
        <v>181582.52000000002</v>
      </c>
      <c r="D12" s="505">
        <f t="shared" si="0"/>
        <v>0</v>
      </c>
      <c r="E12" s="507"/>
      <c r="F12" s="507"/>
      <c r="G12" s="504">
        <v>617</v>
      </c>
      <c r="H12" s="516">
        <v>161018.20000000001</v>
      </c>
      <c r="I12" s="506">
        <v>161018.20000000001</v>
      </c>
      <c r="J12" s="505">
        <f t="shared" si="1"/>
        <v>0</v>
      </c>
      <c r="M12" s="504">
        <v>617</v>
      </c>
      <c r="N12" s="516">
        <v>164231.65</v>
      </c>
      <c r="O12" s="506">
        <v>164231.65</v>
      </c>
      <c r="P12" s="505">
        <f t="shared" si="2"/>
        <v>0</v>
      </c>
    </row>
    <row r="13" spans="1:16" ht="15.75">
      <c r="A13" s="504">
        <v>618</v>
      </c>
      <c r="B13" s="505">
        <v>181749.18999999997</v>
      </c>
      <c r="C13" s="506">
        <v>181749.19</v>
      </c>
      <c r="D13" s="505">
        <f t="shared" si="0"/>
        <v>0</v>
      </c>
      <c r="E13" s="507"/>
      <c r="F13" s="507"/>
      <c r="G13" s="504">
        <v>618</v>
      </c>
      <c r="H13" s="516">
        <v>144401.69</v>
      </c>
      <c r="I13" s="506">
        <v>144401.69</v>
      </c>
      <c r="J13" s="505">
        <f t="shared" si="1"/>
        <v>0</v>
      </c>
      <c r="M13" s="504">
        <v>618</v>
      </c>
      <c r="N13" s="516">
        <v>146916.79</v>
      </c>
      <c r="O13" s="506">
        <v>146916.78999999998</v>
      </c>
      <c r="P13" s="505">
        <f t="shared" si="2"/>
        <v>0</v>
      </c>
    </row>
    <row r="14" spans="1:16" ht="15.75">
      <c r="A14" s="504">
        <v>619</v>
      </c>
      <c r="B14" s="505">
        <v>294039.78999999998</v>
      </c>
      <c r="C14" s="506">
        <v>294039.79000000004</v>
      </c>
      <c r="D14" s="505">
        <f t="shared" si="0"/>
        <v>0</v>
      </c>
      <c r="E14" s="507"/>
      <c r="F14" s="507"/>
      <c r="G14" s="504">
        <v>619</v>
      </c>
      <c r="H14" s="516">
        <v>276695.12999999995</v>
      </c>
      <c r="I14" s="506">
        <v>276695.13</v>
      </c>
      <c r="J14" s="505">
        <f t="shared" si="1"/>
        <v>0</v>
      </c>
      <c r="M14" s="504">
        <v>619</v>
      </c>
      <c r="N14" s="516">
        <v>283074.71999999997</v>
      </c>
      <c r="O14" s="506">
        <v>283074.72000000003</v>
      </c>
      <c r="P14" s="505">
        <f t="shared" si="2"/>
        <v>0</v>
      </c>
    </row>
    <row r="15" spans="1:16" ht="15.75">
      <c r="A15" s="504">
        <v>620</v>
      </c>
      <c r="B15" s="505">
        <v>1168224.1499999999</v>
      </c>
      <c r="C15" s="506">
        <v>1168224.1499999999</v>
      </c>
      <c r="D15" s="505">
        <f t="shared" si="0"/>
        <v>0</v>
      </c>
      <c r="E15" s="507"/>
      <c r="F15" s="507"/>
      <c r="G15" s="504">
        <v>620</v>
      </c>
      <c r="H15" s="516">
        <v>593886.28</v>
      </c>
      <c r="I15" s="506">
        <v>593886.27</v>
      </c>
      <c r="J15" s="505">
        <f t="shared" si="1"/>
        <v>1.0000000009313226E-2</v>
      </c>
      <c r="M15" s="504">
        <v>620</v>
      </c>
      <c r="N15" s="516">
        <v>534734.31999999995</v>
      </c>
      <c r="O15" s="506">
        <v>534734.30999999994</v>
      </c>
      <c r="P15" s="505">
        <f t="shared" si="2"/>
        <v>1.0000000009313226E-2</v>
      </c>
    </row>
    <row r="16" spans="1:16" ht="15.75">
      <c r="A16" s="504">
        <v>621</v>
      </c>
      <c r="B16" s="505">
        <v>1548079.34</v>
      </c>
      <c r="C16" s="506">
        <v>1548079.3399999999</v>
      </c>
      <c r="D16" s="505">
        <f t="shared" si="0"/>
        <v>0</v>
      </c>
      <c r="E16" s="507"/>
      <c r="F16" s="507"/>
      <c r="G16" s="504">
        <v>621</v>
      </c>
      <c r="H16" s="516">
        <v>92581.27</v>
      </c>
      <c r="I16" s="506">
        <v>92581.27</v>
      </c>
      <c r="J16" s="505">
        <f t="shared" si="1"/>
        <v>0</v>
      </c>
      <c r="M16" s="504">
        <v>621</v>
      </c>
      <c r="N16" s="516">
        <v>92591.16</v>
      </c>
      <c r="O16" s="506">
        <v>92591.16</v>
      </c>
      <c r="P16" s="505">
        <f t="shared" si="2"/>
        <v>0</v>
      </c>
    </row>
    <row r="17" spans="1:16" ht="15.75">
      <c r="A17" s="504">
        <v>624</v>
      </c>
      <c r="B17" s="505">
        <v>101707.48999999999</v>
      </c>
      <c r="C17" s="506">
        <v>101707.48999999999</v>
      </c>
      <c r="D17" s="505">
        <f t="shared" si="0"/>
        <v>0</v>
      </c>
      <c r="E17" s="507"/>
      <c r="F17" s="507"/>
      <c r="G17" s="504">
        <v>624</v>
      </c>
      <c r="H17" s="516">
        <v>97377.829999999987</v>
      </c>
      <c r="I17" s="506">
        <v>97377.829999999987</v>
      </c>
      <c r="J17" s="505">
        <f t="shared" si="1"/>
        <v>0</v>
      </c>
      <c r="M17" s="504">
        <v>624</v>
      </c>
      <c r="N17" s="516">
        <v>97413.889999999985</v>
      </c>
      <c r="O17" s="506">
        <v>97413.889999999985</v>
      </c>
      <c r="P17" s="505">
        <f>N17-O17</f>
        <v>0</v>
      </c>
    </row>
    <row r="18" spans="1:16" ht="15.75">
      <c r="A18" s="504">
        <v>643</v>
      </c>
      <c r="B18" s="505">
        <v>17170.439999999999</v>
      </c>
      <c r="C18" s="506">
        <v>17170.440000000002</v>
      </c>
      <c r="D18" s="505">
        <f t="shared" si="0"/>
        <v>0</v>
      </c>
      <c r="E18" s="507"/>
      <c r="F18" s="507"/>
      <c r="G18" s="504">
        <v>643</v>
      </c>
      <c r="H18" s="516">
        <v>17283.260000000002</v>
      </c>
      <c r="I18" s="506">
        <v>17283.260000000002</v>
      </c>
      <c r="J18" s="505">
        <f t="shared" si="1"/>
        <v>0</v>
      </c>
      <c r="M18" s="504">
        <v>643</v>
      </c>
      <c r="N18" s="516">
        <v>17300.63</v>
      </c>
      <c r="O18" s="506">
        <v>17300.63</v>
      </c>
      <c r="P18" s="505">
        <f t="shared" si="2"/>
        <v>0</v>
      </c>
    </row>
    <row r="19" spans="1:16" s="510" customFormat="1" ht="16.5">
      <c r="A19" s="508" t="s">
        <v>3185</v>
      </c>
      <c r="B19" s="509">
        <v>13588188.979999999</v>
      </c>
      <c r="C19" s="509">
        <v>13588188.984690001</v>
      </c>
      <c r="D19" s="509">
        <f t="shared" ref="D19" si="3">SUM(D3:D18)</f>
        <v>4.6900000306777656E-3</v>
      </c>
      <c r="E19" s="507"/>
      <c r="F19" s="507"/>
      <c r="G19" s="504" t="s">
        <v>3190</v>
      </c>
      <c r="H19" s="516">
        <v>142292.87</v>
      </c>
      <c r="I19" s="506">
        <v>142292.88</v>
      </c>
      <c r="J19" s="505">
        <f t="shared" si="1"/>
        <v>-1.0000000009313226E-2</v>
      </c>
      <c r="M19" s="518" t="s">
        <v>3190</v>
      </c>
      <c r="N19" s="516">
        <v>262315.21999999997</v>
      </c>
      <c r="O19" s="506">
        <v>262315.21999999997</v>
      </c>
      <c r="P19" s="505">
        <f t="shared" si="2"/>
        <v>0</v>
      </c>
    </row>
    <row r="20" spans="1:16" ht="16.5">
      <c r="G20" s="508" t="s">
        <v>3185</v>
      </c>
      <c r="H20" s="509">
        <v>11619724.769999996</v>
      </c>
      <c r="I20" s="509">
        <v>11619724.770000001</v>
      </c>
      <c r="J20" s="509">
        <f t="shared" ref="J20" si="4">SUM(J3:J19)</f>
        <v>0</v>
      </c>
      <c r="M20" s="508" t="s">
        <v>3185</v>
      </c>
      <c r="N20" s="509">
        <v>11893709.870000005</v>
      </c>
      <c r="O20" s="509">
        <v>11893709.860000005</v>
      </c>
      <c r="P20" s="509">
        <f t="shared" ref="P20" si="5">SUM(P3:P19)</f>
        <v>1.0000000009313226E-2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Вспомогательный</vt:lpstr>
      <vt:lpstr>РРО (Форма от 09 10 18)</vt:lpstr>
      <vt:lpstr>Лист1</vt:lpstr>
      <vt:lpstr>отклонение</vt:lpstr>
      <vt:lpstr>Диапазон_ВидовНПА</vt:lpstr>
      <vt:lpstr>Диапазон_Полномочий</vt:lpstr>
      <vt:lpstr>Лист1!Область_печати</vt:lpstr>
      <vt:lpstr>'РРО (Форма от 09 10 18)'!Область_печати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Igorek</dc:creator>
  <cp:lastModifiedBy>S.Karaeva</cp:lastModifiedBy>
  <cp:lastPrinted>2020-11-12T11:43:58Z</cp:lastPrinted>
  <dcterms:created xsi:type="dcterms:W3CDTF">2006-09-15T08:45:54Z</dcterms:created>
  <dcterms:modified xsi:type="dcterms:W3CDTF">2020-11-13T08:38:28Z</dcterms:modified>
</cp:coreProperties>
</file>